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Google Drive\Skole\Master\Data\AfricanBioServices-Vegetation-and-soils\Termites\"/>
    </mc:Choice>
  </mc:AlternateContent>
  <xr:revisionPtr revIDLastSave="0" documentId="10_ncr:100000_{FF41F986-E00D-421B-8937-DECC7A590595}" xr6:coauthVersionLast="31" xr6:coauthVersionMax="33" xr10:uidLastSave="{00000000-0000-0000-0000-000000000000}"/>
  <bookViews>
    <workbookView xWindow="0" yWindow="0" windowWidth="28800" windowHeight="11628" activeTab="1" xr2:uid="{00000000-000D-0000-FFFF-FFFF00000000}"/>
  </bookViews>
  <sheets>
    <sheet name="Final data_for_R_analysis_Wetse" sheetId="25" r:id="rId1"/>
    <sheet name="Final data_for_R_analysis_Dryse" sheetId="31" r:id="rId2"/>
    <sheet name="Dry_Litterbag Placem_Collection" sheetId="17" r:id="rId3"/>
    <sheet name="Duplicate check" sheetId="32" r:id="rId4"/>
    <sheet name="50x50 Mound survey" sheetId="30" r:id="rId5"/>
    <sheet name="Coordinates" sheetId="29" r:id="rId6"/>
    <sheet name="Soil_texture" sheetId="26" r:id="rId7"/>
    <sheet name="Rainfall_Wet" sheetId="27" r:id="rId8"/>
    <sheet name="Teabags_used_in_wet" sheetId="22" r:id="rId9"/>
    <sheet name="Ashed teabags wet" sheetId="23" r:id="rId10"/>
    <sheet name="Ash_Protocol" sheetId="24" r:id="rId11"/>
    <sheet name="Rainfall_Dry" sheetId="28" r:id="rId12"/>
    <sheet name="Green_rooibos initial weight" sheetId="10" r:id="rId13"/>
    <sheet name="WetLitterbags placem_collection" sheetId="12" r:id="rId14"/>
    <sheet name="Both teabags AfterWet" sheetId="11" r:id="rId15"/>
    <sheet name="Both teabags AfterDry" sheetId="16" r:id="rId16"/>
    <sheet name="Dry_season" sheetId="19" r:id="rId17"/>
    <sheet name="Wet_season" sheetId="18" r:id="rId18"/>
    <sheet name="Wet_season_teabag_weights" sheetId="20" r:id="rId19"/>
    <sheet name="TBImanual" sheetId="5" r:id="rId20"/>
    <sheet name="Bugs&amp;Issues" sheetId="4" r:id="rId21"/>
    <sheet name="Things" sheetId="14" r:id="rId22"/>
    <sheet name="Changelog" sheetId="3" state="hidden" r:id="rId23"/>
    <sheet name="DIAGNOSTICS" sheetId="7" state="hidden" r:id="rId24"/>
  </sheets>
  <externalReferences>
    <externalReference r:id="rId25"/>
  </externalReferences>
  <definedNames>
    <definedName name="_xlnm._FilterDatabase" localSheetId="9" hidden="1">'Ashed teabags wet'!$A$1:$O$825</definedName>
    <definedName name="ag" localSheetId="14">[1]Ark1!$P:$P</definedName>
    <definedName name="ag" localSheetId="1">#REF!</definedName>
    <definedName name="ag" localSheetId="12">[1]Ark1!$P:$P</definedName>
    <definedName name="ag">#REF!</definedName>
    <definedName name="ar" localSheetId="14">[1]Ark1!$Q:$Q</definedName>
    <definedName name="ar" localSheetId="1">#REF!</definedName>
    <definedName name="ar" localSheetId="12">[1]Ark1!$Q:$Q</definedName>
    <definedName name="ar">#REF!</definedName>
    <definedName name="aspect">TBImanual!$M$52:$M$60</definedName>
    <definedName name="DATE_OF_BURIAL" localSheetId="14">[1]Ark1!$F:$F</definedName>
    <definedName name="DATE_OF_BURIAL" localSheetId="1">#REF!</definedName>
    <definedName name="DATE_OF_BURIAL" localSheetId="12">[1]Ark1!$F:$F</definedName>
    <definedName name="DATE_OF_BURIAL">#REF!</definedName>
    <definedName name="ecosystem">TBImanual!$I$52:$I$65</definedName>
    <definedName name="FcorrGreen" localSheetId="14">[1]Ark1!$F$30</definedName>
    <definedName name="FcorrGreen" localSheetId="1">#REF!</definedName>
    <definedName name="FcorrGreen" localSheetId="12">[1]Ark1!$F$30</definedName>
    <definedName name="FcorrGreen">#REF!</definedName>
    <definedName name="FcorrRed" localSheetId="14">[1]Ark1!$F$31</definedName>
    <definedName name="FcorrRed" localSheetId="1">#REF!</definedName>
    <definedName name="FcorrRed" localSheetId="12">[1]Ark1!$F$31</definedName>
    <definedName name="FcorrRed">#REF!</definedName>
    <definedName name="FINAL_WEIGHT_GREEN" localSheetId="14">[1]Ark1!$N:$N</definedName>
    <definedName name="FINAL_WEIGHT_GREEN" localSheetId="1">#REF!</definedName>
    <definedName name="FINAL_WEIGHT_GREEN" localSheetId="12">[1]Ark1!$N:$N</definedName>
    <definedName name="FINAL_WEIGHT_GREEN">#REF!</definedName>
    <definedName name="FINAL_WEIGHT_RED" localSheetId="14">[1]Ark1!$O:$O</definedName>
    <definedName name="FINAL_WEIGHT_RED" localSheetId="1">#REF!</definedName>
    <definedName name="FINAL_WEIGHT_RED" localSheetId="12">[1]Ark1!$O:$O</definedName>
    <definedName name="FINAL_WEIGHT_RED">#REF!</definedName>
    <definedName name="Hg" localSheetId="14">[1]Ark1!$F$24</definedName>
    <definedName name="Hg" localSheetId="1">#REF!</definedName>
    <definedName name="Hg" localSheetId="12">[1]Ark1!$F$24</definedName>
    <definedName name="Hg">#REF!</definedName>
    <definedName name="Hr" localSheetId="14">[1]Ark1!$F$25</definedName>
    <definedName name="Hr" localSheetId="1">#REF!</definedName>
    <definedName name="Hr" localSheetId="12">[1]Ark1!$F$25</definedName>
    <definedName name="Hr">#REF!</definedName>
    <definedName name="human_impact">TBImanual!$G$52:$G$57</definedName>
    <definedName name="INITIAL_WEIGHT_GREEN" localSheetId="14">[1]Ark1!$I:$I</definedName>
    <definedName name="INITIAL_WEIGHT_GREEN" localSheetId="1">#REF!</definedName>
    <definedName name="INITIAL_WEIGHT_GREEN" localSheetId="12">[1]Ark1!$I:$I</definedName>
    <definedName name="INITIAL_WEIGHT_GREEN">#REF!</definedName>
    <definedName name="INITIAL_WEIGHT_RED" localSheetId="14">[1]Ark1!$J:$J</definedName>
    <definedName name="INITIAL_WEIGHT_RED" localSheetId="1">#REF!</definedName>
    <definedName name="INITIAL_WEIGHT_RED" localSheetId="12">[1]Ark1!$J:$J</definedName>
    <definedName name="INITIAL_WEIGHT_RED">#REF!</definedName>
    <definedName name="k" localSheetId="1">#REF!</definedName>
    <definedName name="k">#REF!</definedName>
    <definedName name="Recovery_date" localSheetId="14">[1]Ark1!$K:$K</definedName>
    <definedName name="Recovery_date" localSheetId="1">#REF!</definedName>
    <definedName name="Recovery_date" localSheetId="12">[1]Ark1!$K:$K</definedName>
    <definedName name="Recovery_date">#REF!</definedName>
    <definedName name="rootingdepth">TBImanual!$K$52:$K$55</definedName>
    <definedName name="S" localSheetId="14">[1]Ark1!$T:$T</definedName>
    <definedName name="S" localSheetId="1">#REF!</definedName>
    <definedName name="S" localSheetId="12">[1]Ark1!$T:$T</definedName>
    <definedName name="S">#REF!</definedName>
    <definedName name="shading">TBImanual!$F$52:$F$57</definedName>
    <definedName name="slope">TBImanual!$L$52:$L$55</definedName>
    <definedName name="soil_texture">TBImanual!$H$52:$H$55</definedName>
    <definedName name="soildepth">TBImanual!$J$52:$J$55</definedName>
    <definedName name="t" localSheetId="14">[1]Ark1!$S:$S</definedName>
    <definedName name="t" localSheetId="1">#REF!</definedName>
    <definedName name="t" localSheetId="12">[1]Ark1!$S:$S</definedName>
    <definedName name="t">#REF!</definedName>
    <definedName name="TEST" localSheetId="1">#REF!</definedName>
    <definedName name="TEST">#REF!</definedName>
    <definedName name="Wbag" localSheetId="1">#REF!</definedName>
    <definedName name="Wbag">#REF!</definedName>
    <definedName name="Wcord" localSheetId="1">#REF!</definedName>
    <definedName name="Wcord">#REF!</definedName>
    <definedName name="Wcordandbag" localSheetId="14">[1]Ark1!$F$28</definedName>
    <definedName name="Wcordandbag" localSheetId="1">#REF!</definedName>
    <definedName name="Wcordandbag" localSheetId="12">[1]Ark1!$F$28</definedName>
    <definedName name="Wcordandbag">#REF!</definedName>
    <definedName name="Wgi" localSheetId="1">#REF!</definedName>
    <definedName name="Wgi">#REF!</definedName>
    <definedName name="Wlabel" localSheetId="14">[1]Ark1!$F$29</definedName>
    <definedName name="Wlabel" localSheetId="1">#REF!</definedName>
    <definedName name="Wlabel" localSheetId="12">[1]Ark1!$F$29</definedName>
    <definedName name="Wlabel">#REF!</definedName>
    <definedName name="Wri" localSheetId="1">#REF!</definedName>
    <definedName name="Wri">#REF!</definedName>
    <definedName name="Wt" localSheetId="14">[1]Ark1!$R:$R</definedName>
    <definedName name="Wt" localSheetId="1">#REF!</definedName>
    <definedName name="Wt" localSheetId="12">[1]Ark1!$R:$R</definedName>
    <definedName name="Wt">#REF!</definedName>
  </definedNames>
  <calcPr calcId="179017" concurrentCalc="0"/>
</workbook>
</file>

<file path=xl/calcChain.xml><?xml version="1.0" encoding="utf-8"?>
<calcChain xmlns="http://schemas.openxmlformats.org/spreadsheetml/2006/main">
  <c r="B220" i="25" l="1"/>
  <c r="C220" i="25"/>
  <c r="K30" i="26"/>
  <c r="H30" i="26"/>
  <c r="I30" i="26"/>
  <c r="G30" i="26"/>
  <c r="I19" i="24"/>
  <c r="F18" i="24"/>
  <c r="B18" i="24"/>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2" i="32"/>
  <c r="O3" i="25"/>
  <c r="P3" i="25"/>
  <c r="R3" i="25"/>
  <c r="W3" i="25"/>
  <c r="O4" i="25"/>
  <c r="P4" i="25"/>
  <c r="R4" i="25"/>
  <c r="W4" i="25"/>
  <c r="O5" i="25"/>
  <c r="P5" i="25"/>
  <c r="R5" i="25"/>
  <c r="W5" i="25"/>
  <c r="O6" i="25"/>
  <c r="P6" i="25"/>
  <c r="R6" i="25"/>
  <c r="W6" i="25"/>
  <c r="O7" i="25"/>
  <c r="P7" i="25"/>
  <c r="R7" i="25"/>
  <c r="W7" i="25"/>
  <c r="O8" i="25"/>
  <c r="P8" i="25"/>
  <c r="R8" i="25"/>
  <c r="W8" i="25"/>
  <c r="O9" i="25"/>
  <c r="P9" i="25"/>
  <c r="R9" i="25"/>
  <c r="W9" i="25"/>
  <c r="O10" i="25"/>
  <c r="P10" i="25"/>
  <c r="R10" i="25"/>
  <c r="W10" i="25"/>
  <c r="O11" i="25"/>
  <c r="P11" i="25"/>
  <c r="R11" i="25"/>
  <c r="W11" i="25"/>
  <c r="O12" i="25"/>
  <c r="P12" i="25"/>
  <c r="R12" i="25"/>
  <c r="W12" i="25"/>
  <c r="O13" i="25"/>
  <c r="P13" i="25"/>
  <c r="R13" i="25"/>
  <c r="W13" i="25"/>
  <c r="O14" i="25"/>
  <c r="P14" i="25"/>
  <c r="R14" i="25"/>
  <c r="W14" i="25"/>
  <c r="O15" i="25"/>
  <c r="P15" i="25"/>
  <c r="R15" i="25"/>
  <c r="W15" i="25"/>
  <c r="O16" i="25"/>
  <c r="P16" i="25"/>
  <c r="R16" i="25"/>
  <c r="W16" i="25"/>
  <c r="O17" i="25"/>
  <c r="P17" i="25"/>
  <c r="R17" i="25"/>
  <c r="W17" i="25"/>
  <c r="O18" i="25"/>
  <c r="P18" i="25"/>
  <c r="R18" i="25"/>
  <c r="W18" i="25"/>
  <c r="O19" i="25"/>
  <c r="P19" i="25"/>
  <c r="R19" i="25"/>
  <c r="W19" i="25"/>
  <c r="O20" i="25"/>
  <c r="P20" i="25"/>
  <c r="R20" i="25"/>
  <c r="W20" i="25"/>
  <c r="O21" i="25"/>
  <c r="P21" i="25"/>
  <c r="R21" i="25"/>
  <c r="W21" i="25"/>
  <c r="O22" i="25"/>
  <c r="P22" i="25"/>
  <c r="R22" i="25"/>
  <c r="W22" i="25"/>
  <c r="O23" i="25"/>
  <c r="P23" i="25"/>
  <c r="R23" i="25"/>
  <c r="W23" i="25"/>
  <c r="O24" i="25"/>
  <c r="P24" i="25"/>
  <c r="R24" i="25"/>
  <c r="W24" i="25"/>
  <c r="O25" i="25"/>
  <c r="P25" i="25"/>
  <c r="R25" i="25"/>
  <c r="W25" i="25"/>
  <c r="O26" i="25"/>
  <c r="P26" i="25"/>
  <c r="R26" i="25"/>
  <c r="W26" i="25"/>
  <c r="O27" i="25"/>
  <c r="P27" i="25"/>
  <c r="R27" i="25"/>
  <c r="W27" i="25"/>
  <c r="O28" i="25"/>
  <c r="P28" i="25"/>
  <c r="R28" i="25"/>
  <c r="W28" i="25"/>
  <c r="O29" i="25"/>
  <c r="P29" i="25"/>
  <c r="R29" i="25"/>
  <c r="W29" i="25"/>
  <c r="O30" i="25"/>
  <c r="P30" i="25"/>
  <c r="R30" i="25"/>
  <c r="W30" i="25"/>
  <c r="O31" i="25"/>
  <c r="P31" i="25"/>
  <c r="R31" i="25"/>
  <c r="W31" i="25"/>
  <c r="O32" i="25"/>
  <c r="P32" i="25"/>
  <c r="R32" i="25"/>
  <c r="W32" i="25"/>
  <c r="O33" i="25"/>
  <c r="P33" i="25"/>
  <c r="R33" i="25"/>
  <c r="W33" i="25"/>
  <c r="O34" i="25"/>
  <c r="P34" i="25"/>
  <c r="R34" i="25"/>
  <c r="W34" i="25"/>
  <c r="O35" i="25"/>
  <c r="P35" i="25"/>
  <c r="R35" i="25"/>
  <c r="W35" i="25"/>
  <c r="O36" i="25"/>
  <c r="P36" i="25"/>
  <c r="R36" i="25"/>
  <c r="W36" i="25"/>
  <c r="O37" i="25"/>
  <c r="P37" i="25"/>
  <c r="R37" i="25"/>
  <c r="W37" i="25"/>
  <c r="O38" i="25"/>
  <c r="P38" i="25"/>
  <c r="R38" i="25"/>
  <c r="W38" i="25"/>
  <c r="O39" i="25"/>
  <c r="P39" i="25"/>
  <c r="R39" i="25"/>
  <c r="W39" i="25"/>
  <c r="O40" i="25"/>
  <c r="P40" i="25"/>
  <c r="R40" i="25"/>
  <c r="W40" i="25"/>
  <c r="O41" i="25"/>
  <c r="P41" i="25"/>
  <c r="R41" i="25"/>
  <c r="W41" i="25"/>
  <c r="O42" i="25"/>
  <c r="P42" i="25"/>
  <c r="R42" i="25"/>
  <c r="W42" i="25"/>
  <c r="O43" i="25"/>
  <c r="P43" i="25"/>
  <c r="R43" i="25"/>
  <c r="W43" i="25"/>
  <c r="O44" i="25"/>
  <c r="P44" i="25"/>
  <c r="R44" i="25"/>
  <c r="W44" i="25"/>
  <c r="O45" i="25"/>
  <c r="P45" i="25"/>
  <c r="R45" i="25"/>
  <c r="W45" i="25"/>
  <c r="O46" i="25"/>
  <c r="P46" i="25"/>
  <c r="R46" i="25"/>
  <c r="W46" i="25"/>
  <c r="O47" i="25"/>
  <c r="P47" i="25"/>
  <c r="R47" i="25"/>
  <c r="W47" i="25"/>
  <c r="O48" i="25"/>
  <c r="P48" i="25"/>
  <c r="R48" i="25"/>
  <c r="W48" i="25"/>
  <c r="O49" i="25"/>
  <c r="P49" i="25"/>
  <c r="R49" i="25"/>
  <c r="W49" i="25"/>
  <c r="O50" i="25"/>
  <c r="P50" i="25"/>
  <c r="R50" i="25"/>
  <c r="W50" i="25"/>
  <c r="O51" i="25"/>
  <c r="P51" i="25"/>
  <c r="R51" i="25"/>
  <c r="W51" i="25"/>
  <c r="O52" i="25"/>
  <c r="P52" i="25"/>
  <c r="R52" i="25"/>
  <c r="W52" i="25"/>
  <c r="O53" i="25"/>
  <c r="P53" i="25"/>
  <c r="R53" i="25"/>
  <c r="W53" i="25"/>
  <c r="O54" i="25"/>
  <c r="P54" i="25"/>
  <c r="R54" i="25"/>
  <c r="W54" i="25"/>
  <c r="O55" i="25"/>
  <c r="P55" i="25"/>
  <c r="R55" i="25"/>
  <c r="W55" i="25"/>
  <c r="O56" i="25"/>
  <c r="P56" i="25"/>
  <c r="R56" i="25"/>
  <c r="W56" i="25"/>
  <c r="O57" i="25"/>
  <c r="P57" i="25"/>
  <c r="R57" i="25"/>
  <c r="W57" i="25"/>
  <c r="O58" i="25"/>
  <c r="P58" i="25"/>
  <c r="R58" i="25"/>
  <c r="W58" i="25"/>
  <c r="O59" i="25"/>
  <c r="P59" i="25"/>
  <c r="R59" i="25"/>
  <c r="W59" i="25"/>
  <c r="O60" i="25"/>
  <c r="P60" i="25"/>
  <c r="R60" i="25"/>
  <c r="W60" i="25"/>
  <c r="O61" i="25"/>
  <c r="P61" i="25"/>
  <c r="R61" i="25"/>
  <c r="W61" i="25"/>
  <c r="O62" i="25"/>
  <c r="P62" i="25"/>
  <c r="R62" i="25"/>
  <c r="W62" i="25"/>
  <c r="O63" i="25"/>
  <c r="P63" i="25"/>
  <c r="R63" i="25"/>
  <c r="W63" i="25"/>
  <c r="O64" i="25"/>
  <c r="P64" i="25"/>
  <c r="R64" i="25"/>
  <c r="W64" i="25"/>
  <c r="O65" i="25"/>
  <c r="P65" i="25"/>
  <c r="R65" i="25"/>
  <c r="W65" i="25"/>
  <c r="O66" i="25"/>
  <c r="P66" i="25"/>
  <c r="R66" i="25"/>
  <c r="W66" i="25"/>
  <c r="O67" i="25"/>
  <c r="P67" i="25"/>
  <c r="R67" i="25"/>
  <c r="W67" i="25"/>
  <c r="O68" i="25"/>
  <c r="P68" i="25"/>
  <c r="R68" i="25"/>
  <c r="W68" i="25"/>
  <c r="O69" i="25"/>
  <c r="P69" i="25"/>
  <c r="R69" i="25"/>
  <c r="W69" i="25"/>
  <c r="O70" i="25"/>
  <c r="P70" i="25"/>
  <c r="R70" i="25"/>
  <c r="W70" i="25"/>
  <c r="O71" i="25"/>
  <c r="P71" i="25"/>
  <c r="R71" i="25"/>
  <c r="W71" i="25"/>
  <c r="O72" i="25"/>
  <c r="P72" i="25"/>
  <c r="R72" i="25"/>
  <c r="W72" i="25"/>
  <c r="O73" i="25"/>
  <c r="P73" i="25"/>
  <c r="R73" i="25"/>
  <c r="W73" i="25"/>
  <c r="O74" i="25"/>
  <c r="P74" i="25"/>
  <c r="R74" i="25"/>
  <c r="W74" i="25"/>
  <c r="O75" i="25"/>
  <c r="P75" i="25"/>
  <c r="R75" i="25"/>
  <c r="W75" i="25"/>
  <c r="O76" i="25"/>
  <c r="P76" i="25"/>
  <c r="R76" i="25"/>
  <c r="W76" i="25"/>
  <c r="O77" i="25"/>
  <c r="P77" i="25"/>
  <c r="R77" i="25"/>
  <c r="W77" i="25"/>
  <c r="O78" i="25"/>
  <c r="P78" i="25"/>
  <c r="R78" i="25"/>
  <c r="W78" i="25"/>
  <c r="O79" i="25"/>
  <c r="P79" i="25"/>
  <c r="R79" i="25"/>
  <c r="W79" i="25"/>
  <c r="O80" i="25"/>
  <c r="P80" i="25"/>
  <c r="R80" i="25"/>
  <c r="W80" i="25"/>
  <c r="O81" i="25"/>
  <c r="P81" i="25"/>
  <c r="R81" i="25"/>
  <c r="W81" i="25"/>
  <c r="O82" i="25"/>
  <c r="P82" i="25"/>
  <c r="R82" i="25"/>
  <c r="W82" i="25"/>
  <c r="O83" i="25"/>
  <c r="P83" i="25"/>
  <c r="R83" i="25"/>
  <c r="W83" i="25"/>
  <c r="O84" i="25"/>
  <c r="P84" i="25"/>
  <c r="R84" i="25"/>
  <c r="W84" i="25"/>
  <c r="O85" i="25"/>
  <c r="P85" i="25"/>
  <c r="R85" i="25"/>
  <c r="W85" i="25"/>
  <c r="O86" i="25"/>
  <c r="P86" i="25"/>
  <c r="R86" i="25"/>
  <c r="W86" i="25"/>
  <c r="O87" i="25"/>
  <c r="P87" i="25"/>
  <c r="R87" i="25"/>
  <c r="W87" i="25"/>
  <c r="O88" i="25"/>
  <c r="P88" i="25"/>
  <c r="R88" i="25"/>
  <c r="W88" i="25"/>
  <c r="O89" i="25"/>
  <c r="P89" i="25"/>
  <c r="R89" i="25"/>
  <c r="W89" i="25"/>
  <c r="O90" i="25"/>
  <c r="P90" i="25"/>
  <c r="R90" i="25"/>
  <c r="W90" i="25"/>
  <c r="O91" i="25"/>
  <c r="P91" i="25"/>
  <c r="R91" i="25"/>
  <c r="W91" i="25"/>
  <c r="O92" i="25"/>
  <c r="P92" i="25"/>
  <c r="R92" i="25"/>
  <c r="W92" i="25"/>
  <c r="O93" i="25"/>
  <c r="P93" i="25"/>
  <c r="R93" i="25"/>
  <c r="W93" i="25"/>
  <c r="O94" i="25"/>
  <c r="P94" i="25"/>
  <c r="R94" i="25"/>
  <c r="W94" i="25"/>
  <c r="O95" i="25"/>
  <c r="P95" i="25"/>
  <c r="R95" i="25"/>
  <c r="W95" i="25"/>
  <c r="O96" i="25"/>
  <c r="P96" i="25"/>
  <c r="R96" i="25"/>
  <c r="W96" i="25"/>
  <c r="O97" i="25"/>
  <c r="P97" i="25"/>
  <c r="R97" i="25"/>
  <c r="W97" i="25"/>
  <c r="O98" i="25"/>
  <c r="P98" i="25"/>
  <c r="R98" i="25"/>
  <c r="W98" i="25"/>
  <c r="O99" i="25"/>
  <c r="P99" i="25"/>
  <c r="R99" i="25"/>
  <c r="W99" i="25"/>
  <c r="O100" i="25"/>
  <c r="P100" i="25"/>
  <c r="R100" i="25"/>
  <c r="W100" i="25"/>
  <c r="O101" i="25"/>
  <c r="P101" i="25"/>
  <c r="R101" i="25"/>
  <c r="W101" i="25"/>
  <c r="O102" i="25"/>
  <c r="P102" i="25"/>
  <c r="R102" i="25"/>
  <c r="W102" i="25"/>
  <c r="O103" i="25"/>
  <c r="P103" i="25"/>
  <c r="R103" i="25"/>
  <c r="W103" i="25"/>
  <c r="O104" i="25"/>
  <c r="P104" i="25"/>
  <c r="R104" i="25"/>
  <c r="W104" i="25"/>
  <c r="O105" i="25"/>
  <c r="P105" i="25"/>
  <c r="R105" i="25"/>
  <c r="W105" i="25"/>
  <c r="O106" i="25"/>
  <c r="P106" i="25"/>
  <c r="R106" i="25"/>
  <c r="W106" i="25"/>
  <c r="O107" i="25"/>
  <c r="P107" i="25"/>
  <c r="R107" i="25"/>
  <c r="W107" i="25"/>
  <c r="O108" i="25"/>
  <c r="P108" i="25"/>
  <c r="R108" i="25"/>
  <c r="W108" i="25"/>
  <c r="O109" i="25"/>
  <c r="P109" i="25"/>
  <c r="R109" i="25"/>
  <c r="W109" i="25"/>
  <c r="O110" i="25"/>
  <c r="P110" i="25"/>
  <c r="R110" i="25"/>
  <c r="W110" i="25"/>
  <c r="O111" i="25"/>
  <c r="P111" i="25"/>
  <c r="R111" i="25"/>
  <c r="W111" i="25"/>
  <c r="O112" i="25"/>
  <c r="P112" i="25"/>
  <c r="R112" i="25"/>
  <c r="W112" i="25"/>
  <c r="O113" i="25"/>
  <c r="P113" i="25"/>
  <c r="R113" i="25"/>
  <c r="W113" i="25"/>
  <c r="O114" i="25"/>
  <c r="P114" i="25"/>
  <c r="R114" i="25"/>
  <c r="W114" i="25"/>
  <c r="O115" i="25"/>
  <c r="P115" i="25"/>
  <c r="R115" i="25"/>
  <c r="W115" i="25"/>
  <c r="O116" i="25"/>
  <c r="P116" i="25"/>
  <c r="R116" i="25"/>
  <c r="W116" i="25"/>
  <c r="O117" i="25"/>
  <c r="P117" i="25"/>
  <c r="R117" i="25"/>
  <c r="W117" i="25"/>
  <c r="O118" i="25"/>
  <c r="P118" i="25"/>
  <c r="R118" i="25"/>
  <c r="W118" i="25"/>
  <c r="O119" i="25"/>
  <c r="P119" i="25"/>
  <c r="R119" i="25"/>
  <c r="W119" i="25"/>
  <c r="O120" i="25"/>
  <c r="P120" i="25"/>
  <c r="R120" i="25"/>
  <c r="W120" i="25"/>
  <c r="O121" i="25"/>
  <c r="P121" i="25"/>
  <c r="R121" i="25"/>
  <c r="W121" i="25"/>
  <c r="O122" i="25"/>
  <c r="P122" i="25"/>
  <c r="R122" i="25"/>
  <c r="W122" i="25"/>
  <c r="O123" i="25"/>
  <c r="P123" i="25"/>
  <c r="R123" i="25"/>
  <c r="W123" i="25"/>
  <c r="O124" i="25"/>
  <c r="P124" i="25"/>
  <c r="R124" i="25"/>
  <c r="W124" i="25"/>
  <c r="O125" i="25"/>
  <c r="P125" i="25"/>
  <c r="R125" i="25"/>
  <c r="W125" i="25"/>
  <c r="O126" i="25"/>
  <c r="P126" i="25"/>
  <c r="R126" i="25"/>
  <c r="W126" i="25"/>
  <c r="O127" i="25"/>
  <c r="P127" i="25"/>
  <c r="R127" i="25"/>
  <c r="W127" i="25"/>
  <c r="O128" i="25"/>
  <c r="P128" i="25"/>
  <c r="R128" i="25"/>
  <c r="W128" i="25"/>
  <c r="O129" i="25"/>
  <c r="P129" i="25"/>
  <c r="R129" i="25"/>
  <c r="W129" i="25"/>
  <c r="O130" i="25"/>
  <c r="P130" i="25"/>
  <c r="R130" i="25"/>
  <c r="W130" i="25"/>
  <c r="O131" i="25"/>
  <c r="P131" i="25"/>
  <c r="R131" i="25"/>
  <c r="W131" i="25"/>
  <c r="O132" i="25"/>
  <c r="P132" i="25"/>
  <c r="R132" i="25"/>
  <c r="W132" i="25"/>
  <c r="O133" i="25"/>
  <c r="P133" i="25"/>
  <c r="R133" i="25"/>
  <c r="W133" i="25"/>
  <c r="O134" i="25"/>
  <c r="P134" i="25"/>
  <c r="R134" i="25"/>
  <c r="W134" i="25"/>
  <c r="O135" i="25"/>
  <c r="P135" i="25"/>
  <c r="R135" i="25"/>
  <c r="W135" i="25"/>
  <c r="O136" i="25"/>
  <c r="P136" i="25"/>
  <c r="R136" i="25"/>
  <c r="W136" i="25"/>
  <c r="O137" i="25"/>
  <c r="P137" i="25"/>
  <c r="R137" i="25"/>
  <c r="W137" i="25"/>
  <c r="O138" i="25"/>
  <c r="P138" i="25"/>
  <c r="R138" i="25"/>
  <c r="W138" i="25"/>
  <c r="O139" i="25"/>
  <c r="P139" i="25"/>
  <c r="R139" i="25"/>
  <c r="W139" i="25"/>
  <c r="O140" i="25"/>
  <c r="P140" i="25"/>
  <c r="R140" i="25"/>
  <c r="W140" i="25"/>
  <c r="O141" i="25"/>
  <c r="P141" i="25"/>
  <c r="R141" i="25"/>
  <c r="W141" i="25"/>
  <c r="O142" i="25"/>
  <c r="P142" i="25"/>
  <c r="R142" i="25"/>
  <c r="W142" i="25"/>
  <c r="O143" i="25"/>
  <c r="P143" i="25"/>
  <c r="R143" i="25"/>
  <c r="W143" i="25"/>
  <c r="O144" i="25"/>
  <c r="P144" i="25"/>
  <c r="R144" i="25"/>
  <c r="W144" i="25"/>
  <c r="O145" i="25"/>
  <c r="P145" i="25"/>
  <c r="R145" i="25"/>
  <c r="W145" i="25"/>
  <c r="O146" i="25"/>
  <c r="P146" i="25"/>
  <c r="R146" i="25"/>
  <c r="W146" i="25"/>
  <c r="O147" i="25"/>
  <c r="P147" i="25"/>
  <c r="R147" i="25"/>
  <c r="W147" i="25"/>
  <c r="O148" i="25"/>
  <c r="P148" i="25"/>
  <c r="R148" i="25"/>
  <c r="W148" i="25"/>
  <c r="O149" i="25"/>
  <c r="P149" i="25"/>
  <c r="R149" i="25"/>
  <c r="W149" i="25"/>
  <c r="O150" i="25"/>
  <c r="P150" i="25"/>
  <c r="R150" i="25"/>
  <c r="W150" i="25"/>
  <c r="O151" i="25"/>
  <c r="P151" i="25"/>
  <c r="R151" i="25"/>
  <c r="W151" i="25"/>
  <c r="O152" i="25"/>
  <c r="P152" i="25"/>
  <c r="R152" i="25"/>
  <c r="W152" i="25"/>
  <c r="O153" i="25"/>
  <c r="P153" i="25"/>
  <c r="R153" i="25"/>
  <c r="W153" i="25"/>
  <c r="O154" i="25"/>
  <c r="P154" i="25"/>
  <c r="R154" i="25"/>
  <c r="W154" i="25"/>
  <c r="O155" i="25"/>
  <c r="P155" i="25"/>
  <c r="R155" i="25"/>
  <c r="W155" i="25"/>
  <c r="O156" i="25"/>
  <c r="P156" i="25"/>
  <c r="R156" i="25"/>
  <c r="W156" i="25"/>
  <c r="O157" i="25"/>
  <c r="P157" i="25"/>
  <c r="R157" i="25"/>
  <c r="W157" i="25"/>
  <c r="O158" i="25"/>
  <c r="P158" i="25"/>
  <c r="R158" i="25"/>
  <c r="W158" i="25"/>
  <c r="O159" i="25"/>
  <c r="P159" i="25"/>
  <c r="R159" i="25"/>
  <c r="W159" i="25"/>
  <c r="O160" i="25"/>
  <c r="P160" i="25"/>
  <c r="R160" i="25"/>
  <c r="W160" i="25"/>
  <c r="O161" i="25"/>
  <c r="P161" i="25"/>
  <c r="R161" i="25"/>
  <c r="W161" i="25"/>
  <c r="O162" i="25"/>
  <c r="P162" i="25"/>
  <c r="R162" i="25"/>
  <c r="W162" i="25"/>
  <c r="O163" i="25"/>
  <c r="P163" i="25"/>
  <c r="R163" i="25"/>
  <c r="W163" i="25"/>
  <c r="O164" i="25"/>
  <c r="P164" i="25"/>
  <c r="R164" i="25"/>
  <c r="W164" i="25"/>
  <c r="O165" i="25"/>
  <c r="P165" i="25"/>
  <c r="R165" i="25"/>
  <c r="W165" i="25"/>
  <c r="O166" i="25"/>
  <c r="P166" i="25"/>
  <c r="R166" i="25"/>
  <c r="W166" i="25"/>
  <c r="O167" i="25"/>
  <c r="P167" i="25"/>
  <c r="R167" i="25"/>
  <c r="W167" i="25"/>
  <c r="O168" i="25"/>
  <c r="P168" i="25"/>
  <c r="R168" i="25"/>
  <c r="W168" i="25"/>
  <c r="O169" i="25"/>
  <c r="P169" i="25"/>
  <c r="R169" i="25"/>
  <c r="W169" i="25"/>
  <c r="O170" i="25"/>
  <c r="P170" i="25"/>
  <c r="R170" i="25"/>
  <c r="W170" i="25"/>
  <c r="O171" i="25"/>
  <c r="P171" i="25"/>
  <c r="R171" i="25"/>
  <c r="W171" i="25"/>
  <c r="O172" i="25"/>
  <c r="P172" i="25"/>
  <c r="R172" i="25"/>
  <c r="W172" i="25"/>
  <c r="O173" i="25"/>
  <c r="P173" i="25"/>
  <c r="R173" i="25"/>
  <c r="W173" i="25"/>
  <c r="O174" i="25"/>
  <c r="P174" i="25"/>
  <c r="R174" i="25"/>
  <c r="W174" i="25"/>
  <c r="O175" i="25"/>
  <c r="P175" i="25"/>
  <c r="R175" i="25"/>
  <c r="W175" i="25"/>
  <c r="O176" i="25"/>
  <c r="P176" i="25"/>
  <c r="R176" i="25"/>
  <c r="W176" i="25"/>
  <c r="O177" i="25"/>
  <c r="P177" i="25"/>
  <c r="R177" i="25"/>
  <c r="W177" i="25"/>
  <c r="O178" i="25"/>
  <c r="P178" i="25"/>
  <c r="R178" i="25"/>
  <c r="W178" i="25"/>
  <c r="O179" i="25"/>
  <c r="P179" i="25"/>
  <c r="R179" i="25"/>
  <c r="W179" i="25"/>
  <c r="O180" i="25"/>
  <c r="P180" i="25"/>
  <c r="R180" i="25"/>
  <c r="W180" i="25"/>
  <c r="O181" i="25"/>
  <c r="P181" i="25"/>
  <c r="R181" i="25"/>
  <c r="W181" i="25"/>
  <c r="O182" i="25"/>
  <c r="P182" i="25"/>
  <c r="R182" i="25"/>
  <c r="W182" i="25"/>
  <c r="O183" i="25"/>
  <c r="P183" i="25"/>
  <c r="R183" i="25"/>
  <c r="W183" i="25"/>
  <c r="O184" i="25"/>
  <c r="P184" i="25"/>
  <c r="R184" i="25"/>
  <c r="W184" i="25"/>
  <c r="O185" i="25"/>
  <c r="P185" i="25"/>
  <c r="R185" i="25"/>
  <c r="W185" i="25"/>
  <c r="O186" i="25"/>
  <c r="P186" i="25"/>
  <c r="R186" i="25"/>
  <c r="W186" i="25"/>
  <c r="O187" i="25"/>
  <c r="P187" i="25"/>
  <c r="R187" i="25"/>
  <c r="W187" i="25"/>
  <c r="O188" i="25"/>
  <c r="P188" i="25"/>
  <c r="R188" i="25"/>
  <c r="W188" i="25"/>
  <c r="O189" i="25"/>
  <c r="P189" i="25"/>
  <c r="R189" i="25"/>
  <c r="W189" i="25"/>
  <c r="O190" i="25"/>
  <c r="P190" i="25"/>
  <c r="R190" i="25"/>
  <c r="W190" i="25"/>
  <c r="O191" i="25"/>
  <c r="P191" i="25"/>
  <c r="R191" i="25"/>
  <c r="W191" i="25"/>
  <c r="O192" i="25"/>
  <c r="P192" i="25"/>
  <c r="R192" i="25"/>
  <c r="W192" i="25"/>
  <c r="O193" i="25"/>
  <c r="P193" i="25"/>
  <c r="R193" i="25"/>
  <c r="W193" i="25"/>
  <c r="O194" i="25"/>
  <c r="P194" i="25"/>
  <c r="R194" i="25"/>
  <c r="W194" i="25"/>
  <c r="O195" i="25"/>
  <c r="P195" i="25"/>
  <c r="R195" i="25"/>
  <c r="W195" i="25"/>
  <c r="O196" i="25"/>
  <c r="P196" i="25"/>
  <c r="R196" i="25"/>
  <c r="W196" i="25"/>
  <c r="O197" i="25"/>
  <c r="P197" i="25"/>
  <c r="R197" i="25"/>
  <c r="W197" i="25"/>
  <c r="O198" i="25"/>
  <c r="P198" i="25"/>
  <c r="R198" i="25"/>
  <c r="W198" i="25"/>
  <c r="O199" i="25"/>
  <c r="P199" i="25"/>
  <c r="R199" i="25"/>
  <c r="W199" i="25"/>
  <c r="O200" i="25"/>
  <c r="P200" i="25"/>
  <c r="R200" i="25"/>
  <c r="W200" i="25"/>
  <c r="O201" i="25"/>
  <c r="P201" i="25"/>
  <c r="R201" i="25"/>
  <c r="W201" i="25"/>
  <c r="O202" i="25"/>
  <c r="P202" i="25"/>
  <c r="R202" i="25"/>
  <c r="W202" i="25"/>
  <c r="O203" i="25"/>
  <c r="P203" i="25"/>
  <c r="R203" i="25"/>
  <c r="W203" i="25"/>
  <c r="O204" i="25"/>
  <c r="P204" i="25"/>
  <c r="R204" i="25"/>
  <c r="W204" i="25"/>
  <c r="O205" i="25"/>
  <c r="P205" i="25"/>
  <c r="R205" i="25"/>
  <c r="W205" i="25"/>
  <c r="O206" i="25"/>
  <c r="P206" i="25"/>
  <c r="R206" i="25"/>
  <c r="W206" i="25"/>
  <c r="O207" i="25"/>
  <c r="P207" i="25"/>
  <c r="R207" i="25"/>
  <c r="W207" i="25"/>
  <c r="O208" i="25"/>
  <c r="P208" i="25"/>
  <c r="R208" i="25"/>
  <c r="W208" i="25"/>
  <c r="O209" i="25"/>
  <c r="P209" i="25"/>
  <c r="R209" i="25"/>
  <c r="W209" i="25"/>
  <c r="O210" i="25"/>
  <c r="P210" i="25"/>
  <c r="R210" i="25"/>
  <c r="W210" i="25"/>
  <c r="O211" i="25"/>
  <c r="P211" i="25"/>
  <c r="R211" i="25"/>
  <c r="W211" i="25"/>
  <c r="O212" i="25"/>
  <c r="P212" i="25"/>
  <c r="R212" i="25"/>
  <c r="W212" i="25"/>
  <c r="O213" i="25"/>
  <c r="P213" i="25"/>
  <c r="R213" i="25"/>
  <c r="W213" i="25"/>
  <c r="O214" i="25"/>
  <c r="P214" i="25"/>
  <c r="R214" i="25"/>
  <c r="W214" i="25"/>
  <c r="O215" i="25"/>
  <c r="P215" i="25"/>
  <c r="R215" i="25"/>
  <c r="W215" i="25"/>
  <c r="O216" i="25"/>
  <c r="P216" i="25"/>
  <c r="R216" i="25"/>
  <c r="W216" i="25"/>
  <c r="O217" i="25"/>
  <c r="P217" i="25"/>
  <c r="R217" i="25"/>
  <c r="W217" i="25"/>
  <c r="O218" i="25"/>
  <c r="P218" i="25"/>
  <c r="R218" i="25"/>
  <c r="W218" i="25"/>
  <c r="O219" i="25"/>
  <c r="P219" i="25"/>
  <c r="R219" i="25"/>
  <c r="W219" i="25"/>
  <c r="O220" i="25"/>
  <c r="P220" i="25"/>
  <c r="R220" i="25"/>
  <c r="W220" i="25"/>
  <c r="O221" i="25"/>
  <c r="P221" i="25"/>
  <c r="R221" i="25"/>
  <c r="W221" i="25"/>
  <c r="O222" i="25"/>
  <c r="P222" i="25"/>
  <c r="R222" i="25"/>
  <c r="W222" i="25"/>
  <c r="O223" i="25"/>
  <c r="P223" i="25"/>
  <c r="R223" i="25"/>
  <c r="W223" i="25"/>
  <c r="O224" i="25"/>
  <c r="P224" i="25"/>
  <c r="R224" i="25"/>
  <c r="W224" i="25"/>
  <c r="O225" i="25"/>
  <c r="P225" i="25"/>
  <c r="R225" i="25"/>
  <c r="W225" i="25"/>
  <c r="O226" i="25"/>
  <c r="P226" i="25"/>
  <c r="R226" i="25"/>
  <c r="W226" i="25"/>
  <c r="O227" i="25"/>
  <c r="P227" i="25"/>
  <c r="R227" i="25"/>
  <c r="W227" i="25"/>
  <c r="O228" i="25"/>
  <c r="P228" i="25"/>
  <c r="R228" i="25"/>
  <c r="W228" i="25"/>
  <c r="O229" i="25"/>
  <c r="P229" i="25"/>
  <c r="R229" i="25"/>
  <c r="W229" i="25"/>
  <c r="O230" i="25"/>
  <c r="P230" i="25"/>
  <c r="R230" i="25"/>
  <c r="W230" i="25"/>
  <c r="O231" i="25"/>
  <c r="P231" i="25"/>
  <c r="R231" i="25"/>
  <c r="W231" i="25"/>
  <c r="O232" i="25"/>
  <c r="P232" i="25"/>
  <c r="R232" i="25"/>
  <c r="W232" i="25"/>
  <c r="O233" i="25"/>
  <c r="P233" i="25"/>
  <c r="R233" i="25"/>
  <c r="W233" i="25"/>
  <c r="O234" i="25"/>
  <c r="P234" i="25"/>
  <c r="R234" i="25"/>
  <c r="W234" i="25"/>
  <c r="O235" i="25"/>
  <c r="P235" i="25"/>
  <c r="R235" i="25"/>
  <c r="W235" i="25"/>
  <c r="O236" i="25"/>
  <c r="P236" i="25"/>
  <c r="R236" i="25"/>
  <c r="W236" i="25"/>
  <c r="O237" i="25"/>
  <c r="P237" i="25"/>
  <c r="R237" i="25"/>
  <c r="W237" i="25"/>
  <c r="O238" i="25"/>
  <c r="P238" i="25"/>
  <c r="R238" i="25"/>
  <c r="W238" i="25"/>
  <c r="O239" i="25"/>
  <c r="P239" i="25"/>
  <c r="R239" i="25"/>
  <c r="W239" i="25"/>
  <c r="O240" i="25"/>
  <c r="P240" i="25"/>
  <c r="R240" i="25"/>
  <c r="W240" i="25"/>
  <c r="O241" i="25"/>
  <c r="P241" i="25"/>
  <c r="R241" i="25"/>
  <c r="W241" i="25"/>
  <c r="O242" i="25"/>
  <c r="P242" i="25"/>
  <c r="R242" i="25"/>
  <c r="W242" i="25"/>
  <c r="O243" i="25"/>
  <c r="P243" i="25"/>
  <c r="R243" i="25"/>
  <c r="W243" i="25"/>
  <c r="O244" i="25"/>
  <c r="P244" i="25"/>
  <c r="R244" i="25"/>
  <c r="W244" i="25"/>
  <c r="O245" i="25"/>
  <c r="P245" i="25"/>
  <c r="R245" i="25"/>
  <c r="W245" i="25"/>
  <c r="O246" i="25"/>
  <c r="P246" i="25"/>
  <c r="R246" i="25"/>
  <c r="W246" i="25"/>
  <c r="O247" i="25"/>
  <c r="P247" i="25"/>
  <c r="R247" i="25"/>
  <c r="W247" i="25"/>
  <c r="O248" i="25"/>
  <c r="P248" i="25"/>
  <c r="R248" i="25"/>
  <c r="W248" i="25"/>
  <c r="O249" i="25"/>
  <c r="P249" i="25"/>
  <c r="R249" i="25"/>
  <c r="W249" i="25"/>
  <c r="O250" i="25"/>
  <c r="P250" i="25"/>
  <c r="R250" i="25"/>
  <c r="W250" i="25"/>
  <c r="O251" i="25"/>
  <c r="P251" i="25"/>
  <c r="R251" i="25"/>
  <c r="W251" i="25"/>
  <c r="O252" i="25"/>
  <c r="P252" i="25"/>
  <c r="R252" i="25"/>
  <c r="W252" i="25"/>
  <c r="O253" i="25"/>
  <c r="P253" i="25"/>
  <c r="R253" i="25"/>
  <c r="W253" i="25"/>
  <c r="O254" i="25"/>
  <c r="P254" i="25"/>
  <c r="R254" i="25"/>
  <c r="W254" i="25"/>
  <c r="O255" i="25"/>
  <c r="P255" i="25"/>
  <c r="R255" i="25"/>
  <c r="W255" i="25"/>
  <c r="O256" i="25"/>
  <c r="P256" i="25"/>
  <c r="R256" i="25"/>
  <c r="W256" i="25"/>
  <c r="O257" i="25"/>
  <c r="P257" i="25"/>
  <c r="R257" i="25"/>
  <c r="W257" i="25"/>
  <c r="O258" i="25"/>
  <c r="P258" i="25"/>
  <c r="R258" i="25"/>
  <c r="W258" i="25"/>
  <c r="O259" i="25"/>
  <c r="P259" i="25"/>
  <c r="R259" i="25"/>
  <c r="W259" i="25"/>
  <c r="O260" i="25"/>
  <c r="P260" i="25"/>
  <c r="R260" i="25"/>
  <c r="W260" i="25"/>
  <c r="O261" i="25"/>
  <c r="P261" i="25"/>
  <c r="R261" i="25"/>
  <c r="W261" i="25"/>
  <c r="O262" i="25"/>
  <c r="P262" i="25"/>
  <c r="R262" i="25"/>
  <c r="W262" i="25"/>
  <c r="O263" i="25"/>
  <c r="P263" i="25"/>
  <c r="R263" i="25"/>
  <c r="W263" i="25"/>
  <c r="O264" i="25"/>
  <c r="P264" i="25"/>
  <c r="R264" i="25"/>
  <c r="W264" i="25"/>
  <c r="O265" i="25"/>
  <c r="P265" i="25"/>
  <c r="R265" i="25"/>
  <c r="W265" i="25"/>
  <c r="O266" i="25"/>
  <c r="P266" i="25"/>
  <c r="R266" i="25"/>
  <c r="W266" i="25"/>
  <c r="O267" i="25"/>
  <c r="P267" i="25"/>
  <c r="R267" i="25"/>
  <c r="W267" i="25"/>
  <c r="O268" i="25"/>
  <c r="P268" i="25"/>
  <c r="R268" i="25"/>
  <c r="W268" i="25"/>
  <c r="O269" i="25"/>
  <c r="P269" i="25"/>
  <c r="R269" i="25"/>
  <c r="W269" i="25"/>
  <c r="O270" i="25"/>
  <c r="P270" i="25"/>
  <c r="R270" i="25"/>
  <c r="W270" i="25"/>
  <c r="O271" i="25"/>
  <c r="P271" i="25"/>
  <c r="R271" i="25"/>
  <c r="W271" i="25"/>
  <c r="O272" i="25"/>
  <c r="P272" i="25"/>
  <c r="R272" i="25"/>
  <c r="W272" i="25"/>
  <c r="O273" i="25"/>
  <c r="P273" i="25"/>
  <c r="R273" i="25"/>
  <c r="W273" i="25"/>
  <c r="O274" i="25"/>
  <c r="P274" i="25"/>
  <c r="R274" i="25"/>
  <c r="W274" i="25"/>
  <c r="O275" i="25"/>
  <c r="P275" i="25"/>
  <c r="R275" i="25"/>
  <c r="W275" i="25"/>
  <c r="O276" i="25"/>
  <c r="P276" i="25"/>
  <c r="R276" i="25"/>
  <c r="W276" i="25"/>
  <c r="O277" i="25"/>
  <c r="P277" i="25"/>
  <c r="R277" i="25"/>
  <c r="W277" i="25"/>
  <c r="O278" i="25"/>
  <c r="P278" i="25"/>
  <c r="R278" i="25"/>
  <c r="W278" i="25"/>
  <c r="O279" i="25"/>
  <c r="P279" i="25"/>
  <c r="R279" i="25"/>
  <c r="W279" i="25"/>
  <c r="O280" i="25"/>
  <c r="P280" i="25"/>
  <c r="R280" i="25"/>
  <c r="W280" i="25"/>
  <c r="O281" i="25"/>
  <c r="P281" i="25"/>
  <c r="R281" i="25"/>
  <c r="W281" i="25"/>
  <c r="O282" i="25"/>
  <c r="P282" i="25"/>
  <c r="R282" i="25"/>
  <c r="W282" i="25"/>
  <c r="O283" i="25"/>
  <c r="P283" i="25"/>
  <c r="R283" i="25"/>
  <c r="W283" i="25"/>
  <c r="O284" i="25"/>
  <c r="P284" i="25"/>
  <c r="R284" i="25"/>
  <c r="W284" i="25"/>
  <c r="O285" i="25"/>
  <c r="P285" i="25"/>
  <c r="R285" i="25"/>
  <c r="W285" i="25"/>
  <c r="O286" i="25"/>
  <c r="P286" i="25"/>
  <c r="R286" i="25"/>
  <c r="W286" i="25"/>
  <c r="O287" i="25"/>
  <c r="P287" i="25"/>
  <c r="R287" i="25"/>
  <c r="W287" i="25"/>
  <c r="O288" i="25"/>
  <c r="P288" i="25"/>
  <c r="R288" i="25"/>
  <c r="W288" i="25"/>
  <c r="O289" i="25"/>
  <c r="P289" i="25"/>
  <c r="R289" i="25"/>
  <c r="W289" i="25"/>
  <c r="O290" i="25"/>
  <c r="P290" i="25"/>
  <c r="R290" i="25"/>
  <c r="W290" i="25"/>
  <c r="O291" i="25"/>
  <c r="P291" i="25"/>
  <c r="R291" i="25"/>
  <c r="W291" i="25"/>
  <c r="O292" i="25"/>
  <c r="P292" i="25"/>
  <c r="R292" i="25"/>
  <c r="W292" i="25"/>
  <c r="O293" i="25"/>
  <c r="P293" i="25"/>
  <c r="R293" i="25"/>
  <c r="W293" i="25"/>
  <c r="O294" i="25"/>
  <c r="P294" i="25"/>
  <c r="R294" i="25"/>
  <c r="W294" i="25"/>
  <c r="O295" i="25"/>
  <c r="P295" i="25"/>
  <c r="R295" i="25"/>
  <c r="W295" i="25"/>
  <c r="O296" i="25"/>
  <c r="P296" i="25"/>
  <c r="R296" i="25"/>
  <c r="W296" i="25"/>
  <c r="O297" i="25"/>
  <c r="P297" i="25"/>
  <c r="R297" i="25"/>
  <c r="W297" i="25"/>
  <c r="O298" i="25"/>
  <c r="P298" i="25"/>
  <c r="R298" i="25"/>
  <c r="W298" i="25"/>
  <c r="O299" i="25"/>
  <c r="P299" i="25"/>
  <c r="R299" i="25"/>
  <c r="W299" i="25"/>
  <c r="O300" i="25"/>
  <c r="P300" i="25"/>
  <c r="R300" i="25"/>
  <c r="W300" i="25"/>
  <c r="O301" i="25"/>
  <c r="P301" i="25"/>
  <c r="R301" i="25"/>
  <c r="W301" i="25"/>
  <c r="O302" i="25"/>
  <c r="P302" i="25"/>
  <c r="R302" i="25"/>
  <c r="W302" i="25"/>
  <c r="O303" i="25"/>
  <c r="P303" i="25"/>
  <c r="R303" i="25"/>
  <c r="W303" i="25"/>
  <c r="O304" i="25"/>
  <c r="P304" i="25"/>
  <c r="R304" i="25"/>
  <c r="W304" i="25"/>
  <c r="O305" i="25"/>
  <c r="P305" i="25"/>
  <c r="R305" i="25"/>
  <c r="W305" i="25"/>
  <c r="O306" i="25"/>
  <c r="P306" i="25"/>
  <c r="R306" i="25"/>
  <c r="W306" i="25"/>
  <c r="O307" i="25"/>
  <c r="P307" i="25"/>
  <c r="R307" i="25"/>
  <c r="W307" i="25"/>
  <c r="O308" i="25"/>
  <c r="P308" i="25"/>
  <c r="R308" i="25"/>
  <c r="W308" i="25"/>
  <c r="O309" i="25"/>
  <c r="P309" i="25"/>
  <c r="R309" i="25"/>
  <c r="W309" i="25"/>
  <c r="O310" i="25"/>
  <c r="P310" i="25"/>
  <c r="R310" i="25"/>
  <c r="W310" i="25"/>
  <c r="O311" i="25"/>
  <c r="P311" i="25"/>
  <c r="R311" i="25"/>
  <c r="W311" i="25"/>
  <c r="O312" i="25"/>
  <c r="P312" i="25"/>
  <c r="R312" i="25"/>
  <c r="W312" i="25"/>
  <c r="O313" i="25"/>
  <c r="P313" i="25"/>
  <c r="R313" i="25"/>
  <c r="W313" i="25"/>
  <c r="O314" i="25"/>
  <c r="P314" i="25"/>
  <c r="R314" i="25"/>
  <c r="W314" i="25"/>
  <c r="O315" i="25"/>
  <c r="P315" i="25"/>
  <c r="R315" i="25"/>
  <c r="W315" i="25"/>
  <c r="O316" i="25"/>
  <c r="P316" i="25"/>
  <c r="R316" i="25"/>
  <c r="W316" i="25"/>
  <c r="O317" i="25"/>
  <c r="P317" i="25"/>
  <c r="R317" i="25"/>
  <c r="W317" i="25"/>
  <c r="O318" i="25"/>
  <c r="P318" i="25"/>
  <c r="R318" i="25"/>
  <c r="W318" i="25"/>
  <c r="O319" i="25"/>
  <c r="P319" i="25"/>
  <c r="R319" i="25"/>
  <c r="W319" i="25"/>
  <c r="O320" i="25"/>
  <c r="P320" i="25"/>
  <c r="R320" i="25"/>
  <c r="W320" i="25"/>
  <c r="O321" i="25"/>
  <c r="P321" i="25"/>
  <c r="R321" i="25"/>
  <c r="W321" i="25"/>
  <c r="O322" i="25"/>
  <c r="P322" i="25"/>
  <c r="R322" i="25"/>
  <c r="W322" i="25"/>
  <c r="O323" i="25"/>
  <c r="P323" i="25"/>
  <c r="R323" i="25"/>
  <c r="W323" i="25"/>
  <c r="O324" i="25"/>
  <c r="P324" i="25"/>
  <c r="R324" i="25"/>
  <c r="W324" i="25"/>
  <c r="O325" i="25"/>
  <c r="P325" i="25"/>
  <c r="R325" i="25"/>
  <c r="W325" i="25"/>
  <c r="O326" i="25"/>
  <c r="P326" i="25"/>
  <c r="R326" i="25"/>
  <c r="W326" i="25"/>
  <c r="O327" i="25"/>
  <c r="P327" i="25"/>
  <c r="R327" i="25"/>
  <c r="W327" i="25"/>
  <c r="O328" i="25"/>
  <c r="P328" i="25"/>
  <c r="R328" i="25"/>
  <c r="W328" i="25"/>
  <c r="O329" i="25"/>
  <c r="P329" i="25"/>
  <c r="R329" i="25"/>
  <c r="W329" i="25"/>
  <c r="O330" i="25"/>
  <c r="P330" i="25"/>
  <c r="R330" i="25"/>
  <c r="W330" i="25"/>
  <c r="O331" i="25"/>
  <c r="P331" i="25"/>
  <c r="R331" i="25"/>
  <c r="W331" i="25"/>
  <c r="O332" i="25"/>
  <c r="P332" i="25"/>
  <c r="R332" i="25"/>
  <c r="W332" i="25"/>
  <c r="O333" i="25"/>
  <c r="P333" i="25"/>
  <c r="R333" i="25"/>
  <c r="W333" i="25"/>
  <c r="O334" i="25"/>
  <c r="P334" i="25"/>
  <c r="R334" i="25"/>
  <c r="W334" i="25"/>
  <c r="O335" i="25"/>
  <c r="P335" i="25"/>
  <c r="R335" i="25"/>
  <c r="W335" i="25"/>
  <c r="O336" i="25"/>
  <c r="P336" i="25"/>
  <c r="R336" i="25"/>
  <c r="W336" i="25"/>
  <c r="O337" i="25"/>
  <c r="P337" i="25"/>
  <c r="R337" i="25"/>
  <c r="W337" i="25"/>
  <c r="O338" i="25"/>
  <c r="P338" i="25"/>
  <c r="R338" i="25"/>
  <c r="W338" i="25"/>
  <c r="O339" i="25"/>
  <c r="P339" i="25"/>
  <c r="R339" i="25"/>
  <c r="W339" i="25"/>
  <c r="O340" i="25"/>
  <c r="P340" i="25"/>
  <c r="R340" i="25"/>
  <c r="W340" i="25"/>
  <c r="O341" i="25"/>
  <c r="P341" i="25"/>
  <c r="R341" i="25"/>
  <c r="W341" i="25"/>
  <c r="O342" i="25"/>
  <c r="P342" i="25"/>
  <c r="R342" i="25"/>
  <c r="W342" i="25"/>
  <c r="O343" i="25"/>
  <c r="P343" i="25"/>
  <c r="R343" i="25"/>
  <c r="W343" i="25"/>
  <c r="O344" i="25"/>
  <c r="P344" i="25"/>
  <c r="R344" i="25"/>
  <c r="W344" i="25"/>
  <c r="O345" i="25"/>
  <c r="P345" i="25"/>
  <c r="R345" i="25"/>
  <c r="W345" i="25"/>
  <c r="O346" i="25"/>
  <c r="P346" i="25"/>
  <c r="R346" i="25"/>
  <c r="W346" i="25"/>
  <c r="O347" i="25"/>
  <c r="P347" i="25"/>
  <c r="R347" i="25"/>
  <c r="W347" i="25"/>
  <c r="O348" i="25"/>
  <c r="P348" i="25"/>
  <c r="R348" i="25"/>
  <c r="W348" i="25"/>
  <c r="O349" i="25"/>
  <c r="P349" i="25"/>
  <c r="R349" i="25"/>
  <c r="W349" i="25"/>
  <c r="O350" i="25"/>
  <c r="P350" i="25"/>
  <c r="R350" i="25"/>
  <c r="W350" i="25"/>
  <c r="O351" i="25"/>
  <c r="P351" i="25"/>
  <c r="R351" i="25"/>
  <c r="W351" i="25"/>
  <c r="O352" i="25"/>
  <c r="P352" i="25"/>
  <c r="R352" i="25"/>
  <c r="W352" i="25"/>
  <c r="O353" i="25"/>
  <c r="P353" i="25"/>
  <c r="R353" i="25"/>
  <c r="W353" i="25"/>
  <c r="O354" i="25"/>
  <c r="P354" i="25"/>
  <c r="R354" i="25"/>
  <c r="W354" i="25"/>
  <c r="O355" i="25"/>
  <c r="P355" i="25"/>
  <c r="R355" i="25"/>
  <c r="W355" i="25"/>
  <c r="O356" i="25"/>
  <c r="P356" i="25"/>
  <c r="R356" i="25"/>
  <c r="W356" i="25"/>
  <c r="O357" i="25"/>
  <c r="P357" i="25"/>
  <c r="R357" i="25"/>
  <c r="W357" i="25"/>
  <c r="O358" i="25"/>
  <c r="P358" i="25"/>
  <c r="R358" i="25"/>
  <c r="W358" i="25"/>
  <c r="O359" i="25"/>
  <c r="P359" i="25"/>
  <c r="R359" i="25"/>
  <c r="W359" i="25"/>
  <c r="O360" i="25"/>
  <c r="P360" i="25"/>
  <c r="R360" i="25"/>
  <c r="W360" i="25"/>
  <c r="O361" i="25"/>
  <c r="P361" i="25"/>
  <c r="R361" i="25"/>
  <c r="W361" i="25"/>
  <c r="O362" i="25"/>
  <c r="P362" i="25"/>
  <c r="R362" i="25"/>
  <c r="W362" i="25"/>
  <c r="O363" i="25"/>
  <c r="P363" i="25"/>
  <c r="R363" i="25"/>
  <c r="W363" i="25"/>
  <c r="O364" i="25"/>
  <c r="P364" i="25"/>
  <c r="R364" i="25"/>
  <c r="W364" i="25"/>
  <c r="O365" i="25"/>
  <c r="P365" i="25"/>
  <c r="R365" i="25"/>
  <c r="W365" i="25"/>
  <c r="O366" i="25"/>
  <c r="P366" i="25"/>
  <c r="R366" i="25"/>
  <c r="W366" i="25"/>
  <c r="O367" i="25"/>
  <c r="P367" i="25"/>
  <c r="R367" i="25"/>
  <c r="W367" i="25"/>
  <c r="O368" i="25"/>
  <c r="P368" i="25"/>
  <c r="R368" i="25"/>
  <c r="W368" i="25"/>
  <c r="O369" i="25"/>
  <c r="P369" i="25"/>
  <c r="R369" i="25"/>
  <c r="W369" i="25"/>
  <c r="O370" i="25"/>
  <c r="P370" i="25"/>
  <c r="R370" i="25"/>
  <c r="W370" i="25"/>
  <c r="O371" i="25"/>
  <c r="P371" i="25"/>
  <c r="R371" i="25"/>
  <c r="W371" i="25"/>
  <c r="O372" i="25"/>
  <c r="P372" i="25"/>
  <c r="R372" i="25"/>
  <c r="W372" i="25"/>
  <c r="O373" i="25"/>
  <c r="P373" i="25"/>
  <c r="R373" i="25"/>
  <c r="W373" i="25"/>
  <c r="O374" i="25"/>
  <c r="P374" i="25"/>
  <c r="R374" i="25"/>
  <c r="W374" i="25"/>
  <c r="O375" i="25"/>
  <c r="P375" i="25"/>
  <c r="R375" i="25"/>
  <c r="W375" i="25"/>
  <c r="O376" i="25"/>
  <c r="P376" i="25"/>
  <c r="R376" i="25"/>
  <c r="W376" i="25"/>
  <c r="O377" i="25"/>
  <c r="P377" i="25"/>
  <c r="R377" i="25"/>
  <c r="W377" i="25"/>
  <c r="O378" i="25"/>
  <c r="P378" i="25"/>
  <c r="R378" i="25"/>
  <c r="W378" i="25"/>
  <c r="O379" i="25"/>
  <c r="P379" i="25"/>
  <c r="R379" i="25"/>
  <c r="W379" i="25"/>
  <c r="O380" i="25"/>
  <c r="P380" i="25"/>
  <c r="R380" i="25"/>
  <c r="W380" i="25"/>
  <c r="O381" i="25"/>
  <c r="P381" i="25"/>
  <c r="R381" i="25"/>
  <c r="W381" i="25"/>
  <c r="O382" i="25"/>
  <c r="P382" i="25"/>
  <c r="R382" i="25"/>
  <c r="W382" i="25"/>
  <c r="O383" i="25"/>
  <c r="P383" i="25"/>
  <c r="R383" i="25"/>
  <c r="W383" i="25"/>
  <c r="O384" i="25"/>
  <c r="P384" i="25"/>
  <c r="R384" i="25"/>
  <c r="W384" i="25"/>
  <c r="O385" i="25"/>
  <c r="P385" i="25"/>
  <c r="R385" i="25"/>
  <c r="W385" i="25"/>
  <c r="O386" i="25"/>
  <c r="P386" i="25"/>
  <c r="R386" i="25"/>
  <c r="W386" i="25"/>
  <c r="O387" i="25"/>
  <c r="P387" i="25"/>
  <c r="R387" i="25"/>
  <c r="W387" i="25"/>
  <c r="O388" i="25"/>
  <c r="P388" i="25"/>
  <c r="R388" i="25"/>
  <c r="W388" i="25"/>
  <c r="O389" i="25"/>
  <c r="P389" i="25"/>
  <c r="R389" i="25"/>
  <c r="W389" i="25"/>
  <c r="O390" i="25"/>
  <c r="P390" i="25"/>
  <c r="R390" i="25"/>
  <c r="W390" i="25"/>
  <c r="O391" i="25"/>
  <c r="P391" i="25"/>
  <c r="R391" i="25"/>
  <c r="W391" i="25"/>
  <c r="O392" i="25"/>
  <c r="P392" i="25"/>
  <c r="R392" i="25"/>
  <c r="W392" i="25"/>
  <c r="O393" i="25"/>
  <c r="P393" i="25"/>
  <c r="R393" i="25"/>
  <c r="W393" i="25"/>
  <c r="O394" i="25"/>
  <c r="P394" i="25"/>
  <c r="R394" i="25"/>
  <c r="W394" i="25"/>
  <c r="O395" i="25"/>
  <c r="P395" i="25"/>
  <c r="R395" i="25"/>
  <c r="W395" i="25"/>
  <c r="O396" i="25"/>
  <c r="P396" i="25"/>
  <c r="R396" i="25"/>
  <c r="W396" i="25"/>
  <c r="O397" i="25"/>
  <c r="P397" i="25"/>
  <c r="R397" i="25"/>
  <c r="W397" i="25"/>
  <c r="O398" i="25"/>
  <c r="P398" i="25"/>
  <c r="R398" i="25"/>
  <c r="W398" i="25"/>
  <c r="O399" i="25"/>
  <c r="P399" i="25"/>
  <c r="R399" i="25"/>
  <c r="W399" i="25"/>
  <c r="O400" i="25"/>
  <c r="P400" i="25"/>
  <c r="R400" i="25"/>
  <c r="W400" i="25"/>
  <c r="O401" i="25"/>
  <c r="P401" i="25"/>
  <c r="R401" i="25"/>
  <c r="W401" i="25"/>
  <c r="O402" i="25"/>
  <c r="P402" i="25"/>
  <c r="R402" i="25"/>
  <c r="W402" i="25"/>
  <c r="O403" i="25"/>
  <c r="P403" i="25"/>
  <c r="R403" i="25"/>
  <c r="W403" i="25"/>
  <c r="O404" i="25"/>
  <c r="P404" i="25"/>
  <c r="R404" i="25"/>
  <c r="W404" i="25"/>
  <c r="O405" i="25"/>
  <c r="P405" i="25"/>
  <c r="R405" i="25"/>
  <c r="W405" i="25"/>
  <c r="O406" i="25"/>
  <c r="P406" i="25"/>
  <c r="R406" i="25"/>
  <c r="W406" i="25"/>
  <c r="O407" i="25"/>
  <c r="P407" i="25"/>
  <c r="R407" i="25"/>
  <c r="W407" i="25"/>
  <c r="O408" i="25"/>
  <c r="P408" i="25"/>
  <c r="R408" i="25"/>
  <c r="W408" i="25"/>
  <c r="M190" i="12"/>
  <c r="J409" i="25"/>
  <c r="O409" i="25"/>
  <c r="P409" i="25"/>
  <c r="Q409" i="25"/>
  <c r="R409" i="25"/>
  <c r="K409" i="25"/>
  <c r="L409" i="25"/>
  <c r="N409" i="25"/>
  <c r="W409" i="25"/>
  <c r="O410" i="25"/>
  <c r="P410" i="25"/>
  <c r="R410" i="25"/>
  <c r="W410" i="25"/>
  <c r="O411" i="25"/>
  <c r="P411" i="25"/>
  <c r="R411" i="25"/>
  <c r="W411" i="25"/>
  <c r="O412" i="25"/>
  <c r="P412" i="25"/>
  <c r="R412" i="25"/>
  <c r="W412" i="25"/>
  <c r="O413" i="25"/>
  <c r="P413" i="25"/>
  <c r="R413" i="25"/>
  <c r="W413" i="25"/>
  <c r="O414" i="25"/>
  <c r="P414" i="25"/>
  <c r="R414" i="25"/>
  <c r="W414" i="25"/>
  <c r="O415" i="25"/>
  <c r="P415" i="25"/>
  <c r="R415" i="25"/>
  <c r="W415" i="25"/>
  <c r="O416" i="25"/>
  <c r="P416" i="25"/>
  <c r="R416" i="25"/>
  <c r="W416" i="25"/>
  <c r="O417" i="25"/>
  <c r="P417" i="25"/>
  <c r="R417" i="25"/>
  <c r="W417" i="25"/>
  <c r="O418" i="25"/>
  <c r="P418" i="25"/>
  <c r="R418" i="25"/>
  <c r="W418" i="25"/>
  <c r="O419" i="25"/>
  <c r="P419" i="25"/>
  <c r="R419" i="25"/>
  <c r="W419" i="25"/>
  <c r="O420" i="25"/>
  <c r="P420" i="25"/>
  <c r="R420" i="25"/>
  <c r="W420" i="25"/>
  <c r="O421" i="25"/>
  <c r="P421" i="25"/>
  <c r="R421" i="25"/>
  <c r="W421" i="25"/>
  <c r="O422" i="25"/>
  <c r="P422" i="25"/>
  <c r="R422" i="25"/>
  <c r="W422" i="25"/>
  <c r="O423" i="25"/>
  <c r="P423" i="25"/>
  <c r="R423" i="25"/>
  <c r="W423" i="25"/>
  <c r="O424" i="25"/>
  <c r="P424" i="25"/>
  <c r="R424" i="25"/>
  <c r="W424" i="25"/>
  <c r="O425" i="25"/>
  <c r="P425" i="25"/>
  <c r="R425" i="25"/>
  <c r="W425" i="25"/>
  <c r="O426" i="25"/>
  <c r="P426" i="25"/>
  <c r="R426" i="25"/>
  <c r="W426" i="25"/>
  <c r="O427" i="25"/>
  <c r="P427" i="25"/>
  <c r="R427" i="25"/>
  <c r="W427" i="25"/>
  <c r="O428" i="25"/>
  <c r="P428" i="25"/>
  <c r="R428" i="25"/>
  <c r="W428" i="25"/>
  <c r="O429" i="25"/>
  <c r="P429" i="25"/>
  <c r="R429" i="25"/>
  <c r="W429" i="25"/>
  <c r="O430" i="25"/>
  <c r="P430" i="25"/>
  <c r="R430" i="25"/>
  <c r="W430" i="25"/>
  <c r="O431" i="25"/>
  <c r="P431" i="25"/>
  <c r="R431" i="25"/>
  <c r="W431" i="25"/>
  <c r="O432" i="25"/>
  <c r="P432" i="25"/>
  <c r="R432" i="25"/>
  <c r="W432" i="25"/>
  <c r="O433" i="25"/>
  <c r="P433" i="25"/>
  <c r="R433" i="25"/>
  <c r="W433" i="25"/>
  <c r="O434" i="25"/>
  <c r="P434" i="25"/>
  <c r="R434" i="25"/>
  <c r="W434" i="25"/>
  <c r="O435" i="25"/>
  <c r="P435" i="25"/>
  <c r="R435" i="25"/>
  <c r="W435" i="25"/>
  <c r="O436" i="25"/>
  <c r="P436" i="25"/>
  <c r="R436" i="25"/>
  <c r="W436" i="25"/>
  <c r="O437" i="25"/>
  <c r="P437" i="25"/>
  <c r="R437" i="25"/>
  <c r="W437" i="25"/>
  <c r="O438" i="25"/>
  <c r="P438" i="25"/>
  <c r="R438" i="25"/>
  <c r="W438" i="25"/>
  <c r="O439" i="25"/>
  <c r="P439" i="25"/>
  <c r="R439" i="25"/>
  <c r="W439" i="25"/>
  <c r="O440" i="25"/>
  <c r="P440" i="25"/>
  <c r="R440" i="25"/>
  <c r="W440" i="25"/>
  <c r="O441" i="25"/>
  <c r="P441" i="25"/>
  <c r="R441" i="25"/>
  <c r="W441" i="25"/>
  <c r="O442" i="25"/>
  <c r="P442" i="25"/>
  <c r="R442" i="25"/>
  <c r="W442" i="25"/>
  <c r="O443" i="25"/>
  <c r="P443" i="25"/>
  <c r="R443" i="25"/>
  <c r="W443" i="25"/>
  <c r="O444" i="25"/>
  <c r="P444" i="25"/>
  <c r="R444" i="25"/>
  <c r="W444" i="25"/>
  <c r="O445" i="25"/>
  <c r="P445" i="25"/>
  <c r="R445" i="25"/>
  <c r="W445" i="25"/>
  <c r="O446" i="25"/>
  <c r="P446" i="25"/>
  <c r="R446" i="25"/>
  <c r="W446" i="25"/>
  <c r="O447" i="25"/>
  <c r="P447" i="25"/>
  <c r="R447" i="25"/>
  <c r="W447" i="25"/>
  <c r="O448" i="25"/>
  <c r="P448" i="25"/>
  <c r="R448" i="25"/>
  <c r="W448" i="25"/>
  <c r="O449" i="25"/>
  <c r="P449" i="25"/>
  <c r="R449" i="25"/>
  <c r="W449" i="25"/>
  <c r="O450" i="25"/>
  <c r="P450" i="25"/>
  <c r="R450" i="25"/>
  <c r="W450" i="25"/>
  <c r="O451" i="25"/>
  <c r="P451" i="25"/>
  <c r="R451" i="25"/>
  <c r="W451" i="25"/>
  <c r="O452" i="25"/>
  <c r="P452" i="25"/>
  <c r="R452" i="25"/>
  <c r="W452" i="25"/>
  <c r="O453" i="25"/>
  <c r="P453" i="25"/>
  <c r="R453" i="25"/>
  <c r="W453" i="25"/>
  <c r="O454" i="25"/>
  <c r="P454" i="25"/>
  <c r="R454" i="25"/>
  <c r="W454" i="25"/>
  <c r="O455" i="25"/>
  <c r="P455" i="25"/>
  <c r="R455" i="25"/>
  <c r="W455" i="25"/>
  <c r="O456" i="25"/>
  <c r="P456" i="25"/>
  <c r="R456" i="25"/>
  <c r="W456" i="25"/>
  <c r="O457" i="25"/>
  <c r="P457" i="25"/>
  <c r="R457" i="25"/>
  <c r="W457" i="25"/>
  <c r="O458" i="25"/>
  <c r="P458" i="25"/>
  <c r="R458" i="25"/>
  <c r="W458" i="25"/>
  <c r="O459" i="25"/>
  <c r="P459" i="25"/>
  <c r="R459" i="25"/>
  <c r="W459" i="25"/>
  <c r="O460" i="25"/>
  <c r="P460" i="25"/>
  <c r="R460" i="25"/>
  <c r="W460" i="25"/>
  <c r="O461" i="25"/>
  <c r="P461" i="25"/>
  <c r="R461" i="25"/>
  <c r="W461" i="25"/>
  <c r="O462" i="25"/>
  <c r="P462" i="25"/>
  <c r="R462" i="25"/>
  <c r="W462" i="25"/>
  <c r="O463" i="25"/>
  <c r="P463" i="25"/>
  <c r="R463" i="25"/>
  <c r="W463" i="25"/>
  <c r="O464" i="25"/>
  <c r="P464" i="25"/>
  <c r="R464" i="25"/>
  <c r="W464" i="25"/>
  <c r="O465" i="25"/>
  <c r="P465" i="25"/>
  <c r="R465" i="25"/>
  <c r="W465" i="25"/>
  <c r="O466" i="25"/>
  <c r="P466" i="25"/>
  <c r="R466" i="25"/>
  <c r="W466" i="25"/>
  <c r="O467" i="25"/>
  <c r="P467" i="25"/>
  <c r="R467" i="25"/>
  <c r="W467" i="25"/>
  <c r="O468" i="25"/>
  <c r="P468" i="25"/>
  <c r="R468" i="25"/>
  <c r="W468" i="25"/>
  <c r="O469" i="25"/>
  <c r="P469" i="25"/>
  <c r="R469" i="25"/>
  <c r="W469" i="25"/>
  <c r="O470" i="25"/>
  <c r="P470" i="25"/>
  <c r="R470" i="25"/>
  <c r="W470" i="25"/>
  <c r="O471" i="25"/>
  <c r="P471" i="25"/>
  <c r="R471" i="25"/>
  <c r="W471" i="25"/>
  <c r="O472" i="25"/>
  <c r="P472" i="25"/>
  <c r="R472" i="25"/>
  <c r="W472" i="25"/>
  <c r="O473" i="25"/>
  <c r="P473" i="25"/>
  <c r="R473" i="25"/>
  <c r="W473" i="25"/>
  <c r="O474" i="25"/>
  <c r="P474" i="25"/>
  <c r="R474" i="25"/>
  <c r="W474" i="25"/>
  <c r="O475" i="25"/>
  <c r="P475" i="25"/>
  <c r="R475" i="25"/>
  <c r="W475" i="25"/>
  <c r="O476" i="25"/>
  <c r="P476" i="25"/>
  <c r="R476" i="25"/>
  <c r="W476" i="25"/>
  <c r="O477" i="25"/>
  <c r="P477" i="25"/>
  <c r="R477" i="25"/>
  <c r="W477" i="25"/>
  <c r="O478" i="25"/>
  <c r="P478" i="25"/>
  <c r="R478" i="25"/>
  <c r="W478" i="25"/>
  <c r="O479" i="25"/>
  <c r="P479" i="25"/>
  <c r="R479" i="25"/>
  <c r="W479" i="25"/>
  <c r="O480" i="25"/>
  <c r="P480" i="25"/>
  <c r="R480" i="25"/>
  <c r="W480" i="25"/>
  <c r="O481" i="25"/>
  <c r="P481" i="25"/>
  <c r="R481" i="25"/>
  <c r="W481" i="25"/>
  <c r="O482" i="25"/>
  <c r="P482" i="25"/>
  <c r="R482" i="25"/>
  <c r="W482" i="25"/>
  <c r="O483" i="25"/>
  <c r="P483" i="25"/>
  <c r="R483" i="25"/>
  <c r="W483" i="25"/>
  <c r="O484" i="25"/>
  <c r="P484" i="25"/>
  <c r="R484" i="25"/>
  <c r="W484" i="25"/>
  <c r="O485" i="25"/>
  <c r="P485" i="25"/>
  <c r="R485" i="25"/>
  <c r="W485" i="25"/>
  <c r="O486" i="25"/>
  <c r="P486" i="25"/>
  <c r="R486" i="25"/>
  <c r="W486" i="25"/>
  <c r="O487" i="25"/>
  <c r="P487" i="25"/>
  <c r="R487" i="25"/>
  <c r="W487" i="25"/>
  <c r="O488" i="25"/>
  <c r="P488" i="25"/>
  <c r="R488" i="25"/>
  <c r="W488" i="25"/>
  <c r="O489" i="25"/>
  <c r="P489" i="25"/>
  <c r="R489" i="25"/>
  <c r="W489" i="25"/>
  <c r="O490" i="25"/>
  <c r="P490" i="25"/>
  <c r="R490" i="25"/>
  <c r="W490" i="25"/>
  <c r="O491" i="25"/>
  <c r="P491" i="25"/>
  <c r="R491" i="25"/>
  <c r="W491" i="25"/>
  <c r="O492" i="25"/>
  <c r="P492" i="25"/>
  <c r="R492" i="25"/>
  <c r="W492" i="25"/>
  <c r="O493" i="25"/>
  <c r="P493" i="25"/>
  <c r="R493" i="25"/>
  <c r="W493" i="25"/>
  <c r="O494" i="25"/>
  <c r="P494" i="25"/>
  <c r="R494" i="25"/>
  <c r="W494" i="25"/>
  <c r="O495" i="25"/>
  <c r="P495" i="25"/>
  <c r="R495" i="25"/>
  <c r="W495" i="25"/>
  <c r="O496" i="25"/>
  <c r="P496" i="25"/>
  <c r="R496" i="25"/>
  <c r="W496" i="25"/>
  <c r="O497" i="25"/>
  <c r="P497" i="25"/>
  <c r="R497" i="25"/>
  <c r="W497" i="25"/>
  <c r="O498" i="25"/>
  <c r="P498" i="25"/>
  <c r="R498" i="25"/>
  <c r="W498" i="25"/>
  <c r="O499" i="25"/>
  <c r="P499" i="25"/>
  <c r="R499" i="25"/>
  <c r="W499" i="25"/>
  <c r="O500" i="25"/>
  <c r="P500" i="25"/>
  <c r="R500" i="25"/>
  <c r="W500" i="25"/>
  <c r="O501" i="25"/>
  <c r="P501" i="25"/>
  <c r="R501" i="25"/>
  <c r="W501" i="25"/>
  <c r="O502" i="25"/>
  <c r="P502" i="25"/>
  <c r="R502" i="25"/>
  <c r="W502" i="25"/>
  <c r="O503" i="25"/>
  <c r="P503" i="25"/>
  <c r="R503" i="25"/>
  <c r="W503" i="25"/>
  <c r="O504" i="25"/>
  <c r="P504" i="25"/>
  <c r="R504" i="25"/>
  <c r="W504" i="25"/>
  <c r="O505" i="25"/>
  <c r="P505" i="25"/>
  <c r="R505" i="25"/>
  <c r="W505" i="25"/>
  <c r="O506" i="25"/>
  <c r="P506" i="25"/>
  <c r="R506" i="25"/>
  <c r="W506" i="25"/>
  <c r="O507" i="25"/>
  <c r="P507" i="25"/>
  <c r="R507" i="25"/>
  <c r="W507" i="25"/>
  <c r="O508" i="25"/>
  <c r="P508" i="25"/>
  <c r="R508" i="25"/>
  <c r="W508" i="25"/>
  <c r="O509" i="25"/>
  <c r="P509" i="25"/>
  <c r="R509" i="25"/>
  <c r="W509" i="25"/>
  <c r="O510" i="25"/>
  <c r="P510" i="25"/>
  <c r="R510" i="25"/>
  <c r="W510" i="25"/>
  <c r="O511" i="25"/>
  <c r="P511" i="25"/>
  <c r="R511" i="25"/>
  <c r="W511" i="25"/>
  <c r="O512" i="25"/>
  <c r="P512" i="25"/>
  <c r="R512" i="25"/>
  <c r="W512" i="25"/>
  <c r="O513" i="25"/>
  <c r="P513" i="25"/>
  <c r="R513" i="25"/>
  <c r="W513" i="25"/>
  <c r="O514" i="25"/>
  <c r="P514" i="25"/>
  <c r="R514" i="25"/>
  <c r="W514" i="25"/>
  <c r="O515" i="25"/>
  <c r="P515" i="25"/>
  <c r="R515" i="25"/>
  <c r="W515" i="25"/>
  <c r="O516" i="25"/>
  <c r="P516" i="25"/>
  <c r="R516" i="25"/>
  <c r="W516" i="25"/>
  <c r="O517" i="25"/>
  <c r="P517" i="25"/>
  <c r="R517" i="25"/>
  <c r="W517" i="25"/>
  <c r="O518" i="25"/>
  <c r="P518" i="25"/>
  <c r="R518" i="25"/>
  <c r="W518" i="25"/>
  <c r="O519" i="25"/>
  <c r="P519" i="25"/>
  <c r="R519" i="25"/>
  <c r="W519" i="25"/>
  <c r="O520" i="25"/>
  <c r="P520" i="25"/>
  <c r="R520" i="25"/>
  <c r="W520" i="25"/>
  <c r="O521" i="25"/>
  <c r="P521" i="25"/>
  <c r="R521" i="25"/>
  <c r="W521" i="25"/>
  <c r="O522" i="25"/>
  <c r="P522" i="25"/>
  <c r="R522" i="25"/>
  <c r="W522" i="25"/>
  <c r="O523" i="25"/>
  <c r="P523" i="25"/>
  <c r="R523" i="25"/>
  <c r="W523" i="25"/>
  <c r="O524" i="25"/>
  <c r="P524" i="25"/>
  <c r="R524" i="25"/>
  <c r="W524" i="25"/>
  <c r="O525" i="25"/>
  <c r="P525" i="25"/>
  <c r="R525" i="25"/>
  <c r="W525" i="25"/>
  <c r="O526" i="25"/>
  <c r="P526" i="25"/>
  <c r="R526" i="25"/>
  <c r="W526" i="25"/>
  <c r="O527" i="25"/>
  <c r="P527" i="25"/>
  <c r="R527" i="25"/>
  <c r="W527" i="25"/>
  <c r="O528" i="25"/>
  <c r="P528" i="25"/>
  <c r="R528" i="25"/>
  <c r="W528" i="25"/>
  <c r="O529" i="25"/>
  <c r="P529" i="25"/>
  <c r="R529" i="25"/>
  <c r="W529" i="25"/>
  <c r="O530" i="25"/>
  <c r="P530" i="25"/>
  <c r="R530" i="25"/>
  <c r="W530" i="25"/>
  <c r="O531" i="25"/>
  <c r="P531" i="25"/>
  <c r="R531" i="25"/>
  <c r="W531" i="25"/>
  <c r="O532" i="25"/>
  <c r="P532" i="25"/>
  <c r="R532" i="25"/>
  <c r="W532" i="25"/>
  <c r="O533" i="25"/>
  <c r="P533" i="25"/>
  <c r="R533" i="25"/>
  <c r="W533" i="25"/>
  <c r="O534" i="25"/>
  <c r="P534" i="25"/>
  <c r="R534" i="25"/>
  <c r="W534" i="25"/>
  <c r="O535" i="25"/>
  <c r="P535" i="25"/>
  <c r="R535" i="25"/>
  <c r="W535" i="25"/>
  <c r="O536" i="25"/>
  <c r="P536" i="25"/>
  <c r="R536" i="25"/>
  <c r="W536" i="25"/>
  <c r="O537" i="25"/>
  <c r="P537" i="25"/>
  <c r="R537" i="25"/>
  <c r="W537" i="25"/>
  <c r="O538" i="25"/>
  <c r="P538" i="25"/>
  <c r="R538" i="25"/>
  <c r="W538" i="25"/>
  <c r="O539" i="25"/>
  <c r="P539" i="25"/>
  <c r="R539" i="25"/>
  <c r="W539" i="25"/>
  <c r="O540" i="25"/>
  <c r="P540" i="25"/>
  <c r="R540" i="25"/>
  <c r="W540" i="25"/>
  <c r="O541" i="25"/>
  <c r="P541" i="25"/>
  <c r="R541" i="25"/>
  <c r="W541" i="25"/>
  <c r="O542" i="25"/>
  <c r="P542" i="25"/>
  <c r="R542" i="25"/>
  <c r="W542" i="25"/>
  <c r="O543" i="25"/>
  <c r="P543" i="25"/>
  <c r="R543" i="25"/>
  <c r="W543" i="25"/>
  <c r="O544" i="25"/>
  <c r="P544" i="25"/>
  <c r="R544" i="25"/>
  <c r="W544" i="25"/>
  <c r="O545" i="25"/>
  <c r="P545" i="25"/>
  <c r="R545" i="25"/>
  <c r="W545" i="25"/>
  <c r="O546" i="25"/>
  <c r="P546" i="25"/>
  <c r="R546" i="25"/>
  <c r="W546" i="25"/>
  <c r="O547" i="25"/>
  <c r="P547" i="25"/>
  <c r="R547" i="25"/>
  <c r="W547" i="25"/>
  <c r="O548" i="25"/>
  <c r="P548" i="25"/>
  <c r="R548" i="25"/>
  <c r="W548" i="25"/>
  <c r="O549" i="25"/>
  <c r="P549" i="25"/>
  <c r="R549" i="25"/>
  <c r="W549" i="25"/>
  <c r="O550" i="25"/>
  <c r="P550" i="25"/>
  <c r="R550" i="25"/>
  <c r="W550" i="25"/>
  <c r="O551" i="25"/>
  <c r="P551" i="25"/>
  <c r="R551" i="25"/>
  <c r="W551" i="25"/>
  <c r="O552" i="25"/>
  <c r="P552" i="25"/>
  <c r="R552" i="25"/>
  <c r="W552" i="25"/>
  <c r="O553" i="25"/>
  <c r="P553" i="25"/>
  <c r="R553" i="25"/>
  <c r="W553" i="25"/>
  <c r="O554" i="25"/>
  <c r="P554" i="25"/>
  <c r="R554" i="25"/>
  <c r="W554" i="25"/>
  <c r="O555" i="25"/>
  <c r="P555" i="25"/>
  <c r="R555" i="25"/>
  <c r="W555" i="25"/>
  <c r="O556" i="25"/>
  <c r="P556" i="25"/>
  <c r="R556" i="25"/>
  <c r="W556" i="25"/>
  <c r="O557" i="25"/>
  <c r="P557" i="25"/>
  <c r="R557" i="25"/>
  <c r="W557" i="25"/>
  <c r="O558" i="25"/>
  <c r="P558" i="25"/>
  <c r="R558" i="25"/>
  <c r="W558" i="25"/>
  <c r="O559" i="25"/>
  <c r="P559" i="25"/>
  <c r="R559" i="25"/>
  <c r="W559" i="25"/>
  <c r="O560" i="25"/>
  <c r="P560" i="25"/>
  <c r="R560" i="25"/>
  <c r="W560" i="25"/>
  <c r="O561" i="25"/>
  <c r="P561" i="25"/>
  <c r="R561" i="25"/>
  <c r="W561" i="25"/>
  <c r="O562" i="25"/>
  <c r="P562" i="25"/>
  <c r="R562" i="25"/>
  <c r="W562" i="25"/>
  <c r="O563" i="25"/>
  <c r="P563" i="25"/>
  <c r="R563" i="25"/>
  <c r="W563" i="25"/>
  <c r="O564" i="25"/>
  <c r="P564" i="25"/>
  <c r="R564" i="25"/>
  <c r="W564" i="25"/>
  <c r="O565" i="25"/>
  <c r="P565" i="25"/>
  <c r="R565" i="25"/>
  <c r="W565" i="25"/>
  <c r="O566" i="25"/>
  <c r="P566" i="25"/>
  <c r="R566" i="25"/>
  <c r="W566" i="25"/>
  <c r="O567" i="25"/>
  <c r="P567" i="25"/>
  <c r="R567" i="25"/>
  <c r="W567" i="25"/>
  <c r="O568" i="25"/>
  <c r="P568" i="25"/>
  <c r="R568" i="25"/>
  <c r="W568" i="25"/>
  <c r="O569" i="25"/>
  <c r="P569" i="25"/>
  <c r="R569" i="25"/>
  <c r="W569" i="25"/>
  <c r="O570" i="25"/>
  <c r="P570" i="25"/>
  <c r="R570" i="25"/>
  <c r="W570" i="25"/>
  <c r="O571" i="25"/>
  <c r="P571" i="25"/>
  <c r="R571" i="25"/>
  <c r="W571" i="25"/>
  <c r="O572" i="25"/>
  <c r="P572" i="25"/>
  <c r="R572" i="25"/>
  <c r="W572" i="25"/>
  <c r="O573" i="25"/>
  <c r="P573" i="25"/>
  <c r="R573" i="25"/>
  <c r="W573" i="25"/>
  <c r="O574" i="25"/>
  <c r="P574" i="25"/>
  <c r="R574" i="25"/>
  <c r="W574" i="25"/>
  <c r="O575" i="25"/>
  <c r="P575" i="25"/>
  <c r="R575" i="25"/>
  <c r="W575" i="25"/>
  <c r="O576" i="25"/>
  <c r="P576" i="25"/>
  <c r="R576" i="25"/>
  <c r="W576" i="25"/>
  <c r="O577" i="25"/>
  <c r="P577" i="25"/>
  <c r="R577" i="25"/>
  <c r="W577" i="25"/>
  <c r="O578" i="25"/>
  <c r="P578" i="25"/>
  <c r="R578" i="25"/>
  <c r="W578" i="25"/>
  <c r="O579" i="25"/>
  <c r="P579" i="25"/>
  <c r="R579" i="25"/>
  <c r="W579" i="25"/>
  <c r="O580" i="25"/>
  <c r="P580" i="25"/>
  <c r="R580" i="25"/>
  <c r="W580" i="25"/>
  <c r="O581" i="25"/>
  <c r="P581" i="25"/>
  <c r="R581" i="25"/>
  <c r="W581" i="25"/>
  <c r="O582" i="25"/>
  <c r="P582" i="25"/>
  <c r="R582" i="25"/>
  <c r="W582" i="25"/>
  <c r="O583" i="25"/>
  <c r="P583" i="25"/>
  <c r="R583" i="25"/>
  <c r="W583" i="25"/>
  <c r="O584" i="25"/>
  <c r="P584" i="25"/>
  <c r="R584" i="25"/>
  <c r="W584" i="25"/>
  <c r="O585" i="25"/>
  <c r="P585" i="25"/>
  <c r="R585" i="25"/>
  <c r="W585" i="25"/>
  <c r="O586" i="25"/>
  <c r="P586" i="25"/>
  <c r="R586" i="25"/>
  <c r="W586" i="25"/>
  <c r="O587" i="25"/>
  <c r="P587" i="25"/>
  <c r="R587" i="25"/>
  <c r="W587" i="25"/>
  <c r="O588" i="25"/>
  <c r="P588" i="25"/>
  <c r="R588" i="25"/>
  <c r="W588" i="25"/>
  <c r="O589" i="25"/>
  <c r="P589" i="25"/>
  <c r="R589" i="25"/>
  <c r="W589" i="25"/>
  <c r="O590" i="25"/>
  <c r="P590" i="25"/>
  <c r="R590" i="25"/>
  <c r="W590" i="25"/>
  <c r="O591" i="25"/>
  <c r="P591" i="25"/>
  <c r="R591" i="25"/>
  <c r="W591" i="25"/>
  <c r="O592" i="25"/>
  <c r="P592" i="25"/>
  <c r="R592" i="25"/>
  <c r="W592" i="25"/>
  <c r="O593" i="25"/>
  <c r="P593" i="25"/>
  <c r="R593" i="25"/>
  <c r="W593" i="25"/>
  <c r="O594" i="25"/>
  <c r="P594" i="25"/>
  <c r="R594" i="25"/>
  <c r="W594" i="25"/>
  <c r="O595" i="25"/>
  <c r="P595" i="25"/>
  <c r="R595" i="25"/>
  <c r="W595" i="25"/>
  <c r="O596" i="25"/>
  <c r="P596" i="25"/>
  <c r="R596" i="25"/>
  <c r="W596" i="25"/>
  <c r="O597" i="25"/>
  <c r="P597" i="25"/>
  <c r="R597" i="25"/>
  <c r="W597" i="25"/>
  <c r="O598" i="25"/>
  <c r="P598" i="25"/>
  <c r="R598" i="25"/>
  <c r="W598" i="25"/>
  <c r="O599" i="25"/>
  <c r="P599" i="25"/>
  <c r="R599" i="25"/>
  <c r="W599" i="25"/>
  <c r="O600" i="25"/>
  <c r="P600" i="25"/>
  <c r="R600" i="25"/>
  <c r="W600" i="25"/>
  <c r="O601" i="25"/>
  <c r="P601" i="25"/>
  <c r="R601" i="25"/>
  <c r="W601" i="25"/>
  <c r="O602" i="25"/>
  <c r="P602" i="25"/>
  <c r="R602" i="25"/>
  <c r="W602" i="25"/>
  <c r="O603" i="25"/>
  <c r="P603" i="25"/>
  <c r="R603" i="25"/>
  <c r="W603" i="25"/>
  <c r="O604" i="25"/>
  <c r="P604" i="25"/>
  <c r="R604" i="25"/>
  <c r="W604" i="25"/>
  <c r="O605" i="25"/>
  <c r="P605" i="25"/>
  <c r="R605" i="25"/>
  <c r="W605" i="25"/>
  <c r="O606" i="25"/>
  <c r="P606" i="25"/>
  <c r="R606" i="25"/>
  <c r="W606" i="25"/>
  <c r="O607" i="25"/>
  <c r="P607" i="25"/>
  <c r="R607" i="25"/>
  <c r="W607" i="25"/>
  <c r="O608" i="25"/>
  <c r="P608" i="25"/>
  <c r="R608" i="25"/>
  <c r="W608" i="25"/>
  <c r="O609" i="25"/>
  <c r="P609" i="25"/>
  <c r="R609" i="25"/>
  <c r="W609" i="25"/>
  <c r="O610" i="25"/>
  <c r="P610" i="25"/>
  <c r="R610" i="25"/>
  <c r="W610" i="25"/>
  <c r="O611" i="25"/>
  <c r="P611" i="25"/>
  <c r="R611" i="25"/>
  <c r="W611" i="25"/>
  <c r="O612" i="25"/>
  <c r="P612" i="25"/>
  <c r="R612" i="25"/>
  <c r="W612" i="25"/>
  <c r="O613" i="25"/>
  <c r="P613" i="25"/>
  <c r="R613" i="25"/>
  <c r="W613" i="25"/>
  <c r="O614" i="25"/>
  <c r="P614" i="25"/>
  <c r="R614" i="25"/>
  <c r="W614" i="25"/>
  <c r="O615" i="25"/>
  <c r="P615" i="25"/>
  <c r="R615" i="25"/>
  <c r="W615" i="25"/>
  <c r="O616" i="25"/>
  <c r="P616" i="25"/>
  <c r="R616" i="25"/>
  <c r="W616" i="25"/>
  <c r="O617" i="25"/>
  <c r="P617" i="25"/>
  <c r="R617" i="25"/>
  <c r="W617" i="25"/>
  <c r="O618" i="25"/>
  <c r="P618" i="25"/>
  <c r="R618" i="25"/>
  <c r="W618" i="25"/>
  <c r="O619" i="25"/>
  <c r="P619" i="25"/>
  <c r="R619" i="25"/>
  <c r="W619" i="25"/>
  <c r="O620" i="25"/>
  <c r="P620" i="25"/>
  <c r="R620" i="25"/>
  <c r="W620" i="25"/>
  <c r="O621" i="25"/>
  <c r="P621" i="25"/>
  <c r="R621" i="25"/>
  <c r="W621" i="25"/>
  <c r="O622" i="25"/>
  <c r="P622" i="25"/>
  <c r="R622" i="25"/>
  <c r="W622" i="25"/>
  <c r="O623" i="25"/>
  <c r="P623" i="25"/>
  <c r="R623" i="25"/>
  <c r="W623" i="25"/>
  <c r="O624" i="25"/>
  <c r="P624" i="25"/>
  <c r="R624" i="25"/>
  <c r="W624" i="25"/>
  <c r="O625" i="25"/>
  <c r="P625" i="25"/>
  <c r="R625" i="25"/>
  <c r="W625" i="25"/>
  <c r="O626" i="25"/>
  <c r="P626" i="25"/>
  <c r="R626" i="25"/>
  <c r="W626" i="25"/>
  <c r="O627" i="25"/>
  <c r="P627" i="25"/>
  <c r="R627" i="25"/>
  <c r="W627" i="25"/>
  <c r="O628" i="25"/>
  <c r="P628" i="25"/>
  <c r="R628" i="25"/>
  <c r="W628" i="25"/>
  <c r="O629" i="25"/>
  <c r="P629" i="25"/>
  <c r="R629" i="25"/>
  <c r="W629" i="25"/>
  <c r="O630" i="25"/>
  <c r="P630" i="25"/>
  <c r="R630" i="25"/>
  <c r="W630" i="25"/>
  <c r="O631" i="25"/>
  <c r="P631" i="25"/>
  <c r="R631" i="25"/>
  <c r="W631" i="25"/>
  <c r="O632" i="25"/>
  <c r="P632" i="25"/>
  <c r="R632" i="25"/>
  <c r="W632" i="25"/>
  <c r="O633" i="25"/>
  <c r="P633" i="25"/>
  <c r="R633" i="25"/>
  <c r="W633" i="25"/>
  <c r="O634" i="25"/>
  <c r="P634" i="25"/>
  <c r="R634" i="25"/>
  <c r="W634" i="25"/>
  <c r="O635" i="25"/>
  <c r="P635" i="25"/>
  <c r="R635" i="25"/>
  <c r="W635" i="25"/>
  <c r="O636" i="25"/>
  <c r="P636" i="25"/>
  <c r="R636" i="25"/>
  <c r="W636" i="25"/>
  <c r="O637" i="25"/>
  <c r="P637" i="25"/>
  <c r="R637" i="25"/>
  <c r="W637" i="25"/>
  <c r="O638" i="25"/>
  <c r="P638" i="25"/>
  <c r="R638" i="25"/>
  <c r="W638" i="25"/>
  <c r="O639" i="25"/>
  <c r="P639" i="25"/>
  <c r="R639" i="25"/>
  <c r="W639" i="25"/>
  <c r="O640" i="25"/>
  <c r="P640" i="25"/>
  <c r="R640" i="25"/>
  <c r="W640" i="25"/>
  <c r="O641" i="25"/>
  <c r="P641" i="25"/>
  <c r="R641" i="25"/>
  <c r="W641" i="25"/>
  <c r="O642" i="25"/>
  <c r="P642" i="25"/>
  <c r="R642" i="25"/>
  <c r="W642" i="25"/>
  <c r="O643" i="25"/>
  <c r="P643" i="25"/>
  <c r="R643" i="25"/>
  <c r="W643" i="25"/>
  <c r="O644" i="25"/>
  <c r="P644" i="25"/>
  <c r="R644" i="25"/>
  <c r="W644" i="25"/>
  <c r="O645" i="25"/>
  <c r="P645" i="25"/>
  <c r="R645" i="25"/>
  <c r="W645" i="25"/>
  <c r="O646" i="25"/>
  <c r="P646" i="25"/>
  <c r="R646" i="25"/>
  <c r="W646" i="25"/>
  <c r="O647" i="25"/>
  <c r="P647" i="25"/>
  <c r="R647" i="25"/>
  <c r="W647" i="25"/>
  <c r="O648" i="25"/>
  <c r="P648" i="25"/>
  <c r="R648" i="25"/>
  <c r="W648" i="25"/>
  <c r="O649" i="25"/>
  <c r="P649" i="25"/>
  <c r="R649" i="25"/>
  <c r="W649" i="25"/>
  <c r="O650" i="25"/>
  <c r="P650" i="25"/>
  <c r="R650" i="25"/>
  <c r="W650" i="25"/>
  <c r="O651" i="25"/>
  <c r="P651" i="25"/>
  <c r="R651" i="25"/>
  <c r="W651" i="25"/>
  <c r="O652" i="25"/>
  <c r="P652" i="25"/>
  <c r="R652" i="25"/>
  <c r="W652" i="25"/>
  <c r="O653" i="25"/>
  <c r="P653" i="25"/>
  <c r="R653" i="25"/>
  <c r="W653" i="25"/>
  <c r="O654" i="25"/>
  <c r="P654" i="25"/>
  <c r="R654" i="25"/>
  <c r="W654" i="25"/>
  <c r="O655" i="25"/>
  <c r="P655" i="25"/>
  <c r="R655" i="25"/>
  <c r="W655" i="25"/>
  <c r="O656" i="25"/>
  <c r="P656" i="25"/>
  <c r="R656" i="25"/>
  <c r="W656" i="25"/>
  <c r="O657" i="25"/>
  <c r="P657" i="25"/>
  <c r="R657" i="25"/>
  <c r="W657" i="25"/>
  <c r="O658" i="25"/>
  <c r="P658" i="25"/>
  <c r="R658" i="25"/>
  <c r="W658" i="25"/>
  <c r="O659" i="25"/>
  <c r="P659" i="25"/>
  <c r="R659" i="25"/>
  <c r="W659" i="25"/>
  <c r="O660" i="25"/>
  <c r="P660" i="25"/>
  <c r="R660" i="25"/>
  <c r="W660" i="25"/>
  <c r="O661" i="25"/>
  <c r="P661" i="25"/>
  <c r="R661" i="25"/>
  <c r="W661" i="25"/>
  <c r="O662" i="25"/>
  <c r="P662" i="25"/>
  <c r="R662" i="25"/>
  <c r="W662" i="25"/>
  <c r="O663" i="25"/>
  <c r="P663" i="25"/>
  <c r="R663" i="25"/>
  <c r="W663" i="25"/>
  <c r="O664" i="25"/>
  <c r="P664" i="25"/>
  <c r="R664" i="25"/>
  <c r="W664" i="25"/>
  <c r="O665" i="25"/>
  <c r="P665" i="25"/>
  <c r="R665" i="25"/>
  <c r="W665" i="25"/>
  <c r="O666" i="25"/>
  <c r="P666" i="25"/>
  <c r="R666" i="25"/>
  <c r="W666" i="25"/>
  <c r="O667" i="25"/>
  <c r="P667" i="25"/>
  <c r="R667" i="25"/>
  <c r="W667" i="25"/>
  <c r="O668" i="25"/>
  <c r="P668" i="25"/>
  <c r="R668" i="25"/>
  <c r="W668" i="25"/>
  <c r="O669" i="25"/>
  <c r="P669" i="25"/>
  <c r="R669" i="25"/>
  <c r="W669" i="25"/>
  <c r="O670" i="25"/>
  <c r="P670" i="25"/>
  <c r="R670" i="25"/>
  <c r="W670" i="25"/>
  <c r="O671" i="25"/>
  <c r="P671" i="25"/>
  <c r="R671" i="25"/>
  <c r="W671" i="25"/>
  <c r="O672" i="25"/>
  <c r="P672" i="25"/>
  <c r="R672" i="25"/>
  <c r="W672" i="25"/>
  <c r="O673" i="25"/>
  <c r="P673" i="25"/>
  <c r="R673" i="25"/>
  <c r="W673" i="25"/>
  <c r="O674" i="25"/>
  <c r="P674" i="25"/>
  <c r="R674" i="25"/>
  <c r="W674" i="25"/>
  <c r="O675" i="25"/>
  <c r="P675" i="25"/>
  <c r="R675" i="25"/>
  <c r="W675" i="25"/>
  <c r="O676" i="25"/>
  <c r="P676" i="25"/>
  <c r="R676" i="25"/>
  <c r="W676" i="25"/>
  <c r="O677" i="25"/>
  <c r="P677" i="25"/>
  <c r="R677" i="25"/>
  <c r="W677" i="25"/>
  <c r="O678" i="25"/>
  <c r="P678" i="25"/>
  <c r="R678" i="25"/>
  <c r="W678" i="25"/>
  <c r="O679" i="25"/>
  <c r="P679" i="25"/>
  <c r="R679" i="25"/>
  <c r="W679" i="25"/>
  <c r="O680" i="25"/>
  <c r="P680" i="25"/>
  <c r="R680" i="25"/>
  <c r="W680" i="25"/>
  <c r="O681" i="25"/>
  <c r="P681" i="25"/>
  <c r="R681" i="25"/>
  <c r="W681" i="25"/>
  <c r="O682" i="25"/>
  <c r="P682" i="25"/>
  <c r="R682" i="25"/>
  <c r="W682" i="25"/>
  <c r="O683" i="25"/>
  <c r="P683" i="25"/>
  <c r="R683" i="25"/>
  <c r="W683" i="25"/>
  <c r="O684" i="25"/>
  <c r="P684" i="25"/>
  <c r="R684" i="25"/>
  <c r="W684" i="25"/>
  <c r="O685" i="25"/>
  <c r="P685" i="25"/>
  <c r="R685" i="25"/>
  <c r="W685" i="25"/>
  <c r="O686" i="25"/>
  <c r="P686" i="25"/>
  <c r="R686" i="25"/>
  <c r="W686" i="25"/>
  <c r="O687" i="25"/>
  <c r="P687" i="25"/>
  <c r="R687" i="25"/>
  <c r="W687" i="25"/>
  <c r="O688" i="25"/>
  <c r="P688" i="25"/>
  <c r="R688" i="25"/>
  <c r="W688" i="25"/>
  <c r="O689" i="25"/>
  <c r="P689" i="25"/>
  <c r="R689" i="25"/>
  <c r="W689" i="25"/>
  <c r="O690" i="25"/>
  <c r="P690" i="25"/>
  <c r="R690" i="25"/>
  <c r="W690" i="25"/>
  <c r="O691" i="25"/>
  <c r="P691" i="25"/>
  <c r="R691" i="25"/>
  <c r="W691" i="25"/>
  <c r="O692" i="25"/>
  <c r="P692" i="25"/>
  <c r="R692" i="25"/>
  <c r="W692" i="25"/>
  <c r="O693" i="25"/>
  <c r="P693" i="25"/>
  <c r="R693" i="25"/>
  <c r="W693" i="25"/>
  <c r="O694" i="25"/>
  <c r="P694" i="25"/>
  <c r="R694" i="25"/>
  <c r="W694" i="25"/>
  <c r="O695" i="25"/>
  <c r="P695" i="25"/>
  <c r="R695" i="25"/>
  <c r="W695" i="25"/>
  <c r="O696" i="25"/>
  <c r="P696" i="25"/>
  <c r="R696" i="25"/>
  <c r="W696" i="25"/>
  <c r="O697" i="25"/>
  <c r="P697" i="25"/>
  <c r="R697" i="25"/>
  <c r="W697" i="25"/>
  <c r="O698" i="25"/>
  <c r="P698" i="25"/>
  <c r="R698" i="25"/>
  <c r="W698" i="25"/>
  <c r="O699" i="25"/>
  <c r="P699" i="25"/>
  <c r="R699" i="25"/>
  <c r="W699" i="25"/>
  <c r="O700" i="25"/>
  <c r="P700" i="25"/>
  <c r="R700" i="25"/>
  <c r="W700" i="25"/>
  <c r="O701" i="25"/>
  <c r="P701" i="25"/>
  <c r="R701" i="25"/>
  <c r="W701" i="25"/>
  <c r="O702" i="25"/>
  <c r="P702" i="25"/>
  <c r="R702" i="25"/>
  <c r="W702" i="25"/>
  <c r="O703" i="25"/>
  <c r="P703" i="25"/>
  <c r="R703" i="25"/>
  <c r="W703" i="25"/>
  <c r="O704" i="25"/>
  <c r="P704" i="25"/>
  <c r="R704" i="25"/>
  <c r="W704" i="25"/>
  <c r="O705" i="25"/>
  <c r="P705" i="25"/>
  <c r="R705" i="25"/>
  <c r="W705" i="25"/>
  <c r="O706" i="25"/>
  <c r="P706" i="25"/>
  <c r="R706" i="25"/>
  <c r="W706" i="25"/>
  <c r="O707" i="25"/>
  <c r="P707" i="25"/>
  <c r="R707" i="25"/>
  <c r="W707" i="25"/>
  <c r="O708" i="25"/>
  <c r="P708" i="25"/>
  <c r="R708" i="25"/>
  <c r="W708" i="25"/>
  <c r="O709" i="25"/>
  <c r="P709" i="25"/>
  <c r="R709" i="25"/>
  <c r="W709" i="25"/>
  <c r="O710" i="25"/>
  <c r="P710" i="25"/>
  <c r="R710" i="25"/>
  <c r="W710" i="25"/>
  <c r="O711" i="25"/>
  <c r="P711" i="25"/>
  <c r="R711" i="25"/>
  <c r="W711" i="25"/>
  <c r="O712" i="25"/>
  <c r="P712" i="25"/>
  <c r="R712" i="25"/>
  <c r="W712" i="25"/>
  <c r="O713" i="25"/>
  <c r="P713" i="25"/>
  <c r="R713" i="25"/>
  <c r="W713" i="25"/>
  <c r="O714" i="25"/>
  <c r="P714" i="25"/>
  <c r="R714" i="25"/>
  <c r="W714" i="25"/>
  <c r="O715" i="25"/>
  <c r="P715" i="25"/>
  <c r="R715" i="25"/>
  <c r="W715" i="25"/>
  <c r="O716" i="25"/>
  <c r="P716" i="25"/>
  <c r="R716" i="25"/>
  <c r="W716" i="25"/>
  <c r="O717" i="25"/>
  <c r="P717" i="25"/>
  <c r="R717" i="25"/>
  <c r="W717" i="25"/>
  <c r="O718" i="25"/>
  <c r="P718" i="25"/>
  <c r="R718" i="25"/>
  <c r="W718" i="25"/>
  <c r="O719" i="25"/>
  <c r="P719" i="25"/>
  <c r="R719" i="25"/>
  <c r="W719" i="25"/>
  <c r="O720" i="25"/>
  <c r="P720" i="25"/>
  <c r="R720" i="25"/>
  <c r="W720" i="25"/>
  <c r="O721" i="25"/>
  <c r="P721" i="25"/>
  <c r="R721" i="25"/>
  <c r="W721" i="25"/>
  <c r="O722" i="25"/>
  <c r="P722" i="25"/>
  <c r="R722" i="25"/>
  <c r="W722" i="25"/>
  <c r="O723" i="25"/>
  <c r="P723" i="25"/>
  <c r="R723" i="25"/>
  <c r="W723" i="25"/>
  <c r="O724" i="25"/>
  <c r="P724" i="25"/>
  <c r="R724" i="25"/>
  <c r="W724" i="25"/>
  <c r="O725" i="25"/>
  <c r="P725" i="25"/>
  <c r="R725" i="25"/>
  <c r="W725" i="25"/>
  <c r="O726" i="25"/>
  <c r="P726" i="25"/>
  <c r="R726" i="25"/>
  <c r="W726" i="25"/>
  <c r="O727" i="25"/>
  <c r="P727" i="25"/>
  <c r="R727" i="25"/>
  <c r="W727" i="25"/>
  <c r="O728" i="25"/>
  <c r="P728" i="25"/>
  <c r="R728" i="25"/>
  <c r="W728" i="25"/>
  <c r="O729" i="25"/>
  <c r="P729" i="25"/>
  <c r="R729" i="25"/>
  <c r="W729" i="25"/>
  <c r="O730" i="25"/>
  <c r="P730" i="25"/>
  <c r="R730" i="25"/>
  <c r="W730" i="25"/>
  <c r="O731" i="25"/>
  <c r="P731" i="25"/>
  <c r="R731" i="25"/>
  <c r="W731" i="25"/>
  <c r="O732" i="25"/>
  <c r="P732" i="25"/>
  <c r="R732" i="25"/>
  <c r="W732" i="25"/>
  <c r="O733" i="25"/>
  <c r="P733" i="25"/>
  <c r="R733" i="25"/>
  <c r="W733" i="25"/>
  <c r="O734" i="25"/>
  <c r="P734" i="25"/>
  <c r="R734" i="25"/>
  <c r="W734" i="25"/>
  <c r="O735" i="25"/>
  <c r="P735" i="25"/>
  <c r="R735" i="25"/>
  <c r="W735" i="25"/>
  <c r="O736" i="25"/>
  <c r="P736" i="25"/>
  <c r="R736" i="25"/>
  <c r="W736" i="25"/>
  <c r="O737" i="25"/>
  <c r="P737" i="25"/>
  <c r="R737" i="25"/>
  <c r="W737" i="25"/>
  <c r="O738" i="25"/>
  <c r="P738" i="25"/>
  <c r="R738" i="25"/>
  <c r="W738" i="25"/>
  <c r="O739" i="25"/>
  <c r="P739" i="25"/>
  <c r="R739" i="25"/>
  <c r="W739" i="25"/>
  <c r="O740" i="25"/>
  <c r="P740" i="25"/>
  <c r="R740" i="25"/>
  <c r="W740" i="25"/>
  <c r="O741" i="25"/>
  <c r="P741" i="25"/>
  <c r="R741" i="25"/>
  <c r="W741" i="25"/>
  <c r="O742" i="25"/>
  <c r="P742" i="25"/>
  <c r="R742" i="25"/>
  <c r="W742" i="25"/>
  <c r="O743" i="25"/>
  <c r="P743" i="25"/>
  <c r="R743" i="25"/>
  <c r="W743" i="25"/>
  <c r="O744" i="25"/>
  <c r="P744" i="25"/>
  <c r="R744" i="25"/>
  <c r="W744" i="25"/>
  <c r="O745" i="25"/>
  <c r="P745" i="25"/>
  <c r="R745" i="25"/>
  <c r="W745" i="25"/>
  <c r="O746" i="25"/>
  <c r="P746" i="25"/>
  <c r="R746" i="25"/>
  <c r="W746" i="25"/>
  <c r="O747" i="25"/>
  <c r="P747" i="25"/>
  <c r="R747" i="25"/>
  <c r="W747" i="25"/>
  <c r="O748" i="25"/>
  <c r="P748" i="25"/>
  <c r="R748" i="25"/>
  <c r="W748" i="25"/>
  <c r="O749" i="25"/>
  <c r="P749" i="25"/>
  <c r="R749" i="25"/>
  <c r="W749" i="25"/>
  <c r="O750" i="25"/>
  <c r="P750" i="25"/>
  <c r="R750" i="25"/>
  <c r="W750" i="25"/>
  <c r="O751" i="25"/>
  <c r="P751" i="25"/>
  <c r="R751" i="25"/>
  <c r="W751" i="25"/>
  <c r="O752" i="25"/>
  <c r="P752" i="25"/>
  <c r="R752" i="25"/>
  <c r="W752" i="25"/>
  <c r="O753" i="25"/>
  <c r="P753" i="25"/>
  <c r="R753" i="25"/>
  <c r="W753" i="25"/>
  <c r="O754" i="25"/>
  <c r="P754" i="25"/>
  <c r="R754" i="25"/>
  <c r="W754" i="25"/>
  <c r="O755" i="25"/>
  <c r="P755" i="25"/>
  <c r="R755" i="25"/>
  <c r="W755" i="25"/>
  <c r="O756" i="25"/>
  <c r="P756" i="25"/>
  <c r="R756" i="25"/>
  <c r="W756" i="25"/>
  <c r="O757" i="25"/>
  <c r="P757" i="25"/>
  <c r="R757" i="25"/>
  <c r="W757" i="25"/>
  <c r="O758" i="25"/>
  <c r="P758" i="25"/>
  <c r="R758" i="25"/>
  <c r="W758" i="25"/>
  <c r="O759" i="25"/>
  <c r="P759" i="25"/>
  <c r="R759" i="25"/>
  <c r="W759" i="25"/>
  <c r="O760" i="25"/>
  <c r="P760" i="25"/>
  <c r="R760" i="25"/>
  <c r="W760" i="25"/>
  <c r="O761" i="25"/>
  <c r="P761" i="25"/>
  <c r="R761" i="25"/>
  <c r="W761" i="25"/>
  <c r="O762" i="25"/>
  <c r="P762" i="25"/>
  <c r="R762" i="25"/>
  <c r="W762" i="25"/>
  <c r="O763" i="25"/>
  <c r="P763" i="25"/>
  <c r="R763" i="25"/>
  <c r="W763" i="25"/>
  <c r="O764" i="25"/>
  <c r="P764" i="25"/>
  <c r="R764" i="25"/>
  <c r="W764" i="25"/>
  <c r="O765" i="25"/>
  <c r="P765" i="25"/>
  <c r="R765" i="25"/>
  <c r="W765" i="25"/>
  <c r="O766" i="25"/>
  <c r="P766" i="25"/>
  <c r="R766" i="25"/>
  <c r="W766" i="25"/>
  <c r="O767" i="25"/>
  <c r="P767" i="25"/>
  <c r="R767" i="25"/>
  <c r="W767" i="25"/>
  <c r="O768" i="25"/>
  <c r="P768" i="25"/>
  <c r="R768" i="25"/>
  <c r="W768" i="25"/>
  <c r="O769" i="25"/>
  <c r="P769" i="25"/>
  <c r="R769" i="25"/>
  <c r="W769" i="25"/>
  <c r="O770" i="25"/>
  <c r="P770" i="25"/>
  <c r="R770" i="25"/>
  <c r="W770" i="25"/>
  <c r="O771" i="25"/>
  <c r="P771" i="25"/>
  <c r="R771" i="25"/>
  <c r="W771" i="25"/>
  <c r="O772" i="25"/>
  <c r="P772" i="25"/>
  <c r="R772" i="25"/>
  <c r="W772" i="25"/>
  <c r="O773" i="25"/>
  <c r="P773" i="25"/>
  <c r="R773" i="25"/>
  <c r="W773" i="25"/>
  <c r="O774" i="25"/>
  <c r="P774" i="25"/>
  <c r="R774" i="25"/>
  <c r="W774" i="25"/>
  <c r="O775" i="25"/>
  <c r="P775" i="25"/>
  <c r="R775" i="25"/>
  <c r="W775" i="25"/>
  <c r="O776" i="25"/>
  <c r="P776" i="25"/>
  <c r="R776" i="25"/>
  <c r="W776" i="25"/>
  <c r="O777" i="25"/>
  <c r="P777" i="25"/>
  <c r="R777" i="25"/>
  <c r="W777" i="25"/>
  <c r="O778" i="25"/>
  <c r="P778" i="25"/>
  <c r="R778" i="25"/>
  <c r="W778" i="25"/>
  <c r="O779" i="25"/>
  <c r="P779" i="25"/>
  <c r="R779" i="25"/>
  <c r="W779" i="25"/>
  <c r="O780" i="25"/>
  <c r="P780" i="25"/>
  <c r="R780" i="25"/>
  <c r="W780" i="25"/>
  <c r="O781" i="25"/>
  <c r="P781" i="25"/>
  <c r="R781" i="25"/>
  <c r="W781" i="25"/>
  <c r="O782" i="25"/>
  <c r="P782" i="25"/>
  <c r="R782" i="25"/>
  <c r="W782" i="25"/>
  <c r="O783" i="25"/>
  <c r="P783" i="25"/>
  <c r="R783" i="25"/>
  <c r="W783" i="25"/>
  <c r="O784" i="25"/>
  <c r="P784" i="25"/>
  <c r="R784" i="25"/>
  <c r="W784" i="25"/>
  <c r="O785" i="25"/>
  <c r="P785" i="25"/>
  <c r="R785" i="25"/>
  <c r="W785" i="25"/>
  <c r="O786" i="25"/>
  <c r="P786" i="25"/>
  <c r="R786" i="25"/>
  <c r="W786" i="25"/>
  <c r="O787" i="25"/>
  <c r="P787" i="25"/>
  <c r="R787" i="25"/>
  <c r="W787" i="25"/>
  <c r="O788" i="25"/>
  <c r="P788" i="25"/>
  <c r="R788" i="25"/>
  <c r="W788" i="25"/>
  <c r="O789" i="25"/>
  <c r="P789" i="25"/>
  <c r="R789" i="25"/>
  <c r="W789" i="25"/>
  <c r="O790" i="25"/>
  <c r="P790" i="25"/>
  <c r="R790" i="25"/>
  <c r="W790" i="25"/>
  <c r="O791" i="25"/>
  <c r="P791" i="25"/>
  <c r="R791" i="25"/>
  <c r="W791" i="25"/>
  <c r="O792" i="25"/>
  <c r="P792" i="25"/>
  <c r="R792" i="25"/>
  <c r="W792" i="25"/>
  <c r="O793" i="25"/>
  <c r="P793" i="25"/>
  <c r="R793" i="25"/>
  <c r="W793" i="25"/>
  <c r="O794" i="25"/>
  <c r="P794" i="25"/>
  <c r="R794" i="25"/>
  <c r="W794" i="25"/>
  <c r="O795" i="25"/>
  <c r="P795" i="25"/>
  <c r="R795" i="25"/>
  <c r="W795" i="25"/>
  <c r="O796" i="25"/>
  <c r="P796" i="25"/>
  <c r="R796" i="25"/>
  <c r="W796" i="25"/>
  <c r="O797" i="25"/>
  <c r="P797" i="25"/>
  <c r="R797" i="25"/>
  <c r="W797" i="25"/>
  <c r="O798" i="25"/>
  <c r="P798" i="25"/>
  <c r="R798" i="25"/>
  <c r="W798" i="25"/>
  <c r="O799" i="25"/>
  <c r="P799" i="25"/>
  <c r="R799" i="25"/>
  <c r="W799" i="25"/>
  <c r="O800" i="25"/>
  <c r="P800" i="25"/>
  <c r="R800" i="25"/>
  <c r="W800" i="25"/>
  <c r="O801" i="25"/>
  <c r="P801" i="25"/>
  <c r="R801" i="25"/>
  <c r="W801" i="25"/>
  <c r="O802" i="25"/>
  <c r="P802" i="25"/>
  <c r="R802" i="25"/>
  <c r="W802" i="25"/>
  <c r="O803" i="25"/>
  <c r="P803" i="25"/>
  <c r="R803" i="25"/>
  <c r="W803" i="25"/>
  <c r="O804" i="25"/>
  <c r="P804" i="25"/>
  <c r="R804" i="25"/>
  <c r="W804" i="25"/>
  <c r="O805" i="25"/>
  <c r="P805" i="25"/>
  <c r="R805" i="25"/>
  <c r="W805" i="25"/>
  <c r="O806" i="25"/>
  <c r="P806" i="25"/>
  <c r="R806" i="25"/>
  <c r="W806" i="25"/>
  <c r="O807" i="25"/>
  <c r="P807" i="25"/>
  <c r="R807" i="25"/>
  <c r="W807" i="25"/>
  <c r="O808" i="25"/>
  <c r="P808" i="25"/>
  <c r="R808" i="25"/>
  <c r="W808" i="25"/>
  <c r="O809" i="25"/>
  <c r="P809" i="25"/>
  <c r="R809" i="25"/>
  <c r="W809" i="25"/>
  <c r="O810" i="25"/>
  <c r="P810" i="25"/>
  <c r="R810" i="25"/>
  <c r="W810" i="25"/>
  <c r="O811" i="25"/>
  <c r="P811" i="25"/>
  <c r="R811" i="25"/>
  <c r="W811" i="25"/>
  <c r="O812" i="25"/>
  <c r="P812" i="25"/>
  <c r="R812" i="25"/>
  <c r="W812" i="25"/>
  <c r="O813" i="25"/>
  <c r="P813" i="25"/>
  <c r="R813" i="25"/>
  <c r="W813" i="25"/>
  <c r="O814" i="25"/>
  <c r="P814" i="25"/>
  <c r="R814" i="25"/>
  <c r="W814" i="25"/>
  <c r="O815" i="25"/>
  <c r="P815" i="25"/>
  <c r="R815" i="25"/>
  <c r="W815" i="25"/>
  <c r="O816" i="25"/>
  <c r="P816" i="25"/>
  <c r="R816" i="25"/>
  <c r="W816" i="25"/>
  <c r="O817" i="25"/>
  <c r="P817" i="25"/>
  <c r="R817" i="25"/>
  <c r="W817" i="25"/>
  <c r="O818" i="25"/>
  <c r="P818" i="25"/>
  <c r="R818" i="25"/>
  <c r="W818" i="25"/>
  <c r="O819" i="25"/>
  <c r="P819" i="25"/>
  <c r="R819" i="25"/>
  <c r="W819" i="25"/>
  <c r="O820" i="25"/>
  <c r="P820" i="25"/>
  <c r="R820" i="25"/>
  <c r="W820" i="25"/>
  <c r="O821" i="25"/>
  <c r="P821" i="25"/>
  <c r="R821" i="25"/>
  <c r="W821" i="25"/>
  <c r="O822" i="25"/>
  <c r="P822" i="25"/>
  <c r="R822" i="25"/>
  <c r="W822" i="25"/>
  <c r="O823" i="25"/>
  <c r="P823" i="25"/>
  <c r="R823" i="25"/>
  <c r="W823" i="25"/>
  <c r="O824" i="25"/>
  <c r="P824" i="25"/>
  <c r="R824" i="25"/>
  <c r="W824" i="25"/>
  <c r="O825" i="25"/>
  <c r="P825" i="25"/>
  <c r="R825" i="25"/>
  <c r="W825" i="25"/>
  <c r="O826" i="25"/>
  <c r="P826" i="25"/>
  <c r="R826" i="25"/>
  <c r="W826" i="25"/>
  <c r="O827" i="25"/>
  <c r="P827" i="25"/>
  <c r="R827" i="25"/>
  <c r="W827" i="25"/>
  <c r="O828" i="25"/>
  <c r="P828" i="25"/>
  <c r="R828" i="25"/>
  <c r="W828" i="25"/>
  <c r="O829" i="25"/>
  <c r="P829" i="25"/>
  <c r="R829" i="25"/>
  <c r="W829" i="25"/>
  <c r="O830" i="25"/>
  <c r="P830" i="25"/>
  <c r="R830" i="25"/>
  <c r="W830" i="25"/>
  <c r="O831" i="25"/>
  <c r="P831" i="25"/>
  <c r="R831" i="25"/>
  <c r="W831" i="25"/>
  <c r="O832" i="25"/>
  <c r="P832" i="25"/>
  <c r="R832" i="25"/>
  <c r="W832" i="25"/>
  <c r="O833" i="25"/>
  <c r="P833" i="25"/>
  <c r="R833" i="25"/>
  <c r="W833" i="25"/>
  <c r="O834" i="25"/>
  <c r="P834" i="25"/>
  <c r="R834" i="25"/>
  <c r="W834" i="25"/>
  <c r="O835" i="25"/>
  <c r="P835" i="25"/>
  <c r="R835" i="25"/>
  <c r="W835" i="25"/>
  <c r="O836" i="25"/>
  <c r="P836" i="25"/>
  <c r="R836" i="25"/>
  <c r="W836" i="25"/>
  <c r="O837" i="25"/>
  <c r="P837" i="25"/>
  <c r="R837" i="25"/>
  <c r="W837" i="25"/>
  <c r="O838" i="25"/>
  <c r="P838" i="25"/>
  <c r="R838" i="25"/>
  <c r="W838" i="25"/>
  <c r="O839" i="25"/>
  <c r="P839" i="25"/>
  <c r="R839" i="25"/>
  <c r="W839" i="25"/>
  <c r="O840" i="25"/>
  <c r="P840" i="25"/>
  <c r="R840" i="25"/>
  <c r="W840" i="25"/>
  <c r="O841" i="25"/>
  <c r="P841" i="25"/>
  <c r="R841" i="25"/>
  <c r="W841" i="25"/>
  <c r="O842" i="25"/>
  <c r="P842" i="25"/>
  <c r="R842" i="25"/>
  <c r="W842" i="25"/>
  <c r="O843" i="25"/>
  <c r="P843" i="25"/>
  <c r="R843" i="25"/>
  <c r="W843" i="25"/>
  <c r="O844" i="25"/>
  <c r="P844" i="25"/>
  <c r="R844" i="25"/>
  <c r="W844" i="25"/>
  <c r="O845" i="25"/>
  <c r="P845" i="25"/>
  <c r="R845" i="25"/>
  <c r="W845" i="25"/>
  <c r="O846" i="25"/>
  <c r="P846" i="25"/>
  <c r="R846" i="25"/>
  <c r="W846" i="25"/>
  <c r="Q188" i="12"/>
  <c r="J847" i="25"/>
  <c r="O847" i="25"/>
  <c r="P847" i="25"/>
  <c r="Q847" i="25"/>
  <c r="R847" i="25"/>
  <c r="K847" i="25"/>
  <c r="L847" i="25"/>
  <c r="N847" i="25"/>
  <c r="W847" i="25"/>
  <c r="O848" i="25"/>
  <c r="P848" i="25"/>
  <c r="R848" i="25"/>
  <c r="W848" i="25"/>
  <c r="O849" i="25"/>
  <c r="P849" i="25"/>
  <c r="R849" i="25"/>
  <c r="W849" i="25"/>
  <c r="O850" i="25"/>
  <c r="P850" i="25"/>
  <c r="R850" i="25"/>
  <c r="W850" i="25"/>
  <c r="O851" i="25"/>
  <c r="P851" i="25"/>
  <c r="R851" i="25"/>
  <c r="W851" i="25"/>
  <c r="O852" i="25"/>
  <c r="P852" i="25"/>
  <c r="R852" i="25"/>
  <c r="W852" i="25"/>
  <c r="O853" i="25"/>
  <c r="P853" i="25"/>
  <c r="R853" i="25"/>
  <c r="W853" i="25"/>
  <c r="O854" i="25"/>
  <c r="P854" i="25"/>
  <c r="R854" i="25"/>
  <c r="W854" i="25"/>
  <c r="O855" i="25"/>
  <c r="P855" i="25"/>
  <c r="R855" i="25"/>
  <c r="W855" i="25"/>
  <c r="O856" i="25"/>
  <c r="P856" i="25"/>
  <c r="R856" i="25"/>
  <c r="W856" i="25"/>
  <c r="O857" i="25"/>
  <c r="P857" i="25"/>
  <c r="R857" i="25"/>
  <c r="W857" i="25"/>
  <c r="O858" i="25"/>
  <c r="P858" i="25"/>
  <c r="R858" i="25"/>
  <c r="W858" i="25"/>
  <c r="O859" i="25"/>
  <c r="P859" i="25"/>
  <c r="R859" i="25"/>
  <c r="W859" i="25"/>
  <c r="Q201" i="12"/>
  <c r="J860" i="25"/>
  <c r="O860" i="25"/>
  <c r="P860" i="25"/>
  <c r="Q860" i="25"/>
  <c r="R860" i="25"/>
  <c r="K860" i="25"/>
  <c r="L860" i="25"/>
  <c r="N860" i="25"/>
  <c r="W860" i="25"/>
  <c r="O861" i="25"/>
  <c r="P861" i="25"/>
  <c r="R861" i="25"/>
  <c r="W861" i="25"/>
  <c r="O862" i="25"/>
  <c r="P862" i="25"/>
  <c r="R862" i="25"/>
  <c r="W862" i="25"/>
  <c r="O863" i="25"/>
  <c r="P863" i="25"/>
  <c r="R863" i="25"/>
  <c r="W863" i="25"/>
  <c r="O864" i="25"/>
  <c r="P864" i="25"/>
  <c r="R864" i="25"/>
  <c r="W864" i="25"/>
  <c r="O865" i="25"/>
  <c r="P865" i="25"/>
  <c r="R865" i="25"/>
  <c r="W865" i="25"/>
  <c r="O866" i="25"/>
  <c r="P866" i="25"/>
  <c r="R866" i="25"/>
  <c r="W866" i="25"/>
  <c r="O867" i="25"/>
  <c r="P867" i="25"/>
  <c r="R867" i="25"/>
  <c r="W867" i="25"/>
  <c r="O868" i="25"/>
  <c r="P868" i="25"/>
  <c r="R868" i="25"/>
  <c r="W868" i="25"/>
  <c r="O869" i="25"/>
  <c r="P869" i="25"/>
  <c r="R869" i="25"/>
  <c r="W869" i="25"/>
  <c r="O870" i="25"/>
  <c r="P870" i="25"/>
  <c r="R870" i="25"/>
  <c r="W870" i="25"/>
  <c r="O871" i="25"/>
  <c r="P871" i="25"/>
  <c r="R871" i="25"/>
  <c r="W871" i="25"/>
  <c r="O872" i="25"/>
  <c r="P872" i="25"/>
  <c r="R872" i="25"/>
  <c r="W872" i="25"/>
  <c r="O873" i="25"/>
  <c r="P873" i="25"/>
  <c r="R873" i="25"/>
  <c r="W873" i="25"/>
  <c r="O874" i="25"/>
  <c r="P874" i="25"/>
  <c r="R874" i="25"/>
  <c r="W874" i="25"/>
  <c r="O875" i="25"/>
  <c r="P875" i="25"/>
  <c r="R875" i="25"/>
  <c r="W875" i="25"/>
  <c r="O876" i="25"/>
  <c r="P876" i="25"/>
  <c r="R876" i="25"/>
  <c r="W876" i="25"/>
  <c r="O877" i="25"/>
  <c r="P877" i="25"/>
  <c r="R877" i="25"/>
  <c r="W877" i="25"/>
  <c r="O878" i="25"/>
  <c r="P878" i="25"/>
  <c r="R878" i="25"/>
  <c r="W878" i="25"/>
  <c r="O879" i="25"/>
  <c r="P879" i="25"/>
  <c r="R879" i="25"/>
  <c r="W879" i="25"/>
  <c r="O880" i="25"/>
  <c r="P880" i="25"/>
  <c r="R880" i="25"/>
  <c r="W880" i="25"/>
  <c r="O881" i="25"/>
  <c r="P881" i="25"/>
  <c r="R881" i="25"/>
  <c r="W881" i="25"/>
  <c r="O2" i="25"/>
  <c r="P2" i="25"/>
  <c r="R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L701" i="25"/>
  <c r="L702" i="25"/>
  <c r="L703" i="25"/>
  <c r="L704" i="25"/>
  <c r="L705" i="25"/>
  <c r="L706" i="25"/>
  <c r="L707" i="25"/>
  <c r="L708" i="25"/>
  <c r="L709" i="25"/>
  <c r="L710" i="25"/>
  <c r="L711" i="25"/>
  <c r="L712" i="25"/>
  <c r="L713" i="25"/>
  <c r="L714" i="25"/>
  <c r="L715" i="25"/>
  <c r="L716" i="25"/>
  <c r="L717" i="25"/>
  <c r="L718" i="25"/>
  <c r="L719" i="25"/>
  <c r="L720" i="25"/>
  <c r="L721" i="25"/>
  <c r="L722" i="25"/>
  <c r="L723" i="25"/>
  <c r="L724" i="25"/>
  <c r="L725" i="25"/>
  <c r="L726" i="25"/>
  <c r="L727" i="25"/>
  <c r="L728" i="25"/>
  <c r="L729" i="25"/>
  <c r="L730" i="25"/>
  <c r="L731" i="25"/>
  <c r="L732" i="25"/>
  <c r="L733" i="25"/>
  <c r="L734" i="25"/>
  <c r="L735" i="25"/>
  <c r="L736" i="25"/>
  <c r="L737" i="25"/>
  <c r="L738" i="25"/>
  <c r="L739" i="25"/>
  <c r="L740" i="25"/>
  <c r="L741" i="25"/>
  <c r="L742" i="25"/>
  <c r="L743" i="25"/>
  <c r="L744" i="25"/>
  <c r="L745" i="25"/>
  <c r="L746" i="25"/>
  <c r="L747" i="25"/>
  <c r="L748" i="25"/>
  <c r="L749" i="25"/>
  <c r="L750" i="25"/>
  <c r="L751" i="25"/>
  <c r="L752" i="25"/>
  <c r="L753" i="25"/>
  <c r="L754" i="25"/>
  <c r="L755" i="25"/>
  <c r="L756" i="25"/>
  <c r="L757" i="25"/>
  <c r="L758" i="25"/>
  <c r="L759" i="25"/>
  <c r="L760" i="25"/>
  <c r="L761" i="25"/>
  <c r="L762" i="25"/>
  <c r="L763" i="25"/>
  <c r="L764" i="25"/>
  <c r="L765" i="25"/>
  <c r="L766" i="25"/>
  <c r="L767" i="25"/>
  <c r="L768" i="25"/>
  <c r="L769" i="25"/>
  <c r="L770" i="25"/>
  <c r="L771" i="25"/>
  <c r="L772" i="25"/>
  <c r="L773" i="25"/>
  <c r="L774" i="25"/>
  <c r="L775" i="25"/>
  <c r="L776" i="25"/>
  <c r="L777" i="25"/>
  <c r="L778" i="25"/>
  <c r="L779" i="25"/>
  <c r="L780" i="25"/>
  <c r="L781" i="25"/>
  <c r="L782" i="25"/>
  <c r="L783" i="25"/>
  <c r="L784" i="25"/>
  <c r="L785" i="25"/>
  <c r="L786" i="25"/>
  <c r="L787" i="25"/>
  <c r="L788" i="25"/>
  <c r="L789" i="25"/>
  <c r="L790" i="25"/>
  <c r="L791" i="25"/>
  <c r="L792" i="25"/>
  <c r="L793" i="25"/>
  <c r="L794" i="25"/>
  <c r="L795" i="25"/>
  <c r="L796" i="25"/>
  <c r="L797" i="25"/>
  <c r="L798" i="25"/>
  <c r="L799" i="25"/>
  <c r="L800" i="25"/>
  <c r="L801" i="25"/>
  <c r="L802" i="25"/>
  <c r="L803" i="25"/>
  <c r="L804" i="25"/>
  <c r="L805" i="25"/>
  <c r="L806" i="25"/>
  <c r="L807" i="25"/>
  <c r="L808" i="25"/>
  <c r="L809" i="25"/>
  <c r="L810" i="25"/>
  <c r="L811" i="25"/>
  <c r="L812" i="25"/>
  <c r="L813" i="25"/>
  <c r="L814" i="25"/>
  <c r="L815" i="25"/>
  <c r="L816" i="25"/>
  <c r="L817" i="25"/>
  <c r="L818" i="25"/>
  <c r="L819" i="25"/>
  <c r="L820" i="25"/>
  <c r="L821" i="25"/>
  <c r="L822" i="25"/>
  <c r="L823" i="25"/>
  <c r="L824" i="25"/>
  <c r="L825" i="25"/>
  <c r="L826" i="25"/>
  <c r="L827" i="25"/>
  <c r="L828" i="25"/>
  <c r="L829" i="25"/>
  <c r="L830" i="25"/>
  <c r="L831" i="25"/>
  <c r="L832" i="25"/>
  <c r="L833" i="25"/>
  <c r="L834" i="25"/>
  <c r="L835" i="25"/>
  <c r="L836" i="25"/>
  <c r="L837" i="25"/>
  <c r="L838" i="25"/>
  <c r="L839" i="25"/>
  <c r="L840" i="25"/>
  <c r="L841" i="25"/>
  <c r="L842" i="25"/>
  <c r="L843" i="25"/>
  <c r="L844" i="25"/>
  <c r="L845" i="25"/>
  <c r="L846" i="25"/>
  <c r="L848" i="25"/>
  <c r="L849" i="25"/>
  <c r="L850" i="25"/>
  <c r="L851" i="25"/>
  <c r="L852" i="25"/>
  <c r="L853" i="25"/>
  <c r="L854" i="25"/>
  <c r="L855" i="25"/>
  <c r="L856" i="25"/>
  <c r="L857" i="25"/>
  <c r="L858" i="25"/>
  <c r="L859" i="25"/>
  <c r="L861" i="25"/>
  <c r="L862" i="25"/>
  <c r="L863" i="25"/>
  <c r="L864" i="25"/>
  <c r="L865" i="25"/>
  <c r="L866" i="25"/>
  <c r="L867" i="25"/>
  <c r="L868" i="25"/>
  <c r="L869" i="25"/>
  <c r="L870" i="25"/>
  <c r="L871" i="25"/>
  <c r="L872" i="25"/>
  <c r="L873" i="25"/>
  <c r="L874" i="25"/>
  <c r="L875" i="25"/>
  <c r="L876" i="25"/>
  <c r="L877" i="25"/>
  <c r="L878" i="25"/>
  <c r="L879" i="25"/>
  <c r="L880" i="25"/>
  <c r="L881" i="25"/>
  <c r="L2" i="25"/>
  <c r="J493" i="31"/>
  <c r="O493" i="31"/>
  <c r="BG7" i="31"/>
  <c r="P493" i="31"/>
  <c r="AN663" i="31"/>
  <c r="AN664" i="31"/>
  <c r="AN665" i="31"/>
  <c r="AN666" i="31"/>
  <c r="AN667" i="31"/>
  <c r="AN668" i="31"/>
  <c r="AN669" i="31"/>
  <c r="AN670" i="31"/>
  <c r="AN671" i="31"/>
  <c r="AN672" i="31"/>
  <c r="AN673" i="31"/>
  <c r="AN674" i="31"/>
  <c r="AN675" i="31"/>
  <c r="AN676" i="31"/>
  <c r="AN677" i="31"/>
  <c r="AN678" i="31"/>
  <c r="AN679" i="31"/>
  <c r="AN680" i="31"/>
  <c r="AN681" i="31"/>
  <c r="AN682" i="31"/>
  <c r="AN683" i="31"/>
  <c r="AN684" i="31"/>
  <c r="AN685" i="31"/>
  <c r="AN686" i="31"/>
  <c r="AN687" i="31"/>
  <c r="AN688" i="31"/>
  <c r="AN689" i="31"/>
  <c r="AN690" i="31"/>
  <c r="AN691" i="31"/>
  <c r="AN692" i="31"/>
  <c r="AN693" i="31"/>
  <c r="AN694" i="31"/>
  <c r="AN695" i="31"/>
  <c r="AN696" i="31"/>
  <c r="AN697" i="31"/>
  <c r="AN698" i="31"/>
  <c r="AN699" i="31"/>
  <c r="AN700" i="31"/>
  <c r="AN701" i="31"/>
  <c r="AN702" i="31"/>
  <c r="AN703" i="31"/>
  <c r="AN704" i="31"/>
  <c r="AN705" i="31"/>
  <c r="AN706" i="31"/>
  <c r="AN707" i="31"/>
  <c r="AN708" i="31"/>
  <c r="AN709" i="31"/>
  <c r="AN710" i="31"/>
  <c r="AN711" i="31"/>
  <c r="AN712" i="31"/>
  <c r="AN713" i="31"/>
  <c r="AN714" i="31"/>
  <c r="AN715" i="31"/>
  <c r="AN716" i="31"/>
  <c r="AN717" i="31"/>
  <c r="AN718" i="31"/>
  <c r="AN719" i="31"/>
  <c r="AN720" i="31"/>
  <c r="AN721" i="31"/>
  <c r="AN722" i="31"/>
  <c r="AN723" i="31"/>
  <c r="AN724" i="31"/>
  <c r="AN725" i="31"/>
  <c r="AN726" i="31"/>
  <c r="AN727" i="31"/>
  <c r="AN728" i="31"/>
  <c r="AN729" i="31"/>
  <c r="AN730" i="31"/>
  <c r="AN731" i="31"/>
  <c r="AN732" i="31"/>
  <c r="AN733" i="31"/>
  <c r="AN734" i="31"/>
  <c r="AN735" i="31"/>
  <c r="AN736" i="31"/>
  <c r="AN737" i="31"/>
  <c r="AN738" i="31"/>
  <c r="AN739" i="31"/>
  <c r="AN740" i="31"/>
  <c r="AN741" i="31"/>
  <c r="AN742" i="31"/>
  <c r="AN743" i="31"/>
  <c r="AN744" i="31"/>
  <c r="AN745" i="31"/>
  <c r="AN746" i="31"/>
  <c r="AN747" i="31"/>
  <c r="AN748" i="31"/>
  <c r="AN749" i="31"/>
  <c r="AN750" i="31"/>
  <c r="AN751" i="31"/>
  <c r="AN752" i="31"/>
  <c r="AN753" i="31"/>
  <c r="AN754" i="31"/>
  <c r="AN755" i="31"/>
  <c r="AN756" i="31"/>
  <c r="AN757" i="31"/>
  <c r="AN758" i="31"/>
  <c r="AN759" i="31"/>
  <c r="AN760" i="31"/>
  <c r="AN761" i="31"/>
  <c r="AN762" i="31"/>
  <c r="AN763" i="31"/>
  <c r="AN764" i="31"/>
  <c r="AN765" i="31"/>
  <c r="AN766" i="31"/>
  <c r="AN767" i="31"/>
  <c r="AN768" i="31"/>
  <c r="AN769" i="31"/>
  <c r="AN770" i="31"/>
  <c r="AN771" i="31"/>
  <c r="AN772" i="31"/>
  <c r="AN773" i="31"/>
  <c r="AN774" i="31"/>
  <c r="AN775" i="31"/>
  <c r="AN776" i="31"/>
  <c r="AN777" i="31"/>
  <c r="AN778" i="31"/>
  <c r="AN779" i="31"/>
  <c r="AN780" i="31"/>
  <c r="AN781" i="31"/>
  <c r="AN782" i="31"/>
  <c r="AN783" i="31"/>
  <c r="AN784" i="31"/>
  <c r="AN785" i="31"/>
  <c r="AN786" i="31"/>
  <c r="AN787" i="31"/>
  <c r="AN788" i="31"/>
  <c r="AN789" i="31"/>
  <c r="AN790" i="31"/>
  <c r="AN791" i="31"/>
  <c r="AN792" i="31"/>
  <c r="AN793" i="31"/>
  <c r="AN794" i="31"/>
  <c r="AN795" i="31"/>
  <c r="AN796" i="31"/>
  <c r="AN797" i="31"/>
  <c r="AN798" i="31"/>
  <c r="AN799" i="31"/>
  <c r="AN800" i="31"/>
  <c r="AN801" i="31"/>
  <c r="AN802" i="31"/>
  <c r="AN803" i="31"/>
  <c r="AN804" i="31"/>
  <c r="AN805" i="31"/>
  <c r="AN806" i="31"/>
  <c r="AN807" i="31"/>
  <c r="AN808" i="31"/>
  <c r="AN809" i="31"/>
  <c r="AN810" i="31"/>
  <c r="AN811" i="31"/>
  <c r="AN812" i="31"/>
  <c r="AN813" i="31"/>
  <c r="AN814" i="31"/>
  <c r="AN815" i="31"/>
  <c r="AN816" i="31"/>
  <c r="AN817" i="31"/>
  <c r="AN818" i="31"/>
  <c r="AN819" i="31"/>
  <c r="AN820" i="31"/>
  <c r="AN821" i="31"/>
  <c r="AN822" i="31"/>
  <c r="AN823" i="31"/>
  <c r="AN824" i="31"/>
  <c r="AN825" i="31"/>
  <c r="AN826" i="31"/>
  <c r="AN827" i="31"/>
  <c r="AN828" i="31"/>
  <c r="AN829" i="31"/>
  <c r="AN830" i="31"/>
  <c r="AN831" i="31"/>
  <c r="AN832" i="31"/>
  <c r="AN833" i="31"/>
  <c r="AN834" i="31"/>
  <c r="AN835" i="31"/>
  <c r="AN836" i="31"/>
  <c r="AN837" i="31"/>
  <c r="AN838" i="31"/>
  <c r="AN839" i="31"/>
  <c r="AN840" i="31"/>
  <c r="AN841" i="31"/>
  <c r="AN842" i="31"/>
  <c r="AN843" i="31"/>
  <c r="AN844" i="31"/>
  <c r="AN845" i="31"/>
  <c r="AN846" i="31"/>
  <c r="AN847" i="31"/>
  <c r="AN848" i="31"/>
  <c r="AN849" i="31"/>
  <c r="AN850" i="31"/>
  <c r="AN851" i="31"/>
  <c r="AN852" i="31"/>
  <c r="AN853" i="31"/>
  <c r="AN854" i="31"/>
  <c r="AN855" i="31"/>
  <c r="AN856" i="31"/>
  <c r="AN857" i="31"/>
  <c r="AN858" i="31"/>
  <c r="AN859" i="31"/>
  <c r="AN860" i="31"/>
  <c r="AN861" i="31"/>
  <c r="AN862" i="31"/>
  <c r="AN863" i="31"/>
  <c r="AN864" i="31"/>
  <c r="AN865" i="31"/>
  <c r="AN866" i="31"/>
  <c r="AN867" i="31"/>
  <c r="AN868" i="31"/>
  <c r="AN869" i="31"/>
  <c r="AN870" i="31"/>
  <c r="AN871" i="31"/>
  <c r="AN872" i="31"/>
  <c r="AN873" i="31"/>
  <c r="AN874" i="31"/>
  <c r="AN875" i="31"/>
  <c r="AN876" i="31"/>
  <c r="AN877" i="31"/>
  <c r="AN878" i="31"/>
  <c r="AN879" i="31"/>
  <c r="AN880" i="31"/>
  <c r="AN881" i="31"/>
  <c r="AM663" i="31"/>
  <c r="AM664" i="31"/>
  <c r="AM665" i="31"/>
  <c r="AM666" i="31"/>
  <c r="AM667" i="31"/>
  <c r="AM668" i="31"/>
  <c r="AM669" i="31"/>
  <c r="AM670" i="31"/>
  <c r="AM671" i="31"/>
  <c r="AM672" i="31"/>
  <c r="AM673" i="31"/>
  <c r="AM674" i="31"/>
  <c r="AM675" i="31"/>
  <c r="AM676" i="31"/>
  <c r="AM677" i="31"/>
  <c r="AM678" i="31"/>
  <c r="AM679" i="31"/>
  <c r="AM680" i="31"/>
  <c r="AM681" i="31"/>
  <c r="AM682" i="31"/>
  <c r="AM683" i="31"/>
  <c r="AM684" i="31"/>
  <c r="AM685" i="31"/>
  <c r="AM686" i="31"/>
  <c r="AM687" i="31"/>
  <c r="AM688" i="31"/>
  <c r="AM689" i="31"/>
  <c r="AM690" i="31"/>
  <c r="AM691" i="31"/>
  <c r="AM692" i="31"/>
  <c r="AM693" i="31"/>
  <c r="AM694" i="31"/>
  <c r="AM695" i="31"/>
  <c r="AM696" i="31"/>
  <c r="AM697" i="31"/>
  <c r="AM698" i="31"/>
  <c r="AM699" i="31"/>
  <c r="AM700" i="31"/>
  <c r="AM701" i="31"/>
  <c r="AM702" i="31"/>
  <c r="AM703" i="31"/>
  <c r="AM704" i="31"/>
  <c r="AM705" i="31"/>
  <c r="AM706" i="31"/>
  <c r="AM707" i="31"/>
  <c r="AM708" i="31"/>
  <c r="AM709" i="31"/>
  <c r="AM710" i="31"/>
  <c r="AM711" i="31"/>
  <c r="AM712" i="31"/>
  <c r="AM713" i="31"/>
  <c r="AM714" i="31"/>
  <c r="AM715" i="31"/>
  <c r="AM716" i="31"/>
  <c r="AM717" i="31"/>
  <c r="AM718" i="31"/>
  <c r="AM719" i="31"/>
  <c r="AM720" i="31"/>
  <c r="AM721" i="31"/>
  <c r="AM722" i="31"/>
  <c r="AM723" i="31"/>
  <c r="AM724" i="31"/>
  <c r="AM725" i="31"/>
  <c r="AM726" i="31"/>
  <c r="AM727" i="31"/>
  <c r="AM728" i="31"/>
  <c r="AM729" i="31"/>
  <c r="AM730" i="31"/>
  <c r="AM731" i="31"/>
  <c r="AM732" i="31"/>
  <c r="AM733" i="31"/>
  <c r="AM734" i="31"/>
  <c r="AM735" i="31"/>
  <c r="AM736" i="31"/>
  <c r="AM737" i="31"/>
  <c r="AM738" i="31"/>
  <c r="AM739" i="31"/>
  <c r="AM740" i="31"/>
  <c r="AM741" i="31"/>
  <c r="AM742" i="31"/>
  <c r="AM743" i="31"/>
  <c r="AM744" i="31"/>
  <c r="AM745" i="31"/>
  <c r="AM746" i="31"/>
  <c r="AM747" i="31"/>
  <c r="AM748" i="31"/>
  <c r="AM749" i="31"/>
  <c r="AM750" i="31"/>
  <c r="AM751" i="31"/>
  <c r="AM752" i="31"/>
  <c r="AM753" i="31"/>
  <c r="AM754" i="31"/>
  <c r="AM755" i="31"/>
  <c r="AM756" i="31"/>
  <c r="AM757" i="31"/>
  <c r="AM758" i="31"/>
  <c r="AM759" i="31"/>
  <c r="AM760" i="31"/>
  <c r="AM761" i="31"/>
  <c r="AM762" i="31"/>
  <c r="AM763" i="31"/>
  <c r="AM764" i="31"/>
  <c r="AM765" i="31"/>
  <c r="AM766" i="31"/>
  <c r="AM767" i="31"/>
  <c r="AM768" i="31"/>
  <c r="AM769" i="31"/>
  <c r="AM770" i="31"/>
  <c r="AM771" i="31"/>
  <c r="AM772" i="31"/>
  <c r="AM773" i="31"/>
  <c r="AM774" i="31"/>
  <c r="AM775" i="31"/>
  <c r="AM776" i="31"/>
  <c r="AM777" i="31"/>
  <c r="AM778" i="31"/>
  <c r="AM779" i="31"/>
  <c r="AM780" i="31"/>
  <c r="AM781" i="31"/>
  <c r="AM782" i="31"/>
  <c r="AM783" i="31"/>
  <c r="AM784" i="31"/>
  <c r="AM785" i="31"/>
  <c r="AM786" i="31"/>
  <c r="AM787" i="31"/>
  <c r="AM788" i="31"/>
  <c r="AM789" i="31"/>
  <c r="AM790" i="31"/>
  <c r="AM791" i="31"/>
  <c r="AM792" i="31"/>
  <c r="AM793" i="31"/>
  <c r="AM794" i="31"/>
  <c r="AM795" i="31"/>
  <c r="AM796" i="31"/>
  <c r="AM797" i="31"/>
  <c r="AM798" i="31"/>
  <c r="AM799" i="31"/>
  <c r="AM800" i="31"/>
  <c r="AM801" i="31"/>
  <c r="AM802" i="31"/>
  <c r="AM803" i="31"/>
  <c r="AM804" i="31"/>
  <c r="AM805" i="31"/>
  <c r="AM806" i="31"/>
  <c r="AM807" i="31"/>
  <c r="AM808" i="31"/>
  <c r="AM809" i="31"/>
  <c r="AM810" i="31"/>
  <c r="AM811" i="31"/>
  <c r="AM812" i="31"/>
  <c r="AM813" i="31"/>
  <c r="AM814" i="31"/>
  <c r="AM815" i="31"/>
  <c r="AM816" i="31"/>
  <c r="AM817" i="31"/>
  <c r="AM818" i="31"/>
  <c r="AM819" i="31"/>
  <c r="AM820" i="31"/>
  <c r="AM821" i="31"/>
  <c r="AM822" i="31"/>
  <c r="AM823" i="31"/>
  <c r="AM824" i="31"/>
  <c r="AM825" i="31"/>
  <c r="AM826" i="31"/>
  <c r="AM827" i="31"/>
  <c r="AM828" i="31"/>
  <c r="AM829" i="31"/>
  <c r="AM830" i="31"/>
  <c r="AM831" i="31"/>
  <c r="AM832" i="31"/>
  <c r="AM833" i="31"/>
  <c r="AM834" i="31"/>
  <c r="AM835" i="31"/>
  <c r="AM836" i="31"/>
  <c r="AM837" i="31"/>
  <c r="AM838" i="31"/>
  <c r="AM839" i="31"/>
  <c r="AM840" i="31"/>
  <c r="AM841" i="31"/>
  <c r="AM842" i="31"/>
  <c r="AM843" i="31"/>
  <c r="AM844" i="31"/>
  <c r="AM845" i="31"/>
  <c r="AM846" i="31"/>
  <c r="AM847" i="31"/>
  <c r="AM848" i="31"/>
  <c r="AM849" i="31"/>
  <c r="AM850" i="31"/>
  <c r="AM851" i="31"/>
  <c r="AM852" i="31"/>
  <c r="AM853" i="31"/>
  <c r="AM854" i="31"/>
  <c r="AM855" i="31"/>
  <c r="AM856" i="31"/>
  <c r="AM857" i="31"/>
  <c r="AM858" i="31"/>
  <c r="AM859" i="31"/>
  <c r="AM860" i="31"/>
  <c r="AM861" i="31"/>
  <c r="AM862" i="31"/>
  <c r="AM863" i="31"/>
  <c r="AM864" i="31"/>
  <c r="AM865" i="31"/>
  <c r="AM866" i="31"/>
  <c r="AM867" i="31"/>
  <c r="AM868" i="31"/>
  <c r="AM869" i="31"/>
  <c r="AM870" i="31"/>
  <c r="AM871" i="31"/>
  <c r="AM872" i="31"/>
  <c r="AM873" i="31"/>
  <c r="AM874" i="31"/>
  <c r="AM875" i="31"/>
  <c r="AM876" i="31"/>
  <c r="AM877" i="31"/>
  <c r="AM878" i="31"/>
  <c r="AM879" i="31"/>
  <c r="AM880" i="31"/>
  <c r="AM881" i="31"/>
  <c r="AL663" i="31"/>
  <c r="AL664" i="31"/>
  <c r="AL665" i="31"/>
  <c r="AL666" i="31"/>
  <c r="AL667" i="31"/>
  <c r="AL668" i="31"/>
  <c r="AL669" i="31"/>
  <c r="AL670" i="31"/>
  <c r="AL671" i="31"/>
  <c r="AL672" i="31"/>
  <c r="AL673" i="31"/>
  <c r="AL674" i="31"/>
  <c r="AL675" i="31"/>
  <c r="AL676" i="31"/>
  <c r="AL677" i="31"/>
  <c r="AL678" i="31"/>
  <c r="AL679" i="31"/>
  <c r="AL680" i="31"/>
  <c r="AL681" i="31"/>
  <c r="AL682" i="31"/>
  <c r="AL683" i="31"/>
  <c r="AL684" i="31"/>
  <c r="AL685" i="31"/>
  <c r="AL686" i="31"/>
  <c r="AL687" i="31"/>
  <c r="AL688" i="31"/>
  <c r="AL689" i="31"/>
  <c r="AL690" i="31"/>
  <c r="AL691" i="31"/>
  <c r="AL692" i="31"/>
  <c r="AL693" i="31"/>
  <c r="AL694" i="31"/>
  <c r="AL695" i="31"/>
  <c r="AL696" i="31"/>
  <c r="AL697" i="31"/>
  <c r="AL698" i="31"/>
  <c r="AL699" i="31"/>
  <c r="AL700" i="31"/>
  <c r="AL701" i="31"/>
  <c r="AL702" i="31"/>
  <c r="AL703" i="31"/>
  <c r="AL704" i="31"/>
  <c r="AL705" i="31"/>
  <c r="AL706" i="31"/>
  <c r="AL707" i="31"/>
  <c r="AL708" i="31"/>
  <c r="AL709" i="31"/>
  <c r="AL710" i="31"/>
  <c r="AL711" i="31"/>
  <c r="AL712" i="31"/>
  <c r="AL713" i="31"/>
  <c r="AL714" i="31"/>
  <c r="AL715" i="31"/>
  <c r="AL716" i="31"/>
  <c r="AL717" i="31"/>
  <c r="AL718" i="31"/>
  <c r="AL719" i="31"/>
  <c r="AL720" i="31"/>
  <c r="AL721" i="31"/>
  <c r="AL722" i="31"/>
  <c r="AL723" i="31"/>
  <c r="AL724" i="31"/>
  <c r="AL725" i="31"/>
  <c r="AL726" i="31"/>
  <c r="AL727" i="31"/>
  <c r="AL728" i="31"/>
  <c r="AL729" i="31"/>
  <c r="AL730" i="31"/>
  <c r="AL731" i="31"/>
  <c r="AL732" i="31"/>
  <c r="AL733" i="31"/>
  <c r="AL734" i="31"/>
  <c r="AL735" i="31"/>
  <c r="AL736" i="31"/>
  <c r="AL737" i="31"/>
  <c r="AL738" i="31"/>
  <c r="AL739" i="31"/>
  <c r="AL740" i="31"/>
  <c r="AL741" i="31"/>
  <c r="AL742" i="31"/>
  <c r="AL743" i="31"/>
  <c r="AL744" i="31"/>
  <c r="AL745" i="31"/>
  <c r="AL746" i="31"/>
  <c r="AL747" i="31"/>
  <c r="AL748" i="31"/>
  <c r="AL749" i="31"/>
  <c r="AL750" i="31"/>
  <c r="AL751" i="31"/>
  <c r="AL752" i="31"/>
  <c r="AL753" i="31"/>
  <c r="AL754" i="31"/>
  <c r="AL755" i="31"/>
  <c r="AL756" i="31"/>
  <c r="AL757" i="31"/>
  <c r="AL758" i="31"/>
  <c r="AL759" i="31"/>
  <c r="AL760" i="31"/>
  <c r="AL761" i="31"/>
  <c r="AL762" i="31"/>
  <c r="AL763" i="31"/>
  <c r="AL764" i="31"/>
  <c r="AL765" i="31"/>
  <c r="AL766" i="31"/>
  <c r="AL767" i="31"/>
  <c r="AL768" i="31"/>
  <c r="AL769" i="31"/>
  <c r="AL770" i="31"/>
  <c r="AL771" i="31"/>
  <c r="AL772" i="31"/>
  <c r="AL773" i="31"/>
  <c r="AL774" i="31"/>
  <c r="AL775" i="31"/>
  <c r="AL776" i="31"/>
  <c r="AL777" i="31"/>
  <c r="AL778" i="31"/>
  <c r="AL779" i="31"/>
  <c r="AL780" i="31"/>
  <c r="AL781" i="31"/>
  <c r="AL782" i="31"/>
  <c r="AL783" i="31"/>
  <c r="AL784" i="31"/>
  <c r="AL785" i="31"/>
  <c r="AL786" i="31"/>
  <c r="AL787" i="31"/>
  <c r="AL788" i="31"/>
  <c r="AL789" i="31"/>
  <c r="AL790" i="31"/>
  <c r="AL791" i="31"/>
  <c r="AL792" i="31"/>
  <c r="AL793" i="31"/>
  <c r="AL794" i="31"/>
  <c r="AL795" i="31"/>
  <c r="AL796" i="31"/>
  <c r="AL797" i="31"/>
  <c r="AL798" i="31"/>
  <c r="AL799" i="31"/>
  <c r="AL800" i="31"/>
  <c r="AL801" i="31"/>
  <c r="AL802" i="31"/>
  <c r="AL803" i="31"/>
  <c r="AL804" i="31"/>
  <c r="AL805" i="31"/>
  <c r="AL806" i="31"/>
  <c r="AL807" i="31"/>
  <c r="AL808" i="31"/>
  <c r="AL809" i="31"/>
  <c r="AL810" i="31"/>
  <c r="AL811" i="31"/>
  <c r="AL812" i="31"/>
  <c r="AL813" i="31"/>
  <c r="AL814" i="31"/>
  <c r="AL815" i="31"/>
  <c r="AL816" i="31"/>
  <c r="AL817" i="31"/>
  <c r="AL818" i="31"/>
  <c r="AL819" i="31"/>
  <c r="AL820" i="31"/>
  <c r="AL821" i="31"/>
  <c r="AL822" i="31"/>
  <c r="AL823" i="31"/>
  <c r="AL824" i="31"/>
  <c r="AL825" i="31"/>
  <c r="AL826" i="31"/>
  <c r="AL827" i="31"/>
  <c r="AL828" i="31"/>
  <c r="AL829" i="31"/>
  <c r="AL830" i="31"/>
  <c r="AL831" i="31"/>
  <c r="AL832" i="31"/>
  <c r="AL833" i="31"/>
  <c r="AL834" i="31"/>
  <c r="AL835" i="31"/>
  <c r="AL836" i="31"/>
  <c r="AL837" i="31"/>
  <c r="AL838" i="31"/>
  <c r="AL839" i="31"/>
  <c r="AL840" i="31"/>
  <c r="AL841" i="31"/>
  <c r="AL842" i="31"/>
  <c r="AL843" i="31"/>
  <c r="AL844" i="31"/>
  <c r="AL845" i="31"/>
  <c r="AL846" i="31"/>
  <c r="AL847" i="31"/>
  <c r="AL848" i="31"/>
  <c r="AL849" i="31"/>
  <c r="AL850" i="31"/>
  <c r="AL851" i="31"/>
  <c r="AL852" i="31"/>
  <c r="AL853" i="31"/>
  <c r="AL854" i="31"/>
  <c r="AL855" i="31"/>
  <c r="AL856" i="31"/>
  <c r="AL857" i="31"/>
  <c r="AL858" i="31"/>
  <c r="AL859" i="31"/>
  <c r="AL860" i="31"/>
  <c r="AL861" i="31"/>
  <c r="AL862" i="31"/>
  <c r="AL863" i="31"/>
  <c r="AL864" i="31"/>
  <c r="AL865" i="31"/>
  <c r="AL866" i="31"/>
  <c r="AL867" i="31"/>
  <c r="AL868" i="31"/>
  <c r="AL869" i="31"/>
  <c r="AL870" i="31"/>
  <c r="AL871" i="31"/>
  <c r="AL872" i="31"/>
  <c r="AL873" i="31"/>
  <c r="AL874" i="31"/>
  <c r="AL875" i="31"/>
  <c r="AL876" i="31"/>
  <c r="AL877" i="31"/>
  <c r="AL878" i="31"/>
  <c r="AL879" i="31"/>
  <c r="AL880" i="31"/>
  <c r="AL881" i="31"/>
  <c r="AN662" i="31"/>
  <c r="AM662" i="31"/>
  <c r="AL662" i="31"/>
  <c r="AM443" i="31"/>
  <c r="AM444" i="31"/>
  <c r="AM445" i="31"/>
  <c r="AM446" i="31"/>
  <c r="AM447" i="31"/>
  <c r="AM448" i="31"/>
  <c r="AM449" i="31"/>
  <c r="AM450" i="31"/>
  <c r="AM451" i="31"/>
  <c r="AM452" i="31"/>
  <c r="AM453" i="31"/>
  <c r="AM454" i="31"/>
  <c r="AM455" i="31"/>
  <c r="AM456" i="31"/>
  <c r="AM457" i="31"/>
  <c r="AM458" i="31"/>
  <c r="AM459" i="31"/>
  <c r="AM460" i="31"/>
  <c r="AM461" i="31"/>
  <c r="AM462" i="31"/>
  <c r="AM463" i="31"/>
  <c r="AM464" i="31"/>
  <c r="AM465" i="31"/>
  <c r="AM466" i="31"/>
  <c r="AM467" i="31"/>
  <c r="AM468" i="31"/>
  <c r="AM469" i="31"/>
  <c r="AM470" i="31"/>
  <c r="AM471" i="31"/>
  <c r="AM472" i="31"/>
  <c r="AM473" i="31"/>
  <c r="AM474" i="31"/>
  <c r="AM475" i="31"/>
  <c r="AM476" i="31"/>
  <c r="AM477" i="31"/>
  <c r="AM478" i="31"/>
  <c r="AM479" i="31"/>
  <c r="AM480" i="31"/>
  <c r="AM481" i="31"/>
  <c r="AM482" i="31"/>
  <c r="AM483" i="31"/>
  <c r="AM484" i="31"/>
  <c r="AM485" i="31"/>
  <c r="AM486" i="31"/>
  <c r="AM487" i="31"/>
  <c r="AM488" i="31"/>
  <c r="AM489" i="31"/>
  <c r="AM490" i="31"/>
  <c r="AM491" i="31"/>
  <c r="AM492" i="31"/>
  <c r="AM493" i="31"/>
  <c r="AM494" i="31"/>
  <c r="AM495" i="31"/>
  <c r="AM496" i="31"/>
  <c r="AM497" i="31"/>
  <c r="AM498" i="31"/>
  <c r="AM499" i="31"/>
  <c r="AM500" i="31"/>
  <c r="AM501" i="31"/>
  <c r="AM502" i="31"/>
  <c r="AM503" i="31"/>
  <c r="AM504" i="31"/>
  <c r="AM505" i="31"/>
  <c r="AM506" i="31"/>
  <c r="AM507" i="31"/>
  <c r="AM508" i="31"/>
  <c r="AM509" i="31"/>
  <c r="AM510" i="31"/>
  <c r="AM511" i="31"/>
  <c r="AM512" i="31"/>
  <c r="AM513" i="31"/>
  <c r="AM514" i="31"/>
  <c r="AM515" i="31"/>
  <c r="AM516" i="31"/>
  <c r="AM517" i="31"/>
  <c r="AM518" i="31"/>
  <c r="AM519" i="31"/>
  <c r="AM520" i="31"/>
  <c r="AM521" i="31"/>
  <c r="AM522" i="31"/>
  <c r="AM523" i="31"/>
  <c r="AM524" i="31"/>
  <c r="AM525" i="31"/>
  <c r="AM526" i="31"/>
  <c r="AM527" i="31"/>
  <c r="AM528" i="31"/>
  <c r="AM529" i="31"/>
  <c r="AM530" i="31"/>
  <c r="AM531" i="31"/>
  <c r="AM532" i="31"/>
  <c r="AM533" i="31"/>
  <c r="AM534" i="31"/>
  <c r="AM535" i="31"/>
  <c r="AM536" i="31"/>
  <c r="AM537" i="31"/>
  <c r="AM538" i="31"/>
  <c r="AM539" i="31"/>
  <c r="AM540" i="31"/>
  <c r="AM541" i="31"/>
  <c r="AM542" i="31"/>
  <c r="AM543" i="31"/>
  <c r="AM544" i="31"/>
  <c r="AM545" i="31"/>
  <c r="AM546" i="31"/>
  <c r="AM547" i="31"/>
  <c r="AM548" i="31"/>
  <c r="AM549" i="31"/>
  <c r="AM550" i="31"/>
  <c r="AM551" i="31"/>
  <c r="AM552" i="31"/>
  <c r="AM553" i="31"/>
  <c r="AM554" i="31"/>
  <c r="AM555" i="31"/>
  <c r="AM556" i="31"/>
  <c r="AM557" i="31"/>
  <c r="AM558" i="31"/>
  <c r="AM559" i="31"/>
  <c r="AM560" i="31"/>
  <c r="AM561" i="31"/>
  <c r="AM562" i="31"/>
  <c r="AM563" i="31"/>
  <c r="AM564" i="31"/>
  <c r="AM565" i="31"/>
  <c r="AM566" i="31"/>
  <c r="AM567" i="31"/>
  <c r="AM568" i="31"/>
  <c r="AM569" i="31"/>
  <c r="AM570" i="31"/>
  <c r="AM571" i="31"/>
  <c r="AM572" i="31"/>
  <c r="AM573" i="31"/>
  <c r="AM574" i="31"/>
  <c r="AM575" i="31"/>
  <c r="AM576" i="31"/>
  <c r="AM577" i="31"/>
  <c r="AM578" i="31"/>
  <c r="AM579" i="31"/>
  <c r="AM580" i="31"/>
  <c r="AM581" i="31"/>
  <c r="AM582" i="31"/>
  <c r="AM583" i="31"/>
  <c r="AM584" i="31"/>
  <c r="AM585" i="31"/>
  <c r="AM586" i="31"/>
  <c r="AM587" i="31"/>
  <c r="AM588" i="31"/>
  <c r="AM589" i="31"/>
  <c r="AM590" i="31"/>
  <c r="AM591" i="31"/>
  <c r="AM592" i="31"/>
  <c r="AM593" i="31"/>
  <c r="AM594" i="31"/>
  <c r="AM595" i="31"/>
  <c r="AM596" i="31"/>
  <c r="AM597" i="31"/>
  <c r="AM598" i="31"/>
  <c r="AM599" i="31"/>
  <c r="AM600" i="31"/>
  <c r="AM601" i="31"/>
  <c r="AM602" i="31"/>
  <c r="AM603" i="31"/>
  <c r="AM604" i="31"/>
  <c r="AM605" i="31"/>
  <c r="AM606" i="31"/>
  <c r="AM607" i="31"/>
  <c r="AM608" i="31"/>
  <c r="AM609" i="31"/>
  <c r="AM610" i="31"/>
  <c r="AM611" i="31"/>
  <c r="AM612" i="31"/>
  <c r="AM613" i="31"/>
  <c r="AM614" i="31"/>
  <c r="AM615" i="31"/>
  <c r="AM616" i="31"/>
  <c r="AM617" i="31"/>
  <c r="AM618" i="31"/>
  <c r="AM619" i="31"/>
  <c r="AM620" i="31"/>
  <c r="AM621" i="31"/>
  <c r="AM622" i="31"/>
  <c r="AM623" i="31"/>
  <c r="AM624" i="31"/>
  <c r="AM625" i="31"/>
  <c r="AM626" i="31"/>
  <c r="AM627" i="31"/>
  <c r="AM628" i="31"/>
  <c r="AM629" i="31"/>
  <c r="AM630" i="31"/>
  <c r="AM631" i="31"/>
  <c r="AM632" i="31"/>
  <c r="AM633" i="31"/>
  <c r="AM634" i="31"/>
  <c r="AM635" i="31"/>
  <c r="AM636" i="31"/>
  <c r="AM637" i="31"/>
  <c r="AM638" i="31"/>
  <c r="AM639" i="31"/>
  <c r="AM640" i="31"/>
  <c r="AM641" i="31"/>
  <c r="AM642" i="31"/>
  <c r="AM643" i="31"/>
  <c r="AM644" i="31"/>
  <c r="AM645" i="31"/>
  <c r="AM646" i="31"/>
  <c r="AM647" i="31"/>
  <c r="AM648" i="31"/>
  <c r="AM649" i="31"/>
  <c r="AM650" i="31"/>
  <c r="AM651" i="31"/>
  <c r="AM652" i="31"/>
  <c r="AM653" i="31"/>
  <c r="AM654" i="31"/>
  <c r="AM655" i="31"/>
  <c r="AM656" i="31"/>
  <c r="AM657" i="31"/>
  <c r="AM658" i="31"/>
  <c r="AM659" i="31"/>
  <c r="AM660" i="31"/>
  <c r="AM661" i="31"/>
  <c r="AL443" i="31"/>
  <c r="AL444" i="31"/>
  <c r="AL445" i="31"/>
  <c r="AL446" i="31"/>
  <c r="AL447" i="31"/>
  <c r="AL448" i="31"/>
  <c r="AL449" i="31"/>
  <c r="AL450" i="31"/>
  <c r="AL451" i="31"/>
  <c r="AL452" i="31"/>
  <c r="AL453" i="31"/>
  <c r="AL454" i="31"/>
  <c r="AL455" i="31"/>
  <c r="AL456" i="31"/>
  <c r="AL457" i="31"/>
  <c r="AL458" i="31"/>
  <c r="AL459" i="31"/>
  <c r="AL460" i="31"/>
  <c r="AL461" i="31"/>
  <c r="AL462" i="31"/>
  <c r="AL463" i="31"/>
  <c r="AL464" i="31"/>
  <c r="AL465" i="31"/>
  <c r="AL466" i="31"/>
  <c r="AL467" i="31"/>
  <c r="AL468" i="31"/>
  <c r="AL469" i="31"/>
  <c r="AL470" i="31"/>
  <c r="AL471" i="31"/>
  <c r="AL472" i="31"/>
  <c r="AL473" i="31"/>
  <c r="AL474" i="31"/>
  <c r="AL475" i="31"/>
  <c r="AL476" i="31"/>
  <c r="AL477" i="31"/>
  <c r="AL478" i="31"/>
  <c r="AL479" i="31"/>
  <c r="AL480" i="31"/>
  <c r="AL481" i="31"/>
  <c r="AL482" i="31"/>
  <c r="AL483" i="31"/>
  <c r="AL484" i="31"/>
  <c r="AL485" i="31"/>
  <c r="AL486" i="31"/>
  <c r="AL487" i="31"/>
  <c r="AL488" i="31"/>
  <c r="AL489" i="31"/>
  <c r="AL490" i="31"/>
  <c r="AL491" i="31"/>
  <c r="AL492" i="31"/>
  <c r="AL493" i="31"/>
  <c r="AL494" i="31"/>
  <c r="AL495" i="31"/>
  <c r="AL496" i="31"/>
  <c r="AL497" i="31"/>
  <c r="AL498" i="31"/>
  <c r="AL499" i="31"/>
  <c r="AL500" i="31"/>
  <c r="AL501" i="31"/>
  <c r="AL502" i="31"/>
  <c r="AL503" i="31"/>
  <c r="AL504" i="31"/>
  <c r="AL505" i="31"/>
  <c r="AL506" i="31"/>
  <c r="AL507" i="31"/>
  <c r="AL508" i="31"/>
  <c r="AL509" i="31"/>
  <c r="AL510" i="31"/>
  <c r="AL511" i="31"/>
  <c r="AL512" i="31"/>
  <c r="AL513" i="31"/>
  <c r="AL514" i="31"/>
  <c r="AL515" i="31"/>
  <c r="AL516" i="31"/>
  <c r="AL517" i="31"/>
  <c r="AL518" i="31"/>
  <c r="AL519" i="31"/>
  <c r="AL520" i="31"/>
  <c r="AL521" i="31"/>
  <c r="AL522" i="31"/>
  <c r="AL523" i="31"/>
  <c r="AL524" i="31"/>
  <c r="AL525" i="31"/>
  <c r="AL526" i="31"/>
  <c r="AL527" i="31"/>
  <c r="AL528" i="31"/>
  <c r="AL529" i="31"/>
  <c r="AL530" i="31"/>
  <c r="AL531" i="31"/>
  <c r="AL532" i="31"/>
  <c r="AL533" i="31"/>
  <c r="AL534" i="31"/>
  <c r="AL535" i="31"/>
  <c r="AL536" i="31"/>
  <c r="AL537" i="31"/>
  <c r="AL538" i="31"/>
  <c r="AL539" i="31"/>
  <c r="AL540" i="31"/>
  <c r="AL541" i="31"/>
  <c r="AL542" i="31"/>
  <c r="AL543" i="31"/>
  <c r="AL544" i="31"/>
  <c r="AL545" i="31"/>
  <c r="AL546" i="31"/>
  <c r="AL547" i="31"/>
  <c r="AL548" i="31"/>
  <c r="AL549" i="31"/>
  <c r="AL550" i="31"/>
  <c r="AL551" i="31"/>
  <c r="AL552" i="31"/>
  <c r="AL553" i="31"/>
  <c r="AL554" i="31"/>
  <c r="AL555" i="31"/>
  <c r="AL556" i="31"/>
  <c r="AL557" i="31"/>
  <c r="AL558" i="31"/>
  <c r="AL559" i="31"/>
  <c r="AL560" i="31"/>
  <c r="AL561" i="31"/>
  <c r="AL562" i="31"/>
  <c r="AL563" i="31"/>
  <c r="AL564" i="31"/>
  <c r="AL565" i="31"/>
  <c r="AL566" i="31"/>
  <c r="AL567" i="31"/>
  <c r="AL568" i="31"/>
  <c r="AL569" i="31"/>
  <c r="AL570" i="31"/>
  <c r="AL571" i="31"/>
  <c r="AL572" i="31"/>
  <c r="AL573" i="31"/>
  <c r="AL574" i="31"/>
  <c r="AL575" i="31"/>
  <c r="AL576" i="31"/>
  <c r="AL577" i="31"/>
  <c r="AL578" i="31"/>
  <c r="AL579" i="31"/>
  <c r="AL580" i="31"/>
  <c r="AL581" i="31"/>
  <c r="AL582" i="31"/>
  <c r="AL583" i="31"/>
  <c r="AL584" i="31"/>
  <c r="AL585" i="31"/>
  <c r="AL586" i="31"/>
  <c r="AL587" i="31"/>
  <c r="AL588" i="31"/>
  <c r="AL589" i="31"/>
  <c r="AL590" i="31"/>
  <c r="AL591" i="31"/>
  <c r="AL592" i="31"/>
  <c r="AL593" i="31"/>
  <c r="AL594" i="31"/>
  <c r="AL595" i="31"/>
  <c r="AL596" i="31"/>
  <c r="AL597" i="31"/>
  <c r="AL598" i="31"/>
  <c r="AL599" i="31"/>
  <c r="AL600" i="31"/>
  <c r="AL601" i="31"/>
  <c r="AL602" i="31"/>
  <c r="AL603" i="31"/>
  <c r="AL604" i="31"/>
  <c r="AL605" i="31"/>
  <c r="AL606" i="31"/>
  <c r="AL607" i="31"/>
  <c r="AL608" i="31"/>
  <c r="AL609" i="31"/>
  <c r="AL610" i="31"/>
  <c r="AL611" i="31"/>
  <c r="AL612" i="31"/>
  <c r="AL613" i="31"/>
  <c r="AL614" i="31"/>
  <c r="AL615" i="31"/>
  <c r="AL616" i="31"/>
  <c r="AL617" i="31"/>
  <c r="AL618" i="31"/>
  <c r="AL619" i="31"/>
  <c r="AL620" i="31"/>
  <c r="AL621" i="31"/>
  <c r="AL622" i="31"/>
  <c r="AL623" i="31"/>
  <c r="AL624" i="31"/>
  <c r="AL625" i="31"/>
  <c r="AL626" i="31"/>
  <c r="AL627" i="31"/>
  <c r="AL628" i="31"/>
  <c r="AL629" i="31"/>
  <c r="AL630" i="31"/>
  <c r="AL631" i="31"/>
  <c r="AL632" i="31"/>
  <c r="AL633" i="31"/>
  <c r="AL634" i="31"/>
  <c r="AL635" i="31"/>
  <c r="AL636" i="31"/>
  <c r="AL637" i="31"/>
  <c r="AL638" i="31"/>
  <c r="AL639" i="31"/>
  <c r="AL640" i="31"/>
  <c r="AL641" i="31"/>
  <c r="AL642" i="31"/>
  <c r="AL643" i="31"/>
  <c r="AL644" i="31"/>
  <c r="AL645" i="31"/>
  <c r="AL646" i="31"/>
  <c r="AL647" i="31"/>
  <c r="AL648" i="31"/>
  <c r="AL649" i="31"/>
  <c r="AL650" i="31"/>
  <c r="AL651" i="31"/>
  <c r="AL652" i="31"/>
  <c r="AL653" i="31"/>
  <c r="AL654" i="31"/>
  <c r="AL655" i="31"/>
  <c r="AL656" i="31"/>
  <c r="AL657" i="31"/>
  <c r="AL658" i="31"/>
  <c r="AL659" i="31"/>
  <c r="AL660" i="31"/>
  <c r="AL661" i="31"/>
  <c r="AN443" i="31"/>
  <c r="AN444" i="31"/>
  <c r="AN445" i="31"/>
  <c r="AN446" i="31"/>
  <c r="AN447" i="31"/>
  <c r="AN448" i="31"/>
  <c r="AN449" i="31"/>
  <c r="AN450" i="31"/>
  <c r="AN451" i="31"/>
  <c r="AN452" i="31"/>
  <c r="AN453" i="31"/>
  <c r="AN454" i="31"/>
  <c r="AN455" i="31"/>
  <c r="AN456" i="31"/>
  <c r="AN457" i="31"/>
  <c r="AN458" i="31"/>
  <c r="AN459" i="31"/>
  <c r="AN460" i="31"/>
  <c r="AN461" i="31"/>
  <c r="AN462" i="31"/>
  <c r="AN463" i="31"/>
  <c r="AN464" i="31"/>
  <c r="AN465" i="31"/>
  <c r="AN466" i="31"/>
  <c r="AN467" i="31"/>
  <c r="AN468" i="31"/>
  <c r="AN469" i="31"/>
  <c r="AN470" i="31"/>
  <c r="AN471" i="31"/>
  <c r="AN472" i="31"/>
  <c r="AN473" i="31"/>
  <c r="AN474" i="31"/>
  <c r="AN475" i="31"/>
  <c r="AN476" i="31"/>
  <c r="AN477" i="31"/>
  <c r="AN478" i="31"/>
  <c r="AN479" i="31"/>
  <c r="AN480" i="31"/>
  <c r="AN481" i="31"/>
  <c r="AN482" i="31"/>
  <c r="AN483" i="31"/>
  <c r="AN484" i="31"/>
  <c r="AN485" i="31"/>
  <c r="AN486" i="31"/>
  <c r="AN487" i="31"/>
  <c r="AN488" i="31"/>
  <c r="AN489" i="31"/>
  <c r="AN490" i="31"/>
  <c r="AN491" i="31"/>
  <c r="AN492" i="31"/>
  <c r="AN493" i="31"/>
  <c r="AN494" i="31"/>
  <c r="AN495" i="31"/>
  <c r="AN496" i="31"/>
  <c r="AN497" i="31"/>
  <c r="AN498" i="31"/>
  <c r="AN499" i="31"/>
  <c r="AN500" i="31"/>
  <c r="AN501" i="31"/>
  <c r="AN502" i="31"/>
  <c r="AN503" i="31"/>
  <c r="AN504" i="31"/>
  <c r="AN505" i="31"/>
  <c r="AN506" i="31"/>
  <c r="AN507" i="31"/>
  <c r="AN508" i="31"/>
  <c r="AN509" i="31"/>
  <c r="AN510" i="31"/>
  <c r="AN511" i="31"/>
  <c r="AN512" i="31"/>
  <c r="AN513" i="31"/>
  <c r="AN514" i="31"/>
  <c r="AN515" i="31"/>
  <c r="AN516" i="31"/>
  <c r="AN517" i="31"/>
  <c r="AN518" i="31"/>
  <c r="AN519" i="31"/>
  <c r="AN520" i="31"/>
  <c r="AN521" i="31"/>
  <c r="AN522" i="31"/>
  <c r="AN523" i="31"/>
  <c r="AN524" i="31"/>
  <c r="AN525" i="31"/>
  <c r="AN526" i="31"/>
  <c r="AN527" i="31"/>
  <c r="AN528" i="31"/>
  <c r="AN529" i="31"/>
  <c r="AN530" i="31"/>
  <c r="AN531" i="31"/>
  <c r="AN532" i="31"/>
  <c r="AN533" i="31"/>
  <c r="AN534" i="31"/>
  <c r="AN535" i="31"/>
  <c r="AN536" i="31"/>
  <c r="AN537" i="31"/>
  <c r="AN538" i="31"/>
  <c r="AN539" i="31"/>
  <c r="AN540" i="31"/>
  <c r="AN541" i="31"/>
  <c r="AN542" i="31"/>
  <c r="AN543" i="31"/>
  <c r="AN544" i="31"/>
  <c r="AN545" i="31"/>
  <c r="AN546" i="31"/>
  <c r="AN547" i="31"/>
  <c r="AN548" i="31"/>
  <c r="AN549" i="31"/>
  <c r="AN550" i="31"/>
  <c r="AN551" i="31"/>
  <c r="AN552" i="31"/>
  <c r="AN553" i="31"/>
  <c r="AN554" i="31"/>
  <c r="AN555" i="31"/>
  <c r="AN556" i="31"/>
  <c r="AN557" i="31"/>
  <c r="AN558" i="31"/>
  <c r="AN559" i="31"/>
  <c r="AN560" i="31"/>
  <c r="AN561" i="31"/>
  <c r="AN562" i="31"/>
  <c r="AN563" i="31"/>
  <c r="AN564" i="31"/>
  <c r="AN565" i="31"/>
  <c r="AN566" i="31"/>
  <c r="AN567" i="31"/>
  <c r="AN568" i="31"/>
  <c r="AN569" i="31"/>
  <c r="AN570" i="31"/>
  <c r="AN571" i="31"/>
  <c r="AN572" i="31"/>
  <c r="AN573" i="31"/>
  <c r="AN574" i="31"/>
  <c r="AN575" i="31"/>
  <c r="AN576" i="31"/>
  <c r="AN577" i="31"/>
  <c r="AN578" i="31"/>
  <c r="AN579" i="31"/>
  <c r="AN580" i="31"/>
  <c r="AN581" i="31"/>
  <c r="AN582" i="31"/>
  <c r="AN583" i="31"/>
  <c r="AN584" i="31"/>
  <c r="AN585" i="31"/>
  <c r="AN586" i="31"/>
  <c r="AN587" i="31"/>
  <c r="AN588" i="31"/>
  <c r="AN589" i="31"/>
  <c r="AN590" i="31"/>
  <c r="AN591" i="31"/>
  <c r="AN592" i="31"/>
  <c r="AN593" i="31"/>
  <c r="AN594" i="31"/>
  <c r="AN595" i="31"/>
  <c r="AN596" i="31"/>
  <c r="AN597" i="31"/>
  <c r="AN598" i="31"/>
  <c r="AN599" i="31"/>
  <c r="AN600" i="31"/>
  <c r="AN601" i="31"/>
  <c r="AN602" i="31"/>
  <c r="AN603" i="31"/>
  <c r="AN604" i="31"/>
  <c r="AN605" i="31"/>
  <c r="AN606" i="31"/>
  <c r="AN607" i="31"/>
  <c r="AN608" i="31"/>
  <c r="AN609" i="31"/>
  <c r="AN610" i="31"/>
  <c r="AN611" i="31"/>
  <c r="AN612" i="31"/>
  <c r="AN613" i="31"/>
  <c r="AN614" i="31"/>
  <c r="AN615" i="31"/>
  <c r="AN616" i="31"/>
  <c r="AN617" i="31"/>
  <c r="AN618" i="31"/>
  <c r="AN619" i="31"/>
  <c r="AN620" i="31"/>
  <c r="AN621" i="31"/>
  <c r="AN622" i="31"/>
  <c r="AN623" i="31"/>
  <c r="AN624" i="31"/>
  <c r="AN625" i="31"/>
  <c r="AN626" i="31"/>
  <c r="AN627" i="31"/>
  <c r="AN628" i="31"/>
  <c r="AN629" i="31"/>
  <c r="AN630" i="31"/>
  <c r="AN631" i="31"/>
  <c r="AN632" i="31"/>
  <c r="AN633" i="31"/>
  <c r="AN634" i="31"/>
  <c r="AN635" i="31"/>
  <c r="AN636" i="31"/>
  <c r="AN637" i="31"/>
  <c r="AN638" i="31"/>
  <c r="AN639" i="31"/>
  <c r="AN640" i="31"/>
  <c r="AN641" i="31"/>
  <c r="AN642" i="31"/>
  <c r="AN643" i="31"/>
  <c r="AN644" i="31"/>
  <c r="AN645" i="31"/>
  <c r="AN646" i="31"/>
  <c r="AN647" i="31"/>
  <c r="AN648" i="31"/>
  <c r="AN649" i="31"/>
  <c r="AN650" i="31"/>
  <c r="AN651" i="31"/>
  <c r="AN652" i="31"/>
  <c r="AN653" i="31"/>
  <c r="AN654" i="31"/>
  <c r="AN655" i="31"/>
  <c r="AN656" i="31"/>
  <c r="AN657" i="31"/>
  <c r="AN658" i="31"/>
  <c r="AN659" i="31"/>
  <c r="AN660" i="31"/>
  <c r="AN661" i="31"/>
  <c r="AN442" i="31"/>
  <c r="AM442" i="31"/>
  <c r="AL442" i="31"/>
  <c r="AN223" i="31"/>
  <c r="AN224" i="31"/>
  <c r="AN225" i="31"/>
  <c r="AN226" i="31"/>
  <c r="AN227" i="31"/>
  <c r="AN228" i="31"/>
  <c r="AN229" i="31"/>
  <c r="AN230" i="31"/>
  <c r="AN231" i="31"/>
  <c r="AN232" i="31"/>
  <c r="AN233" i="31"/>
  <c r="AN234" i="31"/>
  <c r="AN235" i="31"/>
  <c r="AN236" i="31"/>
  <c r="AN237" i="31"/>
  <c r="AN238" i="31"/>
  <c r="AN239" i="31"/>
  <c r="AN240" i="31"/>
  <c r="AN241" i="31"/>
  <c r="AN242" i="31"/>
  <c r="AN243" i="31"/>
  <c r="AN244" i="31"/>
  <c r="AN245" i="31"/>
  <c r="AN246" i="31"/>
  <c r="AN247" i="31"/>
  <c r="AN248" i="31"/>
  <c r="AN249" i="31"/>
  <c r="AN250" i="31"/>
  <c r="AN251" i="31"/>
  <c r="AN252" i="31"/>
  <c r="AN253" i="31"/>
  <c r="AN254" i="31"/>
  <c r="AN255" i="31"/>
  <c r="AN256" i="31"/>
  <c r="AN257" i="31"/>
  <c r="AN258" i="31"/>
  <c r="AN259" i="31"/>
  <c r="AN260" i="31"/>
  <c r="AN261" i="31"/>
  <c r="AN262" i="31"/>
  <c r="AN263" i="31"/>
  <c r="AN264" i="31"/>
  <c r="AN265" i="31"/>
  <c r="AN266" i="31"/>
  <c r="AN267" i="31"/>
  <c r="AN268" i="31"/>
  <c r="AN269" i="31"/>
  <c r="AN270" i="31"/>
  <c r="AN271" i="31"/>
  <c r="AN272" i="31"/>
  <c r="AN273" i="31"/>
  <c r="AN274" i="31"/>
  <c r="AN275" i="31"/>
  <c r="AN276" i="31"/>
  <c r="AN277" i="31"/>
  <c r="AN278" i="31"/>
  <c r="AN279" i="31"/>
  <c r="AN280" i="31"/>
  <c r="AN281" i="31"/>
  <c r="AN282" i="31"/>
  <c r="AN283" i="31"/>
  <c r="AN284" i="31"/>
  <c r="AN285" i="31"/>
  <c r="AN286" i="31"/>
  <c r="AN287" i="31"/>
  <c r="AN288" i="31"/>
  <c r="AN289" i="31"/>
  <c r="AN290" i="31"/>
  <c r="AN291" i="31"/>
  <c r="AN292" i="31"/>
  <c r="AN293" i="31"/>
  <c r="AN294" i="31"/>
  <c r="AN295" i="31"/>
  <c r="AN296" i="31"/>
  <c r="AN297" i="31"/>
  <c r="AN298" i="31"/>
  <c r="AN299" i="31"/>
  <c r="AN300" i="31"/>
  <c r="AN301" i="31"/>
  <c r="AN302" i="31"/>
  <c r="AN303" i="31"/>
  <c r="AN304" i="31"/>
  <c r="AN305" i="31"/>
  <c r="AN306" i="31"/>
  <c r="AN307" i="31"/>
  <c r="AN308" i="31"/>
  <c r="AN309" i="31"/>
  <c r="AN310" i="31"/>
  <c r="AN311" i="31"/>
  <c r="AN312" i="31"/>
  <c r="AN313" i="31"/>
  <c r="AN314" i="31"/>
  <c r="AN315" i="31"/>
  <c r="AN316" i="31"/>
  <c r="AN317" i="31"/>
  <c r="AN318" i="31"/>
  <c r="AN319" i="31"/>
  <c r="AN320" i="31"/>
  <c r="AN321" i="31"/>
  <c r="AN322" i="31"/>
  <c r="AN323" i="31"/>
  <c r="AN324" i="31"/>
  <c r="AN325" i="31"/>
  <c r="AN326" i="31"/>
  <c r="AN327" i="31"/>
  <c r="AN328" i="31"/>
  <c r="AN329" i="31"/>
  <c r="AN330" i="31"/>
  <c r="AN331" i="31"/>
  <c r="AN332" i="31"/>
  <c r="AN333" i="31"/>
  <c r="AN334" i="31"/>
  <c r="AN335" i="31"/>
  <c r="AN336" i="31"/>
  <c r="AN337" i="31"/>
  <c r="AN338" i="31"/>
  <c r="AN339" i="31"/>
  <c r="AN340" i="31"/>
  <c r="AN341" i="31"/>
  <c r="AN342" i="31"/>
  <c r="AN343" i="31"/>
  <c r="AN344" i="31"/>
  <c r="AN345" i="31"/>
  <c r="AN346" i="31"/>
  <c r="AN347" i="31"/>
  <c r="AN348" i="31"/>
  <c r="AN349" i="31"/>
  <c r="AN350" i="31"/>
  <c r="AN351" i="31"/>
  <c r="AN352" i="31"/>
  <c r="AN353" i="31"/>
  <c r="AN354" i="31"/>
  <c r="AN355" i="31"/>
  <c r="AN356" i="31"/>
  <c r="AN357" i="31"/>
  <c r="AN358" i="31"/>
  <c r="AN359" i="31"/>
  <c r="AN360" i="31"/>
  <c r="AN361" i="31"/>
  <c r="AN362" i="31"/>
  <c r="AN363" i="31"/>
  <c r="AN364" i="31"/>
  <c r="AN365" i="31"/>
  <c r="AN366" i="31"/>
  <c r="AN367" i="31"/>
  <c r="AN368" i="31"/>
  <c r="AN369" i="31"/>
  <c r="AN370" i="31"/>
  <c r="AN371" i="31"/>
  <c r="AN372" i="31"/>
  <c r="AN373" i="31"/>
  <c r="AN374" i="31"/>
  <c r="AN375" i="31"/>
  <c r="AN376" i="31"/>
  <c r="AN377" i="31"/>
  <c r="AN378" i="31"/>
  <c r="AN379" i="31"/>
  <c r="AN380" i="31"/>
  <c r="AN381" i="31"/>
  <c r="AN382" i="31"/>
  <c r="AN383" i="31"/>
  <c r="AN384" i="31"/>
  <c r="AN385" i="31"/>
  <c r="AN386" i="31"/>
  <c r="AN387" i="31"/>
  <c r="AN388" i="31"/>
  <c r="AN389" i="31"/>
  <c r="AN390" i="31"/>
  <c r="AN391" i="31"/>
  <c r="AN392" i="31"/>
  <c r="AN393" i="31"/>
  <c r="AN394" i="31"/>
  <c r="AN395" i="31"/>
  <c r="AN396" i="31"/>
  <c r="AN397" i="31"/>
  <c r="AN398" i="31"/>
  <c r="AN399" i="31"/>
  <c r="AN400" i="31"/>
  <c r="AN401" i="31"/>
  <c r="AN402" i="31"/>
  <c r="AN403" i="31"/>
  <c r="AN404" i="31"/>
  <c r="AN405" i="31"/>
  <c r="AN406" i="31"/>
  <c r="AN407" i="31"/>
  <c r="AN408" i="31"/>
  <c r="AN409" i="31"/>
  <c r="AN410" i="31"/>
  <c r="AN411" i="31"/>
  <c r="AN412" i="31"/>
  <c r="AN413" i="31"/>
  <c r="AN414" i="31"/>
  <c r="AN415" i="31"/>
  <c r="AN416" i="31"/>
  <c r="AN417" i="31"/>
  <c r="AN418" i="31"/>
  <c r="AN419" i="31"/>
  <c r="AN420" i="31"/>
  <c r="AN421" i="31"/>
  <c r="AN422" i="31"/>
  <c r="AN423" i="31"/>
  <c r="AN424" i="31"/>
  <c r="AN425" i="31"/>
  <c r="AN426" i="31"/>
  <c r="AN427" i="31"/>
  <c r="AN428" i="31"/>
  <c r="AN429" i="31"/>
  <c r="AN430" i="31"/>
  <c r="AN431" i="31"/>
  <c r="AN432" i="31"/>
  <c r="AN433" i="31"/>
  <c r="AN434" i="31"/>
  <c r="AN435" i="31"/>
  <c r="AN436" i="31"/>
  <c r="AN437" i="31"/>
  <c r="AN438" i="31"/>
  <c r="AN439" i="31"/>
  <c r="AN440" i="31"/>
  <c r="AN441" i="31"/>
  <c r="AN222" i="31"/>
  <c r="AM223" i="31"/>
  <c r="AM224" i="31"/>
  <c r="AM225" i="31"/>
  <c r="AM226" i="31"/>
  <c r="AM227" i="31"/>
  <c r="AM228" i="31"/>
  <c r="AM229" i="31"/>
  <c r="AM230" i="31"/>
  <c r="AM231" i="31"/>
  <c r="AM232" i="31"/>
  <c r="AM233" i="31"/>
  <c r="AM234" i="31"/>
  <c r="AM235" i="31"/>
  <c r="AM236" i="31"/>
  <c r="AM237" i="31"/>
  <c r="AM238" i="31"/>
  <c r="AM239" i="31"/>
  <c r="AM240" i="31"/>
  <c r="AM241" i="31"/>
  <c r="AM242" i="31"/>
  <c r="AM243" i="31"/>
  <c r="AM244" i="31"/>
  <c r="AM245" i="31"/>
  <c r="AM246" i="31"/>
  <c r="AM247" i="31"/>
  <c r="AM248" i="31"/>
  <c r="AM249" i="31"/>
  <c r="AM250" i="31"/>
  <c r="AM251" i="31"/>
  <c r="AM252" i="31"/>
  <c r="AM253" i="31"/>
  <c r="AM254" i="31"/>
  <c r="AM255" i="31"/>
  <c r="AM256" i="31"/>
  <c r="AM257" i="31"/>
  <c r="AM258" i="31"/>
  <c r="AM259" i="31"/>
  <c r="AM260" i="31"/>
  <c r="AM261" i="31"/>
  <c r="AM262" i="31"/>
  <c r="AM263" i="31"/>
  <c r="AM264" i="31"/>
  <c r="AM265" i="31"/>
  <c r="AM266" i="31"/>
  <c r="AM267" i="31"/>
  <c r="AM268" i="31"/>
  <c r="AM269" i="31"/>
  <c r="AM270" i="31"/>
  <c r="AM271" i="31"/>
  <c r="AM272" i="31"/>
  <c r="AM273" i="31"/>
  <c r="AM274" i="31"/>
  <c r="AM275" i="31"/>
  <c r="AM276" i="31"/>
  <c r="AM277" i="31"/>
  <c r="AM278" i="31"/>
  <c r="AM279" i="31"/>
  <c r="AM280" i="31"/>
  <c r="AM281" i="31"/>
  <c r="AM282" i="31"/>
  <c r="AM283" i="31"/>
  <c r="AM284" i="31"/>
  <c r="AM285" i="31"/>
  <c r="AM286" i="31"/>
  <c r="AM287" i="31"/>
  <c r="AM288" i="31"/>
  <c r="AM289" i="31"/>
  <c r="AM290" i="31"/>
  <c r="AM291" i="31"/>
  <c r="AM292" i="31"/>
  <c r="AM293" i="31"/>
  <c r="AM294" i="31"/>
  <c r="AM295" i="31"/>
  <c r="AM296" i="31"/>
  <c r="AM297" i="31"/>
  <c r="AM298" i="31"/>
  <c r="AM299" i="31"/>
  <c r="AM300" i="31"/>
  <c r="AM301" i="31"/>
  <c r="AM302" i="31"/>
  <c r="AM303" i="31"/>
  <c r="AM304" i="31"/>
  <c r="AM305" i="31"/>
  <c r="AM306" i="31"/>
  <c r="AM307" i="31"/>
  <c r="AM308" i="31"/>
  <c r="AM309" i="31"/>
  <c r="AM310" i="31"/>
  <c r="AM311" i="31"/>
  <c r="AM312" i="31"/>
  <c r="AM313" i="31"/>
  <c r="AM314" i="31"/>
  <c r="AM315" i="31"/>
  <c r="AM316" i="31"/>
  <c r="AM317" i="31"/>
  <c r="AM318" i="31"/>
  <c r="AM319" i="31"/>
  <c r="AM320" i="31"/>
  <c r="AM321" i="31"/>
  <c r="AM322" i="31"/>
  <c r="AM323" i="31"/>
  <c r="AM324" i="31"/>
  <c r="AM325" i="31"/>
  <c r="AM326" i="31"/>
  <c r="AM327" i="31"/>
  <c r="AM328" i="31"/>
  <c r="AM329" i="31"/>
  <c r="AM330" i="31"/>
  <c r="AM331" i="31"/>
  <c r="AM332" i="31"/>
  <c r="AM333" i="31"/>
  <c r="AM334" i="31"/>
  <c r="AM335" i="31"/>
  <c r="AM336" i="31"/>
  <c r="AM337" i="31"/>
  <c r="AM338" i="31"/>
  <c r="AM339" i="31"/>
  <c r="AM340" i="31"/>
  <c r="AM341" i="31"/>
  <c r="AM342" i="31"/>
  <c r="AM343" i="31"/>
  <c r="AM344" i="31"/>
  <c r="AM345" i="31"/>
  <c r="AM346" i="31"/>
  <c r="AM347" i="31"/>
  <c r="AM348" i="31"/>
  <c r="AM349" i="31"/>
  <c r="AM350" i="31"/>
  <c r="AM351" i="31"/>
  <c r="AM352" i="31"/>
  <c r="AM353" i="31"/>
  <c r="AM354" i="31"/>
  <c r="AM355" i="31"/>
  <c r="AM356" i="31"/>
  <c r="AM357" i="31"/>
  <c r="AM358" i="31"/>
  <c r="AM359" i="31"/>
  <c r="AM360" i="31"/>
  <c r="AM361" i="31"/>
  <c r="AM362" i="31"/>
  <c r="AM363" i="31"/>
  <c r="AM364" i="31"/>
  <c r="AM365" i="31"/>
  <c r="AM366" i="31"/>
  <c r="AM367" i="31"/>
  <c r="AM368" i="31"/>
  <c r="AM369" i="31"/>
  <c r="AM370" i="31"/>
  <c r="AM371" i="31"/>
  <c r="AM372" i="31"/>
  <c r="AM373" i="31"/>
  <c r="AM374" i="31"/>
  <c r="AM375" i="31"/>
  <c r="AM376" i="31"/>
  <c r="AM377" i="31"/>
  <c r="AM378" i="31"/>
  <c r="AM379" i="31"/>
  <c r="AM380" i="31"/>
  <c r="AM381" i="31"/>
  <c r="AM382" i="31"/>
  <c r="AM383" i="31"/>
  <c r="AM384" i="31"/>
  <c r="AM385" i="31"/>
  <c r="AM386" i="31"/>
  <c r="AM387" i="31"/>
  <c r="AM388" i="31"/>
  <c r="AM389" i="31"/>
  <c r="AM390" i="31"/>
  <c r="AM391" i="31"/>
  <c r="AM392" i="31"/>
  <c r="AM393" i="31"/>
  <c r="AM394" i="31"/>
  <c r="AM395" i="31"/>
  <c r="AM396" i="31"/>
  <c r="AM397" i="31"/>
  <c r="AM398" i="31"/>
  <c r="AM399" i="31"/>
  <c r="AM400" i="31"/>
  <c r="AM401" i="31"/>
  <c r="AM402" i="31"/>
  <c r="AM403" i="31"/>
  <c r="AM404" i="31"/>
  <c r="AM405" i="31"/>
  <c r="AM406" i="31"/>
  <c r="AM407" i="31"/>
  <c r="AM408" i="31"/>
  <c r="AM409" i="31"/>
  <c r="AM410" i="31"/>
  <c r="AM411" i="31"/>
  <c r="AM412" i="31"/>
  <c r="AM413" i="31"/>
  <c r="AM414" i="31"/>
  <c r="AM415" i="31"/>
  <c r="AM416" i="31"/>
  <c r="AM417" i="31"/>
  <c r="AM418" i="31"/>
  <c r="AM419" i="31"/>
  <c r="AM420" i="31"/>
  <c r="AM421" i="31"/>
  <c r="AM422" i="31"/>
  <c r="AM423" i="31"/>
  <c r="AM424" i="31"/>
  <c r="AM425" i="31"/>
  <c r="AM426" i="31"/>
  <c r="AM427" i="31"/>
  <c r="AM428" i="31"/>
  <c r="AM429" i="31"/>
  <c r="AM430" i="31"/>
  <c r="AM431" i="31"/>
  <c r="AM432" i="31"/>
  <c r="AM433" i="31"/>
  <c r="AM434" i="31"/>
  <c r="AM435" i="31"/>
  <c r="AM436" i="31"/>
  <c r="AM437" i="31"/>
  <c r="AM438" i="31"/>
  <c r="AM439" i="31"/>
  <c r="AM440" i="31"/>
  <c r="AM441" i="31"/>
  <c r="AM22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AL423" i="31"/>
  <c r="AL424" i="31"/>
  <c r="AL425" i="31"/>
  <c r="AL426" i="31"/>
  <c r="AL427" i="31"/>
  <c r="AL428" i="31"/>
  <c r="AL429" i="31"/>
  <c r="AL430" i="31"/>
  <c r="AL431" i="31"/>
  <c r="AL432" i="31"/>
  <c r="AL433" i="31"/>
  <c r="AL434" i="31"/>
  <c r="AL435" i="31"/>
  <c r="AL436" i="31"/>
  <c r="AL437" i="31"/>
  <c r="AL438" i="31"/>
  <c r="AL439" i="31"/>
  <c r="AL440" i="31"/>
  <c r="AL441" i="31"/>
  <c r="AL222"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881" i="31"/>
  <c r="AF881" i="31"/>
  <c r="AE881" i="31"/>
  <c r="AD881" i="31"/>
  <c r="AG880" i="31"/>
  <c r="AF880" i="31"/>
  <c r="AE880" i="31"/>
  <c r="AD880" i="31"/>
  <c r="AG879" i="31"/>
  <c r="AF879" i="31"/>
  <c r="AE879" i="31"/>
  <c r="AD879" i="31"/>
  <c r="AG878" i="31"/>
  <c r="AF878" i="31"/>
  <c r="AE878" i="31"/>
  <c r="AD878" i="31"/>
  <c r="AG877" i="31"/>
  <c r="AF877" i="31"/>
  <c r="AE877" i="31"/>
  <c r="AD877" i="31"/>
  <c r="AG876" i="31"/>
  <c r="AF876" i="31"/>
  <c r="AE876" i="31"/>
  <c r="AD876" i="31"/>
  <c r="AG875" i="31"/>
  <c r="AF875" i="31"/>
  <c r="AE875" i="31"/>
  <c r="AD875" i="31"/>
  <c r="AG874" i="31"/>
  <c r="AF874" i="31"/>
  <c r="AE874" i="31"/>
  <c r="AD874" i="31"/>
  <c r="AG873" i="31"/>
  <c r="AF873" i="31"/>
  <c r="AE873" i="31"/>
  <c r="AD873" i="31"/>
  <c r="AG872" i="31"/>
  <c r="AF872" i="31"/>
  <c r="AE872" i="31"/>
  <c r="AD872" i="31"/>
  <c r="AG871" i="31"/>
  <c r="AF871" i="31"/>
  <c r="AE871" i="31"/>
  <c r="AD871" i="31"/>
  <c r="AG870" i="31"/>
  <c r="AF870" i="31"/>
  <c r="AE870" i="31"/>
  <c r="AD870" i="31"/>
  <c r="AG869" i="31"/>
  <c r="AF869" i="31"/>
  <c r="AE869" i="31"/>
  <c r="AD869" i="31"/>
  <c r="AG868" i="31"/>
  <c r="AF868" i="31"/>
  <c r="AE868" i="31"/>
  <c r="AD868" i="31"/>
  <c r="AG867" i="31"/>
  <c r="AF867" i="31"/>
  <c r="AE867" i="31"/>
  <c r="AD867" i="31"/>
  <c r="AG866" i="31"/>
  <c r="AF866" i="31"/>
  <c r="AE866" i="31"/>
  <c r="AD866" i="31"/>
  <c r="AG865" i="31"/>
  <c r="AF865" i="31"/>
  <c r="AE865" i="31"/>
  <c r="AD865" i="31"/>
  <c r="AG864" i="31"/>
  <c r="AF864" i="31"/>
  <c r="AE864" i="31"/>
  <c r="AD864" i="31"/>
  <c r="AG863" i="31"/>
  <c r="AF863" i="31"/>
  <c r="AE863" i="31"/>
  <c r="AD863" i="31"/>
  <c r="AG862" i="31"/>
  <c r="AF862" i="31"/>
  <c r="AE862" i="31"/>
  <c r="AD862" i="31"/>
  <c r="AG861" i="31"/>
  <c r="AF861" i="31"/>
  <c r="AE861" i="31"/>
  <c r="AD861" i="31"/>
  <c r="AG860" i="31"/>
  <c r="AF860" i="31"/>
  <c r="AE860" i="31"/>
  <c r="AD860" i="31"/>
  <c r="AG859" i="31"/>
  <c r="AF859" i="31"/>
  <c r="AE859" i="31"/>
  <c r="AD859" i="31"/>
  <c r="AG858" i="31"/>
  <c r="AF858" i="31"/>
  <c r="AE858" i="31"/>
  <c r="AD858" i="31"/>
  <c r="AG857" i="31"/>
  <c r="AF857" i="31"/>
  <c r="AE857" i="31"/>
  <c r="AD857" i="31"/>
  <c r="AG856" i="31"/>
  <c r="AF856" i="31"/>
  <c r="AE856" i="31"/>
  <c r="AD856" i="31"/>
  <c r="AG855" i="31"/>
  <c r="AF855" i="31"/>
  <c r="AE855" i="31"/>
  <c r="AD855" i="31"/>
  <c r="AG854" i="31"/>
  <c r="AF854" i="31"/>
  <c r="AE854" i="31"/>
  <c r="AD854" i="31"/>
  <c r="AG853" i="31"/>
  <c r="AF853" i="31"/>
  <c r="AE853" i="31"/>
  <c r="AD853" i="31"/>
  <c r="AG852" i="31"/>
  <c r="AF852" i="31"/>
  <c r="AE852" i="31"/>
  <c r="AD852" i="31"/>
  <c r="AG851" i="31"/>
  <c r="AF851" i="31"/>
  <c r="AE851" i="31"/>
  <c r="AD851" i="31"/>
  <c r="AG850" i="31"/>
  <c r="AF850" i="31"/>
  <c r="AE850" i="31"/>
  <c r="AD850" i="31"/>
  <c r="AG849" i="31"/>
  <c r="AF849" i="31"/>
  <c r="AE849" i="31"/>
  <c r="AD849" i="31"/>
  <c r="AG848" i="31"/>
  <c r="AF848" i="31"/>
  <c r="AE848" i="31"/>
  <c r="AD848" i="31"/>
  <c r="AG847" i="31"/>
  <c r="AF847" i="31"/>
  <c r="AE847" i="31"/>
  <c r="AD847" i="31"/>
  <c r="AG846" i="31"/>
  <c r="AF846" i="31"/>
  <c r="AE846" i="31"/>
  <c r="AD846" i="31"/>
  <c r="AG845" i="31"/>
  <c r="AF845" i="31"/>
  <c r="AE845" i="31"/>
  <c r="AD845" i="31"/>
  <c r="AG844" i="31"/>
  <c r="AF844" i="31"/>
  <c r="AE844" i="31"/>
  <c r="AD844" i="31"/>
  <c r="AG843" i="31"/>
  <c r="AF843" i="31"/>
  <c r="AE843" i="31"/>
  <c r="AD843" i="31"/>
  <c r="AG842" i="31"/>
  <c r="AF842" i="31"/>
  <c r="AE842" i="31"/>
  <c r="AD842" i="31"/>
  <c r="AG841" i="31"/>
  <c r="AF841" i="31"/>
  <c r="AE841" i="31"/>
  <c r="AD841" i="31"/>
  <c r="AG840" i="31"/>
  <c r="AF840" i="31"/>
  <c r="AE840" i="31"/>
  <c r="AD840" i="31"/>
  <c r="AG839" i="31"/>
  <c r="AF839" i="31"/>
  <c r="AE839" i="31"/>
  <c r="AD839" i="31"/>
  <c r="AG838" i="31"/>
  <c r="AF838" i="31"/>
  <c r="AE838" i="31"/>
  <c r="AD838" i="31"/>
  <c r="AG837" i="31"/>
  <c r="AF837" i="31"/>
  <c r="AE837" i="31"/>
  <c r="AD837" i="31"/>
  <c r="AG836" i="31"/>
  <c r="AF836" i="31"/>
  <c r="AE836" i="31"/>
  <c r="AD836" i="31"/>
  <c r="AG835" i="31"/>
  <c r="AF835" i="31"/>
  <c r="AE835" i="31"/>
  <c r="AD835" i="31"/>
  <c r="AG834" i="31"/>
  <c r="AF834" i="31"/>
  <c r="AE834" i="31"/>
  <c r="AD834" i="31"/>
  <c r="AG833" i="31"/>
  <c r="AF833" i="31"/>
  <c r="AE833" i="31"/>
  <c r="AD833" i="31"/>
  <c r="AG832" i="31"/>
  <c r="AF832" i="31"/>
  <c r="AE832" i="31"/>
  <c r="AD832" i="31"/>
  <c r="AG831" i="31"/>
  <c r="AF831" i="31"/>
  <c r="AE831" i="31"/>
  <c r="AD831" i="31"/>
  <c r="AG830" i="31"/>
  <c r="AF830" i="31"/>
  <c r="AE830" i="31"/>
  <c r="AD830" i="31"/>
  <c r="AG829" i="31"/>
  <c r="AF829" i="31"/>
  <c r="AE829" i="31"/>
  <c r="AD829" i="31"/>
  <c r="AG828" i="31"/>
  <c r="AF828" i="31"/>
  <c r="AE828" i="31"/>
  <c r="AD828" i="31"/>
  <c r="AG827" i="31"/>
  <c r="AF827" i="31"/>
  <c r="AE827" i="31"/>
  <c r="AD827" i="31"/>
  <c r="AG826" i="31"/>
  <c r="AF826" i="31"/>
  <c r="AE826" i="31"/>
  <c r="AD826" i="31"/>
  <c r="AG825" i="31"/>
  <c r="AF825" i="31"/>
  <c r="AE825" i="31"/>
  <c r="AD825" i="31"/>
  <c r="AG824" i="31"/>
  <c r="AF824" i="31"/>
  <c r="AE824" i="31"/>
  <c r="AD824" i="31"/>
  <c r="AG823" i="31"/>
  <c r="AF823" i="31"/>
  <c r="AE823" i="31"/>
  <c r="AD823" i="31"/>
  <c r="AG822" i="31"/>
  <c r="AF822" i="31"/>
  <c r="AE822" i="31"/>
  <c r="AD822" i="31"/>
  <c r="AG821" i="31"/>
  <c r="AF821" i="31"/>
  <c r="AE821" i="31"/>
  <c r="AD821" i="31"/>
  <c r="AG820" i="31"/>
  <c r="AF820" i="31"/>
  <c r="AE820" i="31"/>
  <c r="AD820" i="31"/>
  <c r="AG819" i="31"/>
  <c r="AF819" i="31"/>
  <c r="AE819" i="31"/>
  <c r="AD819" i="31"/>
  <c r="AG818" i="31"/>
  <c r="AF818" i="31"/>
  <c r="AE818" i="31"/>
  <c r="AD818" i="31"/>
  <c r="AG817" i="31"/>
  <c r="AF817" i="31"/>
  <c r="AE817" i="31"/>
  <c r="AD817" i="31"/>
  <c r="AG816" i="31"/>
  <c r="AF816" i="31"/>
  <c r="AE816" i="31"/>
  <c r="AD816" i="31"/>
  <c r="AG815" i="31"/>
  <c r="AF815" i="31"/>
  <c r="AE815" i="31"/>
  <c r="AD815" i="31"/>
  <c r="AG814" i="31"/>
  <c r="AF814" i="31"/>
  <c r="AE814" i="31"/>
  <c r="AD814" i="31"/>
  <c r="AG813" i="31"/>
  <c r="AF813" i="31"/>
  <c r="AE813" i="31"/>
  <c r="AD813" i="31"/>
  <c r="AG812" i="31"/>
  <c r="AF812" i="31"/>
  <c r="AE812" i="31"/>
  <c r="AD812" i="31"/>
  <c r="AG811" i="31"/>
  <c r="AF811" i="31"/>
  <c r="AE811" i="31"/>
  <c r="AD811" i="31"/>
  <c r="AG810" i="31"/>
  <c r="AF810" i="31"/>
  <c r="AE810" i="31"/>
  <c r="AD810" i="31"/>
  <c r="AG809" i="31"/>
  <c r="AF809" i="31"/>
  <c r="AE809" i="31"/>
  <c r="AD809" i="31"/>
  <c r="AG808" i="31"/>
  <c r="AF808" i="31"/>
  <c r="AE808" i="31"/>
  <c r="AD808" i="31"/>
  <c r="AG807" i="31"/>
  <c r="AF807" i="31"/>
  <c r="AE807" i="31"/>
  <c r="AD807" i="31"/>
  <c r="AG806" i="31"/>
  <c r="AF806" i="31"/>
  <c r="AE806" i="31"/>
  <c r="AD806" i="31"/>
  <c r="AG805" i="31"/>
  <c r="AF805" i="31"/>
  <c r="AE805" i="31"/>
  <c r="AD805" i="31"/>
  <c r="AG804" i="31"/>
  <c r="AF804" i="31"/>
  <c r="AE804" i="31"/>
  <c r="AD804" i="31"/>
  <c r="AG803" i="31"/>
  <c r="AF803" i="31"/>
  <c r="AE803" i="31"/>
  <c r="AD803" i="31"/>
  <c r="AG802" i="31"/>
  <c r="AF802" i="31"/>
  <c r="AE802" i="31"/>
  <c r="AD802" i="31"/>
  <c r="AG801" i="31"/>
  <c r="AF801" i="31"/>
  <c r="AE801" i="31"/>
  <c r="AD801" i="31"/>
  <c r="AG800" i="31"/>
  <c r="AF800" i="31"/>
  <c r="AE800" i="31"/>
  <c r="AD800" i="31"/>
  <c r="AG799" i="31"/>
  <c r="AF799" i="31"/>
  <c r="AE799" i="31"/>
  <c r="AD799" i="31"/>
  <c r="AG798" i="31"/>
  <c r="AF798" i="31"/>
  <c r="AE798" i="31"/>
  <c r="AD798" i="31"/>
  <c r="AG797" i="31"/>
  <c r="AF797" i="31"/>
  <c r="AE797" i="31"/>
  <c r="AD797" i="31"/>
  <c r="AG796" i="31"/>
  <c r="AF796" i="31"/>
  <c r="AE796" i="31"/>
  <c r="AD796" i="31"/>
  <c r="AG795" i="31"/>
  <c r="AF795" i="31"/>
  <c r="AE795" i="31"/>
  <c r="AD795" i="31"/>
  <c r="AG794" i="31"/>
  <c r="AF794" i="31"/>
  <c r="AE794" i="31"/>
  <c r="AD794" i="31"/>
  <c r="AG793" i="31"/>
  <c r="AF793" i="31"/>
  <c r="AE793" i="31"/>
  <c r="AD793" i="31"/>
  <c r="AG792" i="31"/>
  <c r="AF792" i="31"/>
  <c r="AE792" i="31"/>
  <c r="AD792" i="31"/>
  <c r="AG791" i="31"/>
  <c r="AF791" i="31"/>
  <c r="AE791" i="31"/>
  <c r="AD791" i="31"/>
  <c r="AG790" i="31"/>
  <c r="AF790" i="31"/>
  <c r="AE790" i="31"/>
  <c r="AD790" i="31"/>
  <c r="AG789" i="31"/>
  <c r="AF789" i="31"/>
  <c r="AE789" i="31"/>
  <c r="AD789" i="31"/>
  <c r="AG788" i="31"/>
  <c r="AF788" i="31"/>
  <c r="AE788" i="31"/>
  <c r="AD788" i="31"/>
  <c r="AG787" i="31"/>
  <c r="AF787" i="31"/>
  <c r="AE787" i="31"/>
  <c r="AD787" i="31"/>
  <c r="AG786" i="31"/>
  <c r="AF786" i="31"/>
  <c r="AE786" i="31"/>
  <c r="AD786" i="31"/>
  <c r="AG785" i="31"/>
  <c r="AF785" i="31"/>
  <c r="AE785" i="31"/>
  <c r="AD785" i="31"/>
  <c r="AG784" i="31"/>
  <c r="AF784" i="31"/>
  <c r="AE784" i="31"/>
  <c r="AD784" i="31"/>
  <c r="AG783" i="31"/>
  <c r="AF783" i="31"/>
  <c r="AE783" i="31"/>
  <c r="AD783" i="31"/>
  <c r="AG782" i="31"/>
  <c r="AF782" i="31"/>
  <c r="AE782" i="31"/>
  <c r="AD782" i="31"/>
  <c r="AG781" i="31"/>
  <c r="AF781" i="31"/>
  <c r="AE781" i="31"/>
  <c r="AD781" i="31"/>
  <c r="AG780" i="31"/>
  <c r="AF780" i="31"/>
  <c r="AE780" i="31"/>
  <c r="AD780" i="31"/>
  <c r="AG779" i="31"/>
  <c r="AF779" i="31"/>
  <c r="AE779" i="31"/>
  <c r="AD779" i="31"/>
  <c r="AG778" i="31"/>
  <c r="AF778" i="31"/>
  <c r="AE778" i="31"/>
  <c r="AD778" i="31"/>
  <c r="AG777" i="31"/>
  <c r="AF777" i="31"/>
  <c r="AE777" i="31"/>
  <c r="AD777" i="31"/>
  <c r="AG776" i="31"/>
  <c r="AF776" i="31"/>
  <c r="AE776" i="31"/>
  <c r="AD776" i="31"/>
  <c r="AG775" i="31"/>
  <c r="AF775" i="31"/>
  <c r="AE775" i="31"/>
  <c r="AD775" i="31"/>
  <c r="AG774" i="31"/>
  <c r="AF774" i="31"/>
  <c r="AE774" i="31"/>
  <c r="AD774" i="31"/>
  <c r="AG773" i="31"/>
  <c r="AF773" i="31"/>
  <c r="AE773" i="31"/>
  <c r="AD773" i="31"/>
  <c r="AG772" i="31"/>
  <c r="AF772" i="31"/>
  <c r="AE772" i="31"/>
  <c r="AD772" i="31"/>
  <c r="AG771" i="31"/>
  <c r="AF771" i="31"/>
  <c r="AE771" i="31"/>
  <c r="AD771" i="31"/>
  <c r="AG770" i="31"/>
  <c r="AF770" i="31"/>
  <c r="AE770" i="31"/>
  <c r="AD770" i="31"/>
  <c r="AG769" i="31"/>
  <c r="AF769" i="31"/>
  <c r="AE769" i="31"/>
  <c r="AD769" i="31"/>
  <c r="AG768" i="31"/>
  <c r="AF768" i="31"/>
  <c r="AE768" i="31"/>
  <c r="AD768" i="31"/>
  <c r="AG767" i="31"/>
  <c r="AF767" i="31"/>
  <c r="AE767" i="31"/>
  <c r="AD767" i="31"/>
  <c r="AG766" i="31"/>
  <c r="AF766" i="31"/>
  <c r="AE766" i="31"/>
  <c r="AD766" i="31"/>
  <c r="AG765" i="31"/>
  <c r="AF765" i="31"/>
  <c r="AE765" i="31"/>
  <c r="AD765" i="31"/>
  <c r="AG764" i="31"/>
  <c r="AF764" i="31"/>
  <c r="AE764" i="31"/>
  <c r="AD764" i="31"/>
  <c r="AG763" i="31"/>
  <c r="AF763" i="31"/>
  <c r="AE763" i="31"/>
  <c r="AD763" i="31"/>
  <c r="AG762" i="31"/>
  <c r="AF762" i="31"/>
  <c r="AE762" i="31"/>
  <c r="AD762" i="31"/>
  <c r="AG761" i="31"/>
  <c r="AF761" i="31"/>
  <c r="AE761" i="31"/>
  <c r="AD761" i="31"/>
  <c r="AG760" i="31"/>
  <c r="AF760" i="31"/>
  <c r="AE760" i="31"/>
  <c r="AD760" i="31"/>
  <c r="AG759" i="31"/>
  <c r="AF759" i="31"/>
  <c r="AE759" i="31"/>
  <c r="AD759" i="31"/>
  <c r="AG758" i="31"/>
  <c r="AF758" i="31"/>
  <c r="AE758" i="31"/>
  <c r="AD758" i="31"/>
  <c r="AG757" i="31"/>
  <c r="AF757" i="31"/>
  <c r="AE757" i="31"/>
  <c r="AD757" i="31"/>
  <c r="AG756" i="31"/>
  <c r="AF756" i="31"/>
  <c r="AE756" i="31"/>
  <c r="AD756" i="31"/>
  <c r="AG755" i="31"/>
  <c r="AF755" i="31"/>
  <c r="AE755" i="31"/>
  <c r="AD755" i="31"/>
  <c r="AG754" i="31"/>
  <c r="AF754" i="31"/>
  <c r="AE754" i="31"/>
  <c r="AD754" i="31"/>
  <c r="AG753" i="31"/>
  <c r="AF753" i="31"/>
  <c r="AE753" i="31"/>
  <c r="AD753" i="31"/>
  <c r="AG752" i="31"/>
  <c r="AF752" i="31"/>
  <c r="AE752" i="31"/>
  <c r="AD752" i="31"/>
  <c r="AG751" i="31"/>
  <c r="AF751" i="31"/>
  <c r="AE751" i="31"/>
  <c r="AD751" i="31"/>
  <c r="AG750" i="31"/>
  <c r="AF750" i="31"/>
  <c r="AE750" i="31"/>
  <c r="AD750" i="31"/>
  <c r="AG749" i="31"/>
  <c r="AF749" i="31"/>
  <c r="AE749" i="31"/>
  <c r="AD749" i="31"/>
  <c r="AG748" i="31"/>
  <c r="AF748" i="31"/>
  <c r="AE748" i="31"/>
  <c r="AD748" i="31"/>
  <c r="AG747" i="31"/>
  <c r="AF747" i="31"/>
  <c r="AE747" i="31"/>
  <c r="AD747" i="31"/>
  <c r="AG746" i="31"/>
  <c r="AF746" i="31"/>
  <c r="AE746" i="31"/>
  <c r="AD746" i="31"/>
  <c r="AG745" i="31"/>
  <c r="AF745" i="31"/>
  <c r="AE745" i="31"/>
  <c r="AD745" i="31"/>
  <c r="AG744" i="31"/>
  <c r="AF744" i="31"/>
  <c r="AE744" i="31"/>
  <c r="AD744" i="31"/>
  <c r="AG743" i="31"/>
  <c r="AF743" i="31"/>
  <c r="AE743" i="31"/>
  <c r="AD743" i="31"/>
  <c r="AG742" i="31"/>
  <c r="AF742" i="31"/>
  <c r="AE742" i="31"/>
  <c r="AD742" i="31"/>
  <c r="AG741" i="31"/>
  <c r="AF741" i="31"/>
  <c r="AE741" i="31"/>
  <c r="AD741" i="31"/>
  <c r="AG740" i="31"/>
  <c r="AF740" i="31"/>
  <c r="AE740" i="31"/>
  <c r="AD740" i="31"/>
  <c r="AG739" i="31"/>
  <c r="AF739" i="31"/>
  <c r="AE739" i="31"/>
  <c r="AD739" i="31"/>
  <c r="AG738" i="31"/>
  <c r="AF738" i="31"/>
  <c r="AE738" i="31"/>
  <c r="AD738" i="31"/>
  <c r="AG737" i="31"/>
  <c r="AF737" i="31"/>
  <c r="AE737" i="31"/>
  <c r="AD737" i="31"/>
  <c r="AG736" i="31"/>
  <c r="AF736" i="31"/>
  <c r="AE736" i="31"/>
  <c r="AD736" i="31"/>
  <c r="AG735" i="31"/>
  <c r="AF735" i="31"/>
  <c r="AE735" i="31"/>
  <c r="AD735" i="31"/>
  <c r="AG734" i="31"/>
  <c r="AF734" i="31"/>
  <c r="AE734" i="31"/>
  <c r="AD734" i="31"/>
  <c r="AG733" i="31"/>
  <c r="AF733" i="31"/>
  <c r="AE733" i="31"/>
  <c r="AD733" i="31"/>
  <c r="AG732" i="31"/>
  <c r="AF732" i="31"/>
  <c r="AE732" i="31"/>
  <c r="AD732" i="31"/>
  <c r="AG731" i="31"/>
  <c r="AF731" i="31"/>
  <c r="AE731" i="31"/>
  <c r="AD731" i="31"/>
  <c r="AG730" i="31"/>
  <c r="AF730" i="31"/>
  <c r="AE730" i="31"/>
  <c r="AD730" i="31"/>
  <c r="AG729" i="31"/>
  <c r="AF729" i="31"/>
  <c r="AE729" i="31"/>
  <c r="AD729" i="31"/>
  <c r="AG728" i="31"/>
  <c r="AF728" i="31"/>
  <c r="AE728" i="31"/>
  <c r="AD728" i="31"/>
  <c r="AG727" i="31"/>
  <c r="AF727" i="31"/>
  <c r="AE727" i="31"/>
  <c r="AD727" i="31"/>
  <c r="AG726" i="31"/>
  <c r="AF726" i="31"/>
  <c r="AE726" i="31"/>
  <c r="AD726" i="31"/>
  <c r="AG725" i="31"/>
  <c r="AF725" i="31"/>
  <c r="AE725" i="31"/>
  <c r="AD725" i="31"/>
  <c r="AG724" i="31"/>
  <c r="AF724" i="31"/>
  <c r="AE724" i="31"/>
  <c r="AD724" i="31"/>
  <c r="AG723" i="31"/>
  <c r="AF723" i="31"/>
  <c r="AE723" i="31"/>
  <c r="AD723" i="31"/>
  <c r="AG722" i="31"/>
  <c r="AF722" i="31"/>
  <c r="AE722" i="31"/>
  <c r="AD722" i="31"/>
  <c r="AG721" i="31"/>
  <c r="AF721" i="31"/>
  <c r="AE721" i="31"/>
  <c r="AD721" i="31"/>
  <c r="AG720" i="31"/>
  <c r="AF720" i="31"/>
  <c r="AE720" i="31"/>
  <c r="AD720" i="31"/>
  <c r="AG719" i="31"/>
  <c r="AF719" i="31"/>
  <c r="AE719" i="31"/>
  <c r="AD719" i="31"/>
  <c r="AG718" i="31"/>
  <c r="AF718" i="31"/>
  <c r="AE718" i="31"/>
  <c r="AD718" i="31"/>
  <c r="AG717" i="31"/>
  <c r="AF717" i="31"/>
  <c r="AE717" i="31"/>
  <c r="AD717" i="31"/>
  <c r="AG716" i="31"/>
  <c r="AF716" i="31"/>
  <c r="AE716" i="31"/>
  <c r="AD716" i="31"/>
  <c r="AG715" i="31"/>
  <c r="AF715" i="31"/>
  <c r="AE715" i="31"/>
  <c r="AD715" i="31"/>
  <c r="AG714" i="31"/>
  <c r="AF714" i="31"/>
  <c r="AE714" i="31"/>
  <c r="AD714" i="31"/>
  <c r="AG713" i="31"/>
  <c r="AF713" i="31"/>
  <c r="AE713" i="31"/>
  <c r="AD713" i="31"/>
  <c r="AG712" i="31"/>
  <c r="AF712" i="31"/>
  <c r="AE712" i="31"/>
  <c r="AD712" i="31"/>
  <c r="AG711" i="31"/>
  <c r="AF711" i="31"/>
  <c r="AE711" i="31"/>
  <c r="AD711" i="31"/>
  <c r="AG710" i="31"/>
  <c r="AF710" i="31"/>
  <c r="AE710" i="31"/>
  <c r="AD710" i="31"/>
  <c r="AG709" i="31"/>
  <c r="AF709" i="31"/>
  <c r="AE709" i="31"/>
  <c r="AD709" i="31"/>
  <c r="AG708" i="31"/>
  <c r="AF708" i="31"/>
  <c r="AE708" i="31"/>
  <c r="AD708" i="31"/>
  <c r="AG707" i="31"/>
  <c r="AF707" i="31"/>
  <c r="AE707" i="31"/>
  <c r="AD707" i="31"/>
  <c r="AG706" i="31"/>
  <c r="AF706" i="31"/>
  <c r="AE706" i="31"/>
  <c r="AD706" i="31"/>
  <c r="AG705" i="31"/>
  <c r="AF705" i="31"/>
  <c r="AE705" i="31"/>
  <c r="AD705" i="31"/>
  <c r="AG704" i="31"/>
  <c r="AF704" i="31"/>
  <c r="AE704" i="31"/>
  <c r="AD704" i="31"/>
  <c r="AG703" i="31"/>
  <c r="AF703" i="31"/>
  <c r="AE703" i="31"/>
  <c r="AD703" i="31"/>
  <c r="AG702" i="31"/>
  <c r="AF702" i="31"/>
  <c r="AE702" i="31"/>
  <c r="AD702" i="31"/>
  <c r="AG701" i="31"/>
  <c r="AF701" i="31"/>
  <c r="AE701" i="31"/>
  <c r="AD701" i="31"/>
  <c r="AG700" i="31"/>
  <c r="AF700" i="31"/>
  <c r="AE700" i="31"/>
  <c r="AD700" i="31"/>
  <c r="AG699" i="31"/>
  <c r="AF699" i="31"/>
  <c r="AE699" i="31"/>
  <c r="AD699" i="31"/>
  <c r="AG698" i="31"/>
  <c r="AF698" i="31"/>
  <c r="AE698" i="31"/>
  <c r="AD698" i="31"/>
  <c r="AG697" i="31"/>
  <c r="AF697" i="31"/>
  <c r="AE697" i="31"/>
  <c r="AD697" i="31"/>
  <c r="AG696" i="31"/>
  <c r="AF696" i="31"/>
  <c r="AE696" i="31"/>
  <c r="AD696" i="31"/>
  <c r="AG695" i="31"/>
  <c r="AF695" i="31"/>
  <c r="AE695" i="31"/>
  <c r="AD695" i="31"/>
  <c r="AG694" i="31"/>
  <c r="AF694" i="31"/>
  <c r="AE694" i="31"/>
  <c r="AD694" i="31"/>
  <c r="AG693" i="31"/>
  <c r="AF693" i="31"/>
  <c r="AE693" i="31"/>
  <c r="AD693" i="31"/>
  <c r="AG692" i="31"/>
  <c r="AF692" i="31"/>
  <c r="AE692" i="31"/>
  <c r="AD692" i="31"/>
  <c r="AG691" i="31"/>
  <c r="AF691" i="31"/>
  <c r="AE691" i="31"/>
  <c r="AD691" i="31"/>
  <c r="AG690" i="31"/>
  <c r="AF690" i="31"/>
  <c r="AE690" i="31"/>
  <c r="AD690" i="31"/>
  <c r="AG689" i="31"/>
  <c r="AF689" i="31"/>
  <c r="AE689" i="31"/>
  <c r="AD689" i="31"/>
  <c r="AG688" i="31"/>
  <c r="AF688" i="31"/>
  <c r="AE688" i="31"/>
  <c r="AD688" i="31"/>
  <c r="AG687" i="31"/>
  <c r="AF687" i="31"/>
  <c r="AE687" i="31"/>
  <c r="AD687" i="31"/>
  <c r="AG686" i="31"/>
  <c r="AF686" i="31"/>
  <c r="AE686" i="31"/>
  <c r="AD686" i="31"/>
  <c r="AG685" i="31"/>
  <c r="AF685" i="31"/>
  <c r="AE685" i="31"/>
  <c r="AD685" i="31"/>
  <c r="AG684" i="31"/>
  <c r="AF684" i="31"/>
  <c r="AE684" i="31"/>
  <c r="AD684" i="31"/>
  <c r="AG683" i="31"/>
  <c r="AF683" i="31"/>
  <c r="AE683" i="31"/>
  <c r="AD683" i="31"/>
  <c r="AG682" i="31"/>
  <c r="AF682" i="31"/>
  <c r="AE682" i="31"/>
  <c r="AD682" i="31"/>
  <c r="AG681" i="31"/>
  <c r="AF681" i="31"/>
  <c r="AE681" i="31"/>
  <c r="AD681" i="31"/>
  <c r="AG680" i="31"/>
  <c r="AF680" i="31"/>
  <c r="AE680" i="31"/>
  <c r="AD680" i="31"/>
  <c r="AG679" i="31"/>
  <c r="AF679" i="31"/>
  <c r="AE679" i="31"/>
  <c r="AD679" i="31"/>
  <c r="AG678" i="31"/>
  <c r="AF678" i="31"/>
  <c r="AE678" i="31"/>
  <c r="AD678" i="31"/>
  <c r="AG677" i="31"/>
  <c r="AF677" i="31"/>
  <c r="AE677" i="31"/>
  <c r="AD677" i="31"/>
  <c r="AG676" i="31"/>
  <c r="AF676" i="31"/>
  <c r="AE676" i="31"/>
  <c r="AD676" i="31"/>
  <c r="AG675" i="31"/>
  <c r="AF675" i="31"/>
  <c r="AE675" i="31"/>
  <c r="AD675" i="31"/>
  <c r="AG674" i="31"/>
  <c r="AF674" i="31"/>
  <c r="AE674" i="31"/>
  <c r="AD674" i="31"/>
  <c r="AG673" i="31"/>
  <c r="AF673" i="31"/>
  <c r="AE673" i="31"/>
  <c r="AD673" i="31"/>
  <c r="AG672" i="31"/>
  <c r="AF672" i="31"/>
  <c r="AE672" i="31"/>
  <c r="AD672" i="31"/>
  <c r="AG671" i="31"/>
  <c r="AF671" i="31"/>
  <c r="AE671" i="31"/>
  <c r="AD671" i="31"/>
  <c r="AG670" i="31"/>
  <c r="AF670" i="31"/>
  <c r="AE670" i="31"/>
  <c r="AD670" i="31"/>
  <c r="AG669" i="31"/>
  <c r="AF669" i="31"/>
  <c r="AE669" i="31"/>
  <c r="AD669" i="31"/>
  <c r="AG668" i="31"/>
  <c r="AF668" i="31"/>
  <c r="AE668" i="31"/>
  <c r="AD668" i="31"/>
  <c r="AG667" i="31"/>
  <c r="AF667" i="31"/>
  <c r="AE667" i="31"/>
  <c r="AD667" i="31"/>
  <c r="AG666" i="31"/>
  <c r="AF666" i="31"/>
  <c r="AE666" i="31"/>
  <c r="AD666" i="31"/>
  <c r="AG665" i="31"/>
  <c r="AF665" i="31"/>
  <c r="AE665" i="31"/>
  <c r="AD665" i="31"/>
  <c r="AG664" i="31"/>
  <c r="AF664" i="31"/>
  <c r="AE664" i="31"/>
  <c r="AD664" i="31"/>
  <c r="AG663" i="31"/>
  <c r="AF663" i="31"/>
  <c r="AE663" i="31"/>
  <c r="AD663" i="31"/>
  <c r="AG662" i="31"/>
  <c r="AF662" i="31"/>
  <c r="AE662" i="31"/>
  <c r="AD662" i="31"/>
  <c r="AG661" i="31"/>
  <c r="AF661" i="31"/>
  <c r="AE661" i="31"/>
  <c r="AD661" i="31"/>
  <c r="AG660" i="31"/>
  <c r="AF660" i="31"/>
  <c r="AE660" i="31"/>
  <c r="AD660" i="31"/>
  <c r="AG659" i="31"/>
  <c r="AF659" i="31"/>
  <c r="AE659" i="31"/>
  <c r="AD659" i="31"/>
  <c r="AG658" i="31"/>
  <c r="AF658" i="31"/>
  <c r="AE658" i="31"/>
  <c r="AD658" i="31"/>
  <c r="AG657" i="31"/>
  <c r="AF657" i="31"/>
  <c r="AE657" i="31"/>
  <c r="AD657" i="31"/>
  <c r="AG656" i="31"/>
  <c r="AF656" i="31"/>
  <c r="AE656" i="31"/>
  <c r="AD656" i="31"/>
  <c r="AG655" i="31"/>
  <c r="AF655" i="31"/>
  <c r="AE655" i="31"/>
  <c r="AD655" i="31"/>
  <c r="AG654" i="31"/>
  <c r="AF654" i="31"/>
  <c r="AE654" i="31"/>
  <c r="AD654" i="31"/>
  <c r="AG653" i="31"/>
  <c r="AF653" i="31"/>
  <c r="AE653" i="31"/>
  <c r="AD653" i="31"/>
  <c r="AG652" i="31"/>
  <c r="AF652" i="31"/>
  <c r="AE652" i="31"/>
  <c r="AD652" i="31"/>
  <c r="AG651" i="31"/>
  <c r="AF651" i="31"/>
  <c r="AE651" i="31"/>
  <c r="AD651" i="31"/>
  <c r="AG650" i="31"/>
  <c r="AF650" i="31"/>
  <c r="AE650" i="31"/>
  <c r="AD650" i="31"/>
  <c r="AG649" i="31"/>
  <c r="AF649" i="31"/>
  <c r="AE649" i="31"/>
  <c r="AD649" i="31"/>
  <c r="AG648" i="31"/>
  <c r="AF648" i="31"/>
  <c r="AE648" i="31"/>
  <c r="AD648" i="31"/>
  <c r="AG647" i="31"/>
  <c r="AF647" i="31"/>
  <c r="AE647" i="31"/>
  <c r="AD647" i="31"/>
  <c r="AG646" i="31"/>
  <c r="AF646" i="31"/>
  <c r="AE646" i="31"/>
  <c r="AD646" i="31"/>
  <c r="AG645" i="31"/>
  <c r="AF645" i="31"/>
  <c r="AE645" i="31"/>
  <c r="AD645" i="31"/>
  <c r="AG644" i="31"/>
  <c r="AF644" i="31"/>
  <c r="AE644" i="31"/>
  <c r="AD644" i="31"/>
  <c r="AG643" i="31"/>
  <c r="AF643" i="31"/>
  <c r="AE643" i="31"/>
  <c r="AD643" i="31"/>
  <c r="AG642" i="31"/>
  <c r="AF642" i="31"/>
  <c r="AE642" i="31"/>
  <c r="AD642" i="31"/>
  <c r="AG641" i="31"/>
  <c r="AF641" i="31"/>
  <c r="AE641" i="31"/>
  <c r="AD641" i="31"/>
  <c r="AG640" i="31"/>
  <c r="AF640" i="31"/>
  <c r="AE640" i="31"/>
  <c r="AD640" i="31"/>
  <c r="AG639" i="31"/>
  <c r="AF639" i="31"/>
  <c r="AE639" i="31"/>
  <c r="AD639" i="31"/>
  <c r="AG638" i="31"/>
  <c r="AF638" i="31"/>
  <c r="AE638" i="31"/>
  <c r="AD638" i="31"/>
  <c r="AG637" i="31"/>
  <c r="AF637" i="31"/>
  <c r="AE637" i="31"/>
  <c r="AD637" i="31"/>
  <c r="AG636" i="31"/>
  <c r="AF636" i="31"/>
  <c r="AE636" i="31"/>
  <c r="AD636" i="31"/>
  <c r="AG635" i="31"/>
  <c r="AF635" i="31"/>
  <c r="AE635" i="31"/>
  <c r="AD635" i="31"/>
  <c r="AG634" i="31"/>
  <c r="AF634" i="31"/>
  <c r="AE634" i="31"/>
  <c r="AD634" i="31"/>
  <c r="AG633" i="31"/>
  <c r="AF633" i="31"/>
  <c r="AE633" i="31"/>
  <c r="AD633" i="31"/>
  <c r="AG632" i="31"/>
  <c r="AF632" i="31"/>
  <c r="AE632" i="31"/>
  <c r="AD632" i="31"/>
  <c r="AG631" i="31"/>
  <c r="AF631" i="31"/>
  <c r="AE631" i="31"/>
  <c r="AD631" i="31"/>
  <c r="AG630" i="31"/>
  <c r="AF630" i="31"/>
  <c r="AE630" i="31"/>
  <c r="AD630" i="31"/>
  <c r="AG629" i="31"/>
  <c r="AF629" i="31"/>
  <c r="AE629" i="31"/>
  <c r="AD629" i="31"/>
  <c r="AG628" i="31"/>
  <c r="AF628" i="31"/>
  <c r="AE628" i="31"/>
  <c r="AD628" i="31"/>
  <c r="AG627" i="31"/>
  <c r="AF627" i="31"/>
  <c r="AE627" i="31"/>
  <c r="AD627" i="31"/>
  <c r="AG626" i="31"/>
  <c r="AF626" i="31"/>
  <c r="AE626" i="31"/>
  <c r="AD626" i="31"/>
  <c r="AG625" i="31"/>
  <c r="AF625" i="31"/>
  <c r="AE625" i="31"/>
  <c r="AD625" i="31"/>
  <c r="AG624" i="31"/>
  <c r="AF624" i="31"/>
  <c r="AE624" i="31"/>
  <c r="AD624" i="31"/>
  <c r="AG623" i="31"/>
  <c r="AF623" i="31"/>
  <c r="AE623" i="31"/>
  <c r="AD623" i="31"/>
  <c r="AG622" i="31"/>
  <c r="AF622" i="31"/>
  <c r="AE622" i="31"/>
  <c r="AD622" i="31"/>
  <c r="AG621" i="31"/>
  <c r="AF621" i="31"/>
  <c r="AE621" i="31"/>
  <c r="AD621" i="31"/>
  <c r="AG620" i="31"/>
  <c r="AF620" i="31"/>
  <c r="AE620" i="31"/>
  <c r="AD620" i="31"/>
  <c r="AG619" i="31"/>
  <c r="AF619" i="31"/>
  <c r="AE619" i="31"/>
  <c r="AD619" i="31"/>
  <c r="AG618" i="31"/>
  <c r="AF618" i="31"/>
  <c r="AE618" i="31"/>
  <c r="AD618" i="31"/>
  <c r="AG617" i="31"/>
  <c r="AF617" i="31"/>
  <c r="AE617" i="31"/>
  <c r="AD617" i="31"/>
  <c r="AG616" i="31"/>
  <c r="AF616" i="31"/>
  <c r="AE616" i="31"/>
  <c r="AD616" i="31"/>
  <c r="AG615" i="31"/>
  <c r="AF615" i="31"/>
  <c r="AE615" i="31"/>
  <c r="AD615" i="31"/>
  <c r="AG614" i="31"/>
  <c r="AF614" i="31"/>
  <c r="AE614" i="31"/>
  <c r="AD614" i="31"/>
  <c r="AG613" i="31"/>
  <c r="AF613" i="31"/>
  <c r="AE613" i="31"/>
  <c r="AD613" i="31"/>
  <c r="AG612" i="31"/>
  <c r="AF612" i="31"/>
  <c r="AE612" i="31"/>
  <c r="AD612" i="31"/>
  <c r="AG611" i="31"/>
  <c r="AF611" i="31"/>
  <c r="AE611" i="31"/>
  <c r="AD611" i="31"/>
  <c r="AG610" i="31"/>
  <c r="AF610" i="31"/>
  <c r="AE610" i="31"/>
  <c r="AD610" i="31"/>
  <c r="AG609" i="31"/>
  <c r="AF609" i="31"/>
  <c r="AE609" i="31"/>
  <c r="AD609" i="31"/>
  <c r="AG608" i="31"/>
  <c r="AF608" i="31"/>
  <c r="AE608" i="31"/>
  <c r="AD608" i="31"/>
  <c r="AG607" i="31"/>
  <c r="AF607" i="31"/>
  <c r="AE607" i="31"/>
  <c r="AD607" i="31"/>
  <c r="AG606" i="31"/>
  <c r="AF606" i="31"/>
  <c r="AE606" i="31"/>
  <c r="AD606" i="31"/>
  <c r="AG605" i="31"/>
  <c r="AF605" i="31"/>
  <c r="AE605" i="31"/>
  <c r="AD605" i="31"/>
  <c r="AG604" i="31"/>
  <c r="AF604" i="31"/>
  <c r="AE604" i="31"/>
  <c r="AD604" i="31"/>
  <c r="AG603" i="31"/>
  <c r="AF603" i="31"/>
  <c r="AE603" i="31"/>
  <c r="AD603" i="31"/>
  <c r="AG602" i="31"/>
  <c r="AF602" i="31"/>
  <c r="AE602" i="31"/>
  <c r="AD602" i="31"/>
  <c r="AG601" i="31"/>
  <c r="AF601" i="31"/>
  <c r="AE601" i="31"/>
  <c r="AD601" i="31"/>
  <c r="AG600" i="31"/>
  <c r="AF600" i="31"/>
  <c r="AE600" i="31"/>
  <c r="AD600" i="31"/>
  <c r="AG599" i="31"/>
  <c r="AF599" i="31"/>
  <c r="AE599" i="31"/>
  <c r="AD599" i="31"/>
  <c r="AG598" i="31"/>
  <c r="AF598" i="31"/>
  <c r="AE598" i="31"/>
  <c r="AD598" i="31"/>
  <c r="AG597" i="31"/>
  <c r="AF597" i="31"/>
  <c r="AE597" i="31"/>
  <c r="AD597" i="31"/>
  <c r="AG596" i="31"/>
  <c r="AF596" i="31"/>
  <c r="AE596" i="31"/>
  <c r="AD596" i="31"/>
  <c r="AG595" i="31"/>
  <c r="AF595" i="31"/>
  <c r="AE595" i="31"/>
  <c r="AD595" i="31"/>
  <c r="AG594" i="31"/>
  <c r="AF594" i="31"/>
  <c r="AE594" i="31"/>
  <c r="AD594" i="31"/>
  <c r="AG593" i="31"/>
  <c r="AF593" i="31"/>
  <c r="AE593" i="31"/>
  <c r="AD593" i="31"/>
  <c r="AG592" i="31"/>
  <c r="AF592" i="31"/>
  <c r="AE592" i="31"/>
  <c r="AD592" i="31"/>
  <c r="AG591" i="31"/>
  <c r="AF591" i="31"/>
  <c r="AE591" i="31"/>
  <c r="AD591" i="31"/>
  <c r="AG590" i="31"/>
  <c r="AF590" i="31"/>
  <c r="AE590" i="31"/>
  <c r="AD590" i="31"/>
  <c r="AG589" i="31"/>
  <c r="AF589" i="31"/>
  <c r="AE589" i="31"/>
  <c r="AD589" i="31"/>
  <c r="AG588" i="31"/>
  <c r="AF588" i="31"/>
  <c r="AE588" i="31"/>
  <c r="AD588" i="31"/>
  <c r="AG587" i="31"/>
  <c r="AF587" i="31"/>
  <c r="AE587" i="31"/>
  <c r="AD587" i="31"/>
  <c r="AG586" i="31"/>
  <c r="AF586" i="31"/>
  <c r="AE586" i="31"/>
  <c r="AD586" i="31"/>
  <c r="AG585" i="31"/>
  <c r="AF585" i="31"/>
  <c r="AE585" i="31"/>
  <c r="AD585" i="31"/>
  <c r="AG584" i="31"/>
  <c r="AF584" i="31"/>
  <c r="AE584" i="31"/>
  <c r="AD584" i="31"/>
  <c r="AG583" i="31"/>
  <c r="AF583" i="31"/>
  <c r="AE583" i="31"/>
  <c r="AD583" i="31"/>
  <c r="AG582" i="31"/>
  <c r="AF582" i="31"/>
  <c r="AE582" i="31"/>
  <c r="AD582" i="31"/>
  <c r="AG581" i="31"/>
  <c r="AF581" i="31"/>
  <c r="AE581" i="31"/>
  <c r="AD581" i="31"/>
  <c r="AG580" i="31"/>
  <c r="AF580" i="31"/>
  <c r="AE580" i="31"/>
  <c r="AD580" i="31"/>
  <c r="AG579" i="31"/>
  <c r="AF579" i="31"/>
  <c r="AE579" i="31"/>
  <c r="AD579" i="31"/>
  <c r="AG578" i="31"/>
  <c r="AF578" i="31"/>
  <c r="AE578" i="31"/>
  <c r="AD578" i="31"/>
  <c r="AG577" i="31"/>
  <c r="AF577" i="31"/>
  <c r="AE577" i="31"/>
  <c r="AD577" i="31"/>
  <c r="AG576" i="31"/>
  <c r="AF576" i="31"/>
  <c r="AE576" i="31"/>
  <c r="AD576" i="31"/>
  <c r="AG575" i="31"/>
  <c r="AF575" i="31"/>
  <c r="AE575" i="31"/>
  <c r="AD575" i="31"/>
  <c r="AG574" i="31"/>
  <c r="AF574" i="31"/>
  <c r="AE574" i="31"/>
  <c r="AD574" i="31"/>
  <c r="AG573" i="31"/>
  <c r="AF573" i="31"/>
  <c r="AE573" i="31"/>
  <c r="AD573" i="31"/>
  <c r="AG572" i="31"/>
  <c r="AF572" i="31"/>
  <c r="AE572" i="31"/>
  <c r="AD572" i="31"/>
  <c r="AG571" i="31"/>
  <c r="AF571" i="31"/>
  <c r="AE571" i="31"/>
  <c r="AD571" i="31"/>
  <c r="AG570" i="31"/>
  <c r="AF570" i="31"/>
  <c r="AE570" i="31"/>
  <c r="AD570" i="31"/>
  <c r="AG569" i="31"/>
  <c r="AF569" i="31"/>
  <c r="AE569" i="31"/>
  <c r="AD569" i="31"/>
  <c r="AG568" i="31"/>
  <c r="AF568" i="31"/>
  <c r="AE568" i="31"/>
  <c r="AD568" i="31"/>
  <c r="AG567" i="31"/>
  <c r="AF567" i="31"/>
  <c r="AE567" i="31"/>
  <c r="AD567" i="31"/>
  <c r="AG566" i="31"/>
  <c r="AF566" i="31"/>
  <c r="AE566" i="31"/>
  <c r="AD566" i="31"/>
  <c r="AG565" i="31"/>
  <c r="AF565" i="31"/>
  <c r="AE565" i="31"/>
  <c r="AD565" i="31"/>
  <c r="AG564" i="31"/>
  <c r="AF564" i="31"/>
  <c r="AE564" i="31"/>
  <c r="AD564" i="31"/>
  <c r="AG563" i="31"/>
  <c r="AF563" i="31"/>
  <c r="AE563" i="31"/>
  <c r="AD563" i="31"/>
  <c r="AG562" i="31"/>
  <c r="AF562" i="31"/>
  <c r="AE562" i="31"/>
  <c r="AD562" i="31"/>
  <c r="AG561" i="31"/>
  <c r="AF561" i="31"/>
  <c r="AE561" i="31"/>
  <c r="AD561" i="31"/>
  <c r="AG560" i="31"/>
  <c r="AF560" i="31"/>
  <c r="AE560" i="31"/>
  <c r="AD560" i="31"/>
  <c r="AG559" i="31"/>
  <c r="AF559" i="31"/>
  <c r="AE559" i="31"/>
  <c r="AD559" i="31"/>
  <c r="AG558" i="31"/>
  <c r="AF558" i="31"/>
  <c r="AE558" i="31"/>
  <c r="AD558" i="31"/>
  <c r="AG557" i="31"/>
  <c r="AF557" i="31"/>
  <c r="AE557" i="31"/>
  <c r="AD557" i="31"/>
  <c r="AG556" i="31"/>
  <c r="AF556" i="31"/>
  <c r="AE556" i="31"/>
  <c r="AD556" i="31"/>
  <c r="AG555" i="31"/>
  <c r="AF555" i="31"/>
  <c r="AE555" i="31"/>
  <c r="AD555" i="31"/>
  <c r="AG554" i="31"/>
  <c r="AF554" i="31"/>
  <c r="AE554" i="31"/>
  <c r="AD554" i="31"/>
  <c r="AG553" i="31"/>
  <c r="AF553" i="31"/>
  <c r="AE553" i="31"/>
  <c r="AD553" i="31"/>
  <c r="AG552" i="31"/>
  <c r="AF552" i="31"/>
  <c r="AE552" i="31"/>
  <c r="AD552" i="31"/>
  <c r="AG551" i="31"/>
  <c r="AF551" i="31"/>
  <c r="AE551" i="31"/>
  <c r="AD551" i="31"/>
  <c r="AG550" i="31"/>
  <c r="AF550" i="31"/>
  <c r="AE550" i="31"/>
  <c r="AD550" i="31"/>
  <c r="AG549" i="31"/>
  <c r="AF549" i="31"/>
  <c r="AE549" i="31"/>
  <c r="AD549" i="31"/>
  <c r="AG548" i="31"/>
  <c r="AF548" i="31"/>
  <c r="AE548" i="31"/>
  <c r="AD548" i="31"/>
  <c r="AG547" i="31"/>
  <c r="AF547" i="31"/>
  <c r="AE547" i="31"/>
  <c r="AD547" i="31"/>
  <c r="AG546" i="31"/>
  <c r="AF546" i="31"/>
  <c r="AE546" i="31"/>
  <c r="AD546" i="31"/>
  <c r="AG545" i="31"/>
  <c r="AF545" i="31"/>
  <c r="AE545" i="31"/>
  <c r="AD545" i="31"/>
  <c r="AG544" i="31"/>
  <c r="AF544" i="31"/>
  <c r="AE544" i="31"/>
  <c r="AD544" i="31"/>
  <c r="AG543" i="31"/>
  <c r="AF543" i="31"/>
  <c r="AE543" i="31"/>
  <c r="AD543" i="31"/>
  <c r="AG542" i="31"/>
  <c r="AF542" i="31"/>
  <c r="AE542" i="31"/>
  <c r="AD542" i="31"/>
  <c r="AG541" i="31"/>
  <c r="AF541" i="31"/>
  <c r="AE541" i="31"/>
  <c r="AD541" i="31"/>
  <c r="AG540" i="31"/>
  <c r="AF540" i="31"/>
  <c r="AE540" i="31"/>
  <c r="AD540" i="31"/>
  <c r="AG539" i="31"/>
  <c r="AF539" i="31"/>
  <c r="AE539" i="31"/>
  <c r="AD539" i="31"/>
  <c r="AG538" i="31"/>
  <c r="AF538" i="31"/>
  <c r="AE538" i="31"/>
  <c r="AD538" i="31"/>
  <c r="AG537" i="31"/>
  <c r="AF537" i="31"/>
  <c r="AE537" i="31"/>
  <c r="AD537" i="31"/>
  <c r="AG536" i="31"/>
  <c r="AF536" i="31"/>
  <c r="AE536" i="31"/>
  <c r="AD536" i="31"/>
  <c r="AG535" i="31"/>
  <c r="AF535" i="31"/>
  <c r="AE535" i="31"/>
  <c r="AD535" i="31"/>
  <c r="AG534" i="31"/>
  <c r="AF534" i="31"/>
  <c r="AE534" i="31"/>
  <c r="AD534" i="31"/>
  <c r="AG533" i="31"/>
  <c r="AF533" i="31"/>
  <c r="AE533" i="31"/>
  <c r="AD533" i="31"/>
  <c r="AG532" i="31"/>
  <c r="AF532" i="31"/>
  <c r="AE532" i="31"/>
  <c r="AD532" i="31"/>
  <c r="AG531" i="31"/>
  <c r="AF531" i="31"/>
  <c r="AE531" i="31"/>
  <c r="AD531" i="31"/>
  <c r="AG530" i="31"/>
  <c r="AF530" i="31"/>
  <c r="AE530" i="31"/>
  <c r="AD530" i="31"/>
  <c r="AG529" i="31"/>
  <c r="AF529" i="31"/>
  <c r="AE529" i="31"/>
  <c r="AD529" i="31"/>
  <c r="AG528" i="31"/>
  <c r="AF528" i="31"/>
  <c r="AE528" i="31"/>
  <c r="AD528" i="31"/>
  <c r="AG527" i="31"/>
  <c r="AF527" i="31"/>
  <c r="AE527" i="31"/>
  <c r="AD527" i="31"/>
  <c r="AG526" i="31"/>
  <c r="AF526" i="31"/>
  <c r="AE526" i="31"/>
  <c r="AD526" i="31"/>
  <c r="AG525" i="31"/>
  <c r="AF525" i="31"/>
  <c r="AE525" i="31"/>
  <c r="AD525" i="31"/>
  <c r="AG524" i="31"/>
  <c r="AF524" i="31"/>
  <c r="AE524" i="31"/>
  <c r="AD524" i="31"/>
  <c r="AG523" i="31"/>
  <c r="AF523" i="31"/>
  <c r="AE523" i="31"/>
  <c r="AD523" i="31"/>
  <c r="AG522" i="31"/>
  <c r="AF522" i="31"/>
  <c r="AE522" i="31"/>
  <c r="AD522" i="31"/>
  <c r="AG521" i="31"/>
  <c r="AF521" i="31"/>
  <c r="AE521" i="31"/>
  <c r="AD521" i="31"/>
  <c r="AG520" i="31"/>
  <c r="AF520" i="31"/>
  <c r="AE520" i="31"/>
  <c r="AD520" i="31"/>
  <c r="AG519" i="31"/>
  <c r="AF519" i="31"/>
  <c r="AE519" i="31"/>
  <c r="AD519" i="31"/>
  <c r="AG518" i="31"/>
  <c r="AF518" i="31"/>
  <c r="AE518" i="31"/>
  <c r="AD518" i="31"/>
  <c r="AG517" i="31"/>
  <c r="AF517" i="31"/>
  <c r="AE517" i="31"/>
  <c r="AD517" i="31"/>
  <c r="AG516" i="31"/>
  <c r="AF516" i="31"/>
  <c r="AE516" i="31"/>
  <c r="AD516" i="31"/>
  <c r="AG515" i="31"/>
  <c r="AF515" i="31"/>
  <c r="AE515" i="31"/>
  <c r="AD515" i="31"/>
  <c r="AG514" i="31"/>
  <c r="AF514" i="31"/>
  <c r="AE514" i="31"/>
  <c r="AD514" i="31"/>
  <c r="AG513" i="31"/>
  <c r="AF513" i="31"/>
  <c r="AE513" i="31"/>
  <c r="AD513" i="31"/>
  <c r="AG512" i="31"/>
  <c r="AF512" i="31"/>
  <c r="AE512" i="31"/>
  <c r="AD512" i="31"/>
  <c r="AG511" i="31"/>
  <c r="AF511" i="31"/>
  <c r="AE511" i="31"/>
  <c r="AD511" i="31"/>
  <c r="AG510" i="31"/>
  <c r="AF510" i="31"/>
  <c r="AE510" i="31"/>
  <c r="AD510" i="31"/>
  <c r="AG509" i="31"/>
  <c r="AF509" i="31"/>
  <c r="AE509" i="31"/>
  <c r="AD509" i="31"/>
  <c r="AG508" i="31"/>
  <c r="AF508" i="31"/>
  <c r="AE508" i="31"/>
  <c r="AD508" i="31"/>
  <c r="AG507" i="31"/>
  <c r="AF507" i="31"/>
  <c r="AE507" i="31"/>
  <c r="AD507" i="31"/>
  <c r="AG506" i="31"/>
  <c r="AF506" i="31"/>
  <c r="AE506" i="31"/>
  <c r="AD506" i="31"/>
  <c r="AG505" i="31"/>
  <c r="AF505" i="31"/>
  <c r="AE505" i="31"/>
  <c r="AD505" i="31"/>
  <c r="AG504" i="31"/>
  <c r="AF504" i="31"/>
  <c r="AE504" i="31"/>
  <c r="AD504" i="31"/>
  <c r="AG503" i="31"/>
  <c r="AF503" i="31"/>
  <c r="AE503" i="31"/>
  <c r="AD503" i="31"/>
  <c r="AG502" i="31"/>
  <c r="AF502" i="31"/>
  <c r="AE502" i="31"/>
  <c r="AD502" i="31"/>
  <c r="AG501" i="31"/>
  <c r="AF501" i="31"/>
  <c r="AE501" i="31"/>
  <c r="AD501" i="31"/>
  <c r="AG500" i="31"/>
  <c r="AF500" i="31"/>
  <c r="AE500" i="31"/>
  <c r="AD500" i="31"/>
  <c r="AG499" i="31"/>
  <c r="AF499" i="31"/>
  <c r="AE499" i="31"/>
  <c r="AD499" i="31"/>
  <c r="AG498" i="31"/>
  <c r="AF498" i="31"/>
  <c r="AE498" i="31"/>
  <c r="AD498" i="31"/>
  <c r="AG497" i="31"/>
  <c r="AF497" i="31"/>
  <c r="AE497" i="31"/>
  <c r="AD497" i="31"/>
  <c r="AG496" i="31"/>
  <c r="AF496" i="31"/>
  <c r="AE496" i="31"/>
  <c r="AD496" i="31"/>
  <c r="AG495" i="31"/>
  <c r="AF495" i="31"/>
  <c r="AE495" i="31"/>
  <c r="AD495" i="31"/>
  <c r="AG494" i="31"/>
  <c r="AF494" i="31"/>
  <c r="AE494" i="31"/>
  <c r="AD494" i="31"/>
  <c r="AG493" i="31"/>
  <c r="AF493" i="31"/>
  <c r="AE493" i="31"/>
  <c r="AD493" i="31"/>
  <c r="AG492" i="31"/>
  <c r="AF492" i="31"/>
  <c r="AE492" i="31"/>
  <c r="AD492" i="31"/>
  <c r="AG491" i="31"/>
  <c r="AF491" i="31"/>
  <c r="AE491" i="31"/>
  <c r="AD491" i="31"/>
  <c r="AG490" i="31"/>
  <c r="AF490" i="31"/>
  <c r="AE490" i="31"/>
  <c r="AD490" i="31"/>
  <c r="AG489" i="31"/>
  <c r="AF489" i="31"/>
  <c r="AE489" i="31"/>
  <c r="AD489" i="31"/>
  <c r="AG488" i="31"/>
  <c r="AF488" i="31"/>
  <c r="AE488" i="31"/>
  <c r="AD488" i="31"/>
  <c r="AG487" i="31"/>
  <c r="AF487" i="31"/>
  <c r="AE487" i="31"/>
  <c r="AD487" i="31"/>
  <c r="AG486" i="31"/>
  <c r="AF486" i="31"/>
  <c r="AE486" i="31"/>
  <c r="AD486" i="31"/>
  <c r="AG485" i="31"/>
  <c r="AF485" i="31"/>
  <c r="AE485" i="31"/>
  <c r="AD485" i="31"/>
  <c r="AG484" i="31"/>
  <c r="AF484" i="31"/>
  <c r="AE484" i="31"/>
  <c r="AD484" i="31"/>
  <c r="AG483" i="31"/>
  <c r="AF483" i="31"/>
  <c r="AE483" i="31"/>
  <c r="AD483" i="31"/>
  <c r="AG482" i="31"/>
  <c r="AF482" i="31"/>
  <c r="AE482" i="31"/>
  <c r="AD482" i="31"/>
  <c r="AG481" i="31"/>
  <c r="AF481" i="31"/>
  <c r="AE481" i="31"/>
  <c r="AD481" i="31"/>
  <c r="AG480" i="31"/>
  <c r="AF480" i="31"/>
  <c r="AE480" i="31"/>
  <c r="AD480" i="31"/>
  <c r="AG479" i="31"/>
  <c r="AF479" i="31"/>
  <c r="AE479" i="31"/>
  <c r="AD479" i="31"/>
  <c r="AG478" i="31"/>
  <c r="AF478" i="31"/>
  <c r="AE478" i="31"/>
  <c r="AD478" i="31"/>
  <c r="AG477" i="31"/>
  <c r="AF477" i="31"/>
  <c r="AE477" i="31"/>
  <c r="AD477" i="31"/>
  <c r="AG476" i="31"/>
  <c r="AF476" i="31"/>
  <c r="AE476" i="31"/>
  <c r="AD476" i="31"/>
  <c r="AG475" i="31"/>
  <c r="AF475" i="31"/>
  <c r="AE475" i="31"/>
  <c r="AD475" i="31"/>
  <c r="AG474" i="31"/>
  <c r="AF474" i="31"/>
  <c r="AE474" i="31"/>
  <c r="AD474" i="31"/>
  <c r="AG473" i="31"/>
  <c r="AF473" i="31"/>
  <c r="AE473" i="31"/>
  <c r="AD473" i="31"/>
  <c r="AG472" i="31"/>
  <c r="AF472" i="31"/>
  <c r="AE472" i="31"/>
  <c r="AD472" i="31"/>
  <c r="AG471" i="31"/>
  <c r="AF471" i="31"/>
  <c r="AE471" i="31"/>
  <c r="AD471" i="31"/>
  <c r="AG470" i="31"/>
  <c r="AF470" i="31"/>
  <c r="AE470" i="31"/>
  <c r="AD470" i="31"/>
  <c r="AG469" i="31"/>
  <c r="AF469" i="31"/>
  <c r="AE469" i="31"/>
  <c r="AD469" i="31"/>
  <c r="AG468" i="31"/>
  <c r="AF468" i="31"/>
  <c r="AE468" i="31"/>
  <c r="AD468" i="31"/>
  <c r="AG467" i="31"/>
  <c r="AF467" i="31"/>
  <c r="AE467" i="31"/>
  <c r="AD467" i="31"/>
  <c r="AG466" i="31"/>
  <c r="AF466" i="31"/>
  <c r="AE466" i="31"/>
  <c r="AD466" i="31"/>
  <c r="AG465" i="31"/>
  <c r="AF465" i="31"/>
  <c r="AE465" i="31"/>
  <c r="AD465" i="31"/>
  <c r="AG464" i="31"/>
  <c r="AF464" i="31"/>
  <c r="AE464" i="31"/>
  <c r="AD464" i="31"/>
  <c r="AG463" i="31"/>
  <c r="AF463" i="31"/>
  <c r="AE463" i="31"/>
  <c r="AD463" i="31"/>
  <c r="AG462" i="31"/>
  <c r="AF462" i="31"/>
  <c r="AE462" i="31"/>
  <c r="AD462" i="31"/>
  <c r="AG461" i="31"/>
  <c r="AF461" i="31"/>
  <c r="AE461" i="31"/>
  <c r="AD461" i="31"/>
  <c r="AG460" i="31"/>
  <c r="AF460" i="31"/>
  <c r="AE460" i="31"/>
  <c r="AD460" i="31"/>
  <c r="AG459" i="31"/>
  <c r="AF459" i="31"/>
  <c r="AE459" i="31"/>
  <c r="AD459" i="31"/>
  <c r="AG458" i="31"/>
  <c r="AF458" i="31"/>
  <c r="AE458" i="31"/>
  <c r="AD458" i="31"/>
  <c r="AG457" i="31"/>
  <c r="AF457" i="31"/>
  <c r="AE457" i="31"/>
  <c r="AD457" i="31"/>
  <c r="AG456" i="31"/>
  <c r="AF456" i="31"/>
  <c r="AE456" i="31"/>
  <c r="AD456" i="31"/>
  <c r="AG455" i="31"/>
  <c r="AF455" i="31"/>
  <c r="AE455" i="31"/>
  <c r="AD455" i="31"/>
  <c r="AG454" i="31"/>
  <c r="AF454" i="31"/>
  <c r="AE454" i="31"/>
  <c r="AD454" i="31"/>
  <c r="AG453" i="31"/>
  <c r="AF453" i="31"/>
  <c r="AE453" i="31"/>
  <c r="AD453" i="31"/>
  <c r="AG452" i="31"/>
  <c r="AF452" i="31"/>
  <c r="AE452" i="31"/>
  <c r="AD452" i="31"/>
  <c r="AG451" i="31"/>
  <c r="AF451" i="31"/>
  <c r="AE451" i="31"/>
  <c r="AD451" i="31"/>
  <c r="AG450" i="31"/>
  <c r="AF450" i="31"/>
  <c r="AE450" i="31"/>
  <c r="AD450" i="31"/>
  <c r="AG449" i="31"/>
  <c r="AF449" i="31"/>
  <c r="AE449" i="31"/>
  <c r="AD449" i="31"/>
  <c r="AG448" i="31"/>
  <c r="AF448" i="31"/>
  <c r="AE448" i="31"/>
  <c r="AD448" i="31"/>
  <c r="AG447" i="31"/>
  <c r="AF447" i="31"/>
  <c r="AE447" i="31"/>
  <c r="AD447" i="31"/>
  <c r="AG446" i="31"/>
  <c r="AF446" i="31"/>
  <c r="AE446" i="31"/>
  <c r="AD446" i="31"/>
  <c r="AG445" i="31"/>
  <c r="AF445" i="31"/>
  <c r="AE445" i="31"/>
  <c r="AD445" i="31"/>
  <c r="AG444" i="31"/>
  <c r="AF444" i="31"/>
  <c r="AE444" i="31"/>
  <c r="AD444" i="31"/>
  <c r="AG443" i="31"/>
  <c r="AF443" i="31"/>
  <c r="AE443" i="31"/>
  <c r="AD443" i="31"/>
  <c r="AG442" i="31"/>
  <c r="AF442" i="31"/>
  <c r="AE442" i="31"/>
  <c r="AD442" i="31"/>
  <c r="AG441" i="31"/>
  <c r="AF441" i="31"/>
  <c r="AE441" i="31"/>
  <c r="AD441" i="31"/>
  <c r="AG440" i="31"/>
  <c r="AF440" i="31"/>
  <c r="AE440" i="31"/>
  <c r="AD440" i="31"/>
  <c r="AG439" i="31"/>
  <c r="AF439" i="31"/>
  <c r="AE439" i="31"/>
  <c r="AD439" i="31"/>
  <c r="AG438" i="31"/>
  <c r="AF438" i="31"/>
  <c r="AE438" i="31"/>
  <c r="AD438" i="31"/>
  <c r="AG437" i="31"/>
  <c r="AF437" i="31"/>
  <c r="AE437" i="31"/>
  <c r="AD437" i="31"/>
  <c r="AG436" i="31"/>
  <c r="AF436" i="31"/>
  <c r="AE436" i="31"/>
  <c r="AD436" i="31"/>
  <c r="AG435" i="31"/>
  <c r="AF435" i="31"/>
  <c r="AE435" i="31"/>
  <c r="AD435" i="31"/>
  <c r="AG434" i="31"/>
  <c r="AF434" i="31"/>
  <c r="AE434" i="31"/>
  <c r="AD434" i="31"/>
  <c r="AG433" i="31"/>
  <c r="AF433" i="31"/>
  <c r="AE433" i="31"/>
  <c r="AD433" i="31"/>
  <c r="AG432" i="31"/>
  <c r="AF432" i="31"/>
  <c r="AE432" i="31"/>
  <c r="AD432" i="31"/>
  <c r="AG431" i="31"/>
  <c r="AF431" i="31"/>
  <c r="AE431" i="31"/>
  <c r="AD431" i="31"/>
  <c r="AG430" i="31"/>
  <c r="AF430" i="31"/>
  <c r="AE430" i="31"/>
  <c r="AD430" i="31"/>
  <c r="AG429" i="31"/>
  <c r="AF429" i="31"/>
  <c r="AE429" i="31"/>
  <c r="AD429" i="31"/>
  <c r="AG428" i="31"/>
  <c r="AF428" i="31"/>
  <c r="AE428" i="31"/>
  <c r="AD428" i="31"/>
  <c r="AG427" i="31"/>
  <c r="AF427" i="31"/>
  <c r="AE427" i="31"/>
  <c r="AD427" i="31"/>
  <c r="AG426" i="31"/>
  <c r="AF426" i="31"/>
  <c r="AE426" i="31"/>
  <c r="AD426" i="31"/>
  <c r="AG425" i="31"/>
  <c r="AF425" i="31"/>
  <c r="AE425" i="31"/>
  <c r="AD425" i="31"/>
  <c r="AG424" i="31"/>
  <c r="AF424" i="31"/>
  <c r="AE424" i="31"/>
  <c r="AD424" i="31"/>
  <c r="AG423" i="31"/>
  <c r="AF423" i="31"/>
  <c r="AE423" i="31"/>
  <c r="AD423" i="31"/>
  <c r="AG422" i="31"/>
  <c r="AF422" i="31"/>
  <c r="AE422" i="31"/>
  <c r="AD422" i="31"/>
  <c r="AG421" i="31"/>
  <c r="AF421" i="31"/>
  <c r="AE421" i="31"/>
  <c r="AD421" i="31"/>
  <c r="AG420" i="31"/>
  <c r="AF420" i="31"/>
  <c r="AE420" i="31"/>
  <c r="AD420" i="31"/>
  <c r="AG419" i="31"/>
  <c r="AF419" i="31"/>
  <c r="AE419" i="31"/>
  <c r="AD419" i="31"/>
  <c r="AG418" i="31"/>
  <c r="AF418" i="31"/>
  <c r="AE418" i="31"/>
  <c r="AD418" i="31"/>
  <c r="AG417" i="31"/>
  <c r="AF417" i="31"/>
  <c r="AE417" i="31"/>
  <c r="AD417" i="31"/>
  <c r="AG416" i="31"/>
  <c r="AF416" i="31"/>
  <c r="AE416" i="31"/>
  <c r="AD416" i="31"/>
  <c r="AG415" i="31"/>
  <c r="AF415" i="31"/>
  <c r="AE415" i="31"/>
  <c r="AD415" i="31"/>
  <c r="AG414" i="31"/>
  <c r="AF414" i="31"/>
  <c r="AE414" i="31"/>
  <c r="AD414" i="31"/>
  <c r="AG413" i="31"/>
  <c r="AF413" i="31"/>
  <c r="AE413" i="31"/>
  <c r="AD413" i="31"/>
  <c r="AG412" i="31"/>
  <c r="AF412" i="31"/>
  <c r="AE412" i="31"/>
  <c r="AD412" i="31"/>
  <c r="AG411" i="31"/>
  <c r="AF411" i="31"/>
  <c r="AE411" i="31"/>
  <c r="AD411" i="31"/>
  <c r="AG410" i="31"/>
  <c r="AF410" i="31"/>
  <c r="AE410" i="31"/>
  <c r="AD410" i="31"/>
  <c r="AG409" i="31"/>
  <c r="AF409" i="31"/>
  <c r="AE409" i="31"/>
  <c r="AD409" i="31"/>
  <c r="AG408" i="31"/>
  <c r="AF408" i="31"/>
  <c r="AE408" i="31"/>
  <c r="AD408" i="31"/>
  <c r="AG407" i="31"/>
  <c r="AF407" i="31"/>
  <c r="AE407" i="31"/>
  <c r="AD407" i="31"/>
  <c r="AG406" i="31"/>
  <c r="AF406" i="31"/>
  <c r="AE406" i="31"/>
  <c r="AD406" i="31"/>
  <c r="AG405" i="31"/>
  <c r="AF405" i="31"/>
  <c r="AE405" i="31"/>
  <c r="AD405" i="31"/>
  <c r="AG404" i="31"/>
  <c r="AF404" i="31"/>
  <c r="AE404" i="31"/>
  <c r="AD404" i="31"/>
  <c r="AG403" i="31"/>
  <c r="AF403" i="31"/>
  <c r="AE403" i="31"/>
  <c r="AD403" i="31"/>
  <c r="AG402" i="31"/>
  <c r="AF402" i="31"/>
  <c r="AE402" i="31"/>
  <c r="AD402" i="31"/>
  <c r="AG401" i="31"/>
  <c r="AF401" i="31"/>
  <c r="AE401" i="31"/>
  <c r="AD401" i="31"/>
  <c r="AG400" i="31"/>
  <c r="AF400" i="31"/>
  <c r="AE400" i="31"/>
  <c r="AD400" i="31"/>
  <c r="AG399" i="31"/>
  <c r="AF399" i="31"/>
  <c r="AE399" i="31"/>
  <c r="AD399" i="31"/>
  <c r="AG398" i="31"/>
  <c r="AF398" i="31"/>
  <c r="AE398" i="31"/>
  <c r="AD398" i="31"/>
  <c r="AG397" i="31"/>
  <c r="AF397" i="31"/>
  <c r="AE397" i="31"/>
  <c r="AD397" i="31"/>
  <c r="AG396" i="31"/>
  <c r="AF396" i="31"/>
  <c r="AE396" i="31"/>
  <c r="AD396" i="31"/>
  <c r="AG395" i="31"/>
  <c r="AF395" i="31"/>
  <c r="AE395" i="31"/>
  <c r="AD395" i="31"/>
  <c r="AG394" i="31"/>
  <c r="AF394" i="31"/>
  <c r="AE394" i="31"/>
  <c r="AD394" i="31"/>
  <c r="AG393" i="31"/>
  <c r="AF393" i="31"/>
  <c r="AE393" i="31"/>
  <c r="AD393" i="31"/>
  <c r="AG392" i="31"/>
  <c r="AF392" i="31"/>
  <c r="AE392" i="31"/>
  <c r="AD392" i="31"/>
  <c r="AG391" i="31"/>
  <c r="AF391" i="31"/>
  <c r="AE391" i="31"/>
  <c r="AD391" i="31"/>
  <c r="AG390" i="31"/>
  <c r="AF390" i="31"/>
  <c r="AE390" i="31"/>
  <c r="AD390" i="31"/>
  <c r="AG389" i="31"/>
  <c r="AF389" i="31"/>
  <c r="AE389" i="31"/>
  <c r="AD389" i="31"/>
  <c r="AG388" i="31"/>
  <c r="AF388" i="31"/>
  <c r="AE388" i="31"/>
  <c r="AD388" i="31"/>
  <c r="AG387" i="31"/>
  <c r="AF387" i="31"/>
  <c r="AE387" i="31"/>
  <c r="AD387" i="31"/>
  <c r="AG386" i="31"/>
  <c r="AF386" i="31"/>
  <c r="AE386" i="31"/>
  <c r="AD386" i="31"/>
  <c r="AG385" i="31"/>
  <c r="AF385" i="31"/>
  <c r="AE385" i="31"/>
  <c r="AD385" i="31"/>
  <c r="AG384" i="31"/>
  <c r="AF384" i="31"/>
  <c r="AE384" i="31"/>
  <c r="AD384" i="31"/>
  <c r="AG383" i="31"/>
  <c r="AF383" i="31"/>
  <c r="AE383" i="31"/>
  <c r="AD383" i="31"/>
  <c r="AG382" i="31"/>
  <c r="AF382" i="31"/>
  <c r="AE382" i="31"/>
  <c r="AD382" i="31"/>
  <c r="AG381" i="31"/>
  <c r="AF381" i="31"/>
  <c r="AE381" i="31"/>
  <c r="AD381" i="31"/>
  <c r="AG380" i="31"/>
  <c r="AF380" i="31"/>
  <c r="AE380" i="31"/>
  <c r="AD380" i="31"/>
  <c r="AG379" i="31"/>
  <c r="AF379" i="31"/>
  <c r="AE379" i="31"/>
  <c r="AD379" i="31"/>
  <c r="AG378" i="31"/>
  <c r="AF378" i="31"/>
  <c r="AE378" i="31"/>
  <c r="AD378" i="31"/>
  <c r="AG377" i="31"/>
  <c r="AF377" i="31"/>
  <c r="AE377" i="31"/>
  <c r="AD377" i="31"/>
  <c r="AG376" i="31"/>
  <c r="AF376" i="31"/>
  <c r="AE376" i="31"/>
  <c r="AD376" i="31"/>
  <c r="AG375" i="31"/>
  <c r="AF375" i="31"/>
  <c r="AE375" i="31"/>
  <c r="AD375" i="31"/>
  <c r="AG374" i="31"/>
  <c r="AF374" i="31"/>
  <c r="AE374" i="31"/>
  <c r="AD374" i="31"/>
  <c r="AG373" i="31"/>
  <c r="AF373" i="31"/>
  <c r="AE373" i="31"/>
  <c r="AD373" i="31"/>
  <c r="AG372" i="31"/>
  <c r="AF372" i="31"/>
  <c r="AE372" i="31"/>
  <c r="AD372" i="31"/>
  <c r="AG371" i="31"/>
  <c r="AF371" i="31"/>
  <c r="AE371" i="31"/>
  <c r="AD371" i="31"/>
  <c r="AG370" i="31"/>
  <c r="AF370" i="31"/>
  <c r="AE370" i="31"/>
  <c r="AD370" i="31"/>
  <c r="AG369" i="31"/>
  <c r="AF369" i="31"/>
  <c r="AE369" i="31"/>
  <c r="AD369" i="31"/>
  <c r="AG368" i="31"/>
  <c r="AF368" i="31"/>
  <c r="AE368" i="31"/>
  <c r="AD368" i="31"/>
  <c r="AG367" i="31"/>
  <c r="AF367" i="31"/>
  <c r="AE367" i="31"/>
  <c r="AD367" i="31"/>
  <c r="AG366" i="31"/>
  <c r="AF366" i="31"/>
  <c r="AE366" i="31"/>
  <c r="AD366" i="31"/>
  <c r="AG365" i="31"/>
  <c r="AF365" i="31"/>
  <c r="AE365" i="31"/>
  <c r="AD365" i="31"/>
  <c r="AG364" i="31"/>
  <c r="AF364" i="31"/>
  <c r="AE364" i="31"/>
  <c r="AD364" i="31"/>
  <c r="AG363" i="31"/>
  <c r="AF363" i="31"/>
  <c r="AE363" i="31"/>
  <c r="AD363" i="31"/>
  <c r="AG362" i="31"/>
  <c r="AF362" i="31"/>
  <c r="AE362" i="31"/>
  <c r="AD362" i="31"/>
  <c r="AG361" i="31"/>
  <c r="AF361" i="31"/>
  <c r="AE361" i="31"/>
  <c r="AD361" i="31"/>
  <c r="AG360" i="31"/>
  <c r="AF360" i="31"/>
  <c r="AE360" i="31"/>
  <c r="AD360" i="31"/>
  <c r="AG359" i="31"/>
  <c r="AF359" i="31"/>
  <c r="AE359" i="31"/>
  <c r="AD359" i="31"/>
  <c r="AG358" i="31"/>
  <c r="AF358" i="31"/>
  <c r="AE358" i="31"/>
  <c r="AD358" i="31"/>
  <c r="AG357" i="31"/>
  <c r="AF357" i="31"/>
  <c r="AE357" i="31"/>
  <c r="AD357" i="31"/>
  <c r="AG356" i="31"/>
  <c r="AF356" i="31"/>
  <c r="AE356" i="31"/>
  <c r="AD356" i="31"/>
  <c r="AG355" i="31"/>
  <c r="AF355" i="31"/>
  <c r="AE355" i="31"/>
  <c r="AD355" i="31"/>
  <c r="AG354" i="31"/>
  <c r="AF354" i="31"/>
  <c r="AE354" i="31"/>
  <c r="AD354" i="31"/>
  <c r="AG353" i="31"/>
  <c r="AF353" i="31"/>
  <c r="AE353" i="31"/>
  <c r="AD353" i="31"/>
  <c r="AG352" i="31"/>
  <c r="AF352" i="31"/>
  <c r="AE352" i="31"/>
  <c r="AD352" i="31"/>
  <c r="AG351" i="31"/>
  <c r="AF351" i="31"/>
  <c r="AE351" i="31"/>
  <c r="AD351" i="31"/>
  <c r="AG350" i="31"/>
  <c r="AF350" i="31"/>
  <c r="AE350" i="31"/>
  <c r="AD350" i="31"/>
  <c r="AG349" i="31"/>
  <c r="AF349" i="31"/>
  <c r="AE349" i="31"/>
  <c r="AD349" i="31"/>
  <c r="AG348" i="31"/>
  <c r="AF348" i="31"/>
  <c r="AE348" i="31"/>
  <c r="AD348" i="31"/>
  <c r="AG347" i="31"/>
  <c r="AF347" i="31"/>
  <c r="AE347" i="31"/>
  <c r="AD347" i="31"/>
  <c r="AG346" i="31"/>
  <c r="AF346" i="31"/>
  <c r="AE346" i="31"/>
  <c r="AD346" i="31"/>
  <c r="AG345" i="31"/>
  <c r="AF345" i="31"/>
  <c r="AE345" i="31"/>
  <c r="AD345" i="31"/>
  <c r="AG344" i="31"/>
  <c r="AF344" i="31"/>
  <c r="AE344" i="31"/>
  <c r="AD344" i="31"/>
  <c r="AG343" i="31"/>
  <c r="AF343" i="31"/>
  <c r="AE343" i="31"/>
  <c r="AD343" i="31"/>
  <c r="AG342" i="31"/>
  <c r="AF342" i="31"/>
  <c r="AE342" i="31"/>
  <c r="AD342" i="31"/>
  <c r="AG341" i="31"/>
  <c r="AF341" i="31"/>
  <c r="AE341" i="31"/>
  <c r="AD341" i="31"/>
  <c r="AG340" i="31"/>
  <c r="AF340" i="31"/>
  <c r="AE340" i="31"/>
  <c r="AD340" i="31"/>
  <c r="AG339" i="31"/>
  <c r="AF339" i="31"/>
  <c r="AE339" i="31"/>
  <c r="AD339" i="31"/>
  <c r="AG338" i="31"/>
  <c r="AF338" i="31"/>
  <c r="AE338" i="31"/>
  <c r="AD338" i="31"/>
  <c r="AG337" i="31"/>
  <c r="AF337" i="31"/>
  <c r="AE337" i="31"/>
  <c r="AD337" i="31"/>
  <c r="AG336" i="31"/>
  <c r="AF336" i="31"/>
  <c r="AE336" i="31"/>
  <c r="AD336" i="31"/>
  <c r="AG335" i="31"/>
  <c r="AF335" i="31"/>
  <c r="AE335" i="31"/>
  <c r="AD335" i="31"/>
  <c r="AG334" i="31"/>
  <c r="AF334" i="31"/>
  <c r="AE334" i="31"/>
  <c r="AD334" i="31"/>
  <c r="AG333" i="31"/>
  <c r="AF333" i="31"/>
  <c r="AE333" i="31"/>
  <c r="AD333" i="31"/>
  <c r="AG332" i="31"/>
  <c r="AF332" i="31"/>
  <c r="AE332" i="31"/>
  <c r="AD332" i="31"/>
  <c r="AG331" i="31"/>
  <c r="AF331" i="31"/>
  <c r="AE331" i="31"/>
  <c r="AD331" i="31"/>
  <c r="AG330" i="31"/>
  <c r="AF330" i="31"/>
  <c r="AE330" i="31"/>
  <c r="AD330" i="31"/>
  <c r="AG329" i="31"/>
  <c r="AF329" i="31"/>
  <c r="AE329" i="31"/>
  <c r="AD329" i="31"/>
  <c r="AG328" i="31"/>
  <c r="AF328" i="31"/>
  <c r="AE328" i="31"/>
  <c r="AD328" i="31"/>
  <c r="AG327" i="31"/>
  <c r="AF327" i="31"/>
  <c r="AE327" i="31"/>
  <c r="AD327" i="31"/>
  <c r="AG326" i="31"/>
  <c r="AF326" i="31"/>
  <c r="AE326" i="31"/>
  <c r="AD326" i="31"/>
  <c r="AG325" i="31"/>
  <c r="AF325" i="31"/>
  <c r="AE325" i="31"/>
  <c r="AD325" i="31"/>
  <c r="AG324" i="31"/>
  <c r="AF324" i="31"/>
  <c r="AE324" i="31"/>
  <c r="AD324" i="31"/>
  <c r="AG323" i="31"/>
  <c r="AF323" i="31"/>
  <c r="AE323" i="31"/>
  <c r="AD323" i="31"/>
  <c r="AG322" i="31"/>
  <c r="AF322" i="31"/>
  <c r="AE322" i="31"/>
  <c r="AD322" i="31"/>
  <c r="AG321" i="31"/>
  <c r="AF321" i="31"/>
  <c r="AE321" i="31"/>
  <c r="AD321" i="31"/>
  <c r="AG320" i="31"/>
  <c r="AF320" i="31"/>
  <c r="AE320" i="31"/>
  <c r="AD320" i="31"/>
  <c r="AG319" i="31"/>
  <c r="AF319" i="31"/>
  <c r="AE319" i="31"/>
  <c r="AD319" i="31"/>
  <c r="AG318" i="31"/>
  <c r="AF318" i="31"/>
  <c r="AE318" i="31"/>
  <c r="AD318" i="31"/>
  <c r="AG317" i="31"/>
  <c r="AF317" i="31"/>
  <c r="AE317" i="31"/>
  <c r="AD317" i="31"/>
  <c r="AG316" i="31"/>
  <c r="AF316" i="31"/>
  <c r="AE316" i="31"/>
  <c r="AD316" i="31"/>
  <c r="AG315" i="31"/>
  <c r="AF315" i="31"/>
  <c r="AE315" i="31"/>
  <c r="AD315" i="31"/>
  <c r="AG314" i="31"/>
  <c r="AF314" i="31"/>
  <c r="AE314" i="31"/>
  <c r="AD314" i="31"/>
  <c r="AG313" i="31"/>
  <c r="AF313" i="31"/>
  <c r="AE313" i="31"/>
  <c r="AD313" i="31"/>
  <c r="AG312" i="31"/>
  <c r="AF312" i="31"/>
  <c r="AE312" i="31"/>
  <c r="AD312" i="31"/>
  <c r="AG311" i="31"/>
  <c r="AF311" i="31"/>
  <c r="AE311" i="31"/>
  <c r="AD311" i="31"/>
  <c r="AG310" i="31"/>
  <c r="AF310" i="31"/>
  <c r="AE310" i="31"/>
  <c r="AD310" i="31"/>
  <c r="AG309" i="31"/>
  <c r="AF309" i="31"/>
  <c r="AE309" i="31"/>
  <c r="AD309" i="31"/>
  <c r="AG308" i="31"/>
  <c r="AF308" i="31"/>
  <c r="AE308" i="31"/>
  <c r="AD308" i="31"/>
  <c r="AG307" i="31"/>
  <c r="AF307" i="31"/>
  <c r="AE307" i="31"/>
  <c r="AD307" i="31"/>
  <c r="AG306" i="31"/>
  <c r="AF306" i="31"/>
  <c r="AE306" i="31"/>
  <c r="AD306" i="31"/>
  <c r="AG305" i="31"/>
  <c r="AF305" i="31"/>
  <c r="AE305" i="31"/>
  <c r="AD305" i="31"/>
  <c r="AG304" i="31"/>
  <c r="AF304" i="31"/>
  <c r="AE304" i="31"/>
  <c r="AD304" i="31"/>
  <c r="AG303" i="31"/>
  <c r="AF303" i="31"/>
  <c r="AE303" i="31"/>
  <c r="AD303" i="31"/>
  <c r="AG302" i="31"/>
  <c r="AF302" i="31"/>
  <c r="AE302" i="31"/>
  <c r="AD302" i="31"/>
  <c r="AG301" i="31"/>
  <c r="AF301" i="31"/>
  <c r="AE301" i="31"/>
  <c r="AD301" i="31"/>
  <c r="AG300" i="31"/>
  <c r="AF300" i="31"/>
  <c r="AE300" i="31"/>
  <c r="AD300" i="31"/>
  <c r="AG299" i="31"/>
  <c r="AF299" i="31"/>
  <c r="AE299" i="31"/>
  <c r="AD299" i="31"/>
  <c r="AG298" i="31"/>
  <c r="AF298" i="31"/>
  <c r="AE298" i="31"/>
  <c r="AD298" i="31"/>
  <c r="AG297" i="31"/>
  <c r="AF297" i="31"/>
  <c r="AE297" i="31"/>
  <c r="AD297" i="31"/>
  <c r="AG296" i="31"/>
  <c r="AF296" i="31"/>
  <c r="AE296" i="31"/>
  <c r="AD296" i="31"/>
  <c r="AG295" i="31"/>
  <c r="AF295" i="31"/>
  <c r="AE295" i="31"/>
  <c r="AD295" i="31"/>
  <c r="AG294" i="31"/>
  <c r="AF294" i="31"/>
  <c r="AE294" i="31"/>
  <c r="AD294" i="31"/>
  <c r="AG293" i="31"/>
  <c r="AF293" i="31"/>
  <c r="AE293" i="31"/>
  <c r="AD293" i="31"/>
  <c r="AG292" i="31"/>
  <c r="AF292" i="31"/>
  <c r="AE292" i="31"/>
  <c r="AD292" i="31"/>
  <c r="AG291" i="31"/>
  <c r="AF291" i="31"/>
  <c r="AE291" i="31"/>
  <c r="AD291" i="31"/>
  <c r="AG290" i="31"/>
  <c r="AF290" i="31"/>
  <c r="AE290" i="31"/>
  <c r="AD290" i="31"/>
  <c r="AG289" i="31"/>
  <c r="AF289" i="31"/>
  <c r="AE289" i="31"/>
  <c r="AD289" i="31"/>
  <c r="AG288" i="31"/>
  <c r="AF288" i="31"/>
  <c r="AE288" i="31"/>
  <c r="AD288" i="31"/>
  <c r="AG287" i="31"/>
  <c r="AF287" i="31"/>
  <c r="AE287" i="31"/>
  <c r="AD287" i="31"/>
  <c r="AG286" i="31"/>
  <c r="AF286" i="31"/>
  <c r="AE286" i="31"/>
  <c r="AD286" i="31"/>
  <c r="AG285" i="31"/>
  <c r="AF285" i="31"/>
  <c r="AE285" i="31"/>
  <c r="AD285" i="31"/>
  <c r="AG284" i="31"/>
  <c r="AF284" i="31"/>
  <c r="AE284" i="31"/>
  <c r="AD284" i="31"/>
  <c r="AG283" i="31"/>
  <c r="AF283" i="31"/>
  <c r="AE283" i="31"/>
  <c r="AD283" i="31"/>
  <c r="AG282" i="31"/>
  <c r="AF282" i="31"/>
  <c r="AE282" i="31"/>
  <c r="AD282" i="31"/>
  <c r="AG281" i="31"/>
  <c r="AF281" i="31"/>
  <c r="AE281" i="31"/>
  <c r="AD281" i="31"/>
  <c r="AG280" i="31"/>
  <c r="AF280" i="31"/>
  <c r="AE280" i="31"/>
  <c r="AD280" i="31"/>
  <c r="AG279" i="31"/>
  <c r="AF279" i="31"/>
  <c r="AE279" i="31"/>
  <c r="AD279" i="31"/>
  <c r="AG278" i="31"/>
  <c r="AF278" i="31"/>
  <c r="AE278" i="31"/>
  <c r="AD278" i="31"/>
  <c r="AG277" i="31"/>
  <c r="AF277" i="31"/>
  <c r="AE277" i="31"/>
  <c r="AD277" i="31"/>
  <c r="AG276" i="31"/>
  <c r="AF276" i="31"/>
  <c r="AE276" i="31"/>
  <c r="AD276" i="31"/>
  <c r="AG275" i="31"/>
  <c r="AF275" i="31"/>
  <c r="AE275" i="31"/>
  <c r="AD275" i="31"/>
  <c r="AG274" i="31"/>
  <c r="AF274" i="31"/>
  <c r="AE274" i="31"/>
  <c r="AD274" i="31"/>
  <c r="AG273" i="31"/>
  <c r="AF273" i="31"/>
  <c r="AE273" i="31"/>
  <c r="AD273" i="31"/>
  <c r="AG272" i="31"/>
  <c r="AF272" i="31"/>
  <c r="AE272" i="31"/>
  <c r="AD272" i="31"/>
  <c r="AG271" i="31"/>
  <c r="AF271" i="31"/>
  <c r="AE271" i="31"/>
  <c r="AD271" i="31"/>
  <c r="AG270" i="31"/>
  <c r="AF270" i="31"/>
  <c r="AE270" i="31"/>
  <c r="AD270" i="31"/>
  <c r="AG269" i="31"/>
  <c r="AF269" i="31"/>
  <c r="AE269" i="31"/>
  <c r="AD269" i="31"/>
  <c r="AG268" i="31"/>
  <c r="AF268" i="31"/>
  <c r="AE268" i="31"/>
  <c r="AD268" i="31"/>
  <c r="AG267" i="31"/>
  <c r="AF267" i="31"/>
  <c r="AE267" i="31"/>
  <c r="AD267" i="31"/>
  <c r="AG266" i="31"/>
  <c r="AF266" i="31"/>
  <c r="AE266" i="31"/>
  <c r="AD266" i="31"/>
  <c r="AG265" i="31"/>
  <c r="AF265" i="31"/>
  <c r="AE265" i="31"/>
  <c r="AD265" i="31"/>
  <c r="AG264" i="31"/>
  <c r="AF264" i="31"/>
  <c r="AE264" i="31"/>
  <c r="AD264" i="31"/>
  <c r="AG263" i="31"/>
  <c r="AF263" i="31"/>
  <c r="AE263" i="31"/>
  <c r="AD263" i="31"/>
  <c r="AG262" i="31"/>
  <c r="AF262" i="31"/>
  <c r="AE262" i="31"/>
  <c r="AD262" i="31"/>
  <c r="AG261" i="31"/>
  <c r="AF261" i="31"/>
  <c r="AE261" i="31"/>
  <c r="AD261" i="31"/>
  <c r="AG260" i="31"/>
  <c r="AF260" i="31"/>
  <c r="AE260" i="31"/>
  <c r="AD260" i="31"/>
  <c r="AG259" i="31"/>
  <c r="AF259" i="31"/>
  <c r="AE259" i="31"/>
  <c r="AD259" i="31"/>
  <c r="AG258" i="31"/>
  <c r="AF258" i="31"/>
  <c r="AE258" i="31"/>
  <c r="AD258" i="31"/>
  <c r="AG257" i="31"/>
  <c r="AF257" i="31"/>
  <c r="AE257" i="31"/>
  <c r="AD257" i="31"/>
  <c r="AG256" i="31"/>
  <c r="AF256" i="31"/>
  <c r="AE256" i="31"/>
  <c r="AD256" i="31"/>
  <c r="AG255" i="31"/>
  <c r="AF255" i="31"/>
  <c r="AE255" i="31"/>
  <c r="AD255" i="31"/>
  <c r="AG254" i="31"/>
  <c r="AF254" i="31"/>
  <c r="AE254" i="31"/>
  <c r="AD254" i="31"/>
  <c r="AG253" i="31"/>
  <c r="AF253" i="31"/>
  <c r="AE253" i="31"/>
  <c r="AD253" i="31"/>
  <c r="AG252" i="31"/>
  <c r="AF252" i="31"/>
  <c r="AE252" i="31"/>
  <c r="AD252" i="31"/>
  <c r="AG251" i="31"/>
  <c r="AF251" i="31"/>
  <c r="AE251" i="31"/>
  <c r="AD251" i="31"/>
  <c r="AG250" i="31"/>
  <c r="AF250" i="31"/>
  <c r="AE250" i="31"/>
  <c r="AD250" i="31"/>
  <c r="AG249" i="31"/>
  <c r="AF249" i="31"/>
  <c r="AE249" i="31"/>
  <c r="AD249" i="31"/>
  <c r="AG248" i="31"/>
  <c r="AF248" i="31"/>
  <c r="AE248" i="31"/>
  <c r="AD248" i="31"/>
  <c r="AG247" i="31"/>
  <c r="AF247" i="31"/>
  <c r="AE247" i="31"/>
  <c r="AD247" i="31"/>
  <c r="AG246" i="31"/>
  <c r="AF246" i="31"/>
  <c r="AE246" i="31"/>
  <c r="AD246" i="31"/>
  <c r="AG245" i="31"/>
  <c r="AF245" i="31"/>
  <c r="AE245" i="31"/>
  <c r="AD245" i="31"/>
  <c r="AG244" i="31"/>
  <c r="AF244" i="31"/>
  <c r="AE244" i="31"/>
  <c r="AD244" i="31"/>
  <c r="AG243" i="31"/>
  <c r="AF243" i="31"/>
  <c r="AE243" i="31"/>
  <c r="AD243" i="31"/>
  <c r="AG242" i="31"/>
  <c r="AF242" i="31"/>
  <c r="AE242" i="31"/>
  <c r="AD242" i="31"/>
  <c r="AG241" i="31"/>
  <c r="AF241" i="31"/>
  <c r="AE241" i="31"/>
  <c r="AD241" i="31"/>
  <c r="AG240" i="31"/>
  <c r="AF240" i="31"/>
  <c r="AE240" i="31"/>
  <c r="AD240" i="31"/>
  <c r="AG239" i="31"/>
  <c r="AF239" i="31"/>
  <c r="AE239" i="31"/>
  <c r="AD239" i="31"/>
  <c r="AG238" i="31"/>
  <c r="AF238" i="31"/>
  <c r="AE238" i="31"/>
  <c r="AD238" i="31"/>
  <c r="AG237" i="31"/>
  <c r="AF237" i="31"/>
  <c r="AE237" i="31"/>
  <c r="AD237" i="31"/>
  <c r="AG236" i="31"/>
  <c r="AF236" i="31"/>
  <c r="AE236" i="31"/>
  <c r="AD236" i="31"/>
  <c r="AG235" i="31"/>
  <c r="AF235" i="31"/>
  <c r="AE235" i="31"/>
  <c r="AD235" i="31"/>
  <c r="AG234" i="31"/>
  <c r="AF234" i="31"/>
  <c r="AE234" i="31"/>
  <c r="AD234" i="31"/>
  <c r="AG233" i="31"/>
  <c r="AF233" i="31"/>
  <c r="AE233" i="31"/>
  <c r="AD233" i="31"/>
  <c r="AG232" i="31"/>
  <c r="AF232" i="31"/>
  <c r="AE232" i="31"/>
  <c r="AD232" i="31"/>
  <c r="AG231" i="31"/>
  <c r="AF231" i="31"/>
  <c r="AE231" i="31"/>
  <c r="AD231" i="31"/>
  <c r="AG230" i="31"/>
  <c r="AF230" i="31"/>
  <c r="AE230" i="31"/>
  <c r="AD230" i="31"/>
  <c r="AG229" i="31"/>
  <c r="AF229" i="31"/>
  <c r="AE229" i="31"/>
  <c r="AD229" i="31"/>
  <c r="AG228" i="31"/>
  <c r="AF228" i="31"/>
  <c r="AE228" i="31"/>
  <c r="AD228" i="31"/>
  <c r="AG227" i="31"/>
  <c r="AF227" i="31"/>
  <c r="AE227" i="31"/>
  <c r="AD227" i="31"/>
  <c r="AG226" i="31"/>
  <c r="AF226" i="31"/>
  <c r="AE226" i="31"/>
  <c r="AD226" i="31"/>
  <c r="AG225" i="31"/>
  <c r="AF225" i="31"/>
  <c r="AE225" i="31"/>
  <c r="AD225" i="31"/>
  <c r="AG224" i="31"/>
  <c r="AF224" i="31"/>
  <c r="AE224" i="31"/>
  <c r="AD224" i="31"/>
  <c r="AG223" i="31"/>
  <c r="AF223" i="31"/>
  <c r="AE223" i="31"/>
  <c r="AD223" i="31"/>
  <c r="AG222" i="31"/>
  <c r="AF222" i="31"/>
  <c r="AE222" i="31"/>
  <c r="AD222" i="31"/>
  <c r="AG221" i="31"/>
  <c r="AF221" i="31"/>
  <c r="AE221" i="31"/>
  <c r="AD221" i="31"/>
  <c r="AG220" i="31"/>
  <c r="AF220" i="31"/>
  <c r="AE220" i="31"/>
  <c r="AD220" i="31"/>
  <c r="AG219" i="31"/>
  <c r="AF219" i="31"/>
  <c r="AE219" i="31"/>
  <c r="AD219" i="31"/>
  <c r="AG218" i="31"/>
  <c r="AF218" i="31"/>
  <c r="AE218" i="31"/>
  <c r="AD218" i="31"/>
  <c r="AG217" i="31"/>
  <c r="AF217" i="31"/>
  <c r="AE217" i="31"/>
  <c r="AD217" i="31"/>
  <c r="AG216" i="31"/>
  <c r="AF216" i="31"/>
  <c r="AE216" i="31"/>
  <c r="AD216" i="31"/>
  <c r="AG215" i="31"/>
  <c r="AF215" i="31"/>
  <c r="AE215" i="31"/>
  <c r="AD215" i="31"/>
  <c r="AG214" i="31"/>
  <c r="AF214" i="31"/>
  <c r="AE214" i="31"/>
  <c r="AD214" i="31"/>
  <c r="AG213" i="31"/>
  <c r="AF213" i="31"/>
  <c r="AE213" i="31"/>
  <c r="AD213" i="31"/>
  <c r="AG212" i="31"/>
  <c r="AF212" i="31"/>
  <c r="AE212" i="31"/>
  <c r="AD212" i="31"/>
  <c r="AG211" i="31"/>
  <c r="AF211" i="31"/>
  <c r="AE211" i="31"/>
  <c r="AD211" i="31"/>
  <c r="AG210" i="31"/>
  <c r="AF210" i="31"/>
  <c r="AE210" i="31"/>
  <c r="AD210" i="31"/>
  <c r="AG209" i="31"/>
  <c r="AF209" i="31"/>
  <c r="AE209" i="31"/>
  <c r="AD209" i="31"/>
  <c r="AG208" i="31"/>
  <c r="AF208" i="31"/>
  <c r="AE208" i="31"/>
  <c r="AD208" i="31"/>
  <c r="AG207" i="31"/>
  <c r="AF207" i="31"/>
  <c r="AE207" i="31"/>
  <c r="AD207" i="31"/>
  <c r="AG206" i="31"/>
  <c r="AF206" i="31"/>
  <c r="AE206" i="31"/>
  <c r="AD206" i="31"/>
  <c r="AG205" i="31"/>
  <c r="AF205" i="31"/>
  <c r="AE205" i="31"/>
  <c r="AD205" i="31"/>
  <c r="AG204" i="31"/>
  <c r="AF204" i="31"/>
  <c r="AE204" i="31"/>
  <c r="AD204" i="31"/>
  <c r="AG203" i="31"/>
  <c r="AF203" i="31"/>
  <c r="AE203" i="31"/>
  <c r="AD203" i="31"/>
  <c r="AG202" i="31"/>
  <c r="AF202" i="31"/>
  <c r="AE202" i="31"/>
  <c r="AD202" i="31"/>
  <c r="AG201" i="31"/>
  <c r="AF201" i="31"/>
  <c r="AE201" i="31"/>
  <c r="AD201" i="31"/>
  <c r="AG200" i="31"/>
  <c r="AF200" i="31"/>
  <c r="AE200" i="31"/>
  <c r="AD200" i="31"/>
  <c r="AG199" i="31"/>
  <c r="AF199" i="31"/>
  <c r="AE199" i="31"/>
  <c r="AD199" i="31"/>
  <c r="AG198" i="31"/>
  <c r="AF198" i="31"/>
  <c r="AE198" i="31"/>
  <c r="AD198" i="31"/>
  <c r="AG197" i="31"/>
  <c r="AF197" i="31"/>
  <c r="AE197" i="31"/>
  <c r="AD197" i="31"/>
  <c r="AG196" i="31"/>
  <c r="AF196" i="31"/>
  <c r="AE196" i="31"/>
  <c r="AD196" i="31"/>
  <c r="AG195" i="31"/>
  <c r="AF195" i="31"/>
  <c r="AE195" i="31"/>
  <c r="AD195" i="31"/>
  <c r="AG194" i="31"/>
  <c r="AF194" i="31"/>
  <c r="AE194" i="31"/>
  <c r="AD194" i="31"/>
  <c r="AG193" i="31"/>
  <c r="AF193" i="31"/>
  <c r="AE193" i="31"/>
  <c r="AD193" i="31"/>
  <c r="AG192" i="31"/>
  <c r="AF192" i="31"/>
  <c r="AE192" i="31"/>
  <c r="AD192" i="31"/>
  <c r="AG191" i="31"/>
  <c r="AF191" i="31"/>
  <c r="AE191" i="31"/>
  <c r="AD191" i="31"/>
  <c r="AG190" i="31"/>
  <c r="AF190" i="31"/>
  <c r="AE190" i="31"/>
  <c r="AD190" i="31"/>
  <c r="AG189" i="31"/>
  <c r="AF189" i="31"/>
  <c r="AE189" i="31"/>
  <c r="AD189" i="31"/>
  <c r="AG188" i="31"/>
  <c r="AF188" i="31"/>
  <c r="AE188" i="31"/>
  <c r="AD188" i="31"/>
  <c r="AG187" i="31"/>
  <c r="AF187" i="31"/>
  <c r="AE187" i="31"/>
  <c r="AD187" i="31"/>
  <c r="AG186" i="31"/>
  <c r="AF186" i="31"/>
  <c r="AE186" i="31"/>
  <c r="AD186" i="31"/>
  <c r="AG185" i="31"/>
  <c r="AF185" i="31"/>
  <c r="AE185" i="31"/>
  <c r="AD185" i="31"/>
  <c r="AG184" i="31"/>
  <c r="AF184" i="31"/>
  <c r="AE184" i="31"/>
  <c r="AD184" i="31"/>
  <c r="AG183" i="31"/>
  <c r="AF183" i="31"/>
  <c r="AE183" i="31"/>
  <c r="AD183" i="31"/>
  <c r="AG182" i="31"/>
  <c r="AF182" i="31"/>
  <c r="AE182" i="31"/>
  <c r="AD182" i="31"/>
  <c r="AG181" i="31"/>
  <c r="AF181" i="31"/>
  <c r="AE181" i="31"/>
  <c r="AD181" i="31"/>
  <c r="AG180" i="31"/>
  <c r="AF180" i="31"/>
  <c r="AE180" i="31"/>
  <c r="AD180" i="31"/>
  <c r="AG179" i="31"/>
  <c r="AF179" i="31"/>
  <c r="AE179" i="31"/>
  <c r="AD179" i="31"/>
  <c r="AG178" i="31"/>
  <c r="AF178" i="31"/>
  <c r="AE178" i="31"/>
  <c r="AD178" i="31"/>
  <c r="AG177" i="31"/>
  <c r="AF177" i="31"/>
  <c r="AE177" i="31"/>
  <c r="AD177" i="31"/>
  <c r="AG176" i="31"/>
  <c r="AF176" i="31"/>
  <c r="AE176" i="31"/>
  <c r="AD176" i="31"/>
  <c r="AG175" i="31"/>
  <c r="AF175" i="31"/>
  <c r="AE175" i="31"/>
  <c r="AD175" i="31"/>
  <c r="AG174" i="31"/>
  <c r="AF174" i="31"/>
  <c r="AE174" i="31"/>
  <c r="AD174" i="31"/>
  <c r="AG173" i="31"/>
  <c r="AF173" i="31"/>
  <c r="AE173" i="31"/>
  <c r="AD173" i="31"/>
  <c r="AG172" i="31"/>
  <c r="AF172" i="31"/>
  <c r="AE172" i="31"/>
  <c r="AD172" i="31"/>
  <c r="AG171" i="31"/>
  <c r="AF171" i="31"/>
  <c r="AE171" i="31"/>
  <c r="AD171" i="31"/>
  <c r="AG170" i="31"/>
  <c r="AF170" i="31"/>
  <c r="AE170" i="31"/>
  <c r="AD170" i="31"/>
  <c r="AG169" i="31"/>
  <c r="AF169" i="31"/>
  <c r="AE169" i="31"/>
  <c r="AD169" i="31"/>
  <c r="AG168" i="31"/>
  <c r="AF168" i="31"/>
  <c r="AE168" i="31"/>
  <c r="AD168" i="31"/>
  <c r="AG167" i="31"/>
  <c r="AF167" i="31"/>
  <c r="AE167" i="31"/>
  <c r="AD167" i="31"/>
  <c r="AG166" i="31"/>
  <c r="AF166" i="31"/>
  <c r="AE166" i="31"/>
  <c r="AD166" i="31"/>
  <c r="AG165" i="31"/>
  <c r="AF165" i="31"/>
  <c r="AE165" i="31"/>
  <c r="AD165" i="31"/>
  <c r="AG164" i="31"/>
  <c r="AF164" i="31"/>
  <c r="AE164" i="31"/>
  <c r="AD164" i="31"/>
  <c r="AG163" i="31"/>
  <c r="AF163" i="31"/>
  <c r="AE163" i="31"/>
  <c r="AD163" i="31"/>
  <c r="AG162" i="31"/>
  <c r="AF162" i="31"/>
  <c r="AE162" i="31"/>
  <c r="AD162" i="31"/>
  <c r="AG161" i="31"/>
  <c r="AF161" i="31"/>
  <c r="AE161" i="31"/>
  <c r="AD161" i="31"/>
  <c r="AG160" i="31"/>
  <c r="AF160" i="31"/>
  <c r="AE160" i="31"/>
  <c r="AD160" i="31"/>
  <c r="AG159" i="31"/>
  <c r="AF159" i="31"/>
  <c r="AE159" i="31"/>
  <c r="AD159" i="31"/>
  <c r="AG158" i="31"/>
  <c r="AF158" i="31"/>
  <c r="AE158" i="31"/>
  <c r="AD158" i="31"/>
  <c r="AG157" i="31"/>
  <c r="AF157" i="31"/>
  <c r="AE157" i="31"/>
  <c r="AD157" i="31"/>
  <c r="AG156" i="31"/>
  <c r="AF156" i="31"/>
  <c r="AE156" i="31"/>
  <c r="AD156" i="31"/>
  <c r="AG155" i="31"/>
  <c r="AF155" i="31"/>
  <c r="AE155" i="31"/>
  <c r="AD155" i="31"/>
  <c r="AG154" i="31"/>
  <c r="AF154" i="31"/>
  <c r="AE154" i="31"/>
  <c r="AD154" i="31"/>
  <c r="AG153" i="31"/>
  <c r="AF153" i="31"/>
  <c r="AE153" i="31"/>
  <c r="AD153" i="31"/>
  <c r="AG152" i="31"/>
  <c r="AF152" i="31"/>
  <c r="AE152" i="31"/>
  <c r="AD152" i="31"/>
  <c r="AG151" i="31"/>
  <c r="AF151" i="31"/>
  <c r="AE151" i="31"/>
  <c r="AD151" i="31"/>
  <c r="AG150" i="31"/>
  <c r="AF150" i="31"/>
  <c r="AE150" i="31"/>
  <c r="AD150" i="31"/>
  <c r="AG149" i="31"/>
  <c r="AF149" i="31"/>
  <c r="AE149" i="31"/>
  <c r="AD149" i="31"/>
  <c r="AG148" i="31"/>
  <c r="AF148" i="31"/>
  <c r="AE148" i="31"/>
  <c r="AD148" i="31"/>
  <c r="AG147" i="31"/>
  <c r="AF147" i="31"/>
  <c r="AE147" i="31"/>
  <c r="AD147" i="31"/>
  <c r="AG146" i="31"/>
  <c r="AF146" i="31"/>
  <c r="AE146" i="31"/>
  <c r="AD146" i="31"/>
  <c r="AG145" i="31"/>
  <c r="AF145" i="31"/>
  <c r="AE145" i="31"/>
  <c r="AD145" i="31"/>
  <c r="AG144" i="31"/>
  <c r="AF144" i="31"/>
  <c r="AE144" i="31"/>
  <c r="AD144" i="31"/>
  <c r="AG143" i="31"/>
  <c r="AF143" i="31"/>
  <c r="AE143" i="31"/>
  <c r="AD143" i="31"/>
  <c r="AG142" i="31"/>
  <c r="AF142" i="31"/>
  <c r="AE142" i="31"/>
  <c r="AD142" i="31"/>
  <c r="AG141" i="31"/>
  <c r="AF141" i="31"/>
  <c r="AE141" i="31"/>
  <c r="AD141" i="31"/>
  <c r="AG140" i="31"/>
  <c r="AF140" i="31"/>
  <c r="AE140" i="31"/>
  <c r="AD140" i="31"/>
  <c r="AG139" i="31"/>
  <c r="AF139" i="31"/>
  <c r="AE139" i="31"/>
  <c r="AD139" i="31"/>
  <c r="AG138" i="31"/>
  <c r="AF138" i="31"/>
  <c r="AE138" i="31"/>
  <c r="AD138" i="31"/>
  <c r="AG137" i="31"/>
  <c r="AF137" i="31"/>
  <c r="AE137" i="31"/>
  <c r="AD137" i="31"/>
  <c r="AG136" i="31"/>
  <c r="AF136" i="31"/>
  <c r="AE136" i="31"/>
  <c r="AD136" i="31"/>
  <c r="AG135" i="31"/>
  <c r="AF135" i="31"/>
  <c r="AE135" i="31"/>
  <c r="AD135" i="31"/>
  <c r="AG134" i="31"/>
  <c r="AF134" i="31"/>
  <c r="AE134" i="31"/>
  <c r="AD134" i="31"/>
  <c r="AG133" i="31"/>
  <c r="AF133" i="31"/>
  <c r="AE133" i="31"/>
  <c r="AD133" i="31"/>
  <c r="AG132" i="31"/>
  <c r="AF132" i="31"/>
  <c r="AE132" i="31"/>
  <c r="AD132" i="31"/>
  <c r="AG131" i="31"/>
  <c r="AF131" i="31"/>
  <c r="AE131" i="31"/>
  <c r="AD131" i="31"/>
  <c r="AG130" i="31"/>
  <c r="AF130" i="31"/>
  <c r="AE130" i="31"/>
  <c r="AD130" i="31"/>
  <c r="AG129" i="31"/>
  <c r="AF129" i="31"/>
  <c r="AE129" i="31"/>
  <c r="AD129" i="31"/>
  <c r="AG128" i="31"/>
  <c r="AF128" i="31"/>
  <c r="AE128" i="31"/>
  <c r="AD128" i="31"/>
  <c r="AG127" i="31"/>
  <c r="AF127" i="31"/>
  <c r="AE127" i="31"/>
  <c r="AD127" i="31"/>
  <c r="AG126" i="31"/>
  <c r="AF126" i="31"/>
  <c r="AE126" i="31"/>
  <c r="AD126" i="31"/>
  <c r="AG125" i="31"/>
  <c r="AF125" i="31"/>
  <c r="AE125" i="31"/>
  <c r="AD125" i="31"/>
  <c r="AG124" i="31"/>
  <c r="AF124" i="31"/>
  <c r="AE124" i="31"/>
  <c r="AD124" i="31"/>
  <c r="AG123" i="31"/>
  <c r="AF123" i="31"/>
  <c r="AE123" i="31"/>
  <c r="AD123" i="31"/>
  <c r="AG122" i="31"/>
  <c r="AF122" i="31"/>
  <c r="AE122" i="31"/>
  <c r="AD122" i="31"/>
  <c r="AG121" i="31"/>
  <c r="AF121" i="31"/>
  <c r="AE121" i="31"/>
  <c r="AD121" i="31"/>
  <c r="AG120" i="31"/>
  <c r="AF120" i="31"/>
  <c r="AE120" i="31"/>
  <c r="AD120" i="31"/>
  <c r="AG119" i="31"/>
  <c r="AF119" i="31"/>
  <c r="AE119" i="31"/>
  <c r="AD119" i="31"/>
  <c r="AG118" i="31"/>
  <c r="AF118" i="31"/>
  <c r="AE118" i="31"/>
  <c r="AD118" i="31"/>
  <c r="AG117" i="31"/>
  <c r="AF117" i="31"/>
  <c r="AE117" i="31"/>
  <c r="AD117" i="31"/>
  <c r="AG116" i="31"/>
  <c r="AF116" i="31"/>
  <c r="AE116" i="31"/>
  <c r="AD116" i="31"/>
  <c r="AG115" i="31"/>
  <c r="AF115" i="31"/>
  <c r="AE115" i="31"/>
  <c r="AD115" i="31"/>
  <c r="AG114" i="31"/>
  <c r="AF114" i="31"/>
  <c r="AE114" i="31"/>
  <c r="AD114" i="31"/>
  <c r="AG113" i="31"/>
  <c r="AF113" i="31"/>
  <c r="AE113" i="31"/>
  <c r="AD113" i="31"/>
  <c r="AG112" i="31"/>
  <c r="AF112" i="31"/>
  <c r="AE112" i="31"/>
  <c r="AD112" i="31"/>
  <c r="AG111" i="31"/>
  <c r="AF111" i="31"/>
  <c r="AE111" i="31"/>
  <c r="AD111" i="31"/>
  <c r="AG110" i="31"/>
  <c r="AF110" i="31"/>
  <c r="AE110" i="31"/>
  <c r="AD110" i="31"/>
  <c r="AG109" i="31"/>
  <c r="AF109" i="31"/>
  <c r="AE109" i="31"/>
  <c r="AD109" i="31"/>
  <c r="AG108" i="31"/>
  <c r="AF108" i="31"/>
  <c r="AE108" i="31"/>
  <c r="AD108" i="31"/>
  <c r="AG107" i="31"/>
  <c r="AF107" i="31"/>
  <c r="AE107" i="31"/>
  <c r="AD107" i="31"/>
  <c r="AG106" i="31"/>
  <c r="AF106" i="31"/>
  <c r="AE106" i="31"/>
  <c r="AD106" i="31"/>
  <c r="AG105" i="31"/>
  <c r="AF105" i="31"/>
  <c r="AE105" i="31"/>
  <c r="AD105" i="31"/>
  <c r="AG104" i="31"/>
  <c r="AF104" i="31"/>
  <c r="AE104" i="31"/>
  <c r="AD104" i="31"/>
  <c r="AG103" i="31"/>
  <c r="AF103" i="31"/>
  <c r="AE103" i="31"/>
  <c r="AD103" i="31"/>
  <c r="AG102" i="31"/>
  <c r="AF102" i="31"/>
  <c r="AE102" i="31"/>
  <c r="AD102" i="31"/>
  <c r="AG101" i="31"/>
  <c r="AF101" i="31"/>
  <c r="AE101" i="31"/>
  <c r="AD101" i="31"/>
  <c r="AG100" i="31"/>
  <c r="AF100" i="31"/>
  <c r="AE100" i="31"/>
  <c r="AD100" i="31"/>
  <c r="AG99" i="31"/>
  <c r="AF99" i="31"/>
  <c r="AE99" i="31"/>
  <c r="AD99" i="31"/>
  <c r="AG98" i="31"/>
  <c r="AF98" i="31"/>
  <c r="AE98" i="31"/>
  <c r="AD98" i="31"/>
  <c r="AG97" i="31"/>
  <c r="AF97" i="31"/>
  <c r="AE97" i="31"/>
  <c r="AD97" i="31"/>
  <c r="AG96" i="31"/>
  <c r="AF96" i="31"/>
  <c r="AE96" i="31"/>
  <c r="AD96" i="31"/>
  <c r="AG95" i="31"/>
  <c r="AF95" i="31"/>
  <c r="AE95" i="31"/>
  <c r="AD95" i="31"/>
  <c r="AG94" i="31"/>
  <c r="AF94" i="31"/>
  <c r="AE94" i="31"/>
  <c r="AD94" i="31"/>
  <c r="AG93" i="31"/>
  <c r="AF93" i="31"/>
  <c r="AE93" i="31"/>
  <c r="AD93" i="31"/>
  <c r="AG92" i="31"/>
  <c r="AF92" i="31"/>
  <c r="AE92" i="31"/>
  <c r="AD92" i="31"/>
  <c r="AG91" i="31"/>
  <c r="AF91" i="31"/>
  <c r="AE91" i="31"/>
  <c r="AD91" i="31"/>
  <c r="AG90" i="31"/>
  <c r="AF90" i="31"/>
  <c r="AE90" i="31"/>
  <c r="AD90" i="31"/>
  <c r="AG89" i="31"/>
  <c r="AF89" i="31"/>
  <c r="AE89" i="31"/>
  <c r="AD89" i="31"/>
  <c r="AG88" i="31"/>
  <c r="AF88" i="31"/>
  <c r="AE88" i="31"/>
  <c r="AD88" i="31"/>
  <c r="AG87" i="31"/>
  <c r="AF87" i="31"/>
  <c r="AE87" i="31"/>
  <c r="AD87" i="31"/>
  <c r="AG86" i="31"/>
  <c r="AF86" i="31"/>
  <c r="AE86" i="31"/>
  <c r="AD86" i="31"/>
  <c r="AG85" i="31"/>
  <c r="AF85" i="31"/>
  <c r="AE85" i="31"/>
  <c r="AD85" i="31"/>
  <c r="AG84" i="31"/>
  <c r="AF84" i="31"/>
  <c r="AE84" i="31"/>
  <c r="AD84" i="31"/>
  <c r="AG83" i="31"/>
  <c r="AF83" i="31"/>
  <c r="AE83" i="31"/>
  <c r="AD83" i="31"/>
  <c r="AG82" i="31"/>
  <c r="AF82" i="31"/>
  <c r="AE82" i="31"/>
  <c r="AD82" i="31"/>
  <c r="AG81" i="31"/>
  <c r="AF81" i="31"/>
  <c r="AE81" i="31"/>
  <c r="AD81" i="31"/>
  <c r="AG80" i="31"/>
  <c r="AF80" i="31"/>
  <c r="AE80" i="31"/>
  <c r="AD80" i="31"/>
  <c r="AG79" i="31"/>
  <c r="AF79" i="31"/>
  <c r="AE79" i="31"/>
  <c r="AD79" i="31"/>
  <c r="AG78" i="31"/>
  <c r="AF78" i="31"/>
  <c r="AE78" i="31"/>
  <c r="AD78" i="31"/>
  <c r="AG77" i="31"/>
  <c r="AF77" i="31"/>
  <c r="AE77" i="31"/>
  <c r="AD77" i="31"/>
  <c r="AG76" i="31"/>
  <c r="AF76" i="31"/>
  <c r="AE76" i="31"/>
  <c r="AD76" i="31"/>
  <c r="AG75" i="31"/>
  <c r="AF75" i="31"/>
  <c r="AE75" i="31"/>
  <c r="AD75" i="31"/>
  <c r="AG74" i="31"/>
  <c r="AF74" i="31"/>
  <c r="AE74" i="31"/>
  <c r="AD74" i="31"/>
  <c r="AG73" i="31"/>
  <c r="AF73" i="31"/>
  <c r="AE73" i="31"/>
  <c r="AD73" i="31"/>
  <c r="AG72" i="31"/>
  <c r="AF72" i="31"/>
  <c r="AE72" i="31"/>
  <c r="AD72" i="31"/>
  <c r="AG71" i="31"/>
  <c r="AF71" i="31"/>
  <c r="AE71" i="31"/>
  <c r="AD71" i="31"/>
  <c r="AG70" i="31"/>
  <c r="AF70" i="31"/>
  <c r="AE70" i="31"/>
  <c r="AD70" i="31"/>
  <c r="AG69" i="31"/>
  <c r="AF69" i="31"/>
  <c r="AE69" i="31"/>
  <c r="AD69" i="31"/>
  <c r="AG68" i="31"/>
  <c r="AF68" i="31"/>
  <c r="AE68" i="31"/>
  <c r="AD68" i="31"/>
  <c r="AG67" i="31"/>
  <c r="AF67" i="31"/>
  <c r="AE67" i="31"/>
  <c r="AD67" i="31"/>
  <c r="AG66" i="31"/>
  <c r="AF66" i="31"/>
  <c r="AE66" i="31"/>
  <c r="AD66" i="31"/>
  <c r="AG65" i="31"/>
  <c r="AF65" i="31"/>
  <c r="AE65" i="31"/>
  <c r="AD65" i="31"/>
  <c r="AG64" i="31"/>
  <c r="AF64" i="31"/>
  <c r="AE64" i="31"/>
  <c r="AD64" i="31"/>
  <c r="AG63" i="31"/>
  <c r="AF63" i="31"/>
  <c r="AE63" i="31"/>
  <c r="AD63" i="31"/>
  <c r="AG62" i="31"/>
  <c r="AF62" i="31"/>
  <c r="AE62" i="31"/>
  <c r="AD62" i="31"/>
  <c r="AG61" i="31"/>
  <c r="AF61" i="31"/>
  <c r="AE61" i="31"/>
  <c r="AD61" i="31"/>
  <c r="AG60" i="31"/>
  <c r="AF60" i="31"/>
  <c r="AE60" i="31"/>
  <c r="AD60" i="31"/>
  <c r="AG59" i="31"/>
  <c r="AF59" i="31"/>
  <c r="AE59" i="31"/>
  <c r="AD59" i="31"/>
  <c r="AG58" i="31"/>
  <c r="AF58" i="31"/>
  <c r="AE58" i="31"/>
  <c r="AD58" i="31"/>
  <c r="AG57" i="31"/>
  <c r="AF57" i="31"/>
  <c r="AE57" i="31"/>
  <c r="AD57" i="31"/>
  <c r="AG56" i="31"/>
  <c r="AF56" i="31"/>
  <c r="AE56" i="31"/>
  <c r="AD56" i="31"/>
  <c r="AG55" i="31"/>
  <c r="AF55" i="31"/>
  <c r="AE55" i="31"/>
  <c r="AD55" i="31"/>
  <c r="AG54" i="31"/>
  <c r="AF54" i="31"/>
  <c r="AE54" i="31"/>
  <c r="AD54" i="31"/>
  <c r="AG53" i="31"/>
  <c r="AF53" i="31"/>
  <c r="AE53" i="31"/>
  <c r="AD53" i="31"/>
  <c r="AG52" i="31"/>
  <c r="AF52" i="31"/>
  <c r="AE52" i="31"/>
  <c r="AD52" i="31"/>
  <c r="AG51" i="31"/>
  <c r="AF51" i="31"/>
  <c r="AE51" i="31"/>
  <c r="AD51" i="31"/>
  <c r="AG50" i="31"/>
  <c r="AF50" i="31"/>
  <c r="AE50" i="31"/>
  <c r="AD50" i="31"/>
  <c r="AG49" i="31"/>
  <c r="AF49" i="31"/>
  <c r="AE49" i="31"/>
  <c r="AD49" i="31"/>
  <c r="AG48" i="31"/>
  <c r="AF48" i="31"/>
  <c r="AE48" i="31"/>
  <c r="AD48" i="31"/>
  <c r="AG47" i="31"/>
  <c r="AF47" i="31"/>
  <c r="AE47" i="31"/>
  <c r="AD47" i="31"/>
  <c r="AG46" i="31"/>
  <c r="AF46" i="31"/>
  <c r="AE46" i="31"/>
  <c r="AD46" i="31"/>
  <c r="AG45" i="31"/>
  <c r="AF45" i="31"/>
  <c r="AE45" i="31"/>
  <c r="AD45" i="31"/>
  <c r="AG44" i="31"/>
  <c r="AF44" i="31"/>
  <c r="AE44" i="31"/>
  <c r="AD44" i="31"/>
  <c r="AG43" i="31"/>
  <c r="AF43" i="31"/>
  <c r="AE43" i="31"/>
  <c r="AD43" i="31"/>
  <c r="AG42" i="31"/>
  <c r="AF42" i="31"/>
  <c r="AE42" i="31"/>
  <c r="AD42" i="31"/>
  <c r="AG41" i="31"/>
  <c r="AF41" i="31"/>
  <c r="AE41" i="31"/>
  <c r="AD41" i="31"/>
  <c r="AG40" i="31"/>
  <c r="AF40" i="31"/>
  <c r="AE40" i="31"/>
  <c r="AD40" i="31"/>
  <c r="AG39" i="31"/>
  <c r="AF39" i="31"/>
  <c r="AE39" i="31"/>
  <c r="AD39" i="31"/>
  <c r="AG38" i="31"/>
  <c r="AF38" i="31"/>
  <c r="AE38" i="31"/>
  <c r="AD38" i="31"/>
  <c r="AG37" i="31"/>
  <c r="AF37" i="31"/>
  <c r="AE37" i="31"/>
  <c r="AD37" i="31"/>
  <c r="AG36" i="31"/>
  <c r="AF36" i="31"/>
  <c r="AE36" i="31"/>
  <c r="AD36" i="31"/>
  <c r="AG35" i="31"/>
  <c r="AF35" i="31"/>
  <c r="AE35" i="31"/>
  <c r="AD35" i="31"/>
  <c r="AG34" i="31"/>
  <c r="AF34" i="31"/>
  <c r="AE34" i="31"/>
  <c r="AD34" i="31"/>
  <c r="AG33" i="31"/>
  <c r="AF33" i="31"/>
  <c r="AE33" i="31"/>
  <c r="AD33" i="31"/>
  <c r="AG32" i="31"/>
  <c r="AF32" i="31"/>
  <c r="AE32" i="31"/>
  <c r="AD32" i="31"/>
  <c r="AG31" i="31"/>
  <c r="AF31" i="31"/>
  <c r="AE31" i="31"/>
  <c r="AD31" i="31"/>
  <c r="AG30" i="31"/>
  <c r="AF30" i="31"/>
  <c r="AE30" i="31"/>
  <c r="AD30" i="31"/>
  <c r="AG29" i="31"/>
  <c r="AF29" i="31"/>
  <c r="AE29" i="31"/>
  <c r="AD29" i="31"/>
  <c r="AG28" i="31"/>
  <c r="AF28" i="31"/>
  <c r="AE28" i="31"/>
  <c r="AD28" i="31"/>
  <c r="AG27" i="31"/>
  <c r="AF27" i="31"/>
  <c r="AE27" i="31"/>
  <c r="AD27" i="31"/>
  <c r="AG26" i="31"/>
  <c r="AF26" i="31"/>
  <c r="AE26" i="31"/>
  <c r="AD26" i="31"/>
  <c r="AG25" i="31"/>
  <c r="AF25" i="31"/>
  <c r="AE25" i="31"/>
  <c r="AD25" i="31"/>
  <c r="AG24" i="31"/>
  <c r="AF24" i="31"/>
  <c r="AE24" i="31"/>
  <c r="AD24" i="31"/>
  <c r="AG23" i="31"/>
  <c r="AF23" i="31"/>
  <c r="AE23" i="31"/>
  <c r="AD23" i="31"/>
  <c r="AG22" i="31"/>
  <c r="AF22" i="31"/>
  <c r="AE22" i="31"/>
  <c r="AD22" i="31"/>
  <c r="AG21" i="31"/>
  <c r="AF21" i="31"/>
  <c r="AE21" i="31"/>
  <c r="AD21" i="31"/>
  <c r="AG20" i="31"/>
  <c r="AF20" i="31"/>
  <c r="AE20" i="31"/>
  <c r="AD20" i="31"/>
  <c r="AG19" i="31"/>
  <c r="AF19" i="31"/>
  <c r="AE19" i="31"/>
  <c r="AD19" i="31"/>
  <c r="AG18" i="31"/>
  <c r="AF18" i="31"/>
  <c r="AE18" i="31"/>
  <c r="AD18" i="31"/>
  <c r="AG17" i="31"/>
  <c r="AF17" i="31"/>
  <c r="AE17" i="31"/>
  <c r="AD17" i="31"/>
  <c r="AG16" i="31"/>
  <c r="AF16" i="31"/>
  <c r="AE16" i="31"/>
  <c r="AD16" i="31"/>
  <c r="AG15" i="31"/>
  <c r="AF15" i="31"/>
  <c r="AE15" i="31"/>
  <c r="AD15" i="31"/>
  <c r="AG14" i="31"/>
  <c r="AF14" i="31"/>
  <c r="AE14" i="31"/>
  <c r="AD14" i="31"/>
  <c r="AG13" i="31"/>
  <c r="AF13" i="31"/>
  <c r="AE13" i="31"/>
  <c r="AD13" i="31"/>
  <c r="AG12" i="31"/>
  <c r="AF12" i="31"/>
  <c r="AE12" i="31"/>
  <c r="AD12" i="31"/>
  <c r="AG11" i="31"/>
  <c r="AF11" i="31"/>
  <c r="AE11" i="31"/>
  <c r="AD11" i="31"/>
  <c r="AG10" i="31"/>
  <c r="AF10" i="31"/>
  <c r="AE10" i="31"/>
  <c r="AD10" i="31"/>
  <c r="AG9" i="31"/>
  <c r="AF9" i="31"/>
  <c r="AE9" i="31"/>
  <c r="AD9" i="31"/>
  <c r="AG8" i="31"/>
  <c r="AF8" i="31"/>
  <c r="AE8" i="31"/>
  <c r="AD8" i="31"/>
  <c r="AG7" i="31"/>
  <c r="AF7" i="31"/>
  <c r="AE7" i="31"/>
  <c r="AD7" i="31"/>
  <c r="AG6" i="31"/>
  <c r="AF6" i="31"/>
  <c r="AE6" i="31"/>
  <c r="AD6" i="31"/>
  <c r="AG5" i="31"/>
  <c r="AF5" i="31"/>
  <c r="AE5" i="31"/>
  <c r="AD5" i="31"/>
  <c r="AG4" i="31"/>
  <c r="AF4" i="31"/>
  <c r="AE4" i="31"/>
  <c r="AD4" i="31"/>
  <c r="AG3" i="31"/>
  <c r="AF3" i="31"/>
  <c r="AE3" i="31"/>
  <c r="AD3" i="31"/>
  <c r="AG2" i="31"/>
  <c r="AF2" i="31"/>
  <c r="AE2" i="31"/>
  <c r="AD2" i="31"/>
  <c r="AN3" i="31"/>
  <c r="AN4" i="31"/>
  <c r="AN5" i="31"/>
  <c r="AN6" i="31"/>
  <c r="AN7" i="31"/>
  <c r="AN8" i="31"/>
  <c r="AN9" i="31"/>
  <c r="AN10" i="31"/>
  <c r="AN11" i="31"/>
  <c r="AN12" i="31"/>
  <c r="AN13" i="31"/>
  <c r="AN14" i="31"/>
  <c r="AN15" i="31"/>
  <c r="AN16" i="31"/>
  <c r="AN17" i="31"/>
  <c r="AN18" i="31"/>
  <c r="AN19" i="31"/>
  <c r="AN20" i="31"/>
  <c r="AN21" i="31"/>
  <c r="AN22" i="31"/>
  <c r="AN23" i="31"/>
  <c r="AN24" i="31"/>
  <c r="AN25" i="31"/>
  <c r="AN26" i="31"/>
  <c r="AN27" i="31"/>
  <c r="AN28" i="31"/>
  <c r="AN29" i="31"/>
  <c r="AN30" i="31"/>
  <c r="AN31" i="31"/>
  <c r="AN32" i="31"/>
  <c r="AN33" i="31"/>
  <c r="AN34" i="31"/>
  <c r="AN35" i="31"/>
  <c r="AN36" i="31"/>
  <c r="AN37" i="31"/>
  <c r="AN38" i="31"/>
  <c r="AN39" i="31"/>
  <c r="AN40" i="31"/>
  <c r="AN41" i="31"/>
  <c r="AN42" i="31"/>
  <c r="AN43" i="31"/>
  <c r="AN44" i="31"/>
  <c r="AN45" i="31"/>
  <c r="AN46" i="31"/>
  <c r="AN47" i="31"/>
  <c r="AN48" i="31"/>
  <c r="AN49" i="31"/>
  <c r="AN50" i="31"/>
  <c r="AN51" i="31"/>
  <c r="AN52" i="31"/>
  <c r="AN53" i="31"/>
  <c r="AN54" i="31"/>
  <c r="AN55" i="31"/>
  <c r="AN56" i="31"/>
  <c r="AN57" i="31"/>
  <c r="AN58" i="31"/>
  <c r="AN59" i="31"/>
  <c r="AN60" i="31"/>
  <c r="AN61" i="31"/>
  <c r="AN62" i="31"/>
  <c r="AN63" i="31"/>
  <c r="AN64" i="31"/>
  <c r="AN65" i="31"/>
  <c r="AN66" i="31"/>
  <c r="AN67" i="31"/>
  <c r="AN68" i="31"/>
  <c r="AN69" i="31"/>
  <c r="AN70" i="31"/>
  <c r="AN71" i="31"/>
  <c r="AN72" i="31"/>
  <c r="AN73" i="31"/>
  <c r="AN74" i="31"/>
  <c r="AN75" i="31"/>
  <c r="AN76" i="31"/>
  <c r="AN77" i="31"/>
  <c r="AN78" i="31"/>
  <c r="AN79" i="31"/>
  <c r="AN80" i="31"/>
  <c r="AN81" i="31"/>
  <c r="AN82" i="31"/>
  <c r="AN83" i="31"/>
  <c r="AN84" i="31"/>
  <c r="AN85" i="31"/>
  <c r="AN86" i="31"/>
  <c r="AN87" i="31"/>
  <c r="AN88" i="31"/>
  <c r="AN89" i="31"/>
  <c r="AN90" i="31"/>
  <c r="AN91" i="31"/>
  <c r="AN92" i="31"/>
  <c r="AN93" i="31"/>
  <c r="AN94" i="31"/>
  <c r="AN95" i="31"/>
  <c r="AN96" i="31"/>
  <c r="AN97" i="31"/>
  <c r="AN98" i="31"/>
  <c r="AN99" i="31"/>
  <c r="AN100" i="31"/>
  <c r="AN101" i="31"/>
  <c r="AN102" i="31"/>
  <c r="AN103" i="31"/>
  <c r="AN104" i="31"/>
  <c r="AN105" i="31"/>
  <c r="AN106" i="31"/>
  <c r="AN107" i="31"/>
  <c r="AN108" i="31"/>
  <c r="AN109" i="31"/>
  <c r="AN110" i="31"/>
  <c r="AN111" i="31"/>
  <c r="AN112" i="31"/>
  <c r="AN113" i="31"/>
  <c r="AN114" i="31"/>
  <c r="AN115" i="31"/>
  <c r="AN116" i="31"/>
  <c r="AN117" i="31"/>
  <c r="AN118" i="31"/>
  <c r="AN119" i="31"/>
  <c r="AN120" i="31"/>
  <c r="AN121" i="31"/>
  <c r="AN122" i="31"/>
  <c r="AN123" i="31"/>
  <c r="AN124" i="31"/>
  <c r="AN125" i="31"/>
  <c r="AN126" i="31"/>
  <c r="AN127" i="31"/>
  <c r="AN128" i="31"/>
  <c r="AN129" i="31"/>
  <c r="AN130" i="31"/>
  <c r="AN131" i="31"/>
  <c r="AN132" i="31"/>
  <c r="AN133" i="31"/>
  <c r="AN134" i="31"/>
  <c r="AN135" i="31"/>
  <c r="AN136" i="31"/>
  <c r="AN137" i="31"/>
  <c r="AN138" i="31"/>
  <c r="AN139" i="31"/>
  <c r="AN140" i="31"/>
  <c r="AN141" i="31"/>
  <c r="AN142" i="31"/>
  <c r="AN143" i="31"/>
  <c r="AN144" i="31"/>
  <c r="AN145" i="31"/>
  <c r="AN146" i="31"/>
  <c r="AN147" i="31"/>
  <c r="AN148" i="31"/>
  <c r="AN149" i="31"/>
  <c r="AN150" i="31"/>
  <c r="AN151" i="31"/>
  <c r="AN152" i="31"/>
  <c r="AN153" i="31"/>
  <c r="AN154" i="31"/>
  <c r="AN155" i="31"/>
  <c r="AN156" i="31"/>
  <c r="AN157" i="31"/>
  <c r="AN158" i="31"/>
  <c r="AN159" i="31"/>
  <c r="AN160" i="31"/>
  <c r="AN161" i="31"/>
  <c r="AN162" i="31"/>
  <c r="AN163" i="31"/>
  <c r="AN164" i="31"/>
  <c r="AN165" i="31"/>
  <c r="AN166" i="31"/>
  <c r="AN167" i="31"/>
  <c r="AN168" i="31"/>
  <c r="AN169" i="31"/>
  <c r="AN170" i="31"/>
  <c r="AN171" i="31"/>
  <c r="AN172" i="31"/>
  <c r="AN173" i="31"/>
  <c r="AN174" i="31"/>
  <c r="AN175" i="31"/>
  <c r="AN176" i="31"/>
  <c r="AN177" i="31"/>
  <c r="AN178" i="31"/>
  <c r="AN179" i="31"/>
  <c r="AN180" i="31"/>
  <c r="AN181" i="31"/>
  <c r="AN182" i="31"/>
  <c r="AN183" i="31"/>
  <c r="AN184" i="31"/>
  <c r="AN185" i="31"/>
  <c r="AN186" i="31"/>
  <c r="AN187" i="31"/>
  <c r="AN188" i="31"/>
  <c r="AN189" i="31"/>
  <c r="AN190" i="31"/>
  <c r="AN191" i="31"/>
  <c r="AN192" i="31"/>
  <c r="AN193" i="31"/>
  <c r="AN194" i="31"/>
  <c r="AN195" i="31"/>
  <c r="AN196" i="31"/>
  <c r="AN197" i="31"/>
  <c r="AN198" i="31"/>
  <c r="AN199" i="31"/>
  <c r="AN200" i="31"/>
  <c r="AN201" i="31"/>
  <c r="AN202" i="31"/>
  <c r="AN203" i="31"/>
  <c r="AN204" i="31"/>
  <c r="AN205" i="31"/>
  <c r="AN206" i="31"/>
  <c r="AN207" i="31"/>
  <c r="AN208" i="31"/>
  <c r="AN209" i="31"/>
  <c r="AN210" i="31"/>
  <c r="AN211" i="31"/>
  <c r="AN212" i="31"/>
  <c r="AN213" i="31"/>
  <c r="AN214" i="31"/>
  <c r="AN215" i="31"/>
  <c r="AN216" i="31"/>
  <c r="AN217" i="31"/>
  <c r="AN218" i="31"/>
  <c r="AN219" i="31"/>
  <c r="AN220" i="31"/>
  <c r="AN221" i="31"/>
  <c r="AM3" i="31"/>
  <c r="AM4" i="31"/>
  <c r="AM5" i="31"/>
  <c r="AM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85" i="31"/>
  <c r="AM86" i="31"/>
  <c r="AM87" i="31"/>
  <c r="AM88" i="31"/>
  <c r="AM89" i="31"/>
  <c r="AM90" i="31"/>
  <c r="AM91" i="31"/>
  <c r="AM92" i="31"/>
  <c r="AM93" i="31"/>
  <c r="AM94" i="31"/>
  <c r="AM95" i="31"/>
  <c r="AM96" i="31"/>
  <c r="AM97" i="31"/>
  <c r="AM98" i="31"/>
  <c r="AM99" i="31"/>
  <c r="AM100" i="31"/>
  <c r="AM101" i="31"/>
  <c r="AM102" i="31"/>
  <c r="AM103" i="31"/>
  <c r="AM104" i="31"/>
  <c r="AM105" i="31"/>
  <c r="AM106" i="31"/>
  <c r="AM107" i="31"/>
  <c r="AM108" i="31"/>
  <c r="AM109" i="31"/>
  <c r="AM110" i="31"/>
  <c r="AM111" i="31"/>
  <c r="AM112" i="31"/>
  <c r="AM113" i="31"/>
  <c r="AM114" i="31"/>
  <c r="AM115" i="31"/>
  <c r="AM116" i="31"/>
  <c r="AM117" i="31"/>
  <c r="AM118" i="31"/>
  <c r="AM119" i="31"/>
  <c r="AM120" i="31"/>
  <c r="AM121" i="31"/>
  <c r="AM122" i="31"/>
  <c r="AM123" i="31"/>
  <c r="AM124" i="31"/>
  <c r="AM125" i="31"/>
  <c r="AM126" i="31"/>
  <c r="AM127" i="31"/>
  <c r="AM128" i="31"/>
  <c r="AM129" i="31"/>
  <c r="AM130" i="31"/>
  <c r="AM131" i="31"/>
  <c r="AM132" i="31"/>
  <c r="AM133" i="31"/>
  <c r="AM134" i="31"/>
  <c r="AM135" i="31"/>
  <c r="AM136" i="31"/>
  <c r="AM137" i="31"/>
  <c r="AM138" i="31"/>
  <c r="AM139" i="31"/>
  <c r="AM140" i="31"/>
  <c r="AM141" i="31"/>
  <c r="AM142" i="31"/>
  <c r="AM143" i="31"/>
  <c r="AM144" i="31"/>
  <c r="AM145" i="31"/>
  <c r="AM146" i="31"/>
  <c r="AM147" i="31"/>
  <c r="AM148" i="31"/>
  <c r="AM149" i="31"/>
  <c r="AM150" i="31"/>
  <c r="AM151" i="31"/>
  <c r="AM152" i="31"/>
  <c r="AM153" i="31"/>
  <c r="AM154" i="31"/>
  <c r="AM155" i="31"/>
  <c r="AM156" i="31"/>
  <c r="AM157" i="31"/>
  <c r="AM158" i="31"/>
  <c r="AM159" i="31"/>
  <c r="AM160" i="31"/>
  <c r="AM161" i="31"/>
  <c r="AM162" i="31"/>
  <c r="AM163" i="31"/>
  <c r="AM164" i="31"/>
  <c r="AM165" i="31"/>
  <c r="AM166" i="31"/>
  <c r="AM167" i="31"/>
  <c r="AM168" i="31"/>
  <c r="AM169" i="31"/>
  <c r="AM170" i="31"/>
  <c r="AM171" i="31"/>
  <c r="AM172" i="31"/>
  <c r="AM173" i="31"/>
  <c r="AM174" i="31"/>
  <c r="AM175" i="31"/>
  <c r="AM176" i="31"/>
  <c r="AM177" i="31"/>
  <c r="AM178" i="31"/>
  <c r="AM179" i="31"/>
  <c r="AM180" i="31"/>
  <c r="AM181" i="31"/>
  <c r="AM182" i="31"/>
  <c r="AM183" i="31"/>
  <c r="AM184" i="31"/>
  <c r="AM185" i="31"/>
  <c r="AM186" i="31"/>
  <c r="AM187" i="31"/>
  <c r="AM188" i="31"/>
  <c r="AM189" i="31"/>
  <c r="AM190" i="31"/>
  <c r="AM191" i="31"/>
  <c r="AM192" i="31"/>
  <c r="AM193" i="31"/>
  <c r="AM194" i="31"/>
  <c r="AM195" i="31"/>
  <c r="AM196" i="31"/>
  <c r="AM197" i="31"/>
  <c r="AM198" i="31"/>
  <c r="AM199" i="31"/>
  <c r="AM200" i="31"/>
  <c r="AM201" i="31"/>
  <c r="AM202" i="31"/>
  <c r="AM203" i="31"/>
  <c r="AM204" i="31"/>
  <c r="AM205" i="31"/>
  <c r="AM206" i="31"/>
  <c r="AM207" i="31"/>
  <c r="AM208" i="31"/>
  <c r="AM209" i="31"/>
  <c r="AM210" i="31"/>
  <c r="AM211" i="31"/>
  <c r="AM212" i="31"/>
  <c r="AM213" i="31"/>
  <c r="AM214" i="31"/>
  <c r="AM215" i="31"/>
  <c r="AM216" i="31"/>
  <c r="AM217" i="31"/>
  <c r="AM218" i="31"/>
  <c r="AM219" i="31"/>
  <c r="AM220" i="31"/>
  <c r="AM221" i="31"/>
  <c r="AN2" i="31"/>
  <c r="AM2" i="31"/>
  <c r="AL3" i="31"/>
  <c r="AL4" i="31"/>
  <c r="AL5" i="31"/>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L2" i="31"/>
  <c r="C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U687" i="31"/>
  <c r="S688" i="31"/>
  <c r="S689" i="31"/>
  <c r="S690" i="31"/>
  <c r="S691" i="31"/>
  <c r="S692" i="31"/>
  <c r="S693" i="31"/>
  <c r="S694" i="31"/>
  <c r="S695" i="31"/>
  <c r="S696" i="31"/>
  <c r="S697" i="31"/>
  <c r="S698" i="31"/>
  <c r="S699" i="31"/>
  <c r="U699" i="31"/>
  <c r="S700" i="31"/>
  <c r="S701" i="31"/>
  <c r="S702" i="31"/>
  <c r="S703" i="31"/>
  <c r="S704" i="31"/>
  <c r="S705" i="31"/>
  <c r="S706" i="31"/>
  <c r="S707" i="31"/>
  <c r="U707" i="31"/>
  <c r="S708" i="31"/>
  <c r="S709" i="31"/>
  <c r="S710" i="31"/>
  <c r="S711" i="31"/>
  <c r="S712" i="31"/>
  <c r="S713" i="31"/>
  <c r="S714" i="31"/>
  <c r="S715" i="31"/>
  <c r="S716" i="31"/>
  <c r="S717" i="31"/>
  <c r="S718" i="31"/>
  <c r="S719" i="31"/>
  <c r="S720" i="31"/>
  <c r="S721" i="31"/>
  <c r="S722" i="31"/>
  <c r="S723" i="31"/>
  <c r="S724" i="31"/>
  <c r="S725" i="31"/>
  <c r="S726" i="31"/>
  <c r="S727" i="31"/>
  <c r="U727" i="31"/>
  <c r="S728" i="31"/>
  <c r="S729" i="31"/>
  <c r="S730" i="31"/>
  <c r="S731" i="31"/>
  <c r="S732" i="31"/>
  <c r="S733" i="31"/>
  <c r="S734" i="31"/>
  <c r="S735" i="31"/>
  <c r="S736" i="31"/>
  <c r="S737" i="31"/>
  <c r="S738" i="31"/>
  <c r="S739" i="31"/>
  <c r="S740" i="31"/>
  <c r="S741" i="31"/>
  <c r="S742" i="31"/>
  <c r="S743" i="31"/>
  <c r="S744" i="31"/>
  <c r="S745" i="31"/>
  <c r="S746" i="31"/>
  <c r="S747" i="31"/>
  <c r="U747" i="31"/>
  <c r="S748" i="31"/>
  <c r="S749" i="31"/>
  <c r="S750" i="31"/>
  <c r="S751" i="31"/>
  <c r="S752" i="31"/>
  <c r="S753" i="31"/>
  <c r="S754" i="31"/>
  <c r="S755" i="31"/>
  <c r="S756" i="31"/>
  <c r="S757" i="31"/>
  <c r="S758" i="31"/>
  <c r="S759" i="31"/>
  <c r="S760" i="31"/>
  <c r="S761" i="31"/>
  <c r="S762" i="31"/>
  <c r="S763" i="31"/>
  <c r="S764" i="31"/>
  <c r="S765" i="31"/>
  <c r="S766" i="31"/>
  <c r="S767" i="31"/>
  <c r="U767" i="31"/>
  <c r="S768" i="31"/>
  <c r="S769" i="31"/>
  <c r="S770" i="31"/>
  <c r="S771" i="31"/>
  <c r="S772" i="31"/>
  <c r="S773" i="31"/>
  <c r="S774" i="31"/>
  <c r="S775" i="31"/>
  <c r="U775" i="31"/>
  <c r="S776" i="31"/>
  <c r="S777" i="31"/>
  <c r="S778" i="31"/>
  <c r="S779" i="31"/>
  <c r="S780" i="31"/>
  <c r="S781" i="31"/>
  <c r="S782" i="31"/>
  <c r="S783" i="31"/>
  <c r="S784" i="31"/>
  <c r="S785" i="31"/>
  <c r="S786" i="31"/>
  <c r="S787" i="31"/>
  <c r="U787" i="31"/>
  <c r="S788" i="31"/>
  <c r="S789" i="31"/>
  <c r="S790" i="31"/>
  <c r="S791" i="31"/>
  <c r="S792" i="31"/>
  <c r="S793" i="31"/>
  <c r="S794" i="31"/>
  <c r="S795" i="31"/>
  <c r="S796" i="31"/>
  <c r="S797" i="31"/>
  <c r="S798" i="31"/>
  <c r="S799" i="31"/>
  <c r="S800" i="31"/>
  <c r="S801" i="31"/>
  <c r="S802" i="31"/>
  <c r="S803" i="31"/>
  <c r="U803" i="31"/>
  <c r="S804" i="31"/>
  <c r="S805" i="31"/>
  <c r="S806" i="31"/>
  <c r="S807" i="31"/>
  <c r="S808" i="31"/>
  <c r="S809" i="31"/>
  <c r="S810" i="31"/>
  <c r="S811" i="31"/>
  <c r="S812" i="31"/>
  <c r="S813" i="31"/>
  <c r="S814" i="31"/>
  <c r="S815" i="31"/>
  <c r="S816" i="31"/>
  <c r="S817" i="31"/>
  <c r="S818" i="31"/>
  <c r="S819" i="31"/>
  <c r="U819" i="31"/>
  <c r="S820" i="31"/>
  <c r="S821" i="31"/>
  <c r="S822" i="31"/>
  <c r="S823" i="31"/>
  <c r="S824" i="31"/>
  <c r="S825" i="31"/>
  <c r="S826" i="31"/>
  <c r="S827" i="31"/>
  <c r="S828" i="31"/>
  <c r="S829" i="31"/>
  <c r="S830" i="31"/>
  <c r="S831" i="31"/>
  <c r="S832" i="31"/>
  <c r="S833" i="31"/>
  <c r="S834" i="31"/>
  <c r="S835" i="31"/>
  <c r="U835" i="31"/>
  <c r="S836" i="31"/>
  <c r="S837" i="31"/>
  <c r="S838" i="31"/>
  <c r="S839" i="31"/>
  <c r="S840" i="31"/>
  <c r="S841" i="31"/>
  <c r="S842" i="31"/>
  <c r="S843" i="31"/>
  <c r="S844" i="31"/>
  <c r="S845" i="31"/>
  <c r="S846" i="31"/>
  <c r="S847" i="31"/>
  <c r="S848" i="31"/>
  <c r="S849" i="31"/>
  <c r="S850" i="31"/>
  <c r="S851" i="31"/>
  <c r="U851" i="31"/>
  <c r="S852" i="31"/>
  <c r="S853" i="31"/>
  <c r="S854" i="31"/>
  <c r="S855" i="31"/>
  <c r="S856" i="31"/>
  <c r="S857" i="31"/>
  <c r="S858" i="31"/>
  <c r="S859" i="31"/>
  <c r="S860" i="31"/>
  <c r="S861" i="31"/>
  <c r="S862" i="31"/>
  <c r="S863" i="31"/>
  <c r="S864" i="31"/>
  <c r="S865" i="31"/>
  <c r="S866" i="31"/>
  <c r="S867" i="31"/>
  <c r="U867" i="31"/>
  <c r="S868" i="31"/>
  <c r="S869" i="31"/>
  <c r="S870" i="31"/>
  <c r="S871" i="31"/>
  <c r="S872" i="31"/>
  <c r="S873" i="31"/>
  <c r="S874" i="31"/>
  <c r="S875" i="31"/>
  <c r="S876" i="31"/>
  <c r="S877" i="31"/>
  <c r="S878" i="31"/>
  <c r="S879" i="31"/>
  <c r="S880" i="31"/>
  <c r="S881" i="31"/>
  <c r="S662" i="31"/>
  <c r="S443" i="31"/>
  <c r="S444" i="31"/>
  <c r="S445" i="31"/>
  <c r="S446" i="31"/>
  <c r="S447" i="31"/>
  <c r="U447" i="31"/>
  <c r="S448" i="31"/>
  <c r="S449" i="31"/>
  <c r="S450" i="31"/>
  <c r="S451" i="31"/>
  <c r="S452" i="31"/>
  <c r="S453" i="31"/>
  <c r="U453" i="31"/>
  <c r="S454" i="31"/>
  <c r="S455" i="31"/>
  <c r="S456" i="31"/>
  <c r="S457" i="31"/>
  <c r="S458" i="31"/>
  <c r="S459" i="31"/>
  <c r="S460" i="31"/>
  <c r="S461" i="31"/>
  <c r="S462" i="31"/>
  <c r="S463" i="31"/>
  <c r="S464" i="31"/>
  <c r="S465" i="31"/>
  <c r="S466" i="31"/>
  <c r="S467" i="31"/>
  <c r="S468" i="31"/>
  <c r="S469" i="31"/>
  <c r="S470" i="31"/>
  <c r="S471" i="31"/>
  <c r="S472" i="31"/>
  <c r="S473" i="31"/>
  <c r="U473" i="31"/>
  <c r="S474" i="31"/>
  <c r="S475" i="31"/>
  <c r="U475" i="31"/>
  <c r="S476" i="31"/>
  <c r="S477" i="31"/>
  <c r="S478" i="31"/>
  <c r="S479" i="31"/>
  <c r="S480" i="31"/>
  <c r="S481" i="31"/>
  <c r="S482" i="31"/>
  <c r="S483" i="31"/>
  <c r="U483" i="31"/>
  <c r="S484" i="31"/>
  <c r="S485" i="31"/>
  <c r="U485" i="31"/>
  <c r="S486" i="31"/>
  <c r="S487" i="31"/>
  <c r="S488" i="31"/>
  <c r="S489" i="31"/>
  <c r="S490" i="31"/>
  <c r="S491" i="31"/>
  <c r="S492" i="31"/>
  <c r="S493" i="31"/>
  <c r="S494" i="31"/>
  <c r="S495" i="31"/>
  <c r="S496" i="31"/>
  <c r="S497" i="31"/>
  <c r="S498" i="31"/>
  <c r="S499" i="31"/>
  <c r="S500" i="31"/>
  <c r="S501" i="31"/>
  <c r="S502" i="31"/>
  <c r="S503" i="31"/>
  <c r="S504" i="31"/>
  <c r="S505" i="31"/>
  <c r="U505" i="31"/>
  <c r="S506" i="31"/>
  <c r="S507" i="31"/>
  <c r="S508" i="31"/>
  <c r="S509" i="31"/>
  <c r="S510" i="31"/>
  <c r="S511" i="31"/>
  <c r="U511" i="31"/>
  <c r="S512" i="31"/>
  <c r="S513" i="31"/>
  <c r="S514" i="31"/>
  <c r="S515" i="31"/>
  <c r="S516" i="31"/>
  <c r="S517" i="31"/>
  <c r="U517" i="31"/>
  <c r="S518" i="31"/>
  <c r="S519" i="31"/>
  <c r="S520" i="31"/>
  <c r="S521" i="31"/>
  <c r="S522" i="31"/>
  <c r="S523" i="31"/>
  <c r="S524" i="31"/>
  <c r="S525" i="31"/>
  <c r="S526" i="31"/>
  <c r="S527" i="31"/>
  <c r="S528" i="31"/>
  <c r="S529" i="31"/>
  <c r="S530" i="31"/>
  <c r="S531" i="31"/>
  <c r="S532" i="31"/>
  <c r="S533" i="31"/>
  <c r="S534" i="31"/>
  <c r="S535" i="31"/>
  <c r="S536" i="31"/>
  <c r="S537" i="31"/>
  <c r="U537" i="31"/>
  <c r="S538" i="31"/>
  <c r="S539" i="31"/>
  <c r="U539" i="31"/>
  <c r="S540" i="31"/>
  <c r="S541" i="31"/>
  <c r="S542" i="31"/>
  <c r="S543" i="31"/>
  <c r="S544" i="31"/>
  <c r="S545" i="31"/>
  <c r="S546" i="31"/>
  <c r="S547" i="31"/>
  <c r="U547" i="31"/>
  <c r="S548" i="31"/>
  <c r="S549" i="31"/>
  <c r="U549" i="31"/>
  <c r="S550" i="31"/>
  <c r="S551" i="31"/>
  <c r="S552" i="31"/>
  <c r="S553" i="31"/>
  <c r="S554" i="31"/>
  <c r="S555" i="31"/>
  <c r="S556" i="31"/>
  <c r="S557" i="31"/>
  <c r="S558" i="31"/>
  <c r="S559" i="31"/>
  <c r="S560" i="31"/>
  <c r="S561" i="31"/>
  <c r="S562" i="31"/>
  <c r="S563" i="31"/>
  <c r="S564" i="31"/>
  <c r="S565" i="31"/>
  <c r="S566" i="31"/>
  <c r="S567" i="31"/>
  <c r="S568" i="31"/>
  <c r="S569" i="31"/>
  <c r="S570" i="31"/>
  <c r="S571" i="31"/>
  <c r="U571" i="31"/>
  <c r="S572" i="31"/>
  <c r="S573" i="31"/>
  <c r="S574" i="31"/>
  <c r="S575" i="31"/>
  <c r="S576" i="31"/>
  <c r="S577" i="31"/>
  <c r="S578" i="31"/>
  <c r="S579" i="31"/>
  <c r="U579" i="31"/>
  <c r="S580" i="31"/>
  <c r="S581" i="31"/>
  <c r="S582" i="31"/>
  <c r="S583" i="31"/>
  <c r="S584" i="31"/>
  <c r="S585" i="31"/>
  <c r="S586" i="31"/>
  <c r="S587" i="31"/>
  <c r="S588" i="31"/>
  <c r="S589" i="31"/>
  <c r="S590" i="31"/>
  <c r="S591" i="31"/>
  <c r="S592" i="31"/>
  <c r="S593" i="31"/>
  <c r="S594" i="31"/>
  <c r="S595" i="31"/>
  <c r="S596" i="31"/>
  <c r="S597" i="31"/>
  <c r="S598" i="31"/>
  <c r="S599" i="31"/>
  <c r="U599" i="31"/>
  <c r="S600" i="31"/>
  <c r="S601" i="31"/>
  <c r="S602" i="31"/>
  <c r="S603" i="31"/>
  <c r="S604" i="31"/>
  <c r="S605" i="31"/>
  <c r="S606" i="31"/>
  <c r="S607" i="31"/>
  <c r="S608" i="31"/>
  <c r="S609" i="31"/>
  <c r="S610" i="31"/>
  <c r="S611" i="31"/>
  <c r="S612" i="31"/>
  <c r="S613" i="31"/>
  <c r="S614" i="31"/>
  <c r="S615" i="31"/>
  <c r="S616" i="31"/>
  <c r="S617" i="31"/>
  <c r="S618" i="31"/>
  <c r="S619" i="31"/>
  <c r="U619" i="31"/>
  <c r="S620" i="31"/>
  <c r="S621" i="31"/>
  <c r="S622" i="31"/>
  <c r="S623" i="31"/>
  <c r="S624" i="31"/>
  <c r="S625" i="31"/>
  <c r="S626" i="31"/>
  <c r="S627" i="31"/>
  <c r="S628" i="31"/>
  <c r="S629" i="31"/>
  <c r="S630" i="31"/>
  <c r="S631" i="31"/>
  <c r="U631" i="31"/>
  <c r="S632" i="31"/>
  <c r="S633" i="31"/>
  <c r="S634" i="31"/>
  <c r="S635" i="31"/>
  <c r="S636" i="31"/>
  <c r="S637" i="31"/>
  <c r="S638" i="31"/>
  <c r="S639" i="31"/>
  <c r="U639" i="31"/>
  <c r="S640" i="31"/>
  <c r="S641" i="31"/>
  <c r="S642" i="31"/>
  <c r="S643" i="31"/>
  <c r="S644" i="31"/>
  <c r="S645" i="31"/>
  <c r="S646" i="31"/>
  <c r="S647" i="31"/>
  <c r="U647" i="31"/>
  <c r="S648" i="31"/>
  <c r="S649" i="31"/>
  <c r="S650" i="31"/>
  <c r="S651" i="31"/>
  <c r="S652" i="31"/>
  <c r="S653" i="31"/>
  <c r="S654" i="31"/>
  <c r="S655" i="31"/>
  <c r="U655" i="31"/>
  <c r="S656" i="31"/>
  <c r="S657" i="31"/>
  <c r="S658" i="31"/>
  <c r="S659" i="31"/>
  <c r="U659" i="31"/>
  <c r="S660" i="31"/>
  <c r="S661" i="31"/>
  <c r="S442" i="31"/>
  <c r="S223" i="31"/>
  <c r="S224" i="31"/>
  <c r="U224" i="31"/>
  <c r="S225" i="31"/>
  <c r="U225" i="31"/>
  <c r="S226" i="31"/>
  <c r="S227" i="31"/>
  <c r="S228" i="31"/>
  <c r="U228" i="31"/>
  <c r="S229" i="31"/>
  <c r="S230" i="31"/>
  <c r="S231" i="31"/>
  <c r="U231" i="31"/>
  <c r="S232" i="31"/>
  <c r="U232" i="31"/>
  <c r="S233" i="31"/>
  <c r="S234" i="31"/>
  <c r="S235" i="31"/>
  <c r="S236" i="31"/>
  <c r="U236" i="31"/>
  <c r="S237" i="31"/>
  <c r="U237" i="31"/>
  <c r="S238" i="31"/>
  <c r="U238" i="31"/>
  <c r="S239" i="31"/>
  <c r="S240" i="31"/>
  <c r="U240" i="31"/>
  <c r="S241" i="31"/>
  <c r="S242" i="31"/>
  <c r="S243" i="31"/>
  <c r="U243" i="31"/>
  <c r="S244" i="31"/>
  <c r="S245" i="31"/>
  <c r="S246" i="31"/>
  <c r="S247" i="31"/>
  <c r="S248" i="31"/>
  <c r="S249" i="31"/>
  <c r="S250" i="31"/>
  <c r="S251" i="31"/>
  <c r="U251" i="31"/>
  <c r="S252" i="31"/>
  <c r="S253" i="31"/>
  <c r="U253" i="31"/>
  <c r="S254" i="31"/>
  <c r="S255" i="31"/>
  <c r="S256" i="31"/>
  <c r="S257" i="31"/>
  <c r="S258" i="31"/>
  <c r="S259" i="31"/>
  <c r="U259" i="31"/>
  <c r="S260" i="31"/>
  <c r="S261" i="31"/>
  <c r="U261" i="31"/>
  <c r="S262" i="31"/>
  <c r="S263" i="31"/>
  <c r="S264" i="31"/>
  <c r="S265" i="31"/>
  <c r="S266" i="31"/>
  <c r="S267" i="31"/>
  <c r="U267" i="31"/>
  <c r="S268" i="31"/>
  <c r="S269" i="31"/>
  <c r="U269" i="31"/>
  <c r="S270" i="31"/>
  <c r="S271" i="31"/>
  <c r="S272" i="31"/>
  <c r="S273" i="31"/>
  <c r="S274" i="31"/>
  <c r="S275" i="31"/>
  <c r="S276" i="31"/>
  <c r="S277" i="31"/>
  <c r="S278" i="31"/>
  <c r="S279" i="31"/>
  <c r="U279" i="31"/>
  <c r="S280" i="31"/>
  <c r="S281" i="31"/>
  <c r="S282" i="31"/>
  <c r="S283" i="31"/>
  <c r="S284" i="31"/>
  <c r="S285" i="31"/>
  <c r="S286" i="31"/>
  <c r="S287" i="31"/>
  <c r="U287" i="31"/>
  <c r="S288" i="31"/>
  <c r="S289" i="31"/>
  <c r="S290" i="31"/>
  <c r="S291" i="31"/>
  <c r="S292" i="31"/>
  <c r="S293" i="31"/>
  <c r="S294" i="31"/>
  <c r="S295" i="31"/>
  <c r="U295" i="31"/>
  <c r="S296" i="31"/>
  <c r="S297" i="31"/>
  <c r="S298" i="31"/>
  <c r="S299" i="31"/>
  <c r="S300" i="31"/>
  <c r="S301" i="31"/>
  <c r="S302" i="31"/>
  <c r="S303" i="31"/>
  <c r="S304" i="31"/>
  <c r="S305" i="31"/>
  <c r="S306" i="31"/>
  <c r="S307" i="31"/>
  <c r="S308" i="31"/>
  <c r="S309" i="31"/>
  <c r="S310" i="31"/>
  <c r="S311" i="31"/>
  <c r="U311" i="31"/>
  <c r="S312" i="31"/>
  <c r="S313" i="31"/>
  <c r="S314" i="31"/>
  <c r="S315" i="31"/>
  <c r="S316" i="31"/>
  <c r="S317" i="31"/>
  <c r="S318" i="31"/>
  <c r="S319" i="31"/>
  <c r="U319" i="31"/>
  <c r="S320" i="31"/>
  <c r="S321" i="31"/>
  <c r="U321" i="31"/>
  <c r="S322" i="31"/>
  <c r="S323" i="31"/>
  <c r="S324" i="31"/>
  <c r="S325" i="31"/>
  <c r="S326" i="31"/>
  <c r="S327" i="31"/>
  <c r="S328" i="31"/>
  <c r="S329" i="31"/>
  <c r="S330" i="31"/>
  <c r="S331" i="31"/>
  <c r="U331" i="31"/>
  <c r="S332" i="31"/>
  <c r="S333" i="31"/>
  <c r="S334" i="31"/>
  <c r="S335" i="31"/>
  <c r="S336" i="31"/>
  <c r="S337" i="31"/>
  <c r="U337" i="31"/>
  <c r="S338" i="31"/>
  <c r="S339" i="31"/>
  <c r="S340" i="31"/>
  <c r="S341" i="31"/>
  <c r="S342" i="31"/>
  <c r="S343" i="31"/>
  <c r="U343" i="31"/>
  <c r="S344" i="31"/>
  <c r="S345" i="31"/>
  <c r="U345" i="31"/>
  <c r="S346" i="31"/>
  <c r="S347" i="31"/>
  <c r="S348" i="31"/>
  <c r="S349" i="31"/>
  <c r="S350" i="31"/>
  <c r="S351" i="31"/>
  <c r="S352" i="31"/>
  <c r="S353" i="31"/>
  <c r="S354" i="31"/>
  <c r="S355" i="31"/>
  <c r="U355" i="31"/>
  <c r="S356" i="31"/>
  <c r="S357" i="31"/>
  <c r="S358" i="31"/>
  <c r="S359" i="31"/>
  <c r="S360" i="31"/>
  <c r="S361" i="31"/>
  <c r="S362" i="31"/>
  <c r="S363" i="31"/>
  <c r="U363" i="31"/>
  <c r="S364" i="31"/>
  <c r="S365" i="31"/>
  <c r="S366" i="31"/>
  <c r="S367" i="31"/>
  <c r="S368" i="31"/>
  <c r="S369" i="31"/>
  <c r="S370" i="31"/>
  <c r="S371" i="31"/>
  <c r="U371" i="31"/>
  <c r="S372" i="31"/>
  <c r="S373" i="31"/>
  <c r="S374" i="31"/>
  <c r="S375" i="31"/>
  <c r="S376" i="31"/>
  <c r="S377" i="31"/>
  <c r="S378" i="31"/>
  <c r="S379" i="31"/>
  <c r="S380" i="31"/>
  <c r="S381" i="31"/>
  <c r="U381" i="31"/>
  <c r="S382" i="31"/>
  <c r="S383" i="31"/>
  <c r="U383" i="31"/>
  <c r="S384" i="31"/>
  <c r="S385" i="31"/>
  <c r="S386" i="31"/>
  <c r="S387" i="31"/>
  <c r="U387" i="31"/>
  <c r="S388" i="31"/>
  <c r="S389" i="31"/>
  <c r="U389" i="31"/>
  <c r="S390" i="31"/>
  <c r="S391" i="31"/>
  <c r="S392" i="31"/>
  <c r="S393" i="31"/>
  <c r="S394" i="31"/>
  <c r="S395" i="31"/>
  <c r="S396" i="31"/>
  <c r="S397" i="31"/>
  <c r="U397" i="31"/>
  <c r="S398" i="31"/>
  <c r="S399" i="31"/>
  <c r="U399" i="31"/>
  <c r="S400" i="31"/>
  <c r="S401" i="31"/>
  <c r="S402" i="31"/>
  <c r="S403" i="31"/>
  <c r="S404" i="31"/>
  <c r="S405" i="31"/>
  <c r="S406" i="31"/>
  <c r="S407" i="31"/>
  <c r="U407" i="31"/>
  <c r="S408" i="31"/>
  <c r="S409" i="31"/>
  <c r="S410" i="31"/>
  <c r="S411" i="31"/>
  <c r="S412" i="31"/>
  <c r="S413" i="31"/>
  <c r="S414" i="31"/>
  <c r="S415" i="31"/>
  <c r="U415" i="31"/>
  <c r="S416" i="31"/>
  <c r="S417" i="31"/>
  <c r="S418" i="31"/>
  <c r="S419" i="31"/>
  <c r="S420" i="31"/>
  <c r="S421" i="31"/>
  <c r="S422" i="31"/>
  <c r="S423" i="31"/>
  <c r="U423" i="31"/>
  <c r="S424" i="31"/>
  <c r="S425" i="31"/>
  <c r="U425" i="31"/>
  <c r="S426" i="31"/>
  <c r="S427" i="31"/>
  <c r="U427" i="31"/>
  <c r="S428" i="31"/>
  <c r="S429" i="31"/>
  <c r="U429" i="31"/>
  <c r="S430" i="31"/>
  <c r="S431" i="31"/>
  <c r="U431" i="31"/>
  <c r="S432" i="31"/>
  <c r="S433" i="31"/>
  <c r="S434" i="31"/>
  <c r="S435" i="31"/>
  <c r="S436" i="31"/>
  <c r="S437" i="31"/>
  <c r="U437" i="31"/>
  <c r="S438" i="31"/>
  <c r="S439" i="31"/>
  <c r="S440" i="31"/>
  <c r="S441" i="31"/>
  <c r="U441" i="31"/>
  <c r="S222" i="31"/>
  <c r="U222" i="31"/>
  <c r="U227" i="31"/>
  <c r="U235" i="31"/>
  <c r="U255" i="31"/>
  <c r="U275" i="31"/>
  <c r="U283" i="31"/>
  <c r="U291" i="31"/>
  <c r="U315" i="31"/>
  <c r="U323" i="31"/>
  <c r="U335" i="31"/>
  <c r="U367" i="31"/>
  <c r="U375" i="31"/>
  <c r="U411" i="31"/>
  <c r="U419" i="31"/>
  <c r="U443" i="31"/>
  <c r="U451" i="31"/>
  <c r="U459" i="31"/>
  <c r="U463" i="31"/>
  <c r="U467" i="31"/>
  <c r="U479" i="31"/>
  <c r="U487" i="31"/>
  <c r="U491" i="31"/>
  <c r="U499" i="31"/>
  <c r="U503" i="31"/>
  <c r="U507" i="31"/>
  <c r="U519" i="31"/>
  <c r="U523" i="31"/>
  <c r="U527" i="31"/>
  <c r="U535" i="31"/>
  <c r="U543" i="31"/>
  <c r="U551" i="31"/>
  <c r="U559" i="31"/>
  <c r="U563" i="31"/>
  <c r="U567" i="31"/>
  <c r="U583" i="31"/>
  <c r="U584" i="31"/>
  <c r="U587" i="31"/>
  <c r="U595" i="31"/>
  <c r="U600" i="31"/>
  <c r="U607" i="31"/>
  <c r="U611" i="31"/>
  <c r="U615" i="31"/>
  <c r="U627" i="31"/>
  <c r="U635" i="31"/>
  <c r="U651" i="31"/>
  <c r="U656" i="31"/>
  <c r="U667" i="31"/>
  <c r="U671" i="31"/>
  <c r="U679" i="31"/>
  <c r="U683" i="31"/>
  <c r="U691" i="31"/>
  <c r="U703" i="31"/>
  <c r="U711" i="31"/>
  <c r="U715" i="31"/>
  <c r="U723" i="31"/>
  <c r="U731" i="31"/>
  <c r="U739" i="31"/>
  <c r="U743" i="31"/>
  <c r="U755" i="31"/>
  <c r="U759" i="31"/>
  <c r="U771" i="31"/>
  <c r="U779" i="31"/>
  <c r="U783" i="31"/>
  <c r="U791" i="31"/>
  <c r="U795" i="31"/>
  <c r="U807" i="31"/>
  <c r="U811" i="31"/>
  <c r="U823" i="31"/>
  <c r="U831" i="31"/>
  <c r="U832" i="31"/>
  <c r="U839" i="31"/>
  <c r="U847" i="31"/>
  <c r="U859" i="31"/>
  <c r="U860" i="31"/>
  <c r="U863" i="31"/>
  <c r="U871" i="31"/>
  <c r="U875" i="31"/>
  <c r="U879"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J663" i="31"/>
  <c r="O663" i="31"/>
  <c r="P663" i="31"/>
  <c r="J664" i="31"/>
  <c r="O664" i="31"/>
  <c r="P664" i="31"/>
  <c r="J665" i="31"/>
  <c r="K665" i="31"/>
  <c r="L665" i="31"/>
  <c r="J666" i="31"/>
  <c r="O666" i="31"/>
  <c r="P666" i="31"/>
  <c r="J667" i="31"/>
  <c r="O667" i="31"/>
  <c r="P667" i="31"/>
  <c r="J668" i="31"/>
  <c r="O668" i="31"/>
  <c r="P668" i="31"/>
  <c r="J669" i="31"/>
  <c r="K669" i="31"/>
  <c r="L669" i="31"/>
  <c r="J670" i="31"/>
  <c r="K670" i="31"/>
  <c r="L670" i="31"/>
  <c r="J671" i="31"/>
  <c r="J672" i="31"/>
  <c r="O672" i="31"/>
  <c r="P672" i="31"/>
  <c r="J673" i="31"/>
  <c r="K673" i="31"/>
  <c r="L673" i="31"/>
  <c r="J674" i="31"/>
  <c r="K674" i="31"/>
  <c r="L674" i="31"/>
  <c r="J675" i="31"/>
  <c r="O675" i="31"/>
  <c r="P675" i="31"/>
  <c r="J676" i="31"/>
  <c r="O676" i="31"/>
  <c r="P676" i="31"/>
  <c r="J677" i="31"/>
  <c r="O677" i="31"/>
  <c r="P677" i="31"/>
  <c r="J678" i="31"/>
  <c r="O678" i="31"/>
  <c r="P678" i="31"/>
  <c r="J679" i="31"/>
  <c r="J680" i="31"/>
  <c r="O680" i="31"/>
  <c r="P680" i="31"/>
  <c r="J681" i="31"/>
  <c r="K681" i="31"/>
  <c r="L681" i="31"/>
  <c r="J682" i="31"/>
  <c r="O682" i="31"/>
  <c r="P682" i="31"/>
  <c r="J683" i="31"/>
  <c r="O683" i="31"/>
  <c r="P683" i="31"/>
  <c r="J684" i="31"/>
  <c r="O684" i="31"/>
  <c r="P684" i="31"/>
  <c r="J685" i="31"/>
  <c r="K685" i="31"/>
  <c r="L685" i="31"/>
  <c r="J686" i="31"/>
  <c r="J687" i="31"/>
  <c r="O687" i="31"/>
  <c r="P687" i="31"/>
  <c r="J688" i="31"/>
  <c r="O688" i="31"/>
  <c r="P688" i="31"/>
  <c r="J689" i="31"/>
  <c r="K689" i="31"/>
  <c r="L689" i="31"/>
  <c r="J690" i="31"/>
  <c r="K690" i="31"/>
  <c r="L690" i="31"/>
  <c r="J691" i="31"/>
  <c r="J692" i="31"/>
  <c r="O692" i="31"/>
  <c r="P692" i="31"/>
  <c r="J693" i="31"/>
  <c r="O693" i="31"/>
  <c r="P693" i="31"/>
  <c r="J694" i="31"/>
  <c r="O694" i="31"/>
  <c r="P694" i="31"/>
  <c r="J695" i="31"/>
  <c r="O695" i="31"/>
  <c r="P695" i="31"/>
  <c r="J696" i="31"/>
  <c r="O696" i="31"/>
  <c r="P696" i="31"/>
  <c r="J697" i="31"/>
  <c r="K697" i="31"/>
  <c r="L697" i="31"/>
  <c r="J698" i="31"/>
  <c r="O698" i="31"/>
  <c r="P698" i="31"/>
  <c r="J699" i="31"/>
  <c r="O699" i="31"/>
  <c r="P699" i="31"/>
  <c r="J700" i="31"/>
  <c r="O700" i="31"/>
  <c r="P700" i="31"/>
  <c r="J701" i="31"/>
  <c r="K701" i="31"/>
  <c r="L701" i="31"/>
  <c r="J702" i="31"/>
  <c r="J703" i="31"/>
  <c r="O703" i="31"/>
  <c r="P703" i="31"/>
  <c r="J704" i="31"/>
  <c r="O704" i="31"/>
  <c r="P704" i="31"/>
  <c r="J705" i="31"/>
  <c r="K705" i="31"/>
  <c r="L705" i="31"/>
  <c r="J706" i="31"/>
  <c r="K706" i="31"/>
  <c r="L706" i="31"/>
  <c r="J707" i="31"/>
  <c r="J708" i="31"/>
  <c r="O708" i="31"/>
  <c r="P708" i="31"/>
  <c r="J709" i="31"/>
  <c r="O709" i="31"/>
  <c r="P709" i="31"/>
  <c r="J710" i="31"/>
  <c r="O710" i="31"/>
  <c r="P710" i="31"/>
  <c r="J711" i="31"/>
  <c r="O711" i="31"/>
  <c r="P711" i="31"/>
  <c r="J712" i="31"/>
  <c r="O712" i="31"/>
  <c r="P712" i="31"/>
  <c r="J713" i="31"/>
  <c r="K713" i="31"/>
  <c r="L713" i="31"/>
  <c r="J714" i="31"/>
  <c r="O714" i="31"/>
  <c r="P714" i="31"/>
  <c r="J715" i="31"/>
  <c r="O715" i="31"/>
  <c r="P715" i="31"/>
  <c r="J716" i="31"/>
  <c r="O716" i="31"/>
  <c r="P716" i="31"/>
  <c r="J717" i="31"/>
  <c r="K717" i="31"/>
  <c r="L717" i="31"/>
  <c r="J718" i="31"/>
  <c r="J719" i="31"/>
  <c r="O719" i="31"/>
  <c r="P719" i="31"/>
  <c r="J720" i="31"/>
  <c r="O720" i="31"/>
  <c r="P720" i="31"/>
  <c r="J721" i="31"/>
  <c r="K721" i="31"/>
  <c r="L721" i="31"/>
  <c r="J722" i="31"/>
  <c r="K722" i="31"/>
  <c r="L722" i="31"/>
  <c r="J723" i="31"/>
  <c r="J724" i="31"/>
  <c r="O724" i="31"/>
  <c r="P724" i="31"/>
  <c r="J725" i="31"/>
  <c r="O725" i="31"/>
  <c r="P725" i="31"/>
  <c r="J726" i="31"/>
  <c r="O726" i="31"/>
  <c r="P726" i="31"/>
  <c r="J727" i="31"/>
  <c r="O727" i="31"/>
  <c r="P727" i="31"/>
  <c r="J728" i="31"/>
  <c r="O728" i="31"/>
  <c r="P728" i="31"/>
  <c r="J729" i="31"/>
  <c r="K729" i="31"/>
  <c r="L729" i="31"/>
  <c r="J730" i="31"/>
  <c r="O730" i="31"/>
  <c r="P730" i="31"/>
  <c r="J731" i="31"/>
  <c r="O731" i="31"/>
  <c r="P731" i="31"/>
  <c r="J732" i="31"/>
  <c r="O732" i="31"/>
  <c r="P732" i="31"/>
  <c r="J733" i="31"/>
  <c r="K733" i="31"/>
  <c r="L733" i="31"/>
  <c r="J734" i="31"/>
  <c r="K734" i="31"/>
  <c r="L734" i="31"/>
  <c r="J735" i="31"/>
  <c r="O735" i="31"/>
  <c r="P735" i="31"/>
  <c r="J736" i="31"/>
  <c r="O736" i="31"/>
  <c r="P736" i="31"/>
  <c r="J737" i="31"/>
  <c r="K737" i="31"/>
  <c r="L737" i="31"/>
  <c r="J738" i="31"/>
  <c r="K738" i="31"/>
  <c r="L738" i="31"/>
  <c r="J739" i="31"/>
  <c r="J740" i="31"/>
  <c r="O740" i="31"/>
  <c r="P740" i="31"/>
  <c r="J741" i="31"/>
  <c r="O741" i="31"/>
  <c r="P741" i="31"/>
  <c r="J742" i="31"/>
  <c r="O742" i="31"/>
  <c r="P742" i="31"/>
  <c r="J743" i="31"/>
  <c r="O743" i="31"/>
  <c r="P743" i="31"/>
  <c r="J744" i="31"/>
  <c r="O744" i="31"/>
  <c r="P744" i="31"/>
  <c r="J745" i="31"/>
  <c r="K745" i="31"/>
  <c r="L745" i="31"/>
  <c r="J746" i="31"/>
  <c r="O746" i="31"/>
  <c r="P746" i="31"/>
  <c r="J747" i="31"/>
  <c r="O747" i="31"/>
  <c r="P747" i="31"/>
  <c r="J748" i="31"/>
  <c r="O748" i="31"/>
  <c r="P748" i="31"/>
  <c r="J749" i="31"/>
  <c r="K749" i="31"/>
  <c r="L749" i="31"/>
  <c r="J750" i="31"/>
  <c r="J751" i="31"/>
  <c r="O751" i="31"/>
  <c r="P751" i="31"/>
  <c r="J752" i="31"/>
  <c r="O752" i="31"/>
  <c r="P752" i="31"/>
  <c r="J753" i="31"/>
  <c r="K753" i="31"/>
  <c r="L753" i="31"/>
  <c r="J754" i="31"/>
  <c r="K754" i="31"/>
  <c r="L754" i="31"/>
  <c r="J755" i="31"/>
  <c r="J756" i="31"/>
  <c r="O756" i="31"/>
  <c r="P756" i="31"/>
  <c r="J757" i="31"/>
  <c r="O757" i="31"/>
  <c r="P757" i="31"/>
  <c r="J758" i="31"/>
  <c r="O758" i="31"/>
  <c r="P758" i="31"/>
  <c r="J759" i="31"/>
  <c r="O759" i="31"/>
  <c r="P759" i="31"/>
  <c r="J760" i="31"/>
  <c r="O760" i="31"/>
  <c r="P760" i="31"/>
  <c r="J761" i="31"/>
  <c r="K761" i="31"/>
  <c r="L761" i="31"/>
  <c r="J762" i="31"/>
  <c r="O762" i="31"/>
  <c r="P762" i="31"/>
  <c r="J763" i="31"/>
  <c r="O763" i="31"/>
  <c r="P763" i="31"/>
  <c r="J764" i="31"/>
  <c r="O764" i="31"/>
  <c r="P764" i="31"/>
  <c r="J765" i="31"/>
  <c r="K765" i="31"/>
  <c r="L765" i="31"/>
  <c r="J766" i="31"/>
  <c r="J767" i="31"/>
  <c r="O767" i="31"/>
  <c r="P767" i="31"/>
  <c r="J768" i="31"/>
  <c r="O768" i="31"/>
  <c r="P768" i="31"/>
  <c r="J769" i="31"/>
  <c r="K769" i="31"/>
  <c r="L769" i="31"/>
  <c r="J770" i="31"/>
  <c r="K770" i="31"/>
  <c r="L770" i="31"/>
  <c r="J771" i="31"/>
  <c r="J772" i="31"/>
  <c r="O772" i="31"/>
  <c r="P772" i="31"/>
  <c r="J773" i="31"/>
  <c r="O773" i="31"/>
  <c r="P773" i="31"/>
  <c r="J774" i="31"/>
  <c r="O774" i="31"/>
  <c r="P774" i="31"/>
  <c r="J775" i="31"/>
  <c r="O775" i="31"/>
  <c r="P775" i="31"/>
  <c r="J776" i="31"/>
  <c r="O776" i="31"/>
  <c r="P776" i="31"/>
  <c r="J777" i="31"/>
  <c r="K777" i="31"/>
  <c r="L777" i="31"/>
  <c r="J778" i="31"/>
  <c r="O778" i="31"/>
  <c r="P778" i="31"/>
  <c r="J779" i="31"/>
  <c r="O779" i="31"/>
  <c r="P779" i="31"/>
  <c r="J780" i="31"/>
  <c r="O780" i="31"/>
  <c r="P780" i="31"/>
  <c r="J781" i="31"/>
  <c r="K781" i="31"/>
  <c r="L781" i="31"/>
  <c r="J782" i="31"/>
  <c r="J783" i="31"/>
  <c r="O783" i="31"/>
  <c r="P783" i="31"/>
  <c r="J784" i="31"/>
  <c r="O784" i="31"/>
  <c r="P784" i="31"/>
  <c r="J785" i="31"/>
  <c r="K785" i="31"/>
  <c r="L785" i="31"/>
  <c r="J786" i="31"/>
  <c r="K786" i="31"/>
  <c r="L786" i="31"/>
  <c r="J787" i="31"/>
  <c r="J788" i="31"/>
  <c r="O788" i="31"/>
  <c r="P788" i="31"/>
  <c r="J789" i="31"/>
  <c r="O789" i="31"/>
  <c r="P789" i="31"/>
  <c r="J790" i="31"/>
  <c r="O790" i="31"/>
  <c r="P790" i="31"/>
  <c r="J791" i="31"/>
  <c r="O791" i="31"/>
  <c r="P791" i="31"/>
  <c r="J792" i="31"/>
  <c r="O792" i="31"/>
  <c r="P792" i="31"/>
  <c r="J793" i="31"/>
  <c r="K793" i="31"/>
  <c r="L793" i="31"/>
  <c r="J794" i="31"/>
  <c r="O794" i="31"/>
  <c r="P794" i="31"/>
  <c r="J795" i="31"/>
  <c r="O795" i="31"/>
  <c r="P795" i="31"/>
  <c r="J796" i="31"/>
  <c r="O796" i="31"/>
  <c r="P796" i="31"/>
  <c r="J797" i="31"/>
  <c r="K797" i="31"/>
  <c r="L797" i="31"/>
  <c r="J798" i="31"/>
  <c r="K798" i="31"/>
  <c r="L798" i="31"/>
  <c r="J799" i="31"/>
  <c r="O799" i="31"/>
  <c r="P799" i="31"/>
  <c r="J800" i="31"/>
  <c r="O800" i="31"/>
  <c r="P800" i="31"/>
  <c r="J801" i="31"/>
  <c r="K801" i="31"/>
  <c r="L801" i="31"/>
  <c r="J802" i="31"/>
  <c r="K802" i="31"/>
  <c r="L802" i="31"/>
  <c r="J803" i="31"/>
  <c r="J804" i="31"/>
  <c r="O804" i="31"/>
  <c r="P804" i="31"/>
  <c r="J805" i="31"/>
  <c r="O805" i="31"/>
  <c r="P805" i="31"/>
  <c r="J806" i="31"/>
  <c r="O806" i="31"/>
  <c r="P806" i="31"/>
  <c r="J807" i="31"/>
  <c r="O807" i="31"/>
  <c r="P807" i="31"/>
  <c r="J808" i="31"/>
  <c r="O808" i="31"/>
  <c r="P808" i="31"/>
  <c r="J809" i="31"/>
  <c r="K809" i="31"/>
  <c r="L809" i="31"/>
  <c r="J810" i="31"/>
  <c r="O810" i="31"/>
  <c r="P810" i="31"/>
  <c r="J811" i="31"/>
  <c r="O811" i="31"/>
  <c r="P811" i="31"/>
  <c r="J812" i="31"/>
  <c r="O812" i="31"/>
  <c r="P812" i="31"/>
  <c r="J813" i="31"/>
  <c r="K813" i="31"/>
  <c r="L813" i="31"/>
  <c r="J814" i="31"/>
  <c r="J815" i="31"/>
  <c r="O815" i="31"/>
  <c r="P815" i="31"/>
  <c r="J816" i="31"/>
  <c r="O816" i="31"/>
  <c r="P816" i="31"/>
  <c r="J817" i="31"/>
  <c r="K817" i="31"/>
  <c r="L817" i="31"/>
  <c r="J818" i="31"/>
  <c r="K818" i="31"/>
  <c r="L818" i="31"/>
  <c r="J819" i="31"/>
  <c r="J820" i="31"/>
  <c r="O820" i="31"/>
  <c r="P820" i="31"/>
  <c r="J821" i="31"/>
  <c r="K821" i="31"/>
  <c r="L821" i="31"/>
  <c r="J822" i="31"/>
  <c r="K822" i="31"/>
  <c r="L822" i="31"/>
  <c r="J823" i="31"/>
  <c r="O823" i="31"/>
  <c r="P823" i="31"/>
  <c r="J824" i="31"/>
  <c r="O824" i="31"/>
  <c r="P824" i="31"/>
  <c r="J825" i="31"/>
  <c r="K825" i="31"/>
  <c r="L825" i="31"/>
  <c r="J826" i="31"/>
  <c r="K826" i="31"/>
  <c r="L826" i="31"/>
  <c r="J827" i="31"/>
  <c r="O827" i="31"/>
  <c r="P827" i="31"/>
  <c r="J828" i="31"/>
  <c r="O828" i="31"/>
  <c r="P828" i="31"/>
  <c r="J829" i="31"/>
  <c r="K829" i="31"/>
  <c r="L829" i="31"/>
  <c r="J830" i="31"/>
  <c r="K830" i="31"/>
  <c r="L830" i="31"/>
  <c r="J831" i="31"/>
  <c r="O831" i="31"/>
  <c r="P831" i="31"/>
  <c r="J832" i="31"/>
  <c r="O832" i="31"/>
  <c r="P832" i="31"/>
  <c r="J833" i="31"/>
  <c r="K833" i="31"/>
  <c r="L833" i="31"/>
  <c r="J834" i="31"/>
  <c r="K834" i="31"/>
  <c r="L834" i="31"/>
  <c r="J835" i="31"/>
  <c r="J836" i="31"/>
  <c r="O836" i="31"/>
  <c r="P836" i="31"/>
  <c r="J837" i="31"/>
  <c r="K837" i="31"/>
  <c r="L837" i="31"/>
  <c r="J838" i="31"/>
  <c r="K838" i="31"/>
  <c r="L838" i="31"/>
  <c r="J839" i="31"/>
  <c r="O839" i="31"/>
  <c r="P839" i="31"/>
  <c r="J840" i="31"/>
  <c r="O840" i="31"/>
  <c r="P840" i="31"/>
  <c r="J841" i="31"/>
  <c r="K841" i="31"/>
  <c r="L841" i="31"/>
  <c r="J842" i="31"/>
  <c r="K842" i="31"/>
  <c r="L842" i="31"/>
  <c r="J843" i="31"/>
  <c r="O843" i="31"/>
  <c r="P843" i="31"/>
  <c r="J844" i="31"/>
  <c r="O844" i="31"/>
  <c r="P844" i="31"/>
  <c r="J845" i="31"/>
  <c r="K845" i="31"/>
  <c r="L845" i="31"/>
  <c r="J846" i="31"/>
  <c r="K846" i="31"/>
  <c r="L846" i="31"/>
  <c r="J847" i="31"/>
  <c r="O847" i="31"/>
  <c r="P847" i="31"/>
  <c r="J848" i="31"/>
  <c r="O848" i="31"/>
  <c r="P848" i="31"/>
  <c r="J849" i="31"/>
  <c r="K849" i="31"/>
  <c r="L849" i="31"/>
  <c r="J850" i="31"/>
  <c r="K850" i="31"/>
  <c r="L850" i="31"/>
  <c r="J851" i="31"/>
  <c r="J852" i="31"/>
  <c r="O852" i="31"/>
  <c r="P852" i="31"/>
  <c r="J853" i="31"/>
  <c r="K853" i="31"/>
  <c r="L853" i="31"/>
  <c r="J854" i="31"/>
  <c r="K854" i="31"/>
  <c r="L854" i="31"/>
  <c r="J855" i="31"/>
  <c r="O855" i="31"/>
  <c r="P855" i="31"/>
  <c r="J856" i="31"/>
  <c r="O856" i="31"/>
  <c r="P856" i="31"/>
  <c r="J857" i="31"/>
  <c r="K857" i="31"/>
  <c r="L857" i="31"/>
  <c r="J858" i="31"/>
  <c r="K858" i="31"/>
  <c r="L858" i="31"/>
  <c r="J859" i="31"/>
  <c r="O859" i="31"/>
  <c r="P859" i="31"/>
  <c r="J860" i="31"/>
  <c r="O860" i="31"/>
  <c r="P860" i="31"/>
  <c r="J861" i="31"/>
  <c r="K861" i="31"/>
  <c r="L861" i="31"/>
  <c r="J862" i="31"/>
  <c r="K862" i="31"/>
  <c r="L862" i="31"/>
  <c r="J863" i="31"/>
  <c r="O863" i="31"/>
  <c r="P863" i="31"/>
  <c r="J864" i="31"/>
  <c r="O864" i="31"/>
  <c r="P864" i="31"/>
  <c r="J865" i="31"/>
  <c r="K865" i="31"/>
  <c r="L865" i="31"/>
  <c r="J866" i="31"/>
  <c r="K866" i="31"/>
  <c r="L866" i="31"/>
  <c r="J867" i="31"/>
  <c r="J868" i="31"/>
  <c r="O868" i="31"/>
  <c r="P868" i="31"/>
  <c r="J869" i="31"/>
  <c r="K869" i="31"/>
  <c r="L869" i="31"/>
  <c r="J870" i="31"/>
  <c r="K870" i="31"/>
  <c r="L870" i="31"/>
  <c r="J871" i="31"/>
  <c r="O871" i="31"/>
  <c r="P871" i="31"/>
  <c r="J872" i="31"/>
  <c r="O872" i="31"/>
  <c r="P872" i="31"/>
  <c r="J873" i="31"/>
  <c r="K873" i="31"/>
  <c r="L873" i="31"/>
  <c r="J874" i="31"/>
  <c r="K874" i="31"/>
  <c r="L874" i="31"/>
  <c r="J875" i="31"/>
  <c r="O875" i="31"/>
  <c r="P875" i="31"/>
  <c r="J876" i="31"/>
  <c r="O876" i="31"/>
  <c r="P876" i="31"/>
  <c r="J877" i="31"/>
  <c r="K877" i="31"/>
  <c r="L877" i="31"/>
  <c r="J878" i="31"/>
  <c r="K878" i="31"/>
  <c r="L878" i="31"/>
  <c r="J879" i="31"/>
  <c r="O879" i="31"/>
  <c r="P879" i="31"/>
  <c r="J880" i="31"/>
  <c r="O880" i="31"/>
  <c r="P880" i="31"/>
  <c r="J881" i="31"/>
  <c r="K881" i="31"/>
  <c r="L881" i="31"/>
  <c r="J662" i="31"/>
  <c r="O662" i="31"/>
  <c r="P662" i="31"/>
  <c r="J443" i="31"/>
  <c r="O443" i="31"/>
  <c r="P443" i="31"/>
  <c r="J444" i="31"/>
  <c r="K444" i="31"/>
  <c r="L444" i="31"/>
  <c r="J445" i="31"/>
  <c r="K445" i="31"/>
  <c r="L445" i="31"/>
  <c r="J446" i="31"/>
  <c r="O446" i="31"/>
  <c r="P446" i="31"/>
  <c r="J447" i="31"/>
  <c r="O447" i="31"/>
  <c r="P447" i="31"/>
  <c r="J448" i="31"/>
  <c r="K448" i="31"/>
  <c r="L448" i="31"/>
  <c r="J449" i="31"/>
  <c r="K449" i="31"/>
  <c r="L449" i="31"/>
  <c r="J450" i="31"/>
  <c r="O450" i="31"/>
  <c r="P450" i="31"/>
  <c r="J451" i="31"/>
  <c r="O451" i="31"/>
  <c r="P451" i="31"/>
  <c r="J452" i="31"/>
  <c r="O452" i="31"/>
  <c r="P452" i="31"/>
  <c r="J453" i="31"/>
  <c r="O453" i="31"/>
  <c r="P453" i="31"/>
  <c r="J454" i="31"/>
  <c r="O454" i="31"/>
  <c r="P454" i="31"/>
  <c r="J455" i="31"/>
  <c r="O455" i="31"/>
  <c r="P455" i="31"/>
  <c r="J456" i="31"/>
  <c r="K456" i="31"/>
  <c r="L456" i="31"/>
  <c r="J457" i="31"/>
  <c r="O457" i="31"/>
  <c r="P457" i="31"/>
  <c r="J458" i="31"/>
  <c r="O458" i="31"/>
  <c r="P458" i="31"/>
  <c r="J459" i="31"/>
  <c r="O459" i="31"/>
  <c r="P459" i="31"/>
  <c r="J460" i="31"/>
  <c r="K460" i="31"/>
  <c r="L460" i="31"/>
  <c r="J461" i="31"/>
  <c r="K461" i="31"/>
  <c r="L461" i="31"/>
  <c r="J462" i="31"/>
  <c r="O462" i="31"/>
  <c r="P462" i="31"/>
  <c r="J463" i="31"/>
  <c r="O463" i="31"/>
  <c r="P463" i="31"/>
  <c r="J464" i="31"/>
  <c r="K464" i="31"/>
  <c r="L464" i="31"/>
  <c r="J465" i="31"/>
  <c r="K465" i="31"/>
  <c r="L465" i="31"/>
  <c r="J466" i="31"/>
  <c r="O466" i="31"/>
  <c r="P466" i="31"/>
  <c r="J467" i="31"/>
  <c r="O467" i="31"/>
  <c r="P467" i="31"/>
  <c r="J468" i="31"/>
  <c r="O468" i="31"/>
  <c r="P468" i="31"/>
  <c r="J469" i="31"/>
  <c r="O469" i="31"/>
  <c r="P469" i="31"/>
  <c r="J470" i="31"/>
  <c r="O470" i="31"/>
  <c r="P470" i="31"/>
  <c r="J471" i="31"/>
  <c r="O471" i="31"/>
  <c r="P471" i="31"/>
  <c r="J472" i="31"/>
  <c r="K472" i="31"/>
  <c r="L472" i="31"/>
  <c r="J473" i="31"/>
  <c r="O473" i="31"/>
  <c r="P473" i="31"/>
  <c r="J474" i="31"/>
  <c r="O474" i="31"/>
  <c r="P474" i="31"/>
  <c r="J475" i="31"/>
  <c r="O475" i="31"/>
  <c r="P475" i="31"/>
  <c r="J476" i="31"/>
  <c r="K476" i="31"/>
  <c r="L476" i="31"/>
  <c r="J477" i="31"/>
  <c r="K477" i="31"/>
  <c r="L477" i="31"/>
  <c r="J478" i="31"/>
  <c r="O478" i="31"/>
  <c r="P478" i="31"/>
  <c r="J479" i="31"/>
  <c r="O479" i="31"/>
  <c r="P479" i="31"/>
  <c r="J480" i="31"/>
  <c r="K480" i="31"/>
  <c r="L480" i="31"/>
  <c r="J481" i="31"/>
  <c r="K481" i="31"/>
  <c r="L481" i="31"/>
  <c r="J482" i="31"/>
  <c r="O482" i="31"/>
  <c r="P482" i="31"/>
  <c r="J483" i="31"/>
  <c r="O483" i="31"/>
  <c r="P483" i="31"/>
  <c r="J484" i="31"/>
  <c r="O484" i="31"/>
  <c r="P484" i="31"/>
  <c r="J485" i="31"/>
  <c r="O485" i="31"/>
  <c r="P485" i="31"/>
  <c r="J486" i="31"/>
  <c r="O486" i="31"/>
  <c r="P486" i="31"/>
  <c r="J487" i="31"/>
  <c r="O487" i="31"/>
  <c r="P487" i="31"/>
  <c r="J488" i="31"/>
  <c r="K488" i="31"/>
  <c r="L488" i="31"/>
  <c r="J489" i="31"/>
  <c r="O489" i="31"/>
  <c r="P489" i="31"/>
  <c r="J490" i="31"/>
  <c r="O490" i="31"/>
  <c r="P490" i="31"/>
  <c r="J491" i="31"/>
  <c r="O491" i="31"/>
  <c r="P491" i="31"/>
  <c r="J492" i="31"/>
  <c r="K492" i="31"/>
  <c r="L492" i="31"/>
  <c r="J494" i="31"/>
  <c r="K494" i="31"/>
  <c r="L494" i="31"/>
  <c r="J495" i="31"/>
  <c r="O495" i="31"/>
  <c r="P495" i="31"/>
  <c r="J496" i="31"/>
  <c r="O496" i="31"/>
  <c r="P496" i="31"/>
  <c r="J497" i="31"/>
  <c r="K497" i="31"/>
  <c r="L497" i="31"/>
  <c r="J498" i="31"/>
  <c r="K498" i="31"/>
  <c r="L498" i="31"/>
  <c r="J499" i="31"/>
  <c r="O499" i="31"/>
  <c r="P499" i="31"/>
  <c r="J500" i="31"/>
  <c r="O500" i="31"/>
  <c r="P500" i="31"/>
  <c r="J501" i="31"/>
  <c r="O501" i="31"/>
  <c r="P501" i="31"/>
  <c r="J502" i="31"/>
  <c r="O502" i="31"/>
  <c r="P502" i="31"/>
  <c r="J503" i="31"/>
  <c r="O503" i="31"/>
  <c r="P503" i="31"/>
  <c r="J504" i="31"/>
  <c r="O504" i="31"/>
  <c r="P504" i="31"/>
  <c r="J505" i="31"/>
  <c r="K505" i="31"/>
  <c r="L505" i="31"/>
  <c r="J506" i="31"/>
  <c r="O506" i="31"/>
  <c r="P506" i="31"/>
  <c r="J507" i="31"/>
  <c r="O507" i="31"/>
  <c r="P507" i="31"/>
  <c r="J508" i="31"/>
  <c r="O508" i="31"/>
  <c r="P508" i="31"/>
  <c r="J509" i="31"/>
  <c r="K509" i="31"/>
  <c r="L509" i="31"/>
  <c r="J510" i="31"/>
  <c r="K510" i="31"/>
  <c r="L510" i="31"/>
  <c r="J511" i="31"/>
  <c r="O511" i="31"/>
  <c r="P511" i="31"/>
  <c r="J512" i="31"/>
  <c r="O512" i="31"/>
  <c r="P512" i="31"/>
  <c r="J513" i="31"/>
  <c r="K513" i="31"/>
  <c r="L513" i="31"/>
  <c r="J514" i="31"/>
  <c r="K514" i="31"/>
  <c r="L514" i="31"/>
  <c r="J515" i="31"/>
  <c r="O515" i="31"/>
  <c r="P515" i="31"/>
  <c r="J516" i="31"/>
  <c r="O516" i="31"/>
  <c r="P516" i="31"/>
  <c r="J517" i="31"/>
  <c r="O517" i="31"/>
  <c r="P517" i="31"/>
  <c r="J518" i="31"/>
  <c r="O518" i="31"/>
  <c r="P518" i="31"/>
  <c r="J519" i="31"/>
  <c r="O519" i="31"/>
  <c r="P519" i="31"/>
  <c r="J520" i="31"/>
  <c r="O520" i="31"/>
  <c r="P520" i="31"/>
  <c r="J521" i="31"/>
  <c r="K521" i="31"/>
  <c r="L521" i="31"/>
  <c r="J522" i="31"/>
  <c r="O522" i="31"/>
  <c r="P522" i="31"/>
  <c r="J523" i="31"/>
  <c r="O523" i="31"/>
  <c r="P523" i="31"/>
  <c r="J524" i="31"/>
  <c r="O524" i="31"/>
  <c r="P524" i="31"/>
  <c r="J525" i="31"/>
  <c r="K525" i="31"/>
  <c r="L525" i="31"/>
  <c r="J526" i="31"/>
  <c r="K526" i="31"/>
  <c r="L526" i="31"/>
  <c r="J527" i="31"/>
  <c r="O527" i="31"/>
  <c r="P527" i="31"/>
  <c r="J528" i="31"/>
  <c r="O528" i="31"/>
  <c r="P528" i="31"/>
  <c r="J529" i="31"/>
  <c r="K529" i="31"/>
  <c r="L529" i="31"/>
  <c r="J530" i="31"/>
  <c r="K530" i="31"/>
  <c r="L530" i="31"/>
  <c r="J531" i="31"/>
  <c r="O531" i="31"/>
  <c r="P531" i="31"/>
  <c r="J532" i="31"/>
  <c r="O532" i="31"/>
  <c r="P532" i="31"/>
  <c r="J533" i="31"/>
  <c r="O533" i="31"/>
  <c r="P533" i="31"/>
  <c r="J534" i="31"/>
  <c r="O534" i="31"/>
  <c r="P534" i="31"/>
  <c r="J535" i="31"/>
  <c r="O535" i="31"/>
  <c r="P535" i="31"/>
  <c r="J536" i="31"/>
  <c r="O536" i="31"/>
  <c r="P536" i="31"/>
  <c r="J537" i="31"/>
  <c r="K537" i="31"/>
  <c r="L537" i="31"/>
  <c r="J538" i="31"/>
  <c r="O538" i="31"/>
  <c r="P538" i="31"/>
  <c r="J539" i="31"/>
  <c r="O539" i="31"/>
  <c r="P539" i="31"/>
  <c r="J540" i="31"/>
  <c r="O540" i="31"/>
  <c r="P540" i="31"/>
  <c r="J541" i="31"/>
  <c r="K541" i="31"/>
  <c r="L541" i="31"/>
  <c r="J542" i="31"/>
  <c r="K542" i="31"/>
  <c r="L542" i="31"/>
  <c r="J543" i="31"/>
  <c r="O543" i="31"/>
  <c r="P543" i="31"/>
  <c r="J544" i="31"/>
  <c r="O544" i="31"/>
  <c r="P544" i="31"/>
  <c r="J545" i="31"/>
  <c r="K545" i="31"/>
  <c r="L545" i="31"/>
  <c r="J546" i="31"/>
  <c r="K546" i="31"/>
  <c r="L546" i="31"/>
  <c r="J547" i="31"/>
  <c r="O547" i="31"/>
  <c r="P547" i="31"/>
  <c r="J548" i="31"/>
  <c r="O548" i="31"/>
  <c r="P548" i="31"/>
  <c r="J549" i="31"/>
  <c r="O549" i="31"/>
  <c r="P549" i="31"/>
  <c r="J550" i="31"/>
  <c r="O550" i="31"/>
  <c r="P550" i="31"/>
  <c r="J551" i="31"/>
  <c r="O551" i="31"/>
  <c r="P551" i="31"/>
  <c r="J552" i="31"/>
  <c r="O552" i="31"/>
  <c r="P552" i="31"/>
  <c r="J553" i="31"/>
  <c r="K553" i="31"/>
  <c r="L553" i="31"/>
  <c r="J554" i="31"/>
  <c r="O554" i="31"/>
  <c r="P554" i="31"/>
  <c r="J555" i="31"/>
  <c r="O555" i="31"/>
  <c r="P555" i="31"/>
  <c r="J556" i="31"/>
  <c r="O556" i="31"/>
  <c r="P556" i="31"/>
  <c r="J557" i="31"/>
  <c r="K557" i="31"/>
  <c r="L557" i="31"/>
  <c r="J558" i="31"/>
  <c r="K558" i="31"/>
  <c r="L558" i="31"/>
  <c r="J559" i="31"/>
  <c r="O559" i="31"/>
  <c r="P559" i="31"/>
  <c r="J560" i="31"/>
  <c r="O560" i="31"/>
  <c r="P560" i="31"/>
  <c r="J561" i="31"/>
  <c r="K561" i="31"/>
  <c r="L561" i="31"/>
  <c r="J562" i="31"/>
  <c r="K562" i="31"/>
  <c r="L562" i="31"/>
  <c r="J563" i="31"/>
  <c r="O563" i="31"/>
  <c r="P563" i="31"/>
  <c r="J564" i="31"/>
  <c r="O564" i="31"/>
  <c r="P564" i="31"/>
  <c r="J565" i="31"/>
  <c r="O565" i="31"/>
  <c r="P565" i="31"/>
  <c r="J566" i="31"/>
  <c r="O566" i="31"/>
  <c r="P566" i="31"/>
  <c r="J567" i="31"/>
  <c r="O567" i="31"/>
  <c r="P567" i="31"/>
  <c r="J568" i="31"/>
  <c r="O568" i="31"/>
  <c r="P568" i="31"/>
  <c r="J569" i="31"/>
  <c r="K569" i="31"/>
  <c r="L569" i="31"/>
  <c r="J570" i="31"/>
  <c r="O570" i="31"/>
  <c r="P570" i="31"/>
  <c r="J571" i="31"/>
  <c r="O571" i="31"/>
  <c r="P571" i="31"/>
  <c r="J572" i="31"/>
  <c r="O572" i="31"/>
  <c r="P572" i="31"/>
  <c r="J573" i="31"/>
  <c r="K573" i="31"/>
  <c r="L573" i="31"/>
  <c r="J574" i="31"/>
  <c r="K574" i="31"/>
  <c r="L574" i="31"/>
  <c r="J575" i="31"/>
  <c r="O575" i="31"/>
  <c r="P575" i="31"/>
  <c r="J576" i="31"/>
  <c r="O576" i="31"/>
  <c r="P576" i="31"/>
  <c r="J577" i="31"/>
  <c r="K577" i="31"/>
  <c r="L577" i="31"/>
  <c r="J578" i="31"/>
  <c r="K578" i="31"/>
  <c r="L578" i="31"/>
  <c r="J579" i="31"/>
  <c r="O579" i="31"/>
  <c r="P579" i="31"/>
  <c r="J580" i="31"/>
  <c r="O580" i="31"/>
  <c r="P580" i="31"/>
  <c r="J581" i="31"/>
  <c r="O581" i="31"/>
  <c r="P581" i="31"/>
  <c r="J582" i="31"/>
  <c r="O582" i="31"/>
  <c r="P582" i="31"/>
  <c r="J583" i="31"/>
  <c r="O583" i="31"/>
  <c r="P583" i="31"/>
  <c r="J584" i="31"/>
  <c r="O584" i="31"/>
  <c r="P584" i="31"/>
  <c r="J585" i="31"/>
  <c r="K585" i="31"/>
  <c r="L585" i="31"/>
  <c r="J586" i="31"/>
  <c r="O586" i="31"/>
  <c r="P586" i="31"/>
  <c r="J587" i="31"/>
  <c r="O587" i="31"/>
  <c r="P587" i="31"/>
  <c r="J588" i="31"/>
  <c r="O588" i="31"/>
  <c r="P588" i="31"/>
  <c r="J589" i="31"/>
  <c r="K589" i="31"/>
  <c r="L589" i="31"/>
  <c r="J590" i="31"/>
  <c r="K590" i="31"/>
  <c r="L590" i="31"/>
  <c r="J591" i="31"/>
  <c r="O591" i="31"/>
  <c r="P591" i="31"/>
  <c r="J592" i="31"/>
  <c r="O592" i="31"/>
  <c r="P592" i="31"/>
  <c r="J593" i="31"/>
  <c r="K593" i="31"/>
  <c r="L593" i="31"/>
  <c r="J594" i="31"/>
  <c r="K594" i="31"/>
  <c r="L594" i="31"/>
  <c r="J595" i="31"/>
  <c r="O595" i="31"/>
  <c r="P595" i="31"/>
  <c r="J596" i="31"/>
  <c r="O596" i="31"/>
  <c r="P596" i="31"/>
  <c r="J597" i="31"/>
  <c r="O597" i="31"/>
  <c r="P597" i="31"/>
  <c r="J598" i="31"/>
  <c r="O598" i="31"/>
  <c r="P598" i="31"/>
  <c r="J599" i="31"/>
  <c r="O599" i="31"/>
  <c r="P599" i="31"/>
  <c r="J600" i="31"/>
  <c r="O600" i="31"/>
  <c r="P600" i="31"/>
  <c r="J601" i="31"/>
  <c r="K601" i="31"/>
  <c r="L601" i="31"/>
  <c r="J602" i="31"/>
  <c r="O602" i="31"/>
  <c r="P602" i="31"/>
  <c r="J603" i="31"/>
  <c r="O603" i="31"/>
  <c r="P603" i="31"/>
  <c r="J604" i="31"/>
  <c r="O604" i="31"/>
  <c r="P604" i="31"/>
  <c r="J605" i="31"/>
  <c r="K605" i="31"/>
  <c r="L605" i="31"/>
  <c r="J606" i="31"/>
  <c r="K606" i="31"/>
  <c r="L606" i="31"/>
  <c r="J607" i="31"/>
  <c r="O607" i="31"/>
  <c r="P607" i="31"/>
  <c r="J608" i="31"/>
  <c r="O608" i="31"/>
  <c r="P608" i="31"/>
  <c r="J609" i="31"/>
  <c r="K609" i="31"/>
  <c r="L609" i="31"/>
  <c r="J610" i="31"/>
  <c r="K610" i="31"/>
  <c r="L610" i="31"/>
  <c r="J611" i="31"/>
  <c r="O611" i="31"/>
  <c r="P611" i="31"/>
  <c r="J612" i="31"/>
  <c r="O612" i="31"/>
  <c r="P612" i="31"/>
  <c r="J613" i="31"/>
  <c r="O613" i="31"/>
  <c r="P613" i="31"/>
  <c r="J614" i="31"/>
  <c r="O614" i="31"/>
  <c r="P614" i="31"/>
  <c r="J615" i="31"/>
  <c r="O615" i="31"/>
  <c r="P615" i="31"/>
  <c r="J616" i="31"/>
  <c r="O616" i="31"/>
  <c r="P616" i="31"/>
  <c r="J617" i="31"/>
  <c r="K617" i="31"/>
  <c r="L617" i="31"/>
  <c r="J618" i="31"/>
  <c r="O618" i="31"/>
  <c r="P618" i="31"/>
  <c r="J619" i="31"/>
  <c r="O619" i="31"/>
  <c r="P619" i="31"/>
  <c r="J620" i="31"/>
  <c r="O620" i="31"/>
  <c r="P620" i="31"/>
  <c r="J621" i="31"/>
  <c r="K621" i="31"/>
  <c r="L621" i="31"/>
  <c r="J622" i="31"/>
  <c r="K622" i="31"/>
  <c r="L622" i="31"/>
  <c r="J623" i="31"/>
  <c r="O623" i="31"/>
  <c r="P623" i="31"/>
  <c r="J624" i="31"/>
  <c r="O624" i="31"/>
  <c r="P624" i="31"/>
  <c r="J625" i="31"/>
  <c r="K625" i="31"/>
  <c r="L625" i="31"/>
  <c r="J626" i="31"/>
  <c r="K626" i="31"/>
  <c r="L626" i="31"/>
  <c r="J627" i="31"/>
  <c r="O627" i="31"/>
  <c r="P627" i="31"/>
  <c r="J628" i="31"/>
  <c r="O628" i="31"/>
  <c r="P628" i="31"/>
  <c r="J629" i="31"/>
  <c r="O629" i="31"/>
  <c r="P629" i="31"/>
  <c r="J630" i="31"/>
  <c r="O630" i="31"/>
  <c r="P630" i="31"/>
  <c r="J631" i="31"/>
  <c r="O631" i="31"/>
  <c r="P631" i="31"/>
  <c r="J632" i="31"/>
  <c r="O632" i="31"/>
  <c r="P632" i="31"/>
  <c r="J633" i="31"/>
  <c r="K633" i="31"/>
  <c r="L633" i="31"/>
  <c r="J634" i="31"/>
  <c r="O634" i="31"/>
  <c r="P634" i="31"/>
  <c r="J635" i="31"/>
  <c r="O635" i="31"/>
  <c r="P635" i="31"/>
  <c r="J636" i="31"/>
  <c r="O636" i="31"/>
  <c r="P636" i="31"/>
  <c r="J637" i="31"/>
  <c r="K637" i="31"/>
  <c r="L637" i="31"/>
  <c r="J638" i="31"/>
  <c r="K638" i="31"/>
  <c r="L638" i="31"/>
  <c r="J639" i="31"/>
  <c r="O639" i="31"/>
  <c r="P639" i="31"/>
  <c r="J640" i="31"/>
  <c r="O640" i="31"/>
  <c r="P640" i="31"/>
  <c r="J641" i="31"/>
  <c r="K641" i="31"/>
  <c r="L641" i="31"/>
  <c r="J642" i="31"/>
  <c r="K642" i="31"/>
  <c r="L642" i="31"/>
  <c r="J643" i="31"/>
  <c r="O643" i="31"/>
  <c r="P643" i="31"/>
  <c r="J644" i="31"/>
  <c r="O644" i="31"/>
  <c r="P644" i="31"/>
  <c r="J645" i="31"/>
  <c r="O645" i="31"/>
  <c r="P645" i="31"/>
  <c r="J646" i="31"/>
  <c r="O646" i="31"/>
  <c r="P646" i="31"/>
  <c r="J647" i="31"/>
  <c r="O647" i="31"/>
  <c r="P647" i="31"/>
  <c r="J648" i="31"/>
  <c r="O648" i="31"/>
  <c r="P648" i="31"/>
  <c r="J649" i="31"/>
  <c r="K649" i="31"/>
  <c r="L649" i="31"/>
  <c r="J650" i="31"/>
  <c r="O650" i="31"/>
  <c r="P650" i="31"/>
  <c r="J651" i="31"/>
  <c r="O651" i="31"/>
  <c r="P651" i="31"/>
  <c r="J652" i="31"/>
  <c r="O652" i="31"/>
  <c r="P652" i="31"/>
  <c r="J653" i="31"/>
  <c r="K653" i="31"/>
  <c r="L653" i="31"/>
  <c r="J654" i="31"/>
  <c r="K654" i="31"/>
  <c r="L654" i="31"/>
  <c r="J655" i="31"/>
  <c r="O655" i="31"/>
  <c r="P655" i="31"/>
  <c r="J656" i="31"/>
  <c r="O656" i="31"/>
  <c r="P656" i="31"/>
  <c r="J657" i="31"/>
  <c r="K657" i="31"/>
  <c r="L657" i="31"/>
  <c r="J658" i="31"/>
  <c r="K658" i="31"/>
  <c r="L658" i="31"/>
  <c r="J659" i="31"/>
  <c r="O659" i="31"/>
  <c r="P659" i="31"/>
  <c r="J660" i="31"/>
  <c r="O660" i="31"/>
  <c r="P660" i="31"/>
  <c r="J661" i="31"/>
  <c r="O661" i="31"/>
  <c r="P661" i="31"/>
  <c r="J442" i="31"/>
  <c r="O442" i="31"/>
  <c r="P442" i="31"/>
  <c r="J223" i="31"/>
  <c r="O223" i="31"/>
  <c r="P223" i="31"/>
  <c r="J224" i="31"/>
  <c r="K224" i="31"/>
  <c r="L224" i="31"/>
  <c r="J225" i="31"/>
  <c r="K225" i="31"/>
  <c r="L225" i="31"/>
  <c r="J226" i="31"/>
  <c r="O226" i="31"/>
  <c r="P226" i="31"/>
  <c r="J227" i="31"/>
  <c r="O227" i="31"/>
  <c r="P227" i="31"/>
  <c r="J228" i="31"/>
  <c r="O228" i="31"/>
  <c r="P228" i="31"/>
  <c r="J229" i="31"/>
  <c r="O229" i="31"/>
  <c r="P229" i="31"/>
  <c r="J230" i="31"/>
  <c r="O230" i="31"/>
  <c r="P230" i="31"/>
  <c r="J231" i="31"/>
  <c r="O231" i="31"/>
  <c r="P231" i="31"/>
  <c r="J232" i="31"/>
  <c r="K232" i="31"/>
  <c r="L232" i="31"/>
  <c r="J233" i="31"/>
  <c r="O233" i="31"/>
  <c r="P233" i="31"/>
  <c r="J234" i="31"/>
  <c r="O234" i="31"/>
  <c r="P234" i="31"/>
  <c r="J235" i="31"/>
  <c r="O235" i="31"/>
  <c r="P235" i="31"/>
  <c r="J236" i="31"/>
  <c r="K236" i="31"/>
  <c r="L236" i="31"/>
  <c r="J237" i="31"/>
  <c r="K237" i="31"/>
  <c r="L237" i="31"/>
  <c r="J238" i="31"/>
  <c r="O238" i="31"/>
  <c r="P238" i="31"/>
  <c r="J239" i="31"/>
  <c r="O239" i="31"/>
  <c r="P239" i="31"/>
  <c r="J240" i="31"/>
  <c r="K240" i="31"/>
  <c r="L240" i="31"/>
  <c r="J241" i="31"/>
  <c r="K241" i="31"/>
  <c r="L241" i="31"/>
  <c r="J242" i="31"/>
  <c r="O242" i="31"/>
  <c r="P242" i="31"/>
  <c r="J243" i="31"/>
  <c r="O243" i="31"/>
  <c r="P243" i="31"/>
  <c r="J244" i="31"/>
  <c r="O244" i="31"/>
  <c r="P244" i="31"/>
  <c r="J245" i="31"/>
  <c r="O245" i="31"/>
  <c r="P245" i="31"/>
  <c r="J246" i="31"/>
  <c r="O246" i="31"/>
  <c r="P246" i="31"/>
  <c r="J247" i="31"/>
  <c r="O247" i="31"/>
  <c r="P247" i="31"/>
  <c r="J248" i="31"/>
  <c r="K248" i="31"/>
  <c r="L248" i="31"/>
  <c r="J249" i="31"/>
  <c r="O249" i="31"/>
  <c r="P249" i="31"/>
  <c r="J250" i="31"/>
  <c r="O250" i="31"/>
  <c r="P250" i="31"/>
  <c r="J251" i="31"/>
  <c r="O251" i="31"/>
  <c r="P251" i="31"/>
  <c r="J252" i="31"/>
  <c r="K252" i="31"/>
  <c r="L252" i="31"/>
  <c r="J253" i="31"/>
  <c r="K253" i="31"/>
  <c r="L253" i="31"/>
  <c r="J254" i="31"/>
  <c r="O254" i="31"/>
  <c r="P254" i="31"/>
  <c r="J255" i="31"/>
  <c r="O255" i="31"/>
  <c r="P255" i="31"/>
  <c r="J256" i="31"/>
  <c r="K256" i="31"/>
  <c r="L256" i="31"/>
  <c r="J257" i="31"/>
  <c r="K257" i="31"/>
  <c r="L257" i="31"/>
  <c r="J258" i="31"/>
  <c r="O258" i="31"/>
  <c r="P258" i="31"/>
  <c r="J259" i="31"/>
  <c r="O259" i="31"/>
  <c r="P259" i="31"/>
  <c r="J260" i="31"/>
  <c r="O260" i="31"/>
  <c r="P260" i="31"/>
  <c r="J261" i="31"/>
  <c r="O261" i="31"/>
  <c r="P261" i="31"/>
  <c r="J262" i="31"/>
  <c r="O262" i="31"/>
  <c r="P262" i="31"/>
  <c r="J263" i="31"/>
  <c r="O263" i="31"/>
  <c r="P263" i="31"/>
  <c r="J264" i="31"/>
  <c r="K264" i="31"/>
  <c r="L264" i="31"/>
  <c r="J265" i="31"/>
  <c r="O265" i="31"/>
  <c r="P265" i="31"/>
  <c r="J266" i="31"/>
  <c r="O266" i="31"/>
  <c r="P266" i="31"/>
  <c r="J267" i="31"/>
  <c r="O267" i="31"/>
  <c r="P267" i="31"/>
  <c r="J268" i="31"/>
  <c r="K268" i="31"/>
  <c r="L268" i="31"/>
  <c r="J269" i="31"/>
  <c r="K269" i="31"/>
  <c r="L269" i="31"/>
  <c r="J270" i="31"/>
  <c r="O270" i="31"/>
  <c r="P270" i="31"/>
  <c r="J271" i="31"/>
  <c r="O271" i="31"/>
  <c r="P271" i="31"/>
  <c r="J272" i="31"/>
  <c r="K272" i="31"/>
  <c r="L272" i="31"/>
  <c r="J273" i="31"/>
  <c r="K273" i="31"/>
  <c r="L273" i="31"/>
  <c r="J274" i="31"/>
  <c r="O274" i="31"/>
  <c r="P274" i="31"/>
  <c r="J275" i="31"/>
  <c r="O275" i="31"/>
  <c r="P275" i="31"/>
  <c r="J276" i="31"/>
  <c r="O276" i="31"/>
  <c r="P276" i="31"/>
  <c r="J277" i="31"/>
  <c r="O277" i="31"/>
  <c r="P277" i="31"/>
  <c r="J278" i="31"/>
  <c r="O278" i="31"/>
  <c r="P278" i="31"/>
  <c r="J279" i="31"/>
  <c r="O279" i="31"/>
  <c r="P279" i="31"/>
  <c r="J280" i="31"/>
  <c r="K280" i="31"/>
  <c r="L280" i="31"/>
  <c r="J281" i="31"/>
  <c r="O281" i="31"/>
  <c r="P281" i="31"/>
  <c r="J282" i="31"/>
  <c r="O282" i="31"/>
  <c r="P282" i="31"/>
  <c r="J283" i="31"/>
  <c r="O283" i="31"/>
  <c r="P283" i="31"/>
  <c r="J284" i="31"/>
  <c r="K284" i="31"/>
  <c r="L284" i="31"/>
  <c r="J285" i="31"/>
  <c r="K285" i="31"/>
  <c r="L285" i="31"/>
  <c r="J286" i="31"/>
  <c r="O286" i="31"/>
  <c r="P286" i="31"/>
  <c r="J287" i="31"/>
  <c r="O287" i="31"/>
  <c r="P287" i="31"/>
  <c r="J288" i="31"/>
  <c r="K288" i="31"/>
  <c r="L288" i="31"/>
  <c r="J289" i="31"/>
  <c r="K289" i="31"/>
  <c r="L289" i="31"/>
  <c r="J290" i="31"/>
  <c r="O290" i="31"/>
  <c r="P290" i="31"/>
  <c r="J291" i="31"/>
  <c r="O291" i="31"/>
  <c r="P291" i="31"/>
  <c r="J292" i="31"/>
  <c r="O292" i="31"/>
  <c r="P292" i="31"/>
  <c r="J293" i="31"/>
  <c r="O293" i="31"/>
  <c r="P293" i="31"/>
  <c r="J294" i="31"/>
  <c r="O294" i="31"/>
  <c r="P294" i="31"/>
  <c r="J295" i="31"/>
  <c r="O295" i="31"/>
  <c r="P295" i="31"/>
  <c r="J296" i="31"/>
  <c r="K296" i="31"/>
  <c r="L296" i="31"/>
  <c r="J297" i="31"/>
  <c r="O297" i="31"/>
  <c r="P297" i="31"/>
  <c r="J298" i="31"/>
  <c r="O298" i="31"/>
  <c r="P298" i="31"/>
  <c r="J299" i="31"/>
  <c r="O299" i="31"/>
  <c r="P299" i="31"/>
  <c r="J300" i="31"/>
  <c r="K300" i="31"/>
  <c r="L300" i="31"/>
  <c r="J301" i="31"/>
  <c r="K301" i="31"/>
  <c r="L301" i="31"/>
  <c r="J302" i="31"/>
  <c r="O302" i="31"/>
  <c r="P302" i="31"/>
  <c r="J303" i="31"/>
  <c r="O303" i="31"/>
  <c r="P303" i="31"/>
  <c r="J304" i="31"/>
  <c r="K304" i="31"/>
  <c r="L304" i="31"/>
  <c r="J305" i="31"/>
  <c r="K305" i="31"/>
  <c r="L305" i="31"/>
  <c r="J306" i="31"/>
  <c r="O306" i="31"/>
  <c r="P306" i="31"/>
  <c r="J307" i="31"/>
  <c r="O307" i="31"/>
  <c r="P307" i="31"/>
  <c r="J308" i="31"/>
  <c r="O308" i="31"/>
  <c r="P308" i="31"/>
  <c r="J309" i="31"/>
  <c r="O309" i="31"/>
  <c r="P309" i="31"/>
  <c r="J310" i="31"/>
  <c r="O310" i="31"/>
  <c r="P310" i="31"/>
  <c r="J311" i="31"/>
  <c r="O311" i="31"/>
  <c r="P311" i="31"/>
  <c r="J312" i="31"/>
  <c r="K312" i="31"/>
  <c r="L312" i="31"/>
  <c r="J313" i="31"/>
  <c r="O313" i="31"/>
  <c r="P313" i="31"/>
  <c r="J314" i="31"/>
  <c r="O314" i="31"/>
  <c r="P314" i="31"/>
  <c r="J315" i="31"/>
  <c r="O315" i="31"/>
  <c r="P315" i="31"/>
  <c r="J316" i="31"/>
  <c r="K316" i="31"/>
  <c r="L316" i="31"/>
  <c r="J317" i="31"/>
  <c r="K317" i="31"/>
  <c r="L317" i="31"/>
  <c r="J318" i="31"/>
  <c r="O318" i="31"/>
  <c r="P318" i="31"/>
  <c r="J319" i="31"/>
  <c r="O319" i="31"/>
  <c r="P319" i="31"/>
  <c r="J320" i="31"/>
  <c r="K320" i="31"/>
  <c r="L320" i="31"/>
  <c r="J321" i="31"/>
  <c r="K321" i="31"/>
  <c r="L321" i="31"/>
  <c r="J322" i="31"/>
  <c r="O322" i="31"/>
  <c r="P322" i="31"/>
  <c r="J323" i="31"/>
  <c r="O323" i="31"/>
  <c r="P323" i="31"/>
  <c r="J324" i="31"/>
  <c r="O324" i="31"/>
  <c r="P324" i="31"/>
  <c r="J325" i="31"/>
  <c r="O325" i="31"/>
  <c r="P325" i="31"/>
  <c r="J326" i="31"/>
  <c r="O326" i="31"/>
  <c r="P326" i="31"/>
  <c r="J327" i="31"/>
  <c r="O327" i="31"/>
  <c r="P327" i="31"/>
  <c r="J328" i="31"/>
  <c r="K328" i="31"/>
  <c r="L328" i="31"/>
  <c r="J329" i="31"/>
  <c r="O329" i="31"/>
  <c r="P329" i="31"/>
  <c r="J330" i="31"/>
  <c r="O330" i="31"/>
  <c r="P330" i="31"/>
  <c r="J331" i="31"/>
  <c r="O331" i="31"/>
  <c r="P331" i="31"/>
  <c r="J332" i="31"/>
  <c r="K332" i="31"/>
  <c r="L332" i="31"/>
  <c r="J333" i="31"/>
  <c r="K333" i="31"/>
  <c r="L333" i="31"/>
  <c r="J334" i="31"/>
  <c r="O334" i="31"/>
  <c r="P334" i="31"/>
  <c r="J335" i="31"/>
  <c r="O335" i="31"/>
  <c r="P335" i="31"/>
  <c r="J336" i="31"/>
  <c r="K336" i="31"/>
  <c r="L336" i="31"/>
  <c r="J337" i="31"/>
  <c r="K337" i="31"/>
  <c r="L337" i="31"/>
  <c r="J338" i="31"/>
  <c r="O338" i="31"/>
  <c r="P338" i="31"/>
  <c r="J339" i="31"/>
  <c r="O339" i="31"/>
  <c r="P339" i="31"/>
  <c r="J340" i="31"/>
  <c r="O340" i="31"/>
  <c r="P340" i="31"/>
  <c r="J341" i="31"/>
  <c r="O341" i="31"/>
  <c r="P341" i="31"/>
  <c r="J342" i="31"/>
  <c r="O342" i="31"/>
  <c r="P342" i="31"/>
  <c r="J343" i="31"/>
  <c r="O343" i="31"/>
  <c r="P343" i="31"/>
  <c r="J344" i="31"/>
  <c r="K344" i="31"/>
  <c r="L344" i="31"/>
  <c r="J345" i="31"/>
  <c r="O345" i="31"/>
  <c r="P345" i="31"/>
  <c r="J346" i="31"/>
  <c r="O346" i="31"/>
  <c r="P346" i="31"/>
  <c r="J347" i="31"/>
  <c r="O347" i="31"/>
  <c r="P347" i="31"/>
  <c r="J348" i="31"/>
  <c r="K348" i="31"/>
  <c r="L348" i="31"/>
  <c r="J349" i="31"/>
  <c r="K349" i="31"/>
  <c r="L349" i="31"/>
  <c r="J350" i="31"/>
  <c r="O350" i="31"/>
  <c r="P350" i="31"/>
  <c r="J351" i="31"/>
  <c r="O351" i="31"/>
  <c r="P351" i="31"/>
  <c r="J352" i="31"/>
  <c r="K352" i="31"/>
  <c r="L352" i="31"/>
  <c r="J353" i="31"/>
  <c r="K353" i="31"/>
  <c r="L353" i="31"/>
  <c r="J354" i="31"/>
  <c r="O354" i="31"/>
  <c r="P354" i="31"/>
  <c r="J355" i="31"/>
  <c r="O355" i="31"/>
  <c r="P355" i="31"/>
  <c r="J356" i="31"/>
  <c r="O356" i="31"/>
  <c r="P356" i="31"/>
  <c r="J357" i="31"/>
  <c r="O357" i="31"/>
  <c r="P357" i="31"/>
  <c r="J358" i="31"/>
  <c r="O358" i="31"/>
  <c r="P358" i="31"/>
  <c r="J359" i="31"/>
  <c r="O359" i="31"/>
  <c r="P359" i="31"/>
  <c r="J360" i="31"/>
  <c r="K360" i="31"/>
  <c r="L360" i="31"/>
  <c r="J361" i="31"/>
  <c r="O361" i="31"/>
  <c r="P361" i="31"/>
  <c r="J362" i="31"/>
  <c r="O362" i="31"/>
  <c r="P362" i="31"/>
  <c r="J363" i="31"/>
  <c r="O363" i="31"/>
  <c r="P363" i="31"/>
  <c r="J364" i="31"/>
  <c r="K364" i="31"/>
  <c r="L364" i="31"/>
  <c r="J365" i="31"/>
  <c r="K365" i="31"/>
  <c r="L365" i="31"/>
  <c r="J366" i="31"/>
  <c r="O366" i="31"/>
  <c r="P366" i="31"/>
  <c r="J367" i="31"/>
  <c r="O367" i="31"/>
  <c r="P367" i="31"/>
  <c r="J368" i="31"/>
  <c r="K368" i="31"/>
  <c r="L368" i="31"/>
  <c r="J369" i="31"/>
  <c r="K369" i="31"/>
  <c r="L369" i="31"/>
  <c r="J370" i="31"/>
  <c r="O370" i="31"/>
  <c r="P370" i="31"/>
  <c r="J371" i="31"/>
  <c r="O371" i="31"/>
  <c r="P371" i="31"/>
  <c r="J372" i="31"/>
  <c r="O372" i="31"/>
  <c r="P372" i="31"/>
  <c r="J373" i="31"/>
  <c r="O373" i="31"/>
  <c r="P373" i="31"/>
  <c r="J374" i="31"/>
  <c r="O374" i="31"/>
  <c r="P374" i="31"/>
  <c r="J375" i="31"/>
  <c r="O375" i="31"/>
  <c r="P375" i="31"/>
  <c r="J376" i="31"/>
  <c r="K376" i="31"/>
  <c r="L376" i="31"/>
  <c r="J377" i="31"/>
  <c r="O377" i="31"/>
  <c r="P377" i="31"/>
  <c r="J378" i="31"/>
  <c r="O378" i="31"/>
  <c r="P378" i="31"/>
  <c r="J379" i="31"/>
  <c r="O379" i="31"/>
  <c r="P379" i="31"/>
  <c r="J380" i="31"/>
  <c r="K380" i="31"/>
  <c r="L380" i="31"/>
  <c r="J381" i="31"/>
  <c r="K381" i="31"/>
  <c r="L381" i="31"/>
  <c r="J382" i="31"/>
  <c r="O382" i="31"/>
  <c r="P382" i="31"/>
  <c r="J383" i="31"/>
  <c r="O383" i="31"/>
  <c r="P383" i="31"/>
  <c r="J384" i="31"/>
  <c r="K384" i="31"/>
  <c r="L384" i="31"/>
  <c r="J385" i="31"/>
  <c r="K385" i="31"/>
  <c r="L385" i="31"/>
  <c r="J386" i="31"/>
  <c r="O386" i="31"/>
  <c r="P386" i="31"/>
  <c r="J387" i="31"/>
  <c r="O387" i="31"/>
  <c r="P387" i="31"/>
  <c r="J388" i="31"/>
  <c r="O388" i="31"/>
  <c r="P388" i="31"/>
  <c r="J389" i="31"/>
  <c r="O389" i="31"/>
  <c r="P389" i="31"/>
  <c r="J390" i="31"/>
  <c r="O390" i="31"/>
  <c r="P390" i="31"/>
  <c r="J391" i="31"/>
  <c r="O391" i="31"/>
  <c r="P391" i="31"/>
  <c r="J392" i="31"/>
  <c r="K392" i="31"/>
  <c r="L392" i="31"/>
  <c r="J393" i="31"/>
  <c r="O393" i="31"/>
  <c r="P393" i="31"/>
  <c r="J394" i="31"/>
  <c r="O394" i="31"/>
  <c r="P394" i="31"/>
  <c r="J395" i="31"/>
  <c r="O395" i="31"/>
  <c r="P395" i="31"/>
  <c r="J396" i="31"/>
  <c r="K396" i="31"/>
  <c r="L396" i="31"/>
  <c r="J397" i="31"/>
  <c r="K397" i="31"/>
  <c r="L397" i="31"/>
  <c r="J398" i="31"/>
  <c r="O398" i="31"/>
  <c r="P398" i="31"/>
  <c r="J399" i="31"/>
  <c r="O399" i="31"/>
  <c r="P399" i="31"/>
  <c r="J400" i="31"/>
  <c r="K400" i="31"/>
  <c r="L400" i="31"/>
  <c r="J401" i="31"/>
  <c r="K401" i="31"/>
  <c r="L401" i="31"/>
  <c r="J402" i="31"/>
  <c r="O402" i="31"/>
  <c r="P402" i="31"/>
  <c r="J403" i="31"/>
  <c r="O403" i="31"/>
  <c r="P403" i="31"/>
  <c r="J404" i="31"/>
  <c r="O404" i="31"/>
  <c r="P404" i="31"/>
  <c r="J405" i="31"/>
  <c r="O405" i="31"/>
  <c r="P405" i="31"/>
  <c r="J406" i="31"/>
  <c r="O406" i="31"/>
  <c r="P406" i="31"/>
  <c r="J407" i="31"/>
  <c r="O407" i="31"/>
  <c r="P407" i="31"/>
  <c r="J408" i="31"/>
  <c r="K408" i="31"/>
  <c r="L408" i="31"/>
  <c r="J409" i="31"/>
  <c r="O409" i="31"/>
  <c r="P409" i="31"/>
  <c r="J410" i="31"/>
  <c r="O410" i="31"/>
  <c r="P410" i="31"/>
  <c r="J411" i="31"/>
  <c r="O411" i="31"/>
  <c r="P411" i="31"/>
  <c r="J412" i="31"/>
  <c r="K412" i="31"/>
  <c r="L412" i="31"/>
  <c r="J413" i="31"/>
  <c r="K413" i="31"/>
  <c r="L413" i="31"/>
  <c r="J414" i="31"/>
  <c r="O414" i="31"/>
  <c r="P414" i="31"/>
  <c r="J415" i="31"/>
  <c r="O415" i="31"/>
  <c r="P415" i="31"/>
  <c r="J416" i="31"/>
  <c r="K416" i="31"/>
  <c r="L416" i="31"/>
  <c r="J417" i="31"/>
  <c r="K417" i="31"/>
  <c r="L417" i="31"/>
  <c r="J418" i="31"/>
  <c r="O418" i="31"/>
  <c r="P418" i="31"/>
  <c r="J419" i="31"/>
  <c r="O419" i="31"/>
  <c r="P419" i="31"/>
  <c r="J420" i="31"/>
  <c r="O420" i="31"/>
  <c r="P420" i="31"/>
  <c r="J421" i="31"/>
  <c r="O421" i="31"/>
  <c r="P421" i="31"/>
  <c r="J422" i="31"/>
  <c r="O422" i="31"/>
  <c r="P422" i="31"/>
  <c r="J423" i="31"/>
  <c r="O423" i="31"/>
  <c r="P423" i="31"/>
  <c r="J424" i="31"/>
  <c r="K424" i="31"/>
  <c r="L424" i="31"/>
  <c r="J425" i="31"/>
  <c r="O425" i="31"/>
  <c r="P425" i="31"/>
  <c r="J426" i="31"/>
  <c r="O426" i="31"/>
  <c r="P426" i="31"/>
  <c r="J427" i="31"/>
  <c r="O427" i="31"/>
  <c r="P427" i="31"/>
  <c r="J428" i="31"/>
  <c r="K428" i="31"/>
  <c r="L428" i="31"/>
  <c r="J429" i="31"/>
  <c r="K429" i="31"/>
  <c r="L429" i="31"/>
  <c r="J430" i="31"/>
  <c r="O430" i="31"/>
  <c r="P430" i="31"/>
  <c r="J431" i="31"/>
  <c r="O431" i="31"/>
  <c r="P431" i="31"/>
  <c r="J432" i="31"/>
  <c r="K432" i="31"/>
  <c r="L432" i="31"/>
  <c r="J433" i="31"/>
  <c r="K433" i="31"/>
  <c r="L433" i="31"/>
  <c r="J434" i="31"/>
  <c r="O434" i="31"/>
  <c r="P434" i="31"/>
  <c r="J435" i="31"/>
  <c r="O435" i="31"/>
  <c r="P435" i="31"/>
  <c r="J436" i="31"/>
  <c r="O436" i="31"/>
  <c r="P436" i="31"/>
  <c r="J437" i="31"/>
  <c r="O437" i="31"/>
  <c r="P437" i="31"/>
  <c r="J438" i="31"/>
  <c r="O438" i="31"/>
  <c r="P438" i="31"/>
  <c r="J439" i="31"/>
  <c r="O439" i="31"/>
  <c r="P439" i="31"/>
  <c r="J440" i="31"/>
  <c r="K440" i="31"/>
  <c r="L440" i="31"/>
  <c r="J441" i="31"/>
  <c r="O441" i="31"/>
  <c r="P441" i="31"/>
  <c r="J222" i="31"/>
  <c r="O222" i="31"/>
  <c r="P222" i="31"/>
  <c r="J3" i="31"/>
  <c r="O3" i="31"/>
  <c r="P3" i="31"/>
  <c r="J4" i="31"/>
  <c r="O4" i="31"/>
  <c r="P4" i="31"/>
  <c r="J5" i="31"/>
  <c r="O5" i="31"/>
  <c r="P5" i="31"/>
  <c r="J6" i="31"/>
  <c r="O6" i="31"/>
  <c r="P6" i="31"/>
  <c r="J7" i="31"/>
  <c r="O7" i="31"/>
  <c r="P7" i="31"/>
  <c r="J8" i="31"/>
  <c r="K8" i="31"/>
  <c r="L8" i="31"/>
  <c r="J9" i="31"/>
  <c r="O9" i="31"/>
  <c r="P9" i="31"/>
  <c r="J10" i="31"/>
  <c r="O10" i="31"/>
  <c r="P10" i="31"/>
  <c r="J11" i="31"/>
  <c r="O11" i="31"/>
  <c r="P11" i="31"/>
  <c r="J12" i="31"/>
  <c r="K12" i="31"/>
  <c r="L12" i="31"/>
  <c r="J13" i="31"/>
  <c r="K13" i="31"/>
  <c r="L13" i="31"/>
  <c r="J14" i="31"/>
  <c r="O14" i="31"/>
  <c r="P14" i="31"/>
  <c r="J15" i="31"/>
  <c r="O15" i="31"/>
  <c r="P15" i="31"/>
  <c r="J16" i="31"/>
  <c r="K16" i="31"/>
  <c r="L16" i="31"/>
  <c r="J17" i="31"/>
  <c r="K17" i="31"/>
  <c r="L17" i="31"/>
  <c r="J18" i="31"/>
  <c r="O18" i="31"/>
  <c r="P18" i="31"/>
  <c r="J19" i="31"/>
  <c r="O19" i="31"/>
  <c r="P19" i="31"/>
  <c r="J20" i="31"/>
  <c r="O20" i="31"/>
  <c r="P20" i="31"/>
  <c r="J21" i="31"/>
  <c r="O21" i="31"/>
  <c r="P21" i="31"/>
  <c r="J22" i="31"/>
  <c r="O22" i="31"/>
  <c r="P22" i="31"/>
  <c r="J23" i="31"/>
  <c r="O23" i="31"/>
  <c r="P23" i="31"/>
  <c r="J24" i="31"/>
  <c r="K24" i="31"/>
  <c r="L24" i="31"/>
  <c r="J25" i="31"/>
  <c r="O25" i="31"/>
  <c r="P25" i="31"/>
  <c r="J26" i="31"/>
  <c r="O26" i="31"/>
  <c r="P26" i="31"/>
  <c r="J27" i="31"/>
  <c r="O27" i="31"/>
  <c r="P27" i="31"/>
  <c r="J28" i="31"/>
  <c r="K28" i="31"/>
  <c r="L28" i="31"/>
  <c r="J29" i="31"/>
  <c r="K29" i="31"/>
  <c r="L29" i="31"/>
  <c r="J30" i="31"/>
  <c r="O30" i="31"/>
  <c r="P30" i="31"/>
  <c r="J31" i="31"/>
  <c r="O31" i="31"/>
  <c r="P31" i="31"/>
  <c r="J32" i="31"/>
  <c r="K32" i="31"/>
  <c r="L32" i="31"/>
  <c r="J33" i="31"/>
  <c r="K33" i="31"/>
  <c r="L33" i="31"/>
  <c r="J34" i="31"/>
  <c r="O34" i="31"/>
  <c r="P34" i="31"/>
  <c r="J35" i="31"/>
  <c r="O35" i="31"/>
  <c r="P35" i="31"/>
  <c r="J36" i="31"/>
  <c r="O36" i="31"/>
  <c r="P36" i="31"/>
  <c r="J37" i="31"/>
  <c r="O37" i="31"/>
  <c r="P37" i="31"/>
  <c r="J38" i="31"/>
  <c r="O38" i="31"/>
  <c r="P38" i="31"/>
  <c r="J39" i="31"/>
  <c r="O39" i="31"/>
  <c r="P39" i="31"/>
  <c r="J40" i="31"/>
  <c r="K40" i="31"/>
  <c r="L40" i="31"/>
  <c r="J41" i="31"/>
  <c r="O41" i="31"/>
  <c r="P41" i="31"/>
  <c r="J42" i="31"/>
  <c r="O42" i="31"/>
  <c r="P42" i="31"/>
  <c r="J43" i="31"/>
  <c r="O43" i="31"/>
  <c r="P43" i="31"/>
  <c r="J44" i="31"/>
  <c r="K44" i="31"/>
  <c r="L44" i="31"/>
  <c r="J45" i="31"/>
  <c r="K45" i="31"/>
  <c r="L45" i="31"/>
  <c r="J46" i="31"/>
  <c r="O46" i="31"/>
  <c r="P46" i="31"/>
  <c r="J47" i="31"/>
  <c r="O47" i="31"/>
  <c r="P47" i="31"/>
  <c r="J48" i="31"/>
  <c r="K48" i="31"/>
  <c r="L48" i="31"/>
  <c r="J49" i="31"/>
  <c r="K49" i="31"/>
  <c r="L49" i="31"/>
  <c r="J50" i="31"/>
  <c r="O50" i="31"/>
  <c r="P50" i="31"/>
  <c r="J51" i="31"/>
  <c r="O51" i="31"/>
  <c r="P51" i="31"/>
  <c r="J52" i="31"/>
  <c r="O52" i="31"/>
  <c r="P52" i="31"/>
  <c r="J53" i="31"/>
  <c r="O53" i="31"/>
  <c r="P53" i="31"/>
  <c r="J54" i="31"/>
  <c r="O54" i="31"/>
  <c r="P54" i="31"/>
  <c r="J55" i="31"/>
  <c r="O55" i="31"/>
  <c r="P55" i="31"/>
  <c r="J56" i="31"/>
  <c r="K56" i="31"/>
  <c r="L56" i="31"/>
  <c r="J57" i="31"/>
  <c r="O57" i="31"/>
  <c r="P57" i="31"/>
  <c r="J58" i="31"/>
  <c r="O58" i="31"/>
  <c r="P58" i="31"/>
  <c r="J59" i="31"/>
  <c r="O59" i="31"/>
  <c r="P59" i="31"/>
  <c r="J60" i="31"/>
  <c r="K60" i="31"/>
  <c r="L60" i="31"/>
  <c r="J61" i="31"/>
  <c r="K61" i="31"/>
  <c r="L61" i="31"/>
  <c r="J62" i="31"/>
  <c r="O62" i="31"/>
  <c r="P62" i="31"/>
  <c r="J63" i="31"/>
  <c r="O63" i="31"/>
  <c r="P63" i="31"/>
  <c r="J64" i="31"/>
  <c r="K64" i="31"/>
  <c r="L64" i="31"/>
  <c r="J65" i="31"/>
  <c r="K65" i="31"/>
  <c r="L65" i="31"/>
  <c r="J66" i="31"/>
  <c r="O66" i="31"/>
  <c r="P66" i="31"/>
  <c r="J67" i="31"/>
  <c r="O67" i="31"/>
  <c r="P67" i="31"/>
  <c r="J68" i="31"/>
  <c r="O68" i="31"/>
  <c r="P68" i="31"/>
  <c r="J69" i="31"/>
  <c r="O69" i="31"/>
  <c r="P69" i="31"/>
  <c r="J70" i="31"/>
  <c r="O70" i="31"/>
  <c r="P70" i="31"/>
  <c r="J71" i="31"/>
  <c r="O71" i="31"/>
  <c r="P71" i="31"/>
  <c r="J72" i="31"/>
  <c r="K72" i="31"/>
  <c r="L72" i="31"/>
  <c r="J73" i="31"/>
  <c r="O73" i="31"/>
  <c r="P73" i="31"/>
  <c r="J74" i="31"/>
  <c r="O74" i="31"/>
  <c r="P74" i="31"/>
  <c r="J75" i="31"/>
  <c r="O75" i="31"/>
  <c r="P75" i="31"/>
  <c r="J76" i="31"/>
  <c r="K76" i="31"/>
  <c r="L76" i="31"/>
  <c r="J77" i="31"/>
  <c r="K77" i="31"/>
  <c r="L77" i="31"/>
  <c r="J78" i="31"/>
  <c r="O78" i="31"/>
  <c r="P78" i="31"/>
  <c r="J79" i="31"/>
  <c r="O79" i="31"/>
  <c r="P79" i="31"/>
  <c r="J80" i="31"/>
  <c r="K80" i="31"/>
  <c r="L80" i="31"/>
  <c r="J81" i="31"/>
  <c r="K81" i="31"/>
  <c r="L81" i="31"/>
  <c r="J82" i="31"/>
  <c r="O82" i="31"/>
  <c r="P82" i="31"/>
  <c r="J83" i="31"/>
  <c r="O83" i="31"/>
  <c r="P83" i="31"/>
  <c r="J84" i="31"/>
  <c r="O84" i="31"/>
  <c r="P84" i="31"/>
  <c r="J85" i="31"/>
  <c r="O85" i="31"/>
  <c r="P85" i="31"/>
  <c r="J86" i="31"/>
  <c r="O86" i="31"/>
  <c r="P86" i="31"/>
  <c r="J87" i="31"/>
  <c r="O87" i="31"/>
  <c r="P87" i="31"/>
  <c r="J88" i="31"/>
  <c r="K88" i="31"/>
  <c r="L88" i="31"/>
  <c r="J89" i="31"/>
  <c r="O89" i="31"/>
  <c r="P89" i="31"/>
  <c r="J90" i="31"/>
  <c r="O90" i="31"/>
  <c r="P90" i="31"/>
  <c r="J91" i="31"/>
  <c r="O91" i="31"/>
  <c r="P91" i="31"/>
  <c r="J92" i="31"/>
  <c r="K92" i="31"/>
  <c r="L92" i="31"/>
  <c r="J93" i="31"/>
  <c r="K93" i="31"/>
  <c r="L93" i="31"/>
  <c r="J94" i="31"/>
  <c r="O94" i="31"/>
  <c r="P94" i="31"/>
  <c r="J95" i="31"/>
  <c r="O95" i="31"/>
  <c r="P95" i="31"/>
  <c r="J96" i="31"/>
  <c r="K96" i="31"/>
  <c r="L96" i="31"/>
  <c r="J97" i="31"/>
  <c r="K97" i="31"/>
  <c r="L97" i="31"/>
  <c r="J98" i="31"/>
  <c r="O98" i="31"/>
  <c r="P98" i="31"/>
  <c r="J99" i="31"/>
  <c r="O99" i="31"/>
  <c r="P99" i="31"/>
  <c r="J100" i="31"/>
  <c r="O100" i="31"/>
  <c r="P100" i="31"/>
  <c r="J101" i="31"/>
  <c r="O101" i="31"/>
  <c r="P101" i="31"/>
  <c r="J102" i="31"/>
  <c r="O102" i="31"/>
  <c r="P102" i="31"/>
  <c r="J103" i="31"/>
  <c r="O103" i="31"/>
  <c r="P103" i="31"/>
  <c r="J104" i="31"/>
  <c r="K104" i="31"/>
  <c r="L104" i="31"/>
  <c r="J105" i="31"/>
  <c r="O105" i="31"/>
  <c r="P105" i="31"/>
  <c r="J106" i="31"/>
  <c r="O106" i="31"/>
  <c r="P106" i="31"/>
  <c r="J107" i="31"/>
  <c r="O107" i="31"/>
  <c r="P107" i="31"/>
  <c r="J108" i="31"/>
  <c r="K108" i="31"/>
  <c r="L108" i="31"/>
  <c r="J109" i="31"/>
  <c r="K109" i="31"/>
  <c r="L109" i="31"/>
  <c r="J110" i="31"/>
  <c r="O110" i="31"/>
  <c r="P110" i="31"/>
  <c r="J111" i="31"/>
  <c r="O111" i="31"/>
  <c r="P111" i="31"/>
  <c r="J112" i="31"/>
  <c r="K112" i="31"/>
  <c r="L112" i="31"/>
  <c r="J113" i="31"/>
  <c r="K113" i="31"/>
  <c r="L113" i="31"/>
  <c r="J114" i="31"/>
  <c r="O114" i="31"/>
  <c r="P114" i="31"/>
  <c r="J115" i="31"/>
  <c r="O115" i="31"/>
  <c r="P115" i="31"/>
  <c r="J116" i="31"/>
  <c r="O116" i="31"/>
  <c r="P116" i="31"/>
  <c r="J117" i="31"/>
  <c r="O117" i="31"/>
  <c r="P117" i="31"/>
  <c r="J118" i="31"/>
  <c r="O118" i="31"/>
  <c r="P118" i="31"/>
  <c r="J119" i="31"/>
  <c r="O119" i="31"/>
  <c r="P119" i="31"/>
  <c r="J120" i="31"/>
  <c r="K120" i="31"/>
  <c r="L120" i="31"/>
  <c r="J121" i="31"/>
  <c r="O121" i="31"/>
  <c r="P121" i="31"/>
  <c r="J122" i="31"/>
  <c r="O122" i="31"/>
  <c r="P122" i="31"/>
  <c r="J123" i="31"/>
  <c r="O123" i="31"/>
  <c r="P123" i="31"/>
  <c r="J124" i="31"/>
  <c r="K124" i="31"/>
  <c r="L124" i="31"/>
  <c r="J125" i="31"/>
  <c r="K125" i="31"/>
  <c r="L125" i="31"/>
  <c r="J126" i="31"/>
  <c r="O126" i="31"/>
  <c r="P126" i="31"/>
  <c r="J127" i="31"/>
  <c r="O127" i="31"/>
  <c r="P127" i="31"/>
  <c r="J128" i="31"/>
  <c r="K128" i="31"/>
  <c r="L128" i="31"/>
  <c r="J129" i="31"/>
  <c r="K129" i="31"/>
  <c r="L129" i="31"/>
  <c r="J130" i="31"/>
  <c r="O130" i="31"/>
  <c r="P130" i="31"/>
  <c r="J131" i="31"/>
  <c r="O131" i="31"/>
  <c r="P131" i="31"/>
  <c r="J132" i="31"/>
  <c r="O132" i="31"/>
  <c r="P132" i="31"/>
  <c r="J133" i="31"/>
  <c r="O133" i="31"/>
  <c r="P133" i="31"/>
  <c r="J134" i="31"/>
  <c r="O134" i="31"/>
  <c r="P134" i="31"/>
  <c r="J135" i="31"/>
  <c r="O135" i="31"/>
  <c r="P135" i="31"/>
  <c r="J136" i="31"/>
  <c r="K136" i="31"/>
  <c r="L136" i="31"/>
  <c r="J137" i="31"/>
  <c r="O137" i="31"/>
  <c r="P137" i="31"/>
  <c r="J138" i="31"/>
  <c r="O138" i="31"/>
  <c r="P138" i="31"/>
  <c r="J139" i="31"/>
  <c r="O139" i="31"/>
  <c r="P139" i="31"/>
  <c r="J140" i="31"/>
  <c r="K140" i="31"/>
  <c r="L140" i="31"/>
  <c r="J141" i="31"/>
  <c r="K141" i="31"/>
  <c r="L141" i="31"/>
  <c r="J142" i="31"/>
  <c r="O142" i="31"/>
  <c r="P142" i="31"/>
  <c r="J143" i="31"/>
  <c r="O143" i="31"/>
  <c r="P143" i="31"/>
  <c r="J144" i="31"/>
  <c r="K144" i="31"/>
  <c r="L144" i="31"/>
  <c r="J145" i="31"/>
  <c r="K145" i="31"/>
  <c r="L145" i="31"/>
  <c r="J146" i="31"/>
  <c r="O146" i="31"/>
  <c r="P146" i="31"/>
  <c r="J147" i="31"/>
  <c r="O147" i="31"/>
  <c r="P147" i="31"/>
  <c r="J148" i="31"/>
  <c r="O148" i="31"/>
  <c r="P148" i="31"/>
  <c r="J149" i="31"/>
  <c r="O149" i="31"/>
  <c r="P149" i="31"/>
  <c r="J150" i="31"/>
  <c r="O150" i="31"/>
  <c r="P150" i="31"/>
  <c r="J151" i="31"/>
  <c r="O151" i="31"/>
  <c r="P151" i="31"/>
  <c r="J152" i="31"/>
  <c r="K152" i="31"/>
  <c r="L152" i="31"/>
  <c r="J153" i="31"/>
  <c r="O153" i="31"/>
  <c r="P153" i="31"/>
  <c r="J154" i="31"/>
  <c r="O154" i="31"/>
  <c r="P154" i="31"/>
  <c r="J155" i="31"/>
  <c r="O155" i="31"/>
  <c r="P155" i="31"/>
  <c r="J156" i="31"/>
  <c r="K156" i="31"/>
  <c r="L156" i="31"/>
  <c r="J157" i="31"/>
  <c r="K157" i="31"/>
  <c r="L157" i="31"/>
  <c r="J158" i="31"/>
  <c r="O158" i="31"/>
  <c r="P158" i="31"/>
  <c r="J159" i="31"/>
  <c r="O159" i="31"/>
  <c r="P159" i="31"/>
  <c r="J160" i="31"/>
  <c r="K160" i="31"/>
  <c r="L160" i="31"/>
  <c r="J161" i="31"/>
  <c r="K161" i="31"/>
  <c r="L161" i="31"/>
  <c r="J162" i="31"/>
  <c r="O162" i="31"/>
  <c r="P162" i="31"/>
  <c r="J163" i="31"/>
  <c r="O163" i="31"/>
  <c r="P163" i="31"/>
  <c r="J164" i="31"/>
  <c r="O164" i="31"/>
  <c r="P164" i="31"/>
  <c r="J165" i="31"/>
  <c r="O165" i="31"/>
  <c r="P165" i="31"/>
  <c r="J166" i="31"/>
  <c r="O166" i="31"/>
  <c r="P166" i="31"/>
  <c r="J167" i="31"/>
  <c r="O167" i="31"/>
  <c r="P167" i="31"/>
  <c r="J168" i="31"/>
  <c r="K168" i="31"/>
  <c r="L168" i="31"/>
  <c r="J169" i="31"/>
  <c r="O169" i="31"/>
  <c r="P169" i="31"/>
  <c r="J170" i="31"/>
  <c r="O170" i="31"/>
  <c r="P170" i="31"/>
  <c r="J171" i="31"/>
  <c r="O171" i="31"/>
  <c r="P171" i="31"/>
  <c r="J172" i="31"/>
  <c r="K172" i="31"/>
  <c r="L172" i="31"/>
  <c r="J173" i="31"/>
  <c r="K173" i="31"/>
  <c r="L173" i="31"/>
  <c r="J174" i="31"/>
  <c r="O174" i="31"/>
  <c r="P174" i="31"/>
  <c r="J175" i="31"/>
  <c r="O175" i="31"/>
  <c r="P175" i="31"/>
  <c r="J176" i="31"/>
  <c r="K176" i="31"/>
  <c r="L176" i="31"/>
  <c r="J177" i="31"/>
  <c r="K177" i="31"/>
  <c r="L177" i="31"/>
  <c r="J178" i="31"/>
  <c r="O178" i="31"/>
  <c r="P178" i="31"/>
  <c r="J179" i="31"/>
  <c r="O179" i="31"/>
  <c r="P179" i="31"/>
  <c r="J180" i="31"/>
  <c r="O180" i="31"/>
  <c r="P180" i="31"/>
  <c r="J181" i="31"/>
  <c r="O181" i="31"/>
  <c r="P181" i="31"/>
  <c r="J182" i="31"/>
  <c r="O182" i="31"/>
  <c r="P182" i="31"/>
  <c r="J183" i="31"/>
  <c r="O183" i="31"/>
  <c r="P183" i="31"/>
  <c r="J184" i="31"/>
  <c r="K184" i="31"/>
  <c r="L184" i="31"/>
  <c r="J185" i="31"/>
  <c r="O185" i="31"/>
  <c r="P185" i="31"/>
  <c r="J186" i="31"/>
  <c r="O186" i="31"/>
  <c r="P186" i="31"/>
  <c r="J187" i="31"/>
  <c r="O187" i="31"/>
  <c r="P187" i="31"/>
  <c r="J188" i="31"/>
  <c r="K188" i="31"/>
  <c r="L188" i="31"/>
  <c r="J189" i="31"/>
  <c r="K189" i="31"/>
  <c r="L189" i="31"/>
  <c r="J190" i="31"/>
  <c r="O190" i="31"/>
  <c r="P190" i="31"/>
  <c r="J191" i="31"/>
  <c r="O191" i="31"/>
  <c r="P191" i="31"/>
  <c r="J192" i="31"/>
  <c r="K192" i="31"/>
  <c r="L192" i="31"/>
  <c r="J193" i="31"/>
  <c r="K193" i="31"/>
  <c r="L193" i="31"/>
  <c r="J194" i="31"/>
  <c r="O194" i="31"/>
  <c r="P194" i="31"/>
  <c r="J195" i="31"/>
  <c r="O195" i="31"/>
  <c r="P195" i="31"/>
  <c r="J196" i="31"/>
  <c r="O196" i="31"/>
  <c r="P196" i="31"/>
  <c r="J197" i="31"/>
  <c r="O197" i="31"/>
  <c r="P197" i="31"/>
  <c r="J198" i="31"/>
  <c r="O198" i="31"/>
  <c r="P198" i="31"/>
  <c r="J199" i="31"/>
  <c r="O199" i="31"/>
  <c r="P199" i="31"/>
  <c r="J200" i="31"/>
  <c r="K200" i="31"/>
  <c r="L200" i="31"/>
  <c r="J201" i="31"/>
  <c r="O201" i="31"/>
  <c r="P201" i="31"/>
  <c r="J202" i="31"/>
  <c r="O202" i="31"/>
  <c r="P202" i="31"/>
  <c r="J203" i="31"/>
  <c r="O203" i="31"/>
  <c r="P203" i="31"/>
  <c r="J204" i="31"/>
  <c r="K204" i="31"/>
  <c r="L204" i="31"/>
  <c r="J205" i="31"/>
  <c r="K205" i="31"/>
  <c r="L205" i="31"/>
  <c r="J206" i="31"/>
  <c r="O206" i="31"/>
  <c r="P206" i="31"/>
  <c r="J207" i="31"/>
  <c r="O207" i="31"/>
  <c r="P207" i="31"/>
  <c r="J208" i="31"/>
  <c r="K208" i="31"/>
  <c r="L208" i="31"/>
  <c r="J209" i="31"/>
  <c r="K209" i="31"/>
  <c r="L209" i="31"/>
  <c r="J210" i="31"/>
  <c r="O210" i="31"/>
  <c r="P210" i="31"/>
  <c r="J211" i="31"/>
  <c r="O211" i="31"/>
  <c r="P211" i="31"/>
  <c r="J212" i="31"/>
  <c r="O212" i="31"/>
  <c r="P212" i="31"/>
  <c r="J213" i="31"/>
  <c r="O213" i="31"/>
  <c r="P213" i="31"/>
  <c r="J214" i="31"/>
  <c r="O214" i="31"/>
  <c r="P214" i="31"/>
  <c r="J215" i="31"/>
  <c r="O215" i="31"/>
  <c r="P215" i="31"/>
  <c r="J216" i="31"/>
  <c r="K216" i="31"/>
  <c r="L216" i="31"/>
  <c r="J217" i="31"/>
  <c r="O217" i="31"/>
  <c r="P217" i="31"/>
  <c r="J218" i="31"/>
  <c r="O218" i="31"/>
  <c r="P218" i="31"/>
  <c r="J219" i="31"/>
  <c r="O219" i="31"/>
  <c r="P219" i="31"/>
  <c r="J220" i="31"/>
  <c r="K220" i="31"/>
  <c r="L220" i="31"/>
  <c r="J221" i="31"/>
  <c r="K221" i="31"/>
  <c r="L221" i="31"/>
  <c r="J2" i="31"/>
  <c r="K2" i="31"/>
  <c r="L2" i="31"/>
  <c r="B663" i="31"/>
  <c r="X663" i="31"/>
  <c r="B664" i="31"/>
  <c r="X664" i="31"/>
  <c r="B665" i="31"/>
  <c r="X665" i="31"/>
  <c r="B666" i="31"/>
  <c r="X666" i="31"/>
  <c r="B667" i="31"/>
  <c r="X667" i="31"/>
  <c r="B668" i="31"/>
  <c r="X668" i="31"/>
  <c r="B669" i="31"/>
  <c r="X669" i="31"/>
  <c r="B670" i="31"/>
  <c r="X670" i="31"/>
  <c r="B671" i="31"/>
  <c r="X671" i="31"/>
  <c r="B672" i="31"/>
  <c r="X672" i="31"/>
  <c r="B673" i="31"/>
  <c r="X673" i="31"/>
  <c r="B674" i="31"/>
  <c r="X674" i="31"/>
  <c r="B675" i="31"/>
  <c r="X675" i="31"/>
  <c r="B676" i="31"/>
  <c r="X676" i="31"/>
  <c r="B677" i="31"/>
  <c r="X677" i="31"/>
  <c r="B678" i="31"/>
  <c r="X678" i="31"/>
  <c r="B679" i="31"/>
  <c r="X679" i="31"/>
  <c r="B680" i="31"/>
  <c r="X680" i="31"/>
  <c r="B681" i="31"/>
  <c r="X681" i="31"/>
  <c r="B682" i="31"/>
  <c r="X682" i="31"/>
  <c r="B683" i="31"/>
  <c r="X683" i="31"/>
  <c r="B684" i="31"/>
  <c r="X684" i="31"/>
  <c r="B685" i="31"/>
  <c r="X685" i="31"/>
  <c r="B686" i="31"/>
  <c r="X686" i="31"/>
  <c r="B687" i="31"/>
  <c r="X687" i="31"/>
  <c r="B688" i="31"/>
  <c r="X688" i="31"/>
  <c r="B689" i="31"/>
  <c r="X689" i="31"/>
  <c r="B690" i="31"/>
  <c r="X690" i="31"/>
  <c r="B691" i="31"/>
  <c r="X691" i="31"/>
  <c r="B692" i="31"/>
  <c r="X692" i="31"/>
  <c r="B693" i="31"/>
  <c r="X693" i="31"/>
  <c r="B694" i="31"/>
  <c r="X694" i="31"/>
  <c r="B695" i="31"/>
  <c r="X695" i="31"/>
  <c r="B696" i="31"/>
  <c r="X696" i="31"/>
  <c r="B697" i="31"/>
  <c r="X697" i="31"/>
  <c r="B698" i="31"/>
  <c r="X698" i="31"/>
  <c r="B699" i="31"/>
  <c r="X699" i="31"/>
  <c r="B700" i="31"/>
  <c r="X700" i="31"/>
  <c r="B701" i="31"/>
  <c r="X701" i="31"/>
  <c r="B702" i="31"/>
  <c r="X702" i="31"/>
  <c r="B703" i="31"/>
  <c r="X703" i="31"/>
  <c r="B704" i="31"/>
  <c r="X704" i="31"/>
  <c r="B705" i="31"/>
  <c r="X705" i="31"/>
  <c r="B706" i="31"/>
  <c r="X706" i="31"/>
  <c r="B707" i="31"/>
  <c r="X707" i="31"/>
  <c r="B708" i="31"/>
  <c r="X708" i="31"/>
  <c r="B709" i="31"/>
  <c r="X709" i="31"/>
  <c r="B710" i="31"/>
  <c r="X710" i="31"/>
  <c r="B711" i="31"/>
  <c r="X711" i="31"/>
  <c r="B712" i="31"/>
  <c r="X712" i="31"/>
  <c r="B713" i="31"/>
  <c r="X713" i="31"/>
  <c r="B714" i="31"/>
  <c r="X714" i="31"/>
  <c r="B715" i="31"/>
  <c r="X715" i="31"/>
  <c r="B716" i="31"/>
  <c r="X716" i="31"/>
  <c r="B717" i="31"/>
  <c r="X717" i="31"/>
  <c r="B718" i="31"/>
  <c r="X718" i="31"/>
  <c r="B719" i="31"/>
  <c r="X719" i="31"/>
  <c r="B720" i="31"/>
  <c r="X720" i="31"/>
  <c r="B721" i="31"/>
  <c r="X721" i="31"/>
  <c r="B722" i="31"/>
  <c r="X722" i="31"/>
  <c r="B723" i="31"/>
  <c r="X723" i="31"/>
  <c r="B724" i="31"/>
  <c r="X724" i="31"/>
  <c r="B725" i="31"/>
  <c r="X725" i="31"/>
  <c r="B726" i="31"/>
  <c r="X726" i="31"/>
  <c r="B727" i="31"/>
  <c r="X727" i="31"/>
  <c r="B728" i="31"/>
  <c r="X728" i="31"/>
  <c r="B729" i="31"/>
  <c r="X729" i="31"/>
  <c r="B730" i="31"/>
  <c r="X730" i="31"/>
  <c r="B731" i="31"/>
  <c r="X731" i="31"/>
  <c r="B732" i="31"/>
  <c r="X732" i="31"/>
  <c r="B733" i="31"/>
  <c r="X733" i="31"/>
  <c r="B734" i="31"/>
  <c r="X734" i="31"/>
  <c r="B735" i="31"/>
  <c r="X735" i="31"/>
  <c r="B736" i="31"/>
  <c r="X736" i="31"/>
  <c r="B737" i="31"/>
  <c r="X737" i="31"/>
  <c r="B738" i="31"/>
  <c r="X738" i="31"/>
  <c r="B739" i="31"/>
  <c r="X739" i="31"/>
  <c r="B740" i="31"/>
  <c r="X740" i="31"/>
  <c r="B741" i="31"/>
  <c r="X741" i="31"/>
  <c r="B742" i="31"/>
  <c r="X742" i="31"/>
  <c r="B743" i="31"/>
  <c r="X743" i="31"/>
  <c r="B744" i="31"/>
  <c r="X744" i="31"/>
  <c r="B745" i="31"/>
  <c r="X745" i="31"/>
  <c r="B746" i="31"/>
  <c r="X746" i="31"/>
  <c r="B747" i="31"/>
  <c r="X747" i="31"/>
  <c r="B748" i="31"/>
  <c r="X748" i="31"/>
  <c r="B749" i="31"/>
  <c r="X749" i="31"/>
  <c r="B750" i="31"/>
  <c r="X750" i="31"/>
  <c r="B751" i="31"/>
  <c r="X751" i="31"/>
  <c r="B752" i="31"/>
  <c r="X752" i="31"/>
  <c r="B753" i="31"/>
  <c r="X753" i="31"/>
  <c r="B754" i="31"/>
  <c r="X754" i="31"/>
  <c r="B755" i="31"/>
  <c r="X755" i="31"/>
  <c r="B756" i="31"/>
  <c r="X756" i="31"/>
  <c r="B757" i="31"/>
  <c r="X757" i="31"/>
  <c r="B758" i="31"/>
  <c r="X758" i="31"/>
  <c r="B759" i="31"/>
  <c r="X759" i="31"/>
  <c r="B760" i="31"/>
  <c r="X760" i="31"/>
  <c r="B761" i="31"/>
  <c r="X761" i="31"/>
  <c r="B762" i="31"/>
  <c r="X762" i="31"/>
  <c r="B763" i="31"/>
  <c r="X763" i="31"/>
  <c r="B764" i="31"/>
  <c r="X764" i="31"/>
  <c r="B765" i="31"/>
  <c r="X765" i="31"/>
  <c r="B766" i="31"/>
  <c r="X766" i="31"/>
  <c r="B767" i="31"/>
  <c r="X767" i="31"/>
  <c r="B768" i="31"/>
  <c r="X768" i="31"/>
  <c r="B769" i="31"/>
  <c r="X769" i="31"/>
  <c r="B770" i="31"/>
  <c r="X770" i="31"/>
  <c r="B771" i="31"/>
  <c r="X771" i="31"/>
  <c r="B772" i="31"/>
  <c r="X772" i="31"/>
  <c r="B773" i="31"/>
  <c r="X773" i="31"/>
  <c r="B774" i="31"/>
  <c r="X774" i="31"/>
  <c r="B775" i="31"/>
  <c r="X775" i="31"/>
  <c r="B776" i="31"/>
  <c r="X776" i="31"/>
  <c r="B777" i="31"/>
  <c r="X777" i="31"/>
  <c r="B778" i="31"/>
  <c r="X778" i="31"/>
  <c r="B779" i="31"/>
  <c r="X779" i="31"/>
  <c r="B780" i="31"/>
  <c r="X780" i="31"/>
  <c r="B781" i="31"/>
  <c r="X781" i="31"/>
  <c r="B782" i="31"/>
  <c r="X782" i="31"/>
  <c r="B783" i="31"/>
  <c r="X783" i="31"/>
  <c r="B784" i="31"/>
  <c r="X784" i="31"/>
  <c r="B785" i="31"/>
  <c r="X785" i="31"/>
  <c r="B786" i="31"/>
  <c r="X786" i="31"/>
  <c r="B787" i="31"/>
  <c r="X787" i="31"/>
  <c r="B788" i="31"/>
  <c r="X788" i="31"/>
  <c r="B789" i="31"/>
  <c r="X789" i="31"/>
  <c r="B790" i="31"/>
  <c r="X790" i="31"/>
  <c r="B791" i="31"/>
  <c r="X791" i="31"/>
  <c r="B792" i="31"/>
  <c r="X792" i="31"/>
  <c r="B793" i="31"/>
  <c r="X793" i="31"/>
  <c r="B794" i="31"/>
  <c r="X794" i="31"/>
  <c r="B795" i="31"/>
  <c r="X795" i="31"/>
  <c r="B796" i="31"/>
  <c r="X796" i="31"/>
  <c r="B797" i="31"/>
  <c r="X797" i="31"/>
  <c r="B798" i="31"/>
  <c r="X798" i="31"/>
  <c r="B799" i="31"/>
  <c r="X799" i="31"/>
  <c r="B800" i="31"/>
  <c r="X800" i="31"/>
  <c r="B801" i="31"/>
  <c r="X801" i="31"/>
  <c r="B802" i="31"/>
  <c r="X802" i="31"/>
  <c r="B803" i="31"/>
  <c r="X803" i="31"/>
  <c r="B804" i="31"/>
  <c r="X804" i="31"/>
  <c r="B805" i="31"/>
  <c r="X805" i="31"/>
  <c r="B806" i="31"/>
  <c r="X806" i="31"/>
  <c r="B807" i="31"/>
  <c r="X807" i="31"/>
  <c r="B808" i="31"/>
  <c r="X808" i="31"/>
  <c r="B809" i="31"/>
  <c r="X809" i="31"/>
  <c r="B810" i="31"/>
  <c r="X810" i="31"/>
  <c r="B811" i="31"/>
  <c r="X811" i="31"/>
  <c r="B812" i="31"/>
  <c r="X812" i="31"/>
  <c r="B813" i="31"/>
  <c r="X813" i="31"/>
  <c r="B814" i="31"/>
  <c r="X814" i="31"/>
  <c r="B815" i="31"/>
  <c r="X815" i="31"/>
  <c r="B816" i="31"/>
  <c r="X816" i="31"/>
  <c r="B817" i="31"/>
  <c r="X817" i="31"/>
  <c r="B818" i="31"/>
  <c r="X818" i="31"/>
  <c r="B819" i="31"/>
  <c r="X819" i="31"/>
  <c r="B820" i="31"/>
  <c r="X820" i="31"/>
  <c r="B821" i="31"/>
  <c r="X821" i="31"/>
  <c r="B822" i="31"/>
  <c r="X822" i="31"/>
  <c r="B823" i="31"/>
  <c r="X823" i="31"/>
  <c r="B824" i="31"/>
  <c r="X824" i="31"/>
  <c r="B825" i="31"/>
  <c r="X825" i="31"/>
  <c r="B826" i="31"/>
  <c r="X826" i="31"/>
  <c r="B827" i="31"/>
  <c r="X827" i="31"/>
  <c r="B828" i="31"/>
  <c r="X828" i="31"/>
  <c r="B829" i="31"/>
  <c r="X829" i="31"/>
  <c r="B830" i="31"/>
  <c r="X830" i="31"/>
  <c r="B831" i="31"/>
  <c r="X831" i="31"/>
  <c r="B832" i="31"/>
  <c r="X832" i="31"/>
  <c r="B833" i="31"/>
  <c r="X833" i="31"/>
  <c r="B834" i="31"/>
  <c r="X834" i="31"/>
  <c r="B835" i="31"/>
  <c r="X835" i="31"/>
  <c r="B836" i="31"/>
  <c r="X836" i="31"/>
  <c r="B837" i="31"/>
  <c r="X837" i="31"/>
  <c r="B838" i="31"/>
  <c r="X838" i="31"/>
  <c r="B839" i="31"/>
  <c r="X839" i="31"/>
  <c r="B840" i="31"/>
  <c r="X840" i="31"/>
  <c r="B841" i="31"/>
  <c r="X841" i="31"/>
  <c r="B842" i="31"/>
  <c r="X842" i="31"/>
  <c r="B843" i="31"/>
  <c r="X843" i="31"/>
  <c r="B844" i="31"/>
  <c r="X844" i="31"/>
  <c r="B845" i="31"/>
  <c r="X845" i="31"/>
  <c r="B846" i="31"/>
  <c r="X846" i="31"/>
  <c r="B847" i="31"/>
  <c r="X847" i="31"/>
  <c r="B848" i="31"/>
  <c r="X848" i="31"/>
  <c r="B849" i="31"/>
  <c r="X849" i="31"/>
  <c r="B850" i="31"/>
  <c r="X850" i="31"/>
  <c r="B851" i="31"/>
  <c r="X851" i="31"/>
  <c r="B852" i="31"/>
  <c r="X852" i="31"/>
  <c r="B853" i="31"/>
  <c r="X853" i="31"/>
  <c r="B854" i="31"/>
  <c r="X854" i="31"/>
  <c r="B855" i="31"/>
  <c r="X855" i="31"/>
  <c r="B856" i="31"/>
  <c r="X856" i="31"/>
  <c r="B857" i="31"/>
  <c r="X857" i="31"/>
  <c r="B858" i="31"/>
  <c r="X858" i="31"/>
  <c r="B859" i="31"/>
  <c r="X859" i="31"/>
  <c r="B860" i="31"/>
  <c r="X860" i="31"/>
  <c r="B861" i="31"/>
  <c r="X861" i="31"/>
  <c r="B862" i="31"/>
  <c r="X862" i="31"/>
  <c r="B863" i="31"/>
  <c r="X863" i="31"/>
  <c r="B864" i="31"/>
  <c r="X864" i="31"/>
  <c r="B865" i="31"/>
  <c r="X865" i="31"/>
  <c r="B866" i="31"/>
  <c r="X866" i="31"/>
  <c r="B867" i="31"/>
  <c r="X867" i="31"/>
  <c r="B868" i="31"/>
  <c r="X868" i="31"/>
  <c r="B869" i="31"/>
  <c r="X869" i="31"/>
  <c r="B870" i="31"/>
  <c r="X870" i="31"/>
  <c r="B871" i="31"/>
  <c r="X871" i="31"/>
  <c r="B872" i="31"/>
  <c r="X872" i="31"/>
  <c r="B873" i="31"/>
  <c r="X873" i="31"/>
  <c r="B874" i="31"/>
  <c r="X874" i="31"/>
  <c r="B875" i="31"/>
  <c r="X875" i="31"/>
  <c r="B876" i="31"/>
  <c r="X876" i="31"/>
  <c r="B877" i="31"/>
  <c r="X877" i="31"/>
  <c r="B878" i="31"/>
  <c r="X878" i="31"/>
  <c r="B879" i="31"/>
  <c r="X879" i="31"/>
  <c r="B880" i="31"/>
  <c r="X880" i="31"/>
  <c r="B881" i="31"/>
  <c r="X881" i="31"/>
  <c r="B662" i="31"/>
  <c r="X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X443" i="31"/>
  <c r="B444" i="31"/>
  <c r="X444" i="31"/>
  <c r="B445" i="31"/>
  <c r="X445" i="31"/>
  <c r="B446" i="31"/>
  <c r="X446" i="31"/>
  <c r="B447" i="31"/>
  <c r="X447" i="31"/>
  <c r="B448" i="31"/>
  <c r="X448" i="31"/>
  <c r="B449" i="31"/>
  <c r="X449" i="31"/>
  <c r="B450" i="31"/>
  <c r="X450" i="31"/>
  <c r="B451" i="31"/>
  <c r="X451" i="31"/>
  <c r="B452" i="31"/>
  <c r="X452" i="31"/>
  <c r="B453" i="31"/>
  <c r="X453" i="31"/>
  <c r="B454" i="31"/>
  <c r="X454" i="31"/>
  <c r="B455" i="31"/>
  <c r="X455" i="31"/>
  <c r="B456" i="31"/>
  <c r="X456" i="31"/>
  <c r="B457" i="31"/>
  <c r="X457" i="31"/>
  <c r="B458" i="31"/>
  <c r="X458" i="31"/>
  <c r="B459" i="31"/>
  <c r="X459" i="31"/>
  <c r="B460" i="31"/>
  <c r="X460" i="31"/>
  <c r="B461" i="31"/>
  <c r="X461" i="31"/>
  <c r="B462" i="31"/>
  <c r="X462" i="31"/>
  <c r="B463" i="31"/>
  <c r="X463" i="31"/>
  <c r="B464" i="31"/>
  <c r="X464" i="31"/>
  <c r="B465" i="31"/>
  <c r="X465" i="31"/>
  <c r="B466" i="31"/>
  <c r="X466" i="31"/>
  <c r="B467" i="31"/>
  <c r="X467" i="31"/>
  <c r="B468" i="31"/>
  <c r="X468" i="31"/>
  <c r="B469" i="31"/>
  <c r="X469" i="31"/>
  <c r="B470" i="31"/>
  <c r="X470" i="31"/>
  <c r="B471" i="31"/>
  <c r="X471" i="31"/>
  <c r="B472" i="31"/>
  <c r="X472" i="31"/>
  <c r="B473" i="31"/>
  <c r="X473" i="31"/>
  <c r="B474" i="31"/>
  <c r="X474" i="31"/>
  <c r="B475" i="31"/>
  <c r="X475" i="31"/>
  <c r="B476" i="31"/>
  <c r="X476" i="31"/>
  <c r="B477" i="31"/>
  <c r="X477" i="31"/>
  <c r="B478" i="31"/>
  <c r="X478" i="31"/>
  <c r="B479" i="31"/>
  <c r="X479" i="31"/>
  <c r="B480" i="31"/>
  <c r="X480" i="31"/>
  <c r="B481" i="31"/>
  <c r="X481" i="31"/>
  <c r="B482" i="31"/>
  <c r="X482" i="31"/>
  <c r="B483" i="31"/>
  <c r="X483" i="31"/>
  <c r="B484" i="31"/>
  <c r="X484" i="31"/>
  <c r="B485" i="31"/>
  <c r="X485" i="31"/>
  <c r="B486" i="31"/>
  <c r="X486" i="31"/>
  <c r="B487" i="31"/>
  <c r="X487" i="31"/>
  <c r="B488" i="31"/>
  <c r="X488" i="31"/>
  <c r="B489" i="31"/>
  <c r="X489" i="31"/>
  <c r="B490" i="31"/>
  <c r="X490" i="31"/>
  <c r="B491" i="31"/>
  <c r="X491" i="31"/>
  <c r="B492" i="31"/>
  <c r="X492" i="31"/>
  <c r="B493" i="31"/>
  <c r="X493" i="31"/>
  <c r="B494" i="31"/>
  <c r="X494" i="31"/>
  <c r="B495" i="31"/>
  <c r="X495" i="31"/>
  <c r="B496" i="31"/>
  <c r="X496" i="31"/>
  <c r="B497" i="31"/>
  <c r="X497" i="31"/>
  <c r="B498" i="31"/>
  <c r="X498" i="31"/>
  <c r="B499" i="31"/>
  <c r="X499" i="31"/>
  <c r="B500" i="31"/>
  <c r="X500" i="31"/>
  <c r="B501" i="31"/>
  <c r="X501" i="31"/>
  <c r="B502" i="31"/>
  <c r="X502" i="31"/>
  <c r="B503" i="31"/>
  <c r="X503" i="31"/>
  <c r="B504" i="31"/>
  <c r="X504" i="31"/>
  <c r="B505" i="31"/>
  <c r="X505" i="31"/>
  <c r="B506" i="31"/>
  <c r="X506" i="31"/>
  <c r="B507" i="31"/>
  <c r="X507" i="31"/>
  <c r="B508" i="31"/>
  <c r="X508" i="31"/>
  <c r="B509" i="31"/>
  <c r="X509" i="31"/>
  <c r="B510" i="31"/>
  <c r="X510" i="31"/>
  <c r="B511" i="31"/>
  <c r="X511" i="31"/>
  <c r="B512" i="31"/>
  <c r="X512" i="31"/>
  <c r="B513" i="31"/>
  <c r="X513" i="31"/>
  <c r="B514" i="31"/>
  <c r="X514" i="31"/>
  <c r="B515" i="31"/>
  <c r="X515" i="31"/>
  <c r="B516" i="31"/>
  <c r="X516" i="31"/>
  <c r="B517" i="31"/>
  <c r="X517" i="31"/>
  <c r="B518" i="31"/>
  <c r="X518" i="31"/>
  <c r="B519" i="31"/>
  <c r="X519" i="31"/>
  <c r="B520" i="31"/>
  <c r="X520" i="31"/>
  <c r="B521" i="31"/>
  <c r="X521" i="31"/>
  <c r="B522" i="31"/>
  <c r="X522" i="31"/>
  <c r="B523" i="31"/>
  <c r="X523" i="31"/>
  <c r="B524" i="31"/>
  <c r="X524" i="31"/>
  <c r="B525" i="31"/>
  <c r="X525" i="31"/>
  <c r="B526" i="31"/>
  <c r="X526" i="31"/>
  <c r="B527" i="31"/>
  <c r="X527" i="31"/>
  <c r="B528" i="31"/>
  <c r="X528" i="31"/>
  <c r="B529" i="31"/>
  <c r="X529" i="31"/>
  <c r="B530" i="31"/>
  <c r="X530" i="31"/>
  <c r="B531" i="31"/>
  <c r="X531" i="31"/>
  <c r="B532" i="31"/>
  <c r="X532" i="31"/>
  <c r="B533" i="31"/>
  <c r="X533" i="31"/>
  <c r="B534" i="31"/>
  <c r="X534" i="31"/>
  <c r="B535" i="31"/>
  <c r="X535" i="31"/>
  <c r="B536" i="31"/>
  <c r="X536" i="31"/>
  <c r="B537" i="31"/>
  <c r="X537" i="31"/>
  <c r="B538" i="31"/>
  <c r="X538" i="31"/>
  <c r="B539" i="31"/>
  <c r="X539" i="31"/>
  <c r="B540" i="31"/>
  <c r="X540" i="31"/>
  <c r="B541" i="31"/>
  <c r="X541" i="31"/>
  <c r="B542" i="31"/>
  <c r="X542" i="31"/>
  <c r="B543" i="31"/>
  <c r="X543" i="31"/>
  <c r="B544" i="31"/>
  <c r="X544" i="31"/>
  <c r="B545" i="31"/>
  <c r="X545" i="31"/>
  <c r="B546" i="31"/>
  <c r="X546" i="31"/>
  <c r="B547" i="31"/>
  <c r="X547" i="31"/>
  <c r="B548" i="31"/>
  <c r="X548" i="31"/>
  <c r="B549" i="31"/>
  <c r="X549" i="31"/>
  <c r="B550" i="31"/>
  <c r="X550" i="31"/>
  <c r="B551" i="31"/>
  <c r="X551" i="31"/>
  <c r="B552" i="31"/>
  <c r="X552" i="31"/>
  <c r="B553" i="31"/>
  <c r="X553" i="31"/>
  <c r="B554" i="31"/>
  <c r="X554" i="31"/>
  <c r="B555" i="31"/>
  <c r="X555" i="31"/>
  <c r="B556" i="31"/>
  <c r="X556" i="31"/>
  <c r="B557" i="31"/>
  <c r="X557" i="31"/>
  <c r="B558" i="31"/>
  <c r="X558" i="31"/>
  <c r="B559" i="31"/>
  <c r="X559" i="31"/>
  <c r="B560" i="31"/>
  <c r="X560" i="31"/>
  <c r="B561" i="31"/>
  <c r="X561" i="31"/>
  <c r="B562" i="31"/>
  <c r="X562" i="31"/>
  <c r="B563" i="31"/>
  <c r="X563" i="31"/>
  <c r="B564" i="31"/>
  <c r="X564" i="31"/>
  <c r="B565" i="31"/>
  <c r="X565" i="31"/>
  <c r="B566" i="31"/>
  <c r="X566" i="31"/>
  <c r="B567" i="31"/>
  <c r="X567" i="31"/>
  <c r="B568" i="31"/>
  <c r="X568" i="31"/>
  <c r="B569" i="31"/>
  <c r="X569" i="31"/>
  <c r="B570" i="31"/>
  <c r="X570" i="31"/>
  <c r="B571" i="31"/>
  <c r="X571" i="31"/>
  <c r="B572" i="31"/>
  <c r="X572" i="31"/>
  <c r="B573" i="31"/>
  <c r="X573" i="31"/>
  <c r="B574" i="31"/>
  <c r="X574" i="31"/>
  <c r="B575" i="31"/>
  <c r="X575" i="31"/>
  <c r="B576" i="31"/>
  <c r="X576" i="31"/>
  <c r="B577" i="31"/>
  <c r="X577" i="31"/>
  <c r="B578" i="31"/>
  <c r="X578" i="31"/>
  <c r="B579" i="31"/>
  <c r="X579" i="31"/>
  <c r="B580" i="31"/>
  <c r="X580" i="31"/>
  <c r="B581" i="31"/>
  <c r="X581" i="31"/>
  <c r="B582" i="31"/>
  <c r="X582" i="31"/>
  <c r="B583" i="31"/>
  <c r="X583" i="31"/>
  <c r="B584" i="31"/>
  <c r="X584" i="31"/>
  <c r="B585" i="31"/>
  <c r="X585" i="31"/>
  <c r="B586" i="31"/>
  <c r="X586" i="31"/>
  <c r="B587" i="31"/>
  <c r="X587" i="31"/>
  <c r="B588" i="31"/>
  <c r="X588" i="31"/>
  <c r="B589" i="31"/>
  <c r="X589" i="31"/>
  <c r="B590" i="31"/>
  <c r="X590" i="31"/>
  <c r="B591" i="31"/>
  <c r="X591" i="31"/>
  <c r="B592" i="31"/>
  <c r="X592" i="31"/>
  <c r="B593" i="31"/>
  <c r="X593" i="31"/>
  <c r="B594" i="31"/>
  <c r="X594" i="31"/>
  <c r="B595" i="31"/>
  <c r="X595" i="31"/>
  <c r="B596" i="31"/>
  <c r="X596" i="31"/>
  <c r="B597" i="31"/>
  <c r="X597" i="31"/>
  <c r="B598" i="31"/>
  <c r="X598" i="31"/>
  <c r="B599" i="31"/>
  <c r="X599" i="31"/>
  <c r="B600" i="31"/>
  <c r="X600" i="31"/>
  <c r="B601" i="31"/>
  <c r="X601" i="31"/>
  <c r="B602" i="31"/>
  <c r="X602" i="31"/>
  <c r="B603" i="31"/>
  <c r="X603" i="31"/>
  <c r="B604" i="31"/>
  <c r="X604" i="31"/>
  <c r="B605" i="31"/>
  <c r="X605" i="31"/>
  <c r="B606" i="31"/>
  <c r="X606" i="31"/>
  <c r="B607" i="31"/>
  <c r="X607" i="31"/>
  <c r="B608" i="31"/>
  <c r="X608" i="31"/>
  <c r="B609" i="31"/>
  <c r="X609" i="31"/>
  <c r="B610" i="31"/>
  <c r="X610" i="31"/>
  <c r="B611" i="31"/>
  <c r="X611" i="31"/>
  <c r="B612" i="31"/>
  <c r="X612" i="31"/>
  <c r="B613" i="31"/>
  <c r="X613" i="31"/>
  <c r="B614" i="31"/>
  <c r="X614" i="31"/>
  <c r="B615" i="31"/>
  <c r="X615" i="31"/>
  <c r="B616" i="31"/>
  <c r="X616" i="31"/>
  <c r="B617" i="31"/>
  <c r="X617" i="31"/>
  <c r="B618" i="31"/>
  <c r="X618" i="31"/>
  <c r="B619" i="31"/>
  <c r="X619" i="31"/>
  <c r="B620" i="31"/>
  <c r="X620" i="31"/>
  <c r="B621" i="31"/>
  <c r="X621" i="31"/>
  <c r="B622" i="31"/>
  <c r="X622" i="31"/>
  <c r="B623" i="31"/>
  <c r="X623" i="31"/>
  <c r="B624" i="31"/>
  <c r="X624" i="31"/>
  <c r="B625" i="31"/>
  <c r="X625" i="31"/>
  <c r="B626" i="31"/>
  <c r="X626" i="31"/>
  <c r="B627" i="31"/>
  <c r="X627" i="31"/>
  <c r="B628" i="31"/>
  <c r="X628" i="31"/>
  <c r="B629" i="31"/>
  <c r="X629" i="31"/>
  <c r="B630" i="31"/>
  <c r="X630" i="31"/>
  <c r="B631" i="31"/>
  <c r="X631" i="31"/>
  <c r="B632" i="31"/>
  <c r="X632" i="31"/>
  <c r="B633" i="31"/>
  <c r="X633" i="31"/>
  <c r="B634" i="31"/>
  <c r="X634" i="31"/>
  <c r="B635" i="31"/>
  <c r="X635" i="31"/>
  <c r="B636" i="31"/>
  <c r="X636" i="31"/>
  <c r="B637" i="31"/>
  <c r="X637" i="31"/>
  <c r="B638" i="31"/>
  <c r="X638" i="31"/>
  <c r="B639" i="31"/>
  <c r="X639" i="31"/>
  <c r="B640" i="31"/>
  <c r="X640" i="31"/>
  <c r="B641" i="31"/>
  <c r="X641" i="31"/>
  <c r="B642" i="31"/>
  <c r="X642" i="31"/>
  <c r="B643" i="31"/>
  <c r="X643" i="31"/>
  <c r="B644" i="31"/>
  <c r="X644" i="31"/>
  <c r="B645" i="31"/>
  <c r="X645" i="31"/>
  <c r="B646" i="31"/>
  <c r="X646" i="31"/>
  <c r="B647" i="31"/>
  <c r="X647" i="31"/>
  <c r="B648" i="31"/>
  <c r="X648" i="31"/>
  <c r="B649" i="31"/>
  <c r="X649" i="31"/>
  <c r="B650" i="31"/>
  <c r="X650" i="31"/>
  <c r="B651" i="31"/>
  <c r="X651" i="31"/>
  <c r="B652" i="31"/>
  <c r="X652" i="31"/>
  <c r="B653" i="31"/>
  <c r="X653" i="31"/>
  <c r="B654" i="31"/>
  <c r="X654" i="31"/>
  <c r="B655" i="31"/>
  <c r="X655" i="31"/>
  <c r="B656" i="31"/>
  <c r="X656" i="31"/>
  <c r="B657" i="31"/>
  <c r="X657" i="31"/>
  <c r="B658" i="31"/>
  <c r="X658" i="31"/>
  <c r="B659" i="31"/>
  <c r="X659" i="31"/>
  <c r="B660" i="31"/>
  <c r="X660" i="31"/>
  <c r="B661" i="31"/>
  <c r="X661" i="31"/>
  <c r="G442" i="31"/>
  <c r="C442" i="31"/>
  <c r="B442" i="31"/>
  <c r="X442" i="31"/>
  <c r="B223" i="31"/>
  <c r="X223" i="31"/>
  <c r="B224" i="31"/>
  <c r="X224" i="31"/>
  <c r="B225" i="31"/>
  <c r="X225" i="31"/>
  <c r="B226" i="31"/>
  <c r="X226" i="31"/>
  <c r="B227" i="31"/>
  <c r="X227" i="31"/>
  <c r="B228" i="31"/>
  <c r="X228" i="31"/>
  <c r="B229" i="31"/>
  <c r="X229" i="31"/>
  <c r="B230" i="31"/>
  <c r="X230" i="31"/>
  <c r="B231" i="31"/>
  <c r="X231" i="31"/>
  <c r="B232" i="31"/>
  <c r="X232" i="31"/>
  <c r="B233" i="31"/>
  <c r="X233" i="31"/>
  <c r="B234" i="31"/>
  <c r="X234" i="31"/>
  <c r="B235" i="31"/>
  <c r="X235" i="31"/>
  <c r="B236" i="31"/>
  <c r="X236" i="31"/>
  <c r="B237" i="31"/>
  <c r="X237" i="31"/>
  <c r="B238" i="31"/>
  <c r="X238" i="31"/>
  <c r="B239" i="31"/>
  <c r="X239" i="31"/>
  <c r="B240" i="31"/>
  <c r="X240" i="31"/>
  <c r="B241" i="31"/>
  <c r="X241" i="31"/>
  <c r="B242" i="31"/>
  <c r="X242" i="31"/>
  <c r="B243" i="31"/>
  <c r="X243" i="31"/>
  <c r="B244" i="31"/>
  <c r="X244" i="31"/>
  <c r="B245" i="31"/>
  <c r="X245" i="31"/>
  <c r="B246" i="31"/>
  <c r="X246" i="31"/>
  <c r="B247" i="31"/>
  <c r="X247" i="31"/>
  <c r="B248" i="31"/>
  <c r="X248" i="31"/>
  <c r="B249" i="31"/>
  <c r="X249" i="31"/>
  <c r="B250" i="31"/>
  <c r="X250" i="31"/>
  <c r="B251" i="31"/>
  <c r="X251" i="31"/>
  <c r="B252" i="31"/>
  <c r="X252" i="31"/>
  <c r="B253" i="31"/>
  <c r="X253" i="31"/>
  <c r="B254" i="31"/>
  <c r="X254" i="31"/>
  <c r="B255" i="31"/>
  <c r="X255" i="31"/>
  <c r="B256" i="31"/>
  <c r="X256" i="31"/>
  <c r="B257" i="31"/>
  <c r="X257" i="31"/>
  <c r="B258" i="31"/>
  <c r="X258" i="31"/>
  <c r="B259" i="31"/>
  <c r="X259" i="31"/>
  <c r="B260" i="31"/>
  <c r="X260" i="31"/>
  <c r="B261" i="31"/>
  <c r="X261" i="31"/>
  <c r="B262" i="31"/>
  <c r="X262" i="31"/>
  <c r="B263" i="31"/>
  <c r="X263" i="31"/>
  <c r="B264" i="31"/>
  <c r="X264" i="31"/>
  <c r="B265" i="31"/>
  <c r="X265" i="31"/>
  <c r="B266" i="31"/>
  <c r="X266" i="31"/>
  <c r="B267" i="31"/>
  <c r="X267" i="31"/>
  <c r="B268" i="31"/>
  <c r="X268" i="31"/>
  <c r="B269" i="31"/>
  <c r="X269" i="31"/>
  <c r="B270" i="31"/>
  <c r="X270" i="31"/>
  <c r="B271" i="31"/>
  <c r="X271" i="31"/>
  <c r="B272" i="31"/>
  <c r="X272" i="31"/>
  <c r="B273" i="31"/>
  <c r="X273" i="31"/>
  <c r="B274" i="31"/>
  <c r="X274" i="31"/>
  <c r="B275" i="31"/>
  <c r="X275" i="31"/>
  <c r="B276" i="31"/>
  <c r="X276" i="31"/>
  <c r="B277" i="31"/>
  <c r="X277" i="31"/>
  <c r="B278" i="31"/>
  <c r="X278" i="31"/>
  <c r="B279" i="31"/>
  <c r="X279" i="31"/>
  <c r="B280" i="31"/>
  <c r="X280" i="31"/>
  <c r="B281" i="31"/>
  <c r="X281" i="31"/>
  <c r="B282" i="31"/>
  <c r="X282" i="31"/>
  <c r="B283" i="31"/>
  <c r="X283" i="31"/>
  <c r="B284" i="31"/>
  <c r="X284" i="31"/>
  <c r="B285" i="31"/>
  <c r="X285" i="31"/>
  <c r="B286" i="31"/>
  <c r="X286" i="31"/>
  <c r="B287" i="31"/>
  <c r="X287" i="31"/>
  <c r="B288" i="31"/>
  <c r="X288" i="31"/>
  <c r="B289" i="31"/>
  <c r="X289" i="31"/>
  <c r="B290" i="31"/>
  <c r="X290" i="31"/>
  <c r="B291" i="31"/>
  <c r="X291" i="31"/>
  <c r="B292" i="31"/>
  <c r="X292" i="31"/>
  <c r="B293" i="31"/>
  <c r="X293" i="31"/>
  <c r="B294" i="31"/>
  <c r="X294" i="31"/>
  <c r="B295" i="31"/>
  <c r="X295" i="31"/>
  <c r="B296" i="31"/>
  <c r="X296" i="31"/>
  <c r="B297" i="31"/>
  <c r="X297" i="31"/>
  <c r="B298" i="31"/>
  <c r="X298" i="31"/>
  <c r="B299" i="31"/>
  <c r="X299" i="31"/>
  <c r="B300" i="31"/>
  <c r="X300" i="31"/>
  <c r="B301" i="31"/>
  <c r="X301" i="31"/>
  <c r="B302" i="31"/>
  <c r="X302" i="31"/>
  <c r="B303" i="31"/>
  <c r="X303" i="31"/>
  <c r="B304" i="31"/>
  <c r="X304" i="31"/>
  <c r="B305" i="31"/>
  <c r="X305" i="31"/>
  <c r="B306" i="31"/>
  <c r="X306" i="31"/>
  <c r="B307" i="31"/>
  <c r="X307" i="31"/>
  <c r="B308" i="31"/>
  <c r="X308" i="31"/>
  <c r="B309" i="31"/>
  <c r="X309" i="31"/>
  <c r="B310" i="31"/>
  <c r="X310" i="31"/>
  <c r="B311" i="31"/>
  <c r="X311" i="31"/>
  <c r="B312" i="31"/>
  <c r="X312" i="31"/>
  <c r="B313" i="31"/>
  <c r="X313" i="31"/>
  <c r="B314" i="31"/>
  <c r="X314" i="31"/>
  <c r="B315" i="31"/>
  <c r="X315" i="31"/>
  <c r="B316" i="31"/>
  <c r="X316" i="31"/>
  <c r="B317" i="31"/>
  <c r="X317" i="31"/>
  <c r="B318" i="31"/>
  <c r="X318" i="31"/>
  <c r="B319" i="31"/>
  <c r="X319" i="31"/>
  <c r="B320" i="31"/>
  <c r="X320" i="31"/>
  <c r="B321" i="31"/>
  <c r="X321" i="31"/>
  <c r="B322" i="31"/>
  <c r="X322" i="31"/>
  <c r="B323" i="31"/>
  <c r="X323" i="31"/>
  <c r="B324" i="31"/>
  <c r="X324" i="31"/>
  <c r="B325" i="31"/>
  <c r="X325" i="31"/>
  <c r="B326" i="31"/>
  <c r="X326" i="31"/>
  <c r="B327" i="31"/>
  <c r="X327" i="31"/>
  <c r="B328" i="31"/>
  <c r="X328" i="31"/>
  <c r="B329" i="31"/>
  <c r="X329" i="31"/>
  <c r="B330" i="31"/>
  <c r="X330" i="31"/>
  <c r="B331" i="31"/>
  <c r="X331" i="31"/>
  <c r="B332" i="31"/>
  <c r="X332" i="31"/>
  <c r="B333" i="31"/>
  <c r="X333" i="31"/>
  <c r="B334" i="31"/>
  <c r="X334" i="31"/>
  <c r="B335" i="31"/>
  <c r="X335" i="31"/>
  <c r="B336" i="31"/>
  <c r="X336" i="31"/>
  <c r="B337" i="31"/>
  <c r="X337" i="31"/>
  <c r="B338" i="31"/>
  <c r="X338" i="31"/>
  <c r="B339" i="31"/>
  <c r="X339" i="31"/>
  <c r="B340" i="31"/>
  <c r="X340" i="31"/>
  <c r="B341" i="31"/>
  <c r="X341" i="31"/>
  <c r="B342" i="31"/>
  <c r="X342" i="31"/>
  <c r="B343" i="31"/>
  <c r="X343" i="31"/>
  <c r="B344" i="31"/>
  <c r="X344" i="31"/>
  <c r="B345" i="31"/>
  <c r="X345" i="31"/>
  <c r="B346" i="31"/>
  <c r="X346" i="31"/>
  <c r="B347" i="31"/>
  <c r="X347" i="31"/>
  <c r="B348" i="31"/>
  <c r="X348" i="31"/>
  <c r="B349" i="31"/>
  <c r="X349" i="31"/>
  <c r="B350" i="31"/>
  <c r="X350" i="31"/>
  <c r="B351" i="31"/>
  <c r="X351" i="31"/>
  <c r="B352" i="31"/>
  <c r="X352" i="31"/>
  <c r="B353" i="31"/>
  <c r="X353" i="31"/>
  <c r="B354" i="31"/>
  <c r="X354" i="31"/>
  <c r="B355" i="31"/>
  <c r="X355" i="31"/>
  <c r="B356" i="31"/>
  <c r="X356" i="31"/>
  <c r="B357" i="31"/>
  <c r="X357" i="31"/>
  <c r="B358" i="31"/>
  <c r="X358" i="31"/>
  <c r="B359" i="31"/>
  <c r="X359" i="31"/>
  <c r="B360" i="31"/>
  <c r="X360" i="31"/>
  <c r="B361" i="31"/>
  <c r="X361" i="31"/>
  <c r="B362" i="31"/>
  <c r="X362" i="31"/>
  <c r="B363" i="31"/>
  <c r="X363" i="31"/>
  <c r="B364" i="31"/>
  <c r="X364" i="31"/>
  <c r="B365" i="31"/>
  <c r="X365" i="31"/>
  <c r="B366" i="31"/>
  <c r="X366" i="31"/>
  <c r="B367" i="31"/>
  <c r="X367" i="31"/>
  <c r="B368" i="31"/>
  <c r="X368" i="31"/>
  <c r="B369" i="31"/>
  <c r="X369" i="31"/>
  <c r="B370" i="31"/>
  <c r="X370" i="31"/>
  <c r="B371" i="31"/>
  <c r="X371" i="31"/>
  <c r="B372" i="31"/>
  <c r="X372" i="31"/>
  <c r="B373" i="31"/>
  <c r="X373" i="31"/>
  <c r="B374" i="31"/>
  <c r="X374" i="31"/>
  <c r="B375" i="31"/>
  <c r="X375" i="31"/>
  <c r="B376" i="31"/>
  <c r="X376" i="31"/>
  <c r="B377" i="31"/>
  <c r="X377" i="31"/>
  <c r="B378" i="31"/>
  <c r="X378" i="31"/>
  <c r="B379" i="31"/>
  <c r="X379" i="31"/>
  <c r="B380" i="31"/>
  <c r="X380" i="31"/>
  <c r="B381" i="31"/>
  <c r="X381" i="31"/>
  <c r="B382" i="31"/>
  <c r="X382" i="31"/>
  <c r="B383" i="31"/>
  <c r="X383" i="31"/>
  <c r="B384" i="31"/>
  <c r="X384" i="31"/>
  <c r="B385" i="31"/>
  <c r="X385" i="31"/>
  <c r="B386" i="31"/>
  <c r="X386" i="31"/>
  <c r="B387" i="31"/>
  <c r="X387" i="31"/>
  <c r="B388" i="31"/>
  <c r="X388" i="31"/>
  <c r="B389" i="31"/>
  <c r="X389" i="31"/>
  <c r="B390" i="31"/>
  <c r="X390" i="31"/>
  <c r="B391" i="31"/>
  <c r="X391" i="31"/>
  <c r="B392" i="31"/>
  <c r="X392" i="31"/>
  <c r="B393" i="31"/>
  <c r="X393" i="31"/>
  <c r="B394" i="31"/>
  <c r="X394" i="31"/>
  <c r="B395" i="31"/>
  <c r="X395" i="31"/>
  <c r="B396" i="31"/>
  <c r="X396" i="31"/>
  <c r="B397" i="31"/>
  <c r="X397" i="31"/>
  <c r="B398" i="31"/>
  <c r="X398" i="31"/>
  <c r="B399" i="31"/>
  <c r="X399" i="31"/>
  <c r="B400" i="31"/>
  <c r="X400" i="31"/>
  <c r="B401" i="31"/>
  <c r="X401" i="31"/>
  <c r="B402" i="31"/>
  <c r="X402" i="31"/>
  <c r="B403" i="31"/>
  <c r="X403" i="31"/>
  <c r="B404" i="31"/>
  <c r="X404" i="31"/>
  <c r="B405" i="31"/>
  <c r="X405" i="31"/>
  <c r="B406" i="31"/>
  <c r="X406" i="31"/>
  <c r="B407" i="31"/>
  <c r="X407" i="31"/>
  <c r="B408" i="31"/>
  <c r="X408" i="31"/>
  <c r="B409" i="31"/>
  <c r="X409" i="31"/>
  <c r="B410" i="31"/>
  <c r="X410" i="31"/>
  <c r="B411" i="31"/>
  <c r="X411" i="31"/>
  <c r="B412" i="31"/>
  <c r="X412" i="31"/>
  <c r="B413" i="31"/>
  <c r="X413" i="31"/>
  <c r="B414" i="31"/>
  <c r="X414" i="31"/>
  <c r="B415" i="31"/>
  <c r="X415" i="31"/>
  <c r="B416" i="31"/>
  <c r="X416" i="31"/>
  <c r="B417" i="31"/>
  <c r="X417" i="31"/>
  <c r="B418" i="31"/>
  <c r="X418" i="31"/>
  <c r="B419" i="31"/>
  <c r="X419" i="31"/>
  <c r="B420" i="31"/>
  <c r="X420" i="31"/>
  <c r="B421" i="31"/>
  <c r="X421" i="31"/>
  <c r="B422" i="31"/>
  <c r="X422" i="31"/>
  <c r="B423" i="31"/>
  <c r="X423" i="31"/>
  <c r="B424" i="31"/>
  <c r="X424" i="31"/>
  <c r="B425" i="31"/>
  <c r="X425" i="31"/>
  <c r="B426" i="31"/>
  <c r="X426" i="31"/>
  <c r="B427" i="31"/>
  <c r="X427" i="31"/>
  <c r="B428" i="31"/>
  <c r="X428" i="31"/>
  <c r="B429" i="31"/>
  <c r="X429" i="31"/>
  <c r="B430" i="31"/>
  <c r="X430" i="31"/>
  <c r="B431" i="31"/>
  <c r="X431" i="31"/>
  <c r="B432" i="31"/>
  <c r="X432" i="31"/>
  <c r="B433" i="31"/>
  <c r="X433" i="31"/>
  <c r="B434" i="31"/>
  <c r="X434" i="31"/>
  <c r="B435" i="31"/>
  <c r="X435" i="31"/>
  <c r="B436" i="31"/>
  <c r="X436" i="31"/>
  <c r="B437" i="31"/>
  <c r="X437" i="31"/>
  <c r="B438" i="31"/>
  <c r="X438" i="31"/>
  <c r="B439" i="31"/>
  <c r="X439" i="31"/>
  <c r="B440" i="31"/>
  <c r="X440" i="31"/>
  <c r="B441" i="31"/>
  <c r="X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X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AK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X3" i="31"/>
  <c r="B4" i="31"/>
  <c r="X4" i="31"/>
  <c r="B5" i="31"/>
  <c r="X5" i="31"/>
  <c r="B6" i="31"/>
  <c r="X6" i="31"/>
  <c r="B7" i="31"/>
  <c r="X7" i="31"/>
  <c r="B8" i="31"/>
  <c r="X8" i="31"/>
  <c r="B9" i="31"/>
  <c r="X9" i="31"/>
  <c r="B10" i="31"/>
  <c r="X10" i="31"/>
  <c r="B11" i="31"/>
  <c r="X11" i="31"/>
  <c r="B12" i="31"/>
  <c r="X12" i="31"/>
  <c r="B13" i="31"/>
  <c r="X13" i="31"/>
  <c r="B14" i="31"/>
  <c r="X14" i="31"/>
  <c r="B15" i="31"/>
  <c r="X15" i="31"/>
  <c r="B16" i="31"/>
  <c r="X16" i="31"/>
  <c r="B17" i="31"/>
  <c r="X17" i="31"/>
  <c r="B18" i="31"/>
  <c r="X18" i="31"/>
  <c r="B19" i="31"/>
  <c r="X19" i="31"/>
  <c r="B20" i="31"/>
  <c r="X20" i="31"/>
  <c r="B21" i="31"/>
  <c r="X21" i="31"/>
  <c r="B22" i="31"/>
  <c r="X22" i="31"/>
  <c r="B23" i="31"/>
  <c r="X23" i="31"/>
  <c r="B24" i="31"/>
  <c r="X24" i="31"/>
  <c r="B25" i="31"/>
  <c r="X25" i="31"/>
  <c r="B26" i="31"/>
  <c r="X26" i="31"/>
  <c r="B27" i="31"/>
  <c r="X27" i="31"/>
  <c r="B28" i="31"/>
  <c r="X28" i="31"/>
  <c r="B29" i="31"/>
  <c r="X29" i="31"/>
  <c r="B30" i="31"/>
  <c r="X30" i="31"/>
  <c r="B31" i="31"/>
  <c r="X31" i="31"/>
  <c r="B32" i="31"/>
  <c r="X32" i="31"/>
  <c r="B33" i="31"/>
  <c r="X33" i="31"/>
  <c r="B34" i="31"/>
  <c r="X34" i="31"/>
  <c r="B35" i="31"/>
  <c r="X35" i="31"/>
  <c r="B36" i="31"/>
  <c r="X36" i="31"/>
  <c r="B37" i="31"/>
  <c r="X37" i="31"/>
  <c r="B38" i="31"/>
  <c r="X38" i="31"/>
  <c r="B39" i="31"/>
  <c r="X39" i="31"/>
  <c r="B40" i="31"/>
  <c r="X40" i="31"/>
  <c r="B41" i="31"/>
  <c r="X41" i="31"/>
  <c r="B42" i="31"/>
  <c r="X42" i="31"/>
  <c r="B43" i="31"/>
  <c r="X43" i="31"/>
  <c r="B44" i="31"/>
  <c r="X44" i="31"/>
  <c r="B45" i="31"/>
  <c r="X45" i="31"/>
  <c r="B46" i="31"/>
  <c r="X46" i="31"/>
  <c r="B47" i="31"/>
  <c r="X47" i="31"/>
  <c r="B48" i="31"/>
  <c r="X48" i="31"/>
  <c r="B49" i="31"/>
  <c r="X49" i="31"/>
  <c r="B50" i="31"/>
  <c r="X50" i="31"/>
  <c r="B51" i="31"/>
  <c r="X51" i="31"/>
  <c r="B52" i="31"/>
  <c r="X52" i="31"/>
  <c r="B53" i="31"/>
  <c r="X53" i="31"/>
  <c r="B54" i="31"/>
  <c r="X54" i="31"/>
  <c r="B55" i="31"/>
  <c r="X55" i="31"/>
  <c r="B56" i="31"/>
  <c r="X56" i="31"/>
  <c r="B57" i="31"/>
  <c r="X57" i="31"/>
  <c r="B58" i="31"/>
  <c r="X58" i="31"/>
  <c r="B59" i="31"/>
  <c r="X59" i="31"/>
  <c r="B60" i="31"/>
  <c r="X60" i="31"/>
  <c r="B61" i="31"/>
  <c r="X61" i="31"/>
  <c r="B62" i="31"/>
  <c r="X62" i="31"/>
  <c r="B63" i="31"/>
  <c r="X63" i="31"/>
  <c r="B64" i="31"/>
  <c r="X64" i="31"/>
  <c r="B65" i="31"/>
  <c r="X65" i="31"/>
  <c r="B66" i="31"/>
  <c r="X66" i="31"/>
  <c r="B67" i="31"/>
  <c r="X67" i="31"/>
  <c r="B68" i="31"/>
  <c r="X68" i="31"/>
  <c r="B69" i="31"/>
  <c r="X69" i="31"/>
  <c r="B70" i="31"/>
  <c r="X70" i="31"/>
  <c r="B71" i="31"/>
  <c r="X71" i="31"/>
  <c r="B72" i="31"/>
  <c r="X72" i="31"/>
  <c r="B73" i="31"/>
  <c r="X73" i="31"/>
  <c r="B74" i="31"/>
  <c r="X74" i="31"/>
  <c r="B75" i="31"/>
  <c r="X75" i="31"/>
  <c r="B76" i="31"/>
  <c r="X76" i="31"/>
  <c r="B77" i="31"/>
  <c r="X77" i="31"/>
  <c r="B78" i="31"/>
  <c r="X78" i="31"/>
  <c r="B79" i="31"/>
  <c r="X79" i="31"/>
  <c r="B80" i="31"/>
  <c r="X80" i="31"/>
  <c r="B81" i="31"/>
  <c r="X81" i="31"/>
  <c r="B82" i="31"/>
  <c r="X82" i="31"/>
  <c r="B83" i="31"/>
  <c r="X83" i="31"/>
  <c r="B84" i="31"/>
  <c r="X84" i="31"/>
  <c r="B85" i="31"/>
  <c r="X85" i="31"/>
  <c r="B86" i="31"/>
  <c r="X86" i="31"/>
  <c r="B87" i="31"/>
  <c r="X87" i="31"/>
  <c r="B88" i="31"/>
  <c r="X88" i="31"/>
  <c r="B89" i="31"/>
  <c r="X89" i="31"/>
  <c r="B90" i="31"/>
  <c r="X90" i="31"/>
  <c r="B91" i="31"/>
  <c r="X91" i="31"/>
  <c r="B92" i="31"/>
  <c r="X92" i="31"/>
  <c r="B93" i="31"/>
  <c r="X93" i="31"/>
  <c r="B94" i="31"/>
  <c r="X94" i="31"/>
  <c r="B95" i="31"/>
  <c r="X95" i="31"/>
  <c r="B96" i="31"/>
  <c r="X96" i="31"/>
  <c r="B97" i="31"/>
  <c r="X97" i="31"/>
  <c r="B98" i="31"/>
  <c r="X98" i="31"/>
  <c r="B99" i="31"/>
  <c r="X99" i="31"/>
  <c r="B100" i="31"/>
  <c r="X100" i="31"/>
  <c r="B101" i="31"/>
  <c r="X101" i="31"/>
  <c r="B102" i="31"/>
  <c r="X102" i="31"/>
  <c r="B103" i="31"/>
  <c r="X103" i="31"/>
  <c r="B104" i="31"/>
  <c r="X104" i="31"/>
  <c r="B105" i="31"/>
  <c r="X105" i="31"/>
  <c r="B106" i="31"/>
  <c r="X106" i="31"/>
  <c r="B107" i="31"/>
  <c r="X107" i="31"/>
  <c r="B108" i="31"/>
  <c r="X108" i="31"/>
  <c r="B109" i="31"/>
  <c r="X109" i="31"/>
  <c r="B110" i="31"/>
  <c r="X110" i="31"/>
  <c r="B111" i="31"/>
  <c r="X111" i="31"/>
  <c r="B112" i="31"/>
  <c r="X112" i="31"/>
  <c r="B113" i="31"/>
  <c r="X113" i="31"/>
  <c r="B114" i="31"/>
  <c r="X114" i="31"/>
  <c r="B115" i="31"/>
  <c r="X115" i="31"/>
  <c r="B116" i="31"/>
  <c r="X116" i="31"/>
  <c r="B117" i="31"/>
  <c r="X117" i="31"/>
  <c r="B118" i="31"/>
  <c r="X118" i="31"/>
  <c r="B119" i="31"/>
  <c r="X119" i="31"/>
  <c r="B120" i="31"/>
  <c r="X120" i="31"/>
  <c r="B121" i="31"/>
  <c r="X121" i="31"/>
  <c r="B122" i="31"/>
  <c r="X122" i="31"/>
  <c r="B123" i="31"/>
  <c r="X123" i="31"/>
  <c r="B124" i="31"/>
  <c r="X124" i="31"/>
  <c r="B125" i="31"/>
  <c r="X125" i="31"/>
  <c r="B126" i="31"/>
  <c r="X126" i="31"/>
  <c r="B127" i="31"/>
  <c r="X127" i="31"/>
  <c r="B128" i="31"/>
  <c r="X128" i="31"/>
  <c r="B129" i="31"/>
  <c r="X129" i="31"/>
  <c r="B130" i="31"/>
  <c r="X130" i="31"/>
  <c r="B131" i="31"/>
  <c r="X131" i="31"/>
  <c r="B132" i="31"/>
  <c r="X132" i="31"/>
  <c r="B133" i="31"/>
  <c r="X133" i="31"/>
  <c r="B134" i="31"/>
  <c r="X134" i="31"/>
  <c r="B135" i="31"/>
  <c r="X135" i="31"/>
  <c r="B136" i="31"/>
  <c r="X136" i="31"/>
  <c r="B137" i="31"/>
  <c r="X137" i="31"/>
  <c r="B138" i="31"/>
  <c r="X138" i="31"/>
  <c r="B139" i="31"/>
  <c r="X139" i="31"/>
  <c r="B140" i="31"/>
  <c r="X140" i="31"/>
  <c r="B141" i="31"/>
  <c r="X141" i="31"/>
  <c r="B142" i="31"/>
  <c r="X142" i="31"/>
  <c r="B143" i="31"/>
  <c r="X143" i="31"/>
  <c r="B144" i="31"/>
  <c r="X144" i="31"/>
  <c r="B145" i="31"/>
  <c r="X145" i="31"/>
  <c r="B146" i="31"/>
  <c r="X146" i="31"/>
  <c r="B147" i="31"/>
  <c r="X147" i="31"/>
  <c r="B148" i="31"/>
  <c r="X148" i="31"/>
  <c r="B149" i="31"/>
  <c r="X149" i="31"/>
  <c r="B150" i="31"/>
  <c r="X150" i="31"/>
  <c r="B151" i="31"/>
  <c r="X151" i="31"/>
  <c r="B152" i="31"/>
  <c r="X152" i="31"/>
  <c r="B153" i="31"/>
  <c r="X153" i="31"/>
  <c r="B154" i="31"/>
  <c r="X154" i="31"/>
  <c r="B155" i="31"/>
  <c r="X155" i="31"/>
  <c r="B156" i="31"/>
  <c r="X156" i="31"/>
  <c r="B157" i="31"/>
  <c r="X157" i="31"/>
  <c r="B158" i="31"/>
  <c r="X158" i="31"/>
  <c r="B159" i="31"/>
  <c r="X159" i="31"/>
  <c r="B160" i="31"/>
  <c r="X160" i="31"/>
  <c r="B161" i="31"/>
  <c r="X161" i="31"/>
  <c r="B162" i="31"/>
  <c r="X162" i="31"/>
  <c r="B163" i="31"/>
  <c r="X163" i="31"/>
  <c r="B164" i="31"/>
  <c r="X164" i="31"/>
  <c r="B165" i="31"/>
  <c r="X165" i="31"/>
  <c r="B166" i="31"/>
  <c r="X166" i="31"/>
  <c r="B167" i="31"/>
  <c r="X167" i="31"/>
  <c r="B168" i="31"/>
  <c r="X168" i="31"/>
  <c r="B169" i="31"/>
  <c r="X169" i="31"/>
  <c r="B170" i="31"/>
  <c r="X170" i="31"/>
  <c r="B171" i="31"/>
  <c r="X171" i="31"/>
  <c r="B172" i="31"/>
  <c r="X172" i="31"/>
  <c r="B173" i="31"/>
  <c r="X173" i="31"/>
  <c r="B174" i="31"/>
  <c r="X174" i="31"/>
  <c r="B175" i="31"/>
  <c r="X175" i="31"/>
  <c r="B176" i="31"/>
  <c r="X176" i="31"/>
  <c r="B177" i="31"/>
  <c r="X177" i="31"/>
  <c r="B178" i="31"/>
  <c r="X178" i="31"/>
  <c r="B179" i="31"/>
  <c r="X179" i="31"/>
  <c r="B180" i="31"/>
  <c r="X180" i="31"/>
  <c r="B181" i="31"/>
  <c r="X181" i="31"/>
  <c r="B182" i="31"/>
  <c r="X182" i="31"/>
  <c r="B183" i="31"/>
  <c r="X183" i="31"/>
  <c r="B184" i="31"/>
  <c r="X184" i="31"/>
  <c r="B185" i="31"/>
  <c r="X185" i="31"/>
  <c r="B186" i="31"/>
  <c r="X186" i="31"/>
  <c r="B187" i="31"/>
  <c r="X187" i="31"/>
  <c r="B188" i="31"/>
  <c r="X188" i="31"/>
  <c r="B189" i="31"/>
  <c r="X189" i="31"/>
  <c r="B190" i="31"/>
  <c r="X190" i="31"/>
  <c r="B191" i="31"/>
  <c r="X191" i="31"/>
  <c r="B192" i="31"/>
  <c r="X192" i="31"/>
  <c r="B193" i="31"/>
  <c r="X193" i="31"/>
  <c r="B194" i="31"/>
  <c r="X194" i="31"/>
  <c r="B195" i="31"/>
  <c r="X195" i="31"/>
  <c r="B196" i="31"/>
  <c r="X196" i="31"/>
  <c r="B197" i="31"/>
  <c r="X197" i="31"/>
  <c r="B198" i="31"/>
  <c r="X198" i="31"/>
  <c r="B199" i="31"/>
  <c r="X199" i="31"/>
  <c r="B200" i="31"/>
  <c r="X200" i="31"/>
  <c r="B201" i="31"/>
  <c r="X201" i="31"/>
  <c r="B202" i="31"/>
  <c r="X202" i="31"/>
  <c r="B203" i="31"/>
  <c r="X203" i="31"/>
  <c r="B204" i="31"/>
  <c r="X204" i="31"/>
  <c r="B205" i="31"/>
  <c r="X205" i="31"/>
  <c r="B206" i="31"/>
  <c r="X206" i="31"/>
  <c r="B207" i="31"/>
  <c r="X207" i="31"/>
  <c r="B208" i="31"/>
  <c r="X208" i="31"/>
  <c r="B209" i="31"/>
  <c r="X209" i="31"/>
  <c r="B210" i="31"/>
  <c r="X210" i="31"/>
  <c r="B211" i="31"/>
  <c r="X211" i="31"/>
  <c r="B212" i="31"/>
  <c r="X212" i="31"/>
  <c r="B213" i="31"/>
  <c r="X213" i="31"/>
  <c r="B214" i="31"/>
  <c r="X214" i="31"/>
  <c r="B215" i="31"/>
  <c r="X215" i="31"/>
  <c r="B216" i="31"/>
  <c r="X216" i="31"/>
  <c r="B217" i="31"/>
  <c r="X217" i="31"/>
  <c r="B218" i="31"/>
  <c r="X218" i="31"/>
  <c r="B219" i="31"/>
  <c r="X219" i="31"/>
  <c r="B220" i="31"/>
  <c r="X220" i="31"/>
  <c r="B221" i="31"/>
  <c r="X221" i="31"/>
  <c r="B2" i="31"/>
  <c r="X2" i="31"/>
  <c r="U2" i="31"/>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3" i="16"/>
  <c r="AL223" i="25"/>
  <c r="AM223" i="25"/>
  <c r="AN223" i="25"/>
  <c r="AL224" i="25"/>
  <c r="AM224" i="25"/>
  <c r="AN224" i="25"/>
  <c r="AL225" i="25"/>
  <c r="AM225" i="25"/>
  <c r="AN225" i="25"/>
  <c r="AL226" i="25"/>
  <c r="AM226" i="25"/>
  <c r="AN226" i="25"/>
  <c r="AL227" i="25"/>
  <c r="AM227" i="25"/>
  <c r="AN227" i="25"/>
  <c r="AL228" i="25"/>
  <c r="AM228" i="25"/>
  <c r="AN228" i="25"/>
  <c r="AL229" i="25"/>
  <c r="AM229" i="25"/>
  <c r="AN229" i="25"/>
  <c r="AL230" i="25"/>
  <c r="AM230" i="25"/>
  <c r="AN230" i="25"/>
  <c r="AL231" i="25"/>
  <c r="AM231" i="25"/>
  <c r="AN231" i="25"/>
  <c r="AL232" i="25"/>
  <c r="AM232" i="25"/>
  <c r="AN232" i="25"/>
  <c r="AL233" i="25"/>
  <c r="AM233" i="25"/>
  <c r="AN233" i="25"/>
  <c r="AL234" i="25"/>
  <c r="AM234" i="25"/>
  <c r="AN234" i="25"/>
  <c r="AL235" i="25"/>
  <c r="AM235" i="25"/>
  <c r="AN235" i="25"/>
  <c r="AL236" i="25"/>
  <c r="AM236" i="25"/>
  <c r="AN236" i="25"/>
  <c r="AL237" i="25"/>
  <c r="AM237" i="25"/>
  <c r="AN237" i="25"/>
  <c r="AL238" i="25"/>
  <c r="AM238" i="25"/>
  <c r="AN238" i="25"/>
  <c r="AL239" i="25"/>
  <c r="AM239" i="25"/>
  <c r="AN239" i="25"/>
  <c r="AL240" i="25"/>
  <c r="AM240" i="25"/>
  <c r="AN240" i="25"/>
  <c r="AL241" i="25"/>
  <c r="AM241" i="25"/>
  <c r="AN241" i="25"/>
  <c r="AL242" i="25"/>
  <c r="AM242" i="25"/>
  <c r="AN242" i="25"/>
  <c r="AL243" i="25"/>
  <c r="AM243" i="25"/>
  <c r="AN243" i="25"/>
  <c r="AL244" i="25"/>
  <c r="AM244" i="25"/>
  <c r="AN244" i="25"/>
  <c r="AL245" i="25"/>
  <c r="AM245" i="25"/>
  <c r="AN245" i="25"/>
  <c r="AL246" i="25"/>
  <c r="AM246" i="25"/>
  <c r="AN246" i="25"/>
  <c r="AL247" i="25"/>
  <c r="AM247" i="25"/>
  <c r="AN247" i="25"/>
  <c r="AL248" i="25"/>
  <c r="AM248" i="25"/>
  <c r="AN248" i="25"/>
  <c r="AL249" i="25"/>
  <c r="AM249" i="25"/>
  <c r="AN249" i="25"/>
  <c r="AL250" i="25"/>
  <c r="AM250" i="25"/>
  <c r="AN250" i="25"/>
  <c r="AL251" i="25"/>
  <c r="AM251" i="25"/>
  <c r="AN251" i="25"/>
  <c r="AL252" i="25"/>
  <c r="AM252" i="25"/>
  <c r="AN252" i="25"/>
  <c r="AL253" i="25"/>
  <c r="AM253" i="25"/>
  <c r="AN253" i="25"/>
  <c r="AL254" i="25"/>
  <c r="AM254" i="25"/>
  <c r="AN254" i="25"/>
  <c r="AL255" i="25"/>
  <c r="AM255" i="25"/>
  <c r="AN255" i="25"/>
  <c r="AL256" i="25"/>
  <c r="AM256" i="25"/>
  <c r="AN256" i="25"/>
  <c r="AL257" i="25"/>
  <c r="AM257" i="25"/>
  <c r="AN257" i="25"/>
  <c r="AL258" i="25"/>
  <c r="AM258" i="25"/>
  <c r="AN258" i="25"/>
  <c r="AL259" i="25"/>
  <c r="AM259" i="25"/>
  <c r="AN259" i="25"/>
  <c r="AL260" i="25"/>
  <c r="AM260" i="25"/>
  <c r="AN260" i="25"/>
  <c r="AL261" i="25"/>
  <c r="AM261" i="25"/>
  <c r="AN261" i="25"/>
  <c r="AL262" i="25"/>
  <c r="AM262" i="25"/>
  <c r="AN262" i="25"/>
  <c r="AL263" i="25"/>
  <c r="AM263" i="25"/>
  <c r="AN263" i="25"/>
  <c r="AL264" i="25"/>
  <c r="AM264" i="25"/>
  <c r="AN264" i="25"/>
  <c r="AL265" i="25"/>
  <c r="AM265" i="25"/>
  <c r="AN265" i="25"/>
  <c r="AL266" i="25"/>
  <c r="AM266" i="25"/>
  <c r="AN266" i="25"/>
  <c r="AL267" i="25"/>
  <c r="AM267" i="25"/>
  <c r="AN267" i="25"/>
  <c r="AL268" i="25"/>
  <c r="AM268" i="25"/>
  <c r="AN268" i="25"/>
  <c r="AL269" i="25"/>
  <c r="AM269" i="25"/>
  <c r="AN269" i="25"/>
  <c r="AL270" i="25"/>
  <c r="AM270" i="25"/>
  <c r="AN270" i="25"/>
  <c r="AL271" i="25"/>
  <c r="AM271" i="25"/>
  <c r="AN271" i="25"/>
  <c r="AL272" i="25"/>
  <c r="AM272" i="25"/>
  <c r="AN272" i="25"/>
  <c r="AL273" i="25"/>
  <c r="AM273" i="25"/>
  <c r="AN273" i="25"/>
  <c r="AL274" i="25"/>
  <c r="AM274" i="25"/>
  <c r="AN274" i="25"/>
  <c r="AL275" i="25"/>
  <c r="AM275" i="25"/>
  <c r="AN275" i="25"/>
  <c r="AL276" i="25"/>
  <c r="AM276" i="25"/>
  <c r="AN276" i="25"/>
  <c r="AL277" i="25"/>
  <c r="AM277" i="25"/>
  <c r="AN277" i="25"/>
  <c r="AL278" i="25"/>
  <c r="AM278" i="25"/>
  <c r="AN278" i="25"/>
  <c r="AL279" i="25"/>
  <c r="AM279" i="25"/>
  <c r="AN279" i="25"/>
  <c r="AL280" i="25"/>
  <c r="AM280" i="25"/>
  <c r="AN280" i="25"/>
  <c r="AL281" i="25"/>
  <c r="AM281" i="25"/>
  <c r="AN281" i="25"/>
  <c r="AL282" i="25"/>
  <c r="AM282" i="25"/>
  <c r="AN282" i="25"/>
  <c r="AL283" i="25"/>
  <c r="AM283" i="25"/>
  <c r="AN283" i="25"/>
  <c r="AL284" i="25"/>
  <c r="AM284" i="25"/>
  <c r="AN284" i="25"/>
  <c r="AL285" i="25"/>
  <c r="AM285" i="25"/>
  <c r="AN285" i="25"/>
  <c r="AL286" i="25"/>
  <c r="AM286" i="25"/>
  <c r="AN286" i="25"/>
  <c r="AL287" i="25"/>
  <c r="AM287" i="25"/>
  <c r="AN287" i="25"/>
  <c r="AL288" i="25"/>
  <c r="AM288" i="25"/>
  <c r="AN288" i="25"/>
  <c r="AL289" i="25"/>
  <c r="AM289" i="25"/>
  <c r="AN289" i="25"/>
  <c r="AL290" i="25"/>
  <c r="AM290" i="25"/>
  <c r="AN290" i="25"/>
  <c r="AL291" i="25"/>
  <c r="AM291" i="25"/>
  <c r="AN291" i="25"/>
  <c r="AL292" i="25"/>
  <c r="AM292" i="25"/>
  <c r="AN292" i="25"/>
  <c r="AL293" i="25"/>
  <c r="AM293" i="25"/>
  <c r="AN293" i="25"/>
  <c r="AL294" i="25"/>
  <c r="AM294" i="25"/>
  <c r="AN294" i="25"/>
  <c r="AL295" i="25"/>
  <c r="AM295" i="25"/>
  <c r="AN295" i="25"/>
  <c r="AL296" i="25"/>
  <c r="AM296" i="25"/>
  <c r="AN296" i="25"/>
  <c r="AL297" i="25"/>
  <c r="AM297" i="25"/>
  <c r="AN297" i="25"/>
  <c r="AL298" i="25"/>
  <c r="AM298" i="25"/>
  <c r="AN298" i="25"/>
  <c r="AL299" i="25"/>
  <c r="AM299" i="25"/>
  <c r="AN299" i="25"/>
  <c r="AL300" i="25"/>
  <c r="AM300" i="25"/>
  <c r="AN300" i="25"/>
  <c r="AL301" i="25"/>
  <c r="AM301" i="25"/>
  <c r="AN301" i="25"/>
  <c r="AL302" i="25"/>
  <c r="AM302" i="25"/>
  <c r="AN302" i="25"/>
  <c r="AL303" i="25"/>
  <c r="AM303" i="25"/>
  <c r="AN303" i="25"/>
  <c r="AL304" i="25"/>
  <c r="AM304" i="25"/>
  <c r="AN304" i="25"/>
  <c r="AL305" i="25"/>
  <c r="AM305" i="25"/>
  <c r="AN305" i="25"/>
  <c r="AL306" i="25"/>
  <c r="AM306" i="25"/>
  <c r="AN306" i="25"/>
  <c r="AL307" i="25"/>
  <c r="AM307" i="25"/>
  <c r="AN307" i="25"/>
  <c r="AL308" i="25"/>
  <c r="AM308" i="25"/>
  <c r="AN308" i="25"/>
  <c r="AL309" i="25"/>
  <c r="AM309" i="25"/>
  <c r="AN309" i="25"/>
  <c r="AL310" i="25"/>
  <c r="AM310" i="25"/>
  <c r="AN310" i="25"/>
  <c r="AL311" i="25"/>
  <c r="AM311" i="25"/>
  <c r="AN311" i="25"/>
  <c r="AL312" i="25"/>
  <c r="AM312" i="25"/>
  <c r="AN312" i="25"/>
  <c r="AL313" i="25"/>
  <c r="AM313" i="25"/>
  <c r="AN313" i="25"/>
  <c r="AL314" i="25"/>
  <c r="AM314" i="25"/>
  <c r="AN314" i="25"/>
  <c r="AL315" i="25"/>
  <c r="AM315" i="25"/>
  <c r="AN315" i="25"/>
  <c r="AL316" i="25"/>
  <c r="AM316" i="25"/>
  <c r="AN316" i="25"/>
  <c r="AL317" i="25"/>
  <c r="AM317" i="25"/>
  <c r="AN317" i="25"/>
  <c r="AL318" i="25"/>
  <c r="AM318" i="25"/>
  <c r="AN318" i="25"/>
  <c r="AL319" i="25"/>
  <c r="AM319" i="25"/>
  <c r="AN319" i="25"/>
  <c r="AL320" i="25"/>
  <c r="AM320" i="25"/>
  <c r="AN320" i="25"/>
  <c r="AL321" i="25"/>
  <c r="AM321" i="25"/>
  <c r="AN321" i="25"/>
  <c r="AL322" i="25"/>
  <c r="AM322" i="25"/>
  <c r="AN322" i="25"/>
  <c r="AL323" i="25"/>
  <c r="AM323" i="25"/>
  <c r="AN323" i="25"/>
  <c r="AL324" i="25"/>
  <c r="AM324" i="25"/>
  <c r="AN324" i="25"/>
  <c r="AL325" i="25"/>
  <c r="AM325" i="25"/>
  <c r="AN325" i="25"/>
  <c r="AL326" i="25"/>
  <c r="AM326" i="25"/>
  <c r="AN326" i="25"/>
  <c r="AL327" i="25"/>
  <c r="AM327" i="25"/>
  <c r="AN327" i="25"/>
  <c r="AL328" i="25"/>
  <c r="AM328" i="25"/>
  <c r="AN328" i="25"/>
  <c r="AL329" i="25"/>
  <c r="AM329" i="25"/>
  <c r="AN329" i="25"/>
  <c r="AL330" i="25"/>
  <c r="AM330" i="25"/>
  <c r="AN330" i="25"/>
  <c r="AL331" i="25"/>
  <c r="AM331" i="25"/>
  <c r="AN331" i="25"/>
  <c r="AL332" i="25"/>
  <c r="AM332" i="25"/>
  <c r="AN332" i="25"/>
  <c r="AL333" i="25"/>
  <c r="AM333" i="25"/>
  <c r="AN333" i="25"/>
  <c r="AL334" i="25"/>
  <c r="AM334" i="25"/>
  <c r="AN334" i="25"/>
  <c r="AL335" i="25"/>
  <c r="AM335" i="25"/>
  <c r="AN335" i="25"/>
  <c r="AL336" i="25"/>
  <c r="AM336" i="25"/>
  <c r="AN336" i="25"/>
  <c r="AL337" i="25"/>
  <c r="AM337" i="25"/>
  <c r="AN337" i="25"/>
  <c r="AL338" i="25"/>
  <c r="AM338" i="25"/>
  <c r="AN338" i="25"/>
  <c r="AL339" i="25"/>
  <c r="AM339" i="25"/>
  <c r="AN339" i="25"/>
  <c r="AL340" i="25"/>
  <c r="AM340" i="25"/>
  <c r="AN340" i="25"/>
  <c r="AL341" i="25"/>
  <c r="AM341" i="25"/>
  <c r="AN341" i="25"/>
  <c r="AL342" i="25"/>
  <c r="AM342" i="25"/>
  <c r="AN342" i="25"/>
  <c r="AL343" i="25"/>
  <c r="AM343" i="25"/>
  <c r="AN343" i="25"/>
  <c r="AL344" i="25"/>
  <c r="AM344" i="25"/>
  <c r="AN344" i="25"/>
  <c r="AL345" i="25"/>
  <c r="AM345" i="25"/>
  <c r="AN345" i="25"/>
  <c r="AL346" i="25"/>
  <c r="AM346" i="25"/>
  <c r="AN346" i="25"/>
  <c r="AL347" i="25"/>
  <c r="AM347" i="25"/>
  <c r="AN347" i="25"/>
  <c r="AL348" i="25"/>
  <c r="AM348" i="25"/>
  <c r="AN348" i="25"/>
  <c r="AL349" i="25"/>
  <c r="AM349" i="25"/>
  <c r="AN349" i="25"/>
  <c r="AL350" i="25"/>
  <c r="AM350" i="25"/>
  <c r="AN350" i="25"/>
  <c r="AL351" i="25"/>
  <c r="AM351" i="25"/>
  <c r="AN351" i="25"/>
  <c r="AL352" i="25"/>
  <c r="AM352" i="25"/>
  <c r="AN352" i="25"/>
  <c r="AL353" i="25"/>
  <c r="AM353" i="25"/>
  <c r="AN353" i="25"/>
  <c r="AL354" i="25"/>
  <c r="AM354" i="25"/>
  <c r="AN354" i="25"/>
  <c r="AL355" i="25"/>
  <c r="AM355" i="25"/>
  <c r="AN355" i="25"/>
  <c r="AL356" i="25"/>
  <c r="AM356" i="25"/>
  <c r="AN356" i="25"/>
  <c r="AL357" i="25"/>
  <c r="AM357" i="25"/>
  <c r="AN357" i="25"/>
  <c r="AL358" i="25"/>
  <c r="AM358" i="25"/>
  <c r="AN358" i="25"/>
  <c r="AL359" i="25"/>
  <c r="AM359" i="25"/>
  <c r="AN359" i="25"/>
  <c r="AL360" i="25"/>
  <c r="AM360" i="25"/>
  <c r="AN360" i="25"/>
  <c r="AL361" i="25"/>
  <c r="AM361" i="25"/>
  <c r="AN361" i="25"/>
  <c r="AL362" i="25"/>
  <c r="AM362" i="25"/>
  <c r="AN362" i="25"/>
  <c r="AL363" i="25"/>
  <c r="AM363" i="25"/>
  <c r="AN363" i="25"/>
  <c r="AL364" i="25"/>
  <c r="AM364" i="25"/>
  <c r="AN364" i="25"/>
  <c r="AL365" i="25"/>
  <c r="AM365" i="25"/>
  <c r="AN365" i="25"/>
  <c r="AL366" i="25"/>
  <c r="AM366" i="25"/>
  <c r="AN366" i="25"/>
  <c r="AL367" i="25"/>
  <c r="AM367" i="25"/>
  <c r="AN367" i="25"/>
  <c r="AL368" i="25"/>
  <c r="AM368" i="25"/>
  <c r="AN368" i="25"/>
  <c r="AL369" i="25"/>
  <c r="AM369" i="25"/>
  <c r="AN369" i="25"/>
  <c r="AL370" i="25"/>
  <c r="AM370" i="25"/>
  <c r="AN370" i="25"/>
  <c r="AL371" i="25"/>
  <c r="AM371" i="25"/>
  <c r="AN371" i="25"/>
  <c r="AL372" i="25"/>
  <c r="AM372" i="25"/>
  <c r="AN372" i="25"/>
  <c r="AL373" i="25"/>
  <c r="AM373" i="25"/>
  <c r="AN373" i="25"/>
  <c r="AL374" i="25"/>
  <c r="AM374" i="25"/>
  <c r="AN374" i="25"/>
  <c r="AL375" i="25"/>
  <c r="AM375" i="25"/>
  <c r="AN375" i="25"/>
  <c r="AL376" i="25"/>
  <c r="AM376" i="25"/>
  <c r="AN376" i="25"/>
  <c r="AL377" i="25"/>
  <c r="AM377" i="25"/>
  <c r="AN377" i="25"/>
  <c r="AL378" i="25"/>
  <c r="AM378" i="25"/>
  <c r="AN378" i="25"/>
  <c r="AL379" i="25"/>
  <c r="AM379" i="25"/>
  <c r="AN379" i="25"/>
  <c r="AL380" i="25"/>
  <c r="AM380" i="25"/>
  <c r="AN380" i="25"/>
  <c r="AL381" i="25"/>
  <c r="AM381" i="25"/>
  <c r="AN381" i="25"/>
  <c r="AL382" i="25"/>
  <c r="AM382" i="25"/>
  <c r="AN382" i="25"/>
  <c r="AL383" i="25"/>
  <c r="AM383" i="25"/>
  <c r="AN383" i="25"/>
  <c r="AL384" i="25"/>
  <c r="AM384" i="25"/>
  <c r="AN384" i="25"/>
  <c r="AL385" i="25"/>
  <c r="AM385" i="25"/>
  <c r="AN385" i="25"/>
  <c r="AL386" i="25"/>
  <c r="AM386" i="25"/>
  <c r="AN386" i="25"/>
  <c r="AL387" i="25"/>
  <c r="AM387" i="25"/>
  <c r="AN387" i="25"/>
  <c r="AL388" i="25"/>
  <c r="AM388" i="25"/>
  <c r="AN388" i="25"/>
  <c r="AL389" i="25"/>
  <c r="AM389" i="25"/>
  <c r="AN389" i="25"/>
  <c r="AL390" i="25"/>
  <c r="AM390" i="25"/>
  <c r="AN390" i="25"/>
  <c r="AL391" i="25"/>
  <c r="AM391" i="25"/>
  <c r="AN391" i="25"/>
  <c r="AL392" i="25"/>
  <c r="AM392" i="25"/>
  <c r="AN392" i="25"/>
  <c r="AL393" i="25"/>
  <c r="AM393" i="25"/>
  <c r="AN393" i="25"/>
  <c r="AL394" i="25"/>
  <c r="AM394" i="25"/>
  <c r="AN394" i="25"/>
  <c r="AL395" i="25"/>
  <c r="AM395" i="25"/>
  <c r="AN395" i="25"/>
  <c r="AL396" i="25"/>
  <c r="AM396" i="25"/>
  <c r="AN396" i="25"/>
  <c r="AL397" i="25"/>
  <c r="AM397" i="25"/>
  <c r="AN397" i="25"/>
  <c r="AL398" i="25"/>
  <c r="AM398" i="25"/>
  <c r="AN398" i="25"/>
  <c r="AL399" i="25"/>
  <c r="AM399" i="25"/>
  <c r="AN399" i="25"/>
  <c r="AL400" i="25"/>
  <c r="AM400" i="25"/>
  <c r="AN400" i="25"/>
  <c r="AL401" i="25"/>
  <c r="AM401" i="25"/>
  <c r="AN401" i="25"/>
  <c r="AL402" i="25"/>
  <c r="AM402" i="25"/>
  <c r="AN402" i="25"/>
  <c r="AL403" i="25"/>
  <c r="AM403" i="25"/>
  <c r="AN403" i="25"/>
  <c r="AL404" i="25"/>
  <c r="AM404" i="25"/>
  <c r="AN404" i="25"/>
  <c r="AL405" i="25"/>
  <c r="AM405" i="25"/>
  <c r="AN405" i="25"/>
  <c r="AL406" i="25"/>
  <c r="AM406" i="25"/>
  <c r="AN406" i="25"/>
  <c r="AL407" i="25"/>
  <c r="AM407" i="25"/>
  <c r="AN407" i="25"/>
  <c r="AL408" i="25"/>
  <c r="AM408" i="25"/>
  <c r="AN408" i="25"/>
  <c r="AL409" i="25"/>
  <c r="AM409" i="25"/>
  <c r="AN409" i="25"/>
  <c r="AL410" i="25"/>
  <c r="AM410" i="25"/>
  <c r="AN410" i="25"/>
  <c r="AL411" i="25"/>
  <c r="AM411" i="25"/>
  <c r="AN411" i="25"/>
  <c r="AL412" i="25"/>
  <c r="AM412" i="25"/>
  <c r="AN412" i="25"/>
  <c r="AL413" i="25"/>
  <c r="AM413" i="25"/>
  <c r="AN413" i="25"/>
  <c r="AL414" i="25"/>
  <c r="AM414" i="25"/>
  <c r="AN414" i="25"/>
  <c r="AL415" i="25"/>
  <c r="AM415" i="25"/>
  <c r="AN415" i="25"/>
  <c r="AL416" i="25"/>
  <c r="AM416" i="25"/>
  <c r="AN416" i="25"/>
  <c r="AL417" i="25"/>
  <c r="AM417" i="25"/>
  <c r="AN417" i="25"/>
  <c r="AL418" i="25"/>
  <c r="AM418" i="25"/>
  <c r="AN418" i="25"/>
  <c r="AL419" i="25"/>
  <c r="AM419" i="25"/>
  <c r="AN419" i="25"/>
  <c r="AL420" i="25"/>
  <c r="AM420" i="25"/>
  <c r="AN420" i="25"/>
  <c r="AL421" i="25"/>
  <c r="AM421" i="25"/>
  <c r="AN421" i="25"/>
  <c r="AL422" i="25"/>
  <c r="AM422" i="25"/>
  <c r="AN422" i="25"/>
  <c r="AL423" i="25"/>
  <c r="AM423" i="25"/>
  <c r="AN423" i="25"/>
  <c r="AL424" i="25"/>
  <c r="AM424" i="25"/>
  <c r="AN424" i="25"/>
  <c r="AL425" i="25"/>
  <c r="AM425" i="25"/>
  <c r="AN425" i="25"/>
  <c r="AL426" i="25"/>
  <c r="AM426" i="25"/>
  <c r="AN426" i="25"/>
  <c r="AL427" i="25"/>
  <c r="AM427" i="25"/>
  <c r="AN427" i="25"/>
  <c r="AL428" i="25"/>
  <c r="AM428" i="25"/>
  <c r="AN428" i="25"/>
  <c r="AL429" i="25"/>
  <c r="AM429" i="25"/>
  <c r="AN429" i="25"/>
  <c r="AL430" i="25"/>
  <c r="AM430" i="25"/>
  <c r="AN430" i="25"/>
  <c r="AL431" i="25"/>
  <c r="AM431" i="25"/>
  <c r="AN431" i="25"/>
  <c r="AL432" i="25"/>
  <c r="AM432" i="25"/>
  <c r="AN432" i="25"/>
  <c r="AL433" i="25"/>
  <c r="AM433" i="25"/>
  <c r="AN433" i="25"/>
  <c r="AL434" i="25"/>
  <c r="AM434" i="25"/>
  <c r="AN434" i="25"/>
  <c r="AL435" i="25"/>
  <c r="AM435" i="25"/>
  <c r="AN435" i="25"/>
  <c r="AL436" i="25"/>
  <c r="AM436" i="25"/>
  <c r="AN436" i="25"/>
  <c r="AL437" i="25"/>
  <c r="AM437" i="25"/>
  <c r="AN437" i="25"/>
  <c r="AL438" i="25"/>
  <c r="AM438" i="25"/>
  <c r="AN438" i="25"/>
  <c r="AL439" i="25"/>
  <c r="AM439" i="25"/>
  <c r="AN439" i="25"/>
  <c r="AL440" i="25"/>
  <c r="AM440" i="25"/>
  <c r="AN440" i="25"/>
  <c r="AL441" i="25"/>
  <c r="AM441" i="25"/>
  <c r="AN441" i="25"/>
  <c r="AN222" i="25"/>
  <c r="AM222" i="25"/>
  <c r="AL222" i="25"/>
  <c r="AL663" i="25"/>
  <c r="AM663" i="25"/>
  <c r="AN663" i="25"/>
  <c r="AL664" i="25"/>
  <c r="AM664" i="25"/>
  <c r="AN664" i="25"/>
  <c r="AL665" i="25"/>
  <c r="AM665" i="25"/>
  <c r="AN665" i="25"/>
  <c r="AL666" i="25"/>
  <c r="AM666" i="25"/>
  <c r="AN666" i="25"/>
  <c r="AL667" i="25"/>
  <c r="AM667" i="25"/>
  <c r="AN667" i="25"/>
  <c r="AL668" i="25"/>
  <c r="AM668" i="25"/>
  <c r="AN668" i="25"/>
  <c r="AL669" i="25"/>
  <c r="AM669" i="25"/>
  <c r="AN669" i="25"/>
  <c r="AL670" i="25"/>
  <c r="AM670" i="25"/>
  <c r="AN670" i="25"/>
  <c r="AL671" i="25"/>
  <c r="AM671" i="25"/>
  <c r="AN671" i="25"/>
  <c r="AL672" i="25"/>
  <c r="AM672" i="25"/>
  <c r="AN672" i="25"/>
  <c r="AL673" i="25"/>
  <c r="AM673" i="25"/>
  <c r="AN673" i="25"/>
  <c r="AL674" i="25"/>
  <c r="AM674" i="25"/>
  <c r="AN674" i="25"/>
  <c r="AL675" i="25"/>
  <c r="AM675" i="25"/>
  <c r="AN675" i="25"/>
  <c r="AL676" i="25"/>
  <c r="AM676" i="25"/>
  <c r="AN676" i="25"/>
  <c r="AL677" i="25"/>
  <c r="AM677" i="25"/>
  <c r="AN677" i="25"/>
  <c r="AL678" i="25"/>
  <c r="AM678" i="25"/>
  <c r="AN678" i="25"/>
  <c r="AL679" i="25"/>
  <c r="AM679" i="25"/>
  <c r="AN679" i="25"/>
  <c r="AL680" i="25"/>
  <c r="AM680" i="25"/>
  <c r="AN680" i="25"/>
  <c r="AL681" i="25"/>
  <c r="AM681" i="25"/>
  <c r="AN681" i="25"/>
  <c r="AL682" i="25"/>
  <c r="AM682" i="25"/>
  <c r="AN682" i="25"/>
  <c r="AL683" i="25"/>
  <c r="AM683" i="25"/>
  <c r="AN683" i="25"/>
  <c r="AL684" i="25"/>
  <c r="AM684" i="25"/>
  <c r="AN684" i="25"/>
  <c r="AL685" i="25"/>
  <c r="AM685" i="25"/>
  <c r="AN685" i="25"/>
  <c r="AL686" i="25"/>
  <c r="AM686" i="25"/>
  <c r="AN686" i="25"/>
  <c r="AL687" i="25"/>
  <c r="AM687" i="25"/>
  <c r="AN687" i="25"/>
  <c r="AL688" i="25"/>
  <c r="AM688" i="25"/>
  <c r="AN688" i="25"/>
  <c r="AL689" i="25"/>
  <c r="AM689" i="25"/>
  <c r="AN689" i="25"/>
  <c r="AL690" i="25"/>
  <c r="AM690" i="25"/>
  <c r="AN690" i="25"/>
  <c r="AL691" i="25"/>
  <c r="AM691" i="25"/>
  <c r="AN691" i="25"/>
  <c r="AL692" i="25"/>
  <c r="AM692" i="25"/>
  <c r="AN692" i="25"/>
  <c r="AL693" i="25"/>
  <c r="AM693" i="25"/>
  <c r="AN693" i="25"/>
  <c r="AL694" i="25"/>
  <c r="AM694" i="25"/>
  <c r="AN694" i="25"/>
  <c r="AL695" i="25"/>
  <c r="AM695" i="25"/>
  <c r="AN695" i="25"/>
  <c r="AL696" i="25"/>
  <c r="AM696" i="25"/>
  <c r="AN696" i="25"/>
  <c r="AL697" i="25"/>
  <c r="AM697" i="25"/>
  <c r="AN697" i="25"/>
  <c r="AL698" i="25"/>
  <c r="AM698" i="25"/>
  <c r="AN698" i="25"/>
  <c r="AL699" i="25"/>
  <c r="AM699" i="25"/>
  <c r="AN699" i="25"/>
  <c r="AL700" i="25"/>
  <c r="AM700" i="25"/>
  <c r="AN700" i="25"/>
  <c r="AL701" i="25"/>
  <c r="AM701" i="25"/>
  <c r="AN701" i="25"/>
  <c r="AL702" i="25"/>
  <c r="AM702" i="25"/>
  <c r="AN702" i="25"/>
  <c r="AL703" i="25"/>
  <c r="AM703" i="25"/>
  <c r="AN703" i="25"/>
  <c r="AL704" i="25"/>
  <c r="AM704" i="25"/>
  <c r="AN704" i="25"/>
  <c r="AL705" i="25"/>
  <c r="AM705" i="25"/>
  <c r="AN705" i="25"/>
  <c r="AL706" i="25"/>
  <c r="AM706" i="25"/>
  <c r="AN706" i="25"/>
  <c r="AL707" i="25"/>
  <c r="AM707" i="25"/>
  <c r="AN707" i="25"/>
  <c r="AL708" i="25"/>
  <c r="AM708" i="25"/>
  <c r="AN708" i="25"/>
  <c r="AL709" i="25"/>
  <c r="AM709" i="25"/>
  <c r="AN709" i="25"/>
  <c r="AL710" i="25"/>
  <c r="AM710" i="25"/>
  <c r="AN710" i="25"/>
  <c r="AL711" i="25"/>
  <c r="AM711" i="25"/>
  <c r="AN711" i="25"/>
  <c r="AL712" i="25"/>
  <c r="AM712" i="25"/>
  <c r="AN712" i="25"/>
  <c r="AL713" i="25"/>
  <c r="AM713" i="25"/>
  <c r="AN713" i="25"/>
  <c r="AL714" i="25"/>
  <c r="AM714" i="25"/>
  <c r="AN714" i="25"/>
  <c r="AL715" i="25"/>
  <c r="AM715" i="25"/>
  <c r="AN715" i="25"/>
  <c r="AL716" i="25"/>
  <c r="AM716" i="25"/>
  <c r="AN716" i="25"/>
  <c r="AL717" i="25"/>
  <c r="AM717" i="25"/>
  <c r="AN717" i="25"/>
  <c r="AL718" i="25"/>
  <c r="AM718" i="25"/>
  <c r="AN718" i="25"/>
  <c r="AL719" i="25"/>
  <c r="AM719" i="25"/>
  <c r="AN719" i="25"/>
  <c r="AL720" i="25"/>
  <c r="AM720" i="25"/>
  <c r="AN720" i="25"/>
  <c r="AL721" i="25"/>
  <c r="AM721" i="25"/>
  <c r="AN721" i="25"/>
  <c r="AL722" i="25"/>
  <c r="AM722" i="25"/>
  <c r="AN722" i="25"/>
  <c r="AL723" i="25"/>
  <c r="AM723" i="25"/>
  <c r="AN723" i="25"/>
  <c r="AL724" i="25"/>
  <c r="AM724" i="25"/>
  <c r="AN724" i="25"/>
  <c r="AL725" i="25"/>
  <c r="AM725" i="25"/>
  <c r="AN725" i="25"/>
  <c r="AL726" i="25"/>
  <c r="AM726" i="25"/>
  <c r="AN726" i="25"/>
  <c r="AL727" i="25"/>
  <c r="AM727" i="25"/>
  <c r="AN727" i="25"/>
  <c r="AL728" i="25"/>
  <c r="AM728" i="25"/>
  <c r="AN728" i="25"/>
  <c r="AL729" i="25"/>
  <c r="AM729" i="25"/>
  <c r="AN729" i="25"/>
  <c r="AL730" i="25"/>
  <c r="AM730" i="25"/>
  <c r="AN730" i="25"/>
  <c r="AL731" i="25"/>
  <c r="AM731" i="25"/>
  <c r="AN731" i="25"/>
  <c r="AL732" i="25"/>
  <c r="AM732" i="25"/>
  <c r="AN732" i="25"/>
  <c r="AL733" i="25"/>
  <c r="AM733" i="25"/>
  <c r="AN733" i="25"/>
  <c r="AL734" i="25"/>
  <c r="AM734" i="25"/>
  <c r="AN734" i="25"/>
  <c r="AL735" i="25"/>
  <c r="AM735" i="25"/>
  <c r="AN735" i="25"/>
  <c r="AL736" i="25"/>
  <c r="AM736" i="25"/>
  <c r="AN736" i="25"/>
  <c r="AL737" i="25"/>
  <c r="AM737" i="25"/>
  <c r="AN737" i="25"/>
  <c r="AL738" i="25"/>
  <c r="AM738" i="25"/>
  <c r="AN738" i="25"/>
  <c r="AL739" i="25"/>
  <c r="AM739" i="25"/>
  <c r="AN739" i="25"/>
  <c r="AL740" i="25"/>
  <c r="AM740" i="25"/>
  <c r="AN740" i="25"/>
  <c r="AL741" i="25"/>
  <c r="AM741" i="25"/>
  <c r="AN741" i="25"/>
  <c r="AL742" i="25"/>
  <c r="AM742" i="25"/>
  <c r="AN742" i="25"/>
  <c r="AL743" i="25"/>
  <c r="AM743" i="25"/>
  <c r="AN743" i="25"/>
  <c r="AL744" i="25"/>
  <c r="AM744" i="25"/>
  <c r="AN744" i="25"/>
  <c r="AL745" i="25"/>
  <c r="AM745" i="25"/>
  <c r="AN745" i="25"/>
  <c r="AL746" i="25"/>
  <c r="AM746" i="25"/>
  <c r="AN746" i="25"/>
  <c r="AL747" i="25"/>
  <c r="AM747" i="25"/>
  <c r="AN747" i="25"/>
  <c r="AL748" i="25"/>
  <c r="AM748" i="25"/>
  <c r="AN748" i="25"/>
  <c r="AL749" i="25"/>
  <c r="AM749" i="25"/>
  <c r="AN749" i="25"/>
  <c r="AL750" i="25"/>
  <c r="AM750" i="25"/>
  <c r="AN750" i="25"/>
  <c r="AL751" i="25"/>
  <c r="AM751" i="25"/>
  <c r="AN751" i="25"/>
  <c r="AL752" i="25"/>
  <c r="AM752" i="25"/>
  <c r="AN752" i="25"/>
  <c r="AL753" i="25"/>
  <c r="AM753" i="25"/>
  <c r="AN753" i="25"/>
  <c r="AL754" i="25"/>
  <c r="AM754" i="25"/>
  <c r="AN754" i="25"/>
  <c r="AL755" i="25"/>
  <c r="AM755" i="25"/>
  <c r="AN755" i="25"/>
  <c r="AL756" i="25"/>
  <c r="AM756" i="25"/>
  <c r="AN756" i="25"/>
  <c r="AL757" i="25"/>
  <c r="AM757" i="25"/>
  <c r="AN757" i="25"/>
  <c r="AL758" i="25"/>
  <c r="AM758" i="25"/>
  <c r="AN758" i="25"/>
  <c r="AL759" i="25"/>
  <c r="AM759" i="25"/>
  <c r="AN759" i="25"/>
  <c r="AL760" i="25"/>
  <c r="AM760" i="25"/>
  <c r="AN760" i="25"/>
  <c r="AL761" i="25"/>
  <c r="AM761" i="25"/>
  <c r="AN761" i="25"/>
  <c r="AL762" i="25"/>
  <c r="AM762" i="25"/>
  <c r="AN762" i="25"/>
  <c r="AL763" i="25"/>
  <c r="AM763" i="25"/>
  <c r="AN763" i="25"/>
  <c r="AL764" i="25"/>
  <c r="AM764" i="25"/>
  <c r="AN764" i="25"/>
  <c r="AL765" i="25"/>
  <c r="AM765" i="25"/>
  <c r="AN765" i="25"/>
  <c r="AL766" i="25"/>
  <c r="AM766" i="25"/>
  <c r="AN766" i="25"/>
  <c r="AL767" i="25"/>
  <c r="AM767" i="25"/>
  <c r="AN767" i="25"/>
  <c r="AL768" i="25"/>
  <c r="AM768" i="25"/>
  <c r="AN768" i="25"/>
  <c r="AL769" i="25"/>
  <c r="AM769" i="25"/>
  <c r="AN769" i="25"/>
  <c r="AL770" i="25"/>
  <c r="AM770" i="25"/>
  <c r="AN770" i="25"/>
  <c r="AL771" i="25"/>
  <c r="AM771" i="25"/>
  <c r="AN771" i="25"/>
  <c r="AL772" i="25"/>
  <c r="AM772" i="25"/>
  <c r="AN772" i="25"/>
  <c r="AL773" i="25"/>
  <c r="AM773" i="25"/>
  <c r="AN773" i="25"/>
  <c r="AL774" i="25"/>
  <c r="AM774" i="25"/>
  <c r="AN774" i="25"/>
  <c r="AL775" i="25"/>
  <c r="AM775" i="25"/>
  <c r="AN775" i="25"/>
  <c r="AL776" i="25"/>
  <c r="AM776" i="25"/>
  <c r="AN776" i="25"/>
  <c r="AL777" i="25"/>
  <c r="AM777" i="25"/>
  <c r="AN777" i="25"/>
  <c r="AL778" i="25"/>
  <c r="AM778" i="25"/>
  <c r="AN778" i="25"/>
  <c r="AL779" i="25"/>
  <c r="AM779" i="25"/>
  <c r="AN779" i="25"/>
  <c r="AL780" i="25"/>
  <c r="AM780" i="25"/>
  <c r="AN780" i="25"/>
  <c r="AL781" i="25"/>
  <c r="AM781" i="25"/>
  <c r="AN781" i="25"/>
  <c r="AL782" i="25"/>
  <c r="AM782" i="25"/>
  <c r="AN782" i="25"/>
  <c r="AL783" i="25"/>
  <c r="AM783" i="25"/>
  <c r="AN783" i="25"/>
  <c r="AL784" i="25"/>
  <c r="AM784" i="25"/>
  <c r="AN784" i="25"/>
  <c r="AL785" i="25"/>
  <c r="AM785" i="25"/>
  <c r="AN785" i="25"/>
  <c r="AL786" i="25"/>
  <c r="AM786" i="25"/>
  <c r="AN786" i="25"/>
  <c r="AL787" i="25"/>
  <c r="AM787" i="25"/>
  <c r="AN787" i="25"/>
  <c r="AL788" i="25"/>
  <c r="AM788" i="25"/>
  <c r="AN788" i="25"/>
  <c r="AL789" i="25"/>
  <c r="AM789" i="25"/>
  <c r="AN789" i="25"/>
  <c r="AL790" i="25"/>
  <c r="AM790" i="25"/>
  <c r="AN790" i="25"/>
  <c r="AL791" i="25"/>
  <c r="AM791" i="25"/>
  <c r="AN791" i="25"/>
  <c r="AL792" i="25"/>
  <c r="AM792" i="25"/>
  <c r="AN792" i="25"/>
  <c r="AL793" i="25"/>
  <c r="AM793" i="25"/>
  <c r="AN793" i="25"/>
  <c r="AL794" i="25"/>
  <c r="AM794" i="25"/>
  <c r="AN794" i="25"/>
  <c r="AL795" i="25"/>
  <c r="AM795" i="25"/>
  <c r="AN795" i="25"/>
  <c r="AL796" i="25"/>
  <c r="AM796" i="25"/>
  <c r="AN796" i="25"/>
  <c r="AL797" i="25"/>
  <c r="AM797" i="25"/>
  <c r="AN797" i="25"/>
  <c r="AL798" i="25"/>
  <c r="AM798" i="25"/>
  <c r="AN798" i="25"/>
  <c r="AL799" i="25"/>
  <c r="AM799" i="25"/>
  <c r="AN799" i="25"/>
  <c r="AL800" i="25"/>
  <c r="AM800" i="25"/>
  <c r="AN800" i="25"/>
  <c r="AL801" i="25"/>
  <c r="AM801" i="25"/>
  <c r="AN801" i="25"/>
  <c r="AL802" i="25"/>
  <c r="AM802" i="25"/>
  <c r="AN802" i="25"/>
  <c r="AL803" i="25"/>
  <c r="AM803" i="25"/>
  <c r="AN803" i="25"/>
  <c r="AL804" i="25"/>
  <c r="AM804" i="25"/>
  <c r="AN804" i="25"/>
  <c r="AL805" i="25"/>
  <c r="AM805" i="25"/>
  <c r="AN805" i="25"/>
  <c r="AL806" i="25"/>
  <c r="AM806" i="25"/>
  <c r="AN806" i="25"/>
  <c r="AL807" i="25"/>
  <c r="AM807" i="25"/>
  <c r="AN807" i="25"/>
  <c r="AL808" i="25"/>
  <c r="AM808" i="25"/>
  <c r="AN808" i="25"/>
  <c r="AL809" i="25"/>
  <c r="AM809" i="25"/>
  <c r="AN809" i="25"/>
  <c r="AL810" i="25"/>
  <c r="AM810" i="25"/>
  <c r="AN810" i="25"/>
  <c r="AL811" i="25"/>
  <c r="AM811" i="25"/>
  <c r="AN811" i="25"/>
  <c r="AL812" i="25"/>
  <c r="AM812" i="25"/>
  <c r="AN812" i="25"/>
  <c r="AL813" i="25"/>
  <c r="AM813" i="25"/>
  <c r="AN813" i="25"/>
  <c r="AL814" i="25"/>
  <c r="AM814" i="25"/>
  <c r="AN814" i="25"/>
  <c r="AL815" i="25"/>
  <c r="AM815" i="25"/>
  <c r="AN815" i="25"/>
  <c r="AL816" i="25"/>
  <c r="AM816" i="25"/>
  <c r="AN816" i="25"/>
  <c r="AL817" i="25"/>
  <c r="AM817" i="25"/>
  <c r="AN817" i="25"/>
  <c r="AL818" i="25"/>
  <c r="AM818" i="25"/>
  <c r="AN818" i="25"/>
  <c r="AL819" i="25"/>
  <c r="AM819" i="25"/>
  <c r="AN819" i="25"/>
  <c r="AL820" i="25"/>
  <c r="AM820" i="25"/>
  <c r="AN820" i="25"/>
  <c r="AL821" i="25"/>
  <c r="AM821" i="25"/>
  <c r="AN821" i="25"/>
  <c r="AL822" i="25"/>
  <c r="AM822" i="25"/>
  <c r="AN822" i="25"/>
  <c r="AL823" i="25"/>
  <c r="AM823" i="25"/>
  <c r="AN823" i="25"/>
  <c r="AL824" i="25"/>
  <c r="AM824" i="25"/>
  <c r="AN824" i="25"/>
  <c r="AL825" i="25"/>
  <c r="AM825" i="25"/>
  <c r="AN825" i="25"/>
  <c r="AL826" i="25"/>
  <c r="AM826" i="25"/>
  <c r="AN826" i="25"/>
  <c r="AL827" i="25"/>
  <c r="AM827" i="25"/>
  <c r="AN827" i="25"/>
  <c r="AL828" i="25"/>
  <c r="AM828" i="25"/>
  <c r="AN828" i="25"/>
  <c r="AL829" i="25"/>
  <c r="AM829" i="25"/>
  <c r="AN829" i="25"/>
  <c r="AL830" i="25"/>
  <c r="AM830" i="25"/>
  <c r="AN830" i="25"/>
  <c r="AL831" i="25"/>
  <c r="AM831" i="25"/>
  <c r="AN831" i="25"/>
  <c r="AL832" i="25"/>
  <c r="AM832" i="25"/>
  <c r="AN832" i="25"/>
  <c r="AL833" i="25"/>
  <c r="AM833" i="25"/>
  <c r="AN833" i="25"/>
  <c r="AL834" i="25"/>
  <c r="AM834" i="25"/>
  <c r="AN834" i="25"/>
  <c r="AL835" i="25"/>
  <c r="AM835" i="25"/>
  <c r="AN835" i="25"/>
  <c r="AL836" i="25"/>
  <c r="AM836" i="25"/>
  <c r="AN836" i="25"/>
  <c r="AL837" i="25"/>
  <c r="AM837" i="25"/>
  <c r="AN837" i="25"/>
  <c r="AL838" i="25"/>
  <c r="AM838" i="25"/>
  <c r="AN838" i="25"/>
  <c r="AL839" i="25"/>
  <c r="AM839" i="25"/>
  <c r="AN839" i="25"/>
  <c r="AL840" i="25"/>
  <c r="AM840" i="25"/>
  <c r="AN840" i="25"/>
  <c r="AL841" i="25"/>
  <c r="AM841" i="25"/>
  <c r="AN841" i="25"/>
  <c r="AL842" i="25"/>
  <c r="AM842" i="25"/>
  <c r="AN842" i="25"/>
  <c r="AL843" i="25"/>
  <c r="AM843" i="25"/>
  <c r="AN843" i="25"/>
  <c r="AL844" i="25"/>
  <c r="AM844" i="25"/>
  <c r="AN844" i="25"/>
  <c r="AL845" i="25"/>
  <c r="AM845" i="25"/>
  <c r="AN845" i="25"/>
  <c r="AL846" i="25"/>
  <c r="AM846" i="25"/>
  <c r="AN846" i="25"/>
  <c r="AL847" i="25"/>
  <c r="AM847" i="25"/>
  <c r="AN847" i="25"/>
  <c r="AL848" i="25"/>
  <c r="AM848" i="25"/>
  <c r="AN848" i="25"/>
  <c r="AL849" i="25"/>
  <c r="AM849" i="25"/>
  <c r="AN849" i="25"/>
  <c r="AL850" i="25"/>
  <c r="AM850" i="25"/>
  <c r="AN850" i="25"/>
  <c r="AL851" i="25"/>
  <c r="AM851" i="25"/>
  <c r="AN851" i="25"/>
  <c r="AL852" i="25"/>
  <c r="AM852" i="25"/>
  <c r="AN852" i="25"/>
  <c r="AL853" i="25"/>
  <c r="AM853" i="25"/>
  <c r="AN853" i="25"/>
  <c r="AL854" i="25"/>
  <c r="AM854" i="25"/>
  <c r="AN854" i="25"/>
  <c r="AL855" i="25"/>
  <c r="AM855" i="25"/>
  <c r="AN855" i="25"/>
  <c r="AL856" i="25"/>
  <c r="AM856" i="25"/>
  <c r="AN856" i="25"/>
  <c r="AL857" i="25"/>
  <c r="AM857" i="25"/>
  <c r="AN857" i="25"/>
  <c r="AL858" i="25"/>
  <c r="AM858" i="25"/>
  <c r="AN858" i="25"/>
  <c r="AL859" i="25"/>
  <c r="AM859" i="25"/>
  <c r="AN859" i="25"/>
  <c r="AL860" i="25"/>
  <c r="AM860" i="25"/>
  <c r="AN860" i="25"/>
  <c r="AL861" i="25"/>
  <c r="AM861" i="25"/>
  <c r="AN861" i="25"/>
  <c r="AL862" i="25"/>
  <c r="AM862" i="25"/>
  <c r="AN862" i="25"/>
  <c r="AL863" i="25"/>
  <c r="AM863" i="25"/>
  <c r="AN863" i="25"/>
  <c r="AL864" i="25"/>
  <c r="AM864" i="25"/>
  <c r="AN864" i="25"/>
  <c r="AL865" i="25"/>
  <c r="AM865" i="25"/>
  <c r="AN865" i="25"/>
  <c r="AL866" i="25"/>
  <c r="AM866" i="25"/>
  <c r="AN866" i="25"/>
  <c r="AL867" i="25"/>
  <c r="AM867" i="25"/>
  <c r="AN867" i="25"/>
  <c r="AL868" i="25"/>
  <c r="AM868" i="25"/>
  <c r="AN868" i="25"/>
  <c r="AL869" i="25"/>
  <c r="AM869" i="25"/>
  <c r="AN869" i="25"/>
  <c r="AL870" i="25"/>
  <c r="AM870" i="25"/>
  <c r="AN870" i="25"/>
  <c r="AL871" i="25"/>
  <c r="AM871" i="25"/>
  <c r="AN871" i="25"/>
  <c r="AL872" i="25"/>
  <c r="AM872" i="25"/>
  <c r="AN872" i="25"/>
  <c r="AL873" i="25"/>
  <c r="AM873" i="25"/>
  <c r="AN873" i="25"/>
  <c r="AL874" i="25"/>
  <c r="AM874" i="25"/>
  <c r="AN874" i="25"/>
  <c r="AL875" i="25"/>
  <c r="AM875" i="25"/>
  <c r="AN875" i="25"/>
  <c r="AL876" i="25"/>
  <c r="AM876" i="25"/>
  <c r="AN876" i="25"/>
  <c r="AL877" i="25"/>
  <c r="AM877" i="25"/>
  <c r="AN877" i="25"/>
  <c r="AL878" i="25"/>
  <c r="AM878" i="25"/>
  <c r="AN878" i="25"/>
  <c r="AL879" i="25"/>
  <c r="AM879" i="25"/>
  <c r="AN879" i="25"/>
  <c r="AL880" i="25"/>
  <c r="AM880" i="25"/>
  <c r="AN880" i="25"/>
  <c r="AL881" i="25"/>
  <c r="AM881" i="25"/>
  <c r="AN881" i="25"/>
  <c r="AN662" i="25"/>
  <c r="AM662" i="25"/>
  <c r="AL662" i="25"/>
  <c r="AL443" i="25"/>
  <c r="AM443" i="25"/>
  <c r="AN443" i="25"/>
  <c r="AL444" i="25"/>
  <c r="AM444" i="25"/>
  <c r="AN444" i="25"/>
  <c r="AL445" i="25"/>
  <c r="AM445" i="25"/>
  <c r="AN445" i="25"/>
  <c r="AL446" i="25"/>
  <c r="AM446" i="25"/>
  <c r="AN446" i="25"/>
  <c r="AL447" i="25"/>
  <c r="AM447" i="25"/>
  <c r="AN447" i="25"/>
  <c r="AL448" i="25"/>
  <c r="AM448" i="25"/>
  <c r="AN448" i="25"/>
  <c r="AL449" i="25"/>
  <c r="AM449" i="25"/>
  <c r="AN449" i="25"/>
  <c r="AL450" i="25"/>
  <c r="AM450" i="25"/>
  <c r="AN450" i="25"/>
  <c r="AL451" i="25"/>
  <c r="AM451" i="25"/>
  <c r="AN451" i="25"/>
  <c r="AL452" i="25"/>
  <c r="AM452" i="25"/>
  <c r="AN452" i="25"/>
  <c r="AL453" i="25"/>
  <c r="AM453" i="25"/>
  <c r="AN453" i="25"/>
  <c r="AL454" i="25"/>
  <c r="AM454" i="25"/>
  <c r="AN454" i="25"/>
  <c r="AL455" i="25"/>
  <c r="AM455" i="25"/>
  <c r="AN455" i="25"/>
  <c r="AL456" i="25"/>
  <c r="AM456" i="25"/>
  <c r="AN456" i="25"/>
  <c r="AL457" i="25"/>
  <c r="AM457" i="25"/>
  <c r="AN457" i="25"/>
  <c r="AL458" i="25"/>
  <c r="AM458" i="25"/>
  <c r="AN458" i="25"/>
  <c r="AL459" i="25"/>
  <c r="AM459" i="25"/>
  <c r="AN459" i="25"/>
  <c r="AL460" i="25"/>
  <c r="AM460" i="25"/>
  <c r="AN460" i="25"/>
  <c r="AL461" i="25"/>
  <c r="AM461" i="25"/>
  <c r="AN461" i="25"/>
  <c r="AL462" i="25"/>
  <c r="AM462" i="25"/>
  <c r="AN462" i="25"/>
  <c r="AL463" i="25"/>
  <c r="AM463" i="25"/>
  <c r="AN463" i="25"/>
  <c r="AL464" i="25"/>
  <c r="AM464" i="25"/>
  <c r="AN464" i="25"/>
  <c r="AL465" i="25"/>
  <c r="AM465" i="25"/>
  <c r="AN465" i="25"/>
  <c r="AL466" i="25"/>
  <c r="AM466" i="25"/>
  <c r="AN466" i="25"/>
  <c r="AL467" i="25"/>
  <c r="AM467" i="25"/>
  <c r="AN467" i="25"/>
  <c r="AL468" i="25"/>
  <c r="AM468" i="25"/>
  <c r="AN468" i="25"/>
  <c r="AL469" i="25"/>
  <c r="AM469" i="25"/>
  <c r="AN469" i="25"/>
  <c r="AL470" i="25"/>
  <c r="AM470" i="25"/>
  <c r="AN470" i="25"/>
  <c r="AL471" i="25"/>
  <c r="AM471" i="25"/>
  <c r="AN471" i="25"/>
  <c r="AL472" i="25"/>
  <c r="AM472" i="25"/>
  <c r="AN472" i="25"/>
  <c r="AL473" i="25"/>
  <c r="AM473" i="25"/>
  <c r="AN473" i="25"/>
  <c r="AL474" i="25"/>
  <c r="AM474" i="25"/>
  <c r="AN474" i="25"/>
  <c r="AL475" i="25"/>
  <c r="AM475" i="25"/>
  <c r="AN475" i="25"/>
  <c r="AL476" i="25"/>
  <c r="AM476" i="25"/>
  <c r="AN476" i="25"/>
  <c r="AL477" i="25"/>
  <c r="AM477" i="25"/>
  <c r="AN477" i="25"/>
  <c r="AL478" i="25"/>
  <c r="AM478" i="25"/>
  <c r="AN478" i="25"/>
  <c r="AL479" i="25"/>
  <c r="AM479" i="25"/>
  <c r="AN479" i="25"/>
  <c r="AL480" i="25"/>
  <c r="AM480" i="25"/>
  <c r="AN480" i="25"/>
  <c r="AL481" i="25"/>
  <c r="AM481" i="25"/>
  <c r="AN481" i="25"/>
  <c r="AL482" i="25"/>
  <c r="AM482" i="25"/>
  <c r="AN482" i="25"/>
  <c r="AL483" i="25"/>
  <c r="AM483" i="25"/>
  <c r="AN483" i="25"/>
  <c r="AL484" i="25"/>
  <c r="AM484" i="25"/>
  <c r="AN484" i="25"/>
  <c r="AL485" i="25"/>
  <c r="AM485" i="25"/>
  <c r="AN485" i="25"/>
  <c r="AL486" i="25"/>
  <c r="AM486" i="25"/>
  <c r="AN486" i="25"/>
  <c r="AL487" i="25"/>
  <c r="AM487" i="25"/>
  <c r="AN487" i="25"/>
  <c r="AL488" i="25"/>
  <c r="AM488" i="25"/>
  <c r="AN488" i="25"/>
  <c r="AL489" i="25"/>
  <c r="AM489" i="25"/>
  <c r="AN489" i="25"/>
  <c r="AL490" i="25"/>
  <c r="AM490" i="25"/>
  <c r="AN490" i="25"/>
  <c r="AL491" i="25"/>
  <c r="AM491" i="25"/>
  <c r="AN491" i="25"/>
  <c r="AL492" i="25"/>
  <c r="AM492" i="25"/>
  <c r="AN492" i="25"/>
  <c r="AL493" i="25"/>
  <c r="AM493" i="25"/>
  <c r="AN493" i="25"/>
  <c r="AL494" i="25"/>
  <c r="AM494" i="25"/>
  <c r="AN494" i="25"/>
  <c r="AL495" i="25"/>
  <c r="AM495" i="25"/>
  <c r="AN495" i="25"/>
  <c r="AL496" i="25"/>
  <c r="AM496" i="25"/>
  <c r="AN496" i="25"/>
  <c r="AL497" i="25"/>
  <c r="AM497" i="25"/>
  <c r="AN497" i="25"/>
  <c r="AL498" i="25"/>
  <c r="AM498" i="25"/>
  <c r="AN498" i="25"/>
  <c r="AL499" i="25"/>
  <c r="AM499" i="25"/>
  <c r="AN499" i="25"/>
  <c r="AL500" i="25"/>
  <c r="AM500" i="25"/>
  <c r="AN500" i="25"/>
  <c r="AL501" i="25"/>
  <c r="AM501" i="25"/>
  <c r="AN501" i="25"/>
  <c r="AL502" i="25"/>
  <c r="AM502" i="25"/>
  <c r="AN502" i="25"/>
  <c r="AL503" i="25"/>
  <c r="AM503" i="25"/>
  <c r="AN503" i="25"/>
  <c r="AL504" i="25"/>
  <c r="AM504" i="25"/>
  <c r="AN504" i="25"/>
  <c r="AL505" i="25"/>
  <c r="AM505" i="25"/>
  <c r="AN505" i="25"/>
  <c r="AL506" i="25"/>
  <c r="AM506" i="25"/>
  <c r="AN506" i="25"/>
  <c r="AL507" i="25"/>
  <c r="AM507" i="25"/>
  <c r="AN507" i="25"/>
  <c r="AL508" i="25"/>
  <c r="AM508" i="25"/>
  <c r="AN508" i="25"/>
  <c r="AL509" i="25"/>
  <c r="AM509" i="25"/>
  <c r="AN509" i="25"/>
  <c r="AL510" i="25"/>
  <c r="AM510" i="25"/>
  <c r="AN510" i="25"/>
  <c r="AL511" i="25"/>
  <c r="AM511" i="25"/>
  <c r="AN511" i="25"/>
  <c r="AL512" i="25"/>
  <c r="AM512" i="25"/>
  <c r="AN512" i="25"/>
  <c r="AL513" i="25"/>
  <c r="AM513" i="25"/>
  <c r="AN513" i="25"/>
  <c r="AL514" i="25"/>
  <c r="AM514" i="25"/>
  <c r="AN514" i="25"/>
  <c r="AL515" i="25"/>
  <c r="AM515" i="25"/>
  <c r="AN515" i="25"/>
  <c r="AL516" i="25"/>
  <c r="AM516" i="25"/>
  <c r="AN516" i="25"/>
  <c r="AL517" i="25"/>
  <c r="AM517" i="25"/>
  <c r="AN517" i="25"/>
  <c r="AL518" i="25"/>
  <c r="AM518" i="25"/>
  <c r="AN518" i="25"/>
  <c r="AL519" i="25"/>
  <c r="AM519" i="25"/>
  <c r="AN519" i="25"/>
  <c r="AL520" i="25"/>
  <c r="AM520" i="25"/>
  <c r="AN520" i="25"/>
  <c r="AL521" i="25"/>
  <c r="AM521" i="25"/>
  <c r="AN521" i="25"/>
  <c r="AL522" i="25"/>
  <c r="AM522" i="25"/>
  <c r="AN522" i="25"/>
  <c r="AL523" i="25"/>
  <c r="AM523" i="25"/>
  <c r="AN523" i="25"/>
  <c r="AL524" i="25"/>
  <c r="AM524" i="25"/>
  <c r="AN524" i="25"/>
  <c r="AL525" i="25"/>
  <c r="AM525" i="25"/>
  <c r="AN525" i="25"/>
  <c r="AL526" i="25"/>
  <c r="AM526" i="25"/>
  <c r="AN526" i="25"/>
  <c r="AL527" i="25"/>
  <c r="AM527" i="25"/>
  <c r="AN527" i="25"/>
  <c r="AL528" i="25"/>
  <c r="AM528" i="25"/>
  <c r="AN528" i="25"/>
  <c r="AL529" i="25"/>
  <c r="AM529" i="25"/>
  <c r="AN529" i="25"/>
  <c r="AL530" i="25"/>
  <c r="AM530" i="25"/>
  <c r="AN530" i="25"/>
  <c r="AL531" i="25"/>
  <c r="AM531" i="25"/>
  <c r="AN531" i="25"/>
  <c r="AL532" i="25"/>
  <c r="AM532" i="25"/>
  <c r="AN532" i="25"/>
  <c r="AL533" i="25"/>
  <c r="AM533" i="25"/>
  <c r="AN533" i="25"/>
  <c r="AL534" i="25"/>
  <c r="AM534" i="25"/>
  <c r="AN534" i="25"/>
  <c r="AL535" i="25"/>
  <c r="AM535" i="25"/>
  <c r="AN535" i="25"/>
  <c r="AL536" i="25"/>
  <c r="AM536" i="25"/>
  <c r="AN536" i="25"/>
  <c r="AL537" i="25"/>
  <c r="AM537" i="25"/>
  <c r="AN537" i="25"/>
  <c r="AL538" i="25"/>
  <c r="AM538" i="25"/>
  <c r="AN538" i="25"/>
  <c r="AL539" i="25"/>
  <c r="AM539" i="25"/>
  <c r="AN539" i="25"/>
  <c r="AL540" i="25"/>
  <c r="AM540" i="25"/>
  <c r="AN540" i="25"/>
  <c r="AL541" i="25"/>
  <c r="AM541" i="25"/>
  <c r="AN541" i="25"/>
  <c r="AL542" i="25"/>
  <c r="AM542" i="25"/>
  <c r="AN542" i="25"/>
  <c r="AL543" i="25"/>
  <c r="AM543" i="25"/>
  <c r="AN543" i="25"/>
  <c r="AL544" i="25"/>
  <c r="AM544" i="25"/>
  <c r="AN544" i="25"/>
  <c r="AL545" i="25"/>
  <c r="AM545" i="25"/>
  <c r="AN545" i="25"/>
  <c r="AL546" i="25"/>
  <c r="AM546" i="25"/>
  <c r="AN546" i="25"/>
  <c r="AL547" i="25"/>
  <c r="AM547" i="25"/>
  <c r="AN547" i="25"/>
  <c r="AL548" i="25"/>
  <c r="AM548" i="25"/>
  <c r="AN548" i="25"/>
  <c r="AL549" i="25"/>
  <c r="AM549" i="25"/>
  <c r="AN549" i="25"/>
  <c r="AL550" i="25"/>
  <c r="AM550" i="25"/>
  <c r="AN550" i="25"/>
  <c r="AL551" i="25"/>
  <c r="AM551" i="25"/>
  <c r="AN551" i="25"/>
  <c r="AL552" i="25"/>
  <c r="AM552" i="25"/>
  <c r="AN552" i="25"/>
  <c r="AL553" i="25"/>
  <c r="AM553" i="25"/>
  <c r="AN553" i="25"/>
  <c r="AL554" i="25"/>
  <c r="AM554" i="25"/>
  <c r="AN554" i="25"/>
  <c r="AL555" i="25"/>
  <c r="AM555" i="25"/>
  <c r="AN555" i="25"/>
  <c r="AL556" i="25"/>
  <c r="AM556" i="25"/>
  <c r="AN556" i="25"/>
  <c r="AL557" i="25"/>
  <c r="AM557" i="25"/>
  <c r="AN557" i="25"/>
  <c r="AL558" i="25"/>
  <c r="AM558" i="25"/>
  <c r="AN558" i="25"/>
  <c r="AL559" i="25"/>
  <c r="AM559" i="25"/>
  <c r="AN559" i="25"/>
  <c r="AL560" i="25"/>
  <c r="AM560" i="25"/>
  <c r="AN560" i="25"/>
  <c r="AL561" i="25"/>
  <c r="AM561" i="25"/>
  <c r="AN561" i="25"/>
  <c r="AL562" i="25"/>
  <c r="AM562" i="25"/>
  <c r="AN562" i="25"/>
  <c r="AL563" i="25"/>
  <c r="AM563" i="25"/>
  <c r="AN563" i="25"/>
  <c r="AL564" i="25"/>
  <c r="AM564" i="25"/>
  <c r="AN564" i="25"/>
  <c r="AL565" i="25"/>
  <c r="AM565" i="25"/>
  <c r="AN565" i="25"/>
  <c r="AL566" i="25"/>
  <c r="AM566" i="25"/>
  <c r="AN566" i="25"/>
  <c r="AL567" i="25"/>
  <c r="AM567" i="25"/>
  <c r="AN567" i="25"/>
  <c r="AL568" i="25"/>
  <c r="AM568" i="25"/>
  <c r="AN568" i="25"/>
  <c r="AL569" i="25"/>
  <c r="AM569" i="25"/>
  <c r="AN569" i="25"/>
  <c r="AL570" i="25"/>
  <c r="AM570" i="25"/>
  <c r="AN570" i="25"/>
  <c r="AL571" i="25"/>
  <c r="AM571" i="25"/>
  <c r="AN571" i="25"/>
  <c r="AL572" i="25"/>
  <c r="AM572" i="25"/>
  <c r="AN572" i="25"/>
  <c r="AL573" i="25"/>
  <c r="AM573" i="25"/>
  <c r="AN573" i="25"/>
  <c r="AL574" i="25"/>
  <c r="AM574" i="25"/>
  <c r="AN574" i="25"/>
  <c r="AL575" i="25"/>
  <c r="AM575" i="25"/>
  <c r="AN575" i="25"/>
  <c r="AL576" i="25"/>
  <c r="AM576" i="25"/>
  <c r="AN576" i="25"/>
  <c r="AL577" i="25"/>
  <c r="AM577" i="25"/>
  <c r="AN577" i="25"/>
  <c r="AL578" i="25"/>
  <c r="AM578" i="25"/>
  <c r="AN578" i="25"/>
  <c r="AL579" i="25"/>
  <c r="AM579" i="25"/>
  <c r="AN579" i="25"/>
  <c r="AL580" i="25"/>
  <c r="AM580" i="25"/>
  <c r="AN580" i="25"/>
  <c r="AL581" i="25"/>
  <c r="AM581" i="25"/>
  <c r="AN581" i="25"/>
  <c r="AL582" i="25"/>
  <c r="AM582" i="25"/>
  <c r="AN582" i="25"/>
  <c r="AL583" i="25"/>
  <c r="AM583" i="25"/>
  <c r="AN583" i="25"/>
  <c r="AL584" i="25"/>
  <c r="AM584" i="25"/>
  <c r="AN584" i="25"/>
  <c r="AL585" i="25"/>
  <c r="AM585" i="25"/>
  <c r="AN585" i="25"/>
  <c r="AL586" i="25"/>
  <c r="AM586" i="25"/>
  <c r="AN586" i="25"/>
  <c r="AL587" i="25"/>
  <c r="AM587" i="25"/>
  <c r="AN587" i="25"/>
  <c r="AL588" i="25"/>
  <c r="AM588" i="25"/>
  <c r="AN588" i="25"/>
  <c r="AL589" i="25"/>
  <c r="AM589" i="25"/>
  <c r="AN589" i="25"/>
  <c r="AL590" i="25"/>
  <c r="AM590" i="25"/>
  <c r="AN590" i="25"/>
  <c r="AL591" i="25"/>
  <c r="AM591" i="25"/>
  <c r="AN591" i="25"/>
  <c r="AL592" i="25"/>
  <c r="AM592" i="25"/>
  <c r="AN592" i="25"/>
  <c r="AL593" i="25"/>
  <c r="AM593" i="25"/>
  <c r="AN593" i="25"/>
  <c r="AL594" i="25"/>
  <c r="AM594" i="25"/>
  <c r="AN594" i="25"/>
  <c r="AL595" i="25"/>
  <c r="AM595" i="25"/>
  <c r="AN595" i="25"/>
  <c r="AL596" i="25"/>
  <c r="AM596" i="25"/>
  <c r="AN596" i="25"/>
  <c r="AL597" i="25"/>
  <c r="AM597" i="25"/>
  <c r="AN597" i="25"/>
  <c r="AL598" i="25"/>
  <c r="AM598" i="25"/>
  <c r="AN598" i="25"/>
  <c r="AL599" i="25"/>
  <c r="AM599" i="25"/>
  <c r="AN599" i="25"/>
  <c r="AL600" i="25"/>
  <c r="AM600" i="25"/>
  <c r="AN600" i="25"/>
  <c r="AL601" i="25"/>
  <c r="AM601" i="25"/>
  <c r="AN601" i="25"/>
  <c r="AL602" i="25"/>
  <c r="AM602" i="25"/>
  <c r="AN602" i="25"/>
  <c r="AL603" i="25"/>
  <c r="AM603" i="25"/>
  <c r="AN603" i="25"/>
  <c r="AL604" i="25"/>
  <c r="AM604" i="25"/>
  <c r="AN604" i="25"/>
  <c r="AL605" i="25"/>
  <c r="AM605" i="25"/>
  <c r="AN605" i="25"/>
  <c r="AL606" i="25"/>
  <c r="AM606" i="25"/>
  <c r="AN606" i="25"/>
  <c r="AL607" i="25"/>
  <c r="AM607" i="25"/>
  <c r="AN607" i="25"/>
  <c r="AL608" i="25"/>
  <c r="AM608" i="25"/>
  <c r="AN608" i="25"/>
  <c r="AL609" i="25"/>
  <c r="AM609" i="25"/>
  <c r="AN609" i="25"/>
  <c r="AL610" i="25"/>
  <c r="AM610" i="25"/>
  <c r="AN610" i="25"/>
  <c r="AL611" i="25"/>
  <c r="AM611" i="25"/>
  <c r="AN611" i="25"/>
  <c r="AL612" i="25"/>
  <c r="AM612" i="25"/>
  <c r="AN612" i="25"/>
  <c r="AL613" i="25"/>
  <c r="AM613" i="25"/>
  <c r="AN613" i="25"/>
  <c r="AL614" i="25"/>
  <c r="AM614" i="25"/>
  <c r="AN614" i="25"/>
  <c r="AL615" i="25"/>
  <c r="AM615" i="25"/>
  <c r="AN615" i="25"/>
  <c r="AL616" i="25"/>
  <c r="AM616" i="25"/>
  <c r="AN616" i="25"/>
  <c r="AL617" i="25"/>
  <c r="AM617" i="25"/>
  <c r="AN617" i="25"/>
  <c r="AL618" i="25"/>
  <c r="AM618" i="25"/>
  <c r="AN618" i="25"/>
  <c r="AL619" i="25"/>
  <c r="AM619" i="25"/>
  <c r="AN619" i="25"/>
  <c r="AL620" i="25"/>
  <c r="AM620" i="25"/>
  <c r="AN620" i="25"/>
  <c r="AL621" i="25"/>
  <c r="AM621" i="25"/>
  <c r="AN621" i="25"/>
  <c r="AL622" i="25"/>
  <c r="AM622" i="25"/>
  <c r="AN622" i="25"/>
  <c r="AL623" i="25"/>
  <c r="AM623" i="25"/>
  <c r="AN623" i="25"/>
  <c r="AL624" i="25"/>
  <c r="AM624" i="25"/>
  <c r="AN624" i="25"/>
  <c r="AL625" i="25"/>
  <c r="AM625" i="25"/>
  <c r="AN625" i="25"/>
  <c r="AL626" i="25"/>
  <c r="AM626" i="25"/>
  <c r="AN626" i="25"/>
  <c r="AL627" i="25"/>
  <c r="AM627" i="25"/>
  <c r="AN627" i="25"/>
  <c r="AL628" i="25"/>
  <c r="AM628" i="25"/>
  <c r="AN628" i="25"/>
  <c r="AL629" i="25"/>
  <c r="AM629" i="25"/>
  <c r="AN629" i="25"/>
  <c r="AL630" i="25"/>
  <c r="AM630" i="25"/>
  <c r="AN630" i="25"/>
  <c r="AL631" i="25"/>
  <c r="AM631" i="25"/>
  <c r="AN631" i="25"/>
  <c r="AL632" i="25"/>
  <c r="AM632" i="25"/>
  <c r="AN632" i="25"/>
  <c r="AL633" i="25"/>
  <c r="AM633" i="25"/>
  <c r="AN633" i="25"/>
  <c r="AL634" i="25"/>
  <c r="AM634" i="25"/>
  <c r="AN634" i="25"/>
  <c r="AL635" i="25"/>
  <c r="AM635" i="25"/>
  <c r="AN635" i="25"/>
  <c r="AL636" i="25"/>
  <c r="AM636" i="25"/>
  <c r="AN636" i="25"/>
  <c r="AL637" i="25"/>
  <c r="AM637" i="25"/>
  <c r="AN637" i="25"/>
  <c r="AL638" i="25"/>
  <c r="AM638" i="25"/>
  <c r="AN638" i="25"/>
  <c r="AL639" i="25"/>
  <c r="AM639" i="25"/>
  <c r="AN639" i="25"/>
  <c r="AL640" i="25"/>
  <c r="AM640" i="25"/>
  <c r="AN640" i="25"/>
  <c r="AL641" i="25"/>
  <c r="AM641" i="25"/>
  <c r="AN641" i="25"/>
  <c r="AL642" i="25"/>
  <c r="AM642" i="25"/>
  <c r="AN642" i="25"/>
  <c r="AL643" i="25"/>
  <c r="AM643" i="25"/>
  <c r="AN643" i="25"/>
  <c r="AL644" i="25"/>
  <c r="AM644" i="25"/>
  <c r="AN644" i="25"/>
  <c r="AL645" i="25"/>
  <c r="AM645" i="25"/>
  <c r="AN645" i="25"/>
  <c r="AL646" i="25"/>
  <c r="AM646" i="25"/>
  <c r="AN646" i="25"/>
  <c r="AL647" i="25"/>
  <c r="AM647" i="25"/>
  <c r="AN647" i="25"/>
  <c r="AL648" i="25"/>
  <c r="AM648" i="25"/>
  <c r="AN648" i="25"/>
  <c r="AL649" i="25"/>
  <c r="AM649" i="25"/>
  <c r="AN649" i="25"/>
  <c r="AL650" i="25"/>
  <c r="AM650" i="25"/>
  <c r="AN650" i="25"/>
  <c r="AL651" i="25"/>
  <c r="AM651" i="25"/>
  <c r="AN651" i="25"/>
  <c r="AL652" i="25"/>
  <c r="AM652" i="25"/>
  <c r="AN652" i="25"/>
  <c r="AL653" i="25"/>
  <c r="AM653" i="25"/>
  <c r="AN653" i="25"/>
  <c r="AL654" i="25"/>
  <c r="AM654" i="25"/>
  <c r="AN654" i="25"/>
  <c r="AL655" i="25"/>
  <c r="AM655" i="25"/>
  <c r="AN655" i="25"/>
  <c r="AL656" i="25"/>
  <c r="AM656" i="25"/>
  <c r="AN656" i="25"/>
  <c r="AL657" i="25"/>
  <c r="AM657" i="25"/>
  <c r="AN657" i="25"/>
  <c r="AL658" i="25"/>
  <c r="AM658" i="25"/>
  <c r="AN658" i="25"/>
  <c r="AL659" i="25"/>
  <c r="AM659" i="25"/>
  <c r="AN659" i="25"/>
  <c r="AL660" i="25"/>
  <c r="AM660" i="25"/>
  <c r="AN660" i="25"/>
  <c r="AL661" i="25"/>
  <c r="AM661" i="25"/>
  <c r="AN661" i="25"/>
  <c r="AN442" i="25"/>
  <c r="AM442" i="25"/>
  <c r="AL442" i="25"/>
  <c r="AL3" i="25"/>
  <c r="AM3" i="25"/>
  <c r="AN3" i="25"/>
  <c r="AL4" i="25"/>
  <c r="AM4" i="25"/>
  <c r="AN4" i="25"/>
  <c r="AL5" i="25"/>
  <c r="AM5" i="25"/>
  <c r="AN5" i="25"/>
  <c r="AL6" i="25"/>
  <c r="AM6" i="25"/>
  <c r="AN6" i="25"/>
  <c r="AL7" i="25"/>
  <c r="AM7" i="25"/>
  <c r="AN7" i="25"/>
  <c r="AL8" i="25"/>
  <c r="AM8" i="25"/>
  <c r="AN8" i="25"/>
  <c r="AL9" i="25"/>
  <c r="AM9" i="25"/>
  <c r="AN9" i="25"/>
  <c r="AL10" i="25"/>
  <c r="AM10" i="25"/>
  <c r="AN10" i="25"/>
  <c r="AL11" i="25"/>
  <c r="AM11" i="25"/>
  <c r="AN11" i="25"/>
  <c r="AL12" i="25"/>
  <c r="AM12" i="25"/>
  <c r="AN12" i="25"/>
  <c r="AL13" i="25"/>
  <c r="AM13" i="25"/>
  <c r="AN13" i="25"/>
  <c r="AL14" i="25"/>
  <c r="AM14" i="25"/>
  <c r="AN14" i="25"/>
  <c r="AL15" i="25"/>
  <c r="AM15" i="25"/>
  <c r="AN15" i="25"/>
  <c r="AL16" i="25"/>
  <c r="AM16" i="25"/>
  <c r="AN16" i="25"/>
  <c r="AL17" i="25"/>
  <c r="AM17" i="25"/>
  <c r="AN17" i="25"/>
  <c r="AL18" i="25"/>
  <c r="AM18" i="25"/>
  <c r="AN18" i="25"/>
  <c r="AL19" i="25"/>
  <c r="AM19" i="25"/>
  <c r="AN19" i="25"/>
  <c r="AL20" i="25"/>
  <c r="AM20" i="25"/>
  <c r="AN20" i="25"/>
  <c r="AL21" i="25"/>
  <c r="AM21" i="25"/>
  <c r="AN21" i="25"/>
  <c r="AL22" i="25"/>
  <c r="AM22" i="25"/>
  <c r="AN22" i="25"/>
  <c r="AL23" i="25"/>
  <c r="AM23" i="25"/>
  <c r="AN23" i="25"/>
  <c r="AL24" i="25"/>
  <c r="AM24" i="25"/>
  <c r="AN24" i="25"/>
  <c r="AL25" i="25"/>
  <c r="AM25" i="25"/>
  <c r="AN25" i="25"/>
  <c r="AL26" i="25"/>
  <c r="AM26" i="25"/>
  <c r="AN26" i="25"/>
  <c r="AL27" i="25"/>
  <c r="AM27" i="25"/>
  <c r="AN27" i="25"/>
  <c r="AL28" i="25"/>
  <c r="AM28" i="25"/>
  <c r="AN28" i="25"/>
  <c r="AL29" i="25"/>
  <c r="AM29" i="25"/>
  <c r="AN29" i="25"/>
  <c r="AL30" i="25"/>
  <c r="AM30" i="25"/>
  <c r="AN30" i="25"/>
  <c r="AL31" i="25"/>
  <c r="AM31" i="25"/>
  <c r="AN31" i="25"/>
  <c r="AL32" i="25"/>
  <c r="AM32" i="25"/>
  <c r="AN32" i="25"/>
  <c r="AL33" i="25"/>
  <c r="AM33" i="25"/>
  <c r="AN33" i="25"/>
  <c r="AL34" i="25"/>
  <c r="AM34" i="25"/>
  <c r="AN34" i="25"/>
  <c r="AL35" i="25"/>
  <c r="AM35" i="25"/>
  <c r="AN35" i="25"/>
  <c r="AL36" i="25"/>
  <c r="AM36" i="25"/>
  <c r="AN36" i="25"/>
  <c r="AL37" i="25"/>
  <c r="AM37" i="25"/>
  <c r="AN37" i="25"/>
  <c r="AL38" i="25"/>
  <c r="AM38" i="25"/>
  <c r="AN38" i="25"/>
  <c r="AL39" i="25"/>
  <c r="AM39" i="25"/>
  <c r="AN39" i="25"/>
  <c r="AL40" i="25"/>
  <c r="AM40" i="25"/>
  <c r="AN40" i="25"/>
  <c r="AL41" i="25"/>
  <c r="AM41" i="25"/>
  <c r="AN41" i="25"/>
  <c r="AL42" i="25"/>
  <c r="AM42" i="25"/>
  <c r="AN42" i="25"/>
  <c r="AL43" i="25"/>
  <c r="AM43" i="25"/>
  <c r="AN43" i="25"/>
  <c r="AL44" i="25"/>
  <c r="AM44" i="25"/>
  <c r="AN44" i="25"/>
  <c r="AL45" i="25"/>
  <c r="AM45" i="25"/>
  <c r="AN45" i="25"/>
  <c r="AL46" i="25"/>
  <c r="AM46" i="25"/>
  <c r="AN46" i="25"/>
  <c r="AL47" i="25"/>
  <c r="AM47" i="25"/>
  <c r="AN47" i="25"/>
  <c r="AL48" i="25"/>
  <c r="AM48" i="25"/>
  <c r="AN48" i="25"/>
  <c r="AL49" i="25"/>
  <c r="AM49" i="25"/>
  <c r="AN49" i="25"/>
  <c r="AL50" i="25"/>
  <c r="AM50" i="25"/>
  <c r="AN50" i="25"/>
  <c r="AL51" i="25"/>
  <c r="AM51" i="25"/>
  <c r="AN51" i="25"/>
  <c r="AL52" i="25"/>
  <c r="AM52" i="25"/>
  <c r="AN52" i="25"/>
  <c r="AL53" i="25"/>
  <c r="AM53" i="25"/>
  <c r="AN53" i="25"/>
  <c r="AL54" i="25"/>
  <c r="AM54" i="25"/>
  <c r="AN54" i="25"/>
  <c r="AL55" i="25"/>
  <c r="AM55" i="25"/>
  <c r="AN55" i="25"/>
  <c r="AL56" i="25"/>
  <c r="AM56" i="25"/>
  <c r="AN56" i="25"/>
  <c r="AL57" i="25"/>
  <c r="AM57" i="25"/>
  <c r="AN57" i="25"/>
  <c r="AL58" i="25"/>
  <c r="AM58" i="25"/>
  <c r="AN58" i="25"/>
  <c r="AL59" i="25"/>
  <c r="AM59" i="25"/>
  <c r="AN59" i="25"/>
  <c r="AL60" i="25"/>
  <c r="AM60" i="25"/>
  <c r="AN60" i="25"/>
  <c r="AL61" i="25"/>
  <c r="AM61" i="25"/>
  <c r="AN61" i="25"/>
  <c r="AL62" i="25"/>
  <c r="AM62" i="25"/>
  <c r="AN62" i="25"/>
  <c r="AL63" i="25"/>
  <c r="AM63" i="25"/>
  <c r="AN63" i="25"/>
  <c r="AL64" i="25"/>
  <c r="AM64" i="25"/>
  <c r="AN64" i="25"/>
  <c r="AL65" i="25"/>
  <c r="AM65" i="25"/>
  <c r="AN65" i="25"/>
  <c r="AL66" i="25"/>
  <c r="AM66" i="25"/>
  <c r="AN66" i="25"/>
  <c r="AL67" i="25"/>
  <c r="AM67" i="25"/>
  <c r="AN67" i="25"/>
  <c r="AL68" i="25"/>
  <c r="AM68" i="25"/>
  <c r="AN68" i="25"/>
  <c r="AL69" i="25"/>
  <c r="AM69" i="25"/>
  <c r="AN69" i="25"/>
  <c r="AL70" i="25"/>
  <c r="AM70" i="25"/>
  <c r="AN70" i="25"/>
  <c r="AL71" i="25"/>
  <c r="AM71" i="25"/>
  <c r="AN71" i="25"/>
  <c r="AL72" i="25"/>
  <c r="AM72" i="25"/>
  <c r="AN72" i="25"/>
  <c r="AL73" i="25"/>
  <c r="AM73" i="25"/>
  <c r="AN73" i="25"/>
  <c r="AL74" i="25"/>
  <c r="AM74" i="25"/>
  <c r="AN74" i="25"/>
  <c r="AL75" i="25"/>
  <c r="AM75" i="25"/>
  <c r="AN75" i="25"/>
  <c r="AL76" i="25"/>
  <c r="AM76" i="25"/>
  <c r="AN76" i="25"/>
  <c r="AL77" i="25"/>
  <c r="AM77" i="25"/>
  <c r="AN77" i="25"/>
  <c r="AL78" i="25"/>
  <c r="AM78" i="25"/>
  <c r="AN78" i="25"/>
  <c r="AL79" i="25"/>
  <c r="AM79" i="25"/>
  <c r="AN79" i="25"/>
  <c r="AL80" i="25"/>
  <c r="AM80" i="25"/>
  <c r="AN80" i="25"/>
  <c r="AL81" i="25"/>
  <c r="AM81" i="25"/>
  <c r="AN81" i="25"/>
  <c r="AL82" i="25"/>
  <c r="AM82" i="25"/>
  <c r="AN82" i="25"/>
  <c r="AL83" i="25"/>
  <c r="AM83" i="25"/>
  <c r="AN83" i="25"/>
  <c r="AL84" i="25"/>
  <c r="AM84" i="25"/>
  <c r="AN84" i="25"/>
  <c r="AL85" i="25"/>
  <c r="AM85" i="25"/>
  <c r="AN85" i="25"/>
  <c r="AL86" i="25"/>
  <c r="AM86" i="25"/>
  <c r="AN86" i="25"/>
  <c r="AL87" i="25"/>
  <c r="AM87" i="25"/>
  <c r="AN87" i="25"/>
  <c r="AL88" i="25"/>
  <c r="AM88" i="25"/>
  <c r="AN88" i="25"/>
  <c r="AL89" i="25"/>
  <c r="AM89" i="25"/>
  <c r="AN89" i="25"/>
  <c r="AL90" i="25"/>
  <c r="AM90" i="25"/>
  <c r="AN90" i="25"/>
  <c r="AL91" i="25"/>
  <c r="AM91" i="25"/>
  <c r="AN91" i="25"/>
  <c r="AL92" i="25"/>
  <c r="AM92" i="25"/>
  <c r="AN92" i="25"/>
  <c r="AL93" i="25"/>
  <c r="AM93" i="25"/>
  <c r="AN93" i="25"/>
  <c r="AL94" i="25"/>
  <c r="AM94" i="25"/>
  <c r="AN94" i="25"/>
  <c r="AL95" i="25"/>
  <c r="AM95" i="25"/>
  <c r="AN95" i="25"/>
  <c r="AL96" i="25"/>
  <c r="AM96" i="25"/>
  <c r="AN96" i="25"/>
  <c r="AL97" i="25"/>
  <c r="AM97" i="25"/>
  <c r="AN97" i="25"/>
  <c r="AL98" i="25"/>
  <c r="AM98" i="25"/>
  <c r="AN98" i="25"/>
  <c r="AL99" i="25"/>
  <c r="AM99" i="25"/>
  <c r="AN99" i="25"/>
  <c r="AL100" i="25"/>
  <c r="AM100" i="25"/>
  <c r="AN100" i="25"/>
  <c r="AL101" i="25"/>
  <c r="AM101" i="25"/>
  <c r="AN101" i="25"/>
  <c r="AL102" i="25"/>
  <c r="AM102" i="25"/>
  <c r="AN102" i="25"/>
  <c r="AL103" i="25"/>
  <c r="AM103" i="25"/>
  <c r="AN103" i="25"/>
  <c r="AL104" i="25"/>
  <c r="AM104" i="25"/>
  <c r="AN104" i="25"/>
  <c r="AL105" i="25"/>
  <c r="AM105" i="25"/>
  <c r="AN105" i="25"/>
  <c r="AL106" i="25"/>
  <c r="AM106" i="25"/>
  <c r="AN106" i="25"/>
  <c r="AL107" i="25"/>
  <c r="AM107" i="25"/>
  <c r="AN107" i="25"/>
  <c r="AL108" i="25"/>
  <c r="AM108" i="25"/>
  <c r="AN108" i="25"/>
  <c r="AL109" i="25"/>
  <c r="AM109" i="25"/>
  <c r="AN109" i="25"/>
  <c r="AL110" i="25"/>
  <c r="AM110" i="25"/>
  <c r="AN110" i="25"/>
  <c r="AL111" i="25"/>
  <c r="AM111" i="25"/>
  <c r="AN111" i="25"/>
  <c r="AL112" i="25"/>
  <c r="AM112" i="25"/>
  <c r="AN112" i="25"/>
  <c r="AL113" i="25"/>
  <c r="AM113" i="25"/>
  <c r="AN113" i="25"/>
  <c r="AL114" i="25"/>
  <c r="AM114" i="25"/>
  <c r="AN114" i="25"/>
  <c r="AL115" i="25"/>
  <c r="AM115" i="25"/>
  <c r="AN115" i="25"/>
  <c r="AL116" i="25"/>
  <c r="AM116" i="25"/>
  <c r="AN116" i="25"/>
  <c r="AL117" i="25"/>
  <c r="AM117" i="25"/>
  <c r="AN117" i="25"/>
  <c r="AL118" i="25"/>
  <c r="AM118" i="25"/>
  <c r="AN118" i="25"/>
  <c r="AL119" i="25"/>
  <c r="AM119" i="25"/>
  <c r="AN119" i="25"/>
  <c r="AL120" i="25"/>
  <c r="AM120" i="25"/>
  <c r="AN120" i="25"/>
  <c r="AL121" i="25"/>
  <c r="AM121" i="25"/>
  <c r="AN121" i="25"/>
  <c r="AL122" i="25"/>
  <c r="AM122" i="25"/>
  <c r="AN122" i="25"/>
  <c r="AL123" i="25"/>
  <c r="AM123" i="25"/>
  <c r="AN123" i="25"/>
  <c r="AL124" i="25"/>
  <c r="AM124" i="25"/>
  <c r="AN124" i="25"/>
  <c r="AL125" i="25"/>
  <c r="AM125" i="25"/>
  <c r="AN125" i="25"/>
  <c r="AL126" i="25"/>
  <c r="AM126" i="25"/>
  <c r="AN126" i="25"/>
  <c r="AL127" i="25"/>
  <c r="AM127" i="25"/>
  <c r="AN127" i="25"/>
  <c r="AL128" i="25"/>
  <c r="AM128" i="25"/>
  <c r="AN128" i="25"/>
  <c r="AL129" i="25"/>
  <c r="AM129" i="25"/>
  <c r="AN129" i="25"/>
  <c r="AL130" i="25"/>
  <c r="AM130" i="25"/>
  <c r="AN130" i="25"/>
  <c r="AL131" i="25"/>
  <c r="AM131" i="25"/>
  <c r="AN131" i="25"/>
  <c r="AL132" i="25"/>
  <c r="AM132" i="25"/>
  <c r="AN132" i="25"/>
  <c r="AL133" i="25"/>
  <c r="AM133" i="25"/>
  <c r="AN133" i="25"/>
  <c r="AL134" i="25"/>
  <c r="AM134" i="25"/>
  <c r="AN134" i="25"/>
  <c r="AL135" i="25"/>
  <c r="AM135" i="25"/>
  <c r="AN135" i="25"/>
  <c r="AL136" i="25"/>
  <c r="AM136" i="25"/>
  <c r="AN136" i="25"/>
  <c r="AL137" i="25"/>
  <c r="AM137" i="25"/>
  <c r="AN137" i="25"/>
  <c r="AL138" i="25"/>
  <c r="AM138" i="25"/>
  <c r="AN138" i="25"/>
  <c r="AL139" i="25"/>
  <c r="AM139" i="25"/>
  <c r="AN139" i="25"/>
  <c r="AL140" i="25"/>
  <c r="AM140" i="25"/>
  <c r="AN140" i="25"/>
  <c r="AL141" i="25"/>
  <c r="AM141" i="25"/>
  <c r="AN141" i="25"/>
  <c r="AL142" i="25"/>
  <c r="AM142" i="25"/>
  <c r="AN142" i="25"/>
  <c r="AL143" i="25"/>
  <c r="AM143" i="25"/>
  <c r="AN143" i="25"/>
  <c r="AL144" i="25"/>
  <c r="AM144" i="25"/>
  <c r="AN144" i="25"/>
  <c r="AL145" i="25"/>
  <c r="AM145" i="25"/>
  <c r="AN145" i="25"/>
  <c r="AL146" i="25"/>
  <c r="AM146" i="25"/>
  <c r="AN146" i="25"/>
  <c r="AL147" i="25"/>
  <c r="AM147" i="25"/>
  <c r="AN147" i="25"/>
  <c r="AL148" i="25"/>
  <c r="AM148" i="25"/>
  <c r="AN148" i="25"/>
  <c r="AL149" i="25"/>
  <c r="AM149" i="25"/>
  <c r="AN149" i="25"/>
  <c r="AL150" i="25"/>
  <c r="AM150" i="25"/>
  <c r="AN150" i="25"/>
  <c r="AL151" i="25"/>
  <c r="AM151" i="25"/>
  <c r="AN151" i="25"/>
  <c r="AL152" i="25"/>
  <c r="AM152" i="25"/>
  <c r="AN152" i="25"/>
  <c r="AL153" i="25"/>
  <c r="AM153" i="25"/>
  <c r="AN153" i="25"/>
  <c r="AL154" i="25"/>
  <c r="AM154" i="25"/>
  <c r="AN154" i="25"/>
  <c r="AL155" i="25"/>
  <c r="AM155" i="25"/>
  <c r="AN155" i="25"/>
  <c r="AL156" i="25"/>
  <c r="AM156" i="25"/>
  <c r="AN156" i="25"/>
  <c r="AL157" i="25"/>
  <c r="AM157" i="25"/>
  <c r="AN157" i="25"/>
  <c r="AL158" i="25"/>
  <c r="AM158" i="25"/>
  <c r="AN158" i="25"/>
  <c r="AL159" i="25"/>
  <c r="AM159" i="25"/>
  <c r="AN159" i="25"/>
  <c r="AL160" i="25"/>
  <c r="AM160" i="25"/>
  <c r="AN160" i="25"/>
  <c r="AL161" i="25"/>
  <c r="AM161" i="25"/>
  <c r="AN161" i="25"/>
  <c r="AL162" i="25"/>
  <c r="AM162" i="25"/>
  <c r="AN162" i="25"/>
  <c r="AL163" i="25"/>
  <c r="AM163" i="25"/>
  <c r="AN163" i="25"/>
  <c r="AL164" i="25"/>
  <c r="AM164" i="25"/>
  <c r="AN164" i="25"/>
  <c r="AL165" i="25"/>
  <c r="AM165" i="25"/>
  <c r="AN165" i="25"/>
  <c r="AL166" i="25"/>
  <c r="AM166" i="25"/>
  <c r="AN166" i="25"/>
  <c r="AL167" i="25"/>
  <c r="AM167" i="25"/>
  <c r="AN167" i="25"/>
  <c r="AL168" i="25"/>
  <c r="AM168" i="25"/>
  <c r="AN168" i="25"/>
  <c r="AL169" i="25"/>
  <c r="AM169" i="25"/>
  <c r="AN169" i="25"/>
  <c r="AL170" i="25"/>
  <c r="AM170" i="25"/>
  <c r="AN170" i="25"/>
  <c r="AL171" i="25"/>
  <c r="AM171" i="25"/>
  <c r="AN171" i="25"/>
  <c r="AL172" i="25"/>
  <c r="AM172" i="25"/>
  <c r="AN172" i="25"/>
  <c r="AL173" i="25"/>
  <c r="AM173" i="25"/>
  <c r="AN173" i="25"/>
  <c r="AL174" i="25"/>
  <c r="AM174" i="25"/>
  <c r="AN174" i="25"/>
  <c r="AL175" i="25"/>
  <c r="AM175" i="25"/>
  <c r="AN175" i="25"/>
  <c r="AL176" i="25"/>
  <c r="AM176" i="25"/>
  <c r="AN176" i="25"/>
  <c r="AL177" i="25"/>
  <c r="AM177" i="25"/>
  <c r="AN177" i="25"/>
  <c r="AL178" i="25"/>
  <c r="AM178" i="25"/>
  <c r="AN178" i="25"/>
  <c r="AL179" i="25"/>
  <c r="AM179" i="25"/>
  <c r="AN179" i="25"/>
  <c r="AL180" i="25"/>
  <c r="AM180" i="25"/>
  <c r="AN180" i="25"/>
  <c r="AL181" i="25"/>
  <c r="AM181" i="25"/>
  <c r="AN181" i="25"/>
  <c r="AL182" i="25"/>
  <c r="AM182" i="25"/>
  <c r="AN182" i="25"/>
  <c r="AL183" i="25"/>
  <c r="AM183" i="25"/>
  <c r="AN183" i="25"/>
  <c r="AL184" i="25"/>
  <c r="AM184" i="25"/>
  <c r="AN184" i="25"/>
  <c r="AL185" i="25"/>
  <c r="AM185" i="25"/>
  <c r="AN185" i="25"/>
  <c r="AL186" i="25"/>
  <c r="AM186" i="25"/>
  <c r="AN186" i="25"/>
  <c r="AL187" i="25"/>
  <c r="AM187" i="25"/>
  <c r="AN187" i="25"/>
  <c r="AL188" i="25"/>
  <c r="AM188" i="25"/>
  <c r="AN188" i="25"/>
  <c r="AL189" i="25"/>
  <c r="AM189" i="25"/>
  <c r="AN189" i="25"/>
  <c r="AL190" i="25"/>
  <c r="AM190" i="25"/>
  <c r="AN190" i="25"/>
  <c r="AL191" i="25"/>
  <c r="AM191" i="25"/>
  <c r="AN191" i="25"/>
  <c r="AL192" i="25"/>
  <c r="AM192" i="25"/>
  <c r="AN192" i="25"/>
  <c r="AL193" i="25"/>
  <c r="AM193" i="25"/>
  <c r="AN193" i="25"/>
  <c r="AL194" i="25"/>
  <c r="AM194" i="25"/>
  <c r="AN194" i="25"/>
  <c r="AL195" i="25"/>
  <c r="AM195" i="25"/>
  <c r="AN195" i="25"/>
  <c r="AL196" i="25"/>
  <c r="AM196" i="25"/>
  <c r="AN196" i="25"/>
  <c r="AL197" i="25"/>
  <c r="AM197" i="25"/>
  <c r="AN197" i="25"/>
  <c r="AL198" i="25"/>
  <c r="AM198" i="25"/>
  <c r="AN198" i="25"/>
  <c r="AL199" i="25"/>
  <c r="AM199" i="25"/>
  <c r="AN199" i="25"/>
  <c r="AL200" i="25"/>
  <c r="AM200" i="25"/>
  <c r="AN200" i="25"/>
  <c r="AL201" i="25"/>
  <c r="AM201" i="25"/>
  <c r="AN201" i="25"/>
  <c r="AL202" i="25"/>
  <c r="AM202" i="25"/>
  <c r="AN202" i="25"/>
  <c r="AL203" i="25"/>
  <c r="AM203" i="25"/>
  <c r="AN203" i="25"/>
  <c r="AL204" i="25"/>
  <c r="AM204" i="25"/>
  <c r="AN204" i="25"/>
  <c r="AL205" i="25"/>
  <c r="AM205" i="25"/>
  <c r="AN205" i="25"/>
  <c r="AL206" i="25"/>
  <c r="AM206" i="25"/>
  <c r="AN206" i="25"/>
  <c r="AL207" i="25"/>
  <c r="AM207" i="25"/>
  <c r="AN207" i="25"/>
  <c r="AL208" i="25"/>
  <c r="AM208" i="25"/>
  <c r="AN208" i="25"/>
  <c r="AL209" i="25"/>
  <c r="AM209" i="25"/>
  <c r="AN209" i="25"/>
  <c r="AL210" i="25"/>
  <c r="AM210" i="25"/>
  <c r="AN210" i="25"/>
  <c r="AL211" i="25"/>
  <c r="AM211" i="25"/>
  <c r="AN211" i="25"/>
  <c r="AL212" i="25"/>
  <c r="AM212" i="25"/>
  <c r="AN212" i="25"/>
  <c r="AL213" i="25"/>
  <c r="AM213" i="25"/>
  <c r="AN213" i="25"/>
  <c r="AL214" i="25"/>
  <c r="AM214" i="25"/>
  <c r="AN214" i="25"/>
  <c r="AL215" i="25"/>
  <c r="AM215" i="25"/>
  <c r="AN215" i="25"/>
  <c r="AL216" i="25"/>
  <c r="AM216" i="25"/>
  <c r="AN216" i="25"/>
  <c r="AL217" i="25"/>
  <c r="AM217" i="25"/>
  <c r="AN217" i="25"/>
  <c r="AL218" i="25"/>
  <c r="AM218" i="25"/>
  <c r="AN218" i="25"/>
  <c r="AL219" i="25"/>
  <c r="AM219" i="25"/>
  <c r="AN219" i="25"/>
  <c r="AL220" i="25"/>
  <c r="AM220" i="25"/>
  <c r="AN220" i="25"/>
  <c r="AL221" i="25"/>
  <c r="AM221" i="25"/>
  <c r="AN221" i="25"/>
  <c r="AN2" i="25"/>
  <c r="AM2" i="25"/>
  <c r="AL2" i="25"/>
  <c r="BG7" i="25"/>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1" i="11"/>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AH663" i="25"/>
  <c r="AI663" i="25"/>
  <c r="AH664" i="25"/>
  <c r="AI664" i="25"/>
  <c r="AH665" i="25"/>
  <c r="AI665" i="25"/>
  <c r="AH666" i="25"/>
  <c r="AI666" i="25"/>
  <c r="AH667" i="25"/>
  <c r="AI667" i="25"/>
  <c r="AH668" i="25"/>
  <c r="AI668" i="25"/>
  <c r="AH669" i="25"/>
  <c r="AI669" i="25"/>
  <c r="AH670" i="25"/>
  <c r="AI670" i="25"/>
  <c r="AH671" i="25"/>
  <c r="AI671" i="25"/>
  <c r="AH672" i="25"/>
  <c r="AI672" i="25"/>
  <c r="AH673" i="25"/>
  <c r="AI673" i="25"/>
  <c r="AH674" i="25"/>
  <c r="AI674" i="25"/>
  <c r="AH675" i="25"/>
  <c r="AI675" i="25"/>
  <c r="AH676" i="25"/>
  <c r="AI676" i="25"/>
  <c r="AH677" i="25"/>
  <c r="AI677" i="25"/>
  <c r="AH678" i="25"/>
  <c r="AI678" i="25"/>
  <c r="AH679" i="25"/>
  <c r="AI679" i="25"/>
  <c r="AH680" i="25"/>
  <c r="AI680" i="25"/>
  <c r="AH681" i="25"/>
  <c r="AI681" i="25"/>
  <c r="AH682" i="25"/>
  <c r="AI682" i="25"/>
  <c r="AH683" i="25"/>
  <c r="AI683" i="25"/>
  <c r="AH684" i="25"/>
  <c r="AI684" i="25"/>
  <c r="AH685" i="25"/>
  <c r="AI685" i="25"/>
  <c r="AH686" i="25"/>
  <c r="AI686" i="25"/>
  <c r="AH687" i="25"/>
  <c r="AI687" i="25"/>
  <c r="AH688" i="25"/>
  <c r="AI688" i="25"/>
  <c r="AH689" i="25"/>
  <c r="AI689" i="25"/>
  <c r="AH690" i="25"/>
  <c r="AI690" i="25"/>
  <c r="AH691" i="25"/>
  <c r="AI691" i="25"/>
  <c r="AH692" i="25"/>
  <c r="AI692" i="25"/>
  <c r="AH693" i="25"/>
  <c r="AI693" i="25"/>
  <c r="AH694" i="25"/>
  <c r="AI694" i="25"/>
  <c r="AH695" i="25"/>
  <c r="AI695" i="25"/>
  <c r="AH696" i="25"/>
  <c r="AI696" i="25"/>
  <c r="AH697" i="25"/>
  <c r="AI697" i="25"/>
  <c r="AH698" i="25"/>
  <c r="AI698" i="25"/>
  <c r="AH699" i="25"/>
  <c r="AI699" i="25"/>
  <c r="AH700" i="25"/>
  <c r="AI700" i="25"/>
  <c r="AH701" i="25"/>
  <c r="AI701" i="25"/>
  <c r="AH702" i="25"/>
  <c r="AI702" i="25"/>
  <c r="AH703" i="25"/>
  <c r="AI703" i="25"/>
  <c r="AH704" i="25"/>
  <c r="AI704" i="25"/>
  <c r="AH705" i="25"/>
  <c r="AI705" i="25"/>
  <c r="AH706" i="25"/>
  <c r="AI706" i="25"/>
  <c r="AH707" i="25"/>
  <c r="AI707" i="25"/>
  <c r="AH708" i="25"/>
  <c r="AI708" i="25"/>
  <c r="AH709" i="25"/>
  <c r="AI709" i="25"/>
  <c r="AH710" i="25"/>
  <c r="AI710" i="25"/>
  <c r="AH711" i="25"/>
  <c r="AI711" i="25"/>
  <c r="AH712" i="25"/>
  <c r="AI712" i="25"/>
  <c r="AH713" i="25"/>
  <c r="AI713" i="25"/>
  <c r="AH714" i="25"/>
  <c r="AI714" i="25"/>
  <c r="AH715" i="25"/>
  <c r="AI715" i="25"/>
  <c r="AH716" i="25"/>
  <c r="AI716" i="25"/>
  <c r="AH717" i="25"/>
  <c r="AI717" i="25"/>
  <c r="AH718" i="25"/>
  <c r="AI718" i="25"/>
  <c r="AH719" i="25"/>
  <c r="AI719" i="25"/>
  <c r="AH720" i="25"/>
  <c r="AI720" i="25"/>
  <c r="AH721" i="25"/>
  <c r="AI721" i="25"/>
  <c r="AH722" i="25"/>
  <c r="AI722" i="25"/>
  <c r="AH723" i="25"/>
  <c r="AI723" i="25"/>
  <c r="AH724" i="25"/>
  <c r="AI724" i="25"/>
  <c r="AH725" i="25"/>
  <c r="AI725" i="25"/>
  <c r="AH726" i="25"/>
  <c r="AI726" i="25"/>
  <c r="AH727" i="25"/>
  <c r="AI727" i="25"/>
  <c r="AH728" i="25"/>
  <c r="AI728" i="25"/>
  <c r="AH729" i="25"/>
  <c r="AI729" i="25"/>
  <c r="AH730" i="25"/>
  <c r="AI730" i="25"/>
  <c r="AH731" i="25"/>
  <c r="AI731" i="25"/>
  <c r="AH732" i="25"/>
  <c r="AI732" i="25"/>
  <c r="AH733" i="25"/>
  <c r="AI733" i="25"/>
  <c r="AH734" i="25"/>
  <c r="AI734" i="25"/>
  <c r="AH735" i="25"/>
  <c r="AI735" i="25"/>
  <c r="AH736" i="25"/>
  <c r="AI736" i="25"/>
  <c r="AH737" i="25"/>
  <c r="AI737" i="25"/>
  <c r="AH738" i="25"/>
  <c r="AI738" i="25"/>
  <c r="AH739" i="25"/>
  <c r="AI739" i="25"/>
  <c r="AH740" i="25"/>
  <c r="AI740" i="25"/>
  <c r="AH741" i="25"/>
  <c r="AI741" i="25"/>
  <c r="AH742" i="25"/>
  <c r="AI742" i="25"/>
  <c r="AH743" i="25"/>
  <c r="AI743" i="25"/>
  <c r="AH744" i="25"/>
  <c r="AI744" i="25"/>
  <c r="AH745" i="25"/>
  <c r="AI745" i="25"/>
  <c r="AH746" i="25"/>
  <c r="AI746" i="25"/>
  <c r="AH747" i="25"/>
  <c r="AI747" i="25"/>
  <c r="AH748" i="25"/>
  <c r="AI748" i="25"/>
  <c r="AH749" i="25"/>
  <c r="AI749" i="25"/>
  <c r="AH750" i="25"/>
  <c r="AI750" i="25"/>
  <c r="AH751" i="25"/>
  <c r="AI751" i="25"/>
  <c r="AH752" i="25"/>
  <c r="AI752" i="25"/>
  <c r="AH753" i="25"/>
  <c r="AI753" i="25"/>
  <c r="AH754" i="25"/>
  <c r="AI754" i="25"/>
  <c r="AH755" i="25"/>
  <c r="AI755" i="25"/>
  <c r="AH756" i="25"/>
  <c r="AI756" i="25"/>
  <c r="AH757" i="25"/>
  <c r="AI757" i="25"/>
  <c r="AH758" i="25"/>
  <c r="AI758" i="25"/>
  <c r="AH759" i="25"/>
  <c r="AI759" i="25"/>
  <c r="AH760" i="25"/>
  <c r="AI760" i="25"/>
  <c r="AH761" i="25"/>
  <c r="AI761" i="25"/>
  <c r="AH762" i="25"/>
  <c r="AI762" i="25"/>
  <c r="AH763" i="25"/>
  <c r="AI763" i="25"/>
  <c r="AH764" i="25"/>
  <c r="AI764" i="25"/>
  <c r="AH765" i="25"/>
  <c r="AI765" i="25"/>
  <c r="AH766" i="25"/>
  <c r="AI766" i="25"/>
  <c r="AH767" i="25"/>
  <c r="AI767" i="25"/>
  <c r="AH768" i="25"/>
  <c r="AI768" i="25"/>
  <c r="AH769" i="25"/>
  <c r="AI769" i="25"/>
  <c r="AH770" i="25"/>
  <c r="AI770" i="25"/>
  <c r="AH771" i="25"/>
  <c r="AI771" i="25"/>
  <c r="AH772" i="25"/>
  <c r="AI772" i="25"/>
  <c r="AH773" i="25"/>
  <c r="AI773" i="25"/>
  <c r="AH774" i="25"/>
  <c r="AI774" i="25"/>
  <c r="AH775" i="25"/>
  <c r="AI775" i="25"/>
  <c r="AH776" i="25"/>
  <c r="AI776" i="25"/>
  <c r="AH777" i="25"/>
  <c r="AI777" i="25"/>
  <c r="AH778" i="25"/>
  <c r="AI778" i="25"/>
  <c r="AH779" i="25"/>
  <c r="AI779" i="25"/>
  <c r="AH780" i="25"/>
  <c r="AI780" i="25"/>
  <c r="AH781" i="25"/>
  <c r="AI781" i="25"/>
  <c r="AH782" i="25"/>
  <c r="AI782" i="25"/>
  <c r="AH783" i="25"/>
  <c r="AI783" i="25"/>
  <c r="AH784" i="25"/>
  <c r="AI784" i="25"/>
  <c r="AH785" i="25"/>
  <c r="AI785" i="25"/>
  <c r="AH786" i="25"/>
  <c r="AI786" i="25"/>
  <c r="AH787" i="25"/>
  <c r="AI787" i="25"/>
  <c r="AH788" i="25"/>
  <c r="AI788" i="25"/>
  <c r="AH789" i="25"/>
  <c r="AI789" i="25"/>
  <c r="AH790" i="25"/>
  <c r="AI790" i="25"/>
  <c r="AH791" i="25"/>
  <c r="AI791" i="25"/>
  <c r="AH792" i="25"/>
  <c r="AI792" i="25"/>
  <c r="AH793" i="25"/>
  <c r="AI793" i="25"/>
  <c r="AH794" i="25"/>
  <c r="AI794" i="25"/>
  <c r="AH795" i="25"/>
  <c r="AI795" i="25"/>
  <c r="AH796" i="25"/>
  <c r="AI796" i="25"/>
  <c r="AH797" i="25"/>
  <c r="AI797" i="25"/>
  <c r="AH798" i="25"/>
  <c r="AI798" i="25"/>
  <c r="AH799" i="25"/>
  <c r="AI799" i="25"/>
  <c r="AH800" i="25"/>
  <c r="AI800" i="25"/>
  <c r="AH801" i="25"/>
  <c r="AI801" i="25"/>
  <c r="AH802" i="25"/>
  <c r="AI802" i="25"/>
  <c r="AH803" i="25"/>
  <c r="AI803" i="25"/>
  <c r="AH804" i="25"/>
  <c r="AI804" i="25"/>
  <c r="AH805" i="25"/>
  <c r="AI805" i="25"/>
  <c r="AH806" i="25"/>
  <c r="AI806" i="25"/>
  <c r="AH807" i="25"/>
  <c r="AI807" i="25"/>
  <c r="AH808" i="25"/>
  <c r="AI808" i="25"/>
  <c r="AH809" i="25"/>
  <c r="AI809" i="25"/>
  <c r="AH810" i="25"/>
  <c r="AI810" i="25"/>
  <c r="AH811" i="25"/>
  <c r="AI811" i="25"/>
  <c r="AH812" i="25"/>
  <c r="AI812" i="25"/>
  <c r="AH813" i="25"/>
  <c r="AI813" i="25"/>
  <c r="AH814" i="25"/>
  <c r="AI814" i="25"/>
  <c r="AH815" i="25"/>
  <c r="AI815" i="25"/>
  <c r="AH816" i="25"/>
  <c r="AI816" i="25"/>
  <c r="AH817" i="25"/>
  <c r="AI817" i="25"/>
  <c r="AH818" i="25"/>
  <c r="AI818" i="25"/>
  <c r="AH819" i="25"/>
  <c r="AI819" i="25"/>
  <c r="AH820" i="25"/>
  <c r="AI820" i="25"/>
  <c r="AH821" i="25"/>
  <c r="AI821" i="25"/>
  <c r="AH822" i="25"/>
  <c r="AI822" i="25"/>
  <c r="AH823" i="25"/>
  <c r="AI823" i="25"/>
  <c r="AH824" i="25"/>
  <c r="AI824" i="25"/>
  <c r="AH825" i="25"/>
  <c r="AI825" i="25"/>
  <c r="AH826" i="25"/>
  <c r="AI826" i="25"/>
  <c r="AH827" i="25"/>
  <c r="AI827" i="25"/>
  <c r="AH828" i="25"/>
  <c r="AI828" i="25"/>
  <c r="AH829" i="25"/>
  <c r="AI829" i="25"/>
  <c r="AH830" i="25"/>
  <c r="AI830" i="25"/>
  <c r="AH831" i="25"/>
  <c r="AI831" i="25"/>
  <c r="AH832" i="25"/>
  <c r="AI832" i="25"/>
  <c r="AH833" i="25"/>
  <c r="AI833" i="25"/>
  <c r="AH834" i="25"/>
  <c r="AI834" i="25"/>
  <c r="AH835" i="25"/>
  <c r="AI835" i="25"/>
  <c r="AH836" i="25"/>
  <c r="AI836" i="25"/>
  <c r="AH837" i="25"/>
  <c r="AI837" i="25"/>
  <c r="AH838" i="25"/>
  <c r="AI838" i="25"/>
  <c r="AH839" i="25"/>
  <c r="AI839" i="25"/>
  <c r="AH840" i="25"/>
  <c r="AI840" i="25"/>
  <c r="AH841" i="25"/>
  <c r="AI841" i="25"/>
  <c r="AH842" i="25"/>
  <c r="AI842" i="25"/>
  <c r="AH843" i="25"/>
  <c r="AI843" i="25"/>
  <c r="AH844" i="25"/>
  <c r="AI844" i="25"/>
  <c r="AH845" i="25"/>
  <c r="AI845" i="25"/>
  <c r="AH846" i="25"/>
  <c r="AI846" i="25"/>
  <c r="AH847" i="25"/>
  <c r="AI847" i="25"/>
  <c r="AH848" i="25"/>
  <c r="AI848" i="25"/>
  <c r="AH849" i="25"/>
  <c r="AI849" i="25"/>
  <c r="AH850" i="25"/>
  <c r="AI850" i="25"/>
  <c r="AH851" i="25"/>
  <c r="AI851" i="25"/>
  <c r="AH852" i="25"/>
  <c r="AI852" i="25"/>
  <c r="AH853" i="25"/>
  <c r="AI853" i="25"/>
  <c r="AH854" i="25"/>
  <c r="AI854" i="25"/>
  <c r="AH855" i="25"/>
  <c r="AI855" i="25"/>
  <c r="AH856" i="25"/>
  <c r="AI856" i="25"/>
  <c r="AH857" i="25"/>
  <c r="AI857" i="25"/>
  <c r="AH858" i="25"/>
  <c r="AI858" i="25"/>
  <c r="AH859" i="25"/>
  <c r="AI859" i="25"/>
  <c r="AH860" i="25"/>
  <c r="AI860" i="25"/>
  <c r="AH861" i="25"/>
  <c r="AI861" i="25"/>
  <c r="AH862" i="25"/>
  <c r="AI862" i="25"/>
  <c r="AH863" i="25"/>
  <c r="AI863" i="25"/>
  <c r="AH864" i="25"/>
  <c r="AI864" i="25"/>
  <c r="AH865" i="25"/>
  <c r="AI865" i="25"/>
  <c r="AH866" i="25"/>
  <c r="AI866" i="25"/>
  <c r="AH867" i="25"/>
  <c r="AI867" i="25"/>
  <c r="AH868" i="25"/>
  <c r="AI868" i="25"/>
  <c r="AH869" i="25"/>
  <c r="AI869" i="25"/>
  <c r="AH870" i="25"/>
  <c r="AI870" i="25"/>
  <c r="AH871" i="25"/>
  <c r="AI871" i="25"/>
  <c r="AH872" i="25"/>
  <c r="AI872" i="25"/>
  <c r="AH873" i="25"/>
  <c r="AI873" i="25"/>
  <c r="AH874" i="25"/>
  <c r="AI874" i="25"/>
  <c r="AH875" i="25"/>
  <c r="AI875" i="25"/>
  <c r="AH876" i="25"/>
  <c r="AI876" i="25"/>
  <c r="AH877" i="25"/>
  <c r="AI877" i="25"/>
  <c r="AH878" i="25"/>
  <c r="AI878" i="25"/>
  <c r="AH879" i="25"/>
  <c r="AI879" i="25"/>
  <c r="AH880" i="25"/>
  <c r="AI880" i="25"/>
  <c r="AH881" i="25"/>
  <c r="AI881" i="25"/>
  <c r="AI662" i="25"/>
  <c r="AH662" i="25"/>
  <c r="AH443" i="25"/>
  <c r="AI443" i="25"/>
  <c r="AH444" i="25"/>
  <c r="AI444" i="25"/>
  <c r="AH445" i="25"/>
  <c r="AI445" i="25"/>
  <c r="AH446" i="25"/>
  <c r="AI446" i="25"/>
  <c r="AH447" i="25"/>
  <c r="AI447" i="25"/>
  <c r="AH448" i="25"/>
  <c r="AI448" i="25"/>
  <c r="AH449" i="25"/>
  <c r="AI449" i="25"/>
  <c r="AH450" i="25"/>
  <c r="AI450" i="25"/>
  <c r="AH451" i="25"/>
  <c r="AI451" i="25"/>
  <c r="AH452" i="25"/>
  <c r="AI452" i="25"/>
  <c r="AH453" i="25"/>
  <c r="AI453" i="25"/>
  <c r="AH454" i="25"/>
  <c r="AI454" i="25"/>
  <c r="AH455" i="25"/>
  <c r="AI455" i="25"/>
  <c r="AH456" i="25"/>
  <c r="AI456" i="25"/>
  <c r="AH457" i="25"/>
  <c r="AI457" i="25"/>
  <c r="AH458" i="25"/>
  <c r="AI458" i="25"/>
  <c r="AH459" i="25"/>
  <c r="AI459" i="25"/>
  <c r="AH460" i="25"/>
  <c r="AI460" i="25"/>
  <c r="AH461" i="25"/>
  <c r="AI461" i="25"/>
  <c r="AH462" i="25"/>
  <c r="AI462" i="25"/>
  <c r="AH463" i="25"/>
  <c r="AI463" i="25"/>
  <c r="AH464" i="25"/>
  <c r="AI464" i="25"/>
  <c r="AH465" i="25"/>
  <c r="AI465" i="25"/>
  <c r="AH466" i="25"/>
  <c r="AI466" i="25"/>
  <c r="AH467" i="25"/>
  <c r="AI467" i="25"/>
  <c r="AH468" i="25"/>
  <c r="AI468" i="25"/>
  <c r="AH469" i="25"/>
  <c r="AI469" i="25"/>
  <c r="AH470" i="25"/>
  <c r="AI470" i="25"/>
  <c r="AH471" i="25"/>
  <c r="AI471" i="25"/>
  <c r="AH472" i="25"/>
  <c r="AI472" i="25"/>
  <c r="AH473" i="25"/>
  <c r="AI473" i="25"/>
  <c r="AH474" i="25"/>
  <c r="AI474" i="25"/>
  <c r="AH475" i="25"/>
  <c r="AI475" i="25"/>
  <c r="AH476" i="25"/>
  <c r="AI476" i="25"/>
  <c r="AH477" i="25"/>
  <c r="AI477" i="25"/>
  <c r="AH478" i="25"/>
  <c r="AI478" i="25"/>
  <c r="AH479" i="25"/>
  <c r="AI479" i="25"/>
  <c r="AH480" i="25"/>
  <c r="AI480" i="25"/>
  <c r="AH481" i="25"/>
  <c r="AI481" i="25"/>
  <c r="AH482" i="25"/>
  <c r="AI482" i="25"/>
  <c r="AH483" i="25"/>
  <c r="AI483" i="25"/>
  <c r="AH484" i="25"/>
  <c r="AI484" i="25"/>
  <c r="AH485" i="25"/>
  <c r="AI485" i="25"/>
  <c r="AH486" i="25"/>
  <c r="AI486" i="25"/>
  <c r="AH487" i="25"/>
  <c r="AI487" i="25"/>
  <c r="AH488" i="25"/>
  <c r="AI488" i="25"/>
  <c r="AH489" i="25"/>
  <c r="AI489" i="25"/>
  <c r="AH490" i="25"/>
  <c r="AI490" i="25"/>
  <c r="AH491" i="25"/>
  <c r="AI491" i="25"/>
  <c r="AH492" i="25"/>
  <c r="AI492" i="25"/>
  <c r="AH493" i="25"/>
  <c r="AI493" i="25"/>
  <c r="AH494" i="25"/>
  <c r="AI494" i="25"/>
  <c r="AH495" i="25"/>
  <c r="AI495" i="25"/>
  <c r="AH496" i="25"/>
  <c r="AI496" i="25"/>
  <c r="AH497" i="25"/>
  <c r="AI497" i="25"/>
  <c r="AH498" i="25"/>
  <c r="AI498" i="25"/>
  <c r="AH499" i="25"/>
  <c r="AI499" i="25"/>
  <c r="AH500" i="25"/>
  <c r="AI500" i="25"/>
  <c r="AH501" i="25"/>
  <c r="AI501" i="25"/>
  <c r="AH502" i="25"/>
  <c r="AI502" i="25"/>
  <c r="AH503" i="25"/>
  <c r="AI503" i="25"/>
  <c r="AH504" i="25"/>
  <c r="AI504" i="25"/>
  <c r="AH505" i="25"/>
  <c r="AI505" i="25"/>
  <c r="AH506" i="25"/>
  <c r="AI506" i="25"/>
  <c r="AH507" i="25"/>
  <c r="AI507" i="25"/>
  <c r="AH508" i="25"/>
  <c r="AI508" i="25"/>
  <c r="AH509" i="25"/>
  <c r="AI509" i="25"/>
  <c r="AH510" i="25"/>
  <c r="AI510" i="25"/>
  <c r="AH511" i="25"/>
  <c r="AI511" i="25"/>
  <c r="AH512" i="25"/>
  <c r="AI512" i="25"/>
  <c r="AH513" i="25"/>
  <c r="AI513" i="25"/>
  <c r="AH514" i="25"/>
  <c r="AI514" i="25"/>
  <c r="AH515" i="25"/>
  <c r="AI515" i="25"/>
  <c r="AH516" i="25"/>
  <c r="AI516" i="25"/>
  <c r="AH517" i="25"/>
  <c r="AI517" i="25"/>
  <c r="AH518" i="25"/>
  <c r="AI518" i="25"/>
  <c r="AH519" i="25"/>
  <c r="AI519" i="25"/>
  <c r="AH520" i="25"/>
  <c r="AI520" i="25"/>
  <c r="AH521" i="25"/>
  <c r="AI521" i="25"/>
  <c r="AH522" i="25"/>
  <c r="AI522" i="25"/>
  <c r="AH523" i="25"/>
  <c r="AI523" i="25"/>
  <c r="AH524" i="25"/>
  <c r="AI524" i="25"/>
  <c r="AH525" i="25"/>
  <c r="AI525" i="25"/>
  <c r="AH526" i="25"/>
  <c r="AI526" i="25"/>
  <c r="AH527" i="25"/>
  <c r="AI527" i="25"/>
  <c r="AH528" i="25"/>
  <c r="AI528" i="25"/>
  <c r="AH529" i="25"/>
  <c r="AI529" i="25"/>
  <c r="AH530" i="25"/>
  <c r="AI530" i="25"/>
  <c r="AH531" i="25"/>
  <c r="AI531" i="25"/>
  <c r="AH532" i="25"/>
  <c r="AI532" i="25"/>
  <c r="AH533" i="25"/>
  <c r="AI533" i="25"/>
  <c r="AH534" i="25"/>
  <c r="AI534" i="25"/>
  <c r="AH535" i="25"/>
  <c r="AI535" i="25"/>
  <c r="AH536" i="25"/>
  <c r="AI536" i="25"/>
  <c r="AH537" i="25"/>
  <c r="AI537" i="25"/>
  <c r="AH538" i="25"/>
  <c r="AI538" i="25"/>
  <c r="AH539" i="25"/>
  <c r="AI539" i="25"/>
  <c r="AH540" i="25"/>
  <c r="AI540" i="25"/>
  <c r="AH541" i="25"/>
  <c r="AI541" i="25"/>
  <c r="AH542" i="25"/>
  <c r="AI542" i="25"/>
  <c r="AH543" i="25"/>
  <c r="AI543" i="25"/>
  <c r="AH544" i="25"/>
  <c r="AI544" i="25"/>
  <c r="AH545" i="25"/>
  <c r="AI545" i="25"/>
  <c r="AH546" i="25"/>
  <c r="AI546" i="25"/>
  <c r="AH547" i="25"/>
  <c r="AI547" i="25"/>
  <c r="AH548" i="25"/>
  <c r="AI548" i="25"/>
  <c r="AH549" i="25"/>
  <c r="AI549" i="25"/>
  <c r="AH550" i="25"/>
  <c r="AI550" i="25"/>
  <c r="AH551" i="25"/>
  <c r="AI551" i="25"/>
  <c r="AH552" i="25"/>
  <c r="AI552" i="25"/>
  <c r="AH553" i="25"/>
  <c r="AI553" i="25"/>
  <c r="AH554" i="25"/>
  <c r="AI554" i="25"/>
  <c r="AH555" i="25"/>
  <c r="AI555" i="25"/>
  <c r="AH556" i="25"/>
  <c r="AI556" i="25"/>
  <c r="AH557" i="25"/>
  <c r="AI557" i="25"/>
  <c r="AH558" i="25"/>
  <c r="AI558" i="25"/>
  <c r="AH559" i="25"/>
  <c r="AI559" i="25"/>
  <c r="AH560" i="25"/>
  <c r="AI560" i="25"/>
  <c r="AH561" i="25"/>
  <c r="AI561" i="25"/>
  <c r="AH562" i="25"/>
  <c r="AI562" i="25"/>
  <c r="AH563" i="25"/>
  <c r="AI563" i="25"/>
  <c r="AH564" i="25"/>
  <c r="AI564" i="25"/>
  <c r="AH565" i="25"/>
  <c r="AI565" i="25"/>
  <c r="AH566" i="25"/>
  <c r="AI566" i="25"/>
  <c r="AH567" i="25"/>
  <c r="AI567" i="25"/>
  <c r="AH568" i="25"/>
  <c r="AI568" i="25"/>
  <c r="AH569" i="25"/>
  <c r="AI569" i="25"/>
  <c r="AH570" i="25"/>
  <c r="AI570" i="25"/>
  <c r="AH571" i="25"/>
  <c r="AI571" i="25"/>
  <c r="AH572" i="25"/>
  <c r="AI572" i="25"/>
  <c r="AH573" i="25"/>
  <c r="AI573" i="25"/>
  <c r="AH574" i="25"/>
  <c r="AI574" i="25"/>
  <c r="AH575" i="25"/>
  <c r="AI575" i="25"/>
  <c r="AH576" i="25"/>
  <c r="AI576" i="25"/>
  <c r="AH577" i="25"/>
  <c r="AI577" i="25"/>
  <c r="AH578" i="25"/>
  <c r="AI578" i="25"/>
  <c r="AH579" i="25"/>
  <c r="AI579" i="25"/>
  <c r="AH580" i="25"/>
  <c r="AI580" i="25"/>
  <c r="AH581" i="25"/>
  <c r="AI581" i="25"/>
  <c r="AH582" i="25"/>
  <c r="AI582" i="25"/>
  <c r="AH583" i="25"/>
  <c r="AI583" i="25"/>
  <c r="AH584" i="25"/>
  <c r="AI584" i="25"/>
  <c r="AH585" i="25"/>
  <c r="AI585" i="25"/>
  <c r="AH586" i="25"/>
  <c r="AI586" i="25"/>
  <c r="AH587" i="25"/>
  <c r="AI587" i="25"/>
  <c r="AH588" i="25"/>
  <c r="AI588" i="25"/>
  <c r="AH589" i="25"/>
  <c r="AI589" i="25"/>
  <c r="AH590" i="25"/>
  <c r="AI590" i="25"/>
  <c r="AH591" i="25"/>
  <c r="AI591" i="25"/>
  <c r="AH592" i="25"/>
  <c r="AI592" i="25"/>
  <c r="AH593" i="25"/>
  <c r="AI593" i="25"/>
  <c r="AH594" i="25"/>
  <c r="AI594" i="25"/>
  <c r="AH595" i="25"/>
  <c r="AI595" i="25"/>
  <c r="AH596" i="25"/>
  <c r="AI596" i="25"/>
  <c r="AH597" i="25"/>
  <c r="AI597" i="25"/>
  <c r="AH598" i="25"/>
  <c r="AI598" i="25"/>
  <c r="AH599" i="25"/>
  <c r="AI599" i="25"/>
  <c r="AH600" i="25"/>
  <c r="AI600" i="25"/>
  <c r="AH601" i="25"/>
  <c r="AI601" i="25"/>
  <c r="AH602" i="25"/>
  <c r="AI602" i="25"/>
  <c r="AH603" i="25"/>
  <c r="AI603" i="25"/>
  <c r="AH604" i="25"/>
  <c r="AI604" i="25"/>
  <c r="AH605" i="25"/>
  <c r="AI605" i="25"/>
  <c r="AH606" i="25"/>
  <c r="AI606" i="25"/>
  <c r="AH607" i="25"/>
  <c r="AI607" i="25"/>
  <c r="AH608" i="25"/>
  <c r="AI608" i="25"/>
  <c r="AH609" i="25"/>
  <c r="AI609" i="25"/>
  <c r="AH610" i="25"/>
  <c r="AI610" i="25"/>
  <c r="AH611" i="25"/>
  <c r="AI611" i="25"/>
  <c r="AH612" i="25"/>
  <c r="AI612" i="25"/>
  <c r="AH613" i="25"/>
  <c r="AI613" i="25"/>
  <c r="AH614" i="25"/>
  <c r="AI614" i="25"/>
  <c r="AH615" i="25"/>
  <c r="AI615" i="25"/>
  <c r="AH616" i="25"/>
  <c r="AI616" i="25"/>
  <c r="AH617" i="25"/>
  <c r="AI617" i="25"/>
  <c r="AH618" i="25"/>
  <c r="AI618" i="25"/>
  <c r="AH619" i="25"/>
  <c r="AI619" i="25"/>
  <c r="AH620" i="25"/>
  <c r="AI620" i="25"/>
  <c r="AH621" i="25"/>
  <c r="AI621" i="25"/>
  <c r="AH622" i="25"/>
  <c r="AI622" i="25"/>
  <c r="AH623" i="25"/>
  <c r="AI623" i="25"/>
  <c r="AH624" i="25"/>
  <c r="AI624" i="25"/>
  <c r="AH625" i="25"/>
  <c r="AI625" i="25"/>
  <c r="AH626" i="25"/>
  <c r="AI626" i="25"/>
  <c r="AH627" i="25"/>
  <c r="AI627" i="25"/>
  <c r="AH628" i="25"/>
  <c r="AI628" i="25"/>
  <c r="AH629" i="25"/>
  <c r="AI629" i="25"/>
  <c r="AH630" i="25"/>
  <c r="AI630" i="25"/>
  <c r="AH631" i="25"/>
  <c r="AI631" i="25"/>
  <c r="AH632" i="25"/>
  <c r="AI632" i="25"/>
  <c r="AH633" i="25"/>
  <c r="AI633" i="25"/>
  <c r="AH634" i="25"/>
  <c r="AI634" i="25"/>
  <c r="AH635" i="25"/>
  <c r="AI635" i="25"/>
  <c r="AH636" i="25"/>
  <c r="AI636" i="25"/>
  <c r="AH637" i="25"/>
  <c r="AI637" i="25"/>
  <c r="AH638" i="25"/>
  <c r="AI638" i="25"/>
  <c r="AH639" i="25"/>
  <c r="AI639" i="25"/>
  <c r="AH640" i="25"/>
  <c r="AI640" i="25"/>
  <c r="AH641" i="25"/>
  <c r="AI641" i="25"/>
  <c r="AH642" i="25"/>
  <c r="AI642" i="25"/>
  <c r="AH643" i="25"/>
  <c r="AI643" i="25"/>
  <c r="AH644" i="25"/>
  <c r="AI644" i="25"/>
  <c r="AH645" i="25"/>
  <c r="AI645" i="25"/>
  <c r="AH646" i="25"/>
  <c r="AI646" i="25"/>
  <c r="AH647" i="25"/>
  <c r="AI647" i="25"/>
  <c r="AH648" i="25"/>
  <c r="AI648" i="25"/>
  <c r="AH649" i="25"/>
  <c r="AI649" i="25"/>
  <c r="AH650" i="25"/>
  <c r="AI650" i="25"/>
  <c r="AH651" i="25"/>
  <c r="AI651" i="25"/>
  <c r="AH652" i="25"/>
  <c r="AI652" i="25"/>
  <c r="AH653" i="25"/>
  <c r="AI653" i="25"/>
  <c r="AH654" i="25"/>
  <c r="AI654" i="25"/>
  <c r="AH655" i="25"/>
  <c r="AI655" i="25"/>
  <c r="AH656" i="25"/>
  <c r="AI656" i="25"/>
  <c r="AH657" i="25"/>
  <c r="AI657" i="25"/>
  <c r="AH658" i="25"/>
  <c r="AI658" i="25"/>
  <c r="AH659" i="25"/>
  <c r="AI659" i="25"/>
  <c r="AH660" i="25"/>
  <c r="AI660" i="25"/>
  <c r="AH661" i="25"/>
  <c r="AI661" i="25"/>
  <c r="AI442" i="25"/>
  <c r="AH442" i="25"/>
  <c r="AH2" i="25"/>
  <c r="AI2" i="25"/>
  <c r="AH223" i="25"/>
  <c r="AI223" i="25"/>
  <c r="AH224" i="25"/>
  <c r="AI224" i="25"/>
  <c r="AH225" i="25"/>
  <c r="AI225" i="25"/>
  <c r="AH226" i="25"/>
  <c r="AI226" i="25"/>
  <c r="AH227" i="25"/>
  <c r="AI227" i="25"/>
  <c r="AH228" i="25"/>
  <c r="AI228" i="25"/>
  <c r="AH229" i="25"/>
  <c r="AI229" i="25"/>
  <c r="AH230" i="25"/>
  <c r="AI230" i="25"/>
  <c r="AH231" i="25"/>
  <c r="AI231" i="25"/>
  <c r="AH232" i="25"/>
  <c r="AI232" i="25"/>
  <c r="AH233" i="25"/>
  <c r="AI233" i="25"/>
  <c r="AH234" i="25"/>
  <c r="AI234" i="25"/>
  <c r="AH235" i="25"/>
  <c r="AI235" i="25"/>
  <c r="AH236" i="25"/>
  <c r="AI236" i="25"/>
  <c r="AH237" i="25"/>
  <c r="AI237" i="25"/>
  <c r="AH238" i="25"/>
  <c r="AI238" i="25"/>
  <c r="AH239" i="25"/>
  <c r="AI239" i="25"/>
  <c r="AH240" i="25"/>
  <c r="AI240" i="25"/>
  <c r="AH241" i="25"/>
  <c r="AI241" i="25"/>
  <c r="AH242" i="25"/>
  <c r="AI242" i="25"/>
  <c r="AH243" i="25"/>
  <c r="AI243" i="25"/>
  <c r="AH244" i="25"/>
  <c r="AI244" i="25"/>
  <c r="AH245" i="25"/>
  <c r="AI245" i="25"/>
  <c r="AH246" i="25"/>
  <c r="AI246" i="25"/>
  <c r="AH247" i="25"/>
  <c r="AI247" i="25"/>
  <c r="AH248" i="25"/>
  <c r="AI248" i="25"/>
  <c r="AH249" i="25"/>
  <c r="AI249" i="25"/>
  <c r="AH250" i="25"/>
  <c r="AI250" i="25"/>
  <c r="AH251" i="25"/>
  <c r="AI251" i="25"/>
  <c r="AH252" i="25"/>
  <c r="AI252" i="25"/>
  <c r="AH253" i="25"/>
  <c r="AI253" i="25"/>
  <c r="AH254" i="25"/>
  <c r="AI254" i="25"/>
  <c r="AH255" i="25"/>
  <c r="AI255" i="25"/>
  <c r="AH256" i="25"/>
  <c r="AI256" i="25"/>
  <c r="AH257" i="25"/>
  <c r="AI257" i="25"/>
  <c r="AH258" i="25"/>
  <c r="AI258" i="25"/>
  <c r="AH259" i="25"/>
  <c r="AI259" i="25"/>
  <c r="AH260" i="25"/>
  <c r="AI260" i="25"/>
  <c r="AH261" i="25"/>
  <c r="AI261" i="25"/>
  <c r="AH262" i="25"/>
  <c r="AI262" i="25"/>
  <c r="AH263" i="25"/>
  <c r="AI263" i="25"/>
  <c r="AH264" i="25"/>
  <c r="AI264" i="25"/>
  <c r="AH265" i="25"/>
  <c r="AI265" i="25"/>
  <c r="AH266" i="25"/>
  <c r="AI266" i="25"/>
  <c r="AH267" i="25"/>
  <c r="AI267" i="25"/>
  <c r="AH268" i="25"/>
  <c r="AI268" i="25"/>
  <c r="AH269" i="25"/>
  <c r="AI269" i="25"/>
  <c r="AH270" i="25"/>
  <c r="AI270" i="25"/>
  <c r="AH271" i="25"/>
  <c r="AI271" i="25"/>
  <c r="AH272" i="25"/>
  <c r="AI272" i="25"/>
  <c r="AH273" i="25"/>
  <c r="AI273" i="25"/>
  <c r="AH274" i="25"/>
  <c r="AI274" i="25"/>
  <c r="AH275" i="25"/>
  <c r="AI275" i="25"/>
  <c r="AH276" i="25"/>
  <c r="AI276" i="25"/>
  <c r="AH277" i="25"/>
  <c r="AI277" i="25"/>
  <c r="AH278" i="25"/>
  <c r="AI278" i="25"/>
  <c r="AH279" i="25"/>
  <c r="AI279" i="25"/>
  <c r="AH280" i="25"/>
  <c r="AI280" i="25"/>
  <c r="AH281" i="25"/>
  <c r="AI281" i="25"/>
  <c r="AH282" i="25"/>
  <c r="AI282" i="25"/>
  <c r="AH283" i="25"/>
  <c r="AI283" i="25"/>
  <c r="AH284" i="25"/>
  <c r="AI284" i="25"/>
  <c r="AH285" i="25"/>
  <c r="AI285" i="25"/>
  <c r="AH286" i="25"/>
  <c r="AI286" i="25"/>
  <c r="AH287" i="25"/>
  <c r="AI287" i="25"/>
  <c r="AH288" i="25"/>
  <c r="AI288" i="25"/>
  <c r="AH289" i="25"/>
  <c r="AI289" i="25"/>
  <c r="AH290" i="25"/>
  <c r="AI290" i="25"/>
  <c r="AH291" i="25"/>
  <c r="AI291" i="25"/>
  <c r="AH292" i="25"/>
  <c r="AI292" i="25"/>
  <c r="AH293" i="25"/>
  <c r="AI293" i="25"/>
  <c r="AH294" i="25"/>
  <c r="AI294" i="25"/>
  <c r="AH295" i="25"/>
  <c r="AI295" i="25"/>
  <c r="AH296" i="25"/>
  <c r="AI296" i="25"/>
  <c r="AH297" i="25"/>
  <c r="AI297" i="25"/>
  <c r="AH298" i="25"/>
  <c r="AI298" i="25"/>
  <c r="AH299" i="25"/>
  <c r="AI299" i="25"/>
  <c r="AH300" i="25"/>
  <c r="AI300" i="25"/>
  <c r="AH301" i="25"/>
  <c r="AI301" i="25"/>
  <c r="AH302" i="25"/>
  <c r="AI302" i="25"/>
  <c r="AH303" i="25"/>
  <c r="AI303" i="25"/>
  <c r="AH304" i="25"/>
  <c r="AI304" i="25"/>
  <c r="AH305" i="25"/>
  <c r="AI305" i="25"/>
  <c r="AH306" i="25"/>
  <c r="AI306" i="25"/>
  <c r="AH307" i="25"/>
  <c r="AI307" i="25"/>
  <c r="AH308" i="25"/>
  <c r="AI308" i="25"/>
  <c r="AH309" i="25"/>
  <c r="AI309" i="25"/>
  <c r="AH310" i="25"/>
  <c r="AI310" i="25"/>
  <c r="AH311" i="25"/>
  <c r="AI311" i="25"/>
  <c r="AH312" i="25"/>
  <c r="AI312" i="25"/>
  <c r="AH313" i="25"/>
  <c r="AI313" i="25"/>
  <c r="AH314" i="25"/>
  <c r="AI314" i="25"/>
  <c r="AH315" i="25"/>
  <c r="AI315" i="25"/>
  <c r="AH316" i="25"/>
  <c r="AI316" i="25"/>
  <c r="AH317" i="25"/>
  <c r="AI317" i="25"/>
  <c r="AH318" i="25"/>
  <c r="AI318" i="25"/>
  <c r="AH319" i="25"/>
  <c r="AI319" i="25"/>
  <c r="AH320" i="25"/>
  <c r="AI320" i="25"/>
  <c r="AH321" i="25"/>
  <c r="AI321" i="25"/>
  <c r="AH322" i="25"/>
  <c r="AI322" i="25"/>
  <c r="AH323" i="25"/>
  <c r="AI323" i="25"/>
  <c r="AH324" i="25"/>
  <c r="AI324" i="25"/>
  <c r="AH325" i="25"/>
  <c r="AI325" i="25"/>
  <c r="AH326" i="25"/>
  <c r="AI326" i="25"/>
  <c r="AH327" i="25"/>
  <c r="AI327" i="25"/>
  <c r="AH328" i="25"/>
  <c r="AI328" i="25"/>
  <c r="AH329" i="25"/>
  <c r="AI329" i="25"/>
  <c r="AH330" i="25"/>
  <c r="AI330" i="25"/>
  <c r="AH331" i="25"/>
  <c r="AI331" i="25"/>
  <c r="AH332" i="25"/>
  <c r="AI332" i="25"/>
  <c r="AH333" i="25"/>
  <c r="AI333" i="25"/>
  <c r="AH334" i="25"/>
  <c r="AI334" i="25"/>
  <c r="AH335" i="25"/>
  <c r="AI335" i="25"/>
  <c r="AH336" i="25"/>
  <c r="AI336" i="25"/>
  <c r="AH337" i="25"/>
  <c r="AI337" i="25"/>
  <c r="AH338" i="25"/>
  <c r="AI338" i="25"/>
  <c r="AH339" i="25"/>
  <c r="AI339" i="25"/>
  <c r="AH340" i="25"/>
  <c r="AI340" i="25"/>
  <c r="AH341" i="25"/>
  <c r="AI341" i="25"/>
  <c r="AH342" i="25"/>
  <c r="AI342" i="25"/>
  <c r="AH343" i="25"/>
  <c r="AI343" i="25"/>
  <c r="AH344" i="25"/>
  <c r="AI344" i="25"/>
  <c r="AH345" i="25"/>
  <c r="AI345" i="25"/>
  <c r="AH346" i="25"/>
  <c r="AI346" i="25"/>
  <c r="AH347" i="25"/>
  <c r="AI347" i="25"/>
  <c r="AH348" i="25"/>
  <c r="AI348" i="25"/>
  <c r="AH349" i="25"/>
  <c r="AI349" i="25"/>
  <c r="AH350" i="25"/>
  <c r="AI350" i="25"/>
  <c r="AH351" i="25"/>
  <c r="AI351" i="25"/>
  <c r="AH352" i="25"/>
  <c r="AI352" i="25"/>
  <c r="AH353" i="25"/>
  <c r="AI353" i="25"/>
  <c r="AH354" i="25"/>
  <c r="AI354" i="25"/>
  <c r="AH355" i="25"/>
  <c r="AI355" i="25"/>
  <c r="AH356" i="25"/>
  <c r="AI356" i="25"/>
  <c r="AH357" i="25"/>
  <c r="AI357" i="25"/>
  <c r="AH358" i="25"/>
  <c r="AI358" i="25"/>
  <c r="AH359" i="25"/>
  <c r="AI359" i="25"/>
  <c r="AH360" i="25"/>
  <c r="AI360" i="25"/>
  <c r="AH361" i="25"/>
  <c r="AI361" i="25"/>
  <c r="AH362" i="25"/>
  <c r="AI362" i="25"/>
  <c r="AH363" i="25"/>
  <c r="AI363" i="25"/>
  <c r="AH364" i="25"/>
  <c r="AI364" i="25"/>
  <c r="AH365" i="25"/>
  <c r="AI365" i="25"/>
  <c r="AH366" i="25"/>
  <c r="AI366" i="25"/>
  <c r="AH367" i="25"/>
  <c r="AI367" i="25"/>
  <c r="AH368" i="25"/>
  <c r="AI368" i="25"/>
  <c r="AH369" i="25"/>
  <c r="AI369" i="25"/>
  <c r="AH370" i="25"/>
  <c r="AI370" i="25"/>
  <c r="AH371" i="25"/>
  <c r="AI371" i="25"/>
  <c r="AH372" i="25"/>
  <c r="AI372" i="25"/>
  <c r="AH373" i="25"/>
  <c r="AI373" i="25"/>
  <c r="AH374" i="25"/>
  <c r="AI374" i="25"/>
  <c r="AH375" i="25"/>
  <c r="AI375" i="25"/>
  <c r="AH376" i="25"/>
  <c r="AI376" i="25"/>
  <c r="AH377" i="25"/>
  <c r="AI377" i="25"/>
  <c r="AH378" i="25"/>
  <c r="AI378" i="25"/>
  <c r="AH379" i="25"/>
  <c r="AI379" i="25"/>
  <c r="AH380" i="25"/>
  <c r="AI380" i="25"/>
  <c r="AH381" i="25"/>
  <c r="AI381" i="25"/>
  <c r="AH382" i="25"/>
  <c r="AI382" i="25"/>
  <c r="AH383" i="25"/>
  <c r="AI383" i="25"/>
  <c r="AH384" i="25"/>
  <c r="AI384" i="25"/>
  <c r="AH385" i="25"/>
  <c r="AI385" i="25"/>
  <c r="AH386" i="25"/>
  <c r="AI386" i="25"/>
  <c r="AH387" i="25"/>
  <c r="AI387" i="25"/>
  <c r="AH388" i="25"/>
  <c r="AI388" i="25"/>
  <c r="AH389" i="25"/>
  <c r="AI389" i="25"/>
  <c r="AH390" i="25"/>
  <c r="AI390" i="25"/>
  <c r="AH391" i="25"/>
  <c r="AI391" i="25"/>
  <c r="AH392" i="25"/>
  <c r="AI392" i="25"/>
  <c r="AH393" i="25"/>
  <c r="AI393" i="25"/>
  <c r="AH394" i="25"/>
  <c r="AI394" i="25"/>
  <c r="AH395" i="25"/>
  <c r="AI395" i="25"/>
  <c r="AH396" i="25"/>
  <c r="AI396" i="25"/>
  <c r="AH397" i="25"/>
  <c r="AI397" i="25"/>
  <c r="AH398" i="25"/>
  <c r="AI398" i="25"/>
  <c r="AH399" i="25"/>
  <c r="AI399" i="25"/>
  <c r="AH400" i="25"/>
  <c r="AI400" i="25"/>
  <c r="AH401" i="25"/>
  <c r="AI401" i="25"/>
  <c r="AH402" i="25"/>
  <c r="AI402" i="25"/>
  <c r="AH403" i="25"/>
  <c r="AI403" i="25"/>
  <c r="AH404" i="25"/>
  <c r="AI404" i="25"/>
  <c r="AH405" i="25"/>
  <c r="AI405" i="25"/>
  <c r="AH406" i="25"/>
  <c r="AI406" i="25"/>
  <c r="AH407" i="25"/>
  <c r="AI407" i="25"/>
  <c r="AH408" i="25"/>
  <c r="AI408" i="25"/>
  <c r="AH409" i="25"/>
  <c r="AI409" i="25"/>
  <c r="AH410" i="25"/>
  <c r="AI410" i="25"/>
  <c r="AH411" i="25"/>
  <c r="AI411" i="25"/>
  <c r="AH412" i="25"/>
  <c r="AI412" i="25"/>
  <c r="AH413" i="25"/>
  <c r="AI413" i="25"/>
  <c r="AH414" i="25"/>
  <c r="AI414" i="25"/>
  <c r="AH415" i="25"/>
  <c r="AI415" i="25"/>
  <c r="AH416" i="25"/>
  <c r="AI416" i="25"/>
  <c r="AH417" i="25"/>
  <c r="AI417" i="25"/>
  <c r="AH418" i="25"/>
  <c r="AI418" i="25"/>
  <c r="AH419" i="25"/>
  <c r="AI419" i="25"/>
  <c r="AH420" i="25"/>
  <c r="AI420" i="25"/>
  <c r="AH421" i="25"/>
  <c r="AI421" i="25"/>
  <c r="AH422" i="25"/>
  <c r="AI422" i="25"/>
  <c r="AH423" i="25"/>
  <c r="AI423" i="25"/>
  <c r="AH424" i="25"/>
  <c r="AI424" i="25"/>
  <c r="AH425" i="25"/>
  <c r="AI425" i="25"/>
  <c r="AH426" i="25"/>
  <c r="AI426" i="25"/>
  <c r="AH427" i="25"/>
  <c r="AI427" i="25"/>
  <c r="AH428" i="25"/>
  <c r="AI428" i="25"/>
  <c r="AH429" i="25"/>
  <c r="AI429" i="25"/>
  <c r="AH430" i="25"/>
  <c r="AI430" i="25"/>
  <c r="AH431" i="25"/>
  <c r="AI431" i="25"/>
  <c r="AH432" i="25"/>
  <c r="AI432" i="25"/>
  <c r="AH433" i="25"/>
  <c r="AI433" i="25"/>
  <c r="AH434" i="25"/>
  <c r="AI434" i="25"/>
  <c r="AH435" i="25"/>
  <c r="AI435" i="25"/>
  <c r="AH436" i="25"/>
  <c r="AI436" i="25"/>
  <c r="AH437" i="25"/>
  <c r="AI437" i="25"/>
  <c r="AH438" i="25"/>
  <c r="AI438" i="25"/>
  <c r="AH439" i="25"/>
  <c r="AI439" i="25"/>
  <c r="AH440" i="25"/>
  <c r="AI440" i="25"/>
  <c r="AH441" i="25"/>
  <c r="AI441" i="25"/>
  <c r="AH7" i="25"/>
  <c r="AI7" i="25"/>
  <c r="AH8" i="25"/>
  <c r="AI8" i="25"/>
  <c r="AH9" i="25"/>
  <c r="AI9" i="25"/>
  <c r="AH10" i="25"/>
  <c r="AI10" i="25"/>
  <c r="AH11" i="25"/>
  <c r="AI11" i="25"/>
  <c r="AH12" i="25"/>
  <c r="AI12" i="25"/>
  <c r="AH13" i="25"/>
  <c r="AI13" i="25"/>
  <c r="AH14" i="25"/>
  <c r="AI14" i="25"/>
  <c r="AH15" i="25"/>
  <c r="AI15" i="25"/>
  <c r="AH16" i="25"/>
  <c r="AI16" i="25"/>
  <c r="AH17" i="25"/>
  <c r="AI17" i="25"/>
  <c r="AH18" i="25"/>
  <c r="AI18" i="25"/>
  <c r="AH19" i="25"/>
  <c r="AI19" i="25"/>
  <c r="AH20" i="25"/>
  <c r="AI20" i="25"/>
  <c r="AH21" i="25"/>
  <c r="AI21" i="25"/>
  <c r="AH22" i="25"/>
  <c r="AI22" i="25"/>
  <c r="AH23" i="25"/>
  <c r="AI23" i="25"/>
  <c r="AH24" i="25"/>
  <c r="AI24" i="25"/>
  <c r="AH25" i="25"/>
  <c r="AI25" i="25"/>
  <c r="AH26" i="25"/>
  <c r="AI26" i="25"/>
  <c r="AH27" i="25"/>
  <c r="AI27" i="25"/>
  <c r="AH28" i="25"/>
  <c r="AI28" i="25"/>
  <c r="AH29" i="25"/>
  <c r="AI29" i="25"/>
  <c r="AH30" i="25"/>
  <c r="AI30" i="25"/>
  <c r="AH31" i="25"/>
  <c r="AI31" i="25"/>
  <c r="AH32" i="25"/>
  <c r="AI32" i="25"/>
  <c r="AH33" i="25"/>
  <c r="AI33" i="25"/>
  <c r="AH34" i="25"/>
  <c r="AI34" i="25"/>
  <c r="AH35" i="25"/>
  <c r="AI35" i="25"/>
  <c r="AH36" i="25"/>
  <c r="AI36" i="25"/>
  <c r="AH37" i="25"/>
  <c r="AI37" i="25"/>
  <c r="AH38" i="25"/>
  <c r="AI38" i="25"/>
  <c r="AH39" i="25"/>
  <c r="AI39" i="25"/>
  <c r="AH40" i="25"/>
  <c r="AI40" i="25"/>
  <c r="AH41" i="25"/>
  <c r="AI41" i="25"/>
  <c r="AH42" i="25"/>
  <c r="AI42" i="25"/>
  <c r="AH43" i="25"/>
  <c r="AI43" i="25"/>
  <c r="AH44" i="25"/>
  <c r="AI44" i="25"/>
  <c r="AH45" i="25"/>
  <c r="AI45" i="25"/>
  <c r="AH46" i="25"/>
  <c r="AI46" i="25"/>
  <c r="AH47" i="25"/>
  <c r="AI47" i="25"/>
  <c r="AH48" i="25"/>
  <c r="AI48" i="25"/>
  <c r="AH49" i="25"/>
  <c r="AI49" i="25"/>
  <c r="AH50" i="25"/>
  <c r="AI50" i="25"/>
  <c r="AH51" i="25"/>
  <c r="AI51" i="25"/>
  <c r="AH52" i="25"/>
  <c r="AI52" i="25"/>
  <c r="AH53" i="25"/>
  <c r="AI53" i="25"/>
  <c r="AH54" i="25"/>
  <c r="AI54" i="25"/>
  <c r="AH55" i="25"/>
  <c r="AI55" i="25"/>
  <c r="AH56" i="25"/>
  <c r="AI56" i="25"/>
  <c r="AH57" i="25"/>
  <c r="AI57" i="25"/>
  <c r="AH58" i="25"/>
  <c r="AI58" i="25"/>
  <c r="AH59" i="25"/>
  <c r="AI59" i="25"/>
  <c r="AH60" i="25"/>
  <c r="AI60" i="25"/>
  <c r="AH61" i="25"/>
  <c r="AI61" i="25"/>
  <c r="AH62" i="25"/>
  <c r="AI62" i="25"/>
  <c r="AH63" i="25"/>
  <c r="AI63" i="25"/>
  <c r="AH64" i="25"/>
  <c r="AI64" i="25"/>
  <c r="AH65" i="25"/>
  <c r="AI65" i="25"/>
  <c r="AH66" i="25"/>
  <c r="AI66" i="25"/>
  <c r="AH67" i="25"/>
  <c r="AI67" i="25"/>
  <c r="AH68" i="25"/>
  <c r="AI68" i="25"/>
  <c r="AH69" i="25"/>
  <c r="AI69" i="25"/>
  <c r="AH70" i="25"/>
  <c r="AI70" i="25"/>
  <c r="AH71" i="25"/>
  <c r="AI71" i="25"/>
  <c r="AH72" i="25"/>
  <c r="AI72" i="25"/>
  <c r="AH73" i="25"/>
  <c r="AI73" i="25"/>
  <c r="AH74" i="25"/>
  <c r="AI74" i="25"/>
  <c r="AH75" i="25"/>
  <c r="AI75" i="25"/>
  <c r="AH76" i="25"/>
  <c r="AI76" i="25"/>
  <c r="AH77" i="25"/>
  <c r="AI77" i="25"/>
  <c r="AH78" i="25"/>
  <c r="AI78" i="25"/>
  <c r="AH79" i="25"/>
  <c r="AI79" i="25"/>
  <c r="AH80" i="25"/>
  <c r="AI80" i="25"/>
  <c r="AH81" i="25"/>
  <c r="AI81" i="25"/>
  <c r="AH82" i="25"/>
  <c r="AI82" i="25"/>
  <c r="AH83" i="25"/>
  <c r="AI83" i="25"/>
  <c r="AH84" i="25"/>
  <c r="AI84" i="25"/>
  <c r="AH85" i="25"/>
  <c r="AI85" i="25"/>
  <c r="AH86" i="25"/>
  <c r="AI86" i="25"/>
  <c r="AH87" i="25"/>
  <c r="AI87" i="25"/>
  <c r="AH88" i="25"/>
  <c r="AI88" i="25"/>
  <c r="AH89" i="25"/>
  <c r="AI89" i="25"/>
  <c r="AH90" i="25"/>
  <c r="AI90" i="25"/>
  <c r="AH91" i="25"/>
  <c r="AI91" i="25"/>
  <c r="AH92" i="25"/>
  <c r="AI92" i="25"/>
  <c r="AH93" i="25"/>
  <c r="AI93" i="25"/>
  <c r="AH94" i="25"/>
  <c r="AI94" i="25"/>
  <c r="AH95" i="25"/>
  <c r="AI95" i="25"/>
  <c r="AH96" i="25"/>
  <c r="AI96" i="25"/>
  <c r="AH97" i="25"/>
  <c r="AI97" i="25"/>
  <c r="AH98" i="25"/>
  <c r="AI98" i="25"/>
  <c r="AH99" i="25"/>
  <c r="AI99" i="25"/>
  <c r="AH100" i="25"/>
  <c r="AI100" i="25"/>
  <c r="AH101" i="25"/>
  <c r="AI101" i="25"/>
  <c r="AH102" i="25"/>
  <c r="AI102" i="25"/>
  <c r="AH103" i="25"/>
  <c r="AI103" i="25"/>
  <c r="AH104" i="25"/>
  <c r="AI104" i="25"/>
  <c r="AH105" i="25"/>
  <c r="AI105" i="25"/>
  <c r="AH106" i="25"/>
  <c r="AI106" i="25"/>
  <c r="AH107" i="25"/>
  <c r="AI107" i="25"/>
  <c r="AH108" i="25"/>
  <c r="AI108" i="25"/>
  <c r="AH109" i="25"/>
  <c r="AI109" i="25"/>
  <c r="AH110" i="25"/>
  <c r="AI110" i="25"/>
  <c r="AH111" i="25"/>
  <c r="AI111" i="25"/>
  <c r="AH112" i="25"/>
  <c r="AI112" i="25"/>
  <c r="AH113" i="25"/>
  <c r="AI113" i="25"/>
  <c r="AH114" i="25"/>
  <c r="AI114" i="25"/>
  <c r="AH115" i="25"/>
  <c r="AI115" i="25"/>
  <c r="AH116" i="25"/>
  <c r="AI116" i="25"/>
  <c r="AH117" i="25"/>
  <c r="AI117" i="25"/>
  <c r="AH118" i="25"/>
  <c r="AI118" i="25"/>
  <c r="AH119" i="25"/>
  <c r="AI119" i="25"/>
  <c r="AH120" i="25"/>
  <c r="AI120" i="25"/>
  <c r="AH121" i="25"/>
  <c r="AI121" i="25"/>
  <c r="AH122" i="25"/>
  <c r="AI122" i="25"/>
  <c r="AH123" i="25"/>
  <c r="AI123" i="25"/>
  <c r="AH124" i="25"/>
  <c r="AI124" i="25"/>
  <c r="AH125" i="25"/>
  <c r="AI125" i="25"/>
  <c r="AH126" i="25"/>
  <c r="AI126" i="25"/>
  <c r="AH127" i="25"/>
  <c r="AI127" i="25"/>
  <c r="AH128" i="25"/>
  <c r="AI128" i="25"/>
  <c r="AH129" i="25"/>
  <c r="AI129" i="25"/>
  <c r="AH130" i="25"/>
  <c r="AI130" i="25"/>
  <c r="AH131" i="25"/>
  <c r="AI131" i="25"/>
  <c r="AH132" i="25"/>
  <c r="AI132" i="25"/>
  <c r="AH133" i="25"/>
  <c r="AI133" i="25"/>
  <c r="AH134" i="25"/>
  <c r="AI134" i="25"/>
  <c r="AH135" i="25"/>
  <c r="AI135" i="25"/>
  <c r="AH136" i="25"/>
  <c r="AI136" i="25"/>
  <c r="AH137" i="25"/>
  <c r="AI137" i="25"/>
  <c r="AH138" i="25"/>
  <c r="AI138" i="25"/>
  <c r="AH139" i="25"/>
  <c r="AI139" i="25"/>
  <c r="AH140" i="25"/>
  <c r="AI140" i="25"/>
  <c r="AH141" i="25"/>
  <c r="AI141" i="25"/>
  <c r="AH142" i="25"/>
  <c r="AI142" i="25"/>
  <c r="AH143" i="25"/>
  <c r="AI143" i="25"/>
  <c r="AH144" i="25"/>
  <c r="AI144" i="25"/>
  <c r="AH145" i="25"/>
  <c r="AI145" i="25"/>
  <c r="AH146" i="25"/>
  <c r="AI146" i="25"/>
  <c r="AH147" i="25"/>
  <c r="AI147" i="25"/>
  <c r="AH148" i="25"/>
  <c r="AI148" i="25"/>
  <c r="AH149" i="25"/>
  <c r="AI149" i="25"/>
  <c r="AH150" i="25"/>
  <c r="AI150" i="25"/>
  <c r="AH151" i="25"/>
  <c r="AI151" i="25"/>
  <c r="AH152" i="25"/>
  <c r="AI152" i="25"/>
  <c r="AH153" i="25"/>
  <c r="AI153" i="25"/>
  <c r="AH154" i="25"/>
  <c r="AI154" i="25"/>
  <c r="AH155" i="25"/>
  <c r="AI155" i="25"/>
  <c r="AH156" i="25"/>
  <c r="AI156" i="25"/>
  <c r="AH157" i="25"/>
  <c r="AI157" i="25"/>
  <c r="AH158" i="25"/>
  <c r="AI158" i="25"/>
  <c r="AH159" i="25"/>
  <c r="AI159" i="25"/>
  <c r="AH160" i="25"/>
  <c r="AI160" i="25"/>
  <c r="AH161" i="25"/>
  <c r="AI161" i="25"/>
  <c r="AH162" i="25"/>
  <c r="AI162" i="25"/>
  <c r="AH163" i="25"/>
  <c r="AI163" i="25"/>
  <c r="AH164" i="25"/>
  <c r="AI164" i="25"/>
  <c r="AH165" i="25"/>
  <c r="AI165" i="25"/>
  <c r="AH166" i="25"/>
  <c r="AI166" i="25"/>
  <c r="AH167" i="25"/>
  <c r="AI167" i="25"/>
  <c r="AH168" i="25"/>
  <c r="AI168" i="25"/>
  <c r="AH169" i="25"/>
  <c r="AI169" i="25"/>
  <c r="AH170" i="25"/>
  <c r="AI170" i="25"/>
  <c r="AH171" i="25"/>
  <c r="AI171" i="25"/>
  <c r="AH172" i="25"/>
  <c r="AI172" i="25"/>
  <c r="AH173" i="25"/>
  <c r="AI173" i="25"/>
  <c r="AH174" i="25"/>
  <c r="AI174" i="25"/>
  <c r="AH175" i="25"/>
  <c r="AI175" i="25"/>
  <c r="AH176" i="25"/>
  <c r="AI176" i="25"/>
  <c r="AH177" i="25"/>
  <c r="AI177" i="25"/>
  <c r="AH178" i="25"/>
  <c r="AI178" i="25"/>
  <c r="AH179" i="25"/>
  <c r="AI179" i="25"/>
  <c r="AH180" i="25"/>
  <c r="AI180" i="25"/>
  <c r="AH181" i="25"/>
  <c r="AI181" i="25"/>
  <c r="AH182" i="25"/>
  <c r="AI182" i="25"/>
  <c r="AH183" i="25"/>
  <c r="AI183" i="25"/>
  <c r="AH184" i="25"/>
  <c r="AI184" i="25"/>
  <c r="AH185" i="25"/>
  <c r="AI185" i="25"/>
  <c r="AH186" i="25"/>
  <c r="AI186" i="25"/>
  <c r="AH187" i="25"/>
  <c r="AI187" i="25"/>
  <c r="AH188" i="25"/>
  <c r="AI188" i="25"/>
  <c r="AH189" i="25"/>
  <c r="AI189" i="25"/>
  <c r="AH190" i="25"/>
  <c r="AI190" i="25"/>
  <c r="AH191" i="25"/>
  <c r="AI191" i="25"/>
  <c r="AH192" i="25"/>
  <c r="AI192" i="25"/>
  <c r="AH193" i="25"/>
  <c r="AI193" i="25"/>
  <c r="AH194" i="25"/>
  <c r="AI194" i="25"/>
  <c r="AH195" i="25"/>
  <c r="AI195" i="25"/>
  <c r="AH196" i="25"/>
  <c r="AI196" i="25"/>
  <c r="AH197" i="25"/>
  <c r="AI197" i="25"/>
  <c r="AH198" i="25"/>
  <c r="AI198" i="25"/>
  <c r="AH199" i="25"/>
  <c r="AI199" i="25"/>
  <c r="AH200" i="25"/>
  <c r="AI200" i="25"/>
  <c r="AH201" i="25"/>
  <c r="AI201" i="25"/>
  <c r="AH202" i="25"/>
  <c r="AI202" i="25"/>
  <c r="AH203" i="25"/>
  <c r="AI203" i="25"/>
  <c r="AH204" i="25"/>
  <c r="AI204" i="25"/>
  <c r="AH205" i="25"/>
  <c r="AI205" i="25"/>
  <c r="AH206" i="25"/>
  <c r="AI206" i="25"/>
  <c r="AH207" i="25"/>
  <c r="AI207" i="25"/>
  <c r="AH208" i="25"/>
  <c r="AI208" i="25"/>
  <c r="AH209" i="25"/>
  <c r="AI209" i="25"/>
  <c r="AH210" i="25"/>
  <c r="AI210" i="25"/>
  <c r="AH211" i="25"/>
  <c r="AI211" i="25"/>
  <c r="AH212" i="25"/>
  <c r="AI212" i="25"/>
  <c r="AH213" i="25"/>
  <c r="AI213" i="25"/>
  <c r="AH214" i="25"/>
  <c r="AI214" i="25"/>
  <c r="AH215" i="25"/>
  <c r="AI215" i="25"/>
  <c r="AH216" i="25"/>
  <c r="AI216" i="25"/>
  <c r="AH217" i="25"/>
  <c r="AI217" i="25"/>
  <c r="AH218" i="25"/>
  <c r="AI218" i="25"/>
  <c r="AH219" i="25"/>
  <c r="AI219" i="25"/>
  <c r="AH220" i="25"/>
  <c r="AI220" i="25"/>
  <c r="AH221" i="25"/>
  <c r="AI221" i="25"/>
  <c r="AI3" i="25"/>
  <c r="AI4" i="25"/>
  <c r="AI5" i="25"/>
  <c r="AI6" i="25"/>
  <c r="AI222" i="25"/>
  <c r="AH3" i="25"/>
  <c r="AH4" i="25"/>
  <c r="AH5" i="25"/>
  <c r="AH6" i="25"/>
  <c r="AH222" i="25"/>
  <c r="K4" i="12"/>
  <c r="T818" i="25"/>
  <c r="T817" i="25"/>
  <c r="T443" i="25"/>
  <c r="Q222" i="12"/>
  <c r="J881" i="25"/>
  <c r="Q221" i="12"/>
  <c r="J880" i="25"/>
  <c r="Q220" i="12"/>
  <c r="J879" i="25"/>
  <c r="Q219" i="12"/>
  <c r="J878" i="25"/>
  <c r="Q218" i="12"/>
  <c r="J877" i="25"/>
  <c r="Q217" i="12"/>
  <c r="J876" i="25"/>
  <c r="Q216" i="12"/>
  <c r="J875" i="25"/>
  <c r="Q215" i="12"/>
  <c r="J874" i="25"/>
  <c r="Q214" i="12"/>
  <c r="J873" i="25"/>
  <c r="Q213" i="12"/>
  <c r="J872" i="25"/>
  <c r="Q212" i="12"/>
  <c r="J871" i="25"/>
  <c r="Q211" i="12"/>
  <c r="J870" i="25"/>
  <c r="Q210" i="12"/>
  <c r="J869" i="25"/>
  <c r="Q209" i="12"/>
  <c r="J868" i="25"/>
  <c r="Q208" i="12"/>
  <c r="J867" i="25"/>
  <c r="Q207" i="12"/>
  <c r="J866" i="25"/>
  <c r="Q206" i="12"/>
  <c r="J865" i="25"/>
  <c r="Q205" i="12"/>
  <c r="J864" i="25"/>
  <c r="Q204" i="12"/>
  <c r="J863" i="25"/>
  <c r="Q203" i="12"/>
  <c r="J862" i="25"/>
  <c r="Q202" i="12"/>
  <c r="J861" i="25"/>
  <c r="Q200" i="12"/>
  <c r="J859" i="25"/>
  <c r="Q199" i="12"/>
  <c r="J858" i="25"/>
  <c r="Q198" i="12"/>
  <c r="J857" i="25"/>
  <c r="Q197" i="12"/>
  <c r="J856" i="25"/>
  <c r="Q196" i="12"/>
  <c r="J855" i="25"/>
  <c r="Q195" i="12"/>
  <c r="J854" i="25"/>
  <c r="Q194" i="12"/>
  <c r="J853" i="25"/>
  <c r="Q193" i="12"/>
  <c r="J852" i="25"/>
  <c r="Q192" i="12"/>
  <c r="J851" i="25"/>
  <c r="Q191" i="12"/>
  <c r="J850" i="25"/>
  <c r="Q190" i="12"/>
  <c r="J849" i="25"/>
  <c r="Q189" i="12"/>
  <c r="J848" i="25"/>
  <c r="Q187" i="12"/>
  <c r="J846" i="25"/>
  <c r="Q186" i="12"/>
  <c r="J845" i="25"/>
  <c r="Q185" i="12"/>
  <c r="J844" i="25"/>
  <c r="Q184" i="12"/>
  <c r="J843" i="25"/>
  <c r="Q183" i="12"/>
  <c r="J842" i="25"/>
  <c r="Q182" i="12"/>
  <c r="J841" i="25"/>
  <c r="Q181" i="12"/>
  <c r="J840" i="25"/>
  <c r="Q180" i="12"/>
  <c r="J839" i="25"/>
  <c r="Q179" i="12"/>
  <c r="J838" i="25"/>
  <c r="Q178" i="12"/>
  <c r="J837" i="25"/>
  <c r="Q177" i="12"/>
  <c r="J836" i="25"/>
  <c r="Q176" i="12"/>
  <c r="J835" i="25"/>
  <c r="Q175" i="12"/>
  <c r="J834" i="25"/>
  <c r="Q174" i="12"/>
  <c r="J833" i="25"/>
  <c r="Q173" i="12"/>
  <c r="J832" i="25"/>
  <c r="Q172" i="12"/>
  <c r="J831" i="25"/>
  <c r="Q171" i="12"/>
  <c r="J830" i="25"/>
  <c r="Q170" i="12"/>
  <c r="J829" i="25"/>
  <c r="Q169" i="12"/>
  <c r="J828" i="25"/>
  <c r="Q168" i="12"/>
  <c r="J827" i="25"/>
  <c r="Q167" i="12"/>
  <c r="J826" i="25"/>
  <c r="Q166" i="12"/>
  <c r="J825" i="25"/>
  <c r="Q165" i="12"/>
  <c r="J824" i="25"/>
  <c r="Q164" i="12"/>
  <c r="J823" i="25"/>
  <c r="Q163" i="12"/>
  <c r="J822" i="25"/>
  <c r="Q162" i="12"/>
  <c r="J821" i="25"/>
  <c r="Q161" i="12"/>
  <c r="J820" i="25"/>
  <c r="Q160" i="12"/>
  <c r="J819" i="25"/>
  <c r="Q159" i="12"/>
  <c r="J818" i="25"/>
  <c r="Q158" i="12"/>
  <c r="J817" i="25"/>
  <c r="Q157" i="12"/>
  <c r="J816" i="25"/>
  <c r="Q156" i="12"/>
  <c r="J815" i="25"/>
  <c r="Q155" i="12"/>
  <c r="J814" i="25"/>
  <c r="Q154" i="12"/>
  <c r="J813" i="25"/>
  <c r="Q153" i="12"/>
  <c r="J812" i="25"/>
  <c r="Q152" i="12"/>
  <c r="J811" i="25"/>
  <c r="Q151" i="12"/>
  <c r="J810" i="25"/>
  <c r="Q150" i="12"/>
  <c r="J809" i="25"/>
  <c r="Q149" i="12"/>
  <c r="J808" i="25"/>
  <c r="Q148" i="12"/>
  <c r="J807" i="25"/>
  <c r="Q147" i="12"/>
  <c r="J806" i="25"/>
  <c r="Q146" i="12"/>
  <c r="J805" i="25"/>
  <c r="Q145" i="12"/>
  <c r="J804" i="25"/>
  <c r="Q144" i="12"/>
  <c r="J803" i="25"/>
  <c r="Q143" i="12"/>
  <c r="J802" i="25"/>
  <c r="Q142" i="12"/>
  <c r="J801" i="25"/>
  <c r="Q141" i="12"/>
  <c r="J800" i="25"/>
  <c r="Q140" i="12"/>
  <c r="J799" i="25"/>
  <c r="Q139" i="12"/>
  <c r="J798" i="25"/>
  <c r="Q138" i="12"/>
  <c r="J797" i="25"/>
  <c r="Q137" i="12"/>
  <c r="J796" i="25"/>
  <c r="Q136" i="12"/>
  <c r="J795" i="25"/>
  <c r="Q135" i="12"/>
  <c r="J794" i="25"/>
  <c r="Q134" i="12"/>
  <c r="J793" i="25"/>
  <c r="Q133" i="12"/>
  <c r="J792" i="25"/>
  <c r="Q132" i="12"/>
  <c r="J791" i="25"/>
  <c r="Q131" i="12"/>
  <c r="J790" i="25"/>
  <c r="Q130" i="12"/>
  <c r="J789" i="25"/>
  <c r="Q129" i="12"/>
  <c r="J788" i="25"/>
  <c r="Q128" i="12"/>
  <c r="J787" i="25"/>
  <c r="Q127" i="12"/>
  <c r="J786" i="25"/>
  <c r="Q126" i="12"/>
  <c r="J785" i="25"/>
  <c r="Q125" i="12"/>
  <c r="J784" i="25"/>
  <c r="Q124" i="12"/>
  <c r="J783" i="25"/>
  <c r="Q123" i="12"/>
  <c r="J782" i="25"/>
  <c r="Q122" i="12"/>
  <c r="J781" i="25"/>
  <c r="Q121" i="12"/>
  <c r="J780" i="25"/>
  <c r="Q120" i="12"/>
  <c r="J779" i="25"/>
  <c r="Q119" i="12"/>
  <c r="J778" i="25"/>
  <c r="Q118" i="12"/>
  <c r="J777" i="25"/>
  <c r="Q117" i="12"/>
  <c r="J776" i="25"/>
  <c r="Q116" i="12"/>
  <c r="J775" i="25"/>
  <c r="Q115" i="12"/>
  <c r="J774" i="25"/>
  <c r="Q114" i="12"/>
  <c r="J773" i="25"/>
  <c r="Q113" i="12"/>
  <c r="J772" i="25"/>
  <c r="Q112" i="12"/>
  <c r="J771" i="25"/>
  <c r="Q111" i="12"/>
  <c r="J770" i="25"/>
  <c r="Q110" i="12"/>
  <c r="J769" i="25"/>
  <c r="Q109" i="12"/>
  <c r="J768" i="25"/>
  <c r="Q108" i="12"/>
  <c r="J767" i="25"/>
  <c r="Q107" i="12"/>
  <c r="J766" i="25"/>
  <c r="Q106" i="12"/>
  <c r="J765" i="25"/>
  <c r="Q105" i="12"/>
  <c r="J764" i="25"/>
  <c r="Q104" i="12"/>
  <c r="J763" i="25"/>
  <c r="Q103" i="12"/>
  <c r="J762" i="25"/>
  <c r="Q102" i="12"/>
  <c r="J761" i="25"/>
  <c r="Q101" i="12"/>
  <c r="J760" i="25"/>
  <c r="Q100" i="12"/>
  <c r="J759" i="25"/>
  <c r="Q99" i="12"/>
  <c r="J758" i="25"/>
  <c r="Q98" i="12"/>
  <c r="J757" i="25"/>
  <c r="Q97" i="12"/>
  <c r="J756" i="25"/>
  <c r="Q96" i="12"/>
  <c r="J755" i="25"/>
  <c r="Q95" i="12"/>
  <c r="J754" i="25"/>
  <c r="Q94" i="12"/>
  <c r="J753" i="25"/>
  <c r="Q93" i="12"/>
  <c r="J752" i="25"/>
  <c r="Q92" i="12"/>
  <c r="J751" i="25"/>
  <c r="Q91" i="12"/>
  <c r="J750" i="25"/>
  <c r="Q90" i="12"/>
  <c r="J749" i="25"/>
  <c r="Q89" i="12"/>
  <c r="J748" i="25"/>
  <c r="Q88" i="12"/>
  <c r="J747" i="25"/>
  <c r="Q87" i="12"/>
  <c r="J746" i="25"/>
  <c r="Q86" i="12"/>
  <c r="J745" i="25"/>
  <c r="Q85" i="12"/>
  <c r="J744" i="25"/>
  <c r="Q84" i="12"/>
  <c r="J743" i="25"/>
  <c r="Q83" i="12"/>
  <c r="J742" i="25"/>
  <c r="Q82" i="12"/>
  <c r="J741" i="25"/>
  <c r="Q81" i="12"/>
  <c r="J740" i="25"/>
  <c r="Q80" i="12"/>
  <c r="J739" i="25"/>
  <c r="Q79" i="12"/>
  <c r="J738" i="25"/>
  <c r="Q78" i="12"/>
  <c r="J737" i="25"/>
  <c r="Q77" i="12"/>
  <c r="J736" i="25"/>
  <c r="Q76" i="12"/>
  <c r="J735" i="25"/>
  <c r="Q75" i="12"/>
  <c r="J734" i="25"/>
  <c r="Q74" i="12"/>
  <c r="J733" i="25"/>
  <c r="Q73" i="12"/>
  <c r="J732" i="25"/>
  <c r="Q72" i="12"/>
  <c r="J731" i="25"/>
  <c r="Q71" i="12"/>
  <c r="J730" i="25"/>
  <c r="Q70" i="12"/>
  <c r="J729" i="25"/>
  <c r="Q69" i="12"/>
  <c r="J728" i="25"/>
  <c r="Q68" i="12"/>
  <c r="J727" i="25"/>
  <c r="Q67" i="12"/>
  <c r="J726" i="25"/>
  <c r="Q66" i="12"/>
  <c r="J725" i="25"/>
  <c r="Q65" i="12"/>
  <c r="J724" i="25"/>
  <c r="Q64" i="12"/>
  <c r="J723" i="25"/>
  <c r="Q63" i="12"/>
  <c r="J722" i="25"/>
  <c r="Q62" i="12"/>
  <c r="J721" i="25"/>
  <c r="Q61" i="12"/>
  <c r="J720" i="25"/>
  <c r="Q60" i="12"/>
  <c r="J719" i="25"/>
  <c r="Q59" i="12"/>
  <c r="J718" i="25"/>
  <c r="Q58" i="12"/>
  <c r="J717" i="25"/>
  <c r="Q57" i="12"/>
  <c r="J716" i="25"/>
  <c r="Q56" i="12"/>
  <c r="J715" i="25"/>
  <c r="Q55" i="12"/>
  <c r="J714" i="25"/>
  <c r="Q54" i="12"/>
  <c r="J713" i="25"/>
  <c r="Q53" i="12"/>
  <c r="J712" i="25"/>
  <c r="Q52" i="12"/>
  <c r="J711" i="25"/>
  <c r="Q51" i="12"/>
  <c r="J710" i="25"/>
  <c r="Q50" i="12"/>
  <c r="J709" i="25"/>
  <c r="Q49" i="12"/>
  <c r="J708" i="25"/>
  <c r="Q48" i="12"/>
  <c r="J707" i="25"/>
  <c r="Q47" i="12"/>
  <c r="J706" i="25"/>
  <c r="Q46" i="12"/>
  <c r="J705" i="25"/>
  <c r="Q45" i="12"/>
  <c r="J704" i="25"/>
  <c r="Q44" i="12"/>
  <c r="J703" i="25"/>
  <c r="Q43" i="12"/>
  <c r="J702" i="25"/>
  <c r="Q42" i="12"/>
  <c r="J701" i="25"/>
  <c r="Q41" i="12"/>
  <c r="J700" i="25"/>
  <c r="Q40" i="12"/>
  <c r="J699" i="25"/>
  <c r="Q39" i="12"/>
  <c r="J698" i="25"/>
  <c r="Q38" i="12"/>
  <c r="J697" i="25"/>
  <c r="Q37" i="12"/>
  <c r="J696" i="25"/>
  <c r="Q36" i="12"/>
  <c r="J695" i="25"/>
  <c r="Q35" i="12"/>
  <c r="J694" i="25"/>
  <c r="Q34" i="12"/>
  <c r="J693" i="25"/>
  <c r="Q33" i="12"/>
  <c r="J692" i="25"/>
  <c r="Q32" i="12"/>
  <c r="J691" i="25"/>
  <c r="Q31" i="12"/>
  <c r="J690" i="25"/>
  <c r="Q30" i="12"/>
  <c r="J689" i="25"/>
  <c r="Q29" i="12"/>
  <c r="J688" i="25"/>
  <c r="Q28" i="12"/>
  <c r="J687" i="25"/>
  <c r="Q27" i="12"/>
  <c r="J686" i="25"/>
  <c r="Q26" i="12"/>
  <c r="J685" i="25"/>
  <c r="Q25" i="12"/>
  <c r="J684" i="25"/>
  <c r="Q24" i="12"/>
  <c r="J683" i="25"/>
  <c r="Q23" i="12"/>
  <c r="J682" i="25"/>
  <c r="Q22" i="12"/>
  <c r="J681" i="25"/>
  <c r="Q21" i="12"/>
  <c r="J680" i="25"/>
  <c r="Q20" i="12"/>
  <c r="J679" i="25"/>
  <c r="Q19" i="12"/>
  <c r="J678" i="25"/>
  <c r="Q18" i="12"/>
  <c r="J677" i="25"/>
  <c r="Q17" i="12"/>
  <c r="J676" i="25"/>
  <c r="Q16" i="12"/>
  <c r="J675" i="25"/>
  <c r="Q15" i="12"/>
  <c r="J674" i="25"/>
  <c r="Q14" i="12"/>
  <c r="J673" i="25"/>
  <c r="Q13" i="12"/>
  <c r="J672" i="25"/>
  <c r="Q12" i="12"/>
  <c r="J671" i="25"/>
  <c r="Q11" i="12"/>
  <c r="J670" i="25"/>
  <c r="Q10" i="12"/>
  <c r="J669" i="25"/>
  <c r="Q9" i="12"/>
  <c r="J668" i="25"/>
  <c r="Q8" i="12"/>
  <c r="J667" i="25"/>
  <c r="Q7" i="12"/>
  <c r="J666" i="25"/>
  <c r="Q6" i="12"/>
  <c r="J665" i="25"/>
  <c r="Q5" i="12"/>
  <c r="J664" i="25"/>
  <c r="Q4" i="12"/>
  <c r="J663" i="25"/>
  <c r="Q3" i="12"/>
  <c r="J662" i="25"/>
  <c r="O222" i="12"/>
  <c r="J661" i="25"/>
  <c r="O221" i="12"/>
  <c r="J660" i="25"/>
  <c r="O220" i="12"/>
  <c r="J659" i="25"/>
  <c r="O219" i="12"/>
  <c r="J658" i="25"/>
  <c r="O218" i="12"/>
  <c r="J657" i="25"/>
  <c r="O217" i="12"/>
  <c r="J656" i="25"/>
  <c r="O216" i="12"/>
  <c r="J655" i="25"/>
  <c r="O215" i="12"/>
  <c r="J654" i="25"/>
  <c r="O214" i="12"/>
  <c r="J653" i="25"/>
  <c r="O213" i="12"/>
  <c r="J652" i="25"/>
  <c r="O212" i="12"/>
  <c r="J651" i="25"/>
  <c r="O211" i="12"/>
  <c r="J650" i="25"/>
  <c r="O210" i="12"/>
  <c r="J649" i="25"/>
  <c r="O209" i="12"/>
  <c r="J648" i="25"/>
  <c r="O208" i="12"/>
  <c r="J647" i="25"/>
  <c r="O207" i="12"/>
  <c r="J646" i="25"/>
  <c r="O206" i="12"/>
  <c r="J645" i="25"/>
  <c r="O205" i="12"/>
  <c r="J644" i="25"/>
  <c r="O204" i="12"/>
  <c r="J643" i="25"/>
  <c r="O203" i="12"/>
  <c r="J642" i="25"/>
  <c r="O202" i="12"/>
  <c r="J641" i="25"/>
  <c r="O201" i="12"/>
  <c r="J640" i="25"/>
  <c r="O200" i="12"/>
  <c r="J639" i="25"/>
  <c r="O199" i="12"/>
  <c r="J638" i="25"/>
  <c r="O198" i="12"/>
  <c r="J637" i="25"/>
  <c r="O197" i="12"/>
  <c r="J636" i="25"/>
  <c r="O196" i="12"/>
  <c r="J635" i="25"/>
  <c r="O195" i="12"/>
  <c r="J634" i="25"/>
  <c r="O194" i="12"/>
  <c r="J633" i="25"/>
  <c r="O193" i="12"/>
  <c r="J632" i="25"/>
  <c r="O192" i="12"/>
  <c r="J631" i="25"/>
  <c r="O191" i="12"/>
  <c r="J630" i="25"/>
  <c r="O190" i="12"/>
  <c r="J629" i="25"/>
  <c r="O189" i="12"/>
  <c r="J628" i="25"/>
  <c r="O188" i="12"/>
  <c r="J627" i="25"/>
  <c r="O187" i="12"/>
  <c r="J626" i="25"/>
  <c r="O186" i="12"/>
  <c r="J625" i="25"/>
  <c r="O185" i="12"/>
  <c r="J624" i="25"/>
  <c r="O184" i="12"/>
  <c r="J623" i="25"/>
  <c r="O183" i="12"/>
  <c r="J622" i="25"/>
  <c r="O182" i="12"/>
  <c r="J621" i="25"/>
  <c r="O181" i="12"/>
  <c r="J620" i="25"/>
  <c r="O180" i="12"/>
  <c r="J619" i="25"/>
  <c r="O179" i="12"/>
  <c r="J618" i="25"/>
  <c r="O178" i="12"/>
  <c r="J617" i="25"/>
  <c r="O177" i="12"/>
  <c r="J616" i="25"/>
  <c r="O176" i="12"/>
  <c r="J615" i="25"/>
  <c r="O175" i="12"/>
  <c r="J614" i="25"/>
  <c r="O174" i="12"/>
  <c r="J613" i="25"/>
  <c r="O173" i="12"/>
  <c r="J612" i="25"/>
  <c r="O172" i="12"/>
  <c r="J611" i="25"/>
  <c r="O171" i="12"/>
  <c r="J610" i="25"/>
  <c r="O170" i="12"/>
  <c r="J609" i="25"/>
  <c r="O169" i="12"/>
  <c r="J608" i="25"/>
  <c r="O168" i="12"/>
  <c r="J607" i="25"/>
  <c r="O167" i="12"/>
  <c r="J606" i="25"/>
  <c r="O166" i="12"/>
  <c r="J605" i="25"/>
  <c r="O165" i="12"/>
  <c r="J604" i="25"/>
  <c r="O164" i="12"/>
  <c r="J603" i="25"/>
  <c r="O163" i="12"/>
  <c r="J602" i="25"/>
  <c r="O162" i="12"/>
  <c r="J601" i="25"/>
  <c r="O161" i="12"/>
  <c r="J600" i="25"/>
  <c r="O160" i="12"/>
  <c r="J599" i="25"/>
  <c r="O159" i="12"/>
  <c r="J598" i="25"/>
  <c r="O158" i="12"/>
  <c r="J597" i="25"/>
  <c r="O157" i="12"/>
  <c r="J596" i="25"/>
  <c r="O156" i="12"/>
  <c r="J595" i="25"/>
  <c r="O155" i="12"/>
  <c r="J594" i="25"/>
  <c r="O154" i="12"/>
  <c r="J593" i="25"/>
  <c r="O153" i="12"/>
  <c r="J592" i="25"/>
  <c r="O152" i="12"/>
  <c r="J591" i="25"/>
  <c r="O151" i="12"/>
  <c r="J590" i="25"/>
  <c r="O150" i="12"/>
  <c r="J589" i="25"/>
  <c r="O149" i="12"/>
  <c r="J588" i="25"/>
  <c r="O148" i="12"/>
  <c r="J587" i="25"/>
  <c r="O147" i="12"/>
  <c r="J586" i="25"/>
  <c r="O146" i="12"/>
  <c r="J585" i="25"/>
  <c r="O145" i="12"/>
  <c r="J584" i="25"/>
  <c r="O144" i="12"/>
  <c r="J583" i="25"/>
  <c r="O143" i="12"/>
  <c r="J582" i="25"/>
  <c r="O142" i="12"/>
  <c r="J581" i="25"/>
  <c r="O141" i="12"/>
  <c r="J580" i="25"/>
  <c r="O140" i="12"/>
  <c r="J579" i="25"/>
  <c r="O139" i="12"/>
  <c r="J578" i="25"/>
  <c r="O138" i="12"/>
  <c r="J577" i="25"/>
  <c r="O137" i="12"/>
  <c r="J576" i="25"/>
  <c r="O136" i="12"/>
  <c r="J575" i="25"/>
  <c r="O135" i="12"/>
  <c r="J574" i="25"/>
  <c r="O134" i="12"/>
  <c r="J573" i="25"/>
  <c r="O133" i="12"/>
  <c r="J572" i="25"/>
  <c r="O132" i="12"/>
  <c r="J571" i="25"/>
  <c r="O131" i="12"/>
  <c r="J570" i="25"/>
  <c r="O130" i="12"/>
  <c r="J569" i="25"/>
  <c r="O129" i="12"/>
  <c r="J568" i="25"/>
  <c r="O128" i="12"/>
  <c r="J567" i="25"/>
  <c r="O127" i="12"/>
  <c r="J566" i="25"/>
  <c r="O126" i="12"/>
  <c r="J565" i="25"/>
  <c r="O125" i="12"/>
  <c r="J564" i="25"/>
  <c r="O124" i="12"/>
  <c r="J563" i="25"/>
  <c r="O123" i="12"/>
  <c r="J562" i="25"/>
  <c r="O122" i="12"/>
  <c r="J561" i="25"/>
  <c r="O121" i="12"/>
  <c r="J560" i="25"/>
  <c r="O120" i="12"/>
  <c r="J559" i="25"/>
  <c r="O119" i="12"/>
  <c r="J558" i="25"/>
  <c r="O118" i="12"/>
  <c r="J557" i="25"/>
  <c r="O117" i="12"/>
  <c r="J556" i="25"/>
  <c r="O116" i="12"/>
  <c r="J555" i="25"/>
  <c r="O115" i="12"/>
  <c r="J554" i="25"/>
  <c r="O114" i="12"/>
  <c r="J553" i="25"/>
  <c r="O113" i="12"/>
  <c r="J552" i="25"/>
  <c r="O112" i="12"/>
  <c r="J551" i="25"/>
  <c r="O111" i="12"/>
  <c r="J550" i="25"/>
  <c r="O110" i="12"/>
  <c r="J549" i="25"/>
  <c r="O109" i="12"/>
  <c r="J548" i="25"/>
  <c r="O108" i="12"/>
  <c r="J547" i="25"/>
  <c r="O107" i="12"/>
  <c r="J546" i="25"/>
  <c r="O106" i="12"/>
  <c r="J545" i="25"/>
  <c r="O105" i="12"/>
  <c r="J544" i="25"/>
  <c r="O104" i="12"/>
  <c r="J543" i="25"/>
  <c r="O103" i="12"/>
  <c r="J542" i="25"/>
  <c r="O102" i="12"/>
  <c r="J541" i="25"/>
  <c r="O101" i="12"/>
  <c r="J540" i="25"/>
  <c r="O100" i="12"/>
  <c r="J539" i="25"/>
  <c r="O99" i="12"/>
  <c r="J538" i="25"/>
  <c r="O98" i="12"/>
  <c r="J537" i="25"/>
  <c r="O97" i="12"/>
  <c r="J536" i="25"/>
  <c r="O96" i="12"/>
  <c r="J535" i="25"/>
  <c r="O95" i="12"/>
  <c r="J534" i="25"/>
  <c r="O94" i="12"/>
  <c r="J533" i="25"/>
  <c r="O93" i="12"/>
  <c r="J532" i="25"/>
  <c r="O92" i="12"/>
  <c r="J531" i="25"/>
  <c r="O91" i="12"/>
  <c r="J530" i="25"/>
  <c r="O90" i="12"/>
  <c r="J529" i="25"/>
  <c r="O89" i="12"/>
  <c r="J528" i="25"/>
  <c r="O88" i="12"/>
  <c r="J527" i="25"/>
  <c r="O87" i="12"/>
  <c r="J526" i="25"/>
  <c r="O86" i="12"/>
  <c r="J525" i="25"/>
  <c r="O85" i="12"/>
  <c r="J524" i="25"/>
  <c r="O84" i="12"/>
  <c r="J523" i="25"/>
  <c r="O83" i="12"/>
  <c r="J522" i="25"/>
  <c r="O82" i="12"/>
  <c r="J521" i="25"/>
  <c r="O81" i="12"/>
  <c r="J520" i="25"/>
  <c r="O80" i="12"/>
  <c r="J519" i="25"/>
  <c r="O79" i="12"/>
  <c r="J518" i="25"/>
  <c r="O78" i="12"/>
  <c r="J517" i="25"/>
  <c r="O77" i="12"/>
  <c r="J516" i="25"/>
  <c r="O76" i="12"/>
  <c r="J515" i="25"/>
  <c r="O75" i="12"/>
  <c r="J514" i="25"/>
  <c r="O74" i="12"/>
  <c r="J513" i="25"/>
  <c r="O73" i="12"/>
  <c r="J512" i="25"/>
  <c r="O72" i="12"/>
  <c r="J511" i="25"/>
  <c r="O71" i="12"/>
  <c r="J510" i="25"/>
  <c r="O70" i="12"/>
  <c r="J509" i="25"/>
  <c r="O69" i="12"/>
  <c r="J508" i="25"/>
  <c r="O68" i="12"/>
  <c r="J507" i="25"/>
  <c r="O67" i="12"/>
  <c r="J506" i="25"/>
  <c r="O66" i="12"/>
  <c r="J505" i="25"/>
  <c r="O65" i="12"/>
  <c r="J504" i="25"/>
  <c r="O64" i="12"/>
  <c r="J503" i="25"/>
  <c r="O63" i="12"/>
  <c r="J502" i="25"/>
  <c r="O62" i="12"/>
  <c r="J501" i="25"/>
  <c r="O61" i="12"/>
  <c r="J500" i="25"/>
  <c r="O60" i="12"/>
  <c r="J499" i="25"/>
  <c r="O59" i="12"/>
  <c r="J498" i="25"/>
  <c r="O58" i="12"/>
  <c r="J497" i="25"/>
  <c r="O57" i="12"/>
  <c r="J496" i="25"/>
  <c r="O56" i="12"/>
  <c r="J495" i="25"/>
  <c r="O55" i="12"/>
  <c r="J494" i="25"/>
  <c r="O54" i="12"/>
  <c r="J493" i="25"/>
  <c r="O53" i="12"/>
  <c r="J492" i="25"/>
  <c r="O52" i="12"/>
  <c r="J491" i="25"/>
  <c r="O51" i="12"/>
  <c r="J490" i="25"/>
  <c r="O50" i="12"/>
  <c r="J489" i="25"/>
  <c r="O49" i="12"/>
  <c r="J488" i="25"/>
  <c r="O48" i="12"/>
  <c r="J487" i="25"/>
  <c r="O47" i="12"/>
  <c r="J486" i="25"/>
  <c r="O46" i="12"/>
  <c r="J485" i="25"/>
  <c r="O45" i="12"/>
  <c r="J484" i="25"/>
  <c r="O44" i="12"/>
  <c r="J483" i="25"/>
  <c r="O43" i="12"/>
  <c r="J482" i="25"/>
  <c r="O42" i="12"/>
  <c r="J481" i="25"/>
  <c r="O41" i="12"/>
  <c r="J480" i="25"/>
  <c r="O40" i="12"/>
  <c r="J479" i="25"/>
  <c r="O39" i="12"/>
  <c r="J478" i="25"/>
  <c r="O38" i="12"/>
  <c r="J477" i="25"/>
  <c r="O37" i="12"/>
  <c r="J476" i="25"/>
  <c r="O36" i="12"/>
  <c r="J475" i="25"/>
  <c r="O35" i="12"/>
  <c r="J474" i="25"/>
  <c r="O34" i="12"/>
  <c r="J473" i="25"/>
  <c r="O33" i="12"/>
  <c r="J472" i="25"/>
  <c r="O32" i="12"/>
  <c r="J471" i="25"/>
  <c r="O31" i="12"/>
  <c r="J470" i="25"/>
  <c r="O30" i="12"/>
  <c r="J469" i="25"/>
  <c r="O29" i="12"/>
  <c r="J468" i="25"/>
  <c r="O28" i="12"/>
  <c r="J467" i="25"/>
  <c r="O27" i="12"/>
  <c r="J466" i="25"/>
  <c r="O26" i="12"/>
  <c r="J465" i="25"/>
  <c r="O25" i="12"/>
  <c r="J464" i="25"/>
  <c r="O24" i="12"/>
  <c r="J463" i="25"/>
  <c r="O23" i="12"/>
  <c r="J462" i="25"/>
  <c r="O22" i="12"/>
  <c r="J461" i="25"/>
  <c r="O21" i="12"/>
  <c r="J460" i="25"/>
  <c r="O20" i="12"/>
  <c r="J459" i="25"/>
  <c r="O19" i="12"/>
  <c r="J458" i="25"/>
  <c r="O18" i="12"/>
  <c r="J457" i="25"/>
  <c r="O17" i="12"/>
  <c r="J456" i="25"/>
  <c r="O16" i="12"/>
  <c r="J455" i="25"/>
  <c r="O15" i="12"/>
  <c r="J454" i="25"/>
  <c r="O14" i="12"/>
  <c r="J453" i="25"/>
  <c r="O13" i="12"/>
  <c r="J452" i="25"/>
  <c r="O12" i="12"/>
  <c r="J451" i="25"/>
  <c r="O11" i="12"/>
  <c r="J450" i="25"/>
  <c r="O10" i="12"/>
  <c r="J449" i="25"/>
  <c r="O9" i="12"/>
  <c r="J448" i="25"/>
  <c r="O8" i="12"/>
  <c r="J447" i="25"/>
  <c r="O7" i="12"/>
  <c r="J446" i="25"/>
  <c r="O6" i="12"/>
  <c r="J445" i="25"/>
  <c r="O5" i="12"/>
  <c r="J444" i="25"/>
  <c r="O4" i="12"/>
  <c r="J443" i="25"/>
  <c r="O3" i="12"/>
  <c r="J442" i="25"/>
  <c r="M222" i="12"/>
  <c r="J441" i="25"/>
  <c r="M221" i="12"/>
  <c r="J440" i="25"/>
  <c r="M220" i="12"/>
  <c r="J439" i="25"/>
  <c r="M219" i="12"/>
  <c r="J438" i="25"/>
  <c r="M218" i="12"/>
  <c r="J437" i="25"/>
  <c r="M217" i="12"/>
  <c r="J436" i="25"/>
  <c r="M216" i="12"/>
  <c r="J435" i="25"/>
  <c r="M215" i="12"/>
  <c r="J434" i="25"/>
  <c r="M214" i="12"/>
  <c r="J433" i="25"/>
  <c r="M213" i="12"/>
  <c r="J432" i="25"/>
  <c r="M212" i="12"/>
  <c r="J431" i="25"/>
  <c r="M211" i="12"/>
  <c r="J430" i="25"/>
  <c r="M210" i="12"/>
  <c r="J429" i="25"/>
  <c r="M209" i="12"/>
  <c r="J428" i="25"/>
  <c r="M208" i="12"/>
  <c r="J427" i="25"/>
  <c r="M207" i="12"/>
  <c r="J426" i="25"/>
  <c r="M206" i="12"/>
  <c r="J425" i="25"/>
  <c r="M205" i="12"/>
  <c r="J424" i="25"/>
  <c r="M204" i="12"/>
  <c r="J423" i="25"/>
  <c r="M203" i="12"/>
  <c r="J422" i="25"/>
  <c r="M202" i="12"/>
  <c r="J421" i="25"/>
  <c r="M201" i="12"/>
  <c r="J420" i="25"/>
  <c r="M200" i="12"/>
  <c r="J419" i="25"/>
  <c r="M199" i="12"/>
  <c r="J418" i="25"/>
  <c r="M198" i="12"/>
  <c r="J417" i="25"/>
  <c r="M197" i="12"/>
  <c r="J416" i="25"/>
  <c r="M196" i="12"/>
  <c r="J415" i="25"/>
  <c r="M195" i="12"/>
  <c r="J414" i="25"/>
  <c r="M194" i="12"/>
  <c r="J413" i="25"/>
  <c r="M193" i="12"/>
  <c r="J412" i="25"/>
  <c r="M192" i="12"/>
  <c r="J411" i="25"/>
  <c r="M191" i="12"/>
  <c r="J410" i="25"/>
  <c r="M189" i="12"/>
  <c r="J408" i="25"/>
  <c r="M188" i="12"/>
  <c r="J407" i="25"/>
  <c r="M187" i="12"/>
  <c r="J406" i="25"/>
  <c r="M186" i="12"/>
  <c r="J405" i="25"/>
  <c r="M185" i="12"/>
  <c r="J404" i="25"/>
  <c r="M184" i="12"/>
  <c r="J403" i="25"/>
  <c r="M183" i="12"/>
  <c r="J402" i="25"/>
  <c r="M182" i="12"/>
  <c r="J401" i="25"/>
  <c r="M181" i="12"/>
  <c r="J400" i="25"/>
  <c r="M180" i="12"/>
  <c r="J399" i="25"/>
  <c r="M179" i="12"/>
  <c r="J398" i="25"/>
  <c r="M178" i="12"/>
  <c r="J397" i="25"/>
  <c r="M177" i="12"/>
  <c r="J396" i="25"/>
  <c r="M176" i="12"/>
  <c r="J395" i="25"/>
  <c r="M175" i="12"/>
  <c r="J394" i="25"/>
  <c r="M174" i="12"/>
  <c r="J393" i="25"/>
  <c r="M173" i="12"/>
  <c r="J392" i="25"/>
  <c r="M172" i="12"/>
  <c r="J391" i="25"/>
  <c r="M171" i="12"/>
  <c r="J390" i="25"/>
  <c r="M170" i="12"/>
  <c r="J389" i="25"/>
  <c r="M169" i="12"/>
  <c r="J388" i="25"/>
  <c r="M168" i="12"/>
  <c r="J387" i="25"/>
  <c r="M167" i="12"/>
  <c r="J386" i="25"/>
  <c r="M166" i="12"/>
  <c r="J385" i="25"/>
  <c r="M165" i="12"/>
  <c r="J384" i="25"/>
  <c r="M164" i="12"/>
  <c r="J383" i="25"/>
  <c r="M163" i="12"/>
  <c r="J382" i="25"/>
  <c r="M162" i="12"/>
  <c r="J381" i="25"/>
  <c r="M161" i="12"/>
  <c r="J380" i="25"/>
  <c r="M160" i="12"/>
  <c r="J379" i="25"/>
  <c r="M159" i="12"/>
  <c r="J378" i="25"/>
  <c r="M158" i="12"/>
  <c r="J377" i="25"/>
  <c r="M157" i="12"/>
  <c r="J376" i="25"/>
  <c r="M156" i="12"/>
  <c r="J375" i="25"/>
  <c r="M155" i="12"/>
  <c r="J374" i="25"/>
  <c r="M154" i="12"/>
  <c r="J373" i="25"/>
  <c r="M153" i="12"/>
  <c r="J372" i="25"/>
  <c r="M152" i="12"/>
  <c r="J371" i="25"/>
  <c r="M151" i="12"/>
  <c r="J370" i="25"/>
  <c r="M150" i="12"/>
  <c r="J369" i="25"/>
  <c r="M149" i="12"/>
  <c r="J368" i="25"/>
  <c r="M148" i="12"/>
  <c r="J367" i="25"/>
  <c r="M147" i="12"/>
  <c r="J366" i="25"/>
  <c r="M146" i="12"/>
  <c r="J365" i="25"/>
  <c r="M145" i="12"/>
  <c r="J364" i="25"/>
  <c r="M144" i="12"/>
  <c r="J363" i="25"/>
  <c r="M143" i="12"/>
  <c r="J362" i="25"/>
  <c r="M142" i="12"/>
  <c r="J361" i="25"/>
  <c r="M141" i="12"/>
  <c r="J360" i="25"/>
  <c r="M140" i="12"/>
  <c r="J359" i="25"/>
  <c r="M139" i="12"/>
  <c r="J358" i="25"/>
  <c r="M138" i="12"/>
  <c r="J357" i="25"/>
  <c r="M137" i="12"/>
  <c r="J356" i="25"/>
  <c r="M136" i="12"/>
  <c r="J355" i="25"/>
  <c r="M135" i="12"/>
  <c r="J354" i="25"/>
  <c r="M134" i="12"/>
  <c r="J353" i="25"/>
  <c r="M133" i="12"/>
  <c r="J352" i="25"/>
  <c r="M132" i="12"/>
  <c r="J351" i="25"/>
  <c r="M131" i="12"/>
  <c r="J350" i="25"/>
  <c r="M130" i="12"/>
  <c r="J349" i="25"/>
  <c r="M129" i="12"/>
  <c r="J348" i="25"/>
  <c r="M128" i="12"/>
  <c r="J347" i="25"/>
  <c r="M127" i="12"/>
  <c r="J346" i="25"/>
  <c r="M126" i="12"/>
  <c r="J345" i="25"/>
  <c r="M125" i="12"/>
  <c r="J344" i="25"/>
  <c r="M124" i="12"/>
  <c r="J343" i="25"/>
  <c r="M123" i="12"/>
  <c r="J342" i="25"/>
  <c r="M122" i="12"/>
  <c r="J341" i="25"/>
  <c r="M121" i="12"/>
  <c r="J340" i="25"/>
  <c r="M120" i="12"/>
  <c r="J339" i="25"/>
  <c r="M119" i="12"/>
  <c r="J338" i="25"/>
  <c r="M118" i="12"/>
  <c r="J337" i="25"/>
  <c r="M117" i="12"/>
  <c r="J336" i="25"/>
  <c r="M116" i="12"/>
  <c r="J335" i="25"/>
  <c r="M115" i="12"/>
  <c r="J334" i="25"/>
  <c r="M114" i="12"/>
  <c r="J333" i="25"/>
  <c r="M113" i="12"/>
  <c r="J332" i="25"/>
  <c r="M112" i="12"/>
  <c r="J331" i="25"/>
  <c r="M111" i="12"/>
  <c r="J330" i="25"/>
  <c r="M110" i="12"/>
  <c r="J329" i="25"/>
  <c r="M109" i="12"/>
  <c r="J328" i="25"/>
  <c r="M108" i="12"/>
  <c r="J327" i="25"/>
  <c r="M107" i="12"/>
  <c r="J326" i="25"/>
  <c r="M106" i="12"/>
  <c r="J325" i="25"/>
  <c r="M105" i="12"/>
  <c r="J324" i="25"/>
  <c r="M104" i="12"/>
  <c r="J323" i="25"/>
  <c r="M103" i="12"/>
  <c r="J322" i="25"/>
  <c r="M102" i="12"/>
  <c r="J321" i="25"/>
  <c r="M101" i="12"/>
  <c r="J320" i="25"/>
  <c r="M100" i="12"/>
  <c r="J319" i="25"/>
  <c r="M99" i="12"/>
  <c r="J318" i="25"/>
  <c r="M98" i="12"/>
  <c r="J317" i="25"/>
  <c r="M97" i="12"/>
  <c r="J316" i="25"/>
  <c r="M96" i="12"/>
  <c r="J315" i="25"/>
  <c r="M95" i="12"/>
  <c r="J314" i="25"/>
  <c r="M94" i="12"/>
  <c r="J313" i="25"/>
  <c r="M93" i="12"/>
  <c r="J312" i="25"/>
  <c r="M92" i="12"/>
  <c r="J311" i="25"/>
  <c r="M91" i="12"/>
  <c r="J310" i="25"/>
  <c r="M90" i="12"/>
  <c r="J309" i="25"/>
  <c r="M89" i="12"/>
  <c r="J308" i="25"/>
  <c r="M88" i="12"/>
  <c r="J307" i="25"/>
  <c r="M87" i="12"/>
  <c r="J306" i="25"/>
  <c r="M86" i="12"/>
  <c r="J305" i="25"/>
  <c r="M85" i="12"/>
  <c r="J304" i="25"/>
  <c r="M84" i="12"/>
  <c r="J303" i="25"/>
  <c r="M83" i="12"/>
  <c r="J302" i="25"/>
  <c r="M82" i="12"/>
  <c r="J301" i="25"/>
  <c r="M81" i="12"/>
  <c r="J300" i="25"/>
  <c r="M80" i="12"/>
  <c r="J299" i="25"/>
  <c r="M79" i="12"/>
  <c r="J298" i="25"/>
  <c r="M78" i="12"/>
  <c r="J297" i="25"/>
  <c r="M77" i="12"/>
  <c r="J296" i="25"/>
  <c r="M76" i="12"/>
  <c r="J295" i="25"/>
  <c r="M75" i="12"/>
  <c r="J294" i="25"/>
  <c r="M74" i="12"/>
  <c r="J293" i="25"/>
  <c r="M73" i="12"/>
  <c r="J292" i="25"/>
  <c r="M72" i="12"/>
  <c r="J291" i="25"/>
  <c r="M71" i="12"/>
  <c r="J290" i="25"/>
  <c r="M70" i="12"/>
  <c r="J289" i="25"/>
  <c r="M69" i="12"/>
  <c r="J288" i="25"/>
  <c r="M68" i="12"/>
  <c r="J287" i="25"/>
  <c r="M67" i="12"/>
  <c r="J286" i="25"/>
  <c r="M66" i="12"/>
  <c r="J285" i="25"/>
  <c r="M65" i="12"/>
  <c r="J284" i="25"/>
  <c r="M64" i="12"/>
  <c r="J283" i="25"/>
  <c r="M63" i="12"/>
  <c r="J282" i="25"/>
  <c r="M62" i="12"/>
  <c r="J281" i="25"/>
  <c r="M61" i="12"/>
  <c r="J280" i="25"/>
  <c r="M60" i="12"/>
  <c r="J279" i="25"/>
  <c r="M59" i="12"/>
  <c r="J278" i="25"/>
  <c r="M58" i="12"/>
  <c r="J277" i="25"/>
  <c r="M57" i="12"/>
  <c r="J276" i="25"/>
  <c r="M56" i="12"/>
  <c r="J275" i="25"/>
  <c r="M55" i="12"/>
  <c r="J274" i="25"/>
  <c r="M54" i="12"/>
  <c r="J273" i="25"/>
  <c r="M53" i="12"/>
  <c r="J272" i="25"/>
  <c r="M52" i="12"/>
  <c r="J271" i="25"/>
  <c r="M51" i="12"/>
  <c r="J270" i="25"/>
  <c r="M50" i="12"/>
  <c r="J269" i="25"/>
  <c r="M49" i="12"/>
  <c r="J268" i="25"/>
  <c r="M48" i="12"/>
  <c r="J267" i="25"/>
  <c r="M47" i="12"/>
  <c r="J266" i="25"/>
  <c r="M46" i="12"/>
  <c r="J265" i="25"/>
  <c r="M45" i="12"/>
  <c r="J264" i="25"/>
  <c r="M44" i="12"/>
  <c r="J263" i="25"/>
  <c r="M43" i="12"/>
  <c r="J262" i="25"/>
  <c r="M42" i="12"/>
  <c r="J261" i="25"/>
  <c r="M41" i="12"/>
  <c r="J260" i="25"/>
  <c r="M40" i="12"/>
  <c r="J259" i="25"/>
  <c r="M39" i="12"/>
  <c r="J258" i="25"/>
  <c r="M38" i="12"/>
  <c r="J257" i="25"/>
  <c r="M37" i="12"/>
  <c r="J256" i="25"/>
  <c r="M36" i="12"/>
  <c r="J255" i="25"/>
  <c r="M35" i="12"/>
  <c r="J254" i="25"/>
  <c r="M34" i="12"/>
  <c r="J253" i="25"/>
  <c r="M33" i="12"/>
  <c r="J252" i="25"/>
  <c r="M32" i="12"/>
  <c r="J251" i="25"/>
  <c r="M31" i="12"/>
  <c r="J250" i="25"/>
  <c r="M30" i="12"/>
  <c r="J249" i="25"/>
  <c r="M29" i="12"/>
  <c r="J248" i="25"/>
  <c r="M28" i="12"/>
  <c r="J247" i="25"/>
  <c r="M27" i="12"/>
  <c r="J246" i="25"/>
  <c r="M26" i="12"/>
  <c r="J245" i="25"/>
  <c r="M25" i="12"/>
  <c r="J244" i="25"/>
  <c r="M24" i="12"/>
  <c r="J243" i="25"/>
  <c r="M23" i="12"/>
  <c r="J242" i="25"/>
  <c r="M22" i="12"/>
  <c r="J241" i="25"/>
  <c r="M21" i="12"/>
  <c r="J240" i="25"/>
  <c r="M20" i="12"/>
  <c r="J239" i="25"/>
  <c r="M19" i="12"/>
  <c r="J238" i="25"/>
  <c r="M18" i="12"/>
  <c r="J237" i="25"/>
  <c r="M17" i="12"/>
  <c r="J236" i="25"/>
  <c r="M16" i="12"/>
  <c r="J235" i="25"/>
  <c r="M15" i="12"/>
  <c r="J234" i="25"/>
  <c r="M14" i="12"/>
  <c r="J233" i="25"/>
  <c r="M13" i="12"/>
  <c r="J232" i="25"/>
  <c r="M12" i="12"/>
  <c r="J231" i="25"/>
  <c r="M11" i="12"/>
  <c r="J230" i="25"/>
  <c r="M10" i="12"/>
  <c r="J229" i="25"/>
  <c r="M9" i="12"/>
  <c r="J228" i="25"/>
  <c r="M8" i="12"/>
  <c r="J227" i="25"/>
  <c r="M7" i="12"/>
  <c r="J226" i="25"/>
  <c r="M6" i="12"/>
  <c r="J225" i="25"/>
  <c r="M5" i="12"/>
  <c r="J224" i="25"/>
  <c r="M4" i="12"/>
  <c r="J223" i="25"/>
  <c r="M3" i="12"/>
  <c r="J222" i="25"/>
  <c r="K222" i="12"/>
  <c r="J221" i="25"/>
  <c r="K221" i="12"/>
  <c r="J220" i="25"/>
  <c r="K220" i="12"/>
  <c r="J219" i="25"/>
  <c r="K219" i="12"/>
  <c r="J218" i="25"/>
  <c r="K218" i="12"/>
  <c r="J217" i="25"/>
  <c r="K217" i="12"/>
  <c r="J216" i="25"/>
  <c r="K216" i="12"/>
  <c r="J215" i="25"/>
  <c r="K215" i="12"/>
  <c r="J214" i="25"/>
  <c r="K214" i="12"/>
  <c r="J213" i="25"/>
  <c r="K213" i="12"/>
  <c r="J212" i="25"/>
  <c r="K212" i="12"/>
  <c r="J211" i="25"/>
  <c r="K211" i="12"/>
  <c r="J210" i="25"/>
  <c r="K210" i="12"/>
  <c r="J209" i="25"/>
  <c r="K209" i="12"/>
  <c r="J208" i="25"/>
  <c r="K208" i="12"/>
  <c r="J207" i="25"/>
  <c r="K207" i="12"/>
  <c r="J206" i="25"/>
  <c r="K206" i="12"/>
  <c r="J205" i="25"/>
  <c r="K205" i="12"/>
  <c r="J204" i="25"/>
  <c r="K204" i="12"/>
  <c r="J203" i="25"/>
  <c r="K203" i="12"/>
  <c r="J202" i="25"/>
  <c r="K202" i="12"/>
  <c r="J201" i="25"/>
  <c r="K201" i="12"/>
  <c r="J200" i="25"/>
  <c r="K200" i="12"/>
  <c r="J199" i="25"/>
  <c r="K199" i="12"/>
  <c r="J198" i="25"/>
  <c r="K198" i="12"/>
  <c r="J197" i="25"/>
  <c r="K197" i="12"/>
  <c r="J196" i="25"/>
  <c r="K196" i="12"/>
  <c r="J195" i="25"/>
  <c r="K195" i="12"/>
  <c r="J194" i="25"/>
  <c r="K194" i="12"/>
  <c r="J193" i="25"/>
  <c r="K193" i="12"/>
  <c r="J192" i="25"/>
  <c r="K192" i="12"/>
  <c r="J191" i="25"/>
  <c r="K191" i="12"/>
  <c r="J190" i="25"/>
  <c r="K190" i="12"/>
  <c r="J189" i="25"/>
  <c r="K189" i="12"/>
  <c r="J188" i="25"/>
  <c r="K188" i="12"/>
  <c r="J187" i="25"/>
  <c r="K187" i="12"/>
  <c r="J186" i="25"/>
  <c r="K186" i="12"/>
  <c r="J185" i="25"/>
  <c r="K185" i="12"/>
  <c r="J184" i="25"/>
  <c r="K184" i="12"/>
  <c r="J183" i="25"/>
  <c r="K183" i="12"/>
  <c r="J182" i="25"/>
  <c r="K182" i="12"/>
  <c r="J181" i="25"/>
  <c r="K181" i="12"/>
  <c r="J180" i="25"/>
  <c r="K180" i="12"/>
  <c r="J179" i="25"/>
  <c r="K179" i="12"/>
  <c r="J178" i="25"/>
  <c r="K178" i="12"/>
  <c r="J177" i="25"/>
  <c r="K177" i="12"/>
  <c r="J176" i="25"/>
  <c r="K176" i="12"/>
  <c r="J175" i="25"/>
  <c r="K175" i="12"/>
  <c r="J174" i="25"/>
  <c r="K174" i="12"/>
  <c r="J173" i="25"/>
  <c r="K173" i="12"/>
  <c r="J172" i="25"/>
  <c r="K172" i="12"/>
  <c r="J171" i="25"/>
  <c r="K171" i="12"/>
  <c r="J170" i="25"/>
  <c r="K170" i="12"/>
  <c r="J169" i="25"/>
  <c r="K169" i="12"/>
  <c r="J168" i="25"/>
  <c r="K168" i="12"/>
  <c r="J167" i="25"/>
  <c r="K167" i="12"/>
  <c r="J166" i="25"/>
  <c r="K166" i="12"/>
  <c r="J165" i="25"/>
  <c r="K165" i="12"/>
  <c r="J164" i="25"/>
  <c r="K164" i="12"/>
  <c r="J163" i="25"/>
  <c r="K163" i="12"/>
  <c r="J162" i="25"/>
  <c r="K162" i="12"/>
  <c r="J161" i="25"/>
  <c r="K161" i="12"/>
  <c r="J160" i="25"/>
  <c r="K160" i="12"/>
  <c r="J159" i="25"/>
  <c r="K159" i="12"/>
  <c r="J158" i="25"/>
  <c r="K158" i="12"/>
  <c r="J157" i="25"/>
  <c r="K157" i="12"/>
  <c r="J156" i="25"/>
  <c r="K156" i="12"/>
  <c r="J155" i="25"/>
  <c r="K155" i="12"/>
  <c r="J154" i="25"/>
  <c r="K154" i="12"/>
  <c r="J153" i="25"/>
  <c r="K153" i="12"/>
  <c r="J152" i="25"/>
  <c r="K152" i="12"/>
  <c r="J151" i="25"/>
  <c r="K151" i="12"/>
  <c r="J150" i="25"/>
  <c r="K150" i="12"/>
  <c r="J149" i="25"/>
  <c r="K149" i="12"/>
  <c r="J148" i="25"/>
  <c r="K148" i="12"/>
  <c r="J147" i="25"/>
  <c r="K147" i="12"/>
  <c r="J146" i="25"/>
  <c r="K146" i="12"/>
  <c r="J145" i="25"/>
  <c r="K145" i="12"/>
  <c r="J144" i="25"/>
  <c r="K144" i="12"/>
  <c r="J143" i="25"/>
  <c r="K143" i="12"/>
  <c r="J142" i="25"/>
  <c r="K142" i="12"/>
  <c r="J141" i="25"/>
  <c r="K141" i="12"/>
  <c r="J140" i="25"/>
  <c r="K140" i="12"/>
  <c r="J139" i="25"/>
  <c r="K139" i="12"/>
  <c r="J138" i="25"/>
  <c r="K138" i="12"/>
  <c r="J137" i="25"/>
  <c r="K137" i="12"/>
  <c r="J136" i="25"/>
  <c r="K136" i="12"/>
  <c r="J135" i="25"/>
  <c r="K135" i="12"/>
  <c r="J134" i="25"/>
  <c r="K134" i="12"/>
  <c r="J133" i="25"/>
  <c r="K133" i="12"/>
  <c r="J132" i="25"/>
  <c r="K132" i="12"/>
  <c r="J131" i="25"/>
  <c r="K131" i="12"/>
  <c r="J130" i="25"/>
  <c r="K130" i="12"/>
  <c r="J129" i="25"/>
  <c r="K129" i="12"/>
  <c r="J128" i="25"/>
  <c r="K128" i="12"/>
  <c r="J127" i="25"/>
  <c r="K127" i="12"/>
  <c r="J126" i="25"/>
  <c r="K126" i="12"/>
  <c r="J125" i="25"/>
  <c r="K125" i="12"/>
  <c r="J124" i="25"/>
  <c r="K124" i="12"/>
  <c r="J123" i="25"/>
  <c r="K123" i="12"/>
  <c r="J122" i="25"/>
  <c r="K122" i="12"/>
  <c r="J121" i="25"/>
  <c r="K121" i="12"/>
  <c r="J120" i="25"/>
  <c r="K120" i="12"/>
  <c r="J119" i="25"/>
  <c r="K119" i="12"/>
  <c r="J118" i="25"/>
  <c r="K118" i="12"/>
  <c r="J117" i="25"/>
  <c r="K117" i="12"/>
  <c r="J116" i="25"/>
  <c r="K116" i="12"/>
  <c r="J115" i="25"/>
  <c r="K115" i="12"/>
  <c r="J114" i="25"/>
  <c r="K114" i="12"/>
  <c r="J113" i="25"/>
  <c r="K113" i="12"/>
  <c r="J112" i="25"/>
  <c r="K112" i="12"/>
  <c r="J111" i="25"/>
  <c r="K111" i="12"/>
  <c r="J110" i="25"/>
  <c r="K110" i="12"/>
  <c r="J109" i="25"/>
  <c r="K109" i="12"/>
  <c r="J108" i="25"/>
  <c r="K108" i="12"/>
  <c r="J107" i="25"/>
  <c r="K107" i="12"/>
  <c r="J106" i="25"/>
  <c r="K106" i="12"/>
  <c r="J105" i="25"/>
  <c r="K105" i="12"/>
  <c r="J104" i="25"/>
  <c r="K104" i="12"/>
  <c r="J103" i="25"/>
  <c r="K103" i="12"/>
  <c r="J102" i="25"/>
  <c r="K102" i="12"/>
  <c r="J101" i="25"/>
  <c r="K101" i="12"/>
  <c r="J100" i="25"/>
  <c r="K100" i="12"/>
  <c r="J99" i="25"/>
  <c r="K99" i="12"/>
  <c r="J98" i="25"/>
  <c r="K98" i="12"/>
  <c r="J97" i="25"/>
  <c r="K97" i="12"/>
  <c r="J96" i="25"/>
  <c r="K96" i="12"/>
  <c r="J95" i="25"/>
  <c r="K95" i="12"/>
  <c r="J94" i="25"/>
  <c r="K94" i="12"/>
  <c r="J93" i="25"/>
  <c r="K93" i="12"/>
  <c r="J92" i="25"/>
  <c r="K92" i="12"/>
  <c r="J91" i="25"/>
  <c r="K91" i="12"/>
  <c r="J90" i="25"/>
  <c r="K90" i="12"/>
  <c r="J89" i="25"/>
  <c r="K89" i="12"/>
  <c r="J88" i="25"/>
  <c r="K88" i="12"/>
  <c r="J87" i="25"/>
  <c r="K87" i="12"/>
  <c r="J86" i="25"/>
  <c r="K86" i="12"/>
  <c r="J85" i="25"/>
  <c r="K85" i="12"/>
  <c r="J84" i="25"/>
  <c r="K84" i="12"/>
  <c r="J83" i="25"/>
  <c r="K83" i="12"/>
  <c r="J82" i="25"/>
  <c r="K82" i="12"/>
  <c r="J81" i="25"/>
  <c r="K81" i="12"/>
  <c r="J80" i="25"/>
  <c r="K80" i="12"/>
  <c r="J79" i="25"/>
  <c r="K79" i="12"/>
  <c r="J78" i="25"/>
  <c r="K78" i="12"/>
  <c r="J77" i="25"/>
  <c r="K77" i="12"/>
  <c r="J76" i="25"/>
  <c r="K76" i="12"/>
  <c r="J75" i="25"/>
  <c r="K75" i="12"/>
  <c r="J74" i="25"/>
  <c r="K74" i="12"/>
  <c r="J73" i="25"/>
  <c r="K73" i="12"/>
  <c r="J72" i="25"/>
  <c r="K72" i="12"/>
  <c r="J71" i="25"/>
  <c r="K71" i="12"/>
  <c r="J70" i="25"/>
  <c r="K70" i="12"/>
  <c r="J69" i="25"/>
  <c r="K69" i="12"/>
  <c r="J68" i="25"/>
  <c r="K68" i="12"/>
  <c r="J67" i="25"/>
  <c r="K67" i="12"/>
  <c r="J66" i="25"/>
  <c r="K66" i="12"/>
  <c r="J65" i="25"/>
  <c r="K65" i="12"/>
  <c r="J64" i="25"/>
  <c r="K64" i="12"/>
  <c r="J63" i="25"/>
  <c r="K63" i="12"/>
  <c r="J62" i="25"/>
  <c r="K62" i="12"/>
  <c r="J61" i="25"/>
  <c r="K61" i="12"/>
  <c r="J60" i="25"/>
  <c r="K60" i="12"/>
  <c r="J59" i="25"/>
  <c r="K59" i="12"/>
  <c r="J58" i="25"/>
  <c r="K58" i="12"/>
  <c r="J57" i="25"/>
  <c r="K57" i="12"/>
  <c r="J56" i="25"/>
  <c r="K56" i="12"/>
  <c r="J55" i="25"/>
  <c r="K55" i="12"/>
  <c r="J54" i="25"/>
  <c r="K54" i="12"/>
  <c r="J53" i="25"/>
  <c r="K53" i="12"/>
  <c r="J52" i="25"/>
  <c r="K52" i="12"/>
  <c r="J51" i="25"/>
  <c r="K51" i="12"/>
  <c r="J50" i="25"/>
  <c r="K50" i="12"/>
  <c r="J49" i="25"/>
  <c r="K49" i="12"/>
  <c r="J48" i="25"/>
  <c r="K48" i="12"/>
  <c r="J47" i="25"/>
  <c r="K47" i="12"/>
  <c r="J46" i="25"/>
  <c r="K46" i="12"/>
  <c r="J45" i="25"/>
  <c r="K45" i="12"/>
  <c r="J44" i="25"/>
  <c r="K44" i="12"/>
  <c r="J43" i="25"/>
  <c r="K43" i="12"/>
  <c r="J42" i="25"/>
  <c r="K42" i="12"/>
  <c r="J41" i="25"/>
  <c r="K41" i="12"/>
  <c r="J40" i="25"/>
  <c r="K40" i="12"/>
  <c r="J39" i="25"/>
  <c r="K39" i="12"/>
  <c r="J38" i="25"/>
  <c r="K38" i="12"/>
  <c r="J37" i="25"/>
  <c r="K37" i="12"/>
  <c r="J36" i="25"/>
  <c r="K36" i="12"/>
  <c r="J35" i="25"/>
  <c r="K35" i="12"/>
  <c r="J34" i="25"/>
  <c r="K34" i="12"/>
  <c r="J33" i="25"/>
  <c r="K33" i="12"/>
  <c r="J32" i="25"/>
  <c r="K32" i="12"/>
  <c r="J31" i="25"/>
  <c r="K31" i="12"/>
  <c r="J30" i="25"/>
  <c r="K30" i="12"/>
  <c r="J29" i="25"/>
  <c r="K29" i="12"/>
  <c r="J28" i="25"/>
  <c r="K28" i="12"/>
  <c r="J27" i="25"/>
  <c r="K27" i="12"/>
  <c r="J26" i="25"/>
  <c r="K26" i="12"/>
  <c r="J25" i="25"/>
  <c r="K25" i="12"/>
  <c r="J24" i="25"/>
  <c r="K24" i="12"/>
  <c r="J23" i="25"/>
  <c r="K23" i="12"/>
  <c r="J22" i="25"/>
  <c r="K22" i="12"/>
  <c r="J21" i="25"/>
  <c r="K21" i="12"/>
  <c r="J20" i="25"/>
  <c r="K20" i="12"/>
  <c r="J19" i="25"/>
  <c r="K19" i="12"/>
  <c r="J18" i="25"/>
  <c r="K18" i="12"/>
  <c r="J17" i="25"/>
  <c r="K17" i="12"/>
  <c r="J16" i="25"/>
  <c r="K16" i="12"/>
  <c r="J15" i="25"/>
  <c r="K15" i="12"/>
  <c r="J14" i="25"/>
  <c r="K14" i="12"/>
  <c r="J13" i="25"/>
  <c r="K13" i="12"/>
  <c r="J12" i="25"/>
  <c r="K12" i="12"/>
  <c r="J11" i="25"/>
  <c r="K11" i="12"/>
  <c r="J10" i="25"/>
  <c r="K10" i="12"/>
  <c r="J9" i="25"/>
  <c r="K9" i="12"/>
  <c r="J8" i="25"/>
  <c r="K8" i="12"/>
  <c r="J7" i="25"/>
  <c r="K7" i="12"/>
  <c r="J6" i="25"/>
  <c r="K6" i="12"/>
  <c r="J5" i="25"/>
  <c r="K5" i="12"/>
  <c r="J4" i="25"/>
  <c r="J3" i="25"/>
  <c r="K3" i="12"/>
  <c r="J2" i="25"/>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M881" i="25"/>
  <c r="M880" i="25"/>
  <c r="M879" i="25"/>
  <c r="M878" i="25"/>
  <c r="M877" i="25"/>
  <c r="M876" i="25"/>
  <c r="M875" i="25"/>
  <c r="M874" i="25"/>
  <c r="M873" i="25"/>
  <c r="M872" i="25"/>
  <c r="M871" i="25"/>
  <c r="M870" i="25"/>
  <c r="M869" i="25"/>
  <c r="M868" i="25"/>
  <c r="M867" i="25"/>
  <c r="M866" i="25"/>
  <c r="M865" i="25"/>
  <c r="M864" i="25"/>
  <c r="M863" i="25"/>
  <c r="M862" i="25"/>
  <c r="M861" i="25"/>
  <c r="M860" i="25"/>
  <c r="M859" i="25"/>
  <c r="M858" i="25"/>
  <c r="M857" i="25"/>
  <c r="M856" i="25"/>
  <c r="M855" i="25"/>
  <c r="M854" i="25"/>
  <c r="M853" i="25"/>
  <c r="M852" i="25"/>
  <c r="M851" i="25"/>
  <c r="M850" i="25"/>
  <c r="M849" i="25"/>
  <c r="M848" i="25"/>
  <c r="M847" i="25"/>
  <c r="M846" i="25"/>
  <c r="M845" i="25"/>
  <c r="M844" i="25"/>
  <c r="M843" i="25"/>
  <c r="M842" i="25"/>
  <c r="M841" i="25"/>
  <c r="M840" i="25"/>
  <c r="M839" i="25"/>
  <c r="M838" i="25"/>
  <c r="M837" i="25"/>
  <c r="M836" i="25"/>
  <c r="M835" i="25"/>
  <c r="M834" i="25"/>
  <c r="M833" i="25"/>
  <c r="M832" i="25"/>
  <c r="M831" i="25"/>
  <c r="M830" i="25"/>
  <c r="M829" i="25"/>
  <c r="M828" i="25"/>
  <c r="M827" i="25"/>
  <c r="M826" i="25"/>
  <c r="M825" i="25"/>
  <c r="M824" i="25"/>
  <c r="M823" i="25"/>
  <c r="M822" i="25"/>
  <c r="M821" i="25"/>
  <c r="M820" i="25"/>
  <c r="M819" i="25"/>
  <c r="M818" i="25"/>
  <c r="M817" i="25"/>
  <c r="M816" i="25"/>
  <c r="M815" i="25"/>
  <c r="M814" i="25"/>
  <c r="M813" i="25"/>
  <c r="M812" i="25"/>
  <c r="M811" i="25"/>
  <c r="M810" i="25"/>
  <c r="M809" i="25"/>
  <c r="M808" i="25"/>
  <c r="M807" i="25"/>
  <c r="M806" i="25"/>
  <c r="M805" i="25"/>
  <c r="M804" i="25"/>
  <c r="M803" i="25"/>
  <c r="M802" i="25"/>
  <c r="M801" i="25"/>
  <c r="M800" i="25"/>
  <c r="M799" i="25"/>
  <c r="M798" i="25"/>
  <c r="M797" i="25"/>
  <c r="M796" i="25"/>
  <c r="M795" i="25"/>
  <c r="M794" i="25"/>
  <c r="M793" i="25"/>
  <c r="M792" i="25"/>
  <c r="M791" i="25"/>
  <c r="M790" i="25"/>
  <c r="M789" i="25"/>
  <c r="M788" i="25"/>
  <c r="M787" i="25"/>
  <c r="M786" i="25"/>
  <c r="M785" i="25"/>
  <c r="M784" i="25"/>
  <c r="M783" i="25"/>
  <c r="M782" i="25"/>
  <c r="M781" i="25"/>
  <c r="M780" i="25"/>
  <c r="M779" i="25"/>
  <c r="M778" i="25"/>
  <c r="M777" i="25"/>
  <c r="M776" i="25"/>
  <c r="M775" i="25"/>
  <c r="M774" i="25"/>
  <c r="M773" i="25"/>
  <c r="M772" i="25"/>
  <c r="M771" i="25"/>
  <c r="M770" i="25"/>
  <c r="M769" i="25"/>
  <c r="M768" i="25"/>
  <c r="M767" i="25"/>
  <c r="M766" i="25"/>
  <c r="M765" i="25"/>
  <c r="M764" i="25"/>
  <c r="M763" i="25"/>
  <c r="M762" i="25"/>
  <c r="M761" i="25"/>
  <c r="M760" i="25"/>
  <c r="M759" i="25"/>
  <c r="M758" i="25"/>
  <c r="M757" i="25"/>
  <c r="M756" i="25"/>
  <c r="M755" i="25"/>
  <c r="M754" i="25"/>
  <c r="M753" i="25"/>
  <c r="M752" i="25"/>
  <c r="M751" i="25"/>
  <c r="M750" i="25"/>
  <c r="M749" i="25"/>
  <c r="M748" i="25"/>
  <c r="M747" i="25"/>
  <c r="M746" i="25"/>
  <c r="M745" i="25"/>
  <c r="M744" i="25"/>
  <c r="M743" i="25"/>
  <c r="M742" i="25"/>
  <c r="M741" i="25"/>
  <c r="M740" i="25"/>
  <c r="M739" i="25"/>
  <c r="M738" i="25"/>
  <c r="M737" i="25"/>
  <c r="M736" i="25"/>
  <c r="M735" i="25"/>
  <c r="M734" i="25"/>
  <c r="M733" i="25"/>
  <c r="M732" i="25"/>
  <c r="M731" i="25"/>
  <c r="M730" i="25"/>
  <c r="M729" i="25"/>
  <c r="M728" i="25"/>
  <c r="M727" i="25"/>
  <c r="M726" i="25"/>
  <c r="M725" i="25"/>
  <c r="M724" i="25"/>
  <c r="M723" i="25"/>
  <c r="M722" i="25"/>
  <c r="M721" i="25"/>
  <c r="M720" i="25"/>
  <c r="M719" i="25"/>
  <c r="M718" i="25"/>
  <c r="M717" i="25"/>
  <c r="M716" i="25"/>
  <c r="M715" i="25"/>
  <c r="M714" i="25"/>
  <c r="M713" i="25"/>
  <c r="M712" i="25"/>
  <c r="M711" i="25"/>
  <c r="M710" i="25"/>
  <c r="M709" i="25"/>
  <c r="M708" i="25"/>
  <c r="M707" i="25"/>
  <c r="M706" i="25"/>
  <c r="M705" i="25"/>
  <c r="M704" i="25"/>
  <c r="M703" i="25"/>
  <c r="M702" i="25"/>
  <c r="M701" i="25"/>
  <c r="M700" i="25"/>
  <c r="M699" i="25"/>
  <c r="M698" i="25"/>
  <c r="M697" i="25"/>
  <c r="M696" i="25"/>
  <c r="M695" i="25"/>
  <c r="M694" i="25"/>
  <c r="M693" i="25"/>
  <c r="M692" i="25"/>
  <c r="M691" i="25"/>
  <c r="M690" i="25"/>
  <c r="M689" i="25"/>
  <c r="M688" i="25"/>
  <c r="M687" i="25"/>
  <c r="M686" i="25"/>
  <c r="M685" i="25"/>
  <c r="M684" i="25"/>
  <c r="M683" i="25"/>
  <c r="M682" i="25"/>
  <c r="M681" i="25"/>
  <c r="M680" i="25"/>
  <c r="M679" i="25"/>
  <c r="M678" i="25"/>
  <c r="M677" i="25"/>
  <c r="M676" i="25"/>
  <c r="M675" i="25"/>
  <c r="M674" i="25"/>
  <c r="M673" i="25"/>
  <c r="M672" i="25"/>
  <c r="M671" i="25"/>
  <c r="M670" i="25"/>
  <c r="M669" i="25"/>
  <c r="M668" i="25"/>
  <c r="M667" i="25"/>
  <c r="M666" i="25"/>
  <c r="M665" i="25"/>
  <c r="M664" i="25"/>
  <c r="M663" i="25"/>
  <c r="M662" i="25"/>
  <c r="M661" i="25"/>
  <c r="M660" i="25"/>
  <c r="M659" i="25"/>
  <c r="M658" i="25"/>
  <c r="M657" i="25"/>
  <c r="M656" i="25"/>
  <c r="M655" i="25"/>
  <c r="M654" i="25"/>
  <c r="M653" i="25"/>
  <c r="M652" i="25"/>
  <c r="M651" i="25"/>
  <c r="M650" i="25"/>
  <c r="M649" i="25"/>
  <c r="M648" i="25"/>
  <c r="M647" i="25"/>
  <c r="M646" i="25"/>
  <c r="M645" i="25"/>
  <c r="M644" i="25"/>
  <c r="M643" i="25"/>
  <c r="M642" i="25"/>
  <c r="M641" i="25"/>
  <c r="M640" i="25"/>
  <c r="M639" i="25"/>
  <c r="M638" i="25"/>
  <c r="M637" i="25"/>
  <c r="M636" i="25"/>
  <c r="M635" i="25"/>
  <c r="M634" i="25"/>
  <c r="M633" i="25"/>
  <c r="M632" i="25"/>
  <c r="M631" i="25"/>
  <c r="M630" i="25"/>
  <c r="M629" i="25"/>
  <c r="M628" i="25"/>
  <c r="M627" i="25"/>
  <c r="M626" i="25"/>
  <c r="M625" i="25"/>
  <c r="M624" i="25"/>
  <c r="M623" i="25"/>
  <c r="M622" i="25"/>
  <c r="M621" i="25"/>
  <c r="M620" i="25"/>
  <c r="M619" i="25"/>
  <c r="M618" i="25"/>
  <c r="M617" i="25"/>
  <c r="M616" i="25"/>
  <c r="M615" i="25"/>
  <c r="M614" i="25"/>
  <c r="M613" i="25"/>
  <c r="M612" i="25"/>
  <c r="M611" i="25"/>
  <c r="M610" i="25"/>
  <c r="M609" i="25"/>
  <c r="M608" i="25"/>
  <c r="M607" i="25"/>
  <c r="M606" i="25"/>
  <c r="M605" i="25"/>
  <c r="M604" i="25"/>
  <c r="M603" i="25"/>
  <c r="M602" i="25"/>
  <c r="M601" i="25"/>
  <c r="M600" i="25"/>
  <c r="M599" i="25"/>
  <c r="M598" i="25"/>
  <c r="M597" i="25"/>
  <c r="M596" i="25"/>
  <c r="M595" i="25"/>
  <c r="M594" i="25"/>
  <c r="M593" i="25"/>
  <c r="M592" i="25"/>
  <c r="M591" i="25"/>
  <c r="M590" i="25"/>
  <c r="M589" i="25"/>
  <c r="M588" i="25"/>
  <c r="M587" i="25"/>
  <c r="M586" i="25"/>
  <c r="M585" i="25"/>
  <c r="M584" i="25"/>
  <c r="M583" i="25"/>
  <c r="M582" i="25"/>
  <c r="M581" i="25"/>
  <c r="M580" i="25"/>
  <c r="M579" i="25"/>
  <c r="M578" i="25"/>
  <c r="M577" i="25"/>
  <c r="M576" i="25"/>
  <c r="M575" i="25"/>
  <c r="M574" i="25"/>
  <c r="M573" i="25"/>
  <c r="M572" i="25"/>
  <c r="M571" i="25"/>
  <c r="M570" i="25"/>
  <c r="M569" i="25"/>
  <c r="M568" i="25"/>
  <c r="M567" i="25"/>
  <c r="M566" i="25"/>
  <c r="M565" i="25"/>
  <c r="M564" i="25"/>
  <c r="M563" i="25"/>
  <c r="M562" i="25"/>
  <c r="M561" i="25"/>
  <c r="M560" i="25"/>
  <c r="M559" i="25"/>
  <c r="M558" i="25"/>
  <c r="M557" i="25"/>
  <c r="M556" i="25"/>
  <c r="M555" i="25"/>
  <c r="M554" i="25"/>
  <c r="M553" i="25"/>
  <c r="M552" i="25"/>
  <c r="M551" i="25"/>
  <c r="M550" i="25"/>
  <c r="M549" i="25"/>
  <c r="M548" i="25"/>
  <c r="M547" i="25"/>
  <c r="M546" i="25"/>
  <c r="M545" i="25"/>
  <c r="M544" i="25"/>
  <c r="M543" i="25"/>
  <c r="M542" i="25"/>
  <c r="M541" i="25"/>
  <c r="M540" i="25"/>
  <c r="M539" i="25"/>
  <c r="M538" i="25"/>
  <c r="M537" i="25"/>
  <c r="M536" i="25"/>
  <c r="M535" i="25"/>
  <c r="M534" i="25"/>
  <c r="M533" i="25"/>
  <c r="M532" i="25"/>
  <c r="M531" i="25"/>
  <c r="M530" i="25"/>
  <c r="M529" i="25"/>
  <c r="M528" i="25"/>
  <c r="M527" i="25"/>
  <c r="M526" i="25"/>
  <c r="M525" i="25"/>
  <c r="M524" i="25"/>
  <c r="M523" i="25"/>
  <c r="M522" i="25"/>
  <c r="M521" i="25"/>
  <c r="M520" i="25"/>
  <c r="M519" i="25"/>
  <c r="M518" i="25"/>
  <c r="M517" i="25"/>
  <c r="M516" i="25"/>
  <c r="M515" i="25"/>
  <c r="M514" i="25"/>
  <c r="M513" i="25"/>
  <c r="M512" i="25"/>
  <c r="M511" i="25"/>
  <c r="M510" i="25"/>
  <c r="M509" i="25"/>
  <c r="M508" i="25"/>
  <c r="M507" i="25"/>
  <c r="M506" i="25"/>
  <c r="M505" i="25"/>
  <c r="M504" i="25"/>
  <c r="M503" i="25"/>
  <c r="M502" i="25"/>
  <c r="M501" i="25"/>
  <c r="M500" i="25"/>
  <c r="M499" i="25"/>
  <c r="M498" i="25"/>
  <c r="M497" i="25"/>
  <c r="M496" i="25"/>
  <c r="M495" i="25"/>
  <c r="M494" i="25"/>
  <c r="M493" i="25"/>
  <c r="M492" i="25"/>
  <c r="M491" i="25"/>
  <c r="M490" i="25"/>
  <c r="M489" i="25"/>
  <c r="M488" i="25"/>
  <c r="M487" i="25"/>
  <c r="M486" i="25"/>
  <c r="M485" i="25"/>
  <c r="M484" i="25"/>
  <c r="M483" i="25"/>
  <c r="M482" i="25"/>
  <c r="M481" i="25"/>
  <c r="M480" i="25"/>
  <c r="M479" i="25"/>
  <c r="M478" i="25"/>
  <c r="M477" i="25"/>
  <c r="M476" i="25"/>
  <c r="M475" i="25"/>
  <c r="M474" i="25"/>
  <c r="M473" i="25"/>
  <c r="M472" i="25"/>
  <c r="M471" i="25"/>
  <c r="M470" i="25"/>
  <c r="M469" i="25"/>
  <c r="M468" i="25"/>
  <c r="M467" i="25"/>
  <c r="M466" i="25"/>
  <c r="M465" i="25"/>
  <c r="M464" i="25"/>
  <c r="M463" i="25"/>
  <c r="M462" i="25"/>
  <c r="M461" i="25"/>
  <c r="M460" i="25"/>
  <c r="M459" i="25"/>
  <c r="M458" i="25"/>
  <c r="M457" i="25"/>
  <c r="M456" i="25"/>
  <c r="M455" i="25"/>
  <c r="M454" i="25"/>
  <c r="M453" i="25"/>
  <c r="M452" i="25"/>
  <c r="M451" i="25"/>
  <c r="M450" i="25"/>
  <c r="M449" i="25"/>
  <c r="M448" i="25"/>
  <c r="M447" i="25"/>
  <c r="M446" i="25"/>
  <c r="M445" i="25"/>
  <c r="M444" i="25"/>
  <c r="M443" i="25"/>
  <c r="M442" i="25"/>
  <c r="M441" i="25"/>
  <c r="M440" i="25"/>
  <c r="M439" i="25"/>
  <c r="M438" i="25"/>
  <c r="M437" i="25"/>
  <c r="M436" i="25"/>
  <c r="M435" i="25"/>
  <c r="M434" i="25"/>
  <c r="M433" i="25"/>
  <c r="M432" i="25"/>
  <c r="M431" i="25"/>
  <c r="M430" i="25"/>
  <c r="M429" i="25"/>
  <c r="M428" i="25"/>
  <c r="M427" i="25"/>
  <c r="M426" i="25"/>
  <c r="M425" i="25"/>
  <c r="M424" i="25"/>
  <c r="M423" i="25"/>
  <c r="M422" i="25"/>
  <c r="M421" i="25"/>
  <c r="M420" i="25"/>
  <c r="M419" i="25"/>
  <c r="M418" i="25"/>
  <c r="M417" i="25"/>
  <c r="M416" i="25"/>
  <c r="M415" i="25"/>
  <c r="M414" i="25"/>
  <c r="M413" i="25"/>
  <c r="M412" i="25"/>
  <c r="M411" i="25"/>
  <c r="M410" i="25"/>
  <c r="M409" i="25"/>
  <c r="M408" i="25"/>
  <c r="M407" i="25"/>
  <c r="M406" i="25"/>
  <c r="M405" i="25"/>
  <c r="M404" i="25"/>
  <c r="M403" i="25"/>
  <c r="M402" i="25"/>
  <c r="M401" i="25"/>
  <c r="M400" i="25"/>
  <c r="M399" i="25"/>
  <c r="M398" i="25"/>
  <c r="M397" i="25"/>
  <c r="M396" i="25"/>
  <c r="M395" i="25"/>
  <c r="M394" i="25"/>
  <c r="M393" i="25"/>
  <c r="M392" i="25"/>
  <c r="M391" i="25"/>
  <c r="M390" i="25"/>
  <c r="M389" i="25"/>
  <c r="M388" i="25"/>
  <c r="M387" i="25"/>
  <c r="M386" i="25"/>
  <c r="M385" i="25"/>
  <c r="M384" i="25"/>
  <c r="M383" i="25"/>
  <c r="M382" i="25"/>
  <c r="M381" i="25"/>
  <c r="M380" i="25"/>
  <c r="M379" i="25"/>
  <c r="M378" i="25"/>
  <c r="M377" i="25"/>
  <c r="M376" i="25"/>
  <c r="M375" i="25"/>
  <c r="M374" i="25"/>
  <c r="M373" i="25"/>
  <c r="M372" i="25"/>
  <c r="M371" i="25"/>
  <c r="M370" i="25"/>
  <c r="M369" i="25"/>
  <c r="M368" i="25"/>
  <c r="M367" i="25"/>
  <c r="M366" i="25"/>
  <c r="M365" i="25"/>
  <c r="M364" i="25"/>
  <c r="M363" i="25"/>
  <c r="M362" i="25"/>
  <c r="M361" i="25"/>
  <c r="M360" i="25"/>
  <c r="M359" i="25"/>
  <c r="M358" i="25"/>
  <c r="M357" i="25"/>
  <c r="M356" i="25"/>
  <c r="M355" i="25"/>
  <c r="M354" i="25"/>
  <c r="M353" i="25"/>
  <c r="M352" i="25"/>
  <c r="M351" i="25"/>
  <c r="M350" i="25"/>
  <c r="M349" i="25"/>
  <c r="M348" i="25"/>
  <c r="M347" i="25"/>
  <c r="M346" i="25"/>
  <c r="M345" i="25"/>
  <c r="M344" i="25"/>
  <c r="M343" i="25"/>
  <c r="M342" i="25"/>
  <c r="M341" i="25"/>
  <c r="M340" i="25"/>
  <c r="M339" i="25"/>
  <c r="M338" i="25"/>
  <c r="M337" i="25"/>
  <c r="M336" i="25"/>
  <c r="M335" i="25"/>
  <c r="M334" i="25"/>
  <c r="M333" i="25"/>
  <c r="M332" i="25"/>
  <c r="M331" i="25"/>
  <c r="M330" i="25"/>
  <c r="M329" i="25"/>
  <c r="M328" i="25"/>
  <c r="M327" i="25"/>
  <c r="M326" i="25"/>
  <c r="M325" i="25"/>
  <c r="M324" i="25"/>
  <c r="M323" i="25"/>
  <c r="M322" i="25"/>
  <c r="M321" i="25"/>
  <c r="M320" i="25"/>
  <c r="M319" i="25"/>
  <c r="M318" i="25"/>
  <c r="M317" i="25"/>
  <c r="M316" i="25"/>
  <c r="M315" i="25"/>
  <c r="M314" i="25"/>
  <c r="M313" i="25"/>
  <c r="M312" i="25"/>
  <c r="M311" i="25"/>
  <c r="M310" i="25"/>
  <c r="M309" i="25"/>
  <c r="M308" i="25"/>
  <c r="M307" i="25"/>
  <c r="M306" i="25"/>
  <c r="M305" i="25"/>
  <c r="M304" i="25"/>
  <c r="M303" i="25"/>
  <c r="M302" i="25"/>
  <c r="M301" i="25"/>
  <c r="M300" i="25"/>
  <c r="M299" i="25"/>
  <c r="M298" i="25"/>
  <c r="M297" i="25"/>
  <c r="M296" i="25"/>
  <c r="M295" i="25"/>
  <c r="M294" i="25"/>
  <c r="M293" i="25"/>
  <c r="M292" i="25"/>
  <c r="M291" i="25"/>
  <c r="M290" i="25"/>
  <c r="M289" i="25"/>
  <c r="M288" i="25"/>
  <c r="M287" i="25"/>
  <c r="M286" i="25"/>
  <c r="M285" i="25"/>
  <c r="M284" i="25"/>
  <c r="M283" i="25"/>
  <c r="M282" i="25"/>
  <c r="M281" i="25"/>
  <c r="M280" i="25"/>
  <c r="M279" i="25"/>
  <c r="M278" i="25"/>
  <c r="M277" i="25"/>
  <c r="M276" i="25"/>
  <c r="M275" i="25"/>
  <c r="M274" i="25"/>
  <c r="M273" i="25"/>
  <c r="M272" i="25"/>
  <c r="M271" i="25"/>
  <c r="M270" i="25"/>
  <c r="M269" i="25"/>
  <c r="M268" i="25"/>
  <c r="M267" i="25"/>
  <c r="M266" i="25"/>
  <c r="M265" i="25"/>
  <c r="M264" i="25"/>
  <c r="M263" i="25"/>
  <c r="M262" i="25"/>
  <c r="M261" i="25"/>
  <c r="M260" i="25"/>
  <c r="M259" i="25"/>
  <c r="M258" i="25"/>
  <c r="M257" i="25"/>
  <c r="M256" i="25"/>
  <c r="M255" i="25"/>
  <c r="M254" i="25"/>
  <c r="M253" i="25"/>
  <c r="M252" i="25"/>
  <c r="M251" i="25"/>
  <c r="M250" i="25"/>
  <c r="M249" i="25"/>
  <c r="M248" i="25"/>
  <c r="M247" i="25"/>
  <c r="M246" i="25"/>
  <c r="M245" i="25"/>
  <c r="M244" i="25"/>
  <c r="M243" i="25"/>
  <c r="M242" i="25"/>
  <c r="M241" i="25"/>
  <c r="M240" i="25"/>
  <c r="M239" i="25"/>
  <c r="M238" i="25"/>
  <c r="M237" i="25"/>
  <c r="M236" i="25"/>
  <c r="M235" i="25"/>
  <c r="M234" i="25"/>
  <c r="M233" i="25"/>
  <c r="M232" i="25"/>
  <c r="M231" i="25"/>
  <c r="M230" i="25"/>
  <c r="M229" i="25"/>
  <c r="M228" i="25"/>
  <c r="M227" i="25"/>
  <c r="M226" i="25"/>
  <c r="M225" i="25"/>
  <c r="M224" i="25"/>
  <c r="M223" i="25"/>
  <c r="M222" i="25"/>
  <c r="M221" i="25"/>
  <c r="M220" i="25"/>
  <c r="M219" i="25"/>
  <c r="M218" i="25"/>
  <c r="M217" i="25"/>
  <c r="M216" i="25"/>
  <c r="M215" i="25"/>
  <c r="M214" i="25"/>
  <c r="M213" i="25"/>
  <c r="M212" i="25"/>
  <c r="M211" i="25"/>
  <c r="M210" i="25"/>
  <c r="M209" i="25"/>
  <c r="M208" i="25"/>
  <c r="M207" i="25"/>
  <c r="M206" i="25"/>
  <c r="M205" i="25"/>
  <c r="M204" i="25"/>
  <c r="M203" i="25"/>
  <c r="M202" i="25"/>
  <c r="M201" i="25"/>
  <c r="M200" i="25"/>
  <c r="M199" i="25"/>
  <c r="M198" i="25"/>
  <c r="M197" i="25"/>
  <c r="M196" i="25"/>
  <c r="M195" i="25"/>
  <c r="M194" i="25"/>
  <c r="M193" i="25"/>
  <c r="M192" i="25"/>
  <c r="M191" i="25"/>
  <c r="M190" i="25"/>
  <c r="M189" i="25"/>
  <c r="M188" i="25"/>
  <c r="M187" i="25"/>
  <c r="M186" i="25"/>
  <c r="M185" i="25"/>
  <c r="M184" i="25"/>
  <c r="M183" i="25"/>
  <c r="M182" i="25"/>
  <c r="M181" i="25"/>
  <c r="M180" i="25"/>
  <c r="M179" i="25"/>
  <c r="M178" i="25"/>
  <c r="M177" i="25"/>
  <c r="M176" i="25"/>
  <c r="M175" i="25"/>
  <c r="M174" i="25"/>
  <c r="M173" i="25"/>
  <c r="M172" i="25"/>
  <c r="M171" i="25"/>
  <c r="M170" i="25"/>
  <c r="M169" i="25"/>
  <c r="M168" i="25"/>
  <c r="M167" i="25"/>
  <c r="M166" i="25"/>
  <c r="M165" i="25"/>
  <c r="M164" i="25"/>
  <c r="M163" i="25"/>
  <c r="M162" i="25"/>
  <c r="M161" i="25"/>
  <c r="M160" i="25"/>
  <c r="M159" i="25"/>
  <c r="M158" i="25"/>
  <c r="M157" i="25"/>
  <c r="M156" i="25"/>
  <c r="M155" i="25"/>
  <c r="M154" i="25"/>
  <c r="M153" i="25"/>
  <c r="M152" i="25"/>
  <c r="M151" i="25"/>
  <c r="M150" i="25"/>
  <c r="M149" i="25"/>
  <c r="M148" i="25"/>
  <c r="M147" i="25"/>
  <c r="M146" i="25"/>
  <c r="M145" i="25"/>
  <c r="M144" i="25"/>
  <c r="M143" i="25"/>
  <c r="M142" i="25"/>
  <c r="M141" i="25"/>
  <c r="M140" i="25"/>
  <c r="M139" i="25"/>
  <c r="M138" i="25"/>
  <c r="M137" i="25"/>
  <c r="M136" i="25"/>
  <c r="M135" i="25"/>
  <c r="M134" i="25"/>
  <c r="M133"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6"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M7" i="25"/>
  <c r="M6" i="25"/>
  <c r="M5" i="25"/>
  <c r="M4" i="25"/>
  <c r="M3" i="25"/>
  <c r="M2" i="25"/>
  <c r="Q867" i="25"/>
  <c r="Q851" i="25"/>
  <c r="Q835" i="25"/>
  <c r="Q819" i="25"/>
  <c r="Q803" i="25"/>
  <c r="Q787" i="25"/>
  <c r="Q771" i="25"/>
  <c r="Q755" i="25"/>
  <c r="Q739" i="25"/>
  <c r="Q723" i="25"/>
  <c r="Q707" i="25"/>
  <c r="Q691" i="25"/>
  <c r="Q675" i="25"/>
  <c r="Q659" i="25"/>
  <c r="Q648" i="25"/>
  <c r="Q637" i="25"/>
  <c r="Q627" i="25"/>
  <c r="Q616" i="25"/>
  <c r="Q605" i="25"/>
  <c r="Q595" i="25"/>
  <c r="Q585" i="25"/>
  <c r="Q577" i="25"/>
  <c r="Q569" i="25"/>
  <c r="Q561" i="25"/>
  <c r="Q553" i="25"/>
  <c r="Q545" i="25"/>
  <c r="Q537" i="25"/>
  <c r="Q529" i="25"/>
  <c r="Q521" i="25"/>
  <c r="Q513" i="25"/>
  <c r="Q505" i="25"/>
  <c r="Q497" i="25"/>
  <c r="Q489" i="25"/>
  <c r="Q481" i="25"/>
  <c r="Q473" i="25"/>
  <c r="Q465" i="25"/>
  <c r="Q457" i="25"/>
  <c r="Q449" i="25"/>
  <c r="Q441" i="25"/>
  <c r="Q433" i="25"/>
  <c r="Q425" i="25"/>
  <c r="Q417" i="25"/>
  <c r="Q401" i="25"/>
  <c r="Q393" i="25"/>
  <c r="Q385" i="25"/>
  <c r="Q377" i="25"/>
  <c r="Q370" i="25"/>
  <c r="Q360" i="25"/>
  <c r="Q354" i="25"/>
  <c r="Q349" i="25"/>
  <c r="Q344" i="25"/>
  <c r="Q338" i="25"/>
  <c r="Q333" i="25"/>
  <c r="Q328" i="25"/>
  <c r="Q322" i="25"/>
  <c r="Q317" i="25"/>
  <c r="Q312" i="25"/>
  <c r="Q306" i="25"/>
  <c r="Q297" i="25"/>
  <c r="Q296" i="25"/>
  <c r="Q292" i="25"/>
  <c r="Q290" i="25"/>
  <c r="Q286" i="25"/>
  <c r="Q285" i="25"/>
  <c r="Q281" i="25"/>
  <c r="Q280" i="25"/>
  <c r="Q276" i="25"/>
  <c r="Q274" i="25"/>
  <c r="Q270" i="25"/>
  <c r="Q269" i="25"/>
  <c r="Q265" i="25"/>
  <c r="Q264" i="25"/>
  <c r="Q261" i="25"/>
  <c r="Q260" i="25"/>
  <c r="Q257" i="25"/>
  <c r="Q256" i="25"/>
  <c r="Q253" i="25"/>
  <c r="Q252" i="25"/>
  <c r="Q249" i="25"/>
  <c r="Q248" i="25"/>
  <c r="Q245" i="25"/>
  <c r="Q244" i="25"/>
  <c r="Q241" i="25"/>
  <c r="Q240" i="25"/>
  <c r="Q237" i="25"/>
  <c r="Q236" i="25"/>
  <c r="Q233" i="25"/>
  <c r="Q232" i="25"/>
  <c r="Q229" i="25"/>
  <c r="Q228" i="25"/>
  <c r="Q225" i="25"/>
  <c r="Q224" i="25"/>
  <c r="Q221" i="25"/>
  <c r="Q220" i="25"/>
  <c r="Q217" i="25"/>
  <c r="Q216" i="25"/>
  <c r="Q213" i="25"/>
  <c r="Q212" i="25"/>
  <c r="Q209" i="25"/>
  <c r="Q208" i="25"/>
  <c r="Q205" i="25"/>
  <c r="Q204" i="25"/>
  <c r="Q201" i="25"/>
  <c r="Q200" i="25"/>
  <c r="Q197" i="25"/>
  <c r="Q196" i="25"/>
  <c r="Q193" i="25"/>
  <c r="Q192" i="25"/>
  <c r="Q189" i="25"/>
  <c r="Q188" i="25"/>
  <c r="Q185" i="25"/>
  <c r="Q184" i="25"/>
  <c r="Q181" i="25"/>
  <c r="Q180" i="25"/>
  <c r="Q177" i="25"/>
  <c r="Q176" i="25"/>
  <c r="Q173" i="25"/>
  <c r="Q172" i="25"/>
  <c r="Q169" i="25"/>
  <c r="Q168" i="25"/>
  <c r="Q165" i="25"/>
  <c r="Q164" i="25"/>
  <c r="Q161" i="25"/>
  <c r="Q160" i="25"/>
  <c r="Q157" i="25"/>
  <c r="Q156" i="25"/>
  <c r="Q153" i="25"/>
  <c r="Q152" i="25"/>
  <c r="Q149" i="25"/>
  <c r="Q148" i="25"/>
  <c r="Q145" i="25"/>
  <c r="Q144" i="25"/>
  <c r="Q141" i="25"/>
  <c r="Q140" i="25"/>
  <c r="Q137" i="25"/>
  <c r="Q136" i="25"/>
  <c r="Q133" i="25"/>
  <c r="Q132" i="25"/>
  <c r="Q129" i="25"/>
  <c r="Q128" i="25"/>
  <c r="Q125" i="25"/>
  <c r="Q124" i="25"/>
  <c r="Q121" i="25"/>
  <c r="Q120" i="25"/>
  <c r="Q117" i="25"/>
  <c r="Q116" i="25"/>
  <c r="Q113" i="25"/>
  <c r="Q112" i="25"/>
  <c r="Q109" i="25"/>
  <c r="Q108" i="25"/>
  <c r="Q105" i="25"/>
  <c r="Q104" i="25"/>
  <c r="Q101" i="25"/>
  <c r="Q100" i="25"/>
  <c r="Q97" i="25"/>
  <c r="Q96" i="25"/>
  <c r="Q93" i="25"/>
  <c r="Q92" i="25"/>
  <c r="Q89" i="25"/>
  <c r="Q88" i="25"/>
  <c r="Q85" i="25"/>
  <c r="Q84" i="25"/>
  <c r="Q81" i="25"/>
  <c r="Q80" i="25"/>
  <c r="Q77" i="25"/>
  <c r="Q76" i="25"/>
  <c r="Q73" i="25"/>
  <c r="Q72" i="25"/>
  <c r="Q69" i="25"/>
  <c r="Q68" i="25"/>
  <c r="Q65" i="25"/>
  <c r="Q64" i="25"/>
  <c r="Q61" i="25"/>
  <c r="Q60" i="25"/>
  <c r="Q57" i="25"/>
  <c r="Q56" i="25"/>
  <c r="Q53" i="25"/>
  <c r="Q52" i="25"/>
  <c r="Q49" i="25"/>
  <c r="Q48" i="25"/>
  <c r="Q45" i="25"/>
  <c r="Q44" i="25"/>
  <c r="Q41" i="25"/>
  <c r="Q40" i="25"/>
  <c r="Q37" i="25"/>
  <c r="Q36" i="25"/>
  <c r="Q33" i="25"/>
  <c r="Q32" i="25"/>
  <c r="Q29" i="25"/>
  <c r="Q28" i="25"/>
  <c r="Q25" i="25"/>
  <c r="Q24" i="25"/>
  <c r="Q21" i="25"/>
  <c r="Q20" i="25"/>
  <c r="Q17" i="25"/>
  <c r="Q16" i="25"/>
  <c r="Q13" i="25"/>
  <c r="Q12" i="25"/>
  <c r="Q9" i="25"/>
  <c r="Q8" i="25"/>
  <c r="Q5" i="25"/>
  <c r="Q4" i="25"/>
  <c r="Q7" i="25"/>
  <c r="Q11" i="25"/>
  <c r="Q15" i="25"/>
  <c r="Q23" i="25"/>
  <c r="Q27" i="25"/>
  <c r="Q31" i="25"/>
  <c r="Q39" i="25"/>
  <c r="Q43" i="25"/>
  <c r="Q47" i="25"/>
  <c r="Q119" i="25"/>
  <c r="Q123" i="25"/>
  <c r="Q127" i="25"/>
  <c r="Q199" i="25"/>
  <c r="Q203" i="25"/>
  <c r="Q207" i="25"/>
  <c r="Q411" i="25"/>
  <c r="Q415" i="25"/>
  <c r="Q419" i="25"/>
  <c r="Q423" i="25"/>
  <c r="Q427" i="25"/>
  <c r="Q431" i="25"/>
  <c r="Q435" i="25"/>
  <c r="Q439" i="25"/>
  <c r="Q443" i="25"/>
  <c r="Q447" i="25"/>
  <c r="Q451" i="25"/>
  <c r="Q455" i="25"/>
  <c r="Q459" i="25"/>
  <c r="Q463" i="25"/>
  <c r="Q467" i="25"/>
  <c r="Q599" i="25"/>
  <c r="Q603" i="25"/>
  <c r="Q607" i="25"/>
  <c r="Q611" i="25"/>
  <c r="Q615" i="25"/>
  <c r="Q743" i="25"/>
  <c r="Q747" i="25"/>
  <c r="Q751" i="25"/>
  <c r="Q775" i="25"/>
  <c r="Q779" i="25"/>
  <c r="Q783" i="25"/>
  <c r="Q859" i="25"/>
  <c r="Q863" i="25"/>
  <c r="Q871" i="25"/>
  <c r="Q875" i="25"/>
  <c r="Q879" i="25"/>
  <c r="Q3" i="25"/>
  <c r="Q67" i="25"/>
  <c r="Q131" i="25"/>
  <c r="Q195" i="25"/>
  <c r="Q301" i="25"/>
  <c r="Q471" i="25"/>
  <c r="Q75" i="25"/>
  <c r="Q79" i="25"/>
  <c r="Q87" i="25"/>
  <c r="Q91" i="25"/>
  <c r="Q95" i="25"/>
  <c r="Q135" i="25"/>
  <c r="Q139" i="25"/>
  <c r="Q143" i="25"/>
  <c r="Q183" i="25"/>
  <c r="Q187" i="25"/>
  <c r="Q191" i="25"/>
  <c r="Q475" i="25"/>
  <c r="Q479" i="25"/>
  <c r="Q483" i="25"/>
  <c r="Q487" i="25"/>
  <c r="Q491" i="25"/>
  <c r="Q495" i="25"/>
  <c r="Q499" i="25"/>
  <c r="Q503" i="25"/>
  <c r="Q507" i="25"/>
  <c r="Q511" i="25"/>
  <c r="Q515" i="25"/>
  <c r="Q519" i="25"/>
  <c r="Q523" i="25"/>
  <c r="Q527" i="25"/>
  <c r="Q531" i="25"/>
  <c r="Q631" i="25"/>
  <c r="Q635" i="25"/>
  <c r="Q639" i="25"/>
  <c r="Q643" i="25"/>
  <c r="Q647" i="25"/>
  <c r="Q651" i="25"/>
  <c r="Q655" i="25"/>
  <c r="Q759" i="25"/>
  <c r="Q763" i="25"/>
  <c r="Q767" i="25"/>
  <c r="Q823" i="25"/>
  <c r="Q831" i="25"/>
  <c r="Q268" i="25"/>
  <c r="Q272" i="25"/>
  <c r="Q284" i="25"/>
  <c r="Q288" i="25"/>
  <c r="Q300" i="25"/>
  <c r="Q304" i="25"/>
  <c r="Q308" i="25"/>
  <c r="Q316" i="25"/>
  <c r="Q320" i="25"/>
  <c r="Q324" i="25"/>
  <c r="Q332" i="25"/>
  <c r="Q336" i="25"/>
  <c r="Q340" i="25"/>
  <c r="Q348" i="25"/>
  <c r="Q352" i="25"/>
  <c r="Q356" i="25"/>
  <c r="Q364" i="25"/>
  <c r="Q368" i="25"/>
  <c r="Q372" i="25"/>
  <c r="Q376" i="25"/>
  <c r="Q380" i="25"/>
  <c r="Q384" i="25"/>
  <c r="Q388" i="25"/>
  <c r="Q392" i="25"/>
  <c r="Q396" i="25"/>
  <c r="Q400" i="25"/>
  <c r="Q404" i="25"/>
  <c r="Q408" i="25"/>
  <c r="Q412" i="25"/>
  <c r="Q416" i="25"/>
  <c r="Q420" i="25"/>
  <c r="Q424" i="25"/>
  <c r="Q428" i="25"/>
  <c r="Q432" i="25"/>
  <c r="Q436" i="25"/>
  <c r="Q440" i="25"/>
  <c r="Q444" i="25"/>
  <c r="Q448" i="25"/>
  <c r="Q452" i="25"/>
  <c r="Q456" i="25"/>
  <c r="Q460" i="25"/>
  <c r="Q464" i="25"/>
  <c r="Q468" i="25"/>
  <c r="Q472" i="25"/>
  <c r="Q476" i="25"/>
  <c r="Q480" i="25"/>
  <c r="Q484" i="25"/>
  <c r="Q488" i="25"/>
  <c r="Q492" i="25"/>
  <c r="Q496" i="25"/>
  <c r="Q500" i="25"/>
  <c r="Q504" i="25"/>
  <c r="Q508" i="25"/>
  <c r="Q512" i="25"/>
  <c r="Q516" i="25"/>
  <c r="Q520" i="25"/>
  <c r="Q524" i="25"/>
  <c r="Q528" i="25"/>
  <c r="Q532" i="25"/>
  <c r="Q536" i="25"/>
  <c r="Q540" i="25"/>
  <c r="Q544" i="25"/>
  <c r="Q548" i="25"/>
  <c r="Q552" i="25"/>
  <c r="Q556" i="25"/>
  <c r="Q560" i="25"/>
  <c r="Q564" i="25"/>
  <c r="Q568" i="25"/>
  <c r="Q572" i="25"/>
  <c r="Q576" i="25"/>
  <c r="Q580" i="25"/>
  <c r="Q584" i="25"/>
  <c r="Q588" i="25"/>
  <c r="Q592" i="25"/>
  <c r="Q596" i="25"/>
  <c r="Q600" i="25"/>
  <c r="Q604" i="25"/>
  <c r="Q608" i="25"/>
  <c r="Q612" i="25"/>
  <c r="Q620" i="25"/>
  <c r="Q624" i="25"/>
  <c r="Q628" i="25"/>
  <c r="Q632" i="25"/>
  <c r="Q636" i="25"/>
  <c r="Q640" i="25"/>
  <c r="Q644" i="25"/>
  <c r="Q652" i="25"/>
  <c r="Q656" i="25"/>
  <c r="Q660" i="25"/>
  <c r="Q664" i="25"/>
  <c r="Q668" i="25"/>
  <c r="Q672" i="25"/>
  <c r="Q676" i="25"/>
  <c r="Q680" i="25"/>
  <c r="Q684" i="25"/>
  <c r="Q688" i="25"/>
  <c r="Q692" i="25"/>
  <c r="Q696" i="25"/>
  <c r="Q700" i="25"/>
  <c r="Q708" i="25"/>
  <c r="Q712" i="25"/>
  <c r="Q716" i="25"/>
  <c r="Q720" i="25"/>
  <c r="Q724" i="25"/>
  <c r="Q728" i="25"/>
  <c r="Q732" i="25"/>
  <c r="Q736" i="25"/>
  <c r="Q740" i="25"/>
  <c r="Q744" i="25"/>
  <c r="Q748" i="25"/>
  <c r="Q752" i="25"/>
  <c r="Q756" i="25"/>
  <c r="Q760" i="25"/>
  <c r="Q764" i="25"/>
  <c r="Q768" i="25"/>
  <c r="Q772" i="25"/>
  <c r="Q776" i="25"/>
  <c r="Q780" i="25"/>
  <c r="Q784" i="25"/>
  <c r="Q788" i="25"/>
  <c r="Q792" i="25"/>
  <c r="Q796" i="25"/>
  <c r="Q800" i="25"/>
  <c r="Q804" i="25"/>
  <c r="Q808" i="25"/>
  <c r="Q812" i="25"/>
  <c r="Q816" i="25"/>
  <c r="Q820" i="25"/>
  <c r="Q824" i="25"/>
  <c r="Q828" i="25"/>
  <c r="Q832" i="25"/>
  <c r="Q836" i="25"/>
  <c r="Q840" i="25"/>
  <c r="Q844" i="25"/>
  <c r="Q848" i="25"/>
  <c r="Q852" i="25"/>
  <c r="Q856" i="25"/>
  <c r="Q864" i="25"/>
  <c r="Q868" i="25"/>
  <c r="Q872" i="25"/>
  <c r="Q876" i="25"/>
  <c r="Q880" i="25"/>
  <c r="Q19" i="25"/>
  <c r="Q83" i="25"/>
  <c r="Q147" i="25"/>
  <c r="Q211" i="25"/>
  <c r="Q535" i="25"/>
  <c r="Q167" i="25"/>
  <c r="Q171" i="25"/>
  <c r="Q175" i="25"/>
  <c r="Q539" i="25"/>
  <c r="Q543" i="25"/>
  <c r="Q547" i="25"/>
  <c r="Q551" i="25"/>
  <c r="Q555" i="25"/>
  <c r="Q559" i="25"/>
  <c r="Q563" i="25"/>
  <c r="Q567" i="25"/>
  <c r="Q571" i="25"/>
  <c r="Q575" i="25"/>
  <c r="Q579" i="25"/>
  <c r="Q583" i="25"/>
  <c r="Q587" i="25"/>
  <c r="Q591" i="25"/>
  <c r="Q663" i="25"/>
  <c r="Q667" i="25"/>
  <c r="Q671" i="25"/>
  <c r="Q679" i="25"/>
  <c r="Q683" i="25"/>
  <c r="Q687" i="25"/>
  <c r="Q695" i="25"/>
  <c r="Q699" i="25"/>
  <c r="Q703" i="25"/>
  <c r="Q807" i="25"/>
  <c r="Q811" i="25"/>
  <c r="Q815" i="25"/>
  <c r="Q827" i="25"/>
  <c r="Q325" i="25"/>
  <c r="Q353" i="25"/>
  <c r="Q357" i="25"/>
  <c r="Q361" i="25"/>
  <c r="Q369" i="25"/>
  <c r="Q373" i="25"/>
  <c r="Q389" i="25"/>
  <c r="Q413" i="25"/>
  <c r="Q421" i="25"/>
  <c r="Q437" i="25"/>
  <c r="Q453" i="25"/>
  <c r="Q461" i="25"/>
  <c r="Q501" i="25"/>
  <c r="Q509" i="25"/>
  <c r="Q525" i="25"/>
  <c r="Q533" i="25"/>
  <c r="Q541" i="25"/>
  <c r="Q549" i="25"/>
  <c r="Q557" i="25"/>
  <c r="Q565" i="25"/>
  <c r="Q573" i="25"/>
  <c r="Q581" i="25"/>
  <c r="Q589" i="25"/>
  <c r="Q593" i="25"/>
  <c r="Q597" i="25"/>
  <c r="Q601" i="25"/>
  <c r="Q609" i="25"/>
  <c r="Q613" i="25"/>
  <c r="Q617" i="25"/>
  <c r="Q621" i="25"/>
  <c r="Q625" i="25"/>
  <c r="Q629" i="25"/>
  <c r="Q633" i="25"/>
  <c r="Q641" i="25"/>
  <c r="Q645" i="25"/>
  <c r="Q649" i="25"/>
  <c r="Q653" i="25"/>
  <c r="Q657" i="25"/>
  <c r="Q661" i="25"/>
  <c r="Q665" i="25"/>
  <c r="Q669" i="25"/>
  <c r="Q673" i="25"/>
  <c r="Q677" i="25"/>
  <c r="Q681" i="25"/>
  <c r="Q685" i="25"/>
  <c r="Q689" i="25"/>
  <c r="Q693" i="25"/>
  <c r="Q697" i="25"/>
  <c r="Q701" i="25"/>
  <c r="Q705" i="25"/>
  <c r="Q709" i="25"/>
  <c r="Q713" i="25"/>
  <c r="Q717" i="25"/>
  <c r="Q721" i="25"/>
  <c r="Q725" i="25"/>
  <c r="Q729" i="25"/>
  <c r="Q733" i="25"/>
  <c r="Q737" i="25"/>
  <c r="Q741" i="25"/>
  <c r="Q745" i="25"/>
  <c r="Q749" i="25"/>
  <c r="Q753" i="25"/>
  <c r="Q757" i="25"/>
  <c r="Q761" i="25"/>
  <c r="Q765" i="25"/>
  <c r="Q769" i="25"/>
  <c r="Q773" i="25"/>
  <c r="Q777" i="25"/>
  <c r="Q781" i="25"/>
  <c r="Q785" i="25"/>
  <c r="Q789" i="25"/>
  <c r="Q793" i="25"/>
  <c r="Q797" i="25"/>
  <c r="Q801" i="25"/>
  <c r="Q805" i="25"/>
  <c r="Q809" i="25"/>
  <c r="Q813" i="25"/>
  <c r="Q817" i="25"/>
  <c r="Q821" i="25"/>
  <c r="Q825" i="25"/>
  <c r="Q829" i="25"/>
  <c r="Q833" i="25"/>
  <c r="Q837" i="25"/>
  <c r="Q841" i="25"/>
  <c r="Q845" i="25"/>
  <c r="Q849" i="25"/>
  <c r="Q853" i="25"/>
  <c r="Q857" i="25"/>
  <c r="Q861" i="25"/>
  <c r="Q865" i="25"/>
  <c r="Q869" i="25"/>
  <c r="Q873" i="25"/>
  <c r="Q877" i="25"/>
  <c r="Q881" i="25"/>
  <c r="Q35" i="25"/>
  <c r="Q99" i="25"/>
  <c r="Q163" i="25"/>
  <c r="Q365" i="25"/>
  <c r="Q619" i="25"/>
  <c r="Q55" i="25"/>
  <c r="Q59" i="25"/>
  <c r="Q63" i="25"/>
  <c r="Q71" i="25"/>
  <c r="Q103" i="25"/>
  <c r="Q107" i="25"/>
  <c r="Q111" i="25"/>
  <c r="Q151" i="25"/>
  <c r="Q155" i="25"/>
  <c r="Q159" i="25"/>
  <c r="Q215" i="25"/>
  <c r="Q219" i="25"/>
  <c r="Q223" i="25"/>
  <c r="Q227" i="25"/>
  <c r="Q231" i="25"/>
  <c r="Q235" i="25"/>
  <c r="Q239" i="25"/>
  <c r="Q243" i="25"/>
  <c r="Q247" i="25"/>
  <c r="Q251" i="25"/>
  <c r="Q255" i="25"/>
  <c r="Q259" i="25"/>
  <c r="Q263" i="25"/>
  <c r="Q267" i="25"/>
  <c r="Q271" i="25"/>
  <c r="Q275" i="25"/>
  <c r="Q279" i="25"/>
  <c r="Q283" i="25"/>
  <c r="Q287" i="25"/>
  <c r="Q291" i="25"/>
  <c r="Q295" i="25"/>
  <c r="Q299" i="25"/>
  <c r="Q303" i="25"/>
  <c r="Q307" i="25"/>
  <c r="Q311" i="25"/>
  <c r="Q315" i="25"/>
  <c r="Q319" i="25"/>
  <c r="Q323" i="25"/>
  <c r="Q327" i="25"/>
  <c r="Q331" i="25"/>
  <c r="Q335" i="25"/>
  <c r="Q339" i="25"/>
  <c r="Q343" i="25"/>
  <c r="Q347" i="25"/>
  <c r="Q351" i="25"/>
  <c r="Q355" i="25"/>
  <c r="Q359" i="25"/>
  <c r="Q363" i="25"/>
  <c r="Q367" i="25"/>
  <c r="Q371" i="25"/>
  <c r="Q375" i="25"/>
  <c r="Q379" i="25"/>
  <c r="Q383" i="25"/>
  <c r="Q387" i="25"/>
  <c r="Q391" i="25"/>
  <c r="Q395" i="25"/>
  <c r="Q399" i="25"/>
  <c r="Q403" i="25"/>
  <c r="Q623" i="25"/>
  <c r="Q711" i="25"/>
  <c r="Q715" i="25"/>
  <c r="Q719" i="25"/>
  <c r="Q727" i="25"/>
  <c r="Q731" i="25"/>
  <c r="Q735" i="25"/>
  <c r="Q791" i="25"/>
  <c r="Q795" i="25"/>
  <c r="Q799" i="25"/>
  <c r="Q839" i="25"/>
  <c r="Q843" i="25"/>
  <c r="Q855" i="25"/>
  <c r="Q273" i="25"/>
  <c r="Q277" i="25"/>
  <c r="Q289" i="25"/>
  <c r="Q293" i="25"/>
  <c r="Q305" i="25"/>
  <c r="Q309" i="25"/>
  <c r="Q313" i="25"/>
  <c r="Q321" i="25"/>
  <c r="Q329" i="25"/>
  <c r="Q337" i="25"/>
  <c r="Q341" i="25"/>
  <c r="Q345" i="25"/>
  <c r="Q381" i="25"/>
  <c r="Q397" i="25"/>
  <c r="Q405" i="25"/>
  <c r="Q429" i="25"/>
  <c r="Q445" i="25"/>
  <c r="Q469" i="25"/>
  <c r="Q477" i="25"/>
  <c r="Q485" i="25"/>
  <c r="Q493" i="25"/>
  <c r="Q517" i="25"/>
  <c r="Q2" i="25"/>
  <c r="Q6" i="25"/>
  <c r="Q10" i="25"/>
  <c r="Q14" i="25"/>
  <c r="Q18" i="25"/>
  <c r="Q22" i="25"/>
  <c r="Q26" i="25"/>
  <c r="Q30" i="25"/>
  <c r="Q34" i="25"/>
  <c r="Q38" i="25"/>
  <c r="Q42" i="25"/>
  <c r="Q46" i="25"/>
  <c r="Q50" i="25"/>
  <c r="Q54" i="25"/>
  <c r="Q58" i="25"/>
  <c r="Q62" i="25"/>
  <c r="Q66" i="25"/>
  <c r="Q70" i="25"/>
  <c r="Q74" i="25"/>
  <c r="Q78" i="25"/>
  <c r="Q82" i="25"/>
  <c r="Q86" i="25"/>
  <c r="Q90" i="25"/>
  <c r="Q94" i="25"/>
  <c r="Q98" i="25"/>
  <c r="Q102" i="25"/>
  <c r="Q106" i="25"/>
  <c r="Q110" i="25"/>
  <c r="Q114" i="25"/>
  <c r="Q118" i="25"/>
  <c r="Q122" i="25"/>
  <c r="Q126" i="25"/>
  <c r="Q130" i="25"/>
  <c r="Q134" i="25"/>
  <c r="Q138" i="25"/>
  <c r="Q142" i="25"/>
  <c r="Q146" i="25"/>
  <c r="Q150" i="25"/>
  <c r="Q154" i="25"/>
  <c r="Q158" i="25"/>
  <c r="Q162" i="25"/>
  <c r="Q166" i="25"/>
  <c r="Q170" i="25"/>
  <c r="Q174" i="25"/>
  <c r="Q178" i="25"/>
  <c r="Q182" i="25"/>
  <c r="Q186" i="25"/>
  <c r="Q190" i="25"/>
  <c r="Q194" i="25"/>
  <c r="Q198" i="25"/>
  <c r="Q202" i="25"/>
  <c r="Q206" i="25"/>
  <c r="Q210" i="25"/>
  <c r="Q214" i="25"/>
  <c r="Q218" i="25"/>
  <c r="Q222" i="25"/>
  <c r="Q226" i="25"/>
  <c r="Q230" i="25"/>
  <c r="Q234" i="25"/>
  <c r="Q238" i="25"/>
  <c r="Q242" i="25"/>
  <c r="Q246" i="25"/>
  <c r="Q250" i="25"/>
  <c r="Q254" i="25"/>
  <c r="Q258" i="25"/>
  <c r="Q262" i="25"/>
  <c r="Q266" i="25"/>
  <c r="Q278" i="25"/>
  <c r="Q282" i="25"/>
  <c r="Q294" i="25"/>
  <c r="Q298" i="25"/>
  <c r="Q302" i="25"/>
  <c r="Q310" i="25"/>
  <c r="Q314" i="25"/>
  <c r="Q318" i="25"/>
  <c r="Q326" i="25"/>
  <c r="Q330" i="25"/>
  <c r="Q334" i="25"/>
  <c r="Q342" i="25"/>
  <c r="Q346" i="25"/>
  <c r="Q350" i="25"/>
  <c r="Q358" i="25"/>
  <c r="Q362" i="25"/>
  <c r="Q366" i="25"/>
  <c r="Q374" i="25"/>
  <c r="Q378" i="25"/>
  <c r="Q382" i="25"/>
  <c r="Q386" i="25"/>
  <c r="Q390" i="25"/>
  <c r="Q394" i="25"/>
  <c r="Q398" i="25"/>
  <c r="Q402" i="25"/>
  <c r="Q406" i="25"/>
  <c r="Q410" i="25"/>
  <c r="Q414" i="25"/>
  <c r="Q418" i="25"/>
  <c r="Q422" i="25"/>
  <c r="Q426" i="25"/>
  <c r="Q430" i="25"/>
  <c r="Q434" i="25"/>
  <c r="Q438" i="25"/>
  <c r="Q442" i="25"/>
  <c r="Q446" i="25"/>
  <c r="Q450" i="25"/>
  <c r="Q454" i="25"/>
  <c r="Q458" i="25"/>
  <c r="Q462" i="25"/>
  <c r="Q466" i="25"/>
  <c r="Q470" i="25"/>
  <c r="Q474" i="25"/>
  <c r="Q478" i="25"/>
  <c r="Q482" i="25"/>
  <c r="Q486" i="25"/>
  <c r="Q490" i="25"/>
  <c r="Q494" i="25"/>
  <c r="Q498" i="25"/>
  <c r="Q502" i="25"/>
  <c r="Q506" i="25"/>
  <c r="Q510" i="25"/>
  <c r="Q514" i="25"/>
  <c r="Q518" i="25"/>
  <c r="Q522" i="25"/>
  <c r="Q526" i="25"/>
  <c r="Q530" i="25"/>
  <c r="Q534" i="25"/>
  <c r="Q538" i="25"/>
  <c r="Q542" i="25"/>
  <c r="Q546" i="25"/>
  <c r="Q550" i="25"/>
  <c r="Q554" i="25"/>
  <c r="Q558" i="25"/>
  <c r="Q562" i="25"/>
  <c r="Q566" i="25"/>
  <c r="Q570" i="25"/>
  <c r="Q574" i="25"/>
  <c r="Q578" i="25"/>
  <c r="Q582" i="25"/>
  <c r="Q586" i="25"/>
  <c r="Q590" i="25"/>
  <c r="Q594" i="25"/>
  <c r="Q598" i="25"/>
  <c r="Q602" i="25"/>
  <c r="Q606" i="25"/>
  <c r="Q610" i="25"/>
  <c r="Q614" i="25"/>
  <c r="Q618" i="25"/>
  <c r="Q622" i="25"/>
  <c r="Q626" i="25"/>
  <c r="Q630" i="25"/>
  <c r="Q634" i="25"/>
  <c r="Q638" i="25"/>
  <c r="Q642" i="25"/>
  <c r="Q646" i="25"/>
  <c r="Q650" i="25"/>
  <c r="Q654" i="25"/>
  <c r="Q658" i="25"/>
  <c r="Q662" i="25"/>
  <c r="Q666" i="25"/>
  <c r="Q670" i="25"/>
  <c r="Q674" i="25"/>
  <c r="Q678" i="25"/>
  <c r="Q682" i="25"/>
  <c r="Q686" i="25"/>
  <c r="Q690" i="25"/>
  <c r="Q694" i="25"/>
  <c r="Q698" i="25"/>
  <c r="Q702" i="25"/>
  <c r="Q706" i="25"/>
  <c r="Q710" i="25"/>
  <c r="Q714" i="25"/>
  <c r="Q718" i="25"/>
  <c r="Q722" i="25"/>
  <c r="Q726" i="25"/>
  <c r="Q730" i="25"/>
  <c r="Q734" i="25"/>
  <c r="Q738" i="25"/>
  <c r="Q742" i="25"/>
  <c r="Q746" i="25"/>
  <c r="Q750" i="25"/>
  <c r="Q754" i="25"/>
  <c r="Q758" i="25"/>
  <c r="Q762" i="25"/>
  <c r="Q766" i="25"/>
  <c r="Q770" i="25"/>
  <c r="Q774" i="25"/>
  <c r="Q778" i="25"/>
  <c r="Q782" i="25"/>
  <c r="Q786" i="25"/>
  <c r="Q790" i="25"/>
  <c r="Q794" i="25"/>
  <c r="Q798" i="25"/>
  <c r="Q802" i="25"/>
  <c r="Q806" i="25"/>
  <c r="Q810" i="25"/>
  <c r="Q814" i="25"/>
  <c r="Q818" i="25"/>
  <c r="Q822" i="25"/>
  <c r="Q826" i="25"/>
  <c r="Q830" i="25"/>
  <c r="Q834" i="25"/>
  <c r="Q838" i="25"/>
  <c r="Q842" i="25"/>
  <c r="Q846" i="25"/>
  <c r="Q850" i="25"/>
  <c r="Q854" i="25"/>
  <c r="Q858" i="25"/>
  <c r="Q862" i="25"/>
  <c r="Q866" i="25"/>
  <c r="Q870" i="25"/>
  <c r="Q874" i="25"/>
  <c r="Q878" i="25"/>
  <c r="Q51" i="25"/>
  <c r="Q115" i="25"/>
  <c r="Q179" i="25"/>
  <c r="Q407" i="25"/>
  <c r="Q704"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K880" i="25"/>
  <c r="K879" i="25"/>
  <c r="K877" i="25"/>
  <c r="K876" i="25"/>
  <c r="K875" i="25"/>
  <c r="K873" i="25"/>
  <c r="K871" i="25"/>
  <c r="K870" i="25"/>
  <c r="K869" i="25"/>
  <c r="K867" i="25"/>
  <c r="K865" i="25"/>
  <c r="K862" i="25"/>
  <c r="K856" i="25"/>
  <c r="K853" i="25"/>
  <c r="K852" i="25"/>
  <c r="K851" i="25"/>
  <c r="K850" i="25"/>
  <c r="K849" i="25"/>
  <c r="K846" i="25"/>
  <c r="K845" i="25"/>
  <c r="K843" i="25"/>
  <c r="K841" i="25"/>
  <c r="K839" i="25"/>
  <c r="K837" i="25"/>
  <c r="K835" i="25"/>
  <c r="N835" i="25"/>
  <c r="K833" i="25"/>
  <c r="K831" i="25"/>
  <c r="K829" i="25"/>
  <c r="K827" i="25"/>
  <c r="N827" i="25"/>
  <c r="K825" i="25"/>
  <c r="K823" i="25"/>
  <c r="K821" i="25"/>
  <c r="K819" i="25"/>
  <c r="K817" i="25"/>
  <c r="K815" i="25"/>
  <c r="K813" i="25"/>
  <c r="K811" i="25"/>
  <c r="K809" i="25"/>
  <c r="K807" i="25"/>
  <c r="K805" i="25"/>
  <c r="K803" i="25"/>
  <c r="K7" i="25"/>
  <c r="N831" i="25"/>
  <c r="N817" i="25"/>
  <c r="N813" i="25"/>
  <c r="N803" i="25"/>
  <c r="N807" i="25"/>
  <c r="N843" i="25"/>
  <c r="N853" i="25"/>
  <c r="N809" i="25"/>
  <c r="N825" i="25"/>
  <c r="N833" i="25"/>
  <c r="N841" i="25"/>
  <c r="N846" i="25"/>
  <c r="N852" i="25"/>
  <c r="N7" i="25"/>
  <c r="N805" i="25"/>
  <c r="N811" i="25"/>
  <c r="N821" i="25"/>
  <c r="N839" i="25"/>
  <c r="N850" i="25"/>
  <c r="N862" i="25"/>
  <c r="N819" i="25"/>
  <c r="N823" i="25"/>
  <c r="N845" i="25"/>
  <c r="N851" i="25"/>
  <c r="N815" i="25"/>
  <c r="N829" i="25"/>
  <c r="N837" i="25"/>
  <c r="N849" i="25"/>
  <c r="N856" i="25"/>
  <c r="K66" i="25"/>
  <c r="N66" i="25"/>
  <c r="K68" i="25"/>
  <c r="N68" i="25"/>
  <c r="K70" i="25"/>
  <c r="N70" i="25"/>
  <c r="K72" i="25"/>
  <c r="N72" i="25"/>
  <c r="K73" i="25"/>
  <c r="N73" i="25"/>
  <c r="K74" i="25"/>
  <c r="N74" i="25"/>
  <c r="K75" i="25"/>
  <c r="N75" i="25"/>
  <c r="K76" i="25"/>
  <c r="N76" i="25"/>
  <c r="K77" i="25"/>
  <c r="N77" i="25"/>
  <c r="K78" i="25"/>
  <c r="N78" i="25"/>
  <c r="K79" i="25"/>
  <c r="N79" i="25"/>
  <c r="K80" i="25"/>
  <c r="N80" i="25"/>
  <c r="K82" i="25"/>
  <c r="N82" i="25"/>
  <c r="K84" i="25"/>
  <c r="N84" i="25"/>
  <c r="K85" i="25"/>
  <c r="N85" i="25"/>
  <c r="K86" i="25"/>
  <c r="N86" i="25"/>
  <c r="K87" i="25"/>
  <c r="N87" i="25"/>
  <c r="K88" i="25"/>
  <c r="N88" i="25"/>
  <c r="K90" i="25"/>
  <c r="N90" i="25"/>
  <c r="K91" i="25"/>
  <c r="N91" i="25"/>
  <c r="K92" i="25"/>
  <c r="N92" i="25"/>
  <c r="K94" i="25"/>
  <c r="N94" i="25"/>
  <c r="K95" i="25"/>
  <c r="N95" i="25"/>
  <c r="K96" i="25"/>
  <c r="N96" i="25"/>
  <c r="K97" i="25"/>
  <c r="N97" i="25"/>
  <c r="K98" i="25"/>
  <c r="N98" i="25"/>
  <c r="K100" i="25"/>
  <c r="N100" i="25"/>
  <c r="K102" i="25"/>
  <c r="N102" i="25"/>
  <c r="K104" i="25"/>
  <c r="N104" i="25"/>
  <c r="K105" i="25"/>
  <c r="N105" i="25"/>
  <c r="K106" i="25"/>
  <c r="N106" i="25"/>
  <c r="K108" i="25"/>
  <c r="N108" i="25"/>
  <c r="K109" i="25"/>
  <c r="N109" i="25"/>
  <c r="K110" i="25"/>
  <c r="N110" i="25"/>
  <c r="K111" i="25"/>
  <c r="N111" i="25"/>
  <c r="K112" i="25"/>
  <c r="N112" i="25"/>
  <c r="K113" i="25"/>
  <c r="N113" i="25"/>
  <c r="K114" i="25"/>
  <c r="N114" i="25"/>
  <c r="K116" i="25"/>
  <c r="N116" i="25"/>
  <c r="K117" i="25"/>
  <c r="N117" i="25"/>
  <c r="K118" i="25"/>
  <c r="N118" i="25"/>
  <c r="K120" i="25"/>
  <c r="N120" i="25"/>
  <c r="K122" i="25"/>
  <c r="N122" i="25"/>
  <c r="K123" i="25"/>
  <c r="N123" i="25"/>
  <c r="K124" i="25"/>
  <c r="N124" i="25"/>
  <c r="K126" i="25"/>
  <c r="N126" i="25"/>
  <c r="K127" i="25"/>
  <c r="N127" i="25"/>
  <c r="K128" i="25"/>
  <c r="N128" i="25"/>
  <c r="K129" i="25"/>
  <c r="N129" i="25"/>
  <c r="K130" i="25"/>
  <c r="N130" i="25"/>
  <c r="K131" i="25"/>
  <c r="N131" i="25"/>
  <c r="K132" i="25"/>
  <c r="N132" i="25"/>
  <c r="K133" i="25"/>
  <c r="N133" i="25"/>
  <c r="K134" i="25"/>
  <c r="N134" i="25"/>
  <c r="K135" i="25"/>
  <c r="N135" i="25"/>
  <c r="K136" i="25"/>
  <c r="N136" i="25"/>
  <c r="K138" i="25"/>
  <c r="N138" i="25"/>
  <c r="K139" i="25"/>
  <c r="N139" i="25"/>
  <c r="K140" i="25"/>
  <c r="N140" i="25"/>
  <c r="K141" i="25"/>
  <c r="N141" i="25"/>
  <c r="K142" i="25"/>
  <c r="N142" i="25"/>
  <c r="K143" i="25"/>
  <c r="N143" i="25"/>
  <c r="K144" i="25"/>
  <c r="N144" i="25"/>
  <c r="K145" i="25"/>
  <c r="N145" i="25"/>
  <c r="K146" i="25"/>
  <c r="N146" i="25"/>
  <c r="K148" i="25"/>
  <c r="N148" i="25"/>
  <c r="K149" i="25"/>
  <c r="N149" i="25"/>
  <c r="K150" i="25"/>
  <c r="N150" i="25"/>
  <c r="K151" i="25"/>
  <c r="N151" i="25"/>
  <c r="K152" i="25"/>
  <c r="N152" i="25"/>
  <c r="K153" i="25"/>
  <c r="N153" i="25"/>
  <c r="K154" i="25"/>
  <c r="N154" i="25"/>
  <c r="K155" i="25"/>
  <c r="N155" i="25"/>
  <c r="K156" i="25"/>
  <c r="N156" i="25"/>
  <c r="K158" i="25"/>
  <c r="N158" i="25"/>
  <c r="K159" i="25"/>
  <c r="N159" i="25"/>
  <c r="K160" i="25"/>
  <c r="N160" i="25"/>
  <c r="K161" i="25"/>
  <c r="N161" i="25"/>
  <c r="K162" i="25"/>
  <c r="N162" i="25"/>
  <c r="K164" i="25"/>
  <c r="N164" i="25"/>
  <c r="K165" i="25"/>
  <c r="N165" i="25"/>
  <c r="K166" i="25"/>
  <c r="N166" i="25"/>
  <c r="K167" i="25"/>
  <c r="N167" i="25"/>
  <c r="K168" i="25"/>
  <c r="N168" i="25"/>
  <c r="K169" i="25"/>
  <c r="N169" i="25"/>
  <c r="K170" i="25"/>
  <c r="N170" i="25"/>
  <c r="K172" i="25"/>
  <c r="N172" i="25"/>
  <c r="K174" i="25"/>
  <c r="N174" i="25"/>
  <c r="K176" i="25"/>
  <c r="N176" i="25"/>
  <c r="K178" i="25"/>
  <c r="N178" i="25"/>
  <c r="K179" i="25"/>
  <c r="N179" i="25"/>
  <c r="K180" i="25"/>
  <c r="N180" i="25"/>
  <c r="K182" i="25"/>
  <c r="N182" i="25"/>
  <c r="K184" i="25"/>
  <c r="N184" i="25"/>
  <c r="K185" i="25"/>
  <c r="N185" i="25"/>
  <c r="K186" i="25"/>
  <c r="N186" i="25"/>
  <c r="K188" i="25"/>
  <c r="N188" i="25"/>
  <c r="K189" i="25"/>
  <c r="N189" i="25"/>
  <c r="K190" i="25"/>
  <c r="N190" i="25"/>
  <c r="K191" i="25"/>
  <c r="N191" i="25"/>
  <c r="K192" i="25"/>
  <c r="N192" i="25"/>
  <c r="K193" i="25"/>
  <c r="N193" i="25"/>
  <c r="K194" i="25"/>
  <c r="N194" i="25"/>
  <c r="U448" i="25"/>
  <c r="K458" i="25"/>
  <c r="N458" i="25"/>
  <c r="K460" i="25"/>
  <c r="N460" i="25"/>
  <c r="K461" i="25"/>
  <c r="N461" i="25"/>
  <c r="K462" i="25"/>
  <c r="N462" i="25"/>
  <c r="K463" i="25"/>
  <c r="N463" i="25"/>
  <c r="K464" i="25"/>
  <c r="N464" i="25"/>
  <c r="K465" i="25"/>
  <c r="N465" i="25"/>
  <c r="K466" i="25"/>
  <c r="N466" i="25"/>
  <c r="K467" i="25"/>
  <c r="N467" i="25"/>
  <c r="K468" i="25"/>
  <c r="N468" i="25"/>
  <c r="K469" i="25"/>
  <c r="N469" i="25"/>
  <c r="K470" i="25"/>
  <c r="N470" i="25"/>
  <c r="K471" i="25"/>
  <c r="N471" i="25"/>
  <c r="K472" i="25"/>
  <c r="N472" i="25"/>
  <c r="K473" i="25"/>
  <c r="N473" i="25"/>
  <c r="K474" i="25"/>
  <c r="N474" i="25"/>
  <c r="K476" i="25"/>
  <c r="N476" i="25"/>
  <c r="K510" i="25"/>
  <c r="N510" i="25"/>
  <c r="K512" i="25"/>
  <c r="N512" i="25"/>
  <c r="K513" i="25"/>
  <c r="N513" i="25"/>
  <c r="K514" i="25"/>
  <c r="N514" i="25"/>
  <c r="K516" i="25"/>
  <c r="N516" i="25"/>
  <c r="K518" i="25"/>
  <c r="N518" i="25"/>
  <c r="K520" i="25"/>
  <c r="N520" i="25"/>
  <c r="K522" i="25"/>
  <c r="N522" i="25"/>
  <c r="K524" i="25"/>
  <c r="N524" i="25"/>
  <c r="K525" i="25"/>
  <c r="N525" i="25"/>
  <c r="K530" i="25"/>
  <c r="N530" i="25"/>
  <c r="K532" i="25"/>
  <c r="N532" i="25"/>
  <c r="K536" i="25"/>
  <c r="N536" i="25"/>
  <c r="K591" i="25"/>
  <c r="N591" i="25"/>
  <c r="K592" i="25"/>
  <c r="N592" i="25"/>
  <c r="K593" i="25"/>
  <c r="N593" i="25"/>
  <c r="K604" i="25"/>
  <c r="N604" i="25"/>
  <c r="K605" i="25"/>
  <c r="N605" i="25"/>
  <c r="K623" i="25"/>
  <c r="N623" i="25"/>
  <c r="K624" i="25"/>
  <c r="N624" i="25"/>
  <c r="K625" i="25"/>
  <c r="N625" i="25"/>
  <c r="K648" i="25"/>
  <c r="N648" i="25"/>
  <c r="K654" i="25"/>
  <c r="N654" i="25"/>
  <c r="K656" i="25"/>
  <c r="N656"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K196" i="25"/>
  <c r="N196" i="25"/>
  <c r="K197" i="25"/>
  <c r="N197" i="25"/>
  <c r="K199" i="25"/>
  <c r="N199" i="25"/>
  <c r="K201" i="25"/>
  <c r="N201" i="25"/>
  <c r="K204" i="25"/>
  <c r="N204" i="25"/>
  <c r="K220" i="25"/>
  <c r="N220" i="25"/>
  <c r="K478" i="25"/>
  <c r="N478" i="25"/>
  <c r="K480" i="25"/>
  <c r="N480" i="25"/>
  <c r="K481" i="25"/>
  <c r="N481" i="25"/>
  <c r="K482" i="25"/>
  <c r="N482" i="25"/>
  <c r="K484" i="25"/>
  <c r="N484" i="25"/>
  <c r="K485" i="25"/>
  <c r="N485" i="25"/>
  <c r="K486" i="25"/>
  <c r="N486" i="25"/>
  <c r="K487" i="25"/>
  <c r="N487" i="25"/>
  <c r="K488" i="25"/>
  <c r="N488" i="25"/>
  <c r="K489" i="25"/>
  <c r="N489" i="25"/>
  <c r="K490" i="25"/>
  <c r="N490" i="25"/>
  <c r="K491" i="25"/>
  <c r="N491" i="25"/>
  <c r="K492" i="25"/>
  <c r="N492" i="25"/>
  <c r="K493" i="25"/>
  <c r="N493" i="25"/>
  <c r="K494" i="25"/>
  <c r="N494" i="25"/>
  <c r="K496" i="25"/>
  <c r="N496" i="25"/>
  <c r="K497" i="25"/>
  <c r="N497" i="25"/>
  <c r="K498" i="25"/>
  <c r="N498" i="25"/>
  <c r="K499" i="25"/>
  <c r="N499" i="25"/>
  <c r="K500" i="25"/>
  <c r="N500" i="25"/>
  <c r="K501" i="25"/>
  <c r="N501" i="25"/>
  <c r="K502" i="25"/>
  <c r="N502" i="25"/>
  <c r="K504" i="25"/>
  <c r="N504" i="25"/>
  <c r="K505" i="25"/>
  <c r="N505" i="25"/>
  <c r="K506" i="25"/>
  <c r="N506" i="25"/>
  <c r="K507" i="25"/>
  <c r="N507" i="25"/>
  <c r="K508" i="25"/>
  <c r="N508" i="25"/>
  <c r="K561" i="25"/>
  <c r="N561" i="25"/>
  <c r="K563" i="25"/>
  <c r="N563" i="25"/>
  <c r="K565" i="25"/>
  <c r="N565" i="25"/>
  <c r="K567" i="25"/>
  <c r="N567" i="25"/>
  <c r="K568" i="25"/>
  <c r="N568" i="25"/>
  <c r="K569" i="25"/>
  <c r="N569" i="25"/>
  <c r="K570" i="25"/>
  <c r="N570" i="25"/>
  <c r="K571" i="25"/>
  <c r="N571" i="25"/>
  <c r="K572" i="25"/>
  <c r="N572" i="25"/>
  <c r="K573" i="25"/>
  <c r="N573" i="25"/>
  <c r="K574" i="25"/>
  <c r="N574" i="25"/>
  <c r="K575" i="25"/>
  <c r="N575" i="25"/>
  <c r="K576" i="25"/>
  <c r="N576" i="25"/>
  <c r="K587" i="25"/>
  <c r="N587" i="25"/>
  <c r="K588" i="25"/>
  <c r="N588" i="25"/>
  <c r="K612" i="25"/>
  <c r="N612" i="25"/>
  <c r="K613" i="25"/>
  <c r="N613" i="25"/>
  <c r="K614" i="25"/>
  <c r="N614" i="25"/>
  <c r="K652" i="25"/>
  <c r="N652" i="25"/>
  <c r="K660" i="25"/>
  <c r="N660" i="25"/>
  <c r="K15" i="25"/>
  <c r="N15" i="25"/>
  <c r="K17" i="25"/>
  <c r="N17" i="25"/>
  <c r="K23" i="25"/>
  <c r="N23" i="25"/>
  <c r="K28" i="25"/>
  <c r="N28" i="25"/>
  <c r="K31" i="25"/>
  <c r="N31" i="25"/>
  <c r="K38" i="25"/>
  <c r="N38" i="25"/>
  <c r="K39" i="25"/>
  <c r="N39" i="25"/>
  <c r="K40" i="25"/>
  <c r="N40" i="25"/>
  <c r="K41" i="25"/>
  <c r="N41" i="25"/>
  <c r="K42" i="25"/>
  <c r="N42" i="25"/>
  <c r="K44" i="25"/>
  <c r="N44" i="25"/>
  <c r="K46" i="25"/>
  <c r="N46" i="25"/>
  <c r="K47" i="25"/>
  <c r="N47" i="25"/>
  <c r="K48" i="25"/>
  <c r="N48" i="25"/>
  <c r="K49" i="25"/>
  <c r="N49" i="25"/>
  <c r="K50" i="25"/>
  <c r="N50" i="25"/>
  <c r="K52" i="25"/>
  <c r="N52" i="25"/>
  <c r="K54" i="25"/>
  <c r="N54" i="25"/>
  <c r="K56" i="25"/>
  <c r="N56" i="25"/>
  <c r="K57" i="25"/>
  <c r="N57" i="25"/>
  <c r="K58" i="25"/>
  <c r="N58" i="25"/>
  <c r="K60" i="25"/>
  <c r="N60" i="25"/>
  <c r="K62" i="25"/>
  <c r="N62" i="25"/>
  <c r="K64" i="25"/>
  <c r="N64" i="25"/>
  <c r="K65" i="25"/>
  <c r="N65" i="25"/>
  <c r="K287" i="25"/>
  <c r="N287" i="25"/>
  <c r="K289" i="25"/>
  <c r="N289" i="25"/>
  <c r="K290" i="25"/>
  <c r="N290" i="25"/>
  <c r="K291" i="25"/>
  <c r="N291" i="25"/>
  <c r="K292" i="25"/>
  <c r="N292" i="25"/>
  <c r="K293" i="25"/>
  <c r="N293" i="25"/>
  <c r="K294" i="25"/>
  <c r="N294" i="25"/>
  <c r="K295" i="25"/>
  <c r="N295" i="25"/>
  <c r="K297" i="25"/>
  <c r="N297" i="25"/>
  <c r="K299" i="25"/>
  <c r="N299" i="25"/>
  <c r="K300" i="25"/>
  <c r="N300" i="25"/>
  <c r="K301" i="25"/>
  <c r="N301" i="25"/>
  <c r="K302" i="25"/>
  <c r="N302" i="25"/>
  <c r="K303" i="25"/>
  <c r="N303" i="25"/>
  <c r="K304" i="25"/>
  <c r="N304" i="25"/>
  <c r="K305" i="25"/>
  <c r="N305" i="25"/>
  <c r="K306" i="25"/>
  <c r="N306" i="25"/>
  <c r="K307" i="25"/>
  <c r="N307" i="25"/>
  <c r="K308" i="25"/>
  <c r="N308" i="25"/>
  <c r="K309" i="25"/>
  <c r="N309" i="25"/>
  <c r="K311" i="25"/>
  <c r="N311" i="25"/>
  <c r="K313" i="25"/>
  <c r="N313" i="25"/>
  <c r="K314" i="25"/>
  <c r="N314" i="25"/>
  <c r="K315" i="25"/>
  <c r="N315" i="25"/>
  <c r="K316" i="25"/>
  <c r="N316" i="25"/>
  <c r="K317" i="25"/>
  <c r="N317" i="25"/>
  <c r="K319" i="25"/>
  <c r="N319" i="25"/>
  <c r="K320" i="25"/>
  <c r="N320" i="25"/>
  <c r="K321" i="25"/>
  <c r="N321" i="25"/>
  <c r="K322" i="25"/>
  <c r="N322" i="25"/>
  <c r="K323" i="25"/>
  <c r="N323" i="25"/>
  <c r="K324" i="25"/>
  <c r="N324" i="25"/>
  <c r="K325" i="25"/>
  <c r="N325" i="25"/>
  <c r="K326" i="25"/>
  <c r="N326" i="25"/>
  <c r="K327" i="25"/>
  <c r="N327" i="25"/>
  <c r="K329" i="25"/>
  <c r="N329" i="25"/>
  <c r="K331" i="25"/>
  <c r="N331" i="25"/>
  <c r="K332" i="25"/>
  <c r="N332" i="25"/>
  <c r="K333" i="25"/>
  <c r="N333" i="25"/>
  <c r="K334" i="25"/>
  <c r="N334" i="25"/>
  <c r="K335" i="25"/>
  <c r="N335" i="25"/>
  <c r="K337" i="25"/>
  <c r="N337" i="25"/>
  <c r="K338" i="25"/>
  <c r="N338" i="25"/>
  <c r="K339" i="25"/>
  <c r="N339" i="25"/>
  <c r="K341" i="25"/>
  <c r="N341" i="25"/>
  <c r="K342" i="25"/>
  <c r="N342" i="25"/>
  <c r="K343" i="25"/>
  <c r="N343" i="25"/>
  <c r="K345" i="25"/>
  <c r="N345" i="25"/>
  <c r="K347" i="25"/>
  <c r="N347" i="25"/>
  <c r="K349" i="25"/>
  <c r="N349" i="25"/>
  <c r="K350" i="25"/>
  <c r="N350" i="25"/>
  <c r="K351" i="25"/>
  <c r="N351" i="25"/>
  <c r="K352" i="25"/>
  <c r="N352" i="25"/>
  <c r="K353" i="25"/>
  <c r="N353" i="25"/>
  <c r="K354" i="25"/>
  <c r="N354" i="25"/>
  <c r="K355" i="25"/>
  <c r="N355" i="25"/>
  <c r="K356" i="25"/>
  <c r="N356" i="25"/>
  <c r="K357" i="25"/>
  <c r="N357" i="25"/>
  <c r="K358" i="25"/>
  <c r="N358" i="25"/>
  <c r="K359" i="25"/>
  <c r="N359" i="25"/>
  <c r="K360" i="25"/>
  <c r="N360" i="25"/>
  <c r="K361" i="25"/>
  <c r="N361" i="25"/>
  <c r="K362" i="25"/>
  <c r="N362" i="25"/>
  <c r="K363" i="25"/>
  <c r="N363" i="25"/>
  <c r="K365" i="25"/>
  <c r="N365" i="25"/>
  <c r="K367" i="25"/>
  <c r="N367" i="25"/>
  <c r="K369" i="25"/>
  <c r="N369" i="25"/>
  <c r="K370" i="25"/>
  <c r="N370" i="25"/>
  <c r="K371" i="25"/>
  <c r="N371" i="25"/>
  <c r="K374" i="25"/>
  <c r="N374" i="25"/>
  <c r="K381" i="25"/>
  <c r="N381" i="25"/>
  <c r="K386" i="25"/>
  <c r="N386" i="25"/>
  <c r="K387" i="25"/>
  <c r="N387" i="25"/>
  <c r="K388" i="25"/>
  <c r="N388" i="25"/>
  <c r="K389" i="25"/>
  <c r="N389" i="25"/>
  <c r="K390" i="25"/>
  <c r="N390" i="25"/>
  <c r="K391" i="25"/>
  <c r="N391" i="25"/>
  <c r="K392" i="25"/>
  <c r="N392" i="25"/>
  <c r="K395" i="25"/>
  <c r="N395" i="25"/>
  <c r="K396" i="25"/>
  <c r="N396" i="25"/>
  <c r="K397" i="25"/>
  <c r="N397" i="25"/>
  <c r="K441" i="25"/>
  <c r="N441" i="25"/>
  <c r="K663" i="25"/>
  <c r="N663" i="25"/>
  <c r="K664" i="25"/>
  <c r="N664" i="25"/>
  <c r="K665" i="25"/>
  <c r="N665" i="25"/>
  <c r="K672" i="25"/>
  <c r="N672" i="25"/>
  <c r="K673" i="25"/>
  <c r="N673" i="25"/>
  <c r="K677" i="25"/>
  <c r="N677" i="25"/>
  <c r="K681" i="25"/>
  <c r="N681" i="25"/>
  <c r="K683" i="25"/>
  <c r="N683" i="25"/>
  <c r="K694" i="25"/>
  <c r="N694" i="25"/>
  <c r="K695" i="25"/>
  <c r="N695" i="25"/>
  <c r="K697" i="25"/>
  <c r="N697" i="25"/>
  <c r="K710" i="25"/>
  <c r="N710" i="25"/>
  <c r="K711" i="25"/>
  <c r="N711" i="25"/>
  <c r="K740" i="25"/>
  <c r="N740" i="25"/>
  <c r="K741" i="25"/>
  <c r="N741" i="25"/>
  <c r="K742" i="25"/>
  <c r="N742" i="25"/>
  <c r="K743" i="25"/>
  <c r="N743" i="25"/>
  <c r="K744" i="25"/>
  <c r="N744" i="25"/>
  <c r="K745" i="25"/>
  <c r="N745" i="25"/>
  <c r="K758" i="25"/>
  <c r="N758" i="25"/>
  <c r="K759" i="25"/>
  <c r="N759" i="25"/>
  <c r="K760" i="25"/>
  <c r="N760" i="25"/>
  <c r="K768" i="25"/>
  <c r="N768" i="25"/>
  <c r="K778" i="25"/>
  <c r="N778" i="25"/>
  <c r="K779" i="25"/>
  <c r="N779" i="25"/>
  <c r="K780" i="25"/>
  <c r="N780" i="25"/>
  <c r="K786" i="25"/>
  <c r="N786" i="25"/>
  <c r="K787" i="25"/>
  <c r="N787" i="25"/>
  <c r="K788" i="25"/>
  <c r="N788" i="25"/>
  <c r="K789" i="25"/>
  <c r="N789" i="25"/>
  <c r="K795" i="25"/>
  <c r="N795" i="25"/>
  <c r="K796" i="25"/>
  <c r="N796" i="25"/>
  <c r="K797" i="25"/>
  <c r="N797" i="25"/>
  <c r="K798" i="25"/>
  <c r="N798" i="25"/>
  <c r="K799" i="25"/>
  <c r="N799" i="25"/>
  <c r="K801" i="25"/>
  <c r="N801" i="25"/>
  <c r="K808" i="25"/>
  <c r="N808" i="25"/>
  <c r="K812" i="25"/>
  <c r="N812" i="25"/>
  <c r="K818" i="25"/>
  <c r="N818" i="25"/>
  <c r="K822" i="25"/>
  <c r="N822" i="25"/>
  <c r="K830" i="25"/>
  <c r="N830" i="25"/>
  <c r="K834" i="25"/>
  <c r="N834" i="25"/>
  <c r="K223" i="25"/>
  <c r="N223" i="25"/>
  <c r="K226" i="25"/>
  <c r="N226" i="25"/>
  <c r="K227" i="25"/>
  <c r="N227" i="25"/>
  <c r="K229" i="25"/>
  <c r="N229" i="25"/>
  <c r="K230" i="25"/>
  <c r="N230" i="25"/>
  <c r="K232" i="25"/>
  <c r="N232" i="25"/>
  <c r="K235" i="25"/>
  <c r="N235" i="25"/>
  <c r="K237" i="25"/>
  <c r="N237" i="25"/>
  <c r="K238" i="25"/>
  <c r="N238" i="25"/>
  <c r="K242" i="25"/>
  <c r="N242" i="25"/>
  <c r="K250" i="25"/>
  <c r="N250" i="25"/>
  <c r="K251" i="25"/>
  <c r="N251" i="25"/>
  <c r="K253" i="25"/>
  <c r="N253" i="25"/>
  <c r="K255" i="25"/>
  <c r="N255" i="25"/>
  <c r="K260" i="25"/>
  <c r="N260" i="25"/>
  <c r="K263" i="25"/>
  <c r="N263" i="25"/>
  <c r="K267" i="25"/>
  <c r="N267" i="25"/>
  <c r="K269" i="25"/>
  <c r="N269" i="25"/>
  <c r="K271" i="25"/>
  <c r="N271" i="25"/>
  <c r="K273" i="25"/>
  <c r="N273" i="25"/>
  <c r="K275" i="25"/>
  <c r="N275" i="25"/>
  <c r="K277" i="25"/>
  <c r="N277" i="25"/>
  <c r="K279" i="25"/>
  <c r="N279" i="25"/>
  <c r="U527" i="25"/>
  <c r="U519" i="25"/>
  <c r="U511" i="25"/>
  <c r="U503" i="25"/>
  <c r="U487" i="25"/>
  <c r="U479" i="25"/>
  <c r="K195" i="25"/>
  <c r="N195" i="25"/>
  <c r="K198" i="25"/>
  <c r="N198" i="25"/>
  <c r="K200" i="25"/>
  <c r="N200" i="25"/>
  <c r="K202" i="25"/>
  <c r="N202" i="25"/>
  <c r="K206" i="25"/>
  <c r="N206" i="25"/>
  <c r="K208" i="25"/>
  <c r="N208" i="25"/>
  <c r="K210" i="25"/>
  <c r="N210" i="25"/>
  <c r="K212" i="25"/>
  <c r="N212" i="25"/>
  <c r="K214" i="25"/>
  <c r="N214" i="25"/>
  <c r="K215" i="25"/>
  <c r="N215" i="25"/>
  <c r="K216" i="25"/>
  <c r="N216" i="25"/>
  <c r="K217" i="25"/>
  <c r="N217" i="25"/>
  <c r="K218" i="25"/>
  <c r="N218" i="25"/>
  <c r="K442" i="25"/>
  <c r="N442" i="25"/>
  <c r="K443" i="25"/>
  <c r="N443" i="25"/>
  <c r="K444" i="25"/>
  <c r="N444" i="25"/>
  <c r="K445" i="25"/>
  <c r="N445" i="25"/>
  <c r="K446" i="25"/>
  <c r="N446" i="25"/>
  <c r="K447" i="25"/>
  <c r="N447" i="25"/>
  <c r="K448" i="25"/>
  <c r="N448" i="25"/>
  <c r="K450" i="25"/>
  <c r="N450" i="25"/>
  <c r="K451" i="25"/>
  <c r="N451" i="25"/>
  <c r="K452" i="25"/>
  <c r="N452" i="25"/>
  <c r="K454" i="25"/>
  <c r="N454" i="25"/>
  <c r="K455" i="25"/>
  <c r="N455" i="25"/>
  <c r="K456" i="25"/>
  <c r="N456" i="25"/>
  <c r="K526" i="25"/>
  <c r="N526" i="25"/>
  <c r="K528" i="25"/>
  <c r="N528" i="25"/>
  <c r="K533" i="25"/>
  <c r="N533" i="25"/>
  <c r="K534" i="25"/>
  <c r="N534" i="25"/>
  <c r="K537" i="25"/>
  <c r="N537" i="25"/>
  <c r="K538" i="25"/>
  <c r="N538" i="25"/>
  <c r="K539" i="25"/>
  <c r="N539" i="25"/>
  <c r="K540" i="25"/>
  <c r="N540" i="25"/>
  <c r="K541" i="25"/>
  <c r="N541" i="25"/>
  <c r="K542" i="25"/>
  <c r="N542" i="25"/>
  <c r="K544" i="25"/>
  <c r="N544" i="25"/>
  <c r="K545" i="25"/>
  <c r="N545" i="25"/>
  <c r="K546" i="25"/>
  <c r="N546" i="25"/>
  <c r="K547" i="25"/>
  <c r="N547" i="25"/>
  <c r="K548" i="25"/>
  <c r="N548" i="25"/>
  <c r="K549" i="25"/>
  <c r="N549" i="25"/>
  <c r="K550" i="25"/>
  <c r="N550" i="25"/>
  <c r="K552" i="25"/>
  <c r="N552" i="25"/>
  <c r="K553" i="25"/>
  <c r="N553" i="25"/>
  <c r="K554" i="25"/>
  <c r="N554" i="25"/>
  <c r="K556" i="25"/>
  <c r="N556" i="25"/>
  <c r="K557" i="25"/>
  <c r="N557" i="25"/>
  <c r="K558" i="25"/>
  <c r="N558" i="25"/>
  <c r="K559" i="25"/>
  <c r="N559" i="25"/>
  <c r="K579" i="25"/>
  <c r="N579" i="25"/>
  <c r="K580" i="25"/>
  <c r="N580" i="25"/>
  <c r="K582" i="25"/>
  <c r="N582" i="25"/>
  <c r="K583" i="25"/>
  <c r="N583" i="25"/>
  <c r="K596" i="25"/>
  <c r="N596" i="25"/>
  <c r="K597" i="25"/>
  <c r="N597" i="25"/>
  <c r="K599" i="25"/>
  <c r="N599" i="25"/>
  <c r="K600" i="25"/>
  <c r="N600" i="25"/>
  <c r="K608" i="25"/>
  <c r="N608" i="25"/>
  <c r="K609" i="25"/>
  <c r="N609" i="25"/>
  <c r="K610" i="25"/>
  <c r="N610" i="25"/>
  <c r="K616" i="25"/>
  <c r="N616" i="25"/>
  <c r="K617" i="25"/>
  <c r="N617" i="25"/>
  <c r="K618" i="25"/>
  <c r="N618" i="25"/>
  <c r="K619" i="25"/>
  <c r="N619" i="25"/>
  <c r="K637" i="25"/>
  <c r="N637" i="25"/>
  <c r="K639" i="25"/>
  <c r="N639" i="25"/>
  <c r="K641" i="25"/>
  <c r="N641" i="25"/>
  <c r="K643" i="25"/>
  <c r="N643" i="25"/>
  <c r="K645" i="25"/>
  <c r="N645" i="25"/>
  <c r="K650" i="25"/>
  <c r="N650" i="25"/>
  <c r="K658" i="25"/>
  <c r="N658" i="25"/>
  <c r="K401" i="25"/>
  <c r="N401" i="25"/>
  <c r="K402" i="25"/>
  <c r="N402" i="25"/>
  <c r="K404" i="25"/>
  <c r="N404" i="25"/>
  <c r="K405" i="25"/>
  <c r="N405" i="25"/>
  <c r="K408" i="25"/>
  <c r="N408" i="25"/>
  <c r="K411" i="25"/>
  <c r="N411" i="25"/>
  <c r="K412" i="25"/>
  <c r="N412" i="25"/>
  <c r="K413" i="25"/>
  <c r="N413" i="25"/>
  <c r="K414" i="25"/>
  <c r="N414" i="25"/>
  <c r="K415" i="25"/>
  <c r="N415" i="25"/>
  <c r="K417" i="25"/>
  <c r="N417" i="25"/>
  <c r="K420" i="25"/>
  <c r="N420" i="25"/>
  <c r="K421" i="25"/>
  <c r="N421" i="25"/>
  <c r="K424" i="25"/>
  <c r="N424" i="25"/>
  <c r="K425" i="25"/>
  <c r="N425" i="25"/>
  <c r="K427" i="25"/>
  <c r="N427" i="25"/>
  <c r="K429" i="25"/>
  <c r="N429" i="25"/>
  <c r="K430" i="25"/>
  <c r="N430" i="25"/>
  <c r="K431" i="25"/>
  <c r="N431" i="25"/>
  <c r="K433" i="25"/>
  <c r="N433" i="25"/>
  <c r="K434" i="25"/>
  <c r="N434" i="25"/>
  <c r="K435" i="25"/>
  <c r="N435" i="25"/>
  <c r="K668" i="25"/>
  <c r="N668" i="25"/>
  <c r="K669" i="25"/>
  <c r="N669" i="25"/>
  <c r="K686" i="25"/>
  <c r="N686" i="25"/>
  <c r="K687" i="25"/>
  <c r="N687" i="25"/>
  <c r="K688" i="25"/>
  <c r="N688" i="25"/>
  <c r="K689" i="25"/>
  <c r="N689" i="25"/>
  <c r="K700" i="25"/>
  <c r="K701" i="25"/>
  <c r="N701" i="25"/>
  <c r="K703" i="25"/>
  <c r="N703" i="25"/>
  <c r="K704" i="25"/>
  <c r="N704" i="25"/>
  <c r="K705" i="25"/>
  <c r="N705" i="25"/>
  <c r="K707" i="25"/>
  <c r="N707" i="25"/>
  <c r="K708" i="25"/>
  <c r="N708" i="25"/>
  <c r="K714" i="25"/>
  <c r="N714" i="25"/>
  <c r="K715" i="25"/>
  <c r="N715" i="25"/>
  <c r="K722" i="25"/>
  <c r="N722" i="25"/>
  <c r="K724" i="25"/>
  <c r="N724" i="25"/>
  <c r="K725" i="25"/>
  <c r="N725" i="25"/>
  <c r="K727" i="25"/>
  <c r="N727" i="25"/>
  <c r="K728" i="25"/>
  <c r="N728" i="25"/>
  <c r="K729" i="25"/>
  <c r="N729" i="25"/>
  <c r="K731" i="25"/>
  <c r="N731" i="25"/>
  <c r="K732" i="25"/>
  <c r="N732" i="25"/>
  <c r="K733" i="25"/>
  <c r="N733" i="25"/>
  <c r="K734" i="25"/>
  <c r="N734" i="25"/>
  <c r="K736" i="25"/>
  <c r="N736" i="25"/>
  <c r="K737" i="25"/>
  <c r="N737" i="25"/>
  <c r="K748" i="25"/>
  <c r="N748" i="25"/>
  <c r="K749" i="25"/>
  <c r="N749" i="25"/>
  <c r="K751" i="25"/>
  <c r="N751" i="25"/>
  <c r="K752" i="25"/>
  <c r="N752" i="25"/>
  <c r="K753" i="25"/>
  <c r="N753" i="25"/>
  <c r="K754" i="25"/>
  <c r="N754" i="25"/>
  <c r="K755" i="25"/>
  <c r="N755" i="25"/>
  <c r="K756" i="25"/>
  <c r="N756" i="25"/>
  <c r="K765" i="25"/>
  <c r="N765" i="25"/>
  <c r="K766" i="25"/>
  <c r="N766" i="25"/>
  <c r="K770" i="25"/>
  <c r="N770" i="25"/>
  <c r="K771" i="25"/>
  <c r="N771" i="25"/>
  <c r="K774" i="25"/>
  <c r="N774" i="25"/>
  <c r="K782" i="25"/>
  <c r="N782" i="25"/>
  <c r="K783" i="25"/>
  <c r="N783" i="25"/>
  <c r="K784" i="25"/>
  <c r="N784" i="25"/>
  <c r="K791" i="25"/>
  <c r="N791" i="25"/>
  <c r="K793" i="25"/>
  <c r="N793" i="25"/>
  <c r="K810" i="25"/>
  <c r="N810" i="25"/>
  <c r="K824" i="25"/>
  <c r="N824" i="25"/>
  <c r="K844" i="25"/>
  <c r="N844" i="25"/>
  <c r="K225" i="25"/>
  <c r="N225" i="25"/>
  <c r="K231" i="25"/>
  <c r="N231" i="25"/>
  <c r="K233" i="25"/>
  <c r="N233" i="25"/>
  <c r="K234" i="25"/>
  <c r="N234" i="25"/>
  <c r="K239" i="25"/>
  <c r="N239" i="25"/>
  <c r="K241" i="25"/>
  <c r="N241" i="25"/>
  <c r="K243" i="25"/>
  <c r="N243" i="25"/>
  <c r="K245" i="25"/>
  <c r="N245" i="25"/>
  <c r="K246" i="25"/>
  <c r="N246" i="25"/>
  <c r="K247" i="25"/>
  <c r="N247" i="25"/>
  <c r="K248" i="25"/>
  <c r="N248" i="25"/>
  <c r="K249" i="25"/>
  <c r="N249" i="25"/>
  <c r="K254" i="25"/>
  <c r="N254" i="25"/>
  <c r="K257" i="25"/>
  <c r="N257" i="25"/>
  <c r="K259" i="25"/>
  <c r="N259" i="25"/>
  <c r="K261" i="25"/>
  <c r="N261" i="25"/>
  <c r="K265" i="25"/>
  <c r="N265" i="25"/>
  <c r="K268" i="25"/>
  <c r="N268" i="25"/>
  <c r="K274" i="25"/>
  <c r="N274" i="25"/>
  <c r="K276" i="25"/>
  <c r="N276" i="25"/>
  <c r="K281" i="25"/>
  <c r="N281" i="25"/>
  <c r="K283" i="25"/>
  <c r="N283" i="25"/>
  <c r="K284" i="25"/>
  <c r="N284" i="25"/>
  <c r="K285" i="25"/>
  <c r="N285" i="25"/>
  <c r="K222" i="25"/>
  <c r="N222"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N867" i="25"/>
  <c r="N870" i="25"/>
  <c r="N875" i="25"/>
  <c r="N879" i="25"/>
  <c r="N880" i="25"/>
  <c r="N869" i="25"/>
  <c r="N873" i="25"/>
  <c r="N877" i="25"/>
  <c r="N865" i="25"/>
  <c r="N871" i="25"/>
  <c r="N876" i="25"/>
  <c r="K236" i="25"/>
  <c r="N236" i="25"/>
  <c r="K240" i="25"/>
  <c r="N240" i="25"/>
  <c r="K244" i="25"/>
  <c r="N244" i="25"/>
  <c r="K252" i="25"/>
  <c r="N252" i="25"/>
  <c r="K262" i="25"/>
  <c r="N262" i="25"/>
  <c r="K266" i="25"/>
  <c r="N266" i="25"/>
  <c r="K272" i="25"/>
  <c r="N272" i="25"/>
  <c r="K278" i="25"/>
  <c r="N278" i="25"/>
  <c r="K288" i="25"/>
  <c r="N288" i="25"/>
  <c r="K667" i="25"/>
  <c r="N667" i="25"/>
  <c r="K671" i="25"/>
  <c r="N671" i="25"/>
  <c r="K675" i="25"/>
  <c r="N675" i="25"/>
  <c r="K679" i="25"/>
  <c r="N679" i="25"/>
  <c r="K691" i="25"/>
  <c r="N691" i="25"/>
  <c r="K699" i="25"/>
  <c r="N699" i="25"/>
  <c r="K719" i="25"/>
  <c r="N719" i="25"/>
  <c r="K723" i="25"/>
  <c r="N723" i="25"/>
  <c r="K735" i="25"/>
  <c r="N735" i="25"/>
  <c r="K739" i="25"/>
  <c r="N739" i="25"/>
  <c r="K747" i="25"/>
  <c r="N747" i="25"/>
  <c r="K763" i="25"/>
  <c r="N763" i="25"/>
  <c r="K767" i="25"/>
  <c r="N767" i="25"/>
  <c r="K775" i="25"/>
  <c r="N775" i="25"/>
  <c r="K560" i="25"/>
  <c r="N560" i="25"/>
  <c r="K564" i="25"/>
  <c r="N564" i="25"/>
  <c r="K584" i="25"/>
  <c r="N584" i="25"/>
  <c r="K620" i="25"/>
  <c r="N620" i="25"/>
  <c r="K628" i="25"/>
  <c r="N628" i="25"/>
  <c r="K632" i="25"/>
  <c r="N632" i="25"/>
  <c r="K855" i="25"/>
  <c r="N855" i="25"/>
  <c r="K636" i="25"/>
  <c r="N636" i="25"/>
  <c r="K859" i="25"/>
  <c r="N859" i="25"/>
  <c r="K640" i="25"/>
  <c r="N640" i="25"/>
  <c r="K863" i="25"/>
  <c r="N863" i="25"/>
  <c r="K644" i="25"/>
  <c r="N644" i="25"/>
  <c r="K878" i="25"/>
  <c r="N878" i="25"/>
  <c r="K659" i="25"/>
  <c r="N659" i="25"/>
  <c r="K8" i="25"/>
  <c r="N8" i="25"/>
  <c r="K9" i="25"/>
  <c r="N9" i="25"/>
  <c r="K10" i="25"/>
  <c r="N10" i="25"/>
  <c r="K11" i="25"/>
  <c r="N11" i="25"/>
  <c r="K12" i="25"/>
  <c r="N12" i="25"/>
  <c r="K13" i="25"/>
  <c r="N13" i="25"/>
  <c r="K14" i="25"/>
  <c r="N14" i="25"/>
  <c r="K18" i="25"/>
  <c r="N18" i="25"/>
  <c r="K19" i="25"/>
  <c r="N19" i="25"/>
  <c r="K20" i="25"/>
  <c r="N20" i="25"/>
  <c r="K21" i="25"/>
  <c r="N21" i="25"/>
  <c r="K22" i="25"/>
  <c r="N22" i="25"/>
  <c r="K29" i="25"/>
  <c r="N29" i="25"/>
  <c r="K30" i="25"/>
  <c r="N30" i="25"/>
  <c r="K32" i="25"/>
  <c r="N32" i="25"/>
  <c r="K33" i="25"/>
  <c r="N33" i="25"/>
  <c r="K34" i="25"/>
  <c r="N34" i="25"/>
  <c r="K35" i="25"/>
  <c r="N35" i="25"/>
  <c r="K36" i="25"/>
  <c r="N36" i="25"/>
  <c r="K37" i="25"/>
  <c r="N37" i="25"/>
  <c r="K43" i="25"/>
  <c r="N43" i="25"/>
  <c r="K45" i="25"/>
  <c r="N45" i="25"/>
  <c r="K51" i="25"/>
  <c r="N51" i="25"/>
  <c r="K53" i="25"/>
  <c r="N53" i="25"/>
  <c r="K55" i="25"/>
  <c r="N55" i="25"/>
  <c r="K59" i="25"/>
  <c r="N59" i="25"/>
  <c r="K61" i="25"/>
  <c r="N61" i="25"/>
  <c r="K63" i="25"/>
  <c r="N63" i="25"/>
  <c r="K67" i="25"/>
  <c r="N67" i="25"/>
  <c r="K69" i="25"/>
  <c r="N69" i="25"/>
  <c r="K71" i="25"/>
  <c r="N71" i="25"/>
  <c r="K81" i="25"/>
  <c r="N81" i="25"/>
  <c r="K83" i="25"/>
  <c r="N83" i="25"/>
  <c r="K89" i="25"/>
  <c r="N89" i="25"/>
  <c r="K93" i="25"/>
  <c r="N93" i="25"/>
  <c r="K99" i="25"/>
  <c r="N99" i="25"/>
  <c r="K101" i="25"/>
  <c r="N101" i="25"/>
  <c r="K103" i="25"/>
  <c r="N103" i="25"/>
  <c r="K107" i="25"/>
  <c r="N107" i="25"/>
  <c r="K115" i="25"/>
  <c r="N115" i="25"/>
  <c r="K119" i="25"/>
  <c r="N119" i="25"/>
  <c r="K121" i="25"/>
  <c r="N121" i="25"/>
  <c r="K125" i="25"/>
  <c r="N125" i="25"/>
  <c r="K137" i="25"/>
  <c r="N137" i="25"/>
  <c r="K147" i="25"/>
  <c r="N147" i="25"/>
  <c r="K157" i="25"/>
  <c r="N157" i="25"/>
  <c r="K163" i="25"/>
  <c r="N163" i="25"/>
  <c r="K171" i="25"/>
  <c r="N171" i="25"/>
  <c r="K173" i="25"/>
  <c r="N173" i="25"/>
  <c r="K175" i="25"/>
  <c r="N175" i="25"/>
  <c r="K177" i="25"/>
  <c r="N177" i="25"/>
  <c r="K181" i="25"/>
  <c r="N181" i="25"/>
  <c r="K183" i="25"/>
  <c r="N183" i="25"/>
  <c r="K187" i="25"/>
  <c r="N187" i="25"/>
  <c r="K203" i="25"/>
  <c r="N203" i="25"/>
  <c r="K205" i="25"/>
  <c r="N205" i="25"/>
  <c r="K207" i="25"/>
  <c r="N207" i="25"/>
  <c r="K209" i="25"/>
  <c r="N209" i="25"/>
  <c r="K211" i="25"/>
  <c r="N211" i="25"/>
  <c r="K213" i="25"/>
  <c r="N213" i="25"/>
  <c r="K219" i="25"/>
  <c r="N219" i="25"/>
  <c r="K221" i="25"/>
  <c r="N221" i="25"/>
  <c r="K449" i="25"/>
  <c r="N449" i="25"/>
  <c r="K453" i="25"/>
  <c r="N453" i="25"/>
  <c r="K676" i="25"/>
  <c r="N676" i="25"/>
  <c r="K457" i="25"/>
  <c r="N457" i="25"/>
  <c r="K680" i="25"/>
  <c r="N680" i="25"/>
  <c r="K684" i="25"/>
  <c r="N684" i="25"/>
  <c r="K692" i="25"/>
  <c r="N692" i="25"/>
  <c r="K696" i="25"/>
  <c r="N696" i="25"/>
  <c r="K477" i="25"/>
  <c r="N477" i="25"/>
  <c r="N700" i="25"/>
  <c r="K712" i="25"/>
  <c r="N712" i="25"/>
  <c r="K716" i="25"/>
  <c r="N716" i="25"/>
  <c r="K720" i="25"/>
  <c r="N720" i="25"/>
  <c r="K509" i="25"/>
  <c r="N509" i="25"/>
  <c r="K517" i="25"/>
  <c r="N517" i="25"/>
  <c r="K521" i="25"/>
  <c r="N521" i="25"/>
  <c r="K529" i="25"/>
  <c r="N529" i="25"/>
  <c r="K764" i="25"/>
  <c r="N764" i="25"/>
  <c r="K772" i="25"/>
  <c r="N772" i="25"/>
  <c r="K776" i="25"/>
  <c r="N776" i="25"/>
  <c r="K792" i="25"/>
  <c r="N792" i="25"/>
  <c r="K577" i="25"/>
  <c r="N577" i="25"/>
  <c r="K800" i="25"/>
  <c r="N800" i="25"/>
  <c r="K581" i="25"/>
  <c r="N581" i="25"/>
  <c r="K804" i="25"/>
  <c r="N804" i="25"/>
  <c r="K585" i="25"/>
  <c r="N585" i="25"/>
  <c r="K589" i="25"/>
  <c r="N589" i="25"/>
  <c r="K816" i="25"/>
  <c r="N816" i="25"/>
  <c r="K820" i="25"/>
  <c r="N820" i="25"/>
  <c r="K601" i="25"/>
  <c r="N601" i="25"/>
  <c r="K828" i="25"/>
  <c r="N828" i="25"/>
  <c r="K832" i="25"/>
  <c r="N832" i="25"/>
  <c r="K836" i="25"/>
  <c r="N836" i="25"/>
  <c r="K840" i="25"/>
  <c r="N840" i="25"/>
  <c r="K621" i="25"/>
  <c r="N621" i="25"/>
  <c r="K848" i="25"/>
  <c r="N848" i="25"/>
  <c r="K629" i="25"/>
  <c r="N629" i="25"/>
  <c r="K633" i="25"/>
  <c r="N633" i="25"/>
  <c r="K864" i="25"/>
  <c r="N864" i="25"/>
  <c r="K868" i="25"/>
  <c r="N868" i="25"/>
  <c r="K649" i="25"/>
  <c r="N649" i="25"/>
  <c r="K872" i="25"/>
  <c r="N872" i="25"/>
  <c r="K653" i="25"/>
  <c r="N653" i="25"/>
  <c r="K657" i="25"/>
  <c r="N657" i="25"/>
  <c r="K3" i="25"/>
  <c r="N3" i="25"/>
  <c r="K4" i="25"/>
  <c r="N4" i="25"/>
  <c r="K5" i="25"/>
  <c r="N5" i="25"/>
  <c r="K6" i="25"/>
  <c r="N6" i="25"/>
  <c r="K24" i="25"/>
  <c r="N24" i="25"/>
  <c r="K25" i="25"/>
  <c r="N25" i="25"/>
  <c r="K26" i="25"/>
  <c r="N26" i="25"/>
  <c r="K27" i="25"/>
  <c r="N27" i="25"/>
  <c r="K256" i="25"/>
  <c r="N256" i="25"/>
  <c r="K264" i="25"/>
  <c r="N264" i="25"/>
  <c r="K270" i="25"/>
  <c r="N270" i="25"/>
  <c r="K282" i="25"/>
  <c r="N282" i="25"/>
  <c r="K286" i="25"/>
  <c r="N286" i="25"/>
  <c r="K296" i="25"/>
  <c r="N296" i="25"/>
  <c r="K310" i="25"/>
  <c r="N310" i="25"/>
  <c r="K318" i="25"/>
  <c r="N318" i="25"/>
  <c r="K330" i="25"/>
  <c r="N330" i="25"/>
  <c r="K336" i="25"/>
  <c r="N336" i="25"/>
  <c r="K344" i="25"/>
  <c r="N344" i="25"/>
  <c r="K348" i="25"/>
  <c r="N348" i="25"/>
  <c r="K364" i="25"/>
  <c r="N364" i="25"/>
  <c r="K368" i="25"/>
  <c r="N368" i="25"/>
  <c r="K375" i="25"/>
  <c r="N375" i="25"/>
  <c r="K376" i="25"/>
  <c r="N376" i="25"/>
  <c r="K377" i="25"/>
  <c r="N377" i="25"/>
  <c r="K378" i="25"/>
  <c r="N378" i="25"/>
  <c r="K379" i="25"/>
  <c r="N379" i="25"/>
  <c r="K380" i="25"/>
  <c r="N380" i="25"/>
  <c r="K393" i="25"/>
  <c r="N393" i="25"/>
  <c r="K394" i="25"/>
  <c r="N394" i="25"/>
  <c r="K757" i="25"/>
  <c r="N757" i="25"/>
  <c r="K761" i="25"/>
  <c r="N761" i="25"/>
  <c r="K769" i="25"/>
  <c r="N769" i="25"/>
  <c r="K773" i="25"/>
  <c r="N773" i="25"/>
  <c r="K777" i="25"/>
  <c r="N777" i="25"/>
  <c r="K781" i="25"/>
  <c r="N781" i="25"/>
  <c r="K562" i="25"/>
  <c r="N562" i="25"/>
  <c r="K785" i="25"/>
  <c r="N785" i="25"/>
  <c r="K566" i="25"/>
  <c r="N566" i="25"/>
  <c r="K578" i="25"/>
  <c r="N578" i="25"/>
  <c r="K586" i="25"/>
  <c r="N586" i="25"/>
  <c r="K590" i="25"/>
  <c r="N590" i="25"/>
  <c r="K594" i="25"/>
  <c r="N594" i="25"/>
  <c r="K598" i="25"/>
  <c r="N598" i="25"/>
  <c r="K602" i="25"/>
  <c r="N602" i="25"/>
  <c r="K606" i="25"/>
  <c r="N606" i="25"/>
  <c r="K622" i="25"/>
  <c r="N622" i="25"/>
  <c r="K626" i="25"/>
  <c r="N626" i="25"/>
  <c r="K630" i="25"/>
  <c r="N630" i="25"/>
  <c r="K634" i="25"/>
  <c r="N634" i="25"/>
  <c r="K857" i="25"/>
  <c r="N857" i="25"/>
  <c r="K638" i="25"/>
  <c r="N638" i="25"/>
  <c r="K861" i="25"/>
  <c r="N861" i="25"/>
  <c r="K642" i="25"/>
  <c r="N642" i="25"/>
  <c r="K646" i="25"/>
  <c r="N646" i="25"/>
  <c r="K661" i="25"/>
  <c r="N661" i="25"/>
  <c r="K16" i="25"/>
  <c r="N16" i="25"/>
  <c r="K224" i="25"/>
  <c r="N224" i="25"/>
  <c r="K228" i="25"/>
  <c r="N228" i="25"/>
  <c r="K258" i="25"/>
  <c r="N258" i="25"/>
  <c r="K280" i="25"/>
  <c r="N280" i="25"/>
  <c r="K298" i="25"/>
  <c r="N298" i="25"/>
  <c r="K312" i="25"/>
  <c r="N312" i="25"/>
  <c r="K328" i="25"/>
  <c r="N328" i="25"/>
  <c r="K340" i="25"/>
  <c r="N340" i="25"/>
  <c r="K346" i="25"/>
  <c r="N346" i="25"/>
  <c r="K366" i="25"/>
  <c r="N366" i="25"/>
  <c r="K372" i="25"/>
  <c r="N372" i="25"/>
  <c r="K373" i="25"/>
  <c r="N373" i="25"/>
  <c r="K382" i="25"/>
  <c r="N382" i="25"/>
  <c r="K383" i="25"/>
  <c r="N383" i="25"/>
  <c r="K384" i="25"/>
  <c r="N384" i="25"/>
  <c r="K385" i="25"/>
  <c r="N385" i="25"/>
  <c r="K398" i="25"/>
  <c r="N398" i="25"/>
  <c r="K399" i="25"/>
  <c r="N399" i="25"/>
  <c r="K400" i="25"/>
  <c r="N400" i="25"/>
  <c r="K403" i="25"/>
  <c r="N403" i="25"/>
  <c r="K406" i="25"/>
  <c r="N406" i="25"/>
  <c r="K407" i="25"/>
  <c r="N407" i="25"/>
  <c r="K410" i="25"/>
  <c r="N410" i="25"/>
  <c r="K416" i="25"/>
  <c r="N416" i="25"/>
  <c r="K418" i="25"/>
  <c r="N418" i="25"/>
  <c r="K419" i="25"/>
  <c r="N419" i="25"/>
  <c r="K422" i="25"/>
  <c r="N422" i="25"/>
  <c r="K423" i="25"/>
  <c r="N423" i="25"/>
  <c r="K426" i="25"/>
  <c r="N426" i="25"/>
  <c r="K428" i="25"/>
  <c r="N428" i="25"/>
  <c r="K432" i="25"/>
  <c r="N432" i="25"/>
  <c r="K436" i="25"/>
  <c r="N436" i="25"/>
  <c r="K437" i="25"/>
  <c r="N437" i="25"/>
  <c r="K438" i="25"/>
  <c r="N438" i="25"/>
  <c r="K439" i="25"/>
  <c r="N439" i="25"/>
  <c r="K440" i="25"/>
  <c r="N440" i="25"/>
  <c r="K685" i="25"/>
  <c r="N685" i="25"/>
  <c r="K693" i="25"/>
  <c r="N693" i="25"/>
  <c r="K709" i="25"/>
  <c r="N709" i="25"/>
  <c r="K713" i="25"/>
  <c r="N713" i="25"/>
  <c r="K717" i="25"/>
  <c r="N717" i="25"/>
  <c r="K721" i="25"/>
  <c r="N721" i="25"/>
  <c r="K662" i="25"/>
  <c r="N662" i="25"/>
  <c r="K666" i="25"/>
  <c r="N666" i="25"/>
  <c r="K670" i="25"/>
  <c r="N670" i="25"/>
  <c r="K674" i="25"/>
  <c r="N674" i="25"/>
  <c r="K678" i="25"/>
  <c r="N678" i="25"/>
  <c r="K459" i="25"/>
  <c r="N459" i="25"/>
  <c r="K682" i="25"/>
  <c r="N682" i="25"/>
  <c r="K690" i="25"/>
  <c r="N690" i="25"/>
  <c r="K475" i="25"/>
  <c r="N475" i="25"/>
  <c r="K698" i="25"/>
  <c r="N698" i="25"/>
  <c r="K479" i="25"/>
  <c r="N479" i="25"/>
  <c r="K702" i="25"/>
  <c r="N702" i="25"/>
  <c r="K483" i="25"/>
  <c r="N483" i="25"/>
  <c r="K706" i="25"/>
  <c r="N706" i="25"/>
  <c r="K495" i="25"/>
  <c r="N495" i="25"/>
  <c r="K718" i="25"/>
  <c r="N718" i="25"/>
  <c r="K503" i="25"/>
  <c r="N503" i="25"/>
  <c r="K726" i="25"/>
  <c r="N726" i="25"/>
  <c r="K730" i="25"/>
  <c r="N730" i="25"/>
  <c r="K511" i="25"/>
  <c r="N511" i="25"/>
  <c r="K515" i="25"/>
  <c r="N515" i="25"/>
  <c r="K738" i="25"/>
  <c r="N738" i="25"/>
  <c r="K519" i="25"/>
  <c r="N519" i="25"/>
  <c r="K523" i="25"/>
  <c r="N523" i="25"/>
  <c r="K746" i="25"/>
  <c r="N746" i="25"/>
  <c r="K527" i="25"/>
  <c r="N527" i="25"/>
  <c r="K750" i="25"/>
  <c r="N750" i="25"/>
  <c r="K531" i="25"/>
  <c r="N531" i="25"/>
  <c r="K535" i="25"/>
  <c r="N535" i="25"/>
  <c r="K762" i="25"/>
  <c r="N762" i="25"/>
  <c r="K543" i="25"/>
  <c r="N543" i="25"/>
  <c r="K551" i="25"/>
  <c r="N551" i="25"/>
  <c r="K555" i="25"/>
  <c r="N555" i="25"/>
  <c r="K790" i="25"/>
  <c r="N790" i="25"/>
  <c r="K794" i="25"/>
  <c r="N794" i="25"/>
  <c r="K802" i="25"/>
  <c r="N802" i="25"/>
  <c r="K806" i="25"/>
  <c r="N806" i="25"/>
  <c r="K814" i="25"/>
  <c r="N814" i="25"/>
  <c r="K595" i="25"/>
  <c r="N595" i="25"/>
  <c r="K603" i="25"/>
  <c r="N603" i="25"/>
  <c r="K826" i="25"/>
  <c r="N826" i="25"/>
  <c r="K607" i="25"/>
  <c r="N607" i="25"/>
  <c r="K611" i="25"/>
  <c r="N611" i="25"/>
  <c r="K615" i="25"/>
  <c r="N615" i="25"/>
  <c r="K838" i="25"/>
  <c r="N838" i="25"/>
  <c r="K842" i="25"/>
  <c r="N842" i="25"/>
  <c r="K627" i="25"/>
  <c r="N627" i="25"/>
  <c r="K631" i="25"/>
  <c r="N631" i="25"/>
  <c r="K854" i="25"/>
  <c r="N854" i="25"/>
  <c r="K635" i="25"/>
  <c r="N635" i="25"/>
  <c r="K858" i="25"/>
  <c r="N858" i="25"/>
  <c r="K866" i="25"/>
  <c r="N866" i="25"/>
  <c r="K647" i="25"/>
  <c r="N647" i="25"/>
  <c r="K651" i="25"/>
  <c r="N651" i="25"/>
  <c r="K874" i="25"/>
  <c r="N874" i="25"/>
  <c r="K655" i="25"/>
  <c r="N655" i="25"/>
  <c r="K881" i="25"/>
  <c r="N881"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K2" i="25"/>
  <c r="N2"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J2" i="23"/>
  <c r="I2" i="23"/>
  <c r="H2" i="23"/>
  <c r="I18" i="24"/>
  <c r="K18" i="24"/>
  <c r="K20" i="24"/>
  <c r="F2" i="23"/>
  <c r="F3" i="23"/>
  <c r="H3" i="23"/>
  <c r="I3" i="23"/>
  <c r="J3" i="23"/>
  <c r="F4" i="23"/>
  <c r="H4" i="23"/>
  <c r="I4" i="23"/>
  <c r="J4" i="23"/>
  <c r="F5" i="23"/>
  <c r="H5" i="23"/>
  <c r="I5" i="23"/>
  <c r="J5" i="23"/>
  <c r="F6" i="23"/>
  <c r="H6" i="23"/>
  <c r="I6" i="23"/>
  <c r="J6" i="23"/>
  <c r="F7" i="23"/>
  <c r="H7" i="23"/>
  <c r="I7" i="23"/>
  <c r="J7" i="23"/>
  <c r="F8" i="23"/>
  <c r="H8" i="23"/>
  <c r="I8" i="23"/>
  <c r="J8" i="23"/>
  <c r="F9" i="23"/>
  <c r="H9" i="23"/>
  <c r="I9" i="23"/>
  <c r="J9" i="23"/>
  <c r="F10" i="23"/>
  <c r="H10" i="23"/>
  <c r="I10" i="23"/>
  <c r="J10" i="23"/>
  <c r="F11" i="23"/>
  <c r="H11" i="23"/>
  <c r="I11" i="23"/>
  <c r="J11" i="23"/>
  <c r="F12" i="23"/>
  <c r="H12" i="23"/>
  <c r="I12" i="23"/>
  <c r="J12" i="23"/>
  <c r="F13" i="23"/>
  <c r="H13" i="23"/>
  <c r="I13" i="23"/>
  <c r="J13" i="23"/>
  <c r="F14" i="23"/>
  <c r="H14" i="23"/>
  <c r="I14" i="23"/>
  <c r="J14" i="23"/>
  <c r="F15" i="23"/>
  <c r="H15" i="23"/>
  <c r="I15" i="23"/>
  <c r="J15" i="23"/>
  <c r="F16" i="23"/>
  <c r="H16" i="23"/>
  <c r="I16" i="23"/>
  <c r="J16" i="23"/>
  <c r="F17" i="23"/>
  <c r="H17" i="23"/>
  <c r="I17" i="23"/>
  <c r="J17" i="23"/>
  <c r="F18" i="23"/>
  <c r="H18" i="23"/>
  <c r="I18" i="23"/>
  <c r="J18" i="23"/>
  <c r="F19" i="23"/>
  <c r="H19" i="23"/>
  <c r="I19" i="23"/>
  <c r="J19" i="23"/>
  <c r="F20" i="23"/>
  <c r="H20" i="23"/>
  <c r="I20" i="23"/>
  <c r="J20" i="23"/>
  <c r="F21" i="23"/>
  <c r="H21" i="23"/>
  <c r="I21" i="23"/>
  <c r="J21" i="23"/>
  <c r="F22" i="23"/>
  <c r="H22" i="23"/>
  <c r="I22" i="23"/>
  <c r="J22" i="23"/>
  <c r="F23" i="23"/>
  <c r="H23" i="23"/>
  <c r="I23" i="23"/>
  <c r="J23" i="23"/>
  <c r="F24" i="23"/>
  <c r="H24" i="23"/>
  <c r="I24" i="23"/>
  <c r="J24" i="23"/>
  <c r="F25" i="23"/>
  <c r="H25" i="23"/>
  <c r="I25" i="23"/>
  <c r="J25" i="23"/>
  <c r="F26" i="23"/>
  <c r="H26" i="23"/>
  <c r="I26" i="23"/>
  <c r="J26" i="23"/>
  <c r="F27" i="23"/>
  <c r="H27" i="23"/>
  <c r="I27" i="23"/>
  <c r="J27" i="23"/>
  <c r="F28" i="23"/>
  <c r="H28" i="23"/>
  <c r="I28" i="23"/>
  <c r="J28" i="23"/>
  <c r="F29" i="23"/>
  <c r="H29" i="23"/>
  <c r="I29" i="23"/>
  <c r="J29" i="23"/>
  <c r="F30" i="23"/>
  <c r="H30" i="23"/>
  <c r="I30" i="23"/>
  <c r="J30" i="23"/>
  <c r="F31" i="23"/>
  <c r="H31" i="23"/>
  <c r="I31" i="23"/>
  <c r="J31" i="23"/>
  <c r="F32" i="23"/>
  <c r="H32" i="23"/>
  <c r="I32" i="23"/>
  <c r="J32" i="23"/>
  <c r="F33" i="23"/>
  <c r="H33" i="23"/>
  <c r="I33" i="23"/>
  <c r="J33" i="23"/>
  <c r="F34" i="23"/>
  <c r="H34" i="23"/>
  <c r="I34" i="23"/>
  <c r="J34" i="23"/>
  <c r="F35" i="23"/>
  <c r="H35" i="23"/>
  <c r="I35" i="23"/>
  <c r="J35" i="23"/>
  <c r="F36" i="23"/>
  <c r="H36" i="23"/>
  <c r="I36" i="23"/>
  <c r="J36" i="23"/>
  <c r="F37" i="23"/>
  <c r="H37" i="23"/>
  <c r="I37" i="23"/>
  <c r="J37" i="23"/>
  <c r="F38" i="23"/>
  <c r="H38" i="23"/>
  <c r="I38" i="23"/>
  <c r="J38" i="23"/>
  <c r="F39" i="23"/>
  <c r="H39" i="23"/>
  <c r="I39" i="23"/>
  <c r="J39" i="23"/>
  <c r="F40" i="23"/>
  <c r="H40" i="23"/>
  <c r="I40" i="23"/>
  <c r="J40" i="23"/>
  <c r="F41" i="23"/>
  <c r="H41" i="23"/>
  <c r="I41" i="23"/>
  <c r="J41" i="23"/>
  <c r="F42" i="23"/>
  <c r="H42" i="23"/>
  <c r="I42" i="23"/>
  <c r="J42" i="23"/>
  <c r="F43" i="23"/>
  <c r="H43" i="23"/>
  <c r="I43" i="23"/>
  <c r="J43" i="23"/>
  <c r="F44" i="23"/>
  <c r="H44" i="23"/>
  <c r="I44" i="23"/>
  <c r="J44" i="23"/>
  <c r="F45" i="23"/>
  <c r="H45" i="23"/>
  <c r="I45" i="23"/>
  <c r="J45" i="23"/>
  <c r="F46" i="23"/>
  <c r="H46" i="23"/>
  <c r="I46" i="23"/>
  <c r="J46" i="23"/>
  <c r="F47" i="23"/>
  <c r="H47" i="23"/>
  <c r="I47" i="23"/>
  <c r="J47" i="23"/>
  <c r="F48" i="23"/>
  <c r="H48" i="23"/>
  <c r="I48" i="23"/>
  <c r="J48" i="23"/>
  <c r="F49" i="23"/>
  <c r="H49" i="23"/>
  <c r="I49" i="23"/>
  <c r="J49" i="23"/>
  <c r="F50" i="23"/>
  <c r="H50" i="23"/>
  <c r="I50" i="23"/>
  <c r="J50" i="23"/>
  <c r="F51" i="23"/>
  <c r="H51" i="23"/>
  <c r="I51" i="23"/>
  <c r="J51" i="23"/>
  <c r="F52" i="23"/>
  <c r="H52" i="23"/>
  <c r="I52" i="23"/>
  <c r="J52" i="23"/>
  <c r="F53" i="23"/>
  <c r="H53" i="23"/>
  <c r="I53" i="23"/>
  <c r="J53" i="23"/>
  <c r="F54" i="23"/>
  <c r="H54" i="23"/>
  <c r="I54" i="23"/>
  <c r="J54" i="23"/>
  <c r="F55" i="23"/>
  <c r="H55" i="23"/>
  <c r="I55" i="23"/>
  <c r="J55" i="23"/>
  <c r="F56" i="23"/>
  <c r="H56" i="23"/>
  <c r="I56" i="23"/>
  <c r="J56" i="23"/>
  <c r="F57" i="23"/>
  <c r="H57" i="23"/>
  <c r="I57" i="23"/>
  <c r="J57" i="23"/>
  <c r="F58" i="23"/>
  <c r="H58" i="23"/>
  <c r="I58" i="23"/>
  <c r="J58" i="23"/>
  <c r="F59" i="23"/>
  <c r="H59" i="23"/>
  <c r="I59" i="23"/>
  <c r="J59" i="23"/>
  <c r="F60" i="23"/>
  <c r="H60" i="23"/>
  <c r="I60" i="23"/>
  <c r="J60" i="23"/>
  <c r="F61" i="23"/>
  <c r="H61" i="23"/>
  <c r="I61" i="23"/>
  <c r="J61" i="23"/>
  <c r="F62" i="23"/>
  <c r="H62" i="23"/>
  <c r="I62" i="23"/>
  <c r="J62" i="23"/>
  <c r="F63" i="23"/>
  <c r="H63" i="23"/>
  <c r="I63" i="23"/>
  <c r="J63" i="23"/>
  <c r="F64" i="23"/>
  <c r="H64" i="23"/>
  <c r="I64" i="23"/>
  <c r="J64" i="23"/>
  <c r="F65" i="23"/>
  <c r="H65" i="23"/>
  <c r="I65" i="23"/>
  <c r="J65" i="23"/>
  <c r="F66" i="23"/>
  <c r="H66" i="23"/>
  <c r="I66" i="23"/>
  <c r="J66" i="23"/>
  <c r="F67" i="23"/>
  <c r="H67" i="23"/>
  <c r="I67" i="23"/>
  <c r="J67" i="23"/>
  <c r="F68" i="23"/>
  <c r="H68" i="23"/>
  <c r="I68" i="23"/>
  <c r="J68" i="23"/>
  <c r="F69" i="23"/>
  <c r="H69" i="23"/>
  <c r="I69" i="23"/>
  <c r="J69" i="23"/>
  <c r="F70" i="23"/>
  <c r="H70" i="23"/>
  <c r="I70" i="23"/>
  <c r="J70" i="23"/>
  <c r="F71" i="23"/>
  <c r="H71" i="23"/>
  <c r="I71" i="23"/>
  <c r="J71" i="23"/>
  <c r="F72" i="23"/>
  <c r="H72" i="23"/>
  <c r="I72" i="23"/>
  <c r="J72" i="23"/>
  <c r="F73" i="23"/>
  <c r="H73" i="23"/>
  <c r="I73" i="23"/>
  <c r="J73" i="23"/>
  <c r="F74" i="23"/>
  <c r="H74" i="23"/>
  <c r="I74" i="23"/>
  <c r="J74" i="23"/>
  <c r="F75" i="23"/>
  <c r="H75" i="23"/>
  <c r="I75" i="23"/>
  <c r="J75" i="23"/>
  <c r="F76" i="23"/>
  <c r="H76" i="23"/>
  <c r="I76" i="23"/>
  <c r="J76" i="23"/>
  <c r="F77" i="23"/>
  <c r="H77" i="23"/>
  <c r="I77" i="23"/>
  <c r="J77" i="23"/>
  <c r="F78" i="23"/>
  <c r="H78" i="23"/>
  <c r="I78" i="23"/>
  <c r="J78" i="23"/>
  <c r="F79" i="23"/>
  <c r="H79" i="23"/>
  <c r="I79" i="23"/>
  <c r="J79" i="23"/>
  <c r="F80" i="23"/>
  <c r="H80" i="23"/>
  <c r="I80" i="23"/>
  <c r="J80" i="23"/>
  <c r="F81" i="23"/>
  <c r="H81" i="23"/>
  <c r="I81" i="23"/>
  <c r="J81" i="23"/>
  <c r="F82" i="23"/>
  <c r="H82" i="23"/>
  <c r="I82" i="23"/>
  <c r="J82" i="23"/>
  <c r="F83" i="23"/>
  <c r="H83" i="23"/>
  <c r="I83" i="23"/>
  <c r="J83" i="23"/>
  <c r="F84" i="23"/>
  <c r="H84" i="23"/>
  <c r="I84" i="23"/>
  <c r="J84" i="23"/>
  <c r="F85" i="23"/>
  <c r="H85" i="23"/>
  <c r="I85" i="23"/>
  <c r="J85" i="23"/>
  <c r="F86" i="23"/>
  <c r="H86" i="23"/>
  <c r="I86" i="23"/>
  <c r="J86" i="23"/>
  <c r="F87" i="23"/>
  <c r="H87" i="23"/>
  <c r="I87" i="23"/>
  <c r="J87" i="23"/>
  <c r="F88" i="23"/>
  <c r="H88" i="23"/>
  <c r="I88" i="23"/>
  <c r="J88" i="23"/>
  <c r="F89" i="23"/>
  <c r="H89" i="23"/>
  <c r="I89" i="23"/>
  <c r="J89" i="23"/>
  <c r="F90" i="23"/>
  <c r="H90" i="23"/>
  <c r="I90" i="23"/>
  <c r="J90" i="23"/>
  <c r="F91" i="23"/>
  <c r="H91" i="23"/>
  <c r="I91" i="23"/>
  <c r="J91" i="23"/>
  <c r="F92" i="23"/>
  <c r="H92" i="23"/>
  <c r="I92" i="23"/>
  <c r="J92" i="23"/>
  <c r="F93" i="23"/>
  <c r="H93" i="23"/>
  <c r="I93" i="23"/>
  <c r="J93" i="23"/>
  <c r="F94" i="23"/>
  <c r="H94" i="23"/>
  <c r="I94" i="23"/>
  <c r="J94" i="23"/>
  <c r="F95" i="23"/>
  <c r="H95" i="23"/>
  <c r="I95" i="23"/>
  <c r="J95" i="23"/>
  <c r="F96" i="23"/>
  <c r="H96" i="23"/>
  <c r="I96" i="23"/>
  <c r="J96" i="23"/>
  <c r="F97" i="23"/>
  <c r="H97" i="23"/>
  <c r="I97" i="23"/>
  <c r="J97" i="23"/>
  <c r="F98" i="23"/>
  <c r="H98" i="23"/>
  <c r="I98" i="23"/>
  <c r="J98" i="23"/>
  <c r="F99" i="23"/>
  <c r="H99" i="23"/>
  <c r="I99" i="23"/>
  <c r="J99" i="23"/>
  <c r="F100" i="23"/>
  <c r="H100" i="23"/>
  <c r="I100" i="23"/>
  <c r="J100" i="23"/>
  <c r="F101" i="23"/>
  <c r="H101" i="23"/>
  <c r="I101" i="23"/>
  <c r="J101" i="23"/>
  <c r="F102" i="23"/>
  <c r="H102" i="23"/>
  <c r="I102" i="23"/>
  <c r="J102" i="23"/>
  <c r="F103" i="23"/>
  <c r="H103" i="23"/>
  <c r="I103" i="23"/>
  <c r="J103" i="23"/>
  <c r="F104" i="23"/>
  <c r="H104" i="23"/>
  <c r="I104" i="23"/>
  <c r="J104" i="23"/>
  <c r="F105" i="23"/>
  <c r="H105" i="23"/>
  <c r="I105" i="23"/>
  <c r="J105" i="23"/>
  <c r="F106" i="23"/>
  <c r="H106" i="23"/>
  <c r="I106" i="23"/>
  <c r="J106" i="23"/>
  <c r="F107" i="23"/>
  <c r="H107" i="23"/>
  <c r="I107" i="23"/>
  <c r="J107" i="23"/>
  <c r="F108" i="23"/>
  <c r="H108" i="23"/>
  <c r="I108" i="23"/>
  <c r="J108" i="23"/>
  <c r="F109" i="23"/>
  <c r="H109" i="23"/>
  <c r="I109" i="23"/>
  <c r="J109" i="23"/>
  <c r="F110" i="23"/>
  <c r="H110" i="23"/>
  <c r="I110" i="23"/>
  <c r="J110" i="23"/>
  <c r="F111" i="23"/>
  <c r="H111" i="23"/>
  <c r="I111" i="23"/>
  <c r="J111" i="23"/>
  <c r="F112" i="23"/>
  <c r="H112" i="23"/>
  <c r="I112" i="23"/>
  <c r="J112" i="23"/>
  <c r="F113" i="23"/>
  <c r="H113" i="23"/>
  <c r="I113" i="23"/>
  <c r="J113" i="23"/>
  <c r="F114" i="23"/>
  <c r="H114" i="23"/>
  <c r="I114" i="23"/>
  <c r="J114" i="23"/>
  <c r="F115" i="23"/>
  <c r="H115" i="23"/>
  <c r="I115" i="23"/>
  <c r="J115" i="23"/>
  <c r="F116" i="23"/>
  <c r="H116" i="23"/>
  <c r="I116" i="23"/>
  <c r="J116" i="23"/>
  <c r="F117" i="23"/>
  <c r="H117" i="23"/>
  <c r="I117" i="23"/>
  <c r="J117" i="23"/>
  <c r="F118" i="23"/>
  <c r="H118" i="23"/>
  <c r="I118" i="23"/>
  <c r="J118" i="23"/>
  <c r="F119" i="23"/>
  <c r="H119" i="23"/>
  <c r="I119" i="23"/>
  <c r="J119" i="23"/>
  <c r="F120" i="23"/>
  <c r="H120" i="23"/>
  <c r="I120" i="23"/>
  <c r="J120" i="23"/>
  <c r="F121" i="23"/>
  <c r="H121" i="23"/>
  <c r="I121" i="23"/>
  <c r="J121" i="23"/>
  <c r="F122" i="23"/>
  <c r="H122" i="23"/>
  <c r="I122" i="23"/>
  <c r="J122" i="23"/>
  <c r="F123" i="23"/>
  <c r="H123" i="23"/>
  <c r="I123" i="23"/>
  <c r="J123" i="23"/>
  <c r="F124" i="23"/>
  <c r="H124" i="23"/>
  <c r="I124" i="23"/>
  <c r="J124" i="23"/>
  <c r="F125" i="23"/>
  <c r="H125" i="23"/>
  <c r="I125" i="23"/>
  <c r="J125" i="23"/>
  <c r="F126" i="23"/>
  <c r="H126" i="23"/>
  <c r="I126" i="23"/>
  <c r="J126" i="23"/>
  <c r="F127" i="23"/>
  <c r="H127" i="23"/>
  <c r="I127" i="23"/>
  <c r="J127" i="23"/>
  <c r="F128" i="23"/>
  <c r="H128" i="23"/>
  <c r="I128" i="23"/>
  <c r="J128" i="23"/>
  <c r="F129" i="23"/>
  <c r="H129" i="23"/>
  <c r="I129" i="23"/>
  <c r="J129" i="23"/>
  <c r="F130" i="23"/>
  <c r="H130" i="23"/>
  <c r="I130" i="23"/>
  <c r="J130" i="23"/>
  <c r="F131" i="23"/>
  <c r="H131" i="23"/>
  <c r="I131" i="23"/>
  <c r="J131" i="23"/>
  <c r="F132" i="23"/>
  <c r="H132" i="23"/>
  <c r="I132" i="23"/>
  <c r="J132" i="23"/>
  <c r="F133" i="23"/>
  <c r="H133" i="23"/>
  <c r="I133" i="23"/>
  <c r="J133" i="23"/>
  <c r="F134" i="23"/>
  <c r="H134" i="23"/>
  <c r="I134" i="23"/>
  <c r="J134" i="23"/>
  <c r="F135" i="23"/>
  <c r="H135" i="23"/>
  <c r="I135" i="23"/>
  <c r="J135" i="23"/>
  <c r="F136" i="23"/>
  <c r="H136" i="23"/>
  <c r="I136" i="23"/>
  <c r="J136" i="23"/>
  <c r="F137" i="23"/>
  <c r="H137" i="23"/>
  <c r="I137" i="23"/>
  <c r="J137" i="23"/>
  <c r="F138" i="23"/>
  <c r="H138" i="23"/>
  <c r="I138" i="23"/>
  <c r="J138" i="23"/>
  <c r="F139" i="23"/>
  <c r="H139" i="23"/>
  <c r="I139" i="23"/>
  <c r="J139" i="23"/>
  <c r="F140" i="23"/>
  <c r="H140" i="23"/>
  <c r="I140" i="23"/>
  <c r="J140" i="23"/>
  <c r="F141" i="23"/>
  <c r="H141" i="23"/>
  <c r="I141" i="23"/>
  <c r="J141" i="23"/>
  <c r="F142" i="23"/>
  <c r="H142" i="23"/>
  <c r="I142" i="23"/>
  <c r="J142" i="23"/>
  <c r="F143" i="23"/>
  <c r="H143" i="23"/>
  <c r="I143" i="23"/>
  <c r="J143" i="23"/>
  <c r="F144" i="23"/>
  <c r="H144" i="23"/>
  <c r="I144" i="23"/>
  <c r="J144" i="23"/>
  <c r="F145" i="23"/>
  <c r="H145" i="23"/>
  <c r="I145" i="23"/>
  <c r="J145" i="23"/>
  <c r="F146" i="23"/>
  <c r="H146" i="23"/>
  <c r="I146" i="23"/>
  <c r="J146" i="23"/>
  <c r="F147" i="23"/>
  <c r="H147" i="23"/>
  <c r="I147" i="23"/>
  <c r="J147" i="23"/>
  <c r="F148" i="23"/>
  <c r="H148" i="23"/>
  <c r="I148" i="23"/>
  <c r="J148" i="23"/>
  <c r="F149" i="23"/>
  <c r="H149" i="23"/>
  <c r="I149" i="23"/>
  <c r="J149" i="23"/>
  <c r="F150" i="23"/>
  <c r="H150" i="23"/>
  <c r="I150" i="23"/>
  <c r="J150" i="23"/>
  <c r="F151" i="23"/>
  <c r="H151" i="23"/>
  <c r="I151" i="23"/>
  <c r="J151" i="23"/>
  <c r="F152" i="23"/>
  <c r="H152" i="23"/>
  <c r="I152" i="23"/>
  <c r="J152" i="23"/>
  <c r="F153" i="23"/>
  <c r="H153" i="23"/>
  <c r="I153" i="23"/>
  <c r="J153" i="23"/>
  <c r="F154" i="23"/>
  <c r="H154" i="23"/>
  <c r="I154" i="23"/>
  <c r="J154" i="23"/>
  <c r="F155" i="23"/>
  <c r="H155" i="23"/>
  <c r="I155" i="23"/>
  <c r="J155" i="23"/>
  <c r="F156" i="23"/>
  <c r="H156" i="23"/>
  <c r="I156" i="23"/>
  <c r="J156" i="23"/>
  <c r="F157" i="23"/>
  <c r="H157" i="23"/>
  <c r="I157" i="23"/>
  <c r="J157" i="23"/>
  <c r="F158" i="23"/>
  <c r="H158" i="23"/>
  <c r="I158" i="23"/>
  <c r="J158" i="23"/>
  <c r="F159" i="23"/>
  <c r="H159" i="23"/>
  <c r="I159" i="23"/>
  <c r="J159" i="23"/>
  <c r="F160" i="23"/>
  <c r="H160" i="23"/>
  <c r="I160" i="23"/>
  <c r="J160" i="23"/>
  <c r="F161" i="23"/>
  <c r="H161" i="23"/>
  <c r="I161" i="23"/>
  <c r="J161" i="23"/>
  <c r="F162" i="23"/>
  <c r="H162" i="23"/>
  <c r="I162" i="23"/>
  <c r="J162" i="23"/>
  <c r="F163" i="23"/>
  <c r="H163" i="23"/>
  <c r="I163" i="23"/>
  <c r="J163" i="23"/>
  <c r="F164" i="23"/>
  <c r="H164" i="23"/>
  <c r="I164" i="23"/>
  <c r="J164" i="23"/>
  <c r="F165" i="23"/>
  <c r="H165" i="23"/>
  <c r="I165" i="23"/>
  <c r="J165" i="23"/>
  <c r="F166" i="23"/>
  <c r="H166" i="23"/>
  <c r="I166" i="23"/>
  <c r="J166" i="23"/>
  <c r="F167" i="23"/>
  <c r="H167" i="23"/>
  <c r="I167" i="23"/>
  <c r="J167" i="23"/>
  <c r="F168" i="23"/>
  <c r="H168" i="23"/>
  <c r="I168" i="23"/>
  <c r="J168" i="23"/>
  <c r="F169" i="23"/>
  <c r="H169" i="23"/>
  <c r="I169" i="23"/>
  <c r="J169" i="23"/>
  <c r="F170" i="23"/>
  <c r="H170" i="23"/>
  <c r="I170" i="23"/>
  <c r="J170" i="23"/>
  <c r="F171" i="23"/>
  <c r="H171" i="23"/>
  <c r="I171" i="23"/>
  <c r="J171" i="23"/>
  <c r="F172" i="23"/>
  <c r="H172" i="23"/>
  <c r="I172" i="23"/>
  <c r="J172" i="23"/>
  <c r="F173" i="23"/>
  <c r="H173" i="23"/>
  <c r="I173" i="23"/>
  <c r="J173" i="23"/>
  <c r="F174" i="23"/>
  <c r="H174" i="23"/>
  <c r="I174" i="23"/>
  <c r="J174" i="23"/>
  <c r="F175" i="23"/>
  <c r="H175" i="23"/>
  <c r="I175" i="23"/>
  <c r="J175" i="23"/>
  <c r="S175" i="23"/>
  <c r="V175" i="23"/>
  <c r="F176" i="23"/>
  <c r="H176" i="23"/>
  <c r="I176" i="23"/>
  <c r="J176" i="23"/>
  <c r="V176" i="23"/>
  <c r="F177" i="23"/>
  <c r="H177" i="23"/>
  <c r="I177" i="23"/>
  <c r="J177" i="23"/>
  <c r="V177" i="23"/>
  <c r="F178" i="23"/>
  <c r="H178" i="23"/>
  <c r="I178" i="23"/>
  <c r="J178" i="23"/>
  <c r="V178" i="23"/>
  <c r="F179" i="23"/>
  <c r="H179" i="23"/>
  <c r="I179" i="23"/>
  <c r="J179" i="23"/>
  <c r="V179" i="23"/>
  <c r="F180" i="23"/>
  <c r="H180" i="23"/>
  <c r="I180" i="23"/>
  <c r="J180" i="23"/>
  <c r="V180" i="23"/>
  <c r="F181" i="23"/>
  <c r="H181" i="23"/>
  <c r="I181" i="23"/>
  <c r="J181" i="23"/>
  <c r="V181" i="23"/>
  <c r="F182" i="23"/>
  <c r="H182" i="23"/>
  <c r="I182" i="23"/>
  <c r="J182" i="23"/>
  <c r="V182" i="23"/>
  <c r="F183" i="23"/>
  <c r="H183" i="23"/>
  <c r="I183" i="23"/>
  <c r="J183" i="23"/>
  <c r="V183" i="23"/>
  <c r="F184" i="23"/>
  <c r="H184" i="23"/>
  <c r="I184" i="23"/>
  <c r="J184" i="23"/>
  <c r="V184" i="23"/>
  <c r="F185" i="23"/>
  <c r="H185" i="23"/>
  <c r="I185" i="23"/>
  <c r="J185" i="23"/>
  <c r="V185" i="23"/>
  <c r="F186" i="23"/>
  <c r="H186" i="23"/>
  <c r="I186" i="23"/>
  <c r="J186" i="23"/>
  <c r="V186" i="23"/>
  <c r="F187" i="23"/>
  <c r="H187" i="23"/>
  <c r="I187" i="23"/>
  <c r="J187" i="23"/>
  <c r="V187" i="23"/>
  <c r="F188" i="23"/>
  <c r="H188" i="23"/>
  <c r="I188" i="23"/>
  <c r="J188" i="23"/>
  <c r="V188" i="23"/>
  <c r="F189" i="23"/>
  <c r="H189" i="23"/>
  <c r="I189" i="23"/>
  <c r="J189" i="23"/>
  <c r="V189" i="23"/>
  <c r="F190" i="23"/>
  <c r="H190" i="23"/>
  <c r="I190" i="23"/>
  <c r="J190" i="23"/>
  <c r="V190" i="23"/>
  <c r="F191" i="23"/>
  <c r="H191" i="23"/>
  <c r="I191" i="23"/>
  <c r="J191" i="23"/>
  <c r="V191" i="23"/>
  <c r="F192" i="23"/>
  <c r="H192" i="23"/>
  <c r="I192" i="23"/>
  <c r="J192" i="23"/>
  <c r="V192" i="23"/>
  <c r="F193" i="23"/>
  <c r="H193" i="23"/>
  <c r="I193" i="23"/>
  <c r="J193" i="23"/>
  <c r="V193" i="23"/>
  <c r="F194" i="23"/>
  <c r="H194" i="23"/>
  <c r="I194" i="23"/>
  <c r="J194" i="23"/>
  <c r="V194" i="23"/>
  <c r="F195" i="23"/>
  <c r="H195" i="23"/>
  <c r="I195" i="23"/>
  <c r="J195" i="23"/>
  <c r="V195" i="23"/>
  <c r="F196" i="23"/>
  <c r="H196" i="23"/>
  <c r="I196" i="23"/>
  <c r="J196" i="23"/>
  <c r="V196" i="23"/>
  <c r="F197" i="23"/>
  <c r="H197" i="23"/>
  <c r="I197" i="23"/>
  <c r="J197" i="23"/>
  <c r="V197" i="23"/>
  <c r="F198" i="23"/>
  <c r="H198" i="23"/>
  <c r="I198" i="23"/>
  <c r="J198" i="23"/>
  <c r="V198" i="23"/>
  <c r="F199" i="23"/>
  <c r="H199" i="23"/>
  <c r="I199" i="23"/>
  <c r="J199" i="23"/>
  <c r="V199" i="23"/>
  <c r="F200" i="23"/>
  <c r="H200" i="23"/>
  <c r="I200" i="23"/>
  <c r="J200" i="23"/>
  <c r="V200" i="23"/>
  <c r="F201" i="23"/>
  <c r="H201" i="23"/>
  <c r="I201" i="23"/>
  <c r="J201" i="23"/>
  <c r="V201" i="23"/>
  <c r="F202" i="23"/>
  <c r="H202" i="23"/>
  <c r="I202" i="23"/>
  <c r="J202" i="23"/>
  <c r="V202" i="23"/>
  <c r="F203" i="23"/>
  <c r="H203" i="23"/>
  <c r="I203" i="23"/>
  <c r="J203" i="23"/>
  <c r="V203" i="23"/>
  <c r="F204" i="23"/>
  <c r="H204" i="23"/>
  <c r="I204" i="23"/>
  <c r="J204" i="23"/>
  <c r="V204" i="23"/>
  <c r="F205" i="23"/>
  <c r="H205" i="23"/>
  <c r="I205" i="23"/>
  <c r="J205" i="23"/>
  <c r="V205" i="23"/>
  <c r="F206" i="23"/>
  <c r="H206" i="23"/>
  <c r="I206" i="23"/>
  <c r="J206" i="23"/>
  <c r="V206" i="23"/>
  <c r="F207" i="23"/>
  <c r="H207" i="23"/>
  <c r="I207" i="23"/>
  <c r="J207" i="23"/>
  <c r="F208" i="23"/>
  <c r="H208" i="23"/>
  <c r="I208" i="23"/>
  <c r="J208" i="23"/>
  <c r="F209" i="23"/>
  <c r="H209" i="23"/>
  <c r="I209" i="23"/>
  <c r="J209" i="23"/>
  <c r="F210" i="23"/>
  <c r="H210" i="23"/>
  <c r="I210" i="23"/>
  <c r="J210" i="23"/>
  <c r="F211" i="23"/>
  <c r="H211" i="23"/>
  <c r="I211" i="23"/>
  <c r="J211" i="23"/>
  <c r="F212" i="23"/>
  <c r="H212" i="23"/>
  <c r="I212" i="23"/>
  <c r="J212" i="23"/>
  <c r="F213" i="23"/>
  <c r="H213" i="23"/>
  <c r="I213" i="23"/>
  <c r="J213" i="23"/>
  <c r="F214" i="23"/>
  <c r="H214" i="23"/>
  <c r="I214" i="23"/>
  <c r="J214" i="23"/>
  <c r="F215" i="23"/>
  <c r="H215" i="23"/>
  <c r="I215" i="23"/>
  <c r="J215" i="23"/>
  <c r="F216" i="23"/>
  <c r="H216" i="23"/>
  <c r="I216" i="23"/>
  <c r="J216" i="23"/>
  <c r="F217" i="23"/>
  <c r="H217" i="23"/>
  <c r="I217" i="23"/>
  <c r="J217" i="23"/>
  <c r="F218" i="23"/>
  <c r="H218" i="23"/>
  <c r="I218" i="23"/>
  <c r="J218" i="23"/>
  <c r="F219" i="23"/>
  <c r="H219" i="23"/>
  <c r="I219" i="23"/>
  <c r="J219" i="23"/>
  <c r="F220" i="23"/>
  <c r="H220" i="23"/>
  <c r="I220" i="23"/>
  <c r="J220" i="23"/>
  <c r="F221" i="23"/>
  <c r="H221" i="23"/>
  <c r="I221" i="23"/>
  <c r="J221" i="23"/>
  <c r="F222" i="23"/>
  <c r="H222" i="23"/>
  <c r="I222" i="23"/>
  <c r="J222" i="23"/>
  <c r="F223" i="23"/>
  <c r="H223" i="23"/>
  <c r="I223" i="23"/>
  <c r="J223" i="23"/>
  <c r="F224" i="23"/>
  <c r="H224" i="23"/>
  <c r="I224" i="23"/>
  <c r="J224" i="23"/>
  <c r="F225" i="23"/>
  <c r="H225" i="23"/>
  <c r="I225" i="23"/>
  <c r="J225" i="23"/>
  <c r="F226" i="23"/>
  <c r="H226" i="23"/>
  <c r="I226" i="23"/>
  <c r="J226" i="23"/>
  <c r="F227" i="23"/>
  <c r="H227" i="23"/>
  <c r="I227" i="23"/>
  <c r="J227" i="23"/>
  <c r="F228" i="23"/>
  <c r="H228" i="23"/>
  <c r="I228" i="23"/>
  <c r="J228" i="23"/>
  <c r="F229" i="23"/>
  <c r="I229" i="23"/>
  <c r="J229" i="23"/>
  <c r="F230" i="23"/>
  <c r="H230" i="23"/>
  <c r="I230" i="23"/>
  <c r="J230" i="23"/>
  <c r="F231" i="23"/>
  <c r="H231" i="23"/>
  <c r="I231" i="23"/>
  <c r="J231" i="23"/>
  <c r="F232" i="23"/>
  <c r="H232" i="23"/>
  <c r="I232" i="23"/>
  <c r="J232" i="23"/>
  <c r="F233" i="23"/>
  <c r="H233" i="23"/>
  <c r="I233" i="23"/>
  <c r="J233" i="23"/>
  <c r="F234" i="23"/>
  <c r="H234" i="23"/>
  <c r="I234" i="23"/>
  <c r="J234" i="23"/>
  <c r="F235" i="23"/>
  <c r="H235" i="23"/>
  <c r="I235" i="23"/>
  <c r="J235" i="23"/>
  <c r="F236" i="23"/>
  <c r="H236" i="23"/>
  <c r="I236" i="23"/>
  <c r="J236" i="23"/>
  <c r="F237" i="23"/>
  <c r="H237" i="23"/>
  <c r="I237" i="23"/>
  <c r="J237" i="23"/>
  <c r="F238" i="23"/>
  <c r="H238" i="23"/>
  <c r="I238" i="23"/>
  <c r="J238" i="23"/>
  <c r="F239" i="23"/>
  <c r="H239" i="23"/>
  <c r="I239" i="23"/>
  <c r="J239" i="23"/>
  <c r="F240" i="23"/>
  <c r="H240" i="23"/>
  <c r="I240" i="23"/>
  <c r="J240" i="23"/>
  <c r="F241" i="23"/>
  <c r="H241" i="23"/>
  <c r="I241" i="23"/>
  <c r="J241" i="23"/>
  <c r="F242" i="23"/>
  <c r="H242" i="23"/>
  <c r="I242" i="23"/>
  <c r="J242" i="23"/>
  <c r="F243" i="23"/>
  <c r="H243" i="23"/>
  <c r="I243" i="23"/>
  <c r="J243" i="23"/>
  <c r="F244" i="23"/>
  <c r="H244" i="23"/>
  <c r="I244" i="23"/>
  <c r="J244" i="23"/>
  <c r="F245" i="23"/>
  <c r="H245" i="23"/>
  <c r="I245" i="23"/>
  <c r="J245" i="23"/>
  <c r="F246" i="23"/>
  <c r="H246" i="23"/>
  <c r="I246" i="23"/>
  <c r="J246" i="23"/>
  <c r="F247" i="23"/>
  <c r="H247" i="23"/>
  <c r="I247" i="23"/>
  <c r="J247" i="23"/>
  <c r="F248" i="23"/>
  <c r="H248" i="23"/>
  <c r="I248" i="23"/>
  <c r="J248" i="23"/>
  <c r="F249" i="23"/>
  <c r="H249" i="23"/>
  <c r="I249" i="23"/>
  <c r="J249" i="23"/>
  <c r="F250" i="23"/>
  <c r="H250" i="23"/>
  <c r="I250" i="23"/>
  <c r="J250" i="23"/>
  <c r="F251" i="23"/>
  <c r="H251" i="23"/>
  <c r="I251" i="23"/>
  <c r="J251" i="23"/>
  <c r="F252" i="23"/>
  <c r="H252" i="23"/>
  <c r="I252" i="23"/>
  <c r="J252" i="23"/>
  <c r="F253" i="23"/>
  <c r="H253" i="23"/>
  <c r="I253" i="23"/>
  <c r="J253" i="23"/>
  <c r="F254" i="23"/>
  <c r="H254" i="23"/>
  <c r="I254" i="23"/>
  <c r="J254" i="23"/>
  <c r="F255" i="23"/>
  <c r="H255" i="23"/>
  <c r="I255" i="23"/>
  <c r="J255" i="23"/>
  <c r="F256" i="23"/>
  <c r="H256" i="23"/>
  <c r="I256" i="23"/>
  <c r="J256" i="23"/>
  <c r="F257" i="23"/>
  <c r="H257" i="23"/>
  <c r="I257" i="23"/>
  <c r="J257" i="23"/>
  <c r="F258" i="23"/>
  <c r="H258" i="23"/>
  <c r="I258" i="23"/>
  <c r="J258" i="23"/>
  <c r="F259" i="23"/>
  <c r="H259" i="23"/>
  <c r="I259" i="23"/>
  <c r="J259" i="23"/>
  <c r="F260" i="23"/>
  <c r="H260" i="23"/>
  <c r="I260" i="23"/>
  <c r="J260" i="23"/>
  <c r="F261" i="23"/>
  <c r="H261" i="23"/>
  <c r="I261" i="23"/>
  <c r="J261" i="23"/>
  <c r="F262" i="23"/>
  <c r="H262" i="23"/>
  <c r="I262" i="23"/>
  <c r="J262" i="23"/>
  <c r="F263" i="23"/>
  <c r="H263" i="23"/>
  <c r="I263" i="23"/>
  <c r="J263" i="23"/>
  <c r="F264" i="23"/>
  <c r="H264" i="23"/>
  <c r="I264" i="23"/>
  <c r="J264" i="23"/>
  <c r="F265" i="23"/>
  <c r="H265" i="23"/>
  <c r="I265" i="23"/>
  <c r="J265" i="23"/>
  <c r="F266" i="23"/>
  <c r="H266" i="23"/>
  <c r="I266" i="23"/>
  <c r="J266" i="23"/>
  <c r="F267" i="23"/>
  <c r="H267" i="23"/>
  <c r="I267" i="23"/>
  <c r="J267" i="23"/>
  <c r="F268" i="23"/>
  <c r="H268" i="23"/>
  <c r="I268" i="23"/>
  <c r="J268" i="23"/>
  <c r="F269" i="23"/>
  <c r="H269" i="23"/>
  <c r="I269" i="23"/>
  <c r="J269" i="23"/>
  <c r="F270" i="23"/>
  <c r="H270" i="23"/>
  <c r="I270" i="23"/>
  <c r="J270" i="23"/>
  <c r="F271" i="23"/>
  <c r="H271" i="23"/>
  <c r="I271" i="23"/>
  <c r="J271" i="23"/>
  <c r="F272" i="23"/>
  <c r="H272" i="23"/>
  <c r="I272" i="23"/>
  <c r="J272" i="23"/>
  <c r="F273" i="23"/>
  <c r="H273" i="23"/>
  <c r="I273" i="23"/>
  <c r="J273" i="23"/>
  <c r="F274" i="23"/>
  <c r="H274" i="23"/>
  <c r="I274" i="23"/>
  <c r="J274" i="23"/>
  <c r="F275" i="23"/>
  <c r="H275" i="23"/>
  <c r="I275" i="23"/>
  <c r="J275" i="23"/>
  <c r="F276" i="23"/>
  <c r="H276" i="23"/>
  <c r="I276" i="23"/>
  <c r="J276" i="23"/>
  <c r="F277" i="23"/>
  <c r="H277" i="23"/>
  <c r="I277" i="23"/>
  <c r="J277" i="23"/>
  <c r="F278" i="23"/>
  <c r="H278" i="23"/>
  <c r="I278" i="23"/>
  <c r="J278" i="23"/>
  <c r="F279" i="23"/>
  <c r="H279" i="23"/>
  <c r="I279" i="23"/>
  <c r="J279" i="23"/>
  <c r="F280" i="23"/>
  <c r="H280" i="23"/>
  <c r="I280" i="23"/>
  <c r="J280" i="23"/>
  <c r="F281" i="23"/>
  <c r="H281" i="23"/>
  <c r="I281" i="23"/>
  <c r="J281" i="23"/>
  <c r="F282" i="23"/>
  <c r="H282" i="23"/>
  <c r="I282" i="23"/>
  <c r="J282" i="23"/>
  <c r="F283" i="23"/>
  <c r="H283" i="23"/>
  <c r="I283" i="23"/>
  <c r="J283" i="23"/>
  <c r="F284" i="23"/>
  <c r="H284" i="23"/>
  <c r="I284" i="23"/>
  <c r="J284" i="23"/>
  <c r="F285" i="23"/>
  <c r="H285" i="23"/>
  <c r="I285" i="23"/>
  <c r="J285" i="23"/>
  <c r="F286" i="23"/>
  <c r="H286" i="23"/>
  <c r="I286" i="23"/>
  <c r="J286" i="23"/>
  <c r="F287" i="23"/>
  <c r="H287" i="23"/>
  <c r="I287" i="23"/>
  <c r="J287" i="23"/>
  <c r="F288" i="23"/>
  <c r="H288" i="23"/>
  <c r="I288" i="23"/>
  <c r="J288" i="23"/>
  <c r="F289" i="23"/>
  <c r="H289" i="23"/>
  <c r="I289" i="23"/>
  <c r="J289" i="23"/>
  <c r="F290" i="23"/>
  <c r="H290" i="23"/>
  <c r="I290" i="23"/>
  <c r="J290" i="23"/>
  <c r="F291" i="23"/>
  <c r="H291" i="23"/>
  <c r="I291" i="23"/>
  <c r="J291" i="23"/>
  <c r="F292" i="23"/>
  <c r="H292" i="23"/>
  <c r="I292" i="23"/>
  <c r="J292" i="23"/>
  <c r="F293" i="23"/>
  <c r="H293" i="23"/>
  <c r="I293" i="23"/>
  <c r="J293" i="23"/>
  <c r="F294" i="23"/>
  <c r="H294" i="23"/>
  <c r="I294" i="23"/>
  <c r="J294" i="23"/>
  <c r="F295" i="23"/>
  <c r="H295" i="23"/>
  <c r="I295" i="23"/>
  <c r="J295" i="23"/>
  <c r="F296" i="23"/>
  <c r="H296" i="23"/>
  <c r="I296" i="23"/>
  <c r="J296" i="23"/>
  <c r="F297" i="23"/>
  <c r="H297" i="23"/>
  <c r="I297" i="23"/>
  <c r="J297" i="23"/>
  <c r="F298" i="23"/>
  <c r="H298" i="23"/>
  <c r="I298" i="23"/>
  <c r="J298" i="23"/>
  <c r="F299" i="23"/>
  <c r="H299" i="23"/>
  <c r="I299" i="23"/>
  <c r="J299" i="23"/>
  <c r="F300" i="23"/>
  <c r="H300" i="23"/>
  <c r="I300" i="23"/>
  <c r="J300" i="23"/>
  <c r="F301" i="23"/>
  <c r="H301" i="23"/>
  <c r="I301" i="23"/>
  <c r="J301" i="23"/>
  <c r="F302" i="23"/>
  <c r="H302" i="23"/>
  <c r="I302" i="23"/>
  <c r="J302" i="23"/>
  <c r="F303" i="23"/>
  <c r="H303" i="23"/>
  <c r="I303" i="23"/>
  <c r="J303" i="23"/>
  <c r="F304" i="23"/>
  <c r="H304" i="23"/>
  <c r="I304" i="23"/>
  <c r="J304" i="23"/>
  <c r="F305" i="23"/>
  <c r="H305" i="23"/>
  <c r="I305" i="23"/>
  <c r="J305" i="23"/>
  <c r="F306" i="23"/>
  <c r="H306" i="23"/>
  <c r="I306" i="23"/>
  <c r="J306" i="23"/>
  <c r="F307" i="23"/>
  <c r="H307" i="23"/>
  <c r="I307" i="23"/>
  <c r="J307" i="23"/>
  <c r="F308" i="23"/>
  <c r="H308" i="23"/>
  <c r="I308" i="23"/>
  <c r="J308" i="23"/>
  <c r="F309" i="23"/>
  <c r="H309" i="23"/>
  <c r="I309" i="23"/>
  <c r="J309" i="23"/>
  <c r="F310" i="23"/>
  <c r="H310" i="23"/>
  <c r="I310" i="23"/>
  <c r="J310" i="23"/>
  <c r="F311" i="23"/>
  <c r="H311" i="23"/>
  <c r="I311" i="23"/>
  <c r="J311" i="23"/>
  <c r="F312" i="23"/>
  <c r="H312" i="23"/>
  <c r="I312" i="23"/>
  <c r="J312" i="23"/>
  <c r="F313" i="23"/>
  <c r="H313" i="23"/>
  <c r="I313" i="23"/>
  <c r="J313" i="23"/>
  <c r="F314" i="23"/>
  <c r="H314" i="23"/>
  <c r="I314" i="23"/>
  <c r="J314" i="23"/>
  <c r="F315" i="23"/>
  <c r="H315" i="23"/>
  <c r="I315" i="23"/>
  <c r="J315" i="23"/>
  <c r="F316" i="23"/>
  <c r="H316" i="23"/>
  <c r="I316" i="23"/>
  <c r="J316" i="23"/>
  <c r="F317" i="23"/>
  <c r="H317" i="23"/>
  <c r="I317" i="23"/>
  <c r="J317" i="23"/>
  <c r="F318" i="23"/>
  <c r="H318" i="23"/>
  <c r="I318" i="23"/>
  <c r="J318" i="23"/>
  <c r="F319" i="23"/>
  <c r="H319" i="23"/>
  <c r="I319" i="23"/>
  <c r="J319" i="23"/>
  <c r="F320" i="23"/>
  <c r="H320" i="23"/>
  <c r="I320" i="23"/>
  <c r="J320" i="23"/>
  <c r="F321" i="23"/>
  <c r="H321" i="23"/>
  <c r="I321" i="23"/>
  <c r="J321" i="23"/>
  <c r="F322" i="23"/>
  <c r="H322" i="23"/>
  <c r="I322" i="23"/>
  <c r="J322" i="23"/>
  <c r="F323" i="23"/>
  <c r="H323" i="23"/>
  <c r="I323" i="23"/>
  <c r="J323" i="23"/>
  <c r="C324" i="23"/>
  <c r="F324" i="23"/>
  <c r="H324" i="23"/>
  <c r="I324" i="23"/>
  <c r="J324" i="23"/>
  <c r="F325" i="23"/>
  <c r="H325" i="23"/>
  <c r="I325" i="23"/>
  <c r="J325" i="23"/>
  <c r="C326" i="23"/>
  <c r="F326" i="23"/>
  <c r="H326" i="23"/>
  <c r="I326" i="23"/>
  <c r="J326" i="23"/>
  <c r="C327" i="23"/>
  <c r="F327" i="23"/>
  <c r="H327" i="23"/>
  <c r="I327" i="23"/>
  <c r="J327" i="23"/>
  <c r="F328" i="23"/>
  <c r="H328" i="23"/>
  <c r="I328" i="23"/>
  <c r="J328" i="23"/>
  <c r="F329" i="23"/>
  <c r="H329" i="23"/>
  <c r="I329" i="23"/>
  <c r="J329" i="23"/>
  <c r="F330" i="23"/>
  <c r="H330" i="23"/>
  <c r="I330" i="23"/>
  <c r="J330" i="23"/>
  <c r="F331" i="23"/>
  <c r="H331" i="23"/>
  <c r="I331" i="23"/>
  <c r="J331" i="23"/>
  <c r="F332" i="23"/>
  <c r="H332" i="23"/>
  <c r="I332" i="23"/>
  <c r="J332" i="23"/>
  <c r="F333" i="23"/>
  <c r="H333" i="23"/>
  <c r="I333" i="23"/>
  <c r="J333" i="23"/>
  <c r="F334" i="23"/>
  <c r="H334" i="23"/>
  <c r="I334" i="23"/>
  <c r="J334" i="23"/>
  <c r="F335" i="23"/>
  <c r="H335" i="23"/>
  <c r="I335" i="23"/>
  <c r="J335" i="23"/>
  <c r="F336" i="23"/>
  <c r="H336" i="23"/>
  <c r="I336" i="23"/>
  <c r="J336" i="23"/>
  <c r="F337" i="23"/>
  <c r="H337" i="23"/>
  <c r="I337" i="23"/>
  <c r="J337" i="23"/>
  <c r="F338" i="23"/>
  <c r="H338" i="23"/>
  <c r="I338" i="23"/>
  <c r="J338" i="23"/>
  <c r="F339" i="23"/>
  <c r="H339" i="23"/>
  <c r="I339" i="23"/>
  <c r="J339" i="23"/>
  <c r="F340" i="23"/>
  <c r="H340" i="23"/>
  <c r="I340" i="23"/>
  <c r="J340" i="23"/>
  <c r="F341" i="23"/>
  <c r="H341" i="23"/>
  <c r="I341" i="23"/>
  <c r="J341" i="23"/>
  <c r="F342" i="23"/>
  <c r="H342" i="23"/>
  <c r="I342" i="23"/>
  <c r="J342" i="23"/>
  <c r="F343" i="23"/>
  <c r="H343" i="23"/>
  <c r="I343" i="23"/>
  <c r="J343" i="23"/>
  <c r="F344" i="23"/>
  <c r="H344" i="23"/>
  <c r="I344" i="23"/>
  <c r="J344" i="23"/>
  <c r="F345" i="23"/>
  <c r="H345" i="23"/>
  <c r="I345" i="23"/>
  <c r="J345" i="23"/>
  <c r="F346" i="23"/>
  <c r="H346" i="23"/>
  <c r="I346" i="23"/>
  <c r="J346" i="23"/>
  <c r="F347" i="23"/>
  <c r="H347" i="23"/>
  <c r="I347" i="23"/>
  <c r="J347" i="23"/>
  <c r="F348" i="23"/>
  <c r="H348" i="23"/>
  <c r="I348" i="23"/>
  <c r="J348" i="23"/>
  <c r="F349" i="23"/>
  <c r="H349" i="23"/>
  <c r="I349" i="23"/>
  <c r="J349" i="23"/>
  <c r="F350" i="23"/>
  <c r="H350" i="23"/>
  <c r="I350" i="23"/>
  <c r="J350" i="23"/>
  <c r="F351" i="23"/>
  <c r="H351" i="23"/>
  <c r="I351" i="23"/>
  <c r="J351" i="23"/>
  <c r="F352" i="23"/>
  <c r="H352" i="23"/>
  <c r="I352" i="23"/>
  <c r="J352" i="23"/>
  <c r="F353" i="23"/>
  <c r="H353" i="23"/>
  <c r="I353" i="23"/>
  <c r="J353" i="23"/>
  <c r="F354" i="23"/>
  <c r="H354" i="23"/>
  <c r="I354" i="23"/>
  <c r="J354" i="23"/>
  <c r="F355" i="23"/>
  <c r="H355" i="23"/>
  <c r="I355" i="23"/>
  <c r="J355" i="23"/>
  <c r="F356" i="23"/>
  <c r="H356" i="23"/>
  <c r="I356" i="23"/>
  <c r="J356" i="23"/>
  <c r="F357" i="23"/>
  <c r="H357" i="23"/>
  <c r="I357" i="23"/>
  <c r="J357" i="23"/>
  <c r="F358" i="23"/>
  <c r="H358" i="23"/>
  <c r="I358" i="23"/>
  <c r="J358" i="23"/>
  <c r="C359" i="23"/>
  <c r="F359" i="23"/>
  <c r="H359" i="23"/>
  <c r="I359" i="23"/>
  <c r="J359" i="23"/>
  <c r="C360" i="23"/>
  <c r="F360" i="23"/>
  <c r="H360" i="23"/>
  <c r="I360" i="23"/>
  <c r="J360" i="23"/>
  <c r="C361" i="23"/>
  <c r="F361" i="23"/>
  <c r="H361" i="23"/>
  <c r="I361" i="23"/>
  <c r="J361" i="23"/>
  <c r="C362" i="23"/>
  <c r="F362" i="23"/>
  <c r="H362" i="23"/>
  <c r="I362" i="23"/>
  <c r="J362" i="23"/>
  <c r="F363" i="23"/>
  <c r="H363" i="23"/>
  <c r="I363" i="23"/>
  <c r="J363" i="23"/>
  <c r="F364" i="23"/>
  <c r="H364" i="23"/>
  <c r="I364" i="23"/>
  <c r="J364" i="23"/>
  <c r="F365" i="23"/>
  <c r="H365" i="23"/>
  <c r="I365" i="23"/>
  <c r="J365" i="23"/>
  <c r="F366" i="23"/>
  <c r="H366" i="23"/>
  <c r="I366" i="23"/>
  <c r="J366" i="23"/>
  <c r="F367" i="23"/>
  <c r="H367" i="23"/>
  <c r="I367" i="23"/>
  <c r="J367" i="23"/>
  <c r="F368" i="23"/>
  <c r="H368" i="23"/>
  <c r="I368" i="23"/>
  <c r="J368" i="23"/>
  <c r="F369" i="23"/>
  <c r="H369" i="23"/>
  <c r="I369" i="23"/>
  <c r="J369" i="23"/>
  <c r="F370" i="23"/>
  <c r="H370" i="23"/>
  <c r="I370" i="23"/>
  <c r="J370" i="23"/>
  <c r="F371" i="23"/>
  <c r="H371" i="23"/>
  <c r="I371" i="23"/>
  <c r="J371" i="23"/>
  <c r="F372" i="23"/>
  <c r="H372" i="23"/>
  <c r="I372" i="23"/>
  <c r="J372" i="23"/>
  <c r="F373" i="23"/>
  <c r="H373" i="23"/>
  <c r="I373" i="23"/>
  <c r="J373" i="23"/>
  <c r="F374" i="23"/>
  <c r="H374" i="23"/>
  <c r="I374" i="23"/>
  <c r="J374" i="23"/>
  <c r="F375" i="23"/>
  <c r="H375" i="23"/>
  <c r="I375" i="23"/>
  <c r="J375" i="23"/>
  <c r="F376" i="23"/>
  <c r="H376" i="23"/>
  <c r="I376" i="23"/>
  <c r="J376" i="23"/>
  <c r="F377" i="23"/>
  <c r="H377" i="23"/>
  <c r="I377" i="23"/>
  <c r="J377" i="23"/>
  <c r="F378" i="23"/>
  <c r="H378" i="23"/>
  <c r="I378" i="23"/>
  <c r="J378" i="23"/>
  <c r="F379" i="23"/>
  <c r="H379" i="23"/>
  <c r="I379" i="23"/>
  <c r="J379" i="23"/>
  <c r="F380" i="23"/>
  <c r="H380" i="23"/>
  <c r="I380" i="23"/>
  <c r="J380" i="23"/>
  <c r="F381" i="23"/>
  <c r="H381" i="23"/>
  <c r="I381" i="23"/>
  <c r="J381" i="23"/>
  <c r="F382" i="23"/>
  <c r="H382" i="23"/>
  <c r="I382" i="23"/>
  <c r="J382" i="23"/>
  <c r="F383" i="23"/>
  <c r="H383" i="23"/>
  <c r="I383" i="23"/>
  <c r="J383" i="23"/>
  <c r="F384" i="23"/>
  <c r="H384" i="23"/>
  <c r="I384" i="23"/>
  <c r="J384" i="23"/>
  <c r="F385" i="23"/>
  <c r="H385" i="23"/>
  <c r="I385" i="23"/>
  <c r="J385" i="23"/>
  <c r="F386" i="23"/>
  <c r="H386" i="23"/>
  <c r="I386" i="23"/>
  <c r="J386" i="23"/>
  <c r="F387" i="23"/>
  <c r="H387" i="23"/>
  <c r="I387" i="23"/>
  <c r="J387" i="23"/>
  <c r="F388" i="23"/>
  <c r="H388" i="23"/>
  <c r="I388" i="23"/>
  <c r="J388" i="23"/>
  <c r="F389" i="23"/>
  <c r="H389" i="23"/>
  <c r="I389" i="23"/>
  <c r="J389" i="23"/>
  <c r="F390" i="23"/>
  <c r="H390" i="23"/>
  <c r="I390" i="23"/>
  <c r="J390" i="23"/>
  <c r="F391" i="23"/>
  <c r="H391" i="23"/>
  <c r="I391" i="23"/>
  <c r="J391" i="23"/>
  <c r="F392" i="23"/>
  <c r="H392" i="23"/>
  <c r="I392" i="23"/>
  <c r="J392" i="23"/>
  <c r="F393" i="23"/>
  <c r="H393" i="23"/>
  <c r="I393" i="23"/>
  <c r="J393" i="23"/>
  <c r="F394" i="23"/>
  <c r="H394" i="23"/>
  <c r="I394" i="23"/>
  <c r="J394" i="23"/>
  <c r="F395" i="23"/>
  <c r="H395" i="23"/>
  <c r="I395" i="23"/>
  <c r="J395" i="23"/>
  <c r="F396" i="23"/>
  <c r="H396" i="23"/>
  <c r="I396" i="23"/>
  <c r="J396" i="23"/>
  <c r="F397" i="23"/>
  <c r="H397" i="23"/>
  <c r="I397" i="23"/>
  <c r="J397" i="23"/>
  <c r="F398" i="23"/>
  <c r="H398" i="23"/>
  <c r="I398" i="23"/>
  <c r="J398" i="23"/>
  <c r="F399" i="23"/>
  <c r="H399" i="23"/>
  <c r="I399" i="23"/>
  <c r="J399" i="23"/>
  <c r="F400" i="23"/>
  <c r="H400" i="23"/>
  <c r="I400" i="23"/>
  <c r="J400" i="23"/>
  <c r="F401" i="23"/>
  <c r="H401" i="23"/>
  <c r="I401" i="23"/>
  <c r="J401" i="23"/>
  <c r="F402" i="23"/>
  <c r="H402" i="23"/>
  <c r="I402" i="23"/>
  <c r="J402" i="23"/>
  <c r="F403" i="23"/>
  <c r="H403" i="23"/>
  <c r="I403" i="23"/>
  <c r="J403" i="23"/>
  <c r="F404" i="23"/>
  <c r="H404" i="23"/>
  <c r="I404" i="23"/>
  <c r="J404" i="23"/>
  <c r="F405" i="23"/>
  <c r="H405" i="23"/>
  <c r="I405" i="23"/>
  <c r="J405" i="23"/>
  <c r="F406" i="23"/>
  <c r="H406" i="23"/>
  <c r="I406" i="23"/>
  <c r="J406" i="23"/>
  <c r="F407" i="23"/>
  <c r="H407" i="23"/>
  <c r="I407" i="23"/>
  <c r="J407" i="23"/>
  <c r="F408" i="23"/>
  <c r="H408" i="23"/>
  <c r="I408" i="23"/>
  <c r="J408" i="23"/>
  <c r="F409" i="23"/>
  <c r="H409" i="23"/>
  <c r="I409" i="23"/>
  <c r="J409" i="23"/>
  <c r="F410" i="23"/>
  <c r="H410" i="23"/>
  <c r="I410" i="23"/>
  <c r="J410" i="23"/>
  <c r="F411" i="23"/>
  <c r="H411" i="23"/>
  <c r="I411" i="23"/>
  <c r="J411" i="23"/>
  <c r="F412" i="23"/>
  <c r="H412" i="23"/>
  <c r="I412" i="23"/>
  <c r="J412" i="23"/>
  <c r="F413" i="23"/>
  <c r="H413" i="23"/>
  <c r="I413" i="23"/>
  <c r="J413" i="23"/>
  <c r="F414" i="23"/>
  <c r="H414" i="23"/>
  <c r="I414" i="23"/>
  <c r="J414" i="23"/>
  <c r="F415" i="23"/>
  <c r="H415" i="23"/>
  <c r="I415" i="23"/>
  <c r="J415" i="23"/>
  <c r="F416" i="23"/>
  <c r="H416" i="23"/>
  <c r="I416" i="23"/>
  <c r="J416" i="23"/>
  <c r="F417" i="23"/>
  <c r="H417" i="23"/>
  <c r="I417" i="23"/>
  <c r="J417" i="23"/>
  <c r="F418" i="23"/>
  <c r="H418" i="23"/>
  <c r="I418" i="23"/>
  <c r="J418" i="23"/>
  <c r="F419" i="23"/>
  <c r="H419" i="23"/>
  <c r="I419" i="23"/>
  <c r="J419" i="23"/>
  <c r="F420" i="23"/>
  <c r="H420" i="23"/>
  <c r="I420" i="23"/>
  <c r="J420" i="23"/>
  <c r="F421" i="23"/>
  <c r="H421" i="23"/>
  <c r="I421" i="23"/>
  <c r="J421" i="23"/>
  <c r="F422" i="23"/>
  <c r="H422" i="23"/>
  <c r="I422" i="23"/>
  <c r="J422" i="23"/>
  <c r="F423" i="23"/>
  <c r="H423" i="23"/>
  <c r="I423" i="23"/>
  <c r="J423" i="23"/>
  <c r="F424" i="23"/>
  <c r="H424" i="23"/>
  <c r="I424" i="23"/>
  <c r="J424" i="23"/>
  <c r="F425" i="23"/>
  <c r="H425" i="23"/>
  <c r="I425" i="23"/>
  <c r="J425" i="23"/>
  <c r="F426" i="23"/>
  <c r="H426" i="23"/>
  <c r="I426" i="23"/>
  <c r="J426" i="23"/>
  <c r="F427" i="23"/>
  <c r="H427" i="23"/>
  <c r="I427" i="23"/>
  <c r="J427" i="23"/>
  <c r="F428" i="23"/>
  <c r="H428" i="23"/>
  <c r="I428" i="23"/>
  <c r="J428" i="23"/>
  <c r="F429" i="23"/>
  <c r="H429" i="23"/>
  <c r="I429" i="23"/>
  <c r="J429" i="23"/>
  <c r="F430" i="23"/>
  <c r="H430" i="23"/>
  <c r="I430" i="23"/>
  <c r="J430" i="23"/>
  <c r="F431" i="23"/>
  <c r="H431" i="23"/>
  <c r="I431" i="23"/>
  <c r="J431" i="23"/>
  <c r="F432" i="23"/>
  <c r="H432" i="23"/>
  <c r="I432" i="23"/>
  <c r="J432" i="23"/>
  <c r="F433" i="23"/>
  <c r="H433" i="23"/>
  <c r="I433" i="23"/>
  <c r="J433" i="23"/>
  <c r="F434" i="23"/>
  <c r="H434" i="23"/>
  <c r="I434" i="23"/>
  <c r="J434" i="23"/>
  <c r="F435" i="23"/>
  <c r="H435" i="23"/>
  <c r="I435" i="23"/>
  <c r="J435" i="23"/>
  <c r="C436" i="23"/>
  <c r="F436" i="23"/>
  <c r="H436" i="23"/>
  <c r="I436" i="23"/>
  <c r="J436" i="23"/>
  <c r="F437" i="23"/>
  <c r="H437" i="23"/>
  <c r="I437" i="23"/>
  <c r="J437" i="23"/>
  <c r="F438" i="23"/>
  <c r="H438" i="23"/>
  <c r="I438" i="23"/>
  <c r="J438" i="23"/>
  <c r="F439" i="23"/>
  <c r="H439" i="23"/>
  <c r="I439" i="23"/>
  <c r="J439" i="23"/>
  <c r="F440" i="23"/>
  <c r="H440" i="23"/>
  <c r="I440" i="23"/>
  <c r="J440" i="23"/>
  <c r="F441" i="23"/>
  <c r="H441" i="23"/>
  <c r="I441" i="23"/>
  <c r="J441" i="23"/>
  <c r="F442" i="23"/>
  <c r="H442" i="23"/>
  <c r="I442" i="23"/>
  <c r="J442" i="23"/>
  <c r="F443" i="23"/>
  <c r="H443" i="23"/>
  <c r="I443" i="23"/>
  <c r="J443" i="23"/>
  <c r="F444" i="23"/>
  <c r="H444" i="23"/>
  <c r="I444" i="23"/>
  <c r="J444" i="23"/>
  <c r="F445" i="23"/>
  <c r="H445" i="23"/>
  <c r="I445" i="23"/>
  <c r="J445" i="23"/>
  <c r="F446" i="23"/>
  <c r="H446" i="23"/>
  <c r="I446" i="23"/>
  <c r="J446" i="23"/>
  <c r="F447" i="23"/>
  <c r="H447" i="23"/>
  <c r="I447" i="23"/>
  <c r="J447" i="23"/>
  <c r="F448" i="23"/>
  <c r="H448" i="23"/>
  <c r="I448" i="23"/>
  <c r="J448" i="23"/>
  <c r="F449" i="23"/>
  <c r="H449" i="23"/>
  <c r="I449" i="23"/>
  <c r="J449" i="23"/>
  <c r="F450" i="23"/>
  <c r="H450" i="23"/>
  <c r="I450" i="23"/>
  <c r="J450" i="23"/>
  <c r="F451" i="23"/>
  <c r="H451" i="23"/>
  <c r="I451" i="23"/>
  <c r="J451" i="23"/>
  <c r="F452" i="23"/>
  <c r="H452" i="23"/>
  <c r="I452" i="23"/>
  <c r="J452" i="23"/>
  <c r="F453" i="23"/>
  <c r="H453" i="23"/>
  <c r="I453" i="23"/>
  <c r="J453" i="23"/>
  <c r="F454" i="23"/>
  <c r="H454" i="23"/>
  <c r="I454" i="23"/>
  <c r="J454" i="23"/>
  <c r="F455" i="23"/>
  <c r="H455" i="23"/>
  <c r="I455" i="23"/>
  <c r="J455" i="23"/>
  <c r="F456" i="23"/>
  <c r="H456" i="23"/>
  <c r="I456" i="23"/>
  <c r="J456" i="23"/>
  <c r="F457" i="23"/>
  <c r="H457" i="23"/>
  <c r="I457" i="23"/>
  <c r="J457" i="23"/>
  <c r="F458" i="23"/>
  <c r="H458" i="23"/>
  <c r="I458" i="23"/>
  <c r="J458" i="23"/>
  <c r="F459" i="23"/>
  <c r="H459" i="23"/>
  <c r="I459" i="23"/>
  <c r="J459" i="23"/>
  <c r="F460" i="23"/>
  <c r="H460" i="23"/>
  <c r="I460" i="23"/>
  <c r="J460" i="23"/>
  <c r="F461" i="23"/>
  <c r="H461" i="23"/>
  <c r="I461" i="23"/>
  <c r="J461" i="23"/>
  <c r="F462" i="23"/>
  <c r="H462" i="23"/>
  <c r="I462" i="23"/>
  <c r="J462" i="23"/>
  <c r="F463" i="23"/>
  <c r="H463" i="23"/>
  <c r="I463" i="23"/>
  <c r="J463" i="23"/>
  <c r="F464" i="23"/>
  <c r="H464" i="23"/>
  <c r="I464" i="23"/>
  <c r="J464" i="23"/>
  <c r="F465" i="23"/>
  <c r="H465" i="23"/>
  <c r="I465" i="23"/>
  <c r="J465" i="23"/>
  <c r="F466" i="23"/>
  <c r="H466" i="23"/>
  <c r="I466" i="23"/>
  <c r="J466" i="23"/>
  <c r="F467" i="23"/>
  <c r="H467" i="23"/>
  <c r="I467" i="23"/>
  <c r="J467" i="23"/>
  <c r="F468" i="23"/>
  <c r="H468" i="23"/>
  <c r="I468" i="23"/>
  <c r="J468" i="23"/>
  <c r="F469" i="23"/>
  <c r="H469" i="23"/>
  <c r="I469" i="23"/>
  <c r="J469" i="23"/>
  <c r="F470" i="23"/>
  <c r="H470" i="23"/>
  <c r="I470" i="23"/>
  <c r="J470" i="23"/>
  <c r="F471" i="23"/>
  <c r="H471" i="23"/>
  <c r="I471" i="23"/>
  <c r="J471" i="23"/>
  <c r="F472" i="23"/>
  <c r="H472" i="23"/>
  <c r="I472" i="23"/>
  <c r="J472" i="23"/>
  <c r="F473" i="23"/>
  <c r="H473" i="23"/>
  <c r="I473" i="23"/>
  <c r="J473" i="23"/>
  <c r="F474" i="23"/>
  <c r="H474" i="23"/>
  <c r="I474" i="23"/>
  <c r="J474" i="23"/>
  <c r="F475" i="23"/>
  <c r="H475" i="23"/>
  <c r="I475" i="23"/>
  <c r="J475" i="23"/>
  <c r="F476" i="23"/>
  <c r="H476" i="23"/>
  <c r="I476" i="23"/>
  <c r="J476" i="23"/>
  <c r="F477" i="23"/>
  <c r="H477" i="23"/>
  <c r="I477" i="23"/>
  <c r="J477" i="23"/>
  <c r="C478" i="23"/>
  <c r="F478" i="23"/>
  <c r="H478" i="23"/>
  <c r="I478" i="23"/>
  <c r="J478" i="23"/>
  <c r="C479" i="23"/>
  <c r="F479" i="23"/>
  <c r="H479" i="23"/>
  <c r="I479" i="23"/>
  <c r="J479" i="23"/>
  <c r="C480" i="23"/>
  <c r="F480" i="23"/>
  <c r="H480" i="23"/>
  <c r="I480" i="23"/>
  <c r="J480" i="23"/>
  <c r="C481" i="23"/>
  <c r="F481" i="23"/>
  <c r="H481" i="23"/>
  <c r="I481" i="23"/>
  <c r="J481" i="23"/>
  <c r="F482" i="23"/>
  <c r="H482" i="23"/>
  <c r="I482" i="23"/>
  <c r="J482" i="23"/>
  <c r="F483" i="23"/>
  <c r="H483" i="23"/>
  <c r="I483" i="23"/>
  <c r="J483" i="23"/>
  <c r="F484" i="23"/>
  <c r="H484" i="23"/>
  <c r="I484" i="23"/>
  <c r="J484" i="23"/>
  <c r="F485" i="23"/>
  <c r="H485" i="23"/>
  <c r="I485" i="23"/>
  <c r="J485" i="23"/>
  <c r="F486" i="23"/>
  <c r="H486" i="23"/>
  <c r="I486" i="23"/>
  <c r="J486" i="23"/>
  <c r="F487" i="23"/>
  <c r="H487" i="23"/>
  <c r="I487" i="23"/>
  <c r="J487" i="23"/>
  <c r="F488" i="23"/>
  <c r="H488" i="23"/>
  <c r="I488" i="23"/>
  <c r="J488" i="23"/>
  <c r="F489" i="23"/>
  <c r="H489" i="23"/>
  <c r="I489" i="23"/>
  <c r="J489" i="23"/>
  <c r="F490" i="23"/>
  <c r="H490" i="23"/>
  <c r="I490" i="23"/>
  <c r="J490" i="23"/>
  <c r="F491" i="23"/>
  <c r="H491" i="23"/>
  <c r="I491" i="23"/>
  <c r="J491" i="23"/>
  <c r="F492" i="23"/>
  <c r="H492" i="23"/>
  <c r="I492" i="23"/>
  <c r="J492" i="23"/>
  <c r="F493" i="23"/>
  <c r="H493" i="23"/>
  <c r="I493" i="23"/>
  <c r="J493" i="23"/>
  <c r="F494" i="23"/>
  <c r="H494" i="23"/>
  <c r="I494" i="23"/>
  <c r="J494" i="23"/>
  <c r="F495" i="23"/>
  <c r="H495" i="23"/>
  <c r="I495" i="23"/>
  <c r="J495" i="23"/>
  <c r="F496" i="23"/>
  <c r="H496" i="23"/>
  <c r="I496" i="23"/>
  <c r="J496" i="23"/>
  <c r="F497" i="23"/>
  <c r="H497" i="23"/>
  <c r="I497" i="23"/>
  <c r="J497" i="23"/>
  <c r="F498" i="23"/>
  <c r="H498" i="23"/>
  <c r="I498" i="23"/>
  <c r="J498" i="23"/>
  <c r="F499" i="23"/>
  <c r="H499" i="23"/>
  <c r="I499" i="23"/>
  <c r="J499" i="23"/>
  <c r="F500" i="23"/>
  <c r="H500" i="23"/>
  <c r="I500" i="23"/>
  <c r="J500" i="23"/>
  <c r="F501" i="23"/>
  <c r="H501" i="23"/>
  <c r="I501" i="23"/>
  <c r="J501" i="23"/>
  <c r="F502" i="23"/>
  <c r="H502" i="23"/>
  <c r="I502" i="23"/>
  <c r="J502" i="23"/>
  <c r="F503" i="23"/>
  <c r="H503" i="23"/>
  <c r="I503" i="23"/>
  <c r="J503" i="23"/>
  <c r="F504" i="23"/>
  <c r="H504" i="23"/>
  <c r="I504" i="23"/>
  <c r="J504" i="23"/>
  <c r="F505" i="23"/>
  <c r="H505" i="23"/>
  <c r="I505" i="23"/>
  <c r="J505" i="23"/>
  <c r="F506" i="23"/>
  <c r="H506" i="23"/>
  <c r="I506" i="23"/>
  <c r="J506" i="23"/>
  <c r="F507" i="23"/>
  <c r="H507" i="23"/>
  <c r="I507" i="23"/>
  <c r="J507" i="23"/>
  <c r="F508" i="23"/>
  <c r="H508" i="23"/>
  <c r="I508" i="23"/>
  <c r="J508" i="23"/>
  <c r="F509" i="23"/>
  <c r="H509" i="23"/>
  <c r="I509" i="23"/>
  <c r="J509" i="23"/>
  <c r="F510" i="23"/>
  <c r="H510" i="23"/>
  <c r="I510" i="23"/>
  <c r="J510" i="23"/>
  <c r="F511" i="23"/>
  <c r="H511" i="23"/>
  <c r="I511" i="23"/>
  <c r="J511" i="23"/>
  <c r="F512" i="23"/>
  <c r="H512" i="23"/>
  <c r="I512" i="23"/>
  <c r="J512" i="23"/>
  <c r="F513" i="23"/>
  <c r="H513" i="23"/>
  <c r="I513" i="23"/>
  <c r="J513" i="23"/>
  <c r="F514" i="23"/>
  <c r="H514" i="23"/>
  <c r="I514" i="23"/>
  <c r="J514" i="23"/>
  <c r="F515" i="23"/>
  <c r="H515" i="23"/>
  <c r="I515" i="23"/>
  <c r="J515" i="23"/>
  <c r="F516" i="23"/>
  <c r="H516" i="23"/>
  <c r="I516" i="23"/>
  <c r="J516" i="23"/>
  <c r="F517" i="23"/>
  <c r="H517" i="23"/>
  <c r="I517" i="23"/>
  <c r="J517" i="23"/>
  <c r="F518" i="23"/>
  <c r="H518" i="23"/>
  <c r="I518" i="23"/>
  <c r="J518" i="23"/>
  <c r="F519" i="23"/>
  <c r="H519" i="23"/>
  <c r="I519" i="23"/>
  <c r="J519" i="23"/>
  <c r="F520" i="23"/>
  <c r="H520" i="23"/>
  <c r="I520" i="23"/>
  <c r="J520" i="23"/>
  <c r="F521" i="23"/>
  <c r="H521" i="23"/>
  <c r="I521" i="23"/>
  <c r="J521" i="23"/>
  <c r="F522" i="23"/>
  <c r="H522" i="23"/>
  <c r="I522" i="23"/>
  <c r="J522" i="23"/>
  <c r="F523" i="23"/>
  <c r="H523" i="23"/>
  <c r="I523" i="23"/>
  <c r="J523" i="23"/>
  <c r="F524" i="23"/>
  <c r="H524" i="23"/>
  <c r="I524" i="23"/>
  <c r="J524" i="23"/>
  <c r="F525" i="23"/>
  <c r="H525" i="23"/>
  <c r="I525" i="23"/>
  <c r="J525" i="23"/>
  <c r="F526" i="23"/>
  <c r="H526" i="23"/>
  <c r="I526" i="23"/>
  <c r="J526" i="23"/>
  <c r="F527" i="23"/>
  <c r="H527" i="23"/>
  <c r="I527" i="23"/>
  <c r="J527" i="23"/>
  <c r="F528" i="23"/>
  <c r="H528" i="23"/>
  <c r="I528" i="23"/>
  <c r="J528" i="23"/>
  <c r="F529" i="23"/>
  <c r="H529" i="23"/>
  <c r="I529" i="23"/>
  <c r="J529" i="23"/>
  <c r="F530" i="23"/>
  <c r="H530" i="23"/>
  <c r="I530" i="23"/>
  <c r="J530" i="23"/>
  <c r="F531" i="23"/>
  <c r="H531" i="23"/>
  <c r="I531" i="23"/>
  <c r="J531" i="23"/>
  <c r="F532" i="23"/>
  <c r="H532" i="23"/>
  <c r="I532" i="23"/>
  <c r="J532" i="23"/>
  <c r="F533" i="23"/>
  <c r="H533" i="23"/>
  <c r="I533" i="23"/>
  <c r="J533" i="23"/>
  <c r="F534" i="23"/>
  <c r="H534" i="23"/>
  <c r="I534" i="23"/>
  <c r="J534" i="23"/>
  <c r="F535" i="23"/>
  <c r="H535" i="23"/>
  <c r="I535" i="23"/>
  <c r="J535" i="23"/>
  <c r="F536" i="23"/>
  <c r="H536" i="23"/>
  <c r="I536" i="23"/>
  <c r="J536" i="23"/>
  <c r="F537" i="23"/>
  <c r="H537" i="23"/>
  <c r="I537" i="23"/>
  <c r="J537" i="23"/>
  <c r="F538" i="23"/>
  <c r="H538" i="23"/>
  <c r="I538" i="23"/>
  <c r="J538" i="23"/>
  <c r="F539" i="23"/>
  <c r="H539" i="23"/>
  <c r="I539" i="23"/>
  <c r="J539" i="23"/>
  <c r="F540" i="23"/>
  <c r="H540" i="23"/>
  <c r="I540" i="23"/>
  <c r="J540" i="23"/>
  <c r="F541" i="23"/>
  <c r="H541" i="23"/>
  <c r="I541" i="23"/>
  <c r="J541" i="23"/>
  <c r="F542" i="23"/>
  <c r="H542" i="23"/>
  <c r="I542" i="23"/>
  <c r="J542" i="23"/>
  <c r="F543" i="23"/>
  <c r="H543" i="23"/>
  <c r="I543" i="23"/>
  <c r="J543" i="23"/>
  <c r="F544" i="23"/>
  <c r="H544" i="23"/>
  <c r="I544" i="23"/>
  <c r="J544" i="23"/>
  <c r="F545" i="23"/>
  <c r="H545" i="23"/>
  <c r="I545" i="23"/>
  <c r="J545" i="23"/>
  <c r="F546" i="23"/>
  <c r="H546" i="23"/>
  <c r="I546" i="23"/>
  <c r="J546" i="23"/>
  <c r="F547" i="23"/>
  <c r="H547" i="23"/>
  <c r="I547" i="23"/>
  <c r="J547" i="23"/>
  <c r="F548" i="23"/>
  <c r="H548" i="23"/>
  <c r="I548" i="23"/>
  <c r="J548" i="23"/>
  <c r="F549" i="23"/>
  <c r="H549" i="23"/>
  <c r="I549" i="23"/>
  <c r="J549" i="23"/>
  <c r="F550" i="23"/>
  <c r="H550" i="23"/>
  <c r="I550" i="23"/>
  <c r="J550" i="23"/>
  <c r="F551" i="23"/>
  <c r="H551" i="23"/>
  <c r="I551" i="23"/>
  <c r="J551" i="23"/>
  <c r="F552" i="23"/>
  <c r="H552" i="23"/>
  <c r="I552" i="23"/>
  <c r="J552" i="23"/>
  <c r="F553" i="23"/>
  <c r="H553" i="23"/>
  <c r="I553" i="23"/>
  <c r="J553" i="23"/>
  <c r="F554" i="23"/>
  <c r="H554" i="23"/>
  <c r="I554" i="23"/>
  <c r="J554" i="23"/>
  <c r="F555" i="23"/>
  <c r="H555" i="23"/>
  <c r="I555" i="23"/>
  <c r="J555" i="23"/>
  <c r="F556" i="23"/>
  <c r="H556" i="23"/>
  <c r="I556" i="23"/>
  <c r="J556" i="23"/>
  <c r="F557" i="23"/>
  <c r="H557" i="23"/>
  <c r="I557" i="23"/>
  <c r="J557" i="23"/>
  <c r="F558" i="23"/>
  <c r="H558" i="23"/>
  <c r="I558" i="23"/>
  <c r="J558" i="23"/>
  <c r="F559" i="23"/>
  <c r="H559" i="23"/>
  <c r="I559" i="23"/>
  <c r="J559" i="23"/>
  <c r="F560" i="23"/>
  <c r="H560" i="23"/>
  <c r="I560" i="23"/>
  <c r="J560" i="23"/>
  <c r="F561" i="23"/>
  <c r="H561" i="23"/>
  <c r="I561" i="23"/>
  <c r="J561" i="23"/>
  <c r="F562" i="23"/>
  <c r="H562" i="23"/>
  <c r="I562" i="23"/>
  <c r="J562" i="23"/>
  <c r="F563" i="23"/>
  <c r="H563" i="23"/>
  <c r="I563" i="23"/>
  <c r="J563" i="23"/>
  <c r="F564" i="23"/>
  <c r="H564" i="23"/>
  <c r="I564" i="23"/>
  <c r="J564" i="23"/>
  <c r="F565" i="23"/>
  <c r="H565" i="23"/>
  <c r="I565" i="23"/>
  <c r="J565" i="23"/>
  <c r="F566" i="23"/>
  <c r="H566" i="23"/>
  <c r="I566" i="23"/>
  <c r="J566" i="23"/>
  <c r="F567" i="23"/>
  <c r="H567" i="23"/>
  <c r="I567" i="23"/>
  <c r="J567" i="23"/>
  <c r="F568" i="23"/>
  <c r="H568" i="23"/>
  <c r="I568" i="23"/>
  <c r="J568" i="23"/>
  <c r="F569" i="23"/>
  <c r="H569" i="23"/>
  <c r="I569" i="23"/>
  <c r="J569" i="23"/>
  <c r="F570" i="23"/>
  <c r="H570" i="23"/>
  <c r="I570" i="23"/>
  <c r="J570" i="23"/>
  <c r="F571" i="23"/>
  <c r="H571" i="23"/>
  <c r="I571" i="23"/>
  <c r="J571" i="23"/>
  <c r="F572" i="23"/>
  <c r="H572" i="23"/>
  <c r="I572" i="23"/>
  <c r="J572" i="23"/>
  <c r="F573" i="23"/>
  <c r="H573" i="23"/>
  <c r="I573" i="23"/>
  <c r="J573" i="23"/>
  <c r="F574" i="23"/>
  <c r="H574" i="23"/>
  <c r="I574" i="23"/>
  <c r="J574" i="23"/>
  <c r="F575" i="23"/>
  <c r="H575" i="23"/>
  <c r="I575" i="23"/>
  <c r="J575" i="23"/>
  <c r="F576" i="23"/>
  <c r="H576" i="23"/>
  <c r="I576" i="23"/>
  <c r="J576" i="23"/>
  <c r="F577" i="23"/>
  <c r="H577" i="23"/>
  <c r="I577" i="23"/>
  <c r="J577" i="23"/>
  <c r="F578" i="23"/>
  <c r="H578" i="23"/>
  <c r="I578" i="23"/>
  <c r="J578" i="23"/>
  <c r="F579" i="23"/>
  <c r="H579" i="23"/>
  <c r="I579" i="23"/>
  <c r="J579" i="23"/>
  <c r="F580" i="23"/>
  <c r="H580" i="23"/>
  <c r="I580" i="23"/>
  <c r="J580" i="23"/>
  <c r="F581" i="23"/>
  <c r="H581" i="23"/>
  <c r="I581" i="23"/>
  <c r="J581" i="23"/>
  <c r="F582" i="23"/>
  <c r="H582" i="23"/>
  <c r="I582" i="23"/>
  <c r="J582" i="23"/>
  <c r="F583" i="23"/>
  <c r="H583" i="23"/>
  <c r="I583" i="23"/>
  <c r="J583" i="23"/>
  <c r="F584" i="23"/>
  <c r="H584" i="23"/>
  <c r="I584" i="23"/>
  <c r="J584" i="23"/>
  <c r="F585" i="23"/>
  <c r="H585" i="23"/>
  <c r="I585" i="23"/>
  <c r="J585" i="23"/>
  <c r="F586" i="23"/>
  <c r="H586" i="23"/>
  <c r="I586" i="23"/>
  <c r="J586" i="23"/>
  <c r="F587" i="23"/>
  <c r="H587" i="23"/>
  <c r="I587" i="23"/>
  <c r="J587" i="23"/>
  <c r="F588" i="23"/>
  <c r="H588" i="23"/>
  <c r="I588" i="23"/>
  <c r="J588" i="23"/>
  <c r="F589" i="23"/>
  <c r="H589" i="23"/>
  <c r="I589" i="23"/>
  <c r="J589" i="23"/>
  <c r="F590" i="23"/>
  <c r="H590" i="23"/>
  <c r="I590" i="23"/>
  <c r="J590" i="23"/>
  <c r="F591" i="23"/>
  <c r="H591" i="23"/>
  <c r="I591" i="23"/>
  <c r="J591" i="23"/>
  <c r="F592" i="23"/>
  <c r="H592" i="23"/>
  <c r="I592" i="23"/>
  <c r="J592" i="23"/>
  <c r="F593" i="23"/>
  <c r="H593" i="23"/>
  <c r="I593" i="23"/>
  <c r="J593" i="23"/>
  <c r="F594" i="23"/>
  <c r="H594" i="23"/>
  <c r="I594" i="23"/>
  <c r="J594" i="23"/>
  <c r="F595" i="23"/>
  <c r="H595" i="23"/>
  <c r="I595" i="23"/>
  <c r="J595" i="23"/>
  <c r="F596" i="23"/>
  <c r="H596" i="23"/>
  <c r="I596" i="23"/>
  <c r="J596" i="23"/>
  <c r="F597" i="23"/>
  <c r="H597" i="23"/>
  <c r="I597" i="23"/>
  <c r="J597" i="23"/>
  <c r="F598" i="23"/>
  <c r="H598" i="23"/>
  <c r="I598" i="23"/>
  <c r="J598" i="23"/>
  <c r="F599" i="23"/>
  <c r="H599" i="23"/>
  <c r="I599" i="23"/>
  <c r="J599" i="23"/>
  <c r="F600" i="23"/>
  <c r="H600" i="23"/>
  <c r="I600" i="23"/>
  <c r="J600" i="23"/>
  <c r="F601" i="23"/>
  <c r="H601" i="23"/>
  <c r="I601" i="23"/>
  <c r="J601" i="23"/>
  <c r="F602" i="23"/>
  <c r="H602" i="23"/>
  <c r="I602" i="23"/>
  <c r="J602" i="23"/>
  <c r="F603" i="23"/>
  <c r="H603" i="23"/>
  <c r="I603" i="23"/>
  <c r="J603" i="23"/>
  <c r="F604" i="23"/>
  <c r="H604" i="23"/>
  <c r="I604" i="23"/>
  <c r="J604" i="23"/>
  <c r="F605" i="23"/>
  <c r="H605" i="23"/>
  <c r="I605" i="23"/>
  <c r="J605" i="23"/>
  <c r="F606" i="23"/>
  <c r="H606" i="23"/>
  <c r="I606" i="23"/>
  <c r="J606" i="23"/>
  <c r="F607" i="23"/>
  <c r="H607" i="23"/>
  <c r="I607" i="23"/>
  <c r="J607" i="23"/>
  <c r="F608" i="23"/>
  <c r="H608" i="23"/>
  <c r="I608" i="23"/>
  <c r="J608" i="23"/>
  <c r="F609" i="23"/>
  <c r="H609" i="23"/>
  <c r="I609" i="23"/>
  <c r="J609" i="23"/>
  <c r="F610" i="23"/>
  <c r="H610" i="23"/>
  <c r="I610" i="23"/>
  <c r="J610" i="23"/>
  <c r="F611" i="23"/>
  <c r="H611" i="23"/>
  <c r="I611" i="23"/>
  <c r="J611" i="23"/>
  <c r="F612" i="23"/>
  <c r="H612" i="23"/>
  <c r="I612" i="23"/>
  <c r="J612" i="23"/>
  <c r="F613" i="23"/>
  <c r="H613" i="23"/>
  <c r="I613" i="23"/>
  <c r="J613" i="23"/>
  <c r="F614" i="23"/>
  <c r="H614" i="23"/>
  <c r="I614" i="23"/>
  <c r="J614" i="23"/>
  <c r="C615" i="23"/>
  <c r="F615" i="23"/>
  <c r="H615" i="23"/>
  <c r="I615" i="23"/>
  <c r="J615" i="23"/>
  <c r="C616" i="23"/>
  <c r="F616" i="23"/>
  <c r="H616" i="23"/>
  <c r="I616" i="23"/>
  <c r="J616" i="23"/>
  <c r="C617" i="23"/>
  <c r="F617" i="23"/>
  <c r="H617" i="23"/>
  <c r="I617" i="23"/>
  <c r="J617" i="23"/>
  <c r="C618" i="23"/>
  <c r="F618" i="23"/>
  <c r="H618" i="23"/>
  <c r="I618" i="23"/>
  <c r="J618" i="23"/>
  <c r="F619" i="23"/>
  <c r="H619" i="23"/>
  <c r="I619" i="23"/>
  <c r="J619" i="23"/>
  <c r="F620" i="23"/>
  <c r="H620" i="23"/>
  <c r="I620" i="23"/>
  <c r="J620" i="23"/>
  <c r="F621" i="23"/>
  <c r="H621" i="23"/>
  <c r="I621" i="23"/>
  <c r="J621" i="23"/>
  <c r="F622" i="23"/>
  <c r="H622" i="23"/>
  <c r="I622" i="23"/>
  <c r="J622" i="23"/>
  <c r="F623" i="23"/>
  <c r="H623" i="23"/>
  <c r="I623" i="23"/>
  <c r="J623" i="23"/>
  <c r="F624" i="23"/>
  <c r="H624" i="23"/>
  <c r="I624" i="23"/>
  <c r="J624" i="23"/>
  <c r="F625" i="23"/>
  <c r="H625" i="23"/>
  <c r="I625" i="23"/>
  <c r="J625" i="23"/>
  <c r="F626" i="23"/>
  <c r="H626" i="23"/>
  <c r="I626" i="23"/>
  <c r="J626" i="23"/>
  <c r="F627" i="23"/>
  <c r="H627" i="23"/>
  <c r="I627" i="23"/>
  <c r="J627" i="23"/>
  <c r="F628" i="23"/>
  <c r="H628" i="23"/>
  <c r="I628" i="23"/>
  <c r="J628" i="23"/>
  <c r="F629" i="23"/>
  <c r="H629" i="23"/>
  <c r="I629" i="23"/>
  <c r="J629" i="23"/>
  <c r="F630" i="23"/>
  <c r="H630" i="23"/>
  <c r="I630" i="23"/>
  <c r="J630" i="23"/>
  <c r="F631" i="23"/>
  <c r="H631" i="23"/>
  <c r="I631" i="23"/>
  <c r="J631" i="23"/>
  <c r="F632" i="23"/>
  <c r="H632" i="23"/>
  <c r="I632" i="23"/>
  <c r="J632" i="23"/>
  <c r="F633" i="23"/>
  <c r="H633" i="23"/>
  <c r="I633" i="23"/>
  <c r="J633" i="23"/>
  <c r="F634" i="23"/>
  <c r="H634" i="23"/>
  <c r="I634" i="23"/>
  <c r="J634" i="23"/>
  <c r="F635" i="23"/>
  <c r="H635" i="23"/>
  <c r="I635" i="23"/>
  <c r="J635" i="23"/>
  <c r="F636" i="23"/>
  <c r="H636" i="23"/>
  <c r="I636" i="23"/>
  <c r="J636" i="23"/>
  <c r="F637" i="23"/>
  <c r="H637" i="23"/>
  <c r="I637" i="23"/>
  <c r="J637" i="23"/>
  <c r="F638" i="23"/>
  <c r="H638" i="23"/>
  <c r="I638" i="23"/>
  <c r="J638" i="23"/>
  <c r="F639" i="23"/>
  <c r="H639" i="23"/>
  <c r="I639" i="23"/>
  <c r="J639" i="23"/>
  <c r="F640" i="23"/>
  <c r="H640" i="23"/>
  <c r="I640" i="23"/>
  <c r="J640" i="23"/>
  <c r="F641" i="23"/>
  <c r="H641" i="23"/>
  <c r="I641" i="23"/>
  <c r="J641" i="23"/>
  <c r="F642" i="23"/>
  <c r="H642" i="23"/>
  <c r="I642" i="23"/>
  <c r="J642" i="23"/>
  <c r="F643" i="23"/>
  <c r="H643" i="23"/>
  <c r="I643" i="23"/>
  <c r="J643" i="23"/>
  <c r="F644" i="23"/>
  <c r="H644" i="23"/>
  <c r="I644" i="23"/>
  <c r="J644" i="23"/>
  <c r="F645" i="23"/>
  <c r="H645" i="23"/>
  <c r="I645" i="23"/>
  <c r="J645" i="23"/>
  <c r="F646" i="23"/>
  <c r="H646" i="23"/>
  <c r="I646" i="23"/>
  <c r="J646" i="23"/>
  <c r="F647" i="23"/>
  <c r="H647" i="23"/>
  <c r="I647" i="23"/>
  <c r="J647" i="23"/>
  <c r="F648" i="23"/>
  <c r="H648" i="23"/>
  <c r="I648" i="23"/>
  <c r="J648" i="23"/>
  <c r="F649" i="23"/>
  <c r="H649" i="23"/>
  <c r="I649" i="23"/>
  <c r="J649" i="23"/>
  <c r="F650" i="23"/>
  <c r="H650" i="23"/>
  <c r="I650" i="23"/>
  <c r="J650" i="23"/>
  <c r="F651" i="23"/>
  <c r="H651" i="23"/>
  <c r="I651" i="23"/>
  <c r="J651" i="23"/>
  <c r="F652" i="23"/>
  <c r="H652" i="23"/>
  <c r="I652" i="23"/>
  <c r="J652" i="23"/>
  <c r="F653" i="23"/>
  <c r="H653" i="23"/>
  <c r="I653" i="23"/>
  <c r="J653" i="23"/>
  <c r="F654" i="23"/>
  <c r="H654" i="23"/>
  <c r="I654" i="23"/>
  <c r="J654" i="23"/>
  <c r="F655" i="23"/>
  <c r="H655" i="23"/>
  <c r="I655" i="23"/>
  <c r="J655" i="23"/>
  <c r="F656" i="23"/>
  <c r="H656" i="23"/>
  <c r="I656" i="23"/>
  <c r="J656" i="23"/>
  <c r="F657" i="23"/>
  <c r="H657" i="23"/>
  <c r="I657" i="23"/>
  <c r="J657" i="23"/>
  <c r="F658" i="23"/>
  <c r="H658" i="23"/>
  <c r="I658" i="23"/>
  <c r="J658" i="23"/>
  <c r="F659" i="23"/>
  <c r="H659" i="23"/>
  <c r="I659" i="23"/>
  <c r="J659" i="23"/>
  <c r="F660" i="23"/>
  <c r="H660" i="23"/>
  <c r="I660" i="23"/>
  <c r="J660" i="23"/>
  <c r="F661" i="23"/>
  <c r="H661" i="23"/>
  <c r="I661" i="23"/>
  <c r="J661" i="23"/>
  <c r="F662" i="23"/>
  <c r="H662" i="23"/>
  <c r="I662" i="23"/>
  <c r="J662" i="23"/>
  <c r="F663" i="23"/>
  <c r="H663" i="23"/>
  <c r="I663" i="23"/>
  <c r="J663" i="23"/>
  <c r="F664" i="23"/>
  <c r="H664" i="23"/>
  <c r="I664" i="23"/>
  <c r="J664" i="23"/>
  <c r="F665" i="23"/>
  <c r="H665" i="23"/>
  <c r="I665" i="23"/>
  <c r="J665" i="23"/>
  <c r="F666" i="23"/>
  <c r="H666" i="23"/>
  <c r="I666" i="23"/>
  <c r="J666" i="23"/>
  <c r="F667" i="23"/>
  <c r="H667" i="23"/>
  <c r="I667" i="23"/>
  <c r="J667" i="23"/>
  <c r="F668" i="23"/>
  <c r="H668" i="23"/>
  <c r="I668" i="23"/>
  <c r="J668" i="23"/>
  <c r="F669" i="23"/>
  <c r="H669" i="23"/>
  <c r="I669" i="23"/>
  <c r="J669" i="23"/>
  <c r="F670" i="23"/>
  <c r="H670" i="23"/>
  <c r="I670" i="23"/>
  <c r="J670" i="23"/>
  <c r="F671" i="23"/>
  <c r="H671" i="23"/>
  <c r="I671" i="23"/>
  <c r="J671" i="23"/>
  <c r="F672" i="23"/>
  <c r="H672" i="23"/>
  <c r="I672" i="23"/>
  <c r="J672" i="23"/>
  <c r="F673" i="23"/>
  <c r="H673" i="23"/>
  <c r="I673" i="23"/>
  <c r="J673" i="23"/>
  <c r="F674" i="23"/>
  <c r="H674" i="23"/>
  <c r="I674" i="23"/>
  <c r="J674" i="23"/>
  <c r="F675" i="23"/>
  <c r="H675" i="23"/>
  <c r="I675" i="23"/>
  <c r="J675" i="23"/>
  <c r="F676" i="23"/>
  <c r="H676" i="23"/>
  <c r="I676" i="23"/>
  <c r="J676" i="23"/>
  <c r="F677" i="23"/>
  <c r="H677" i="23"/>
  <c r="I677" i="23"/>
  <c r="J677" i="23"/>
  <c r="F678" i="23"/>
  <c r="H678" i="23"/>
  <c r="I678" i="23"/>
  <c r="J678" i="23"/>
  <c r="F679" i="23"/>
  <c r="H679" i="23"/>
  <c r="I679" i="23"/>
  <c r="J679" i="23"/>
  <c r="F680" i="23"/>
  <c r="H680" i="23"/>
  <c r="I680" i="23"/>
  <c r="J680" i="23"/>
  <c r="F681" i="23"/>
  <c r="H681" i="23"/>
  <c r="I681" i="23"/>
  <c r="J681" i="23"/>
  <c r="F682" i="23"/>
  <c r="H682" i="23"/>
  <c r="I682" i="23"/>
  <c r="J682" i="23"/>
  <c r="F683" i="23"/>
  <c r="H683" i="23"/>
  <c r="I683" i="23"/>
  <c r="J683" i="23"/>
  <c r="F684" i="23"/>
  <c r="H684" i="23"/>
  <c r="I684" i="23"/>
  <c r="J684" i="23"/>
  <c r="F685" i="23"/>
  <c r="H685" i="23"/>
  <c r="I685" i="23"/>
  <c r="J685" i="23"/>
  <c r="F686" i="23"/>
  <c r="H686" i="23"/>
  <c r="I686" i="23"/>
  <c r="J686" i="23"/>
  <c r="F687" i="23"/>
  <c r="H687" i="23"/>
  <c r="I687" i="23"/>
  <c r="J687" i="23"/>
  <c r="F688" i="23"/>
  <c r="H688" i="23"/>
  <c r="I688" i="23"/>
  <c r="J688" i="23"/>
  <c r="F689" i="23"/>
  <c r="H689" i="23"/>
  <c r="I689" i="23"/>
  <c r="J689" i="23"/>
  <c r="F690" i="23"/>
  <c r="H690" i="23"/>
  <c r="I690" i="23"/>
  <c r="J690" i="23"/>
  <c r="F691" i="23"/>
  <c r="H691" i="23"/>
  <c r="I691" i="23"/>
  <c r="J691" i="23"/>
  <c r="F692" i="23"/>
  <c r="H692" i="23"/>
  <c r="I692" i="23"/>
  <c r="J692" i="23"/>
  <c r="F693" i="23"/>
  <c r="H693" i="23"/>
  <c r="I693" i="23"/>
  <c r="J693" i="23"/>
  <c r="F694" i="23"/>
  <c r="H694" i="23"/>
  <c r="I694" i="23"/>
  <c r="J694" i="23"/>
  <c r="F695" i="23"/>
  <c r="H695" i="23"/>
  <c r="I695" i="23"/>
  <c r="J695" i="23"/>
  <c r="F696" i="23"/>
  <c r="H696" i="23"/>
  <c r="I696" i="23"/>
  <c r="J696" i="23"/>
  <c r="F697" i="23"/>
  <c r="H697" i="23"/>
  <c r="I697" i="23"/>
  <c r="J697" i="23"/>
  <c r="F698" i="23"/>
  <c r="H698" i="23"/>
  <c r="I698" i="23"/>
  <c r="J698" i="23"/>
  <c r="F699" i="23"/>
  <c r="H699" i="23"/>
  <c r="I699" i="23"/>
  <c r="J699" i="23"/>
  <c r="F700" i="23"/>
  <c r="H700" i="23"/>
  <c r="I700" i="23"/>
  <c r="J700" i="23"/>
  <c r="F701" i="23"/>
  <c r="H701" i="23"/>
  <c r="I701" i="23"/>
  <c r="J701" i="23"/>
  <c r="F702" i="23"/>
  <c r="H702" i="23"/>
  <c r="I702" i="23"/>
  <c r="J702" i="23"/>
  <c r="F703" i="23"/>
  <c r="H703" i="23"/>
  <c r="I703" i="23"/>
  <c r="J703" i="23"/>
  <c r="F704" i="23"/>
  <c r="H704" i="23"/>
  <c r="I704" i="23"/>
  <c r="J704" i="23"/>
  <c r="F705" i="23"/>
  <c r="H705" i="23"/>
  <c r="I705" i="23"/>
  <c r="J705" i="23"/>
  <c r="F706" i="23"/>
  <c r="H706" i="23"/>
  <c r="I706" i="23"/>
  <c r="J706" i="23"/>
  <c r="F707" i="23"/>
  <c r="H707" i="23"/>
  <c r="I707" i="23"/>
  <c r="J707" i="23"/>
  <c r="F708" i="23"/>
  <c r="H708" i="23"/>
  <c r="I708" i="23"/>
  <c r="J708" i="23"/>
  <c r="F709" i="23"/>
  <c r="H709" i="23"/>
  <c r="I709" i="23"/>
  <c r="J709" i="23"/>
  <c r="F710" i="23"/>
  <c r="H710" i="23"/>
  <c r="I710" i="23"/>
  <c r="J710" i="23"/>
  <c r="F711" i="23"/>
  <c r="H711" i="23"/>
  <c r="I711" i="23"/>
  <c r="J711" i="23"/>
  <c r="F712" i="23"/>
  <c r="H712" i="23"/>
  <c r="I712" i="23"/>
  <c r="J712" i="23"/>
  <c r="F713" i="23"/>
  <c r="H713" i="23"/>
  <c r="I713" i="23"/>
  <c r="J713" i="23"/>
  <c r="F714" i="23"/>
  <c r="H714" i="23"/>
  <c r="I714" i="23"/>
  <c r="J714" i="23"/>
  <c r="F715" i="23"/>
  <c r="H715" i="23"/>
  <c r="I715" i="23"/>
  <c r="J715" i="23"/>
  <c r="F716" i="23"/>
  <c r="H716" i="23"/>
  <c r="I716" i="23"/>
  <c r="J716" i="23"/>
  <c r="F717" i="23"/>
  <c r="H717" i="23"/>
  <c r="I717" i="23"/>
  <c r="J717" i="23"/>
  <c r="F718" i="23"/>
  <c r="H718" i="23"/>
  <c r="I718" i="23"/>
  <c r="J718" i="23"/>
  <c r="F719" i="23"/>
  <c r="H719" i="23"/>
  <c r="I719" i="23"/>
  <c r="J719" i="23"/>
  <c r="F720" i="23"/>
  <c r="H720" i="23"/>
  <c r="I720" i="23"/>
  <c r="J720" i="23"/>
  <c r="F721" i="23"/>
  <c r="H721" i="23"/>
  <c r="I721" i="23"/>
  <c r="J721" i="23"/>
  <c r="F722" i="23"/>
  <c r="H722" i="23"/>
  <c r="I722" i="23"/>
  <c r="J722" i="23"/>
  <c r="F723" i="23"/>
  <c r="H723" i="23"/>
  <c r="I723" i="23"/>
  <c r="J723" i="23"/>
  <c r="F724" i="23"/>
  <c r="H724" i="23"/>
  <c r="I724" i="23"/>
  <c r="J724" i="23"/>
  <c r="F725" i="23"/>
  <c r="H725" i="23"/>
  <c r="I725" i="23"/>
  <c r="J725" i="23"/>
  <c r="F726" i="23"/>
  <c r="H726" i="23"/>
  <c r="I726" i="23"/>
  <c r="J726" i="23"/>
  <c r="F727" i="23"/>
  <c r="H727" i="23"/>
  <c r="I727" i="23"/>
  <c r="J727" i="23"/>
  <c r="F728" i="23"/>
  <c r="H728" i="23"/>
  <c r="I728" i="23"/>
  <c r="J728" i="23"/>
  <c r="F729" i="23"/>
  <c r="H729" i="23"/>
  <c r="I729" i="23"/>
  <c r="J729" i="23"/>
  <c r="F730" i="23"/>
  <c r="H730" i="23"/>
  <c r="I730" i="23"/>
  <c r="J730" i="23"/>
  <c r="F731" i="23"/>
  <c r="H731" i="23"/>
  <c r="I731" i="23"/>
  <c r="J731" i="23"/>
  <c r="F732" i="23"/>
  <c r="H732" i="23"/>
  <c r="I732" i="23"/>
  <c r="J732" i="23"/>
  <c r="F733" i="23"/>
  <c r="H733" i="23"/>
  <c r="I733" i="23"/>
  <c r="J733" i="23"/>
  <c r="F734" i="23"/>
  <c r="H734" i="23"/>
  <c r="I734" i="23"/>
  <c r="J734" i="23"/>
  <c r="F735" i="23"/>
  <c r="H735" i="23"/>
  <c r="I735" i="23"/>
  <c r="J735" i="23"/>
  <c r="F736" i="23"/>
  <c r="H736" i="23"/>
  <c r="I736" i="23"/>
  <c r="J736" i="23"/>
  <c r="F737" i="23"/>
  <c r="H737" i="23"/>
  <c r="I737" i="23"/>
  <c r="J737" i="23"/>
  <c r="F738" i="23"/>
  <c r="H738" i="23"/>
  <c r="I738" i="23"/>
  <c r="J738" i="23"/>
  <c r="F739" i="23"/>
  <c r="H739" i="23"/>
  <c r="I739" i="23"/>
  <c r="J739" i="23"/>
  <c r="F740" i="23"/>
  <c r="H740" i="23"/>
  <c r="I740" i="23"/>
  <c r="J740" i="23"/>
  <c r="F741" i="23"/>
  <c r="H741" i="23"/>
  <c r="I741" i="23"/>
  <c r="J741" i="23"/>
  <c r="F742" i="23"/>
  <c r="H742" i="23"/>
  <c r="I742" i="23"/>
  <c r="J742" i="23"/>
  <c r="F743" i="23"/>
  <c r="H743" i="23"/>
  <c r="I743" i="23"/>
  <c r="J743" i="23"/>
  <c r="F744" i="23"/>
  <c r="H744" i="23"/>
  <c r="I744" i="23"/>
  <c r="J744" i="23"/>
  <c r="F745" i="23"/>
  <c r="H745" i="23"/>
  <c r="I745" i="23"/>
  <c r="J745" i="23"/>
  <c r="F746" i="23"/>
  <c r="H746" i="23"/>
  <c r="I746" i="23"/>
  <c r="J746" i="23"/>
  <c r="F747" i="23"/>
  <c r="H747" i="23"/>
  <c r="I747" i="23"/>
  <c r="J747" i="23"/>
  <c r="F748" i="23"/>
  <c r="H748" i="23"/>
  <c r="I748" i="23"/>
  <c r="J748" i="23"/>
  <c r="F749" i="23"/>
  <c r="H749" i="23"/>
  <c r="I749" i="23"/>
  <c r="J749" i="23"/>
  <c r="F750" i="23"/>
  <c r="H750" i="23"/>
  <c r="I750" i="23"/>
  <c r="J750" i="23"/>
  <c r="F751" i="23"/>
  <c r="H751" i="23"/>
  <c r="I751" i="23"/>
  <c r="J751" i="23"/>
  <c r="F752" i="23"/>
  <c r="H752" i="23"/>
  <c r="I752" i="23"/>
  <c r="J752" i="23"/>
  <c r="F753" i="23"/>
  <c r="H753" i="23"/>
  <c r="I753" i="23"/>
  <c r="J753" i="23"/>
  <c r="F754" i="23"/>
  <c r="H754" i="23"/>
  <c r="I754" i="23"/>
  <c r="J754" i="23"/>
  <c r="F755" i="23"/>
  <c r="H755" i="23"/>
  <c r="I755" i="23"/>
  <c r="J755" i="23"/>
  <c r="F756" i="23"/>
  <c r="H756" i="23"/>
  <c r="I756" i="23"/>
  <c r="J756" i="23"/>
  <c r="F757" i="23"/>
  <c r="H757" i="23"/>
  <c r="I757" i="23"/>
  <c r="J757" i="23"/>
  <c r="F758" i="23"/>
  <c r="H758" i="23"/>
  <c r="I758" i="23"/>
  <c r="J758" i="23"/>
  <c r="F759" i="23"/>
  <c r="H759" i="23"/>
  <c r="I759" i="23"/>
  <c r="J759" i="23"/>
  <c r="F760" i="23"/>
  <c r="H760" i="23"/>
  <c r="I760" i="23"/>
  <c r="J760" i="23"/>
  <c r="F761" i="23"/>
  <c r="H761" i="23"/>
  <c r="I761" i="23"/>
  <c r="J761" i="23"/>
  <c r="F762" i="23"/>
  <c r="H762" i="23"/>
  <c r="I762" i="23"/>
  <c r="J762" i="23"/>
  <c r="F763" i="23"/>
  <c r="H763" i="23"/>
  <c r="I763" i="23"/>
  <c r="J763" i="23"/>
  <c r="F764" i="23"/>
  <c r="H764" i="23"/>
  <c r="I764" i="23"/>
  <c r="J764" i="23"/>
  <c r="F765" i="23"/>
  <c r="H765" i="23"/>
  <c r="I765" i="23"/>
  <c r="J765" i="23"/>
  <c r="F766" i="23"/>
  <c r="H766" i="23"/>
  <c r="I766" i="23"/>
  <c r="J766" i="23"/>
  <c r="F767" i="23"/>
  <c r="H767" i="23"/>
  <c r="I767" i="23"/>
  <c r="J767" i="23"/>
  <c r="F768" i="23"/>
  <c r="H768" i="23"/>
  <c r="I768" i="23"/>
  <c r="J768" i="23"/>
  <c r="F769" i="23"/>
  <c r="H769" i="23"/>
  <c r="I769" i="23"/>
  <c r="J769" i="23"/>
  <c r="F770" i="23"/>
  <c r="H770" i="23"/>
  <c r="I770" i="23"/>
  <c r="J770" i="23"/>
  <c r="F771" i="23"/>
  <c r="H771" i="23"/>
  <c r="I771" i="23"/>
  <c r="J771" i="23"/>
  <c r="F772" i="23"/>
  <c r="H772" i="23"/>
  <c r="I772" i="23"/>
  <c r="J772" i="23"/>
  <c r="F773" i="23"/>
  <c r="H773" i="23"/>
  <c r="I773" i="23"/>
  <c r="J773" i="23"/>
  <c r="F774" i="23"/>
  <c r="H774" i="23"/>
  <c r="I774" i="23"/>
  <c r="J774" i="23"/>
  <c r="F775" i="23"/>
  <c r="H775" i="23"/>
  <c r="I775" i="23"/>
  <c r="J775" i="23"/>
  <c r="F776" i="23"/>
  <c r="H776" i="23"/>
  <c r="I776" i="23"/>
  <c r="J776" i="23"/>
  <c r="F777" i="23"/>
  <c r="H777" i="23"/>
  <c r="I777" i="23"/>
  <c r="J777" i="23"/>
  <c r="F778" i="23"/>
  <c r="H778" i="23"/>
  <c r="I778" i="23"/>
  <c r="J778" i="23"/>
  <c r="F779" i="23"/>
  <c r="H779" i="23"/>
  <c r="I779" i="23"/>
  <c r="J779" i="23"/>
  <c r="F780" i="23"/>
  <c r="H780" i="23"/>
  <c r="I780" i="23"/>
  <c r="J780" i="23"/>
  <c r="F781" i="23"/>
  <c r="H781" i="23"/>
  <c r="I781" i="23"/>
  <c r="J781" i="23"/>
  <c r="F782" i="23"/>
  <c r="H782" i="23"/>
  <c r="I782" i="23"/>
  <c r="J782" i="23"/>
  <c r="F783" i="23"/>
  <c r="H783" i="23"/>
  <c r="I783" i="23"/>
  <c r="J783" i="23"/>
  <c r="F784" i="23"/>
  <c r="H784" i="23"/>
  <c r="I784" i="23"/>
  <c r="J784" i="23"/>
  <c r="F785" i="23"/>
  <c r="H785" i="23"/>
  <c r="I785" i="23"/>
  <c r="J785" i="23"/>
  <c r="F786" i="23"/>
  <c r="H786" i="23"/>
  <c r="I786" i="23"/>
  <c r="J786" i="23"/>
  <c r="F787" i="23"/>
  <c r="H787" i="23"/>
  <c r="I787" i="23"/>
  <c r="J787" i="23"/>
  <c r="F788" i="23"/>
  <c r="H788" i="23"/>
  <c r="I788" i="23"/>
  <c r="J788" i="23"/>
  <c r="F789" i="23"/>
  <c r="H789" i="23"/>
  <c r="I789" i="23"/>
  <c r="J789" i="23"/>
  <c r="F790" i="23"/>
  <c r="H790" i="23"/>
  <c r="I790" i="23"/>
  <c r="J790" i="23"/>
  <c r="F791" i="23"/>
  <c r="H791" i="23"/>
  <c r="I791" i="23"/>
  <c r="J791" i="23"/>
  <c r="F792" i="23"/>
  <c r="H792" i="23"/>
  <c r="I792" i="23"/>
  <c r="J792" i="23"/>
  <c r="F793" i="23"/>
  <c r="H793" i="23"/>
  <c r="I793" i="23"/>
  <c r="J793" i="23"/>
  <c r="F794" i="23"/>
  <c r="H794" i="23"/>
  <c r="I794" i="23"/>
  <c r="J794" i="23"/>
  <c r="F795" i="23"/>
  <c r="H795" i="23"/>
  <c r="I795" i="23"/>
  <c r="J795" i="23"/>
  <c r="F796" i="23"/>
  <c r="H796" i="23"/>
  <c r="I796" i="23"/>
  <c r="J796" i="23"/>
  <c r="F797" i="23"/>
  <c r="H797" i="23"/>
  <c r="I797" i="23"/>
  <c r="J797" i="23"/>
  <c r="F798" i="23"/>
  <c r="H798" i="23"/>
  <c r="I798" i="23"/>
  <c r="J798" i="23"/>
  <c r="F799" i="23"/>
  <c r="H799" i="23"/>
  <c r="I799" i="23"/>
  <c r="J799" i="23"/>
  <c r="F800" i="23"/>
  <c r="H800" i="23"/>
  <c r="I800" i="23"/>
  <c r="J800" i="23"/>
  <c r="F801" i="23"/>
  <c r="H801" i="23"/>
  <c r="I801" i="23"/>
  <c r="J801" i="23"/>
  <c r="F802" i="23"/>
  <c r="H802" i="23"/>
  <c r="I802" i="23"/>
  <c r="J802" i="23"/>
  <c r="F803" i="23"/>
  <c r="H803" i="23"/>
  <c r="I803" i="23"/>
  <c r="J803" i="23"/>
  <c r="F804" i="23"/>
  <c r="H804" i="23"/>
  <c r="I804" i="23"/>
  <c r="J804" i="23"/>
  <c r="F805" i="23"/>
  <c r="H805" i="23"/>
  <c r="I805" i="23"/>
  <c r="J805" i="23"/>
  <c r="F806" i="23"/>
  <c r="H806" i="23"/>
  <c r="I806" i="23"/>
  <c r="J806" i="23"/>
  <c r="F807" i="23"/>
  <c r="H807" i="23"/>
  <c r="I807" i="23"/>
  <c r="J807" i="23"/>
  <c r="F808" i="23"/>
  <c r="H808" i="23"/>
  <c r="I808" i="23"/>
  <c r="J808" i="23"/>
  <c r="F809" i="23"/>
  <c r="H809" i="23"/>
  <c r="I809" i="23"/>
  <c r="J809" i="23"/>
  <c r="F810" i="23"/>
  <c r="H810" i="23"/>
  <c r="I810" i="23"/>
  <c r="J810" i="23"/>
  <c r="F811" i="23"/>
  <c r="H811" i="23"/>
  <c r="I811" i="23"/>
  <c r="J811" i="23"/>
  <c r="F812" i="23"/>
  <c r="H812" i="23"/>
  <c r="I812" i="23"/>
  <c r="J812" i="23"/>
  <c r="F813" i="23"/>
  <c r="H813" i="23"/>
  <c r="I813" i="23"/>
  <c r="J813" i="23"/>
  <c r="F814" i="23"/>
  <c r="H814" i="23"/>
  <c r="I814" i="23"/>
  <c r="J814" i="23"/>
  <c r="F815" i="23"/>
  <c r="H815" i="23"/>
  <c r="I815" i="23"/>
  <c r="J815" i="23"/>
  <c r="F816" i="23"/>
  <c r="H816" i="23"/>
  <c r="I816" i="23"/>
  <c r="J816" i="23"/>
  <c r="F817" i="23"/>
  <c r="H817" i="23"/>
  <c r="I817" i="23"/>
  <c r="J817" i="23"/>
  <c r="F818" i="23"/>
  <c r="H818" i="23"/>
  <c r="I818" i="23"/>
  <c r="J818" i="23"/>
  <c r="F819" i="23"/>
  <c r="H819" i="23"/>
  <c r="I819" i="23"/>
  <c r="J819" i="23"/>
  <c r="F820" i="23"/>
  <c r="H820" i="23"/>
  <c r="I820" i="23"/>
  <c r="J820" i="23"/>
  <c r="F821" i="23"/>
  <c r="H821" i="23"/>
  <c r="I821" i="23"/>
  <c r="J821" i="23"/>
  <c r="F822" i="23"/>
  <c r="H822" i="23"/>
  <c r="I822" i="23"/>
  <c r="J822" i="23"/>
  <c r="F823" i="23"/>
  <c r="H823" i="23"/>
  <c r="I823" i="23"/>
  <c r="J823" i="23"/>
  <c r="F824" i="23"/>
  <c r="H824" i="23"/>
  <c r="I824" i="23"/>
  <c r="J824" i="23"/>
  <c r="F825" i="23"/>
  <c r="H825" i="23"/>
  <c r="I825" i="23"/>
  <c r="J825" i="23"/>
  <c r="I16" i="20"/>
  <c r="I11" i="20"/>
  <c r="I12" i="20"/>
  <c r="F34" i="20"/>
  <c r="G34" i="20"/>
  <c r="F35" i="20"/>
  <c r="G35" i="20"/>
  <c r="F36" i="20"/>
  <c r="G36" i="20"/>
  <c r="F37" i="20"/>
  <c r="G37" i="20"/>
  <c r="F38" i="20"/>
  <c r="G38" i="20"/>
  <c r="F39" i="20"/>
  <c r="G39" i="20"/>
  <c r="F40" i="20"/>
  <c r="G40" i="20"/>
  <c r="F41" i="20"/>
  <c r="G41" i="20"/>
  <c r="F42" i="20"/>
  <c r="G42" i="20"/>
  <c r="F43" i="20"/>
  <c r="G43" i="20"/>
  <c r="F44" i="20"/>
  <c r="G44" i="20"/>
  <c r="F45" i="20"/>
  <c r="G45" i="20"/>
  <c r="F46" i="20"/>
  <c r="G46" i="20"/>
  <c r="F47" i="20"/>
  <c r="G47" i="20"/>
  <c r="F48" i="20"/>
  <c r="G48" i="20"/>
  <c r="F49" i="20"/>
  <c r="G49" i="20"/>
  <c r="F50" i="20"/>
  <c r="G50" i="20"/>
  <c r="F51" i="20"/>
  <c r="G51" i="20"/>
  <c r="F52" i="20"/>
  <c r="G52" i="20"/>
  <c r="F53" i="20"/>
  <c r="G53" i="20"/>
  <c r="F54" i="20"/>
  <c r="G54" i="20"/>
  <c r="F55" i="20"/>
  <c r="G55" i="20"/>
  <c r="F56" i="20"/>
  <c r="G56" i="20"/>
  <c r="F57" i="20"/>
  <c r="G57" i="20"/>
  <c r="F58" i="20"/>
  <c r="G58" i="20"/>
  <c r="F59" i="20"/>
  <c r="G59" i="20"/>
  <c r="F60" i="20"/>
  <c r="G60" i="20"/>
  <c r="F61" i="20"/>
  <c r="G61" i="20"/>
  <c r="F62" i="20"/>
  <c r="G62" i="20"/>
  <c r="F63" i="20"/>
  <c r="G63" i="20"/>
  <c r="F64" i="20"/>
  <c r="G64" i="20"/>
  <c r="F65" i="20"/>
  <c r="G65" i="20"/>
  <c r="F66" i="20"/>
  <c r="G66" i="20"/>
  <c r="F67" i="20"/>
  <c r="G67" i="20"/>
  <c r="F68" i="20"/>
  <c r="G68" i="20"/>
  <c r="F69" i="20"/>
  <c r="G69" i="20"/>
  <c r="F70" i="20"/>
  <c r="G70" i="20"/>
  <c r="F71" i="20"/>
  <c r="G71" i="20"/>
  <c r="F72" i="20"/>
  <c r="G72" i="20"/>
  <c r="F73" i="20"/>
  <c r="G73" i="20"/>
  <c r="F74" i="20"/>
  <c r="G74" i="20"/>
  <c r="F75" i="20"/>
  <c r="G75" i="20"/>
  <c r="F76" i="20"/>
  <c r="G76" i="20"/>
  <c r="F77" i="20"/>
  <c r="G77" i="20"/>
  <c r="F78" i="20"/>
  <c r="G78" i="20"/>
  <c r="F79" i="20"/>
  <c r="G79" i="20"/>
  <c r="F80" i="20"/>
  <c r="G80" i="20"/>
  <c r="F81" i="20"/>
  <c r="G81" i="20"/>
  <c r="F82" i="20"/>
  <c r="G82" i="20"/>
  <c r="F83" i="20"/>
  <c r="G83" i="20"/>
  <c r="F84" i="20"/>
  <c r="G84" i="20"/>
  <c r="F85" i="20"/>
  <c r="G85" i="20"/>
  <c r="F86" i="20"/>
  <c r="G86" i="20"/>
  <c r="F87" i="20"/>
  <c r="G87" i="20"/>
  <c r="F88" i="20"/>
  <c r="G88" i="20"/>
  <c r="F89" i="20"/>
  <c r="G89" i="20"/>
  <c r="F90" i="20"/>
  <c r="G90" i="20"/>
  <c r="F91" i="20"/>
  <c r="G91" i="20"/>
  <c r="F92" i="20"/>
  <c r="G92" i="20"/>
  <c r="F93" i="20"/>
  <c r="G93" i="20"/>
  <c r="F94" i="20"/>
  <c r="G94" i="20"/>
  <c r="F95" i="20"/>
  <c r="G95" i="20"/>
  <c r="F96" i="20"/>
  <c r="G96" i="20"/>
  <c r="F97" i="20"/>
  <c r="G97" i="20"/>
  <c r="F98" i="20"/>
  <c r="G98" i="20"/>
  <c r="F99" i="20"/>
  <c r="G99" i="20"/>
  <c r="F100" i="20"/>
  <c r="G100" i="20"/>
  <c r="F101" i="20"/>
  <c r="G101" i="20"/>
  <c r="F102" i="20"/>
  <c r="G102" i="20"/>
  <c r="F103" i="20"/>
  <c r="G103" i="20"/>
  <c r="F104" i="20"/>
  <c r="G104" i="20"/>
  <c r="F105" i="20"/>
  <c r="G105" i="20"/>
  <c r="F106" i="20"/>
  <c r="G106" i="20"/>
  <c r="F107" i="20"/>
  <c r="G107" i="20"/>
  <c r="F108" i="20"/>
  <c r="G108" i="20"/>
  <c r="F109" i="20"/>
  <c r="G109" i="20"/>
  <c r="F110" i="20"/>
  <c r="G110" i="20"/>
  <c r="F111" i="20"/>
  <c r="G111" i="20"/>
  <c r="F112" i="20"/>
  <c r="G112" i="20"/>
  <c r="F113" i="20"/>
  <c r="G113" i="20"/>
  <c r="F114" i="20"/>
  <c r="G114" i="20"/>
  <c r="F115" i="20"/>
  <c r="G115" i="20"/>
  <c r="F116" i="20"/>
  <c r="G116" i="20"/>
  <c r="F117" i="20"/>
  <c r="G117" i="20"/>
  <c r="F118" i="20"/>
  <c r="G118" i="20"/>
  <c r="F119" i="20"/>
  <c r="G119" i="20"/>
  <c r="F120" i="20"/>
  <c r="G120" i="20"/>
  <c r="F121" i="20"/>
  <c r="G121" i="20"/>
  <c r="F122" i="20"/>
  <c r="G122" i="20"/>
  <c r="F123" i="20"/>
  <c r="G123" i="20"/>
  <c r="F124" i="20"/>
  <c r="G124" i="20"/>
  <c r="F125" i="20"/>
  <c r="G125" i="20"/>
  <c r="F126" i="20"/>
  <c r="G126" i="20"/>
  <c r="F127" i="20"/>
  <c r="G127" i="20"/>
  <c r="F128" i="20"/>
  <c r="G128" i="20"/>
  <c r="F129" i="20"/>
  <c r="G129" i="20"/>
  <c r="F130" i="20"/>
  <c r="G130" i="20"/>
  <c r="F131" i="20"/>
  <c r="G131" i="20"/>
  <c r="F132" i="20"/>
  <c r="G132" i="20"/>
  <c r="F133" i="20"/>
  <c r="G133" i="20"/>
  <c r="F134" i="20"/>
  <c r="G134" i="20"/>
  <c r="F135" i="20"/>
  <c r="G135" i="20"/>
  <c r="F136" i="20"/>
  <c r="G136" i="20"/>
  <c r="F137" i="20"/>
  <c r="G137" i="20"/>
  <c r="F138" i="20"/>
  <c r="G138" i="20"/>
  <c r="F139" i="20"/>
  <c r="G139" i="20"/>
  <c r="F140" i="20"/>
  <c r="G140" i="20"/>
  <c r="F141" i="20"/>
  <c r="G141" i="20"/>
  <c r="F142" i="20"/>
  <c r="G142" i="20"/>
  <c r="F143" i="20"/>
  <c r="G143" i="20"/>
  <c r="F144" i="20"/>
  <c r="G144" i="20"/>
  <c r="F145" i="20"/>
  <c r="G145" i="20"/>
  <c r="F146" i="20"/>
  <c r="G146" i="20"/>
  <c r="F147" i="20"/>
  <c r="G147" i="20"/>
  <c r="F148" i="20"/>
  <c r="G148" i="20"/>
  <c r="F149" i="20"/>
  <c r="G149" i="20"/>
  <c r="F150" i="20"/>
  <c r="G150" i="20"/>
  <c r="F151" i="20"/>
  <c r="G151" i="20"/>
  <c r="F152" i="20"/>
  <c r="G152" i="20"/>
  <c r="F153" i="20"/>
  <c r="G153" i="20"/>
  <c r="F154" i="20"/>
  <c r="G154" i="20"/>
  <c r="F155" i="20"/>
  <c r="G155" i="20"/>
  <c r="F156" i="20"/>
  <c r="G156" i="20"/>
  <c r="F157" i="20"/>
  <c r="G157" i="20"/>
  <c r="F158" i="20"/>
  <c r="G158" i="20"/>
  <c r="F159" i="20"/>
  <c r="G159" i="20"/>
  <c r="F160" i="20"/>
  <c r="G160" i="20"/>
  <c r="F161" i="20"/>
  <c r="G161" i="20"/>
  <c r="F162" i="20"/>
  <c r="G162" i="20"/>
  <c r="F163" i="20"/>
  <c r="G163" i="20"/>
  <c r="F164" i="20"/>
  <c r="G164" i="20"/>
  <c r="F165" i="20"/>
  <c r="G165" i="20"/>
  <c r="F166" i="20"/>
  <c r="G166" i="20"/>
  <c r="F167" i="20"/>
  <c r="G167" i="20"/>
  <c r="F168" i="20"/>
  <c r="G168" i="20"/>
  <c r="F169" i="20"/>
  <c r="G169" i="20"/>
  <c r="F170" i="20"/>
  <c r="G170" i="20"/>
  <c r="F171" i="20"/>
  <c r="G171" i="20"/>
  <c r="F172" i="20"/>
  <c r="G172" i="20"/>
  <c r="F173" i="20"/>
  <c r="G173" i="20"/>
  <c r="F174" i="20"/>
  <c r="G174" i="20"/>
  <c r="F175" i="20"/>
  <c r="G175" i="20"/>
  <c r="F176" i="20"/>
  <c r="G176" i="20"/>
  <c r="F177" i="20"/>
  <c r="G177" i="20"/>
  <c r="F178" i="20"/>
  <c r="G178" i="20"/>
  <c r="F179" i="20"/>
  <c r="G179" i="20"/>
  <c r="F180" i="20"/>
  <c r="G180" i="20"/>
  <c r="F181" i="20"/>
  <c r="G181" i="20"/>
  <c r="F182" i="20"/>
  <c r="G182" i="20"/>
  <c r="F183" i="20"/>
  <c r="G183" i="20"/>
  <c r="F184" i="20"/>
  <c r="G184" i="20"/>
  <c r="F185" i="20"/>
  <c r="G185" i="20"/>
  <c r="F186" i="20"/>
  <c r="G186" i="20"/>
  <c r="F187" i="20"/>
  <c r="G187" i="20"/>
  <c r="F188" i="20"/>
  <c r="G188" i="20"/>
  <c r="F189" i="20"/>
  <c r="G189" i="20"/>
  <c r="F190" i="20"/>
  <c r="G190" i="20"/>
  <c r="F191" i="20"/>
  <c r="G191" i="20"/>
  <c r="F192" i="20"/>
  <c r="G192" i="20"/>
  <c r="F193" i="20"/>
  <c r="G193" i="20"/>
  <c r="F194" i="20"/>
  <c r="G194" i="20"/>
  <c r="F195" i="20"/>
  <c r="G195" i="20"/>
  <c r="F196" i="20"/>
  <c r="G196" i="20"/>
  <c r="F197" i="20"/>
  <c r="G197" i="20"/>
  <c r="F198" i="20"/>
  <c r="G198" i="20"/>
  <c r="F199" i="20"/>
  <c r="G199" i="20"/>
  <c r="F200" i="20"/>
  <c r="G200" i="20"/>
  <c r="F201" i="20"/>
  <c r="G201" i="20"/>
  <c r="F202" i="20"/>
  <c r="G202" i="20"/>
  <c r="F203" i="20"/>
  <c r="G203" i="20"/>
  <c r="F204" i="20"/>
  <c r="G204" i="20"/>
  <c r="F205" i="20"/>
  <c r="G205" i="20"/>
  <c r="F206" i="20"/>
  <c r="G206" i="20"/>
  <c r="F207" i="20"/>
  <c r="G207" i="20"/>
  <c r="F208" i="20"/>
  <c r="G208" i="20"/>
  <c r="F209" i="20"/>
  <c r="G209" i="20"/>
  <c r="F210" i="20"/>
  <c r="G210" i="20"/>
  <c r="F211" i="20"/>
  <c r="G211" i="20"/>
  <c r="F212" i="20"/>
  <c r="G212" i="20"/>
  <c r="F213" i="20"/>
  <c r="G213" i="20"/>
  <c r="F214" i="20"/>
  <c r="G214" i="20"/>
  <c r="F215" i="20"/>
  <c r="G215" i="20"/>
  <c r="F216" i="20"/>
  <c r="G216" i="20"/>
  <c r="F217" i="20"/>
  <c r="G217" i="20"/>
  <c r="F218" i="20"/>
  <c r="G218" i="20"/>
  <c r="F219" i="20"/>
  <c r="G219" i="20"/>
  <c r="F220" i="20"/>
  <c r="G220" i="20"/>
  <c r="F221" i="20"/>
  <c r="G221" i="20"/>
  <c r="F222" i="20"/>
  <c r="G222" i="20"/>
  <c r="F223" i="20"/>
  <c r="G223" i="20"/>
  <c r="F224" i="20"/>
  <c r="G224" i="20"/>
  <c r="F225" i="20"/>
  <c r="G225" i="20"/>
  <c r="F226" i="20"/>
  <c r="G226" i="20"/>
  <c r="F227" i="20"/>
  <c r="G227" i="20"/>
  <c r="F228" i="20"/>
  <c r="G228" i="20"/>
  <c r="F229" i="20"/>
  <c r="G229" i="20"/>
  <c r="F230" i="20"/>
  <c r="G230" i="20"/>
  <c r="F231" i="20"/>
  <c r="G231" i="20"/>
  <c r="F232" i="20"/>
  <c r="G232" i="20"/>
  <c r="F233" i="20"/>
  <c r="G233" i="20"/>
  <c r="F234" i="20"/>
  <c r="G234" i="20"/>
  <c r="F235" i="20"/>
  <c r="G235" i="20"/>
  <c r="F236" i="20"/>
  <c r="G236" i="20"/>
  <c r="F237" i="20"/>
  <c r="G237" i="20"/>
  <c r="F238" i="20"/>
  <c r="G238" i="20"/>
  <c r="F239" i="20"/>
  <c r="G239" i="20"/>
  <c r="F240" i="20"/>
  <c r="G240" i="20"/>
  <c r="F241" i="20"/>
  <c r="G241" i="20"/>
  <c r="F242" i="20"/>
  <c r="G242" i="20"/>
  <c r="F243" i="20"/>
  <c r="G243" i="20"/>
  <c r="F244" i="20"/>
  <c r="G244" i="20"/>
  <c r="F245" i="20"/>
  <c r="G245" i="20"/>
  <c r="F246" i="20"/>
  <c r="G246" i="20"/>
  <c r="F247" i="20"/>
  <c r="G247" i="20"/>
  <c r="F248" i="20"/>
  <c r="G248" i="20"/>
  <c r="F249" i="20"/>
  <c r="G249" i="20"/>
  <c r="F250" i="20"/>
  <c r="G250" i="20"/>
  <c r="F251" i="20"/>
  <c r="G251" i="20"/>
  <c r="F252" i="20"/>
  <c r="G252" i="20"/>
  <c r="F253" i="20"/>
  <c r="G253" i="20"/>
  <c r="F254" i="20"/>
  <c r="G254" i="20"/>
  <c r="F255" i="20"/>
  <c r="G255" i="20"/>
  <c r="F256" i="20"/>
  <c r="G256" i="20"/>
  <c r="F257" i="20"/>
  <c r="G257" i="20"/>
  <c r="F258" i="20"/>
  <c r="G258" i="20"/>
  <c r="F259" i="20"/>
  <c r="G259" i="20"/>
  <c r="F260" i="20"/>
  <c r="G260" i="20"/>
  <c r="F261" i="20"/>
  <c r="G261" i="20"/>
  <c r="F262" i="20"/>
  <c r="G262" i="20"/>
  <c r="F263" i="20"/>
  <c r="G263" i="20"/>
  <c r="F264" i="20"/>
  <c r="G264" i="20"/>
  <c r="F265" i="20"/>
  <c r="G265" i="20"/>
  <c r="F266" i="20"/>
  <c r="G266" i="20"/>
  <c r="F267" i="20"/>
  <c r="G267" i="20"/>
  <c r="F268" i="20"/>
  <c r="G268" i="20"/>
  <c r="F269" i="20"/>
  <c r="G269" i="20"/>
  <c r="F270" i="20"/>
  <c r="G270" i="20"/>
  <c r="F271" i="20"/>
  <c r="G271" i="20"/>
  <c r="F272" i="20"/>
  <c r="G272" i="20"/>
  <c r="F273" i="20"/>
  <c r="G273" i="20"/>
  <c r="F274" i="20"/>
  <c r="G274" i="20"/>
  <c r="F275" i="20"/>
  <c r="G275" i="20"/>
  <c r="F276" i="20"/>
  <c r="G276" i="20"/>
  <c r="F277" i="20"/>
  <c r="G277" i="20"/>
  <c r="F278" i="20"/>
  <c r="G278" i="20"/>
  <c r="F279" i="20"/>
  <c r="G279" i="20"/>
  <c r="F280" i="20"/>
  <c r="G280" i="20"/>
  <c r="F281" i="20"/>
  <c r="G281" i="20"/>
  <c r="F282" i="20"/>
  <c r="G282" i="20"/>
  <c r="F283" i="20"/>
  <c r="G283" i="20"/>
  <c r="F284" i="20"/>
  <c r="G284" i="20"/>
  <c r="F285" i="20"/>
  <c r="G285" i="20"/>
  <c r="F286" i="20"/>
  <c r="G286" i="20"/>
  <c r="F287" i="20"/>
  <c r="G287" i="20"/>
  <c r="F288" i="20"/>
  <c r="G288" i="20"/>
  <c r="F289" i="20"/>
  <c r="G289" i="20"/>
  <c r="F290" i="20"/>
  <c r="G290" i="20"/>
  <c r="F291" i="20"/>
  <c r="G291" i="20"/>
  <c r="F292" i="20"/>
  <c r="G292" i="20"/>
  <c r="F293" i="20"/>
  <c r="G293" i="20"/>
  <c r="F294" i="20"/>
  <c r="G294" i="20"/>
  <c r="F295" i="20"/>
  <c r="G295" i="20"/>
  <c r="F296" i="20"/>
  <c r="G296" i="20"/>
  <c r="F297" i="20"/>
  <c r="G297" i="20"/>
  <c r="F298" i="20"/>
  <c r="G298" i="20"/>
  <c r="F299" i="20"/>
  <c r="G299" i="20"/>
  <c r="F300" i="20"/>
  <c r="G300" i="20"/>
  <c r="F301" i="20"/>
  <c r="G301" i="20"/>
  <c r="F302" i="20"/>
  <c r="G302" i="20"/>
  <c r="F303" i="20"/>
  <c r="G303" i="20"/>
  <c r="F304" i="20"/>
  <c r="G304" i="20"/>
  <c r="F305" i="20"/>
  <c r="G305" i="20"/>
  <c r="F306" i="20"/>
  <c r="G306" i="20"/>
  <c r="F307" i="20"/>
  <c r="G307" i="20"/>
  <c r="F308" i="20"/>
  <c r="G308" i="20"/>
  <c r="F309" i="20"/>
  <c r="G309" i="20"/>
  <c r="F310" i="20"/>
  <c r="G310" i="20"/>
  <c r="F311" i="20"/>
  <c r="G311" i="20"/>
  <c r="F312" i="20"/>
  <c r="G312" i="20"/>
  <c r="F313" i="20"/>
  <c r="G313" i="20"/>
  <c r="F314" i="20"/>
  <c r="G314" i="20"/>
  <c r="F315" i="20"/>
  <c r="G315" i="20"/>
  <c r="F316" i="20"/>
  <c r="G316" i="20"/>
  <c r="F317" i="20"/>
  <c r="G317" i="20"/>
  <c r="F318" i="20"/>
  <c r="G318" i="20"/>
  <c r="F319" i="20"/>
  <c r="G319" i="20"/>
  <c r="F320" i="20"/>
  <c r="G320" i="20"/>
  <c r="F321" i="20"/>
  <c r="G321" i="20"/>
  <c r="F322" i="20"/>
  <c r="G322" i="20"/>
  <c r="F323" i="20"/>
  <c r="G323" i="20"/>
  <c r="F324" i="20"/>
  <c r="G324" i="20"/>
  <c r="F325" i="20"/>
  <c r="G325" i="20"/>
  <c r="F326" i="20"/>
  <c r="G326" i="20"/>
  <c r="F327" i="20"/>
  <c r="G327" i="20"/>
  <c r="F328" i="20"/>
  <c r="G328" i="20"/>
  <c r="F329" i="20"/>
  <c r="G329" i="20"/>
  <c r="F330" i="20"/>
  <c r="G330" i="20"/>
  <c r="F331" i="20"/>
  <c r="G331" i="20"/>
  <c r="F332" i="20"/>
  <c r="G332" i="20"/>
  <c r="F333" i="20"/>
  <c r="G333" i="20"/>
  <c r="F334" i="20"/>
  <c r="G334" i="20"/>
  <c r="F335" i="20"/>
  <c r="G335" i="20"/>
  <c r="F336" i="20"/>
  <c r="G336" i="20"/>
  <c r="F337" i="20"/>
  <c r="G337" i="20"/>
  <c r="F338" i="20"/>
  <c r="G338" i="20"/>
  <c r="F339" i="20"/>
  <c r="G339" i="20"/>
  <c r="F340" i="20"/>
  <c r="G340" i="20"/>
  <c r="F341" i="20"/>
  <c r="G341" i="20"/>
  <c r="F342" i="20"/>
  <c r="G342" i="20"/>
  <c r="F343" i="20"/>
  <c r="G343" i="20"/>
  <c r="F344" i="20"/>
  <c r="G344" i="20"/>
  <c r="F345" i="20"/>
  <c r="G345" i="20"/>
  <c r="F346" i="20"/>
  <c r="G346" i="20"/>
  <c r="F347" i="20"/>
  <c r="G347" i="20"/>
  <c r="F348" i="20"/>
  <c r="G348" i="20"/>
  <c r="F349" i="20"/>
  <c r="G349" i="20"/>
  <c r="F350" i="20"/>
  <c r="G350" i="20"/>
  <c r="F351" i="20"/>
  <c r="G351" i="20"/>
  <c r="F352" i="20"/>
  <c r="G352" i="20"/>
  <c r="F353" i="20"/>
  <c r="G353" i="20"/>
  <c r="F354" i="20"/>
  <c r="G354" i="20"/>
  <c r="F355" i="20"/>
  <c r="G355" i="20"/>
  <c r="F356" i="20"/>
  <c r="G356" i="20"/>
  <c r="F357" i="20"/>
  <c r="G357" i="20"/>
  <c r="F358" i="20"/>
  <c r="G358" i="20"/>
  <c r="F359" i="20"/>
  <c r="G359" i="20"/>
  <c r="F360" i="20"/>
  <c r="G360" i="20"/>
  <c r="F361" i="20"/>
  <c r="G361" i="20"/>
  <c r="F362" i="20"/>
  <c r="G362" i="20"/>
  <c r="F363" i="20"/>
  <c r="G363" i="20"/>
  <c r="F364" i="20"/>
  <c r="G364" i="20"/>
  <c r="F365" i="20"/>
  <c r="G365" i="20"/>
  <c r="F366" i="20"/>
  <c r="G366" i="20"/>
  <c r="F367" i="20"/>
  <c r="G367" i="20"/>
  <c r="F368" i="20"/>
  <c r="G368" i="20"/>
  <c r="F369" i="20"/>
  <c r="G369" i="20"/>
  <c r="F370" i="20"/>
  <c r="G370" i="20"/>
  <c r="F371" i="20"/>
  <c r="G371" i="20"/>
  <c r="F372" i="20"/>
  <c r="G372" i="20"/>
  <c r="F373" i="20"/>
  <c r="G373" i="20"/>
  <c r="F374" i="20"/>
  <c r="G374" i="20"/>
  <c r="F375" i="20"/>
  <c r="G375" i="20"/>
  <c r="F376" i="20"/>
  <c r="G376" i="20"/>
  <c r="F377" i="20"/>
  <c r="G377" i="20"/>
  <c r="F378" i="20"/>
  <c r="G378" i="20"/>
  <c r="F379" i="20"/>
  <c r="G379" i="20"/>
  <c r="F380" i="20"/>
  <c r="G380" i="20"/>
  <c r="F381" i="20"/>
  <c r="G381" i="20"/>
  <c r="F382" i="20"/>
  <c r="G382" i="20"/>
  <c r="F383" i="20"/>
  <c r="G383" i="20"/>
  <c r="F384" i="20"/>
  <c r="G384" i="20"/>
  <c r="F385" i="20"/>
  <c r="G385" i="20"/>
  <c r="F386" i="20"/>
  <c r="G386" i="20"/>
  <c r="F387" i="20"/>
  <c r="G387" i="20"/>
  <c r="F388" i="20"/>
  <c r="G388" i="20"/>
  <c r="F389" i="20"/>
  <c r="G389" i="20"/>
  <c r="F390" i="20"/>
  <c r="G390" i="20"/>
  <c r="F391" i="20"/>
  <c r="G391" i="20"/>
  <c r="F392" i="20"/>
  <c r="G392" i="20"/>
  <c r="F393" i="20"/>
  <c r="G393" i="20"/>
  <c r="F394" i="20"/>
  <c r="G394" i="20"/>
  <c r="F395" i="20"/>
  <c r="G395" i="20"/>
  <c r="F396" i="20"/>
  <c r="G396" i="20"/>
  <c r="F397" i="20"/>
  <c r="G397" i="20"/>
  <c r="F398" i="20"/>
  <c r="G398" i="20"/>
  <c r="F399" i="20"/>
  <c r="G399" i="20"/>
  <c r="F400" i="20"/>
  <c r="G400" i="20"/>
  <c r="F401" i="20"/>
  <c r="G401" i="20"/>
  <c r="F402" i="20"/>
  <c r="G402" i="20"/>
  <c r="F403" i="20"/>
  <c r="G403" i="20"/>
  <c r="F404" i="20"/>
  <c r="G404" i="20"/>
  <c r="F405" i="20"/>
  <c r="G405" i="20"/>
  <c r="F406" i="20"/>
  <c r="G406" i="20"/>
  <c r="F407" i="20"/>
  <c r="G407" i="20"/>
  <c r="F408" i="20"/>
  <c r="G408" i="20"/>
  <c r="F409" i="20"/>
  <c r="G409" i="20"/>
  <c r="F410" i="20"/>
  <c r="G410" i="20"/>
  <c r="F411" i="20"/>
  <c r="G411" i="20"/>
  <c r="F412" i="20"/>
  <c r="G412" i="20"/>
  <c r="F413" i="20"/>
  <c r="G413" i="20"/>
  <c r="F414" i="20"/>
  <c r="G414" i="20"/>
  <c r="F415" i="20"/>
  <c r="G415" i="20"/>
  <c r="F416" i="20"/>
  <c r="G416" i="20"/>
  <c r="F417" i="20"/>
  <c r="G417" i="20"/>
  <c r="F418" i="20"/>
  <c r="G418" i="20"/>
  <c r="F419" i="20"/>
  <c r="G419" i="20"/>
  <c r="F420" i="20"/>
  <c r="G420" i="20"/>
  <c r="F421" i="20"/>
  <c r="G421" i="20"/>
  <c r="F422" i="20"/>
  <c r="G422" i="20"/>
  <c r="F423" i="20"/>
  <c r="G423" i="20"/>
  <c r="F424" i="20"/>
  <c r="G424" i="20"/>
  <c r="F425" i="20"/>
  <c r="G425" i="20"/>
  <c r="F426" i="20"/>
  <c r="G426" i="20"/>
  <c r="F427" i="20"/>
  <c r="G427" i="20"/>
  <c r="F428" i="20"/>
  <c r="G428" i="20"/>
  <c r="F429" i="20"/>
  <c r="G429" i="20"/>
  <c r="F430" i="20"/>
  <c r="G430" i="20"/>
  <c r="F431" i="20"/>
  <c r="G431" i="20"/>
  <c r="F432" i="20"/>
  <c r="G432" i="20"/>
  <c r="F433" i="20"/>
  <c r="G433" i="20"/>
  <c r="F434" i="20"/>
  <c r="G434" i="20"/>
  <c r="F435" i="20"/>
  <c r="G435" i="20"/>
  <c r="F436" i="20"/>
  <c r="G436" i="20"/>
  <c r="F437" i="20"/>
  <c r="G437" i="20"/>
  <c r="F438" i="20"/>
  <c r="G438" i="20"/>
  <c r="F439" i="20"/>
  <c r="G439" i="20"/>
  <c r="F440" i="20"/>
  <c r="G440" i="20"/>
  <c r="F441" i="20"/>
  <c r="G441" i="20"/>
  <c r="F442" i="20"/>
  <c r="G442" i="20"/>
  <c r="F443" i="20"/>
  <c r="G443" i="20"/>
  <c r="F444" i="20"/>
  <c r="G444" i="20"/>
  <c r="F445" i="20"/>
  <c r="G445" i="20"/>
  <c r="F446" i="20"/>
  <c r="G446" i="20"/>
  <c r="F447" i="20"/>
  <c r="G447" i="20"/>
  <c r="F448" i="20"/>
  <c r="G448" i="20"/>
  <c r="F449" i="20"/>
  <c r="G449" i="20"/>
  <c r="F450" i="20"/>
  <c r="G450" i="20"/>
  <c r="F451" i="20"/>
  <c r="G451" i="20"/>
  <c r="F452" i="20"/>
  <c r="G452" i="20"/>
  <c r="F453" i="20"/>
  <c r="G453" i="20"/>
  <c r="F454" i="20"/>
  <c r="G454" i="20"/>
  <c r="F455" i="20"/>
  <c r="G455" i="20"/>
  <c r="F456" i="20"/>
  <c r="G456" i="20"/>
  <c r="F457" i="20"/>
  <c r="G457" i="20"/>
  <c r="F458" i="20"/>
  <c r="G458" i="20"/>
  <c r="F459" i="20"/>
  <c r="G459" i="20"/>
  <c r="F460" i="20"/>
  <c r="G460" i="20"/>
  <c r="F461" i="20"/>
  <c r="G461" i="20"/>
  <c r="F462" i="20"/>
  <c r="G462" i="20"/>
  <c r="F463" i="20"/>
  <c r="G463" i="20"/>
  <c r="F464" i="20"/>
  <c r="G464" i="20"/>
  <c r="F465" i="20"/>
  <c r="G465" i="20"/>
  <c r="F466" i="20"/>
  <c r="G466" i="20"/>
  <c r="F467" i="20"/>
  <c r="G467" i="20"/>
  <c r="F468" i="20"/>
  <c r="G468" i="20"/>
  <c r="F469" i="20"/>
  <c r="G469" i="20"/>
  <c r="F470" i="20"/>
  <c r="G470" i="20"/>
  <c r="F471" i="20"/>
  <c r="G471" i="20"/>
  <c r="F472" i="20"/>
  <c r="G472" i="20"/>
  <c r="F473" i="20"/>
  <c r="G473" i="20"/>
  <c r="F474" i="20"/>
  <c r="G474" i="20"/>
  <c r="F475" i="20"/>
  <c r="G475" i="20"/>
  <c r="F476" i="20"/>
  <c r="G476" i="20"/>
  <c r="F477" i="20"/>
  <c r="G477" i="20"/>
  <c r="F478" i="20"/>
  <c r="G478" i="20"/>
  <c r="F479" i="20"/>
  <c r="G479" i="20"/>
  <c r="F480" i="20"/>
  <c r="G480" i="20"/>
  <c r="F481" i="20"/>
  <c r="G481" i="20"/>
  <c r="F482" i="20"/>
  <c r="G482" i="20"/>
  <c r="F483" i="20"/>
  <c r="G483" i="20"/>
  <c r="F484" i="20"/>
  <c r="G484" i="20"/>
  <c r="F485" i="20"/>
  <c r="G485" i="20"/>
  <c r="F486" i="20"/>
  <c r="G486" i="20"/>
  <c r="F487" i="20"/>
  <c r="G487" i="20"/>
  <c r="F488" i="20"/>
  <c r="G488" i="20"/>
  <c r="F489" i="20"/>
  <c r="G489" i="20"/>
  <c r="F490" i="20"/>
  <c r="G490" i="20"/>
  <c r="F491" i="20"/>
  <c r="G491" i="20"/>
  <c r="F492" i="20"/>
  <c r="G492" i="20"/>
  <c r="F493" i="20"/>
  <c r="G493" i="20"/>
  <c r="F494" i="20"/>
  <c r="G494" i="20"/>
  <c r="F495" i="20"/>
  <c r="G495" i="20"/>
  <c r="F496" i="20"/>
  <c r="G496" i="20"/>
  <c r="F497" i="20"/>
  <c r="G497" i="20"/>
  <c r="F498" i="20"/>
  <c r="G498" i="20"/>
  <c r="F499" i="20"/>
  <c r="G499" i="20"/>
  <c r="F500" i="20"/>
  <c r="G500" i="20"/>
  <c r="F501" i="20"/>
  <c r="G501" i="20"/>
  <c r="F502" i="20"/>
  <c r="G502" i="20"/>
  <c r="F503" i="20"/>
  <c r="G503" i="20"/>
  <c r="F504" i="20"/>
  <c r="G504" i="20"/>
  <c r="F505" i="20"/>
  <c r="G505" i="20"/>
  <c r="F506" i="20"/>
  <c r="G506" i="20"/>
  <c r="F507" i="20"/>
  <c r="G507" i="20"/>
  <c r="F508" i="20"/>
  <c r="G508" i="20"/>
  <c r="F509" i="20"/>
  <c r="G509" i="20"/>
  <c r="F510" i="20"/>
  <c r="G510" i="20"/>
  <c r="F511" i="20"/>
  <c r="G511" i="20"/>
  <c r="F512" i="20"/>
  <c r="G512" i="20"/>
  <c r="F513" i="20"/>
  <c r="G513" i="20"/>
  <c r="F514" i="20"/>
  <c r="G514" i="20"/>
  <c r="F515" i="20"/>
  <c r="G515" i="20"/>
  <c r="F516" i="20"/>
  <c r="G516" i="20"/>
  <c r="F517" i="20"/>
  <c r="G517" i="20"/>
  <c r="F518" i="20"/>
  <c r="G518" i="20"/>
  <c r="F519" i="20"/>
  <c r="G519" i="20"/>
  <c r="F520" i="20"/>
  <c r="G520" i="20"/>
  <c r="F521" i="20"/>
  <c r="G521" i="20"/>
  <c r="F522" i="20"/>
  <c r="G522" i="20"/>
  <c r="F523" i="20"/>
  <c r="G523" i="20"/>
  <c r="F524" i="20"/>
  <c r="G524" i="20"/>
  <c r="F525" i="20"/>
  <c r="G525" i="20"/>
  <c r="F526" i="20"/>
  <c r="G526" i="20"/>
  <c r="F527" i="20"/>
  <c r="G527" i="20"/>
  <c r="F528" i="20"/>
  <c r="G528" i="20"/>
  <c r="F529" i="20"/>
  <c r="G529" i="20"/>
  <c r="F530" i="20"/>
  <c r="G530" i="20"/>
  <c r="F531" i="20"/>
  <c r="G531" i="20"/>
  <c r="F532" i="20"/>
  <c r="G532" i="20"/>
  <c r="F533" i="20"/>
  <c r="G533" i="20"/>
  <c r="F534" i="20"/>
  <c r="G534" i="20"/>
  <c r="F535" i="20"/>
  <c r="G535" i="20"/>
  <c r="F536" i="20"/>
  <c r="G536" i="20"/>
  <c r="F537" i="20"/>
  <c r="G537" i="20"/>
  <c r="F538" i="20"/>
  <c r="G538" i="20"/>
  <c r="F539" i="20"/>
  <c r="G539" i="20"/>
  <c r="F540" i="20"/>
  <c r="G540" i="20"/>
  <c r="F541" i="20"/>
  <c r="G541" i="20"/>
  <c r="F542" i="20"/>
  <c r="G542" i="20"/>
  <c r="F543" i="20"/>
  <c r="G543" i="20"/>
  <c r="F544" i="20"/>
  <c r="G544" i="20"/>
  <c r="F545" i="20"/>
  <c r="G545" i="20"/>
  <c r="F546" i="20"/>
  <c r="G546" i="20"/>
  <c r="F547" i="20"/>
  <c r="G547" i="20"/>
  <c r="F548" i="20"/>
  <c r="G548" i="20"/>
  <c r="F549" i="20"/>
  <c r="G549" i="20"/>
  <c r="F550" i="20"/>
  <c r="G550" i="20"/>
  <c r="F551" i="20"/>
  <c r="G551" i="20"/>
  <c r="F552" i="20"/>
  <c r="G552" i="20"/>
  <c r="F553" i="20"/>
  <c r="G553" i="20"/>
  <c r="F554" i="20"/>
  <c r="G554" i="20"/>
  <c r="F555" i="20"/>
  <c r="G555" i="20"/>
  <c r="F556" i="20"/>
  <c r="G556" i="20"/>
  <c r="F557" i="20"/>
  <c r="G557" i="20"/>
  <c r="F558" i="20"/>
  <c r="G558" i="20"/>
  <c r="F559" i="20"/>
  <c r="G559" i="20"/>
  <c r="F560" i="20"/>
  <c r="G560" i="20"/>
  <c r="F561" i="20"/>
  <c r="G561" i="20"/>
  <c r="F562" i="20"/>
  <c r="G562" i="20"/>
  <c r="F563" i="20"/>
  <c r="G563" i="20"/>
  <c r="F564" i="20"/>
  <c r="G564" i="20"/>
  <c r="F565" i="20"/>
  <c r="G565" i="20"/>
  <c r="F566" i="20"/>
  <c r="G566" i="20"/>
  <c r="F567" i="20"/>
  <c r="G567" i="20"/>
  <c r="F568" i="20"/>
  <c r="G568" i="20"/>
  <c r="F569" i="20"/>
  <c r="G569" i="20"/>
  <c r="F570" i="20"/>
  <c r="G570" i="20"/>
  <c r="F571" i="20"/>
  <c r="G571" i="20"/>
  <c r="F572" i="20"/>
  <c r="G572" i="20"/>
  <c r="F573" i="20"/>
  <c r="G573" i="20"/>
  <c r="F574" i="20"/>
  <c r="G574" i="20"/>
  <c r="F575" i="20"/>
  <c r="G575" i="20"/>
  <c r="F576" i="20"/>
  <c r="G576" i="20"/>
  <c r="F577" i="20"/>
  <c r="G577" i="20"/>
  <c r="F578" i="20"/>
  <c r="G578" i="20"/>
  <c r="F579" i="20"/>
  <c r="G579" i="20"/>
  <c r="F580" i="20"/>
  <c r="G580" i="20"/>
  <c r="F581" i="20"/>
  <c r="G581" i="20"/>
  <c r="F582" i="20"/>
  <c r="G582" i="20"/>
  <c r="F583" i="20"/>
  <c r="G583" i="20"/>
  <c r="F584" i="20"/>
  <c r="G584" i="20"/>
  <c r="F585" i="20"/>
  <c r="G585" i="20"/>
  <c r="F586" i="20"/>
  <c r="G586" i="20"/>
  <c r="F587" i="20"/>
  <c r="G587" i="20"/>
  <c r="F588" i="20"/>
  <c r="G588" i="20"/>
  <c r="F589" i="20"/>
  <c r="G589" i="20"/>
  <c r="F590" i="20"/>
  <c r="G590" i="20"/>
  <c r="F591" i="20"/>
  <c r="G591" i="20"/>
  <c r="F592" i="20"/>
  <c r="G592" i="20"/>
  <c r="F593" i="20"/>
  <c r="G593" i="20"/>
  <c r="F594" i="20"/>
  <c r="G594" i="20"/>
  <c r="F595" i="20"/>
  <c r="G595" i="20"/>
  <c r="F596" i="20"/>
  <c r="G596" i="20"/>
  <c r="F597" i="20"/>
  <c r="G597" i="20"/>
  <c r="F598" i="20"/>
  <c r="G598" i="20"/>
  <c r="F599" i="20"/>
  <c r="G599" i="20"/>
  <c r="F600" i="20"/>
  <c r="G600" i="20"/>
  <c r="F601" i="20"/>
  <c r="G601" i="20"/>
  <c r="F602" i="20"/>
  <c r="G602" i="20"/>
  <c r="F603" i="20"/>
  <c r="G603" i="20"/>
  <c r="F604" i="20"/>
  <c r="G604" i="20"/>
  <c r="F605" i="20"/>
  <c r="G605" i="20"/>
  <c r="F606" i="20"/>
  <c r="G606" i="20"/>
  <c r="F607" i="20"/>
  <c r="G607" i="20"/>
  <c r="F608" i="20"/>
  <c r="G608" i="20"/>
  <c r="F609" i="20"/>
  <c r="G609" i="20"/>
  <c r="F610" i="20"/>
  <c r="G610" i="20"/>
  <c r="F611" i="20"/>
  <c r="G611" i="20"/>
  <c r="F612" i="20"/>
  <c r="G612" i="20"/>
  <c r="F613" i="20"/>
  <c r="G613" i="20"/>
  <c r="F614" i="20"/>
  <c r="G614" i="20"/>
  <c r="F615" i="20"/>
  <c r="G615" i="20"/>
  <c r="F616" i="20"/>
  <c r="G616" i="20"/>
  <c r="F617" i="20"/>
  <c r="G617" i="20"/>
  <c r="F618" i="20"/>
  <c r="G618" i="20"/>
  <c r="F619" i="20"/>
  <c r="G619" i="20"/>
  <c r="F620" i="20"/>
  <c r="G620" i="20"/>
  <c r="F621" i="20"/>
  <c r="G621" i="20"/>
  <c r="F622" i="20"/>
  <c r="G622" i="20"/>
  <c r="F623" i="20"/>
  <c r="G623" i="20"/>
  <c r="F624" i="20"/>
  <c r="G624" i="20"/>
  <c r="F625" i="20"/>
  <c r="G625" i="20"/>
  <c r="F626" i="20"/>
  <c r="G626" i="20"/>
  <c r="F627" i="20"/>
  <c r="G627" i="20"/>
  <c r="F628" i="20"/>
  <c r="G628" i="20"/>
  <c r="F629" i="20"/>
  <c r="G629" i="20"/>
  <c r="F630" i="20"/>
  <c r="G630" i="20"/>
  <c r="F631" i="20"/>
  <c r="G631" i="20"/>
  <c r="F632" i="20"/>
  <c r="G632" i="20"/>
  <c r="F633" i="20"/>
  <c r="G633" i="20"/>
  <c r="F634" i="20"/>
  <c r="G634" i="20"/>
  <c r="F635" i="20"/>
  <c r="G635" i="20"/>
  <c r="F636" i="20"/>
  <c r="G636" i="20"/>
  <c r="F637" i="20"/>
  <c r="G637" i="20"/>
  <c r="F638" i="20"/>
  <c r="G638" i="20"/>
  <c r="F639" i="20"/>
  <c r="G639" i="20"/>
  <c r="F640" i="20"/>
  <c r="G640" i="20"/>
  <c r="F641" i="20"/>
  <c r="G641" i="20"/>
  <c r="F642" i="20"/>
  <c r="G642" i="20"/>
  <c r="F643" i="20"/>
  <c r="G643" i="20"/>
  <c r="F644" i="20"/>
  <c r="G644" i="20"/>
  <c r="F645" i="20"/>
  <c r="G645" i="20"/>
  <c r="F646" i="20"/>
  <c r="G646" i="20"/>
  <c r="F647" i="20"/>
  <c r="G647" i="20"/>
  <c r="F648" i="20"/>
  <c r="G648" i="20"/>
  <c r="F649" i="20"/>
  <c r="G649" i="20"/>
  <c r="F650" i="20"/>
  <c r="G650" i="20"/>
  <c r="F651" i="20"/>
  <c r="G651" i="20"/>
  <c r="F652" i="20"/>
  <c r="G652" i="20"/>
  <c r="F653" i="20"/>
  <c r="G653" i="20"/>
  <c r="F654" i="20"/>
  <c r="G654" i="20"/>
  <c r="F655" i="20"/>
  <c r="G655" i="20"/>
  <c r="F656" i="20"/>
  <c r="G656" i="20"/>
  <c r="F657" i="20"/>
  <c r="G657" i="20"/>
  <c r="F658" i="20"/>
  <c r="G658" i="20"/>
  <c r="F659" i="20"/>
  <c r="G659" i="20"/>
  <c r="F660" i="20"/>
  <c r="G660" i="20"/>
  <c r="F661" i="20"/>
  <c r="G661" i="20"/>
  <c r="F662" i="20"/>
  <c r="G662" i="20"/>
  <c r="F663" i="20"/>
  <c r="G663" i="20"/>
  <c r="F664" i="20"/>
  <c r="G664" i="20"/>
  <c r="F665" i="20"/>
  <c r="G665" i="20"/>
  <c r="F666" i="20"/>
  <c r="G666" i="20"/>
  <c r="F667" i="20"/>
  <c r="G667" i="20"/>
  <c r="F668" i="20"/>
  <c r="G668" i="20"/>
  <c r="F669" i="20"/>
  <c r="G669" i="20"/>
  <c r="F670" i="20"/>
  <c r="G670" i="20"/>
  <c r="F671" i="20"/>
  <c r="G671" i="20"/>
  <c r="F672" i="20"/>
  <c r="G672" i="20"/>
  <c r="F673" i="20"/>
  <c r="G673" i="20"/>
  <c r="F674" i="20"/>
  <c r="G674" i="20"/>
  <c r="F675" i="20"/>
  <c r="G675" i="20"/>
  <c r="F676" i="20"/>
  <c r="G676" i="20"/>
  <c r="F677" i="20"/>
  <c r="G677" i="20"/>
  <c r="F678" i="20"/>
  <c r="G678" i="20"/>
  <c r="F679" i="20"/>
  <c r="G679" i="20"/>
  <c r="F680" i="20"/>
  <c r="G680" i="20"/>
  <c r="F681" i="20"/>
  <c r="G681" i="20"/>
  <c r="F682" i="20"/>
  <c r="G682" i="20"/>
  <c r="F683" i="20"/>
  <c r="G683" i="20"/>
  <c r="F684" i="20"/>
  <c r="G684" i="20"/>
  <c r="F685" i="20"/>
  <c r="G685" i="20"/>
  <c r="F686" i="20"/>
  <c r="G686" i="20"/>
  <c r="F687" i="20"/>
  <c r="G687" i="20"/>
  <c r="F688" i="20"/>
  <c r="G688" i="20"/>
  <c r="F689" i="20"/>
  <c r="G689" i="20"/>
  <c r="F690" i="20"/>
  <c r="G690" i="20"/>
  <c r="F691" i="20"/>
  <c r="G691" i="20"/>
  <c r="F692" i="20"/>
  <c r="G692" i="20"/>
  <c r="F693" i="20"/>
  <c r="G693" i="20"/>
  <c r="F694" i="20"/>
  <c r="G694" i="20"/>
  <c r="F695" i="20"/>
  <c r="G695" i="20"/>
  <c r="F696" i="20"/>
  <c r="G696" i="20"/>
  <c r="F697" i="20"/>
  <c r="G697" i="20"/>
  <c r="F698" i="20"/>
  <c r="G698" i="20"/>
  <c r="F699" i="20"/>
  <c r="G699" i="20"/>
  <c r="F700" i="20"/>
  <c r="G700" i="20"/>
  <c r="F701" i="20"/>
  <c r="G701" i="20"/>
  <c r="F702" i="20"/>
  <c r="G702" i="20"/>
  <c r="F703" i="20"/>
  <c r="G703" i="20"/>
  <c r="F704" i="20"/>
  <c r="G704" i="20"/>
  <c r="F705" i="20"/>
  <c r="G705" i="20"/>
  <c r="F706" i="20"/>
  <c r="G706" i="20"/>
  <c r="F707" i="20"/>
  <c r="G707" i="20"/>
  <c r="F708" i="20"/>
  <c r="G708" i="20"/>
  <c r="F709" i="20"/>
  <c r="G709" i="20"/>
  <c r="F710" i="20"/>
  <c r="G710" i="20"/>
  <c r="F711" i="20"/>
  <c r="G711" i="20"/>
  <c r="F712" i="20"/>
  <c r="G712" i="20"/>
  <c r="F713" i="20"/>
  <c r="G713" i="20"/>
  <c r="F714" i="20"/>
  <c r="G714" i="20"/>
  <c r="F715" i="20"/>
  <c r="G715" i="20"/>
  <c r="F716" i="20"/>
  <c r="G716" i="20"/>
  <c r="F717" i="20"/>
  <c r="G717" i="20"/>
  <c r="F718" i="20"/>
  <c r="G718" i="20"/>
  <c r="F719" i="20"/>
  <c r="G719" i="20"/>
  <c r="F720" i="20"/>
  <c r="G720" i="20"/>
  <c r="F721" i="20"/>
  <c r="G721" i="20"/>
  <c r="F722" i="20"/>
  <c r="G722" i="20"/>
  <c r="F723" i="20"/>
  <c r="G723" i="20"/>
  <c r="F724" i="20"/>
  <c r="G724" i="20"/>
  <c r="F725" i="20"/>
  <c r="G725" i="20"/>
  <c r="F726" i="20"/>
  <c r="G726" i="20"/>
  <c r="F727" i="20"/>
  <c r="G727" i="20"/>
  <c r="F728" i="20"/>
  <c r="G728" i="20"/>
  <c r="F729" i="20"/>
  <c r="G729" i="20"/>
  <c r="F730" i="20"/>
  <c r="G730" i="20"/>
  <c r="F731" i="20"/>
  <c r="G731" i="20"/>
  <c r="F732" i="20"/>
  <c r="G732" i="20"/>
  <c r="F733" i="20"/>
  <c r="G733" i="20"/>
  <c r="F734" i="20"/>
  <c r="G734" i="20"/>
  <c r="F735" i="20"/>
  <c r="G735" i="20"/>
  <c r="F736" i="20"/>
  <c r="G736" i="20"/>
  <c r="F737" i="20"/>
  <c r="G737" i="20"/>
  <c r="F738" i="20"/>
  <c r="G738" i="20"/>
  <c r="F739" i="20"/>
  <c r="G739" i="20"/>
  <c r="F740" i="20"/>
  <c r="G740" i="20"/>
  <c r="F741" i="20"/>
  <c r="G741" i="20"/>
  <c r="F742" i="20"/>
  <c r="G742" i="20"/>
  <c r="F743" i="20"/>
  <c r="G743" i="20"/>
  <c r="F744" i="20"/>
  <c r="G744" i="20"/>
  <c r="F745" i="20"/>
  <c r="G745" i="20"/>
  <c r="F746" i="20"/>
  <c r="G746" i="20"/>
  <c r="F747" i="20"/>
  <c r="G747" i="20"/>
  <c r="F748" i="20"/>
  <c r="G748" i="20"/>
  <c r="F749" i="20"/>
  <c r="G749" i="20"/>
  <c r="F750" i="20"/>
  <c r="G750" i="20"/>
  <c r="F751" i="20"/>
  <c r="G751" i="20"/>
  <c r="F752" i="20"/>
  <c r="G752" i="20"/>
  <c r="F753" i="20"/>
  <c r="G753" i="20"/>
  <c r="F754" i="20"/>
  <c r="G754" i="20"/>
  <c r="F755" i="20"/>
  <c r="G755" i="20"/>
  <c r="F756" i="20"/>
  <c r="G756" i="20"/>
  <c r="F757" i="20"/>
  <c r="G757" i="20"/>
  <c r="F758" i="20"/>
  <c r="G758" i="20"/>
  <c r="F759" i="20"/>
  <c r="G759" i="20"/>
  <c r="F760" i="20"/>
  <c r="G760" i="20"/>
  <c r="F761" i="20"/>
  <c r="G761" i="20"/>
  <c r="F762" i="20"/>
  <c r="G762" i="20"/>
  <c r="F763" i="20"/>
  <c r="G763" i="20"/>
  <c r="F764" i="20"/>
  <c r="G764" i="20"/>
  <c r="F765" i="20"/>
  <c r="G765" i="20"/>
  <c r="F766" i="20"/>
  <c r="G766" i="20"/>
  <c r="F767" i="20"/>
  <c r="G767" i="20"/>
  <c r="F768" i="20"/>
  <c r="G768" i="20"/>
  <c r="F769" i="20"/>
  <c r="G769" i="20"/>
  <c r="F770" i="20"/>
  <c r="G770" i="20"/>
  <c r="F771" i="20"/>
  <c r="G771" i="20"/>
  <c r="F772" i="20"/>
  <c r="G772" i="20"/>
  <c r="F773" i="20"/>
  <c r="G773" i="20"/>
  <c r="F774" i="20"/>
  <c r="G774" i="20"/>
  <c r="F775" i="20"/>
  <c r="G775" i="20"/>
  <c r="F776" i="20"/>
  <c r="G776" i="20"/>
  <c r="F777" i="20"/>
  <c r="G777" i="20"/>
  <c r="F778" i="20"/>
  <c r="G778" i="20"/>
  <c r="F779" i="20"/>
  <c r="G779" i="20"/>
  <c r="F780" i="20"/>
  <c r="G780" i="20"/>
  <c r="F781" i="20"/>
  <c r="G781" i="20"/>
  <c r="F782" i="20"/>
  <c r="G782" i="20"/>
  <c r="F783" i="20"/>
  <c r="G783" i="20"/>
  <c r="F784" i="20"/>
  <c r="G784" i="20"/>
  <c r="F785" i="20"/>
  <c r="G785" i="20"/>
  <c r="F786" i="20"/>
  <c r="G786" i="20"/>
  <c r="F787" i="20"/>
  <c r="G787" i="20"/>
  <c r="F788" i="20"/>
  <c r="G788" i="20"/>
  <c r="F789" i="20"/>
  <c r="G789" i="20"/>
  <c r="F790" i="20"/>
  <c r="G790" i="20"/>
  <c r="F791" i="20"/>
  <c r="G791" i="20"/>
  <c r="F792" i="20"/>
  <c r="G792" i="20"/>
  <c r="F793" i="20"/>
  <c r="G793" i="20"/>
  <c r="F794" i="20"/>
  <c r="G794" i="20"/>
  <c r="F795" i="20"/>
  <c r="G795" i="20"/>
  <c r="F796" i="20"/>
  <c r="G796" i="20"/>
  <c r="F797" i="20"/>
  <c r="G797" i="20"/>
  <c r="F798" i="20"/>
  <c r="G798" i="20"/>
  <c r="F799" i="20"/>
  <c r="G799" i="20"/>
  <c r="F800" i="20"/>
  <c r="G800" i="20"/>
  <c r="F801" i="20"/>
  <c r="G801" i="20"/>
  <c r="F802" i="20"/>
  <c r="G802" i="20"/>
  <c r="F803" i="20"/>
  <c r="G803" i="20"/>
  <c r="F804" i="20"/>
  <c r="G804" i="20"/>
  <c r="F805" i="20"/>
  <c r="G805" i="20"/>
  <c r="F806" i="20"/>
  <c r="G806" i="20"/>
  <c r="F807" i="20"/>
  <c r="G807" i="20"/>
  <c r="F808" i="20"/>
  <c r="G808" i="20"/>
  <c r="F809" i="20"/>
  <c r="G809" i="20"/>
  <c r="F810" i="20"/>
  <c r="G810" i="20"/>
  <c r="F811" i="20"/>
  <c r="G811" i="20"/>
  <c r="F812" i="20"/>
  <c r="G812" i="20"/>
  <c r="F813" i="20"/>
  <c r="G813" i="20"/>
  <c r="F814" i="20"/>
  <c r="G814" i="20"/>
  <c r="F815" i="20"/>
  <c r="G815" i="20"/>
  <c r="F816" i="20"/>
  <c r="G816" i="20"/>
  <c r="F817" i="20"/>
  <c r="G817" i="20"/>
  <c r="F818" i="20"/>
  <c r="G818" i="20"/>
  <c r="F819" i="20"/>
  <c r="G819" i="20"/>
  <c r="F820" i="20"/>
  <c r="G820" i="20"/>
  <c r="F821" i="20"/>
  <c r="G821" i="20"/>
  <c r="F822" i="20"/>
  <c r="G822" i="20"/>
  <c r="F823" i="20"/>
  <c r="G823" i="20"/>
  <c r="F824" i="20"/>
  <c r="G824" i="20"/>
  <c r="F825" i="20"/>
  <c r="G825" i="20"/>
  <c r="F826" i="20"/>
  <c r="G826" i="20"/>
  <c r="F827" i="20"/>
  <c r="G827" i="20"/>
  <c r="F828" i="20"/>
  <c r="G828" i="20"/>
  <c r="F829" i="20"/>
  <c r="G829" i="20"/>
  <c r="F830" i="20"/>
  <c r="G830" i="20"/>
  <c r="F831" i="20"/>
  <c r="G831" i="20"/>
  <c r="F832" i="20"/>
  <c r="G832" i="20"/>
  <c r="F833" i="20"/>
  <c r="G833" i="20"/>
  <c r="F834" i="20"/>
  <c r="G834" i="20"/>
  <c r="F12" i="20"/>
  <c r="G12" i="20"/>
  <c r="F13" i="20"/>
  <c r="G13" i="20"/>
  <c r="F14" i="20"/>
  <c r="G14" i="20"/>
  <c r="F15" i="20"/>
  <c r="G15" i="20"/>
  <c r="F16" i="20"/>
  <c r="G16" i="20"/>
  <c r="F17" i="20"/>
  <c r="G17" i="20"/>
  <c r="F18" i="20"/>
  <c r="G18" i="20"/>
  <c r="F19" i="20"/>
  <c r="G19" i="20"/>
  <c r="F20" i="20"/>
  <c r="G20" i="20"/>
  <c r="F21" i="20"/>
  <c r="G21" i="20"/>
  <c r="F22" i="20"/>
  <c r="G22" i="20"/>
  <c r="F23" i="20"/>
  <c r="G23" i="20"/>
  <c r="F24" i="20"/>
  <c r="G24" i="20"/>
  <c r="F25" i="20"/>
  <c r="G25" i="20"/>
  <c r="F26" i="20"/>
  <c r="G26" i="20"/>
  <c r="F27" i="20"/>
  <c r="G27" i="20"/>
  <c r="F28" i="20"/>
  <c r="G28" i="20"/>
  <c r="F29" i="20"/>
  <c r="G29" i="20"/>
  <c r="F30" i="20"/>
  <c r="G30" i="20"/>
  <c r="F31" i="20"/>
  <c r="G31" i="20"/>
  <c r="F32" i="20"/>
  <c r="G32" i="20"/>
  <c r="F33" i="20"/>
  <c r="G33" i="20"/>
  <c r="F11" i="20"/>
  <c r="G11" i="20"/>
  <c r="C11" i="20"/>
  <c r="D11" i="20"/>
  <c r="C12" i="20"/>
  <c r="D12" i="20"/>
  <c r="C633" i="20"/>
  <c r="D633" i="20"/>
  <c r="C13" i="20"/>
  <c r="D13" i="20"/>
  <c r="C14" i="20"/>
  <c r="D14" i="20"/>
  <c r="C15" i="20"/>
  <c r="D15" i="20"/>
  <c r="C16" i="20"/>
  <c r="D16" i="20"/>
  <c r="C17" i="20"/>
  <c r="D17" i="20"/>
  <c r="C18" i="20"/>
  <c r="D18" i="20"/>
  <c r="C634" i="20"/>
  <c r="D634" i="20"/>
  <c r="C19" i="20"/>
  <c r="D19" i="20"/>
  <c r="C20" i="20"/>
  <c r="D20" i="20"/>
  <c r="C21" i="20"/>
  <c r="D21" i="20"/>
  <c r="C635" i="20"/>
  <c r="D635" i="20"/>
  <c r="C22" i="20"/>
  <c r="D22" i="20"/>
  <c r="C23" i="20"/>
  <c r="D23" i="20"/>
  <c r="C24" i="20"/>
  <c r="D24" i="20"/>
  <c r="C636" i="20"/>
  <c r="D636" i="20"/>
  <c r="C25" i="20"/>
  <c r="D25" i="20"/>
  <c r="C26" i="20"/>
  <c r="D26" i="20"/>
  <c r="C27" i="20"/>
  <c r="D27" i="20"/>
  <c r="C637" i="20"/>
  <c r="D637" i="20"/>
  <c r="C28" i="20"/>
  <c r="D28" i="20"/>
  <c r="C29" i="20"/>
  <c r="D29" i="20"/>
  <c r="C30" i="20"/>
  <c r="D30" i="20"/>
  <c r="C31" i="20"/>
  <c r="D31" i="20"/>
  <c r="C638" i="20"/>
  <c r="D638" i="20"/>
  <c r="C32" i="20"/>
  <c r="D32" i="20"/>
  <c r="C33" i="20"/>
  <c r="D33" i="20"/>
  <c r="C639" i="20"/>
  <c r="D639" i="20"/>
  <c r="C34" i="20"/>
  <c r="D34" i="20"/>
  <c r="C35" i="20"/>
  <c r="D35" i="20"/>
  <c r="C36" i="20"/>
  <c r="D36" i="20"/>
  <c r="C37" i="20"/>
  <c r="D37" i="20"/>
  <c r="C640" i="20"/>
  <c r="D640" i="20"/>
  <c r="C38" i="20"/>
  <c r="D38" i="20"/>
  <c r="C39" i="20"/>
  <c r="D39" i="20"/>
  <c r="C40" i="20"/>
  <c r="D40" i="20"/>
  <c r="C641" i="20"/>
  <c r="D641" i="20"/>
  <c r="C41" i="20"/>
  <c r="D41" i="20"/>
  <c r="C42" i="20"/>
  <c r="D42" i="20"/>
  <c r="C43" i="20"/>
  <c r="D43" i="20"/>
  <c r="C642" i="20"/>
  <c r="D642" i="20"/>
  <c r="C44" i="20"/>
  <c r="D44" i="20"/>
  <c r="C45" i="20"/>
  <c r="D45" i="20"/>
  <c r="C643" i="20"/>
  <c r="D643" i="20"/>
  <c r="C46" i="20"/>
  <c r="D46" i="20"/>
  <c r="C47" i="20"/>
  <c r="D47" i="20"/>
  <c r="C48" i="20"/>
  <c r="D48" i="20"/>
  <c r="C644" i="20"/>
  <c r="D644" i="20"/>
  <c r="C49" i="20"/>
  <c r="D49" i="20"/>
  <c r="C50" i="20"/>
  <c r="D50" i="20"/>
  <c r="C51" i="20"/>
  <c r="D51" i="20"/>
  <c r="C645" i="20"/>
  <c r="D645" i="20"/>
  <c r="C52" i="20"/>
  <c r="D52" i="20"/>
  <c r="C53" i="20"/>
  <c r="D53" i="20"/>
  <c r="C54" i="20"/>
  <c r="D54" i="20"/>
  <c r="C646" i="20"/>
  <c r="D646" i="20"/>
  <c r="C55" i="20"/>
  <c r="D55" i="20"/>
  <c r="C56" i="20"/>
  <c r="D56" i="20"/>
  <c r="C57" i="20"/>
  <c r="D57" i="20"/>
  <c r="C647" i="20"/>
  <c r="D647" i="20"/>
  <c r="C58" i="20"/>
  <c r="D58" i="20"/>
  <c r="C59" i="20"/>
  <c r="D59" i="20"/>
  <c r="C60" i="20"/>
  <c r="D60" i="20"/>
  <c r="C61" i="20"/>
  <c r="D61" i="20"/>
  <c r="C648" i="20"/>
  <c r="D648" i="20"/>
  <c r="C62" i="20"/>
  <c r="D62" i="20"/>
  <c r="C63" i="20"/>
  <c r="D63" i="20"/>
  <c r="C649" i="20"/>
  <c r="D649" i="20"/>
  <c r="C64" i="20"/>
  <c r="D64" i="20"/>
  <c r="C65" i="20"/>
  <c r="D65" i="20"/>
  <c r="C66" i="20"/>
  <c r="D66" i="20"/>
  <c r="C650" i="20"/>
  <c r="D650" i="20"/>
  <c r="C67" i="20"/>
  <c r="D67" i="20"/>
  <c r="C68" i="20"/>
  <c r="D68" i="20"/>
  <c r="C69" i="20"/>
  <c r="D69" i="20"/>
  <c r="C651" i="20"/>
  <c r="D651" i="20"/>
  <c r="C70" i="20"/>
  <c r="D70" i="20"/>
  <c r="C71" i="20"/>
  <c r="D71" i="20"/>
  <c r="C72" i="20"/>
  <c r="D72" i="20"/>
  <c r="C652" i="20"/>
  <c r="D652" i="20"/>
  <c r="C73" i="20"/>
  <c r="D73" i="20"/>
  <c r="C74" i="20"/>
  <c r="D74" i="20"/>
  <c r="C653" i="20"/>
  <c r="D653" i="20"/>
  <c r="C75" i="20"/>
  <c r="D75" i="20"/>
  <c r="C76" i="20"/>
  <c r="D76" i="20"/>
  <c r="C77" i="20"/>
  <c r="D77" i="20"/>
  <c r="C78" i="20"/>
  <c r="D78" i="20"/>
  <c r="C654" i="20"/>
  <c r="D654" i="20"/>
  <c r="C79" i="20"/>
  <c r="D79" i="20"/>
  <c r="C80" i="20"/>
  <c r="D80" i="20"/>
  <c r="C81" i="20"/>
  <c r="D81" i="20"/>
  <c r="C655" i="20"/>
  <c r="D655" i="20"/>
  <c r="C82" i="20"/>
  <c r="D82" i="20"/>
  <c r="C83" i="20"/>
  <c r="D83" i="20"/>
  <c r="C84" i="20"/>
  <c r="D84" i="20"/>
  <c r="C656" i="20"/>
  <c r="D656" i="20"/>
  <c r="C85" i="20"/>
  <c r="D85" i="20"/>
  <c r="C86" i="20"/>
  <c r="D86" i="20"/>
  <c r="C87" i="20"/>
  <c r="D87" i="20"/>
  <c r="C657" i="20"/>
  <c r="D657" i="20"/>
  <c r="C88" i="20"/>
  <c r="D88" i="20"/>
  <c r="C89" i="20"/>
  <c r="D89" i="20"/>
  <c r="C90" i="20"/>
  <c r="D90" i="20"/>
  <c r="C658" i="20"/>
  <c r="D658" i="20"/>
  <c r="C91" i="20"/>
  <c r="D91" i="20"/>
  <c r="C92" i="20"/>
  <c r="D92" i="20"/>
  <c r="C659" i="20"/>
  <c r="D659" i="20"/>
  <c r="C93" i="20"/>
  <c r="D93" i="20"/>
  <c r="C94" i="20"/>
  <c r="D94" i="20"/>
  <c r="C95" i="20"/>
  <c r="D95" i="20"/>
  <c r="C96" i="20"/>
  <c r="D96" i="20"/>
  <c r="C660" i="20"/>
  <c r="D660" i="20"/>
  <c r="C97" i="20"/>
  <c r="D97" i="20"/>
  <c r="C98" i="20"/>
  <c r="D98" i="20"/>
  <c r="C661" i="20"/>
  <c r="D661" i="20"/>
  <c r="C99" i="20"/>
  <c r="D99" i="20"/>
  <c r="C100" i="20"/>
  <c r="D100" i="20"/>
  <c r="C662" i="20"/>
  <c r="D662" i="20"/>
  <c r="C101" i="20"/>
  <c r="D101" i="20"/>
  <c r="C102" i="20"/>
  <c r="D102" i="20"/>
  <c r="C663" i="20"/>
  <c r="D663" i="20"/>
  <c r="C103" i="20"/>
  <c r="D103" i="20"/>
  <c r="C104" i="20"/>
  <c r="D104" i="20"/>
  <c r="C105" i="20"/>
  <c r="D105" i="20"/>
  <c r="C664" i="20"/>
  <c r="D664" i="20"/>
  <c r="C106" i="20"/>
  <c r="D106" i="20"/>
  <c r="C107" i="20"/>
  <c r="D107" i="20"/>
  <c r="C108" i="20"/>
  <c r="D108" i="20"/>
  <c r="C665" i="20"/>
  <c r="D665" i="20"/>
  <c r="C109" i="20"/>
  <c r="D109" i="20"/>
  <c r="C110" i="20"/>
  <c r="D110" i="20"/>
  <c r="C111" i="20"/>
  <c r="D111" i="20"/>
  <c r="C666" i="20"/>
  <c r="D666" i="20"/>
  <c r="C112" i="20"/>
  <c r="D112" i="20"/>
  <c r="C113" i="20"/>
  <c r="D113" i="20"/>
  <c r="C114" i="20"/>
  <c r="D114" i="20"/>
  <c r="C667" i="20"/>
  <c r="D667" i="20"/>
  <c r="C115" i="20"/>
  <c r="D115" i="20"/>
  <c r="C116" i="20"/>
  <c r="D116" i="20"/>
  <c r="C117" i="20"/>
  <c r="D117" i="20"/>
  <c r="C668" i="20"/>
  <c r="D668" i="20"/>
  <c r="C118" i="20"/>
  <c r="D118" i="20"/>
  <c r="C119" i="20"/>
  <c r="D119" i="20"/>
  <c r="C120" i="20"/>
  <c r="D120" i="20"/>
  <c r="C669" i="20"/>
  <c r="D669" i="20"/>
  <c r="C121" i="20"/>
  <c r="D121" i="20"/>
  <c r="C122" i="20"/>
  <c r="D122" i="20"/>
  <c r="C123" i="20"/>
  <c r="D123" i="20"/>
  <c r="C124" i="20"/>
  <c r="D124" i="20"/>
  <c r="C670" i="20"/>
  <c r="D670" i="20"/>
  <c r="C125" i="20"/>
  <c r="D125" i="20"/>
  <c r="C126" i="20"/>
  <c r="D126" i="20"/>
  <c r="C127" i="20"/>
  <c r="D127" i="20"/>
  <c r="C128" i="20"/>
  <c r="D128" i="20"/>
  <c r="C129" i="20"/>
  <c r="D129" i="20"/>
  <c r="C130" i="20"/>
  <c r="D130" i="20"/>
  <c r="C131" i="20"/>
  <c r="D131" i="20"/>
  <c r="C671" i="20"/>
  <c r="D671" i="20"/>
  <c r="C132" i="20"/>
  <c r="D132" i="20"/>
  <c r="C133" i="20"/>
  <c r="D133" i="20"/>
  <c r="C672" i="20"/>
  <c r="D672" i="20"/>
  <c r="C134" i="20"/>
  <c r="D134" i="20"/>
  <c r="C135" i="20"/>
  <c r="D135" i="20"/>
  <c r="C136" i="20"/>
  <c r="D136" i="20"/>
  <c r="C137" i="20"/>
  <c r="D137" i="20"/>
  <c r="C673" i="20"/>
  <c r="D673" i="20"/>
  <c r="C138" i="20"/>
  <c r="D138" i="20"/>
  <c r="C139" i="20"/>
  <c r="D139" i="20"/>
  <c r="C140" i="20"/>
  <c r="D140" i="20"/>
  <c r="C674" i="20"/>
  <c r="D674" i="20"/>
  <c r="C141" i="20"/>
  <c r="D141" i="20"/>
  <c r="C142" i="20"/>
  <c r="D142" i="20"/>
  <c r="C675" i="20"/>
  <c r="D675" i="20"/>
  <c r="C143" i="20"/>
  <c r="D143" i="20"/>
  <c r="C144" i="20"/>
  <c r="D144" i="20"/>
  <c r="C145" i="20"/>
  <c r="D145" i="20"/>
  <c r="C676" i="20"/>
  <c r="D676" i="20"/>
  <c r="C146" i="20"/>
  <c r="D146" i="20"/>
  <c r="C147" i="20"/>
  <c r="D147" i="20"/>
  <c r="C148" i="20"/>
  <c r="D148" i="20"/>
  <c r="C149" i="20"/>
  <c r="D149" i="20"/>
  <c r="C677" i="20"/>
  <c r="D677" i="20"/>
  <c r="C150" i="20"/>
  <c r="D150" i="20"/>
  <c r="C151" i="20"/>
  <c r="D151" i="20"/>
  <c r="C152" i="20"/>
  <c r="D152" i="20"/>
  <c r="C153" i="20"/>
  <c r="D153" i="20"/>
  <c r="C678" i="20"/>
  <c r="D678" i="20"/>
  <c r="C154" i="20"/>
  <c r="D154" i="20"/>
  <c r="C155" i="20"/>
  <c r="D155" i="20"/>
  <c r="C156" i="20"/>
  <c r="D156" i="20"/>
  <c r="C157" i="20"/>
  <c r="D157" i="20"/>
  <c r="C158" i="20"/>
  <c r="D158" i="20"/>
  <c r="C159" i="20"/>
  <c r="D159" i="20"/>
  <c r="C679" i="20"/>
  <c r="D679" i="20"/>
  <c r="C160" i="20"/>
  <c r="D160" i="20"/>
  <c r="C161" i="20"/>
  <c r="D161" i="20"/>
  <c r="C162" i="20"/>
  <c r="D162" i="20"/>
  <c r="C680" i="20"/>
  <c r="D680" i="20"/>
  <c r="C163" i="20"/>
  <c r="D163" i="20"/>
  <c r="C164" i="20"/>
  <c r="D164" i="20"/>
  <c r="C165" i="20"/>
  <c r="D165" i="20"/>
  <c r="C166" i="20"/>
  <c r="D166" i="20"/>
  <c r="C681" i="20"/>
  <c r="D681" i="20"/>
  <c r="C167" i="20"/>
  <c r="D167" i="20"/>
  <c r="C168" i="20"/>
  <c r="D168" i="20"/>
  <c r="C169" i="20"/>
  <c r="D169" i="20"/>
  <c r="C682" i="20"/>
  <c r="D682" i="20"/>
  <c r="C170" i="20"/>
  <c r="D170" i="20"/>
  <c r="C171" i="20"/>
  <c r="D171" i="20"/>
  <c r="C683" i="20"/>
  <c r="D683" i="20"/>
  <c r="C172" i="20"/>
  <c r="D172" i="20"/>
  <c r="C173" i="20"/>
  <c r="D173" i="20"/>
  <c r="C684" i="20"/>
  <c r="D684" i="20"/>
  <c r="C174" i="20"/>
  <c r="D174" i="20"/>
  <c r="C175" i="20"/>
  <c r="D175" i="20"/>
  <c r="C176" i="20"/>
  <c r="D176" i="20"/>
  <c r="C685" i="20"/>
  <c r="D685" i="20"/>
  <c r="C177" i="20"/>
  <c r="D177" i="20"/>
  <c r="C178" i="20"/>
  <c r="D178" i="20"/>
  <c r="C179" i="20"/>
  <c r="D179" i="20"/>
  <c r="C686" i="20"/>
  <c r="D686" i="20"/>
  <c r="C180" i="20"/>
  <c r="D180" i="20"/>
  <c r="C181" i="20"/>
  <c r="D181" i="20"/>
  <c r="C182" i="20"/>
  <c r="D182" i="20"/>
  <c r="C687" i="20"/>
  <c r="D687" i="20"/>
  <c r="C183" i="20"/>
  <c r="D183" i="20"/>
  <c r="C184" i="20"/>
  <c r="D184" i="20"/>
  <c r="C688" i="20"/>
  <c r="D688" i="20"/>
  <c r="C185" i="20"/>
  <c r="D185" i="20"/>
  <c r="C186" i="20"/>
  <c r="D186" i="20"/>
  <c r="C187" i="20"/>
  <c r="D187" i="20"/>
  <c r="C689" i="20"/>
  <c r="D689" i="20"/>
  <c r="C188" i="20"/>
  <c r="D188" i="20"/>
  <c r="C189" i="20"/>
  <c r="D189" i="20"/>
  <c r="C190" i="20"/>
  <c r="D190" i="20"/>
  <c r="C191" i="20"/>
  <c r="D191" i="20"/>
  <c r="C192" i="20"/>
  <c r="D192" i="20"/>
  <c r="C193" i="20"/>
  <c r="D193" i="20"/>
  <c r="C690" i="20"/>
  <c r="D690" i="20"/>
  <c r="C194" i="20"/>
  <c r="D194" i="20"/>
  <c r="C195" i="20"/>
  <c r="D195" i="20"/>
  <c r="C196" i="20"/>
  <c r="D196" i="20"/>
  <c r="C197" i="20"/>
  <c r="D197" i="20"/>
  <c r="C691" i="20"/>
  <c r="D691" i="20"/>
  <c r="C198" i="20"/>
  <c r="D198" i="20"/>
  <c r="C199" i="20"/>
  <c r="D199" i="20"/>
  <c r="C692" i="20"/>
  <c r="D692" i="20"/>
  <c r="C200" i="20"/>
  <c r="D200" i="20"/>
  <c r="C201" i="20"/>
  <c r="D201" i="20"/>
  <c r="C202" i="20"/>
  <c r="D202" i="20"/>
  <c r="C203" i="20"/>
  <c r="D203" i="20"/>
  <c r="C693" i="20"/>
  <c r="D693" i="20"/>
  <c r="C204" i="20"/>
  <c r="D204" i="20"/>
  <c r="C205" i="20"/>
  <c r="D205" i="20"/>
  <c r="C694" i="20"/>
  <c r="D694" i="20"/>
  <c r="C206" i="20"/>
  <c r="D206" i="20"/>
  <c r="C207" i="20"/>
  <c r="D207" i="20"/>
  <c r="C695" i="20"/>
  <c r="D695" i="20"/>
  <c r="C696" i="20"/>
  <c r="D696" i="20"/>
  <c r="C208" i="20"/>
  <c r="D208" i="20"/>
  <c r="C209" i="20"/>
  <c r="D209" i="20"/>
  <c r="C210" i="20"/>
  <c r="D210" i="20"/>
  <c r="C211" i="20"/>
  <c r="D211" i="20"/>
  <c r="C212" i="20"/>
  <c r="D212" i="20"/>
  <c r="C697" i="20"/>
  <c r="D697" i="20"/>
  <c r="C213" i="20"/>
  <c r="D213" i="20"/>
  <c r="C214" i="20"/>
  <c r="D214" i="20"/>
  <c r="C215" i="20"/>
  <c r="D215" i="20"/>
  <c r="C698" i="20"/>
  <c r="D698" i="20"/>
  <c r="C216" i="20"/>
  <c r="D216" i="20"/>
  <c r="C699" i="20"/>
  <c r="D699" i="20"/>
  <c r="C217" i="20"/>
  <c r="D217" i="20"/>
  <c r="C218" i="20"/>
  <c r="D218" i="20"/>
  <c r="C219" i="20"/>
  <c r="D219" i="20"/>
  <c r="C220" i="20"/>
  <c r="D220" i="20"/>
  <c r="C700" i="20"/>
  <c r="D700" i="20"/>
  <c r="C221" i="20"/>
  <c r="D221" i="20"/>
  <c r="C222" i="20"/>
  <c r="D222" i="20"/>
  <c r="C701" i="20"/>
  <c r="D701" i="20"/>
  <c r="C223" i="20"/>
  <c r="D223" i="20"/>
  <c r="C224" i="20"/>
  <c r="D224" i="20"/>
  <c r="C702" i="20"/>
  <c r="D702" i="20"/>
  <c r="C225" i="20"/>
  <c r="D225" i="20"/>
  <c r="C226" i="20"/>
  <c r="D226" i="20"/>
  <c r="C227" i="20"/>
  <c r="D227" i="20"/>
  <c r="C228" i="20"/>
  <c r="D228" i="20"/>
  <c r="C703" i="20"/>
  <c r="D703" i="20"/>
  <c r="C229" i="20"/>
  <c r="D229" i="20"/>
  <c r="C230" i="20"/>
  <c r="D230" i="20"/>
  <c r="C704" i="20"/>
  <c r="D704" i="20"/>
  <c r="C231" i="20"/>
  <c r="D231" i="20"/>
  <c r="C232" i="20"/>
  <c r="D232" i="20"/>
  <c r="C233" i="20"/>
  <c r="D233" i="20"/>
  <c r="C705" i="20"/>
  <c r="D705" i="20"/>
  <c r="C234" i="20"/>
  <c r="D234" i="20"/>
  <c r="C235" i="20"/>
  <c r="D235" i="20"/>
  <c r="C236" i="20"/>
  <c r="D236" i="20"/>
  <c r="C237" i="20"/>
  <c r="D237" i="20"/>
  <c r="C706" i="20"/>
  <c r="D706" i="20"/>
  <c r="C238" i="20"/>
  <c r="D238" i="20"/>
  <c r="C707" i="20"/>
  <c r="D707" i="20"/>
  <c r="C239" i="20"/>
  <c r="D239" i="20"/>
  <c r="C240" i="20"/>
  <c r="D240" i="20"/>
  <c r="C241" i="20"/>
  <c r="D241" i="20"/>
  <c r="C242" i="20"/>
  <c r="D242" i="20"/>
  <c r="C243" i="20"/>
  <c r="D243" i="20"/>
  <c r="C708" i="20"/>
  <c r="D708" i="20"/>
  <c r="C244" i="20"/>
  <c r="D244" i="20"/>
  <c r="C245" i="20"/>
  <c r="D245" i="20"/>
  <c r="C709" i="20"/>
  <c r="D709" i="20"/>
  <c r="C246" i="20"/>
  <c r="D246" i="20"/>
  <c r="C247" i="20"/>
  <c r="D247" i="20"/>
  <c r="C248" i="20"/>
  <c r="D248" i="20"/>
  <c r="C710" i="20"/>
  <c r="D710" i="20"/>
  <c r="C249" i="20"/>
  <c r="D249" i="20"/>
  <c r="C250" i="20"/>
  <c r="D250" i="20"/>
  <c r="C251" i="20"/>
  <c r="D251" i="20"/>
  <c r="C711" i="20"/>
  <c r="D711" i="20"/>
  <c r="C252" i="20"/>
  <c r="D252" i="20"/>
  <c r="C253" i="20"/>
  <c r="D253" i="20"/>
  <c r="C712" i="20"/>
  <c r="D712" i="20"/>
  <c r="C254" i="20"/>
  <c r="D254" i="20"/>
  <c r="C255" i="20"/>
  <c r="D255" i="20"/>
  <c r="C713" i="20"/>
  <c r="D713" i="20"/>
  <c r="C256" i="20"/>
  <c r="D256" i="20"/>
  <c r="C257" i="20"/>
  <c r="D257" i="20"/>
  <c r="C258" i="20"/>
  <c r="D258" i="20"/>
  <c r="C714" i="20"/>
  <c r="D714" i="20"/>
  <c r="C259" i="20"/>
  <c r="D259" i="20"/>
  <c r="C260" i="20"/>
  <c r="D260" i="20"/>
  <c r="C715" i="20"/>
  <c r="D715" i="20"/>
  <c r="C261" i="20"/>
  <c r="D261" i="20"/>
  <c r="C262" i="20"/>
  <c r="D262" i="20"/>
  <c r="C263" i="20"/>
  <c r="D263" i="20"/>
  <c r="C264" i="20"/>
  <c r="D264" i="20"/>
  <c r="C716" i="20"/>
  <c r="D716" i="20"/>
  <c r="C265" i="20"/>
  <c r="D265" i="20"/>
  <c r="C266" i="20"/>
  <c r="D266" i="20"/>
  <c r="C717" i="20"/>
  <c r="D717" i="20"/>
  <c r="C267" i="20"/>
  <c r="D267" i="20"/>
  <c r="C268" i="20"/>
  <c r="D268" i="20"/>
  <c r="C269" i="20"/>
  <c r="D269" i="20"/>
  <c r="C718" i="20"/>
  <c r="D718" i="20"/>
  <c r="C270" i="20"/>
  <c r="D270" i="20"/>
  <c r="C271" i="20"/>
  <c r="D271" i="20"/>
  <c r="C272" i="20"/>
  <c r="D272" i="20"/>
  <c r="C273" i="20"/>
  <c r="D273" i="20"/>
  <c r="C719" i="20"/>
  <c r="D719" i="20"/>
  <c r="C274" i="20"/>
  <c r="D274" i="20"/>
  <c r="C275" i="20"/>
  <c r="D275" i="20"/>
  <c r="C276" i="20"/>
  <c r="D276" i="20"/>
  <c r="C720" i="20"/>
  <c r="D720" i="20"/>
  <c r="C277" i="20"/>
  <c r="D277" i="20"/>
  <c r="C278" i="20"/>
  <c r="D278" i="20"/>
  <c r="C279" i="20"/>
  <c r="D279" i="20"/>
  <c r="C721" i="20"/>
  <c r="D721" i="20"/>
  <c r="C280" i="20"/>
  <c r="D280" i="20"/>
  <c r="C281" i="20"/>
  <c r="D281" i="20"/>
  <c r="C722" i="20"/>
  <c r="D722" i="20"/>
  <c r="C282" i="20"/>
  <c r="D282" i="20"/>
  <c r="C283" i="20"/>
  <c r="D283" i="20"/>
  <c r="C284" i="20"/>
  <c r="D284" i="20"/>
  <c r="C723" i="20"/>
  <c r="D723" i="20"/>
  <c r="C285" i="20"/>
  <c r="D285" i="20"/>
  <c r="C724" i="20"/>
  <c r="D724" i="20"/>
  <c r="C286" i="20"/>
  <c r="D286" i="20"/>
  <c r="C287" i="20"/>
  <c r="D287" i="20"/>
  <c r="C288" i="20"/>
  <c r="D288" i="20"/>
  <c r="C289" i="20"/>
  <c r="D289" i="20"/>
  <c r="C290" i="20"/>
  <c r="D290" i="20"/>
  <c r="C291" i="20"/>
  <c r="D291" i="20"/>
  <c r="C725" i="20"/>
  <c r="D725" i="20"/>
  <c r="C292" i="20"/>
  <c r="D292" i="20"/>
  <c r="C293" i="20"/>
  <c r="D293" i="20"/>
  <c r="C294" i="20"/>
  <c r="D294" i="20"/>
  <c r="C726" i="20"/>
  <c r="D726" i="20"/>
  <c r="C295" i="20"/>
  <c r="D295" i="20"/>
  <c r="C296" i="20"/>
  <c r="D296" i="20"/>
  <c r="C727" i="20"/>
  <c r="D727" i="20"/>
  <c r="C297" i="20"/>
  <c r="D297" i="20"/>
  <c r="C298" i="20"/>
  <c r="D298" i="20"/>
  <c r="C299" i="20"/>
  <c r="D299" i="20"/>
  <c r="C300" i="20"/>
  <c r="D300" i="20"/>
  <c r="C728" i="20"/>
  <c r="D728" i="20"/>
  <c r="C301" i="20"/>
  <c r="D301" i="20"/>
  <c r="C302" i="20"/>
  <c r="D302" i="20"/>
  <c r="C303" i="20"/>
  <c r="D303" i="20"/>
  <c r="C729" i="20"/>
  <c r="D729" i="20"/>
  <c r="C304" i="20"/>
  <c r="D304" i="20"/>
  <c r="C305" i="20"/>
  <c r="D305" i="20"/>
  <c r="C730" i="20"/>
  <c r="D730" i="20"/>
  <c r="C306" i="20"/>
  <c r="D306" i="20"/>
  <c r="C307" i="20"/>
  <c r="D307" i="20"/>
  <c r="C308" i="20"/>
  <c r="D308" i="20"/>
  <c r="C731" i="20"/>
  <c r="D731" i="20"/>
  <c r="C309" i="20"/>
  <c r="D309" i="20"/>
  <c r="C310" i="20"/>
  <c r="D310" i="20"/>
  <c r="C311" i="20"/>
  <c r="D311" i="20"/>
  <c r="C732" i="20"/>
  <c r="D732" i="20"/>
  <c r="C312" i="20"/>
  <c r="D312" i="20"/>
  <c r="C313" i="20"/>
  <c r="D313" i="20"/>
  <c r="C314" i="20"/>
  <c r="D314" i="20"/>
  <c r="C315" i="20"/>
  <c r="D315" i="20"/>
  <c r="C733" i="20"/>
  <c r="D733" i="20"/>
  <c r="C316" i="20"/>
  <c r="D316" i="20"/>
  <c r="C317" i="20"/>
  <c r="D317" i="20"/>
  <c r="C734" i="20"/>
  <c r="D734" i="20"/>
  <c r="C318" i="20"/>
  <c r="D318" i="20"/>
  <c r="C319" i="20"/>
  <c r="D319" i="20"/>
  <c r="C320" i="20"/>
  <c r="D320" i="20"/>
  <c r="C735" i="20"/>
  <c r="D735" i="20"/>
  <c r="C321" i="20"/>
  <c r="D321" i="20"/>
  <c r="C322" i="20"/>
  <c r="D322" i="20"/>
  <c r="C323" i="20"/>
  <c r="D323" i="20"/>
  <c r="C736" i="20"/>
  <c r="D736" i="20"/>
  <c r="C324" i="20"/>
  <c r="D324" i="20"/>
  <c r="C325" i="20"/>
  <c r="D325" i="20"/>
  <c r="C326" i="20"/>
  <c r="D326" i="20"/>
  <c r="C737" i="20"/>
  <c r="D737" i="20"/>
  <c r="C327" i="20"/>
  <c r="D327" i="20"/>
  <c r="C738" i="20"/>
  <c r="D738" i="20"/>
  <c r="C328" i="20"/>
  <c r="D328" i="20"/>
  <c r="C329" i="20"/>
  <c r="D329" i="20"/>
  <c r="C330" i="20"/>
  <c r="D330" i="20"/>
  <c r="C331" i="20"/>
  <c r="D331" i="20"/>
  <c r="C739" i="20"/>
  <c r="D739" i="20"/>
  <c r="C332" i="20"/>
  <c r="D332" i="20"/>
  <c r="C333" i="20"/>
  <c r="D333" i="20"/>
  <c r="C740" i="20"/>
  <c r="D740" i="20"/>
  <c r="C334" i="20"/>
  <c r="D334" i="20"/>
  <c r="C335" i="20"/>
  <c r="D335" i="20"/>
  <c r="C336" i="20"/>
  <c r="D336" i="20"/>
  <c r="C337" i="20"/>
  <c r="D337" i="20"/>
  <c r="C741" i="20"/>
  <c r="D741" i="20"/>
  <c r="C338" i="20"/>
  <c r="D338" i="20"/>
  <c r="C339" i="20"/>
  <c r="D339" i="20"/>
  <c r="C340" i="20"/>
  <c r="D340" i="20"/>
  <c r="C742" i="20"/>
  <c r="D742" i="20"/>
  <c r="C341" i="20"/>
  <c r="D341" i="20"/>
  <c r="C342" i="20"/>
  <c r="D342" i="20"/>
  <c r="C743" i="20"/>
  <c r="D743" i="20"/>
  <c r="C343" i="20"/>
  <c r="D343" i="20"/>
  <c r="C344" i="20"/>
  <c r="D344" i="20"/>
  <c r="C345" i="20"/>
  <c r="D345" i="20"/>
  <c r="C744" i="20"/>
  <c r="D744" i="20"/>
  <c r="C346" i="20"/>
  <c r="D346" i="20"/>
  <c r="C347" i="20"/>
  <c r="D347" i="20"/>
  <c r="C348" i="20"/>
  <c r="D348" i="20"/>
  <c r="C745" i="20"/>
  <c r="D745" i="20"/>
  <c r="C349" i="20"/>
  <c r="D349" i="20"/>
  <c r="C350" i="20"/>
  <c r="D350" i="20"/>
  <c r="C746" i="20"/>
  <c r="D746" i="20"/>
  <c r="C351" i="20"/>
  <c r="D351" i="20"/>
  <c r="C352" i="20"/>
  <c r="D352" i="20"/>
  <c r="C353" i="20"/>
  <c r="D353" i="20"/>
  <c r="C747" i="20"/>
  <c r="D747" i="20"/>
  <c r="C354" i="20"/>
  <c r="D354" i="20"/>
  <c r="C355" i="20"/>
  <c r="D355" i="20"/>
  <c r="C748" i="20"/>
  <c r="D748" i="20"/>
  <c r="C356" i="20"/>
  <c r="D356" i="20"/>
  <c r="C357" i="20"/>
  <c r="D357" i="20"/>
  <c r="C749" i="20"/>
  <c r="D749" i="20"/>
  <c r="C358" i="20"/>
  <c r="D358" i="20"/>
  <c r="C359" i="20"/>
  <c r="D359" i="20"/>
  <c r="C360" i="20"/>
  <c r="D360" i="20"/>
  <c r="C361" i="20"/>
  <c r="D361" i="20"/>
  <c r="C750" i="20"/>
  <c r="D750" i="20"/>
  <c r="C362" i="20"/>
  <c r="D362" i="20"/>
  <c r="C363" i="20"/>
  <c r="D363" i="20"/>
  <c r="C751" i="20"/>
  <c r="D751" i="20"/>
  <c r="C364" i="20"/>
  <c r="D364" i="20"/>
  <c r="C365" i="20"/>
  <c r="D365" i="20"/>
  <c r="C366" i="20"/>
  <c r="D366" i="20"/>
  <c r="C752" i="20"/>
  <c r="D752" i="20"/>
  <c r="C367" i="20"/>
  <c r="D367" i="20"/>
  <c r="C368" i="20"/>
  <c r="D368" i="20"/>
  <c r="C369" i="20"/>
  <c r="D369" i="20"/>
  <c r="C370" i="20"/>
  <c r="D370" i="20"/>
  <c r="C753" i="20"/>
  <c r="D753" i="20"/>
  <c r="C371" i="20"/>
  <c r="D371" i="20"/>
  <c r="C372" i="20"/>
  <c r="D372" i="20"/>
  <c r="C754" i="20"/>
  <c r="D754" i="20"/>
  <c r="C373" i="20"/>
  <c r="D373" i="20"/>
  <c r="C374" i="20"/>
  <c r="D374" i="20"/>
  <c r="C375" i="20"/>
  <c r="D375" i="20"/>
  <c r="C376" i="20"/>
  <c r="D376" i="20"/>
  <c r="C755" i="20"/>
  <c r="D755" i="20"/>
  <c r="C377" i="20"/>
  <c r="D377" i="20"/>
  <c r="C378" i="20"/>
  <c r="D378" i="20"/>
  <c r="C756" i="20"/>
  <c r="D756" i="20"/>
  <c r="C379" i="20"/>
  <c r="D379" i="20"/>
  <c r="C380" i="20"/>
  <c r="D380" i="20"/>
  <c r="C381" i="20"/>
  <c r="D381" i="20"/>
  <c r="C382" i="20"/>
  <c r="D382" i="20"/>
  <c r="C757" i="20"/>
  <c r="D757" i="20"/>
  <c r="C383" i="20"/>
  <c r="D383" i="20"/>
  <c r="C384" i="20"/>
  <c r="D384" i="20"/>
  <c r="C385" i="20"/>
  <c r="D385" i="20"/>
  <c r="C758" i="20"/>
  <c r="D758" i="20"/>
  <c r="C386" i="20"/>
  <c r="D386" i="20"/>
  <c r="C387" i="20"/>
  <c r="D387" i="20"/>
  <c r="C759" i="20"/>
  <c r="D759" i="20"/>
  <c r="C388" i="20"/>
  <c r="D388" i="20"/>
  <c r="C389" i="20"/>
  <c r="D389" i="20"/>
  <c r="C760" i="20"/>
  <c r="D760" i="20"/>
  <c r="C390" i="20"/>
  <c r="D390" i="20"/>
  <c r="C391" i="20"/>
  <c r="D391" i="20"/>
  <c r="C761" i="20"/>
  <c r="D761" i="20"/>
  <c r="C392" i="20"/>
  <c r="D392" i="20"/>
  <c r="C393" i="20"/>
  <c r="D393" i="20"/>
  <c r="C394" i="20"/>
  <c r="D394" i="20"/>
  <c r="C395" i="20"/>
  <c r="D395" i="20"/>
  <c r="C762" i="20"/>
  <c r="D762" i="20"/>
  <c r="C396" i="20"/>
  <c r="D396" i="20"/>
  <c r="C397" i="20"/>
  <c r="D397" i="20"/>
  <c r="C763" i="20"/>
  <c r="D763" i="20"/>
  <c r="C398" i="20"/>
  <c r="D398" i="20"/>
  <c r="C399" i="20"/>
  <c r="D399" i="20"/>
  <c r="C400" i="20"/>
  <c r="D400" i="20"/>
  <c r="C764" i="20"/>
  <c r="D764" i="20"/>
  <c r="C401" i="20"/>
  <c r="D401" i="20"/>
  <c r="C402" i="20"/>
  <c r="D402" i="20"/>
  <c r="C403" i="20"/>
  <c r="D403" i="20"/>
  <c r="C404" i="20"/>
  <c r="D404" i="20"/>
  <c r="C405" i="20"/>
  <c r="D405" i="20"/>
  <c r="C406" i="20"/>
  <c r="D406" i="20"/>
  <c r="C765" i="20"/>
  <c r="D765" i="20"/>
  <c r="C407" i="20"/>
  <c r="D407" i="20"/>
  <c r="C408" i="20"/>
  <c r="D408" i="20"/>
  <c r="C766" i="20"/>
  <c r="D766" i="20"/>
  <c r="C409" i="20"/>
  <c r="D409" i="20"/>
  <c r="C410" i="20"/>
  <c r="D410" i="20"/>
  <c r="C411" i="20"/>
  <c r="D411" i="20"/>
  <c r="C767" i="20"/>
  <c r="D767" i="20"/>
  <c r="C412" i="20"/>
  <c r="D412" i="20"/>
  <c r="C413" i="20"/>
  <c r="D413" i="20"/>
  <c r="C414" i="20"/>
  <c r="D414" i="20"/>
  <c r="C415" i="20"/>
  <c r="D415" i="20"/>
  <c r="C768" i="20"/>
  <c r="D768" i="20"/>
  <c r="C416" i="20"/>
  <c r="D416" i="20"/>
  <c r="C417" i="20"/>
  <c r="D417" i="20"/>
  <c r="C769" i="20"/>
  <c r="D769" i="20"/>
  <c r="C418" i="20"/>
  <c r="D418" i="20"/>
  <c r="C419" i="20"/>
  <c r="D419" i="20"/>
  <c r="C420" i="20"/>
  <c r="D420" i="20"/>
  <c r="C770" i="20"/>
  <c r="D770" i="20"/>
  <c r="C421" i="20"/>
  <c r="D421" i="20"/>
  <c r="C422" i="20"/>
  <c r="D422" i="20"/>
  <c r="C423" i="20"/>
  <c r="D423" i="20"/>
  <c r="C771" i="20"/>
  <c r="D771" i="20"/>
  <c r="C424" i="20"/>
  <c r="D424" i="20"/>
  <c r="C425" i="20"/>
  <c r="D425" i="20"/>
  <c r="C772" i="20"/>
  <c r="D772" i="20"/>
  <c r="C426" i="20"/>
  <c r="D426" i="20"/>
  <c r="C427" i="20"/>
  <c r="D427" i="20"/>
  <c r="C428" i="20"/>
  <c r="D428" i="20"/>
  <c r="C429" i="20"/>
  <c r="D429" i="20"/>
  <c r="C773" i="20"/>
  <c r="D773" i="20"/>
  <c r="C430" i="20"/>
  <c r="D430" i="20"/>
  <c r="C431" i="20"/>
  <c r="D431" i="20"/>
  <c r="C432" i="20"/>
  <c r="D432" i="20"/>
  <c r="C433" i="20"/>
  <c r="D433" i="20"/>
  <c r="C434" i="20"/>
  <c r="D434" i="20"/>
  <c r="C774" i="20"/>
  <c r="D774" i="20"/>
  <c r="C435" i="20"/>
  <c r="D435" i="20"/>
  <c r="C436" i="20"/>
  <c r="D436" i="20"/>
  <c r="C437" i="20"/>
  <c r="D437" i="20"/>
  <c r="C438" i="20"/>
  <c r="D438" i="20"/>
  <c r="C439" i="20"/>
  <c r="D439" i="20"/>
  <c r="C440" i="20"/>
  <c r="D440" i="20"/>
  <c r="C441" i="20"/>
  <c r="D441" i="20"/>
  <c r="C775" i="20"/>
  <c r="D775" i="20"/>
  <c r="C442" i="20"/>
  <c r="D442" i="20"/>
  <c r="C443" i="20"/>
  <c r="D443" i="20"/>
  <c r="C444" i="20"/>
  <c r="D444" i="20"/>
  <c r="C776" i="20"/>
  <c r="D776" i="20"/>
  <c r="C445" i="20"/>
  <c r="D445" i="20"/>
  <c r="C446" i="20"/>
  <c r="D446" i="20"/>
  <c r="C447" i="20"/>
  <c r="D447" i="20"/>
  <c r="C448" i="20"/>
  <c r="D448" i="20"/>
  <c r="C777" i="20"/>
  <c r="D777" i="20"/>
  <c r="C449" i="20"/>
  <c r="D449" i="20"/>
  <c r="C450" i="20"/>
  <c r="D450" i="20"/>
  <c r="C778" i="20"/>
  <c r="D778" i="20"/>
  <c r="C451" i="20"/>
  <c r="D451" i="20"/>
  <c r="C452" i="20"/>
  <c r="D452" i="20"/>
  <c r="C453" i="20"/>
  <c r="D453" i="20"/>
  <c r="C454" i="20"/>
  <c r="D454" i="20"/>
  <c r="C779" i="20"/>
  <c r="D779" i="20"/>
  <c r="C455" i="20"/>
  <c r="D455" i="20"/>
  <c r="C456" i="20"/>
  <c r="D456" i="20"/>
  <c r="C780" i="20"/>
  <c r="D780" i="20"/>
  <c r="C457" i="20"/>
  <c r="D457" i="20"/>
  <c r="C458" i="20"/>
  <c r="D458" i="20"/>
  <c r="C459" i="20"/>
  <c r="D459" i="20"/>
  <c r="C781" i="20"/>
  <c r="D781" i="20"/>
  <c r="C460" i="20"/>
  <c r="D460" i="20"/>
  <c r="C461" i="20"/>
  <c r="D461" i="20"/>
  <c r="C462" i="20"/>
  <c r="D462" i="20"/>
  <c r="C782" i="20"/>
  <c r="D782" i="20"/>
  <c r="C463" i="20"/>
  <c r="D463" i="20"/>
  <c r="C464" i="20"/>
  <c r="D464" i="20"/>
  <c r="C783" i="20"/>
  <c r="D783" i="20"/>
  <c r="C465" i="20"/>
  <c r="D465" i="20"/>
  <c r="C466" i="20"/>
  <c r="D466" i="20"/>
  <c r="C467" i="20"/>
  <c r="D467" i="20"/>
  <c r="C468" i="20"/>
  <c r="D468" i="20"/>
  <c r="C784" i="20"/>
  <c r="D784" i="20"/>
  <c r="C469" i="20"/>
  <c r="D469" i="20"/>
  <c r="C470" i="20"/>
  <c r="D470" i="20"/>
  <c r="C785" i="20"/>
  <c r="D785" i="20"/>
  <c r="C471" i="20"/>
  <c r="D471" i="20"/>
  <c r="C472" i="20"/>
  <c r="D472" i="20"/>
  <c r="C473" i="20"/>
  <c r="D473" i="20"/>
  <c r="C786" i="20"/>
  <c r="D786" i="20"/>
  <c r="C474" i="20"/>
  <c r="D474" i="20"/>
  <c r="C475" i="20"/>
  <c r="D475" i="20"/>
  <c r="C787" i="20"/>
  <c r="D787" i="20"/>
  <c r="C476" i="20"/>
  <c r="D476" i="20"/>
  <c r="C477" i="20"/>
  <c r="D477" i="20"/>
  <c r="C478" i="20"/>
  <c r="D478" i="20"/>
  <c r="C788" i="20"/>
  <c r="D788" i="20"/>
  <c r="C479" i="20"/>
  <c r="D479" i="20"/>
  <c r="C480" i="20"/>
  <c r="D480" i="20"/>
  <c r="C481" i="20"/>
  <c r="D481" i="20"/>
  <c r="C789" i="20"/>
  <c r="D789" i="20"/>
  <c r="C482" i="20"/>
  <c r="D482" i="20"/>
  <c r="C483" i="20"/>
  <c r="D483" i="20"/>
  <c r="C484" i="20"/>
  <c r="D484" i="20"/>
  <c r="C790" i="20"/>
  <c r="D790" i="20"/>
  <c r="C485" i="20"/>
  <c r="D485" i="20"/>
  <c r="C486" i="20"/>
  <c r="D486" i="20"/>
  <c r="C487" i="20"/>
  <c r="D487" i="20"/>
  <c r="C791" i="20"/>
  <c r="D791" i="20"/>
  <c r="C488" i="20"/>
  <c r="D488" i="20"/>
  <c r="C489" i="20"/>
  <c r="D489" i="20"/>
  <c r="C490" i="20"/>
  <c r="D490" i="20"/>
  <c r="C792" i="20"/>
  <c r="D792" i="20"/>
  <c r="C491" i="20"/>
  <c r="D491" i="20"/>
  <c r="C492" i="20"/>
  <c r="D492" i="20"/>
  <c r="C493" i="20"/>
  <c r="D493" i="20"/>
  <c r="C793" i="20"/>
  <c r="D793" i="20"/>
  <c r="C494" i="20"/>
  <c r="D494" i="20"/>
  <c r="C495" i="20"/>
  <c r="D495" i="20"/>
  <c r="C496" i="20"/>
  <c r="D496" i="20"/>
  <c r="C794" i="20"/>
  <c r="D794" i="20"/>
  <c r="C497" i="20"/>
  <c r="D497" i="20"/>
  <c r="C498" i="20"/>
  <c r="D498" i="20"/>
  <c r="C499" i="20"/>
  <c r="D499" i="20"/>
  <c r="C795" i="20"/>
  <c r="D795" i="20"/>
  <c r="C500" i="20"/>
  <c r="D500" i="20"/>
  <c r="C501" i="20"/>
  <c r="D501" i="20"/>
  <c r="C502" i="20"/>
  <c r="D502" i="20"/>
  <c r="C796" i="20"/>
  <c r="D796" i="20"/>
  <c r="C503" i="20"/>
  <c r="D503" i="20"/>
  <c r="C504" i="20"/>
  <c r="D504" i="20"/>
  <c r="C505" i="20"/>
  <c r="D505" i="20"/>
  <c r="C797" i="20"/>
  <c r="D797" i="20"/>
  <c r="C506" i="20"/>
  <c r="D506" i="20"/>
  <c r="C507" i="20"/>
  <c r="D507" i="20"/>
  <c r="C798" i="20"/>
  <c r="D798" i="20"/>
  <c r="C508" i="20"/>
  <c r="D508" i="20"/>
  <c r="C509" i="20"/>
  <c r="D509" i="20"/>
  <c r="C510" i="20"/>
  <c r="D510" i="20"/>
  <c r="C799" i="20"/>
  <c r="D799" i="20"/>
  <c r="C511" i="20"/>
  <c r="D511" i="20"/>
  <c r="C512" i="20"/>
  <c r="D512" i="20"/>
  <c r="C513" i="20"/>
  <c r="D513" i="20"/>
  <c r="C514" i="20"/>
  <c r="D514" i="20"/>
  <c r="C800" i="20"/>
  <c r="D800" i="20"/>
  <c r="C515" i="20"/>
  <c r="D515" i="20"/>
  <c r="C516" i="20"/>
  <c r="D516" i="20"/>
  <c r="C517" i="20"/>
  <c r="D517" i="20"/>
  <c r="C801" i="20"/>
  <c r="D801" i="20"/>
  <c r="C518" i="20"/>
  <c r="D518" i="20"/>
  <c r="C802" i="20"/>
  <c r="D802" i="20"/>
  <c r="C519" i="20"/>
  <c r="D519" i="20"/>
  <c r="C520" i="20"/>
  <c r="D520" i="20"/>
  <c r="C521" i="20"/>
  <c r="D521" i="20"/>
  <c r="C522" i="20"/>
  <c r="D522" i="20"/>
  <c r="C803" i="20"/>
  <c r="D803" i="20"/>
  <c r="C523" i="20"/>
  <c r="D523" i="20"/>
  <c r="C524" i="20"/>
  <c r="D524" i="20"/>
  <c r="C525" i="20"/>
  <c r="D525" i="20"/>
  <c r="C804" i="20"/>
  <c r="D804" i="20"/>
  <c r="C526" i="20"/>
  <c r="D526" i="20"/>
  <c r="C527" i="20"/>
  <c r="D527" i="20"/>
  <c r="C528" i="20"/>
  <c r="D528" i="20"/>
  <c r="C805" i="20"/>
  <c r="D805" i="20"/>
  <c r="C529" i="20"/>
  <c r="D529" i="20"/>
  <c r="C530" i="20"/>
  <c r="D530" i="20"/>
  <c r="C531" i="20"/>
  <c r="D531" i="20"/>
  <c r="C806" i="20"/>
  <c r="D806" i="20"/>
  <c r="C532" i="20"/>
  <c r="D532" i="20"/>
  <c r="C533" i="20"/>
  <c r="D533" i="20"/>
  <c r="C807" i="20"/>
  <c r="D807" i="20"/>
  <c r="C534" i="20"/>
  <c r="D534" i="20"/>
  <c r="C535" i="20"/>
  <c r="D535" i="20"/>
  <c r="C536" i="20"/>
  <c r="D536" i="20"/>
  <c r="C537" i="20"/>
  <c r="D537" i="20"/>
  <c r="C808" i="20"/>
  <c r="D808" i="20"/>
  <c r="C538" i="20"/>
  <c r="D538" i="20"/>
  <c r="C539" i="20"/>
  <c r="D539" i="20"/>
  <c r="C540" i="20"/>
  <c r="D540" i="20"/>
  <c r="C809" i="20"/>
  <c r="D809" i="20"/>
  <c r="C541" i="20"/>
  <c r="D541" i="20"/>
  <c r="C542" i="20"/>
  <c r="D542" i="20"/>
  <c r="C543" i="20"/>
  <c r="D543" i="20"/>
  <c r="C544" i="20"/>
  <c r="D544" i="20"/>
  <c r="C810" i="20"/>
  <c r="D810" i="20"/>
  <c r="C545" i="20"/>
  <c r="D545" i="20"/>
  <c r="C546" i="20"/>
  <c r="D546" i="20"/>
  <c r="C547" i="20"/>
  <c r="D547" i="20"/>
  <c r="C811" i="20"/>
  <c r="D811" i="20"/>
  <c r="C548" i="20"/>
  <c r="D548" i="20"/>
  <c r="C549" i="20"/>
  <c r="D549" i="20"/>
  <c r="C550" i="20"/>
  <c r="D550" i="20"/>
  <c r="C812" i="20"/>
  <c r="D812" i="20"/>
  <c r="C551" i="20"/>
  <c r="D551" i="20"/>
  <c r="C552" i="20"/>
  <c r="D552" i="20"/>
  <c r="C553" i="20"/>
  <c r="D553" i="20"/>
  <c r="C813" i="20"/>
  <c r="D813" i="20"/>
  <c r="C554" i="20"/>
  <c r="D554" i="20"/>
  <c r="C555" i="20"/>
  <c r="D555" i="20"/>
  <c r="C556" i="20"/>
  <c r="D556" i="20"/>
  <c r="C814" i="20"/>
  <c r="D814" i="20"/>
  <c r="C557" i="20"/>
  <c r="D557" i="20"/>
  <c r="C558" i="20"/>
  <c r="D558" i="20"/>
  <c r="C559" i="20"/>
  <c r="D559" i="20"/>
  <c r="C815" i="20"/>
  <c r="D815" i="20"/>
  <c r="C560" i="20"/>
  <c r="D560" i="20"/>
  <c r="C561" i="20"/>
  <c r="D561" i="20"/>
  <c r="C816" i="20"/>
  <c r="D816" i="20"/>
  <c r="C562" i="20"/>
  <c r="D562" i="20"/>
  <c r="C563" i="20"/>
  <c r="D563" i="20"/>
  <c r="C564" i="20"/>
  <c r="D564" i="20"/>
  <c r="C565" i="20"/>
  <c r="D565" i="20"/>
  <c r="C817" i="20"/>
  <c r="D817" i="20"/>
  <c r="C566" i="20"/>
  <c r="D566" i="20"/>
  <c r="C567" i="20"/>
  <c r="D567" i="20"/>
  <c r="C818" i="20"/>
  <c r="D818" i="20"/>
  <c r="C568" i="20"/>
  <c r="D568" i="20"/>
  <c r="C569" i="20"/>
  <c r="D569" i="20"/>
  <c r="C570" i="20"/>
  <c r="D570" i="20"/>
  <c r="C819" i="20"/>
  <c r="D819" i="20"/>
  <c r="C571" i="20"/>
  <c r="D571" i="20"/>
  <c r="C572" i="20"/>
  <c r="D572" i="20"/>
  <c r="C573" i="20"/>
  <c r="D573" i="20"/>
  <c r="C820" i="20"/>
  <c r="D820" i="20"/>
  <c r="C821" i="20"/>
  <c r="D821" i="20"/>
  <c r="C574" i="20"/>
  <c r="D574" i="20"/>
  <c r="C575" i="20"/>
  <c r="D575" i="20"/>
  <c r="C576" i="20"/>
  <c r="D576" i="20"/>
  <c r="C822" i="20"/>
  <c r="D822" i="20"/>
  <c r="C577" i="20"/>
  <c r="D577" i="20"/>
  <c r="C578" i="20"/>
  <c r="D578" i="20"/>
  <c r="C823" i="20"/>
  <c r="D823" i="20"/>
  <c r="C579" i="20"/>
  <c r="D579" i="20"/>
  <c r="C580" i="20"/>
  <c r="D580" i="20"/>
  <c r="C581" i="20"/>
  <c r="D581" i="20"/>
  <c r="C582" i="20"/>
  <c r="D582" i="20"/>
  <c r="C824" i="20"/>
  <c r="D824" i="20"/>
  <c r="C583" i="20"/>
  <c r="D583" i="20"/>
  <c r="C584" i="20"/>
  <c r="D584" i="20"/>
  <c r="C585" i="20"/>
  <c r="D585" i="20"/>
  <c r="C825" i="20"/>
  <c r="D825" i="20"/>
  <c r="C586" i="20"/>
  <c r="D586" i="20"/>
  <c r="C587" i="20"/>
  <c r="D587" i="20"/>
  <c r="C588" i="20"/>
  <c r="D588" i="20"/>
  <c r="C826" i="20"/>
  <c r="D826" i="20"/>
  <c r="C589" i="20"/>
  <c r="D589" i="20"/>
  <c r="C590" i="20"/>
  <c r="D590" i="20"/>
  <c r="C827" i="20"/>
  <c r="D827" i="20"/>
  <c r="C591" i="20"/>
  <c r="D591" i="20"/>
  <c r="C592" i="20"/>
  <c r="D592" i="20"/>
  <c r="C593" i="20"/>
  <c r="D593" i="20"/>
  <c r="C594" i="20"/>
  <c r="D594" i="20"/>
  <c r="C828" i="20"/>
  <c r="D828" i="20"/>
  <c r="C595" i="20"/>
  <c r="D595" i="20"/>
  <c r="C596" i="20"/>
  <c r="D596" i="20"/>
  <c r="C597" i="20"/>
  <c r="D597" i="20"/>
  <c r="C829" i="20"/>
  <c r="D829" i="20"/>
  <c r="C598" i="20"/>
  <c r="D598" i="20"/>
  <c r="C599" i="20"/>
  <c r="D599" i="20"/>
  <c r="C600" i="20"/>
  <c r="D600" i="20"/>
  <c r="C830" i="20"/>
  <c r="D830" i="20"/>
  <c r="C601" i="20"/>
  <c r="D601" i="20"/>
  <c r="C602" i="20"/>
  <c r="D602" i="20"/>
  <c r="C831" i="20"/>
  <c r="D831" i="20"/>
  <c r="C603" i="20"/>
  <c r="D603" i="20"/>
  <c r="C604" i="20"/>
  <c r="D604" i="20"/>
  <c r="C605" i="20"/>
  <c r="D605" i="20"/>
  <c r="C832" i="20"/>
  <c r="D832" i="20"/>
  <c r="C606" i="20"/>
  <c r="D606" i="20"/>
  <c r="C607" i="20"/>
  <c r="D607" i="20"/>
  <c r="C608" i="20"/>
  <c r="D608" i="20"/>
  <c r="C609" i="20"/>
  <c r="D609" i="20"/>
  <c r="C833" i="20"/>
  <c r="D833" i="20"/>
  <c r="C610" i="20"/>
  <c r="D610" i="20"/>
  <c r="C611" i="20"/>
  <c r="D611" i="20"/>
  <c r="C834" i="20"/>
  <c r="D834"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A3" i="11"/>
  <c r="A2" i="11"/>
  <c r="V12" i="20"/>
  <c r="V632" i="20"/>
  <c r="V14" i="20"/>
  <c r="V633" i="20"/>
  <c r="V13" i="20"/>
  <c r="V15" i="20"/>
  <c r="V18" i="20"/>
  <c r="V16" i="20"/>
  <c r="V17" i="20"/>
  <c r="V634" i="20"/>
  <c r="V20" i="20"/>
  <c r="V21" i="20"/>
  <c r="V19" i="20"/>
  <c r="V635" i="20"/>
  <c r="V22" i="20"/>
  <c r="V23" i="20"/>
  <c r="V24" i="20"/>
  <c r="V26" i="20"/>
  <c r="V27" i="20"/>
  <c r="V25" i="20"/>
  <c r="V636" i="20"/>
  <c r="V30" i="20"/>
  <c r="V29" i="20"/>
  <c r="V28" i="20"/>
  <c r="V637" i="20"/>
  <c r="V31" i="20"/>
  <c r="V638" i="20"/>
  <c r="V32" i="20"/>
  <c r="V33" i="20"/>
  <c r="V639" i="20"/>
  <c r="V34" i="20"/>
  <c r="V35" i="20"/>
  <c r="V36" i="20"/>
  <c r="V38" i="20"/>
  <c r="V37" i="20"/>
  <c r="V640" i="20"/>
  <c r="V39" i="20"/>
  <c r="V41" i="20"/>
  <c r="V40" i="20"/>
  <c r="V42" i="20"/>
  <c r="V641" i="20"/>
  <c r="V44" i="20"/>
  <c r="V45" i="20"/>
  <c r="V43" i="20"/>
  <c r="V642" i="20"/>
  <c r="V48" i="20"/>
  <c r="V47" i="20"/>
  <c r="V46" i="20"/>
  <c r="V643" i="20"/>
  <c r="V51" i="20"/>
  <c r="V50" i="20"/>
  <c r="V49" i="20"/>
  <c r="V644" i="20"/>
  <c r="V53" i="20"/>
  <c r="V54" i="20"/>
  <c r="V645" i="20"/>
  <c r="V52" i="20"/>
  <c r="V57" i="20"/>
  <c r="V56" i="20"/>
  <c r="V55" i="20"/>
  <c r="V646" i="20"/>
  <c r="V59" i="20"/>
  <c r="V60" i="20"/>
  <c r="V647" i="20"/>
  <c r="V58" i="20"/>
  <c r="V63" i="20"/>
  <c r="V62" i="20"/>
  <c r="V648" i="20"/>
  <c r="V61" i="20"/>
  <c r="V649" i="20"/>
  <c r="V64" i="20"/>
  <c r="V65" i="20"/>
  <c r="V68" i="20"/>
  <c r="V67" i="20"/>
  <c r="V66" i="20"/>
  <c r="V650" i="20"/>
  <c r="V71" i="20"/>
  <c r="V70" i="20"/>
  <c r="V69" i="20"/>
  <c r="V651" i="20"/>
  <c r="V72" i="20"/>
  <c r="V73" i="20"/>
  <c r="V652" i="20"/>
  <c r="V74" i="20"/>
  <c r="V75" i="20"/>
  <c r="V653" i="20"/>
  <c r="V76" i="20"/>
  <c r="V77" i="20"/>
  <c r="V80" i="20"/>
  <c r="V78" i="20"/>
  <c r="V79" i="20"/>
  <c r="V654" i="20"/>
  <c r="V82" i="20"/>
  <c r="V83" i="20"/>
  <c r="V81" i="20"/>
  <c r="V655" i="20"/>
  <c r="V84" i="20"/>
  <c r="V656" i="20"/>
  <c r="V86" i="20"/>
  <c r="V85" i="20"/>
  <c r="V87" i="20"/>
  <c r="V657" i="20"/>
  <c r="V88" i="20"/>
  <c r="V89" i="20"/>
  <c r="V91" i="20"/>
  <c r="V658" i="20"/>
  <c r="V90" i="20"/>
  <c r="V92" i="20"/>
  <c r="V659" i="20"/>
  <c r="V93" i="20"/>
  <c r="V94" i="20"/>
  <c r="V95" i="20"/>
  <c r="V96" i="20"/>
  <c r="V98" i="20"/>
  <c r="V660" i="20"/>
  <c r="V97" i="20"/>
  <c r="V100" i="20"/>
  <c r="V99" i="20"/>
  <c r="V661" i="20"/>
  <c r="V102" i="20"/>
  <c r="V101" i="20"/>
  <c r="V662" i="20"/>
  <c r="V105" i="20"/>
  <c r="V104" i="20"/>
  <c r="V103" i="20"/>
  <c r="V663" i="20"/>
  <c r="V107" i="20"/>
  <c r="V108" i="20"/>
  <c r="V106" i="20"/>
  <c r="V664" i="20"/>
  <c r="V111" i="20"/>
  <c r="V110" i="20"/>
  <c r="V109" i="20"/>
  <c r="V665" i="20"/>
  <c r="V113" i="20"/>
  <c r="V114" i="20"/>
  <c r="V112" i="20"/>
  <c r="V666" i="20"/>
  <c r="V117" i="20"/>
  <c r="V116" i="20"/>
  <c r="V667" i="20"/>
  <c r="V115" i="20"/>
  <c r="V120" i="20"/>
  <c r="V119" i="20"/>
  <c r="V118" i="20"/>
  <c r="V668" i="20"/>
  <c r="V123" i="20"/>
  <c r="V122" i="20"/>
  <c r="V121" i="20"/>
  <c r="V669" i="20"/>
  <c r="V126" i="20"/>
  <c r="V125" i="20"/>
  <c r="V124" i="20"/>
  <c r="V670" i="20"/>
  <c r="V129" i="20"/>
  <c r="V130" i="20"/>
  <c r="V127" i="20"/>
  <c r="V128" i="20"/>
  <c r="V133" i="20"/>
  <c r="V132" i="20"/>
  <c r="V131" i="20"/>
  <c r="V671" i="20"/>
  <c r="V135" i="20"/>
  <c r="V136" i="20"/>
  <c r="V134" i="20"/>
  <c r="V672" i="20"/>
  <c r="V138" i="20"/>
  <c r="V139" i="20"/>
  <c r="V137" i="20"/>
  <c r="V673" i="20"/>
  <c r="V141" i="20"/>
  <c r="V142" i="20"/>
  <c r="V140" i="20"/>
  <c r="V674" i="20"/>
  <c r="V675" i="20"/>
  <c r="V144" i="20"/>
  <c r="V143" i="20"/>
  <c r="V145" i="20"/>
  <c r="V147" i="20"/>
  <c r="V148" i="20"/>
  <c r="V146" i="20"/>
  <c r="V676" i="20"/>
  <c r="V150" i="20"/>
  <c r="V151" i="20"/>
  <c r="V149" i="20"/>
  <c r="V677" i="20"/>
  <c r="V153" i="20"/>
  <c r="V152" i="20"/>
  <c r="V155" i="20"/>
  <c r="V156" i="20"/>
  <c r="V154" i="20"/>
  <c r="V678" i="20"/>
  <c r="V159" i="20"/>
  <c r="V157" i="20"/>
  <c r="V158" i="20"/>
  <c r="V162" i="20"/>
  <c r="V161" i="20"/>
  <c r="V679" i="20"/>
  <c r="V160" i="20"/>
  <c r="V164" i="20"/>
  <c r="V165" i="20"/>
  <c r="V163" i="20"/>
  <c r="V680" i="20"/>
  <c r="V166" i="20"/>
  <c r="V167" i="20"/>
  <c r="V168" i="20"/>
  <c r="V681" i="20"/>
  <c r="V170" i="20"/>
  <c r="V169" i="20"/>
  <c r="V682" i="20"/>
  <c r="V173" i="20"/>
  <c r="V172" i="20"/>
  <c r="V683" i="20"/>
  <c r="V171" i="20"/>
  <c r="V176" i="20"/>
  <c r="V175" i="20"/>
  <c r="V174" i="20"/>
  <c r="V684" i="20"/>
  <c r="V179" i="20"/>
  <c r="V178" i="20"/>
  <c r="V177" i="20"/>
  <c r="V685" i="20"/>
  <c r="V181" i="20"/>
  <c r="V182" i="20"/>
  <c r="V180" i="20"/>
  <c r="V686" i="20"/>
  <c r="V184" i="20"/>
  <c r="V687" i="20"/>
  <c r="V183" i="20"/>
  <c r="V187" i="20"/>
  <c r="V186" i="20"/>
  <c r="V688" i="20"/>
  <c r="V185" i="20"/>
  <c r="V189" i="20"/>
  <c r="V190" i="20"/>
  <c r="V188" i="20"/>
  <c r="V689" i="20"/>
  <c r="V192" i="20"/>
  <c r="V193" i="20"/>
  <c r="V191" i="20"/>
  <c r="V196" i="20"/>
  <c r="V195" i="20"/>
  <c r="V194" i="20"/>
  <c r="V690" i="20"/>
  <c r="V199" i="20"/>
  <c r="V197" i="20"/>
  <c r="V691" i="20"/>
  <c r="V198" i="20"/>
  <c r="V201" i="20"/>
  <c r="V692" i="20"/>
  <c r="V200" i="20"/>
  <c r="V202" i="20"/>
  <c r="V204" i="20"/>
  <c r="V203" i="20"/>
  <c r="V693" i="20"/>
  <c r="V206" i="20"/>
  <c r="V205" i="20"/>
  <c r="V694" i="20"/>
  <c r="V211" i="20"/>
  <c r="V209" i="20"/>
  <c r="V208" i="20"/>
  <c r="V696" i="20"/>
  <c r="V207" i="20"/>
  <c r="V210" i="20"/>
  <c r="V695" i="20"/>
  <c r="V214" i="20"/>
  <c r="V213" i="20"/>
  <c r="V212" i="20"/>
  <c r="V697" i="20"/>
  <c r="V698" i="20"/>
  <c r="V216" i="20"/>
  <c r="V215" i="20"/>
  <c r="V219" i="20"/>
  <c r="V218" i="20"/>
  <c r="V217" i="20"/>
  <c r="V699" i="20"/>
  <c r="V221" i="20"/>
  <c r="V220" i="20"/>
  <c r="V700" i="20"/>
  <c r="V224" i="20"/>
  <c r="V223" i="20"/>
  <c r="V222" i="20"/>
  <c r="V701" i="20"/>
  <c r="V226" i="20"/>
  <c r="V227" i="20"/>
  <c r="V225" i="20"/>
  <c r="V702" i="20"/>
  <c r="V230" i="20"/>
  <c r="V229" i="20"/>
  <c r="V228" i="20"/>
  <c r="V703" i="20"/>
  <c r="V232" i="20"/>
  <c r="V233" i="20"/>
  <c r="V231" i="20"/>
  <c r="V704" i="20"/>
  <c r="V236" i="20"/>
  <c r="V235" i="20"/>
  <c r="V234" i="20"/>
  <c r="V705" i="20"/>
  <c r="V238" i="20"/>
  <c r="V237" i="20"/>
  <c r="V706" i="20"/>
  <c r="V240" i="20"/>
  <c r="V707" i="20"/>
  <c r="V239" i="20"/>
  <c r="V242" i="20"/>
  <c r="V241" i="20"/>
  <c r="V245" i="20"/>
  <c r="V244" i="20"/>
  <c r="V243" i="20"/>
  <c r="V708" i="20"/>
  <c r="V709" i="20"/>
  <c r="V248" i="20"/>
  <c r="V246" i="20"/>
  <c r="V247" i="20"/>
  <c r="V250" i="20"/>
  <c r="V249" i="20"/>
  <c r="V710" i="20"/>
  <c r="V711" i="20"/>
  <c r="V252" i="20"/>
  <c r="V251" i="20"/>
  <c r="V254" i="20"/>
  <c r="V255" i="20"/>
  <c r="V253" i="20"/>
  <c r="V712" i="20"/>
  <c r="V258" i="20"/>
  <c r="V713" i="20"/>
  <c r="V256" i="20"/>
  <c r="V257" i="20"/>
  <c r="V714" i="20"/>
  <c r="V260" i="20"/>
  <c r="V259" i="20"/>
  <c r="V263" i="20"/>
  <c r="V262" i="20"/>
  <c r="V261" i="20"/>
  <c r="V715" i="20"/>
  <c r="V265" i="20"/>
  <c r="V266" i="20"/>
  <c r="V264" i="20"/>
  <c r="V716" i="20"/>
  <c r="V268" i="20"/>
  <c r="V269" i="20"/>
  <c r="V267" i="20"/>
  <c r="V717" i="20"/>
  <c r="V272" i="20"/>
  <c r="V270" i="20"/>
  <c r="V271" i="20"/>
  <c r="V718" i="20"/>
  <c r="V274" i="20"/>
  <c r="V275" i="20"/>
  <c r="V273" i="20"/>
  <c r="V719" i="20"/>
  <c r="V278" i="20"/>
  <c r="V277" i="20"/>
  <c r="V276" i="20"/>
  <c r="V720" i="20"/>
  <c r="V721" i="20"/>
  <c r="V280" i="20"/>
  <c r="V281" i="20"/>
  <c r="V279" i="20"/>
  <c r="V283" i="20"/>
  <c r="V284" i="20"/>
  <c r="V722" i="20"/>
  <c r="V282" i="20"/>
  <c r="V287" i="20"/>
  <c r="V288" i="20"/>
  <c r="V723" i="20"/>
  <c r="V286" i="20"/>
  <c r="V290" i="20"/>
  <c r="V289" i="20"/>
  <c r="V285" i="20"/>
  <c r="V724" i="20"/>
  <c r="V292" i="20"/>
  <c r="V293" i="20"/>
  <c r="V291" i="20"/>
  <c r="V725" i="20"/>
  <c r="V295" i="20"/>
  <c r="V296" i="20"/>
  <c r="V294" i="20"/>
  <c r="V726" i="20"/>
  <c r="V299" i="20"/>
  <c r="V727" i="20"/>
  <c r="V298" i="20"/>
  <c r="V297" i="20"/>
  <c r="V301" i="20"/>
  <c r="V302" i="20"/>
  <c r="V300" i="20"/>
  <c r="V728" i="20"/>
  <c r="V304" i="20"/>
  <c r="V305" i="20"/>
  <c r="V303" i="20"/>
  <c r="V729" i="20"/>
  <c r="V308" i="20"/>
  <c r="V307" i="20"/>
  <c r="V306" i="20"/>
  <c r="V730" i="20"/>
  <c r="V310" i="20"/>
  <c r="V309" i="20"/>
  <c r="V731" i="20"/>
  <c r="V311" i="20"/>
  <c r="V314" i="20"/>
  <c r="V313" i="20"/>
  <c r="V732" i="20"/>
  <c r="V312" i="20"/>
  <c r="V317" i="20"/>
  <c r="V316" i="20"/>
  <c r="V315" i="20"/>
  <c r="V733" i="20"/>
  <c r="V318" i="20"/>
  <c r="V320" i="20"/>
  <c r="V319" i="20"/>
  <c r="V734" i="20"/>
  <c r="V323" i="20"/>
  <c r="V322" i="20"/>
  <c r="V321" i="20"/>
  <c r="V735" i="20"/>
  <c r="V325" i="20"/>
  <c r="V324" i="20"/>
  <c r="V736" i="20"/>
  <c r="V327" i="20"/>
  <c r="V326" i="20"/>
  <c r="V737" i="20"/>
  <c r="V330" i="20"/>
  <c r="V329" i="20"/>
  <c r="V328" i="20"/>
  <c r="V738" i="20"/>
  <c r="V333" i="20"/>
  <c r="V332" i="20"/>
  <c r="V331" i="20"/>
  <c r="V739" i="20"/>
  <c r="V335" i="20"/>
  <c r="V334" i="20"/>
  <c r="V740" i="20"/>
  <c r="V336" i="20"/>
  <c r="V339" i="20"/>
  <c r="V338" i="20"/>
  <c r="V337" i="20"/>
  <c r="V741" i="20"/>
  <c r="V341" i="20"/>
  <c r="V342" i="20"/>
  <c r="V340" i="20"/>
  <c r="V742" i="20"/>
  <c r="V344" i="20"/>
  <c r="V343" i="20"/>
  <c r="V743" i="20"/>
  <c r="V346" i="20"/>
  <c r="V347" i="20"/>
  <c r="V345" i="20"/>
  <c r="V744" i="20"/>
  <c r="V349" i="20"/>
  <c r="V350" i="20"/>
  <c r="V745" i="20"/>
  <c r="V348" i="20"/>
  <c r="V352" i="20"/>
  <c r="V351" i="20"/>
  <c r="V746" i="20"/>
  <c r="V354" i="20"/>
  <c r="V355" i="20"/>
  <c r="V353" i="20"/>
  <c r="V747" i="20"/>
  <c r="V357" i="20"/>
  <c r="V748" i="20"/>
  <c r="V356" i="20"/>
  <c r="V359" i="20"/>
  <c r="V360" i="20"/>
  <c r="V358" i="20"/>
  <c r="V749" i="20"/>
  <c r="V362" i="20"/>
  <c r="V363" i="20"/>
  <c r="V361" i="20"/>
  <c r="V750" i="20"/>
  <c r="V365" i="20"/>
  <c r="V366" i="20"/>
  <c r="V364" i="20"/>
  <c r="V751" i="20"/>
  <c r="V369" i="20"/>
  <c r="V368" i="20"/>
  <c r="V752" i="20"/>
  <c r="V367" i="20"/>
  <c r="V371" i="20"/>
  <c r="V372" i="20"/>
  <c r="V370" i="20"/>
  <c r="V753" i="20"/>
  <c r="V375" i="20"/>
  <c r="V374" i="20"/>
  <c r="V373" i="20"/>
  <c r="V754" i="20"/>
  <c r="V377" i="20"/>
  <c r="V378" i="20"/>
  <c r="V376" i="20"/>
  <c r="V755" i="20"/>
  <c r="V381" i="20"/>
  <c r="V380" i="20"/>
  <c r="V379" i="20"/>
  <c r="V756" i="20"/>
  <c r="V384" i="20"/>
  <c r="V383" i="20"/>
  <c r="V382" i="20"/>
  <c r="V757" i="20"/>
  <c r="V387" i="20"/>
  <c r="V386" i="20"/>
  <c r="V385" i="20"/>
  <c r="V758" i="20"/>
  <c r="V759" i="20"/>
  <c r="V388" i="20"/>
  <c r="V391" i="20"/>
  <c r="V390" i="20"/>
  <c r="V389" i="20"/>
  <c r="V760" i="20"/>
  <c r="V393" i="20"/>
  <c r="V394" i="20"/>
  <c r="V392" i="20"/>
  <c r="V761" i="20"/>
  <c r="V762" i="20"/>
  <c r="V397" i="20"/>
  <c r="V396" i="20"/>
  <c r="V395" i="20"/>
  <c r="V400" i="20"/>
  <c r="V398" i="20"/>
  <c r="V763" i="20"/>
  <c r="V399" i="20"/>
  <c r="V403" i="20"/>
  <c r="V402" i="20"/>
  <c r="V401" i="20"/>
  <c r="V764" i="20"/>
  <c r="V405" i="20"/>
  <c r="V404" i="20"/>
  <c r="V407" i="20"/>
  <c r="V408" i="20"/>
  <c r="V765" i="20"/>
  <c r="V406" i="20"/>
  <c r="V410" i="20"/>
  <c r="V411" i="20"/>
  <c r="V409" i="20"/>
  <c r="V766" i="20"/>
  <c r="V414" i="20"/>
  <c r="V413" i="20"/>
  <c r="V412" i="20"/>
  <c r="V767" i="20"/>
  <c r="V417" i="20"/>
  <c r="V415" i="20"/>
  <c r="V416" i="20"/>
  <c r="V768" i="20"/>
  <c r="V769" i="20"/>
  <c r="V419" i="20"/>
  <c r="V418" i="20"/>
  <c r="V420" i="20"/>
  <c r="V422" i="20"/>
  <c r="V421" i="20"/>
  <c r="V770" i="20"/>
  <c r="V425" i="20"/>
  <c r="V424" i="20"/>
  <c r="V423" i="20"/>
  <c r="V771" i="20"/>
  <c r="V427" i="20"/>
  <c r="V428" i="20"/>
  <c r="V772" i="20"/>
  <c r="V426" i="20"/>
  <c r="V431" i="20"/>
  <c r="V430" i="20"/>
  <c r="V429" i="20"/>
  <c r="V773" i="20"/>
  <c r="V434" i="20"/>
  <c r="V433" i="20"/>
  <c r="V432" i="20"/>
  <c r="V437" i="20"/>
  <c r="V436" i="20"/>
  <c r="V435" i="20"/>
  <c r="V774" i="20"/>
  <c r="V441" i="20"/>
  <c r="V440" i="20"/>
  <c r="V438" i="20"/>
  <c r="V439" i="20"/>
  <c r="V443" i="20"/>
  <c r="V442" i="20"/>
  <c r="V444" i="20"/>
  <c r="V775" i="20"/>
  <c r="V446" i="20"/>
  <c r="V447" i="20"/>
  <c r="V445" i="20"/>
  <c r="V776" i="20"/>
  <c r="V449" i="20"/>
  <c r="V450" i="20"/>
  <c r="V448" i="20"/>
  <c r="V777" i="20"/>
  <c r="V453" i="20"/>
  <c r="V452" i="20"/>
  <c r="V451" i="20"/>
  <c r="V778" i="20"/>
  <c r="V454" i="20"/>
  <c r="V456" i="20"/>
  <c r="V455" i="20"/>
  <c r="V779" i="20"/>
  <c r="V457" i="20"/>
  <c r="V458" i="20"/>
  <c r="V459" i="20"/>
  <c r="V780" i="20"/>
  <c r="V461" i="20"/>
  <c r="V462" i="20"/>
  <c r="V460" i="20"/>
  <c r="V781" i="20"/>
  <c r="V464" i="20"/>
  <c r="V463" i="20"/>
  <c r="V782" i="20"/>
  <c r="V467" i="20"/>
  <c r="V466" i="20"/>
  <c r="V465" i="20"/>
  <c r="V783" i="20"/>
  <c r="V469" i="20"/>
  <c r="V470" i="20"/>
  <c r="V468" i="20"/>
  <c r="V784" i="20"/>
  <c r="V471" i="20"/>
  <c r="V473" i="20"/>
  <c r="V785" i="20"/>
  <c r="V472" i="20"/>
  <c r="V475" i="20"/>
  <c r="V474" i="20"/>
  <c r="V786" i="20"/>
  <c r="V478" i="20"/>
  <c r="V477" i="20"/>
  <c r="V476" i="20"/>
  <c r="V787" i="20"/>
  <c r="V788" i="20"/>
  <c r="V481" i="20"/>
  <c r="V479" i="20"/>
  <c r="V480" i="20"/>
  <c r="V484" i="20"/>
  <c r="V482" i="20"/>
  <c r="V789" i="20"/>
  <c r="V483" i="20"/>
  <c r="V487" i="20"/>
  <c r="V486" i="20"/>
  <c r="V485" i="20"/>
  <c r="V790" i="20"/>
  <c r="V490" i="20"/>
  <c r="V489" i="20"/>
  <c r="V791" i="20"/>
  <c r="V488" i="20"/>
  <c r="V491" i="20"/>
  <c r="V492" i="20"/>
  <c r="V493" i="20"/>
  <c r="V792" i="20"/>
  <c r="V793" i="20"/>
  <c r="V494" i="20"/>
  <c r="V495" i="20"/>
  <c r="V496" i="20"/>
  <c r="V498" i="20"/>
  <c r="V497" i="20"/>
  <c r="V499" i="20"/>
  <c r="V794" i="20"/>
  <c r="V501" i="20"/>
  <c r="V500" i="20"/>
  <c r="V795" i="20"/>
  <c r="V502" i="20"/>
  <c r="V504" i="20"/>
  <c r="V503" i="20"/>
  <c r="V796" i="20"/>
  <c r="V506" i="20"/>
  <c r="V797" i="20"/>
  <c r="V507" i="20"/>
  <c r="V505" i="20"/>
  <c r="V798" i="20"/>
  <c r="V509" i="20"/>
  <c r="V510" i="20"/>
  <c r="V508" i="20"/>
  <c r="V512" i="20"/>
  <c r="V513" i="20"/>
  <c r="V511" i="20"/>
  <c r="V799" i="20"/>
  <c r="V514" i="20"/>
  <c r="V800" i="20"/>
  <c r="V515" i="20"/>
  <c r="V516" i="20"/>
  <c r="V518" i="20"/>
  <c r="V517" i="20"/>
  <c r="V801" i="20"/>
  <c r="V520" i="20"/>
  <c r="V521" i="20"/>
  <c r="V519" i="20"/>
  <c r="V802" i="20"/>
  <c r="V524" i="20"/>
  <c r="V522" i="20"/>
  <c r="V803" i="20"/>
  <c r="V523" i="20"/>
  <c r="V525" i="20"/>
  <c r="V804" i="20"/>
  <c r="V527" i="20"/>
  <c r="V526" i="20"/>
  <c r="V530" i="20"/>
  <c r="V529" i="20"/>
  <c r="V528" i="20"/>
  <c r="V805" i="20"/>
  <c r="V532" i="20"/>
  <c r="V806" i="20"/>
  <c r="V533" i="20"/>
  <c r="V531" i="20"/>
  <c r="V535" i="20"/>
  <c r="V536" i="20"/>
  <c r="V534" i="20"/>
  <c r="V807" i="20"/>
  <c r="V538" i="20"/>
  <c r="V540" i="20"/>
  <c r="V537" i="20"/>
  <c r="V808" i="20"/>
  <c r="V539" i="20"/>
  <c r="V543" i="20"/>
  <c r="V809" i="20"/>
  <c r="V541" i="20"/>
  <c r="V542" i="20"/>
  <c r="V544" i="20"/>
  <c r="V546" i="20"/>
  <c r="V810" i="20"/>
  <c r="V545" i="20"/>
  <c r="V548" i="20"/>
  <c r="V549" i="20"/>
  <c r="V547" i="20"/>
  <c r="V811" i="20"/>
  <c r="V552" i="20"/>
  <c r="V551" i="20"/>
  <c r="V550" i="20"/>
  <c r="V812" i="20"/>
  <c r="V554" i="20"/>
  <c r="V553" i="20"/>
  <c r="V813" i="20"/>
  <c r="V555" i="20"/>
  <c r="V557" i="20"/>
  <c r="V558" i="20"/>
  <c r="V556" i="20"/>
  <c r="V814" i="20"/>
  <c r="V561" i="20"/>
  <c r="V560" i="20"/>
  <c r="V559" i="20"/>
  <c r="V815" i="20"/>
  <c r="V562" i="20"/>
  <c r="V816" i="20"/>
  <c r="V563" i="20"/>
  <c r="V564" i="20"/>
  <c r="V567" i="20"/>
  <c r="V565" i="20"/>
  <c r="V566" i="20"/>
  <c r="V817" i="20"/>
  <c r="V570" i="20"/>
  <c r="V569" i="20"/>
  <c r="V568" i="20"/>
  <c r="V818" i="20"/>
  <c r="V573" i="20"/>
  <c r="V572" i="20"/>
  <c r="V571" i="20"/>
  <c r="V819" i="20"/>
  <c r="V574" i="20"/>
  <c r="V575" i="20"/>
  <c r="V820" i="20"/>
  <c r="V821" i="20"/>
  <c r="V578" i="20"/>
  <c r="V577" i="20"/>
  <c r="V576" i="20"/>
  <c r="V822" i="20"/>
  <c r="V580" i="20"/>
  <c r="V581" i="20"/>
  <c r="V579" i="20"/>
  <c r="V823" i="20"/>
  <c r="V583" i="20"/>
  <c r="V582" i="20"/>
  <c r="V824" i="20"/>
  <c r="V584" i="20"/>
  <c r="V586" i="20"/>
  <c r="V825" i="20"/>
  <c r="V585" i="20"/>
  <c r="V587" i="20"/>
  <c r="V589" i="20"/>
  <c r="V590" i="20"/>
  <c r="V588" i="20"/>
  <c r="V826" i="20"/>
  <c r="V592" i="20"/>
  <c r="V593" i="20"/>
  <c r="V591" i="20"/>
  <c r="V827" i="20"/>
  <c r="V596" i="20"/>
  <c r="V595" i="20"/>
  <c r="V594" i="20"/>
  <c r="V828" i="20"/>
  <c r="V597" i="20"/>
  <c r="V829" i="20"/>
  <c r="V598" i="20"/>
  <c r="V599" i="20"/>
  <c r="V602" i="20"/>
  <c r="V601" i="20"/>
  <c r="V600" i="20"/>
  <c r="V830" i="20"/>
  <c r="V605" i="20"/>
  <c r="V604" i="20"/>
  <c r="V603" i="20"/>
  <c r="V831" i="20"/>
  <c r="V608" i="20"/>
  <c r="V607" i="20"/>
  <c r="V832" i="20"/>
  <c r="V606" i="20"/>
  <c r="V611" i="20"/>
  <c r="V610" i="20"/>
  <c r="V609" i="20"/>
  <c r="V833" i="20"/>
  <c r="V612" i="20"/>
  <c r="V614" i="20"/>
  <c r="V834" i="20"/>
  <c r="V613" i="20"/>
  <c r="V623" i="20"/>
  <c r="V622" i="20"/>
  <c r="V624" i="20"/>
  <c r="V620" i="20"/>
  <c r="V621" i="20"/>
  <c r="V626" i="20"/>
  <c r="V625" i="20"/>
  <c r="V627" i="20"/>
  <c r="V615" i="20"/>
  <c r="V616" i="20"/>
  <c r="V617" i="20"/>
  <c r="V618" i="20"/>
  <c r="V619" i="20"/>
  <c r="V630" i="20"/>
  <c r="V629" i="20"/>
  <c r="V628" i="20"/>
  <c r="V631" i="20"/>
  <c r="Z11" i="20"/>
  <c r="Y11" i="20"/>
  <c r="V11" i="20"/>
  <c r="X11" i="20"/>
  <c r="W11" i="20"/>
  <c r="M44" i="20"/>
  <c r="M45" i="20"/>
  <c r="M43" i="20"/>
  <c r="M642" i="20"/>
  <c r="M48" i="20"/>
  <c r="M47" i="20"/>
  <c r="M46" i="20"/>
  <c r="M643" i="20"/>
  <c r="M51" i="20"/>
  <c r="M50" i="20"/>
  <c r="M49" i="20"/>
  <c r="M644" i="20"/>
  <c r="M53" i="20"/>
  <c r="M54" i="20"/>
  <c r="M645" i="20"/>
  <c r="M52" i="20"/>
  <c r="M57" i="20"/>
  <c r="M56" i="20"/>
  <c r="M55" i="20"/>
  <c r="M646" i="20"/>
  <c r="M59" i="20"/>
  <c r="M60" i="20"/>
  <c r="M647" i="20"/>
  <c r="M58" i="20"/>
  <c r="M63" i="20"/>
  <c r="M62" i="20"/>
  <c r="M648" i="20"/>
  <c r="M61" i="20"/>
  <c r="M649" i="20"/>
  <c r="M64" i="20"/>
  <c r="M65" i="20"/>
  <c r="M68" i="20"/>
  <c r="M67" i="20"/>
  <c r="M66" i="20"/>
  <c r="M650" i="20"/>
  <c r="M71" i="20"/>
  <c r="M70" i="20"/>
  <c r="M69" i="20"/>
  <c r="M651" i="20"/>
  <c r="M72" i="20"/>
  <c r="M73" i="20"/>
  <c r="M652" i="20"/>
  <c r="M74" i="20"/>
  <c r="M75" i="20"/>
  <c r="M653" i="20"/>
  <c r="M76" i="20"/>
  <c r="M77" i="20"/>
  <c r="M80" i="20"/>
  <c r="M78" i="20"/>
  <c r="M79" i="20"/>
  <c r="M654" i="20"/>
  <c r="M82" i="20"/>
  <c r="M83" i="20"/>
  <c r="M81" i="20"/>
  <c r="M655" i="20"/>
  <c r="M84" i="20"/>
  <c r="M656" i="20"/>
  <c r="M86" i="20"/>
  <c r="M85" i="20"/>
  <c r="M87" i="20"/>
  <c r="M657" i="20"/>
  <c r="M88" i="20"/>
  <c r="M89" i="20"/>
  <c r="M91" i="20"/>
  <c r="M658" i="20"/>
  <c r="M90" i="20"/>
  <c r="M92" i="20"/>
  <c r="M659" i="20"/>
  <c r="M93" i="20"/>
  <c r="M94" i="20"/>
  <c r="M95" i="20"/>
  <c r="M96" i="20"/>
  <c r="M98" i="20"/>
  <c r="M660" i="20"/>
  <c r="M97" i="20"/>
  <c r="M100" i="20"/>
  <c r="M99" i="20"/>
  <c r="M661" i="20"/>
  <c r="M102" i="20"/>
  <c r="M101" i="20"/>
  <c r="M662" i="20"/>
  <c r="M105" i="20"/>
  <c r="M104" i="20"/>
  <c r="M103" i="20"/>
  <c r="M663" i="20"/>
  <c r="M107" i="20"/>
  <c r="M108" i="20"/>
  <c r="M106" i="20"/>
  <c r="M664" i="20"/>
  <c r="M111" i="20"/>
  <c r="M110" i="20"/>
  <c r="M109" i="20"/>
  <c r="M665" i="20"/>
  <c r="M113" i="20"/>
  <c r="M114" i="20"/>
  <c r="M112" i="20"/>
  <c r="M666" i="20"/>
  <c r="M117" i="20"/>
  <c r="M116" i="20"/>
  <c r="M667" i="20"/>
  <c r="M115" i="20"/>
  <c r="M120" i="20"/>
  <c r="M119" i="20"/>
  <c r="M118" i="20"/>
  <c r="M668" i="20"/>
  <c r="M123" i="20"/>
  <c r="M122" i="20"/>
  <c r="M121" i="20"/>
  <c r="M669" i="20"/>
  <c r="M126" i="20"/>
  <c r="M125" i="20"/>
  <c r="M124" i="20"/>
  <c r="M670" i="20"/>
  <c r="M129" i="20"/>
  <c r="M130" i="20"/>
  <c r="M127" i="20"/>
  <c r="M128" i="20"/>
  <c r="M133" i="20"/>
  <c r="M132" i="20"/>
  <c r="M131" i="20"/>
  <c r="M671" i="20"/>
  <c r="M135" i="20"/>
  <c r="M136" i="20"/>
  <c r="M134" i="20"/>
  <c r="M672" i="20"/>
  <c r="M138" i="20"/>
  <c r="M139" i="20"/>
  <c r="M137" i="20"/>
  <c r="M673" i="20"/>
  <c r="M141" i="20"/>
  <c r="M142" i="20"/>
  <c r="M140" i="20"/>
  <c r="M674" i="20"/>
  <c r="M675" i="20"/>
  <c r="M144" i="20"/>
  <c r="M143" i="20"/>
  <c r="M145" i="20"/>
  <c r="M147" i="20"/>
  <c r="M148" i="20"/>
  <c r="M146" i="20"/>
  <c r="M676" i="20"/>
  <c r="M150" i="20"/>
  <c r="M151" i="20"/>
  <c r="M149" i="20"/>
  <c r="M677" i="20"/>
  <c r="M153" i="20"/>
  <c r="M152" i="20"/>
  <c r="M155" i="20"/>
  <c r="M156" i="20"/>
  <c r="M154" i="20"/>
  <c r="M678" i="20"/>
  <c r="M159" i="20"/>
  <c r="M157" i="20"/>
  <c r="M158" i="20"/>
  <c r="M162" i="20"/>
  <c r="M161" i="20"/>
  <c r="M679" i="20"/>
  <c r="M160" i="20"/>
  <c r="M164" i="20"/>
  <c r="M165" i="20"/>
  <c r="M163" i="20"/>
  <c r="M680" i="20"/>
  <c r="M166" i="20"/>
  <c r="M167" i="20"/>
  <c r="M168" i="20"/>
  <c r="M681" i="20"/>
  <c r="M170" i="20"/>
  <c r="M169" i="20"/>
  <c r="M682" i="20"/>
  <c r="M173" i="20"/>
  <c r="M172" i="20"/>
  <c r="M683" i="20"/>
  <c r="M171" i="20"/>
  <c r="M176" i="20"/>
  <c r="M175" i="20"/>
  <c r="M174" i="20"/>
  <c r="M684" i="20"/>
  <c r="M179" i="20"/>
  <c r="M178" i="20"/>
  <c r="M177" i="20"/>
  <c r="M685" i="20"/>
  <c r="M181" i="20"/>
  <c r="M182" i="20"/>
  <c r="M180" i="20"/>
  <c r="M686" i="20"/>
  <c r="M184" i="20"/>
  <c r="M687" i="20"/>
  <c r="M183" i="20"/>
  <c r="M187" i="20"/>
  <c r="M186" i="20"/>
  <c r="M688" i="20"/>
  <c r="M185" i="20"/>
  <c r="M189" i="20"/>
  <c r="M190" i="20"/>
  <c r="M188" i="20"/>
  <c r="M689" i="20"/>
  <c r="M192" i="20"/>
  <c r="M193" i="20"/>
  <c r="M191" i="20"/>
  <c r="M196" i="20"/>
  <c r="M195" i="20"/>
  <c r="M194" i="20"/>
  <c r="M690" i="20"/>
  <c r="M199" i="20"/>
  <c r="M197" i="20"/>
  <c r="M691" i="20"/>
  <c r="M198" i="20"/>
  <c r="M201" i="20"/>
  <c r="M692" i="20"/>
  <c r="M200" i="20"/>
  <c r="M202" i="20"/>
  <c r="M204" i="20"/>
  <c r="M203" i="20"/>
  <c r="M693" i="20"/>
  <c r="M206" i="20"/>
  <c r="M205" i="20"/>
  <c r="M694" i="20"/>
  <c r="M211" i="20"/>
  <c r="M209" i="20"/>
  <c r="M208" i="20"/>
  <c r="M696" i="20"/>
  <c r="M207" i="20"/>
  <c r="M210" i="20"/>
  <c r="M695" i="20"/>
  <c r="M214" i="20"/>
  <c r="M213" i="20"/>
  <c r="M212" i="20"/>
  <c r="M697" i="20"/>
  <c r="M698" i="20"/>
  <c r="M216" i="20"/>
  <c r="M215" i="20"/>
  <c r="M219" i="20"/>
  <c r="M218" i="20"/>
  <c r="M217" i="20"/>
  <c r="M699" i="20"/>
  <c r="M221" i="20"/>
  <c r="M220" i="20"/>
  <c r="M700" i="20"/>
  <c r="M224" i="20"/>
  <c r="M223" i="20"/>
  <c r="M222" i="20"/>
  <c r="M701" i="20"/>
  <c r="M226" i="20"/>
  <c r="M227" i="20"/>
  <c r="M225" i="20"/>
  <c r="M702" i="20"/>
  <c r="M230" i="20"/>
  <c r="M229" i="20"/>
  <c r="M228" i="20"/>
  <c r="M703" i="20"/>
  <c r="M232" i="20"/>
  <c r="M233" i="20"/>
  <c r="M231" i="20"/>
  <c r="M704" i="20"/>
  <c r="M236" i="20"/>
  <c r="M235" i="20"/>
  <c r="M234" i="20"/>
  <c r="M705" i="20"/>
  <c r="M238" i="20"/>
  <c r="M237" i="20"/>
  <c r="M706" i="20"/>
  <c r="M240" i="20"/>
  <c r="M707" i="20"/>
  <c r="M239" i="20"/>
  <c r="M242" i="20"/>
  <c r="M241" i="20"/>
  <c r="M245" i="20"/>
  <c r="M244" i="20"/>
  <c r="M243" i="20"/>
  <c r="M708" i="20"/>
  <c r="M709" i="20"/>
  <c r="M248" i="20"/>
  <c r="M246" i="20"/>
  <c r="M247" i="20"/>
  <c r="M250" i="20"/>
  <c r="M249" i="20"/>
  <c r="M710" i="20"/>
  <c r="M711" i="20"/>
  <c r="M252" i="20"/>
  <c r="M251" i="20"/>
  <c r="M254" i="20"/>
  <c r="M255" i="20"/>
  <c r="M253" i="20"/>
  <c r="M712" i="20"/>
  <c r="M258" i="20"/>
  <c r="M713" i="20"/>
  <c r="M256" i="20"/>
  <c r="M257" i="20"/>
  <c r="M714" i="20"/>
  <c r="M260" i="20"/>
  <c r="M259" i="20"/>
  <c r="M263" i="20"/>
  <c r="M262" i="20"/>
  <c r="M261" i="20"/>
  <c r="M715" i="20"/>
  <c r="M265" i="20"/>
  <c r="M266" i="20"/>
  <c r="M264" i="20"/>
  <c r="M716" i="20"/>
  <c r="M268" i="20"/>
  <c r="M269" i="20"/>
  <c r="M267" i="20"/>
  <c r="M717" i="20"/>
  <c r="M272" i="20"/>
  <c r="M270" i="20"/>
  <c r="M271" i="20"/>
  <c r="M718" i="20"/>
  <c r="M274" i="20"/>
  <c r="M275" i="20"/>
  <c r="M273" i="20"/>
  <c r="M719" i="20"/>
  <c r="M278" i="20"/>
  <c r="M277" i="20"/>
  <c r="M276" i="20"/>
  <c r="M720" i="20"/>
  <c r="M721" i="20"/>
  <c r="M280" i="20"/>
  <c r="M281" i="20"/>
  <c r="M279" i="20"/>
  <c r="M283" i="20"/>
  <c r="M284" i="20"/>
  <c r="M722" i="20"/>
  <c r="M282" i="20"/>
  <c r="M287" i="20"/>
  <c r="M288" i="20"/>
  <c r="M723" i="20"/>
  <c r="M286" i="20"/>
  <c r="M290" i="20"/>
  <c r="M289" i="20"/>
  <c r="M285" i="20"/>
  <c r="M724" i="20"/>
  <c r="M292" i="20"/>
  <c r="M293" i="20"/>
  <c r="M291" i="20"/>
  <c r="M725" i="20"/>
  <c r="M295" i="20"/>
  <c r="M296" i="20"/>
  <c r="M294" i="20"/>
  <c r="M726" i="20"/>
  <c r="M299" i="20"/>
  <c r="M727" i="20"/>
  <c r="M298" i="20"/>
  <c r="M297" i="20"/>
  <c r="M301" i="20"/>
  <c r="M302" i="20"/>
  <c r="M300" i="20"/>
  <c r="M728" i="20"/>
  <c r="M304" i="20"/>
  <c r="M305" i="20"/>
  <c r="M303" i="20"/>
  <c r="M729" i="20"/>
  <c r="M308" i="20"/>
  <c r="M307" i="20"/>
  <c r="M306" i="20"/>
  <c r="M730" i="20"/>
  <c r="M310" i="20"/>
  <c r="M309" i="20"/>
  <c r="M731" i="20"/>
  <c r="M311" i="20"/>
  <c r="M314" i="20"/>
  <c r="M313" i="20"/>
  <c r="M732" i="20"/>
  <c r="M312" i="20"/>
  <c r="M317" i="20"/>
  <c r="M316" i="20"/>
  <c r="M315" i="20"/>
  <c r="M733" i="20"/>
  <c r="M318" i="20"/>
  <c r="M320" i="20"/>
  <c r="M319" i="20"/>
  <c r="M734" i="20"/>
  <c r="M323" i="20"/>
  <c r="M322" i="20"/>
  <c r="M321" i="20"/>
  <c r="M735" i="20"/>
  <c r="M325" i="20"/>
  <c r="M324" i="20"/>
  <c r="M736" i="20"/>
  <c r="M327" i="20"/>
  <c r="M326" i="20"/>
  <c r="M737" i="20"/>
  <c r="M330" i="20"/>
  <c r="M329" i="20"/>
  <c r="M328" i="20"/>
  <c r="M738" i="20"/>
  <c r="M333" i="20"/>
  <c r="M332" i="20"/>
  <c r="M331" i="20"/>
  <c r="M739" i="20"/>
  <c r="M335" i="20"/>
  <c r="M334" i="20"/>
  <c r="M740" i="20"/>
  <c r="M336" i="20"/>
  <c r="M339" i="20"/>
  <c r="M338" i="20"/>
  <c r="M337" i="20"/>
  <c r="M741" i="20"/>
  <c r="M341" i="20"/>
  <c r="M342" i="20"/>
  <c r="M340" i="20"/>
  <c r="M742" i="20"/>
  <c r="M344" i="20"/>
  <c r="M343" i="20"/>
  <c r="M743" i="20"/>
  <c r="M346" i="20"/>
  <c r="M347" i="20"/>
  <c r="M345" i="20"/>
  <c r="M744" i="20"/>
  <c r="M349" i="20"/>
  <c r="M350" i="20"/>
  <c r="M745" i="20"/>
  <c r="M348" i="20"/>
  <c r="M352" i="20"/>
  <c r="M351" i="20"/>
  <c r="M746" i="20"/>
  <c r="M354" i="20"/>
  <c r="M355" i="20"/>
  <c r="M353" i="20"/>
  <c r="M747" i="20"/>
  <c r="M357" i="20"/>
  <c r="M748" i="20"/>
  <c r="M356" i="20"/>
  <c r="M359" i="20"/>
  <c r="M360" i="20"/>
  <c r="M358" i="20"/>
  <c r="M749" i="20"/>
  <c r="M362" i="20"/>
  <c r="M363" i="20"/>
  <c r="M361" i="20"/>
  <c r="M750" i="20"/>
  <c r="M365" i="20"/>
  <c r="M366" i="20"/>
  <c r="M364" i="20"/>
  <c r="M751" i="20"/>
  <c r="M369" i="20"/>
  <c r="M368" i="20"/>
  <c r="M752" i="20"/>
  <c r="M367" i="20"/>
  <c r="M371" i="20"/>
  <c r="M372" i="20"/>
  <c r="M370" i="20"/>
  <c r="M753" i="20"/>
  <c r="M375" i="20"/>
  <c r="M374" i="20"/>
  <c r="M373" i="20"/>
  <c r="M754" i="20"/>
  <c r="M377" i="20"/>
  <c r="M378" i="20"/>
  <c r="M376" i="20"/>
  <c r="M755" i="20"/>
  <c r="M381" i="20"/>
  <c r="M380" i="20"/>
  <c r="M379" i="20"/>
  <c r="M756" i="20"/>
  <c r="M384" i="20"/>
  <c r="M383" i="20"/>
  <c r="M382" i="20"/>
  <c r="M757" i="20"/>
  <c r="M387" i="20"/>
  <c r="M386" i="20"/>
  <c r="M385" i="20"/>
  <c r="M758" i="20"/>
  <c r="M759" i="20"/>
  <c r="M388" i="20"/>
  <c r="M391" i="20"/>
  <c r="M390" i="20"/>
  <c r="M389" i="20"/>
  <c r="M760" i="20"/>
  <c r="M393" i="20"/>
  <c r="M394" i="20"/>
  <c r="M392" i="20"/>
  <c r="M761" i="20"/>
  <c r="M762" i="20"/>
  <c r="M397" i="20"/>
  <c r="M396" i="20"/>
  <c r="M395" i="20"/>
  <c r="M400" i="20"/>
  <c r="M398" i="20"/>
  <c r="M763" i="20"/>
  <c r="M399" i="20"/>
  <c r="M403" i="20"/>
  <c r="M402" i="20"/>
  <c r="M401" i="20"/>
  <c r="M764" i="20"/>
  <c r="M405" i="20"/>
  <c r="M404" i="20"/>
  <c r="M407" i="20"/>
  <c r="M408" i="20"/>
  <c r="M765" i="20"/>
  <c r="M406" i="20"/>
  <c r="M410" i="20"/>
  <c r="M411" i="20"/>
  <c r="M409" i="20"/>
  <c r="M766" i="20"/>
  <c r="M414" i="20"/>
  <c r="M413" i="20"/>
  <c r="M412" i="20"/>
  <c r="M767" i="20"/>
  <c r="M417" i="20"/>
  <c r="M415" i="20"/>
  <c r="M416" i="20"/>
  <c r="M768" i="20"/>
  <c r="M769" i="20"/>
  <c r="M419" i="20"/>
  <c r="M418" i="20"/>
  <c r="M420" i="20"/>
  <c r="M422" i="20"/>
  <c r="M421" i="20"/>
  <c r="M770" i="20"/>
  <c r="M425" i="20"/>
  <c r="M424" i="20"/>
  <c r="M423" i="20"/>
  <c r="M771" i="20"/>
  <c r="M427" i="20"/>
  <c r="M428" i="20"/>
  <c r="M772" i="20"/>
  <c r="M426" i="20"/>
  <c r="M431" i="20"/>
  <c r="M430" i="20"/>
  <c r="M429" i="20"/>
  <c r="M773" i="20"/>
  <c r="M434" i="20"/>
  <c r="M433" i="20"/>
  <c r="M432" i="20"/>
  <c r="M437" i="20"/>
  <c r="M436" i="20"/>
  <c r="M435" i="20"/>
  <c r="M774" i="20"/>
  <c r="M441" i="20"/>
  <c r="M440" i="20"/>
  <c r="M438" i="20"/>
  <c r="M439" i="20"/>
  <c r="M443" i="20"/>
  <c r="M442" i="20"/>
  <c r="M444" i="20"/>
  <c r="M775" i="20"/>
  <c r="M446" i="20"/>
  <c r="M447" i="20"/>
  <c r="M445" i="20"/>
  <c r="M776" i="20"/>
  <c r="M449" i="20"/>
  <c r="M450" i="20"/>
  <c r="M448" i="20"/>
  <c r="M777" i="20"/>
  <c r="M453" i="20"/>
  <c r="M452" i="20"/>
  <c r="M451" i="20"/>
  <c r="M778" i="20"/>
  <c r="M454" i="20"/>
  <c r="M456" i="20"/>
  <c r="M455" i="20"/>
  <c r="M779" i="20"/>
  <c r="M457" i="20"/>
  <c r="M458" i="20"/>
  <c r="M459" i="20"/>
  <c r="M780" i="20"/>
  <c r="M461" i="20"/>
  <c r="M462" i="20"/>
  <c r="M460" i="20"/>
  <c r="M781" i="20"/>
  <c r="M464" i="20"/>
  <c r="M463" i="20"/>
  <c r="M782" i="20"/>
  <c r="M467" i="20"/>
  <c r="M466" i="20"/>
  <c r="M465" i="20"/>
  <c r="M783" i="20"/>
  <c r="M469" i="20"/>
  <c r="M470" i="20"/>
  <c r="M468" i="20"/>
  <c r="M784" i="20"/>
  <c r="M471" i="20"/>
  <c r="M473" i="20"/>
  <c r="M785" i="20"/>
  <c r="M472" i="20"/>
  <c r="M475" i="20"/>
  <c r="M474" i="20"/>
  <c r="M786" i="20"/>
  <c r="M478" i="20"/>
  <c r="M477" i="20"/>
  <c r="M476" i="20"/>
  <c r="M787" i="20"/>
  <c r="M788" i="20"/>
  <c r="M481" i="20"/>
  <c r="M479" i="20"/>
  <c r="M480" i="20"/>
  <c r="M484" i="20"/>
  <c r="M482" i="20"/>
  <c r="M789" i="20"/>
  <c r="M483" i="20"/>
  <c r="M487" i="20"/>
  <c r="M486" i="20"/>
  <c r="M485" i="20"/>
  <c r="M790" i="20"/>
  <c r="M490" i="20"/>
  <c r="M489" i="20"/>
  <c r="M791" i="20"/>
  <c r="M488" i="20"/>
  <c r="M491" i="20"/>
  <c r="M492" i="20"/>
  <c r="M493" i="20"/>
  <c r="M792" i="20"/>
  <c r="M793" i="20"/>
  <c r="M494" i="20"/>
  <c r="M495" i="20"/>
  <c r="M496" i="20"/>
  <c r="M498" i="20"/>
  <c r="M497" i="20"/>
  <c r="M499" i="20"/>
  <c r="M794" i="20"/>
  <c r="M501" i="20"/>
  <c r="M500" i="20"/>
  <c r="M795" i="20"/>
  <c r="M502" i="20"/>
  <c r="M504" i="20"/>
  <c r="M503" i="20"/>
  <c r="M796" i="20"/>
  <c r="M506" i="20"/>
  <c r="M797" i="20"/>
  <c r="M507" i="20"/>
  <c r="M505" i="20"/>
  <c r="M798" i="20"/>
  <c r="M509" i="20"/>
  <c r="M510" i="20"/>
  <c r="M508" i="20"/>
  <c r="M512" i="20"/>
  <c r="M513" i="20"/>
  <c r="M511" i="20"/>
  <c r="M799" i="20"/>
  <c r="M514" i="20"/>
  <c r="M800" i="20"/>
  <c r="M515" i="20"/>
  <c r="M516" i="20"/>
  <c r="M518" i="20"/>
  <c r="M517" i="20"/>
  <c r="M801" i="20"/>
  <c r="M520" i="20"/>
  <c r="M521" i="20"/>
  <c r="M519" i="20"/>
  <c r="M802" i="20"/>
  <c r="M524" i="20"/>
  <c r="M522" i="20"/>
  <c r="M803" i="20"/>
  <c r="M523" i="20"/>
  <c r="M525" i="20"/>
  <c r="M804" i="20"/>
  <c r="M527" i="20"/>
  <c r="M526" i="20"/>
  <c r="M530" i="20"/>
  <c r="M529" i="20"/>
  <c r="M528" i="20"/>
  <c r="M805" i="20"/>
  <c r="M532" i="20"/>
  <c r="M806" i="20"/>
  <c r="M533" i="20"/>
  <c r="M531" i="20"/>
  <c r="M535" i="20"/>
  <c r="M536" i="20"/>
  <c r="M534" i="20"/>
  <c r="M807" i="20"/>
  <c r="M538" i="20"/>
  <c r="M540" i="20"/>
  <c r="M537" i="20"/>
  <c r="M808" i="20"/>
  <c r="M539" i="20"/>
  <c r="M543" i="20"/>
  <c r="M809" i="20"/>
  <c r="M541" i="20"/>
  <c r="M542" i="20"/>
  <c r="M544" i="20"/>
  <c r="M546" i="20"/>
  <c r="M810" i="20"/>
  <c r="M545" i="20"/>
  <c r="M548" i="20"/>
  <c r="M549" i="20"/>
  <c r="M547" i="20"/>
  <c r="M811" i="20"/>
  <c r="M552" i="20"/>
  <c r="M551" i="20"/>
  <c r="M550" i="20"/>
  <c r="M812" i="20"/>
  <c r="M554" i="20"/>
  <c r="M553" i="20"/>
  <c r="M813" i="20"/>
  <c r="M555" i="20"/>
  <c r="M557" i="20"/>
  <c r="M558" i="20"/>
  <c r="M556" i="20"/>
  <c r="M814" i="20"/>
  <c r="M561" i="20"/>
  <c r="M560" i="20"/>
  <c r="M559" i="20"/>
  <c r="M815" i="20"/>
  <c r="M562" i="20"/>
  <c r="M816" i="20"/>
  <c r="M563" i="20"/>
  <c r="M564" i="20"/>
  <c r="M567" i="20"/>
  <c r="M565" i="20"/>
  <c r="M566" i="20"/>
  <c r="M817" i="20"/>
  <c r="M570" i="20"/>
  <c r="M569" i="20"/>
  <c r="M568" i="20"/>
  <c r="M818" i="20"/>
  <c r="M573" i="20"/>
  <c r="M572" i="20"/>
  <c r="M571" i="20"/>
  <c r="M819" i="20"/>
  <c r="M574" i="20"/>
  <c r="M575" i="20"/>
  <c r="M820" i="20"/>
  <c r="M821" i="20"/>
  <c r="M578" i="20"/>
  <c r="M577" i="20"/>
  <c r="M576" i="20"/>
  <c r="M822" i="20"/>
  <c r="M580" i="20"/>
  <c r="M581" i="20"/>
  <c r="M579" i="20"/>
  <c r="M823" i="20"/>
  <c r="M583" i="20"/>
  <c r="M582" i="20"/>
  <c r="M824" i="20"/>
  <c r="M584" i="20"/>
  <c r="M586" i="20"/>
  <c r="M825" i="20"/>
  <c r="M585" i="20"/>
  <c r="M587" i="20"/>
  <c r="M589" i="20"/>
  <c r="M590" i="20"/>
  <c r="M588" i="20"/>
  <c r="M826" i="20"/>
  <c r="M592" i="20"/>
  <c r="M593" i="20"/>
  <c r="M591" i="20"/>
  <c r="M827" i="20"/>
  <c r="M596" i="20"/>
  <c r="M595" i="20"/>
  <c r="M594" i="20"/>
  <c r="M828" i="20"/>
  <c r="M597" i="20"/>
  <c r="M829" i="20"/>
  <c r="M598" i="20"/>
  <c r="M599" i="20"/>
  <c r="M602" i="20"/>
  <c r="M601" i="20"/>
  <c r="M600" i="20"/>
  <c r="M830" i="20"/>
  <c r="M605" i="20"/>
  <c r="M604" i="20"/>
  <c r="M603" i="20"/>
  <c r="M831" i="20"/>
  <c r="M608" i="20"/>
  <c r="M607" i="20"/>
  <c r="M832" i="20"/>
  <c r="M606" i="20"/>
  <c r="M611" i="20"/>
  <c r="M610" i="20"/>
  <c r="M609" i="20"/>
  <c r="M833" i="20"/>
  <c r="M612" i="20"/>
  <c r="M614" i="20"/>
  <c r="M834" i="20"/>
  <c r="M613" i="20"/>
  <c r="M623" i="20"/>
  <c r="M622" i="20"/>
  <c r="M624" i="20"/>
  <c r="M620" i="20"/>
  <c r="M621" i="20"/>
  <c r="M626" i="20"/>
  <c r="M625" i="20"/>
  <c r="M627" i="20"/>
  <c r="M615" i="20"/>
  <c r="M616" i="20"/>
  <c r="M617" i="20"/>
  <c r="M618" i="20"/>
  <c r="M619" i="20"/>
  <c r="M630" i="20"/>
  <c r="M629" i="20"/>
  <c r="M628" i="20"/>
  <c r="M631" i="20"/>
  <c r="M632" i="20"/>
  <c r="M14" i="20"/>
  <c r="M633" i="20"/>
  <c r="M13" i="20"/>
  <c r="M15" i="20"/>
  <c r="M18" i="20"/>
  <c r="M16" i="20"/>
  <c r="M17" i="20"/>
  <c r="M634" i="20"/>
  <c r="M20" i="20"/>
  <c r="M21" i="20"/>
  <c r="M19" i="20"/>
  <c r="M635" i="20"/>
  <c r="M22" i="20"/>
  <c r="M23" i="20"/>
  <c r="M24" i="20"/>
  <c r="M26" i="20"/>
  <c r="M27" i="20"/>
  <c r="M25" i="20"/>
  <c r="M636" i="20"/>
  <c r="M30" i="20"/>
  <c r="M29" i="20"/>
  <c r="M28" i="20"/>
  <c r="M637" i="20"/>
  <c r="M31" i="20"/>
  <c r="M638" i="20"/>
  <c r="M32" i="20"/>
  <c r="M33" i="20"/>
  <c r="M639" i="20"/>
  <c r="M34" i="20"/>
  <c r="M35" i="20"/>
  <c r="M36" i="20"/>
  <c r="M38" i="20"/>
  <c r="M37" i="20"/>
  <c r="M640" i="20"/>
  <c r="M39" i="20"/>
  <c r="M41" i="20"/>
  <c r="M40" i="20"/>
  <c r="M42" i="20"/>
  <c r="M641" i="20"/>
  <c r="M12" i="20"/>
  <c r="M11" i="20"/>
  <c r="S632" i="20"/>
  <c r="S14" i="20"/>
  <c r="S633" i="20"/>
  <c r="S13" i="20"/>
  <c r="S15" i="20"/>
  <c r="S18" i="20"/>
  <c r="S16" i="20"/>
  <c r="S17" i="20"/>
  <c r="S634" i="20"/>
  <c r="S20" i="20"/>
  <c r="S21" i="20"/>
  <c r="S19" i="20"/>
  <c r="S635" i="20"/>
  <c r="S22" i="20"/>
  <c r="S23" i="20"/>
  <c r="S24" i="20"/>
  <c r="S26" i="20"/>
  <c r="S27" i="20"/>
  <c r="S25" i="20"/>
  <c r="S636" i="20"/>
  <c r="S30" i="20"/>
  <c r="S29" i="20"/>
  <c r="S28" i="20"/>
  <c r="S637" i="20"/>
  <c r="S31" i="20"/>
  <c r="S638" i="20"/>
  <c r="S32" i="20"/>
  <c r="S33" i="20"/>
  <c r="S639" i="20"/>
  <c r="S34" i="20"/>
  <c r="S35" i="20"/>
  <c r="S36" i="20"/>
  <c r="S38" i="20"/>
  <c r="S37" i="20"/>
  <c r="S640" i="20"/>
  <c r="S39" i="20"/>
  <c r="S41" i="20"/>
  <c r="S40" i="20"/>
  <c r="S42" i="20"/>
  <c r="S641" i="20"/>
  <c r="S44" i="20"/>
  <c r="S45" i="20"/>
  <c r="S43" i="20"/>
  <c r="S642" i="20"/>
  <c r="S48" i="20"/>
  <c r="S47" i="20"/>
  <c r="S46" i="20"/>
  <c r="S643" i="20"/>
  <c r="S51" i="20"/>
  <c r="S50" i="20"/>
  <c r="S49" i="20"/>
  <c r="S644" i="20"/>
  <c r="S53" i="20"/>
  <c r="S54" i="20"/>
  <c r="S645" i="20"/>
  <c r="S52" i="20"/>
  <c r="S57" i="20"/>
  <c r="S56" i="20"/>
  <c r="S55" i="20"/>
  <c r="S646" i="20"/>
  <c r="S59" i="20"/>
  <c r="S60" i="20"/>
  <c r="S647" i="20"/>
  <c r="S58" i="20"/>
  <c r="S63" i="20"/>
  <c r="S62" i="20"/>
  <c r="S648" i="20"/>
  <c r="S61" i="20"/>
  <c r="S649" i="20"/>
  <c r="S64" i="20"/>
  <c r="S65" i="20"/>
  <c r="S68" i="20"/>
  <c r="S67" i="20"/>
  <c r="S66" i="20"/>
  <c r="S650" i="20"/>
  <c r="S71" i="20"/>
  <c r="S70" i="20"/>
  <c r="S69" i="20"/>
  <c r="S651" i="20"/>
  <c r="S72" i="20"/>
  <c r="S73" i="20"/>
  <c r="S652" i="20"/>
  <c r="S74" i="20"/>
  <c r="S75" i="20"/>
  <c r="S653" i="20"/>
  <c r="S76" i="20"/>
  <c r="S77" i="20"/>
  <c r="S80" i="20"/>
  <c r="S78" i="20"/>
  <c r="S79" i="20"/>
  <c r="S654" i="20"/>
  <c r="S82" i="20"/>
  <c r="S83" i="20"/>
  <c r="S81" i="20"/>
  <c r="S655" i="20"/>
  <c r="S84" i="20"/>
  <c r="S656" i="20"/>
  <c r="S86" i="20"/>
  <c r="S85" i="20"/>
  <c r="S87" i="20"/>
  <c r="S657" i="20"/>
  <c r="S88" i="20"/>
  <c r="S89" i="20"/>
  <c r="S91" i="20"/>
  <c r="S658" i="20"/>
  <c r="S90" i="20"/>
  <c r="S92" i="20"/>
  <c r="S659" i="20"/>
  <c r="S93" i="20"/>
  <c r="S94" i="20"/>
  <c r="S95" i="20"/>
  <c r="S96" i="20"/>
  <c r="S98" i="20"/>
  <c r="S660" i="20"/>
  <c r="S97" i="20"/>
  <c r="S100" i="20"/>
  <c r="S99" i="20"/>
  <c r="S661" i="20"/>
  <c r="S102" i="20"/>
  <c r="S101" i="20"/>
  <c r="S662" i="20"/>
  <c r="S105" i="20"/>
  <c r="S104" i="20"/>
  <c r="S103" i="20"/>
  <c r="S663" i="20"/>
  <c r="S107" i="20"/>
  <c r="S108" i="20"/>
  <c r="S106" i="20"/>
  <c r="S664" i="20"/>
  <c r="S111" i="20"/>
  <c r="S110" i="20"/>
  <c r="S109" i="20"/>
  <c r="S665" i="20"/>
  <c r="S113" i="20"/>
  <c r="S114" i="20"/>
  <c r="S112" i="20"/>
  <c r="S666" i="20"/>
  <c r="S117" i="20"/>
  <c r="S116" i="20"/>
  <c r="S667" i="20"/>
  <c r="S115" i="20"/>
  <c r="S120" i="20"/>
  <c r="S119" i="20"/>
  <c r="S118" i="20"/>
  <c r="S668" i="20"/>
  <c r="S123" i="20"/>
  <c r="S122" i="20"/>
  <c r="S121" i="20"/>
  <c r="S669" i="20"/>
  <c r="S126" i="20"/>
  <c r="S125" i="20"/>
  <c r="S124" i="20"/>
  <c r="S670" i="20"/>
  <c r="S129" i="20"/>
  <c r="S130" i="20"/>
  <c r="S127" i="20"/>
  <c r="S128" i="20"/>
  <c r="S133" i="20"/>
  <c r="S132" i="20"/>
  <c r="S131" i="20"/>
  <c r="S671" i="20"/>
  <c r="S135" i="20"/>
  <c r="S136" i="20"/>
  <c r="S134" i="20"/>
  <c r="S672" i="20"/>
  <c r="S138" i="20"/>
  <c r="S139" i="20"/>
  <c r="S137" i="20"/>
  <c r="S673" i="20"/>
  <c r="S141" i="20"/>
  <c r="S142" i="20"/>
  <c r="S140" i="20"/>
  <c r="S674" i="20"/>
  <c r="S675" i="20"/>
  <c r="S144" i="20"/>
  <c r="S143" i="20"/>
  <c r="S145" i="20"/>
  <c r="S147" i="20"/>
  <c r="S148" i="20"/>
  <c r="S146" i="20"/>
  <c r="S676" i="20"/>
  <c r="S150" i="20"/>
  <c r="S151" i="20"/>
  <c r="S149" i="20"/>
  <c r="S677" i="20"/>
  <c r="S153" i="20"/>
  <c r="S152" i="20"/>
  <c r="S155" i="20"/>
  <c r="S156" i="20"/>
  <c r="S154" i="20"/>
  <c r="S678" i="20"/>
  <c r="S159" i="20"/>
  <c r="S157" i="20"/>
  <c r="S158" i="20"/>
  <c r="S162" i="20"/>
  <c r="S161" i="20"/>
  <c r="S679" i="20"/>
  <c r="S160" i="20"/>
  <c r="S164" i="20"/>
  <c r="S165" i="20"/>
  <c r="S163" i="20"/>
  <c r="S680" i="20"/>
  <c r="S166" i="20"/>
  <c r="S167" i="20"/>
  <c r="S168" i="20"/>
  <c r="S681" i="20"/>
  <c r="S170" i="20"/>
  <c r="S169" i="20"/>
  <c r="S682" i="20"/>
  <c r="S173" i="20"/>
  <c r="S172" i="20"/>
  <c r="S683" i="20"/>
  <c r="S171" i="20"/>
  <c r="S176" i="20"/>
  <c r="S175" i="20"/>
  <c r="S174" i="20"/>
  <c r="S684" i="20"/>
  <c r="S179" i="20"/>
  <c r="S178" i="20"/>
  <c r="S177" i="20"/>
  <c r="S685" i="20"/>
  <c r="S181" i="20"/>
  <c r="S182" i="20"/>
  <c r="S180" i="20"/>
  <c r="S686" i="20"/>
  <c r="S184" i="20"/>
  <c r="S687" i="20"/>
  <c r="S183" i="20"/>
  <c r="S187" i="20"/>
  <c r="S186" i="20"/>
  <c r="S688" i="20"/>
  <c r="S185" i="20"/>
  <c r="S189" i="20"/>
  <c r="S190" i="20"/>
  <c r="S188" i="20"/>
  <c r="S689" i="20"/>
  <c r="S192" i="20"/>
  <c r="S193" i="20"/>
  <c r="S191" i="20"/>
  <c r="S196" i="20"/>
  <c r="S195" i="20"/>
  <c r="S194" i="20"/>
  <c r="S690" i="20"/>
  <c r="S199" i="20"/>
  <c r="S197" i="20"/>
  <c r="S691" i="20"/>
  <c r="S198" i="20"/>
  <c r="S201" i="20"/>
  <c r="S692" i="20"/>
  <c r="S200" i="20"/>
  <c r="S202" i="20"/>
  <c r="S204" i="20"/>
  <c r="S203" i="20"/>
  <c r="S693" i="20"/>
  <c r="S206" i="20"/>
  <c r="S205" i="20"/>
  <c r="S694" i="20"/>
  <c r="S211" i="20"/>
  <c r="S209" i="20"/>
  <c r="S208" i="20"/>
  <c r="S696" i="20"/>
  <c r="S207" i="20"/>
  <c r="S210" i="20"/>
  <c r="S695" i="20"/>
  <c r="S214" i="20"/>
  <c r="S213" i="20"/>
  <c r="S212" i="20"/>
  <c r="S697" i="20"/>
  <c r="S698" i="20"/>
  <c r="S216" i="20"/>
  <c r="S215" i="20"/>
  <c r="S219" i="20"/>
  <c r="S218" i="20"/>
  <c r="S217" i="20"/>
  <c r="S699" i="20"/>
  <c r="S221" i="20"/>
  <c r="S220" i="20"/>
  <c r="S700" i="20"/>
  <c r="S224" i="20"/>
  <c r="S223" i="20"/>
  <c r="S222" i="20"/>
  <c r="S701" i="20"/>
  <c r="S226" i="20"/>
  <c r="S227" i="20"/>
  <c r="S225" i="20"/>
  <c r="S702" i="20"/>
  <c r="S230" i="20"/>
  <c r="S229" i="20"/>
  <c r="S228" i="20"/>
  <c r="S703" i="20"/>
  <c r="S232" i="20"/>
  <c r="S233" i="20"/>
  <c r="S231" i="20"/>
  <c r="S704" i="20"/>
  <c r="S236" i="20"/>
  <c r="S235" i="20"/>
  <c r="S234" i="20"/>
  <c r="S705" i="20"/>
  <c r="S238" i="20"/>
  <c r="S237" i="20"/>
  <c r="S706" i="20"/>
  <c r="S240" i="20"/>
  <c r="S707" i="20"/>
  <c r="S239" i="20"/>
  <c r="S242" i="20"/>
  <c r="S241" i="20"/>
  <c r="S245" i="20"/>
  <c r="S244" i="20"/>
  <c r="S243" i="20"/>
  <c r="S708" i="20"/>
  <c r="S709" i="20"/>
  <c r="S248" i="20"/>
  <c r="S246" i="20"/>
  <c r="S247" i="20"/>
  <c r="S250" i="20"/>
  <c r="S249" i="20"/>
  <c r="S710" i="20"/>
  <c r="S711" i="20"/>
  <c r="S252" i="20"/>
  <c r="S251" i="20"/>
  <c r="S255" i="20"/>
  <c r="S258" i="20"/>
  <c r="S713" i="20"/>
  <c r="S256" i="20"/>
  <c r="S257" i="20"/>
  <c r="S714" i="20"/>
  <c r="S260" i="20"/>
  <c r="S259" i="20"/>
  <c r="S263" i="20"/>
  <c r="S262" i="20"/>
  <c r="S261" i="20"/>
  <c r="S715" i="20"/>
  <c r="S265" i="20"/>
  <c r="S266" i="20"/>
  <c r="S264" i="20"/>
  <c r="S716" i="20"/>
  <c r="S268" i="20"/>
  <c r="S269" i="20"/>
  <c r="S267" i="20"/>
  <c r="S717" i="20"/>
  <c r="S272" i="20"/>
  <c r="S270" i="20"/>
  <c r="S271" i="20"/>
  <c r="S718" i="20"/>
  <c r="S274" i="20"/>
  <c r="S275" i="20"/>
  <c r="S273" i="20"/>
  <c r="S719" i="20"/>
  <c r="S278" i="20"/>
  <c r="S277" i="20"/>
  <c r="S276" i="20"/>
  <c r="S720" i="20"/>
  <c r="S283" i="20"/>
  <c r="S284" i="20"/>
  <c r="S722" i="20"/>
  <c r="S282" i="20"/>
  <c r="S287" i="20"/>
  <c r="S288" i="20"/>
  <c r="S723" i="20"/>
  <c r="S286" i="20"/>
  <c r="S290" i="20"/>
  <c r="S289" i="20"/>
  <c r="S285" i="20"/>
  <c r="S724" i="20"/>
  <c r="S292" i="20"/>
  <c r="S293" i="20"/>
  <c r="S291" i="20"/>
  <c r="S725" i="20"/>
  <c r="S295" i="20"/>
  <c r="S296" i="20"/>
  <c r="S294" i="20"/>
  <c r="S726" i="20"/>
  <c r="S299" i="20"/>
  <c r="S727" i="20"/>
  <c r="S298" i="20"/>
  <c r="S297" i="20"/>
  <c r="S301" i="20"/>
  <c r="S302" i="20"/>
  <c r="S300" i="20"/>
  <c r="S728" i="20"/>
  <c r="S304" i="20"/>
  <c r="S305" i="20"/>
  <c r="S303" i="20"/>
  <c r="S729" i="20"/>
  <c r="S308" i="20"/>
  <c r="S307" i="20"/>
  <c r="S306" i="20"/>
  <c r="S730" i="20"/>
  <c r="S310" i="20"/>
  <c r="S309" i="20"/>
  <c r="S731" i="20"/>
  <c r="S311" i="20"/>
  <c r="S314" i="20"/>
  <c r="S313" i="20"/>
  <c r="S732" i="20"/>
  <c r="S312" i="20"/>
  <c r="S317" i="20"/>
  <c r="S316" i="20"/>
  <c r="S315" i="20"/>
  <c r="S733" i="20"/>
  <c r="S318" i="20"/>
  <c r="S320" i="20"/>
  <c r="S319" i="20"/>
  <c r="S734" i="20"/>
  <c r="S323" i="20"/>
  <c r="S322" i="20"/>
  <c r="S321" i="20"/>
  <c r="S735" i="20"/>
  <c r="S325" i="20"/>
  <c r="S324" i="20"/>
  <c r="S736" i="20"/>
  <c r="S327" i="20"/>
  <c r="S326" i="20"/>
  <c r="S737" i="20"/>
  <c r="S330" i="20"/>
  <c r="S329" i="20"/>
  <c r="S328" i="20"/>
  <c r="S738" i="20"/>
  <c r="S333" i="20"/>
  <c r="S332" i="20"/>
  <c r="S331" i="20"/>
  <c r="S739" i="20"/>
  <c r="S335" i="20"/>
  <c r="S334" i="20"/>
  <c r="S740" i="20"/>
  <c r="S339" i="20"/>
  <c r="S338" i="20"/>
  <c r="S337" i="20"/>
  <c r="S741" i="20"/>
  <c r="S341" i="20"/>
  <c r="S342" i="20"/>
  <c r="S340" i="20"/>
  <c r="S742" i="20"/>
  <c r="S344" i="20"/>
  <c r="S343" i="20"/>
  <c r="S743" i="20"/>
  <c r="S346" i="20"/>
  <c r="S347" i="20"/>
  <c r="S345" i="20"/>
  <c r="S744" i="20"/>
  <c r="S349" i="20"/>
  <c r="S350" i="20"/>
  <c r="S745" i="20"/>
  <c r="S348" i="20"/>
  <c r="S352" i="20"/>
  <c r="S351" i="20"/>
  <c r="S746" i="20"/>
  <c r="S354" i="20"/>
  <c r="S355" i="20"/>
  <c r="S353" i="20"/>
  <c r="S747" i="20"/>
  <c r="S357" i="20"/>
  <c r="S748" i="20"/>
  <c r="S356" i="20"/>
  <c r="S359" i="20"/>
  <c r="S360" i="20"/>
  <c r="S358" i="20"/>
  <c r="S749" i="20"/>
  <c r="S362" i="20"/>
  <c r="S363" i="20"/>
  <c r="S361" i="20"/>
  <c r="S750" i="20"/>
  <c r="S365" i="20"/>
  <c r="S366" i="20"/>
  <c r="S364" i="20"/>
  <c r="S751" i="20"/>
  <c r="S371" i="20"/>
  <c r="S372" i="20"/>
  <c r="S370" i="20"/>
  <c r="S753" i="20"/>
  <c r="S375" i="20"/>
  <c r="S374" i="20"/>
  <c r="S373" i="20"/>
  <c r="S754" i="20"/>
  <c r="S377" i="20"/>
  <c r="S378" i="20"/>
  <c r="S376" i="20"/>
  <c r="S755" i="20"/>
  <c r="S381" i="20"/>
  <c r="S380" i="20"/>
  <c r="S379" i="20"/>
  <c r="S756" i="20"/>
  <c r="S384" i="20"/>
  <c r="S383" i="20"/>
  <c r="S382" i="20"/>
  <c r="S757" i="20"/>
  <c r="S387" i="20"/>
  <c r="S386" i="20"/>
  <c r="S385" i="20"/>
  <c r="S758" i="20"/>
  <c r="S759" i="20"/>
  <c r="S388" i="20"/>
  <c r="S391" i="20"/>
  <c r="S390" i="20"/>
  <c r="S389" i="20"/>
  <c r="S760" i="20"/>
  <c r="S393" i="20"/>
  <c r="S394" i="20"/>
  <c r="S392" i="20"/>
  <c r="S761" i="20"/>
  <c r="S762" i="20"/>
  <c r="S397" i="20"/>
  <c r="S396" i="20"/>
  <c r="S395" i="20"/>
  <c r="S400" i="20"/>
  <c r="S398" i="20"/>
  <c r="S763" i="20"/>
  <c r="S399" i="20"/>
  <c r="S403" i="20"/>
  <c r="S402" i="20"/>
  <c r="S401" i="20"/>
  <c r="S764" i="20"/>
  <c r="S405" i="20"/>
  <c r="S404" i="20"/>
  <c r="S407" i="20"/>
  <c r="S408" i="20"/>
  <c r="S765" i="20"/>
  <c r="S406" i="20"/>
  <c r="S410" i="20"/>
  <c r="S411" i="20"/>
  <c r="S409" i="20"/>
  <c r="S766" i="20"/>
  <c r="S414" i="20"/>
  <c r="S413" i="20"/>
  <c r="S412" i="20"/>
  <c r="S767" i="20"/>
  <c r="S417" i="20"/>
  <c r="S415" i="20"/>
  <c r="S416" i="20"/>
  <c r="S768" i="20"/>
  <c r="S769" i="20"/>
  <c r="S419" i="20"/>
  <c r="S418" i="20"/>
  <c r="S420" i="20"/>
  <c r="S422" i="20"/>
  <c r="S421" i="20"/>
  <c r="S770" i="20"/>
  <c r="S425" i="20"/>
  <c r="S424" i="20"/>
  <c r="S423" i="20"/>
  <c r="S771" i="20"/>
  <c r="S427" i="20"/>
  <c r="S428" i="20"/>
  <c r="S772" i="20"/>
  <c r="S426" i="20"/>
  <c r="S431" i="20"/>
  <c r="S430" i="20"/>
  <c r="S429" i="20"/>
  <c r="S773" i="20"/>
  <c r="S434" i="20"/>
  <c r="S433" i="20"/>
  <c r="S432" i="20"/>
  <c r="S437" i="20"/>
  <c r="S436" i="20"/>
  <c r="S435" i="20"/>
  <c r="S774" i="20"/>
  <c r="S441" i="20"/>
  <c r="S440" i="20"/>
  <c r="S438" i="20"/>
  <c r="S439" i="20"/>
  <c r="S443" i="20"/>
  <c r="S442" i="20"/>
  <c r="S444" i="20"/>
  <c r="S775" i="20"/>
  <c r="S446" i="20"/>
  <c r="S447" i="20"/>
  <c r="S445" i="20"/>
  <c r="S776" i="20"/>
  <c r="S449" i="20"/>
  <c r="S450" i="20"/>
  <c r="S448" i="20"/>
  <c r="S777" i="20"/>
  <c r="S453" i="20"/>
  <c r="S452" i="20"/>
  <c r="S451" i="20"/>
  <c r="S778" i="20"/>
  <c r="S454" i="20"/>
  <c r="S456" i="20"/>
  <c r="S455" i="20"/>
  <c r="S779" i="20"/>
  <c r="S457" i="20"/>
  <c r="S458" i="20"/>
  <c r="S459" i="20"/>
  <c r="S780" i="20"/>
  <c r="S461" i="20"/>
  <c r="S462" i="20"/>
  <c r="S460" i="20"/>
  <c r="S781" i="20"/>
  <c r="S464" i="20"/>
  <c r="S463" i="20"/>
  <c r="S782" i="20"/>
  <c r="S467" i="20"/>
  <c r="S466" i="20"/>
  <c r="S465" i="20"/>
  <c r="S783" i="20"/>
  <c r="S469" i="20"/>
  <c r="S470" i="20"/>
  <c r="S468" i="20"/>
  <c r="S784" i="20"/>
  <c r="S475" i="20"/>
  <c r="S474" i="20"/>
  <c r="S786" i="20"/>
  <c r="S478" i="20"/>
  <c r="S477" i="20"/>
  <c r="S476" i="20"/>
  <c r="S787" i="20"/>
  <c r="S788" i="20"/>
  <c r="S481" i="20"/>
  <c r="S479" i="20"/>
  <c r="S480" i="20"/>
  <c r="S484" i="20"/>
  <c r="S482" i="20"/>
  <c r="S789" i="20"/>
  <c r="S483" i="20"/>
  <c r="S487" i="20"/>
  <c r="S486" i="20"/>
  <c r="S485" i="20"/>
  <c r="S790" i="20"/>
  <c r="S490" i="20"/>
  <c r="S489" i="20"/>
  <c r="S791" i="20"/>
  <c r="S488" i="20"/>
  <c r="S491" i="20"/>
  <c r="S492" i="20"/>
  <c r="S493" i="20"/>
  <c r="S792" i="20"/>
  <c r="S793" i="20"/>
  <c r="S494" i="20"/>
  <c r="S495" i="20"/>
  <c r="S496" i="20"/>
  <c r="S498" i="20"/>
  <c r="S497" i="20"/>
  <c r="S499" i="20"/>
  <c r="S794" i="20"/>
  <c r="S501" i="20"/>
  <c r="S500" i="20"/>
  <c r="S795" i="20"/>
  <c r="S502" i="20"/>
  <c r="S504" i="20"/>
  <c r="S503" i="20"/>
  <c r="S796" i="20"/>
  <c r="S506" i="20"/>
  <c r="S797" i="20"/>
  <c r="S507" i="20"/>
  <c r="S505" i="20"/>
  <c r="S798" i="20"/>
  <c r="S509" i="20"/>
  <c r="S510" i="20"/>
  <c r="S508" i="20"/>
  <c r="S512" i="20"/>
  <c r="S513" i="20"/>
  <c r="S511" i="20"/>
  <c r="S799" i="20"/>
  <c r="S514" i="20"/>
  <c r="S800" i="20"/>
  <c r="S515" i="20"/>
  <c r="S516" i="20"/>
  <c r="S518" i="20"/>
  <c r="S517" i="20"/>
  <c r="S801" i="20"/>
  <c r="S520" i="20"/>
  <c r="S521" i="20"/>
  <c r="S519" i="20"/>
  <c r="S802" i="20"/>
  <c r="S524" i="20"/>
  <c r="S522" i="20"/>
  <c r="S803" i="20"/>
  <c r="S523" i="20"/>
  <c r="S525" i="20"/>
  <c r="S804" i="20"/>
  <c r="S527" i="20"/>
  <c r="S526" i="20"/>
  <c r="S530" i="20"/>
  <c r="S529" i="20"/>
  <c r="S528" i="20"/>
  <c r="S805" i="20"/>
  <c r="S532" i="20"/>
  <c r="S806" i="20"/>
  <c r="S533" i="20"/>
  <c r="S531" i="20"/>
  <c r="S535" i="20"/>
  <c r="S536" i="20"/>
  <c r="S534" i="20"/>
  <c r="S807" i="20"/>
  <c r="S538" i="20"/>
  <c r="S540" i="20"/>
  <c r="S537" i="20"/>
  <c r="S808" i="20"/>
  <c r="S539" i="20"/>
  <c r="S543" i="20"/>
  <c r="S809" i="20"/>
  <c r="S541" i="20"/>
  <c r="S542" i="20"/>
  <c r="S544" i="20"/>
  <c r="S546" i="20"/>
  <c r="S810" i="20"/>
  <c r="S545" i="20"/>
  <c r="S548" i="20"/>
  <c r="S549" i="20"/>
  <c r="S547" i="20"/>
  <c r="S811" i="20"/>
  <c r="S552" i="20"/>
  <c r="S551" i="20"/>
  <c r="S550" i="20"/>
  <c r="S812" i="20"/>
  <c r="S554" i="20"/>
  <c r="S553" i="20"/>
  <c r="S813" i="20"/>
  <c r="S555" i="20"/>
  <c r="S557" i="20"/>
  <c r="S558" i="20"/>
  <c r="S556" i="20"/>
  <c r="S814" i="20"/>
  <c r="S561" i="20"/>
  <c r="S560" i="20"/>
  <c r="S559" i="20"/>
  <c r="S815" i="20"/>
  <c r="S562" i="20"/>
  <c r="S816" i="20"/>
  <c r="S563" i="20"/>
  <c r="S564" i="20"/>
  <c r="S567" i="20"/>
  <c r="S565" i="20"/>
  <c r="S566" i="20"/>
  <c r="S817" i="20"/>
  <c r="S570" i="20"/>
  <c r="S569" i="20"/>
  <c r="S568" i="20"/>
  <c r="S818" i="20"/>
  <c r="S573" i="20"/>
  <c r="S572" i="20"/>
  <c r="S571" i="20"/>
  <c r="S819" i="20"/>
  <c r="S574" i="20"/>
  <c r="S575" i="20"/>
  <c r="S820" i="20"/>
  <c r="S821" i="20"/>
  <c r="S578" i="20"/>
  <c r="S577" i="20"/>
  <c r="S576" i="20"/>
  <c r="S822" i="20"/>
  <c r="S580" i="20"/>
  <c r="S581" i="20"/>
  <c r="S579" i="20"/>
  <c r="S823" i="20"/>
  <c r="S583" i="20"/>
  <c r="S582" i="20"/>
  <c r="S824" i="20"/>
  <c r="S584" i="20"/>
  <c r="S586" i="20"/>
  <c r="S825" i="20"/>
  <c r="S585" i="20"/>
  <c r="S587" i="20"/>
  <c r="S589" i="20"/>
  <c r="S590" i="20"/>
  <c r="S588" i="20"/>
  <c r="S826" i="20"/>
  <c r="S592" i="20"/>
  <c r="S593" i="20"/>
  <c r="S591" i="20"/>
  <c r="S827" i="20"/>
  <c r="S596" i="20"/>
  <c r="S595" i="20"/>
  <c r="S594" i="20"/>
  <c r="S828" i="20"/>
  <c r="S597" i="20"/>
  <c r="S829" i="20"/>
  <c r="S598" i="20"/>
  <c r="S599" i="20"/>
  <c r="S602" i="20"/>
  <c r="S601" i="20"/>
  <c r="S600" i="20"/>
  <c r="S830" i="20"/>
  <c r="S605" i="20"/>
  <c r="S604" i="20"/>
  <c r="S603" i="20"/>
  <c r="S831" i="20"/>
  <c r="S608" i="20"/>
  <c r="S607" i="20"/>
  <c r="S832" i="20"/>
  <c r="S606" i="20"/>
  <c r="S611" i="20"/>
  <c r="S610" i="20"/>
  <c r="S609" i="20"/>
  <c r="S833" i="20"/>
  <c r="S612" i="20"/>
  <c r="S614" i="20"/>
  <c r="S834" i="20"/>
  <c r="S613" i="20"/>
  <c r="S623" i="20"/>
  <c r="S622" i="20"/>
  <c r="S624" i="20"/>
  <c r="S620" i="20"/>
  <c r="S621" i="20"/>
  <c r="S626" i="20"/>
  <c r="S625" i="20"/>
  <c r="S627" i="20"/>
  <c r="S615" i="20"/>
  <c r="S616" i="20"/>
  <c r="S617" i="20"/>
  <c r="S618" i="20"/>
  <c r="S619" i="20"/>
  <c r="S630" i="20"/>
  <c r="S629" i="20"/>
  <c r="S628" i="20"/>
  <c r="S631" i="20"/>
  <c r="S11" i="20"/>
  <c r="S12" i="20"/>
  <c r="I29" i="20"/>
  <c r="K29" i="20"/>
  <c r="I28" i="20"/>
  <c r="K28" i="20"/>
  <c r="I637" i="20"/>
  <c r="K637" i="20"/>
  <c r="I31" i="20"/>
  <c r="K31" i="20"/>
  <c r="I638" i="20"/>
  <c r="K638" i="20"/>
  <c r="I32" i="20"/>
  <c r="K32" i="20"/>
  <c r="I33" i="20"/>
  <c r="K33" i="20"/>
  <c r="I639" i="20"/>
  <c r="K639" i="20"/>
  <c r="I34" i="20"/>
  <c r="K34" i="20"/>
  <c r="I35" i="20"/>
  <c r="K35" i="20"/>
  <c r="I36" i="20"/>
  <c r="K36" i="20"/>
  <c r="I38" i="20"/>
  <c r="K38" i="20"/>
  <c r="I37" i="20"/>
  <c r="K37" i="20"/>
  <c r="I640" i="20"/>
  <c r="K640" i="20"/>
  <c r="I39" i="20"/>
  <c r="K39" i="20"/>
  <c r="I41" i="20"/>
  <c r="K41" i="20"/>
  <c r="I40" i="20"/>
  <c r="K40" i="20"/>
  <c r="I42" i="20"/>
  <c r="K42" i="20"/>
  <c r="I641" i="20"/>
  <c r="K641" i="20"/>
  <c r="I44" i="20"/>
  <c r="K44" i="20"/>
  <c r="I45" i="20"/>
  <c r="K45" i="20"/>
  <c r="I43" i="20"/>
  <c r="K43" i="20"/>
  <c r="I642" i="20"/>
  <c r="K642" i="20"/>
  <c r="I48" i="20"/>
  <c r="K48" i="20"/>
  <c r="I47" i="20"/>
  <c r="K47" i="20"/>
  <c r="I46" i="20"/>
  <c r="K46" i="20"/>
  <c r="I643" i="20"/>
  <c r="K643" i="20"/>
  <c r="I51" i="20"/>
  <c r="K51" i="20"/>
  <c r="I50" i="20"/>
  <c r="K50" i="20"/>
  <c r="I49" i="20"/>
  <c r="K49" i="20"/>
  <c r="I644" i="20"/>
  <c r="K644" i="20"/>
  <c r="I53" i="20"/>
  <c r="K53" i="20"/>
  <c r="I54" i="20"/>
  <c r="K54" i="20"/>
  <c r="I645" i="20"/>
  <c r="K645" i="20"/>
  <c r="I52" i="20"/>
  <c r="K52" i="20"/>
  <c r="I57" i="20"/>
  <c r="K57" i="20"/>
  <c r="I56" i="20"/>
  <c r="K56" i="20"/>
  <c r="I55" i="20"/>
  <c r="K55" i="20"/>
  <c r="I646" i="20"/>
  <c r="K646" i="20"/>
  <c r="I59" i="20"/>
  <c r="K59" i="20"/>
  <c r="I60" i="20"/>
  <c r="K60" i="20"/>
  <c r="I647" i="20"/>
  <c r="K647" i="20"/>
  <c r="I58" i="20"/>
  <c r="K58" i="20"/>
  <c r="I63" i="20"/>
  <c r="K63" i="20"/>
  <c r="I62" i="20"/>
  <c r="K62" i="20"/>
  <c r="I648" i="20"/>
  <c r="K648" i="20"/>
  <c r="I61" i="20"/>
  <c r="K61" i="20"/>
  <c r="I649" i="20"/>
  <c r="K649" i="20"/>
  <c r="I64" i="20"/>
  <c r="K64" i="20"/>
  <c r="I65" i="20"/>
  <c r="K65" i="20"/>
  <c r="I68" i="20"/>
  <c r="K68" i="20"/>
  <c r="I67" i="20"/>
  <c r="K67" i="20"/>
  <c r="I66" i="20"/>
  <c r="K66" i="20"/>
  <c r="I650" i="20"/>
  <c r="K650" i="20"/>
  <c r="I71" i="20"/>
  <c r="K71" i="20"/>
  <c r="I70" i="20"/>
  <c r="K70" i="20"/>
  <c r="I69" i="20"/>
  <c r="K69" i="20"/>
  <c r="I651" i="20"/>
  <c r="K651" i="20"/>
  <c r="I72" i="20"/>
  <c r="K72" i="20"/>
  <c r="I73" i="20"/>
  <c r="K73" i="20"/>
  <c r="I652" i="20"/>
  <c r="K652" i="20"/>
  <c r="I74" i="20"/>
  <c r="K74" i="20"/>
  <c r="I75" i="20"/>
  <c r="K75" i="20"/>
  <c r="I653" i="20"/>
  <c r="K653" i="20"/>
  <c r="I76" i="20"/>
  <c r="K76" i="20"/>
  <c r="I77" i="20"/>
  <c r="K77" i="20"/>
  <c r="I80" i="20"/>
  <c r="K80" i="20"/>
  <c r="I78" i="20"/>
  <c r="K78" i="20"/>
  <c r="I79" i="20"/>
  <c r="K79" i="20"/>
  <c r="I654" i="20"/>
  <c r="K654" i="20"/>
  <c r="I82" i="20"/>
  <c r="K82" i="20"/>
  <c r="I83" i="20"/>
  <c r="K83" i="20"/>
  <c r="I81" i="20"/>
  <c r="K81" i="20"/>
  <c r="I655" i="20"/>
  <c r="K655" i="20"/>
  <c r="I84" i="20"/>
  <c r="K84" i="20"/>
  <c r="I656" i="20"/>
  <c r="K656" i="20"/>
  <c r="I86" i="20"/>
  <c r="K86" i="20"/>
  <c r="I85" i="20"/>
  <c r="K85" i="20"/>
  <c r="I87" i="20"/>
  <c r="K87" i="20"/>
  <c r="I657" i="20"/>
  <c r="K657" i="20"/>
  <c r="I88" i="20"/>
  <c r="K88" i="20"/>
  <c r="I89" i="20"/>
  <c r="K89" i="20"/>
  <c r="I91" i="20"/>
  <c r="K91" i="20"/>
  <c r="I658" i="20"/>
  <c r="K658" i="20"/>
  <c r="I90" i="20"/>
  <c r="K90" i="20"/>
  <c r="I92" i="20"/>
  <c r="K92" i="20"/>
  <c r="I659" i="20"/>
  <c r="K659" i="20"/>
  <c r="I93" i="20"/>
  <c r="K93" i="20"/>
  <c r="I94" i="20"/>
  <c r="K94" i="20"/>
  <c r="I95" i="20"/>
  <c r="K95" i="20"/>
  <c r="I96" i="20"/>
  <c r="K96" i="20"/>
  <c r="I98" i="20"/>
  <c r="K98" i="20"/>
  <c r="I660" i="20"/>
  <c r="K660" i="20"/>
  <c r="I97" i="20"/>
  <c r="K97" i="20"/>
  <c r="I100" i="20"/>
  <c r="K100" i="20"/>
  <c r="I99" i="20"/>
  <c r="K99" i="20"/>
  <c r="I661" i="20"/>
  <c r="K661" i="20"/>
  <c r="I102" i="20"/>
  <c r="K102" i="20"/>
  <c r="I101" i="20"/>
  <c r="K101" i="20"/>
  <c r="I662" i="20"/>
  <c r="K662" i="20"/>
  <c r="I105" i="20"/>
  <c r="K105" i="20"/>
  <c r="I104" i="20"/>
  <c r="K104" i="20"/>
  <c r="I103" i="20"/>
  <c r="K103" i="20"/>
  <c r="I663" i="20"/>
  <c r="K663" i="20"/>
  <c r="I107" i="20"/>
  <c r="K107" i="20"/>
  <c r="I108" i="20"/>
  <c r="K108" i="20"/>
  <c r="I106" i="20"/>
  <c r="K106" i="20"/>
  <c r="I664" i="20"/>
  <c r="K664" i="20"/>
  <c r="I111" i="20"/>
  <c r="K111" i="20"/>
  <c r="I110" i="20"/>
  <c r="K110" i="20"/>
  <c r="I109" i="20"/>
  <c r="K109" i="20"/>
  <c r="I665" i="20"/>
  <c r="K665" i="20"/>
  <c r="I113" i="20"/>
  <c r="K113" i="20"/>
  <c r="I114" i="20"/>
  <c r="K114" i="20"/>
  <c r="I112" i="20"/>
  <c r="K112" i="20"/>
  <c r="I666" i="20"/>
  <c r="K666" i="20"/>
  <c r="I117" i="20"/>
  <c r="K117" i="20"/>
  <c r="I116" i="20"/>
  <c r="K116" i="20"/>
  <c r="I667" i="20"/>
  <c r="K667" i="20"/>
  <c r="I115" i="20"/>
  <c r="K115" i="20"/>
  <c r="I120" i="20"/>
  <c r="K120" i="20"/>
  <c r="I119" i="20"/>
  <c r="K119" i="20"/>
  <c r="I118" i="20"/>
  <c r="K118" i="20"/>
  <c r="I668" i="20"/>
  <c r="K668" i="20"/>
  <c r="I123" i="20"/>
  <c r="K123" i="20"/>
  <c r="I122" i="20"/>
  <c r="K122" i="20"/>
  <c r="I121" i="20"/>
  <c r="K121" i="20"/>
  <c r="I669" i="20"/>
  <c r="K669" i="20"/>
  <c r="I126" i="20"/>
  <c r="K126" i="20"/>
  <c r="I125" i="20"/>
  <c r="K125" i="20"/>
  <c r="I124" i="20"/>
  <c r="K124" i="20"/>
  <c r="I670" i="20"/>
  <c r="K670" i="20"/>
  <c r="I129" i="20"/>
  <c r="K129" i="20"/>
  <c r="I130" i="20"/>
  <c r="K130" i="20"/>
  <c r="I127" i="20"/>
  <c r="K127" i="20"/>
  <c r="I128" i="20"/>
  <c r="K128" i="20"/>
  <c r="I133" i="20"/>
  <c r="K133" i="20"/>
  <c r="I132" i="20"/>
  <c r="K132" i="20"/>
  <c r="I131" i="20"/>
  <c r="K131" i="20"/>
  <c r="I671" i="20"/>
  <c r="K671" i="20"/>
  <c r="I135" i="20"/>
  <c r="K135" i="20"/>
  <c r="I136" i="20"/>
  <c r="K136" i="20"/>
  <c r="I134" i="20"/>
  <c r="K134" i="20"/>
  <c r="I672" i="20"/>
  <c r="K672" i="20"/>
  <c r="I138" i="20"/>
  <c r="K138" i="20"/>
  <c r="I139" i="20"/>
  <c r="K139" i="20"/>
  <c r="I137" i="20"/>
  <c r="K137" i="20"/>
  <c r="I673" i="20"/>
  <c r="K673" i="20"/>
  <c r="I141" i="20"/>
  <c r="K141" i="20"/>
  <c r="I142" i="20"/>
  <c r="K142" i="20"/>
  <c r="I140" i="20"/>
  <c r="K140" i="20"/>
  <c r="I674" i="20"/>
  <c r="K674" i="20"/>
  <c r="I675" i="20"/>
  <c r="K675" i="20"/>
  <c r="I144" i="20"/>
  <c r="K144" i="20"/>
  <c r="I143" i="20"/>
  <c r="K143" i="20"/>
  <c r="I145" i="20"/>
  <c r="K145" i="20"/>
  <c r="I147" i="20"/>
  <c r="K147" i="20"/>
  <c r="I148" i="20"/>
  <c r="K148" i="20"/>
  <c r="I146" i="20"/>
  <c r="K146" i="20"/>
  <c r="I676" i="20"/>
  <c r="K676" i="20"/>
  <c r="I150" i="20"/>
  <c r="K150" i="20"/>
  <c r="I151" i="20"/>
  <c r="K151" i="20"/>
  <c r="I149" i="20"/>
  <c r="K149" i="20"/>
  <c r="I677" i="20"/>
  <c r="K677" i="20"/>
  <c r="I153" i="20"/>
  <c r="K153" i="20"/>
  <c r="I152" i="20"/>
  <c r="K152" i="20"/>
  <c r="I155" i="20"/>
  <c r="K155" i="20"/>
  <c r="I156" i="20"/>
  <c r="K156" i="20"/>
  <c r="I154" i="20"/>
  <c r="K154" i="20"/>
  <c r="I678" i="20"/>
  <c r="K678" i="20"/>
  <c r="I159" i="20"/>
  <c r="K159" i="20"/>
  <c r="I157" i="20"/>
  <c r="K157" i="20"/>
  <c r="I158" i="20"/>
  <c r="K158" i="20"/>
  <c r="I162" i="20"/>
  <c r="K162" i="20"/>
  <c r="I161" i="20"/>
  <c r="K161" i="20"/>
  <c r="I679" i="20"/>
  <c r="K679" i="20"/>
  <c r="I160" i="20"/>
  <c r="K160" i="20"/>
  <c r="I164" i="20"/>
  <c r="K164" i="20"/>
  <c r="I165" i="20"/>
  <c r="K165" i="20"/>
  <c r="I163" i="20"/>
  <c r="K163" i="20"/>
  <c r="I680" i="20"/>
  <c r="K680" i="20"/>
  <c r="I166" i="20"/>
  <c r="K166" i="20"/>
  <c r="I167" i="20"/>
  <c r="K167" i="20"/>
  <c r="I168" i="20"/>
  <c r="K168" i="20"/>
  <c r="I681" i="20"/>
  <c r="K681" i="20"/>
  <c r="I170" i="20"/>
  <c r="K170" i="20"/>
  <c r="I169" i="20"/>
  <c r="K169" i="20"/>
  <c r="I682" i="20"/>
  <c r="K682" i="20"/>
  <c r="I173" i="20"/>
  <c r="K173" i="20"/>
  <c r="I172" i="20"/>
  <c r="K172" i="20"/>
  <c r="I683" i="20"/>
  <c r="K683" i="20"/>
  <c r="I171" i="20"/>
  <c r="K171" i="20"/>
  <c r="I176" i="20"/>
  <c r="K176" i="20"/>
  <c r="I175" i="20"/>
  <c r="K175" i="20"/>
  <c r="I174" i="20"/>
  <c r="K174" i="20"/>
  <c r="I684" i="20"/>
  <c r="K684" i="20"/>
  <c r="I179" i="20"/>
  <c r="K179" i="20"/>
  <c r="I178" i="20"/>
  <c r="K178" i="20"/>
  <c r="I177" i="20"/>
  <c r="K177" i="20"/>
  <c r="I685" i="20"/>
  <c r="K685" i="20"/>
  <c r="I181" i="20"/>
  <c r="K181" i="20"/>
  <c r="I182" i="20"/>
  <c r="K182" i="20"/>
  <c r="I180" i="20"/>
  <c r="K180" i="20"/>
  <c r="I686" i="20"/>
  <c r="K686" i="20"/>
  <c r="I184" i="20"/>
  <c r="K184" i="20"/>
  <c r="I687" i="20"/>
  <c r="K687" i="20"/>
  <c r="I183" i="20"/>
  <c r="K183" i="20"/>
  <c r="I187" i="20"/>
  <c r="K187" i="20"/>
  <c r="I186" i="20"/>
  <c r="K186" i="20"/>
  <c r="I688" i="20"/>
  <c r="K688" i="20"/>
  <c r="I185" i="20"/>
  <c r="K185" i="20"/>
  <c r="I189" i="20"/>
  <c r="K189" i="20"/>
  <c r="I190" i="20"/>
  <c r="K190" i="20"/>
  <c r="I188" i="20"/>
  <c r="K188" i="20"/>
  <c r="I689" i="20"/>
  <c r="K689" i="20"/>
  <c r="I192" i="20"/>
  <c r="K192" i="20"/>
  <c r="I193" i="20"/>
  <c r="K193" i="20"/>
  <c r="I191" i="20"/>
  <c r="K191" i="20"/>
  <c r="I196" i="20"/>
  <c r="K196" i="20"/>
  <c r="I195" i="20"/>
  <c r="K195" i="20"/>
  <c r="I194" i="20"/>
  <c r="K194" i="20"/>
  <c r="I690" i="20"/>
  <c r="K690" i="20"/>
  <c r="I199" i="20"/>
  <c r="K199" i="20"/>
  <c r="I197" i="20"/>
  <c r="K197" i="20"/>
  <c r="I691" i="20"/>
  <c r="K691" i="20"/>
  <c r="I198" i="20"/>
  <c r="K198" i="20"/>
  <c r="I201" i="20"/>
  <c r="K201" i="20"/>
  <c r="I692" i="20"/>
  <c r="K692" i="20"/>
  <c r="I200" i="20"/>
  <c r="K200" i="20"/>
  <c r="I202" i="20"/>
  <c r="K202" i="20"/>
  <c r="I204" i="20"/>
  <c r="K204" i="20"/>
  <c r="I203" i="20"/>
  <c r="K203" i="20"/>
  <c r="I693" i="20"/>
  <c r="K693" i="20"/>
  <c r="I206" i="20"/>
  <c r="K206" i="20"/>
  <c r="I205" i="20"/>
  <c r="K205" i="20"/>
  <c r="I694" i="20"/>
  <c r="K694" i="20"/>
  <c r="I211" i="20"/>
  <c r="K211" i="20"/>
  <c r="I209" i="20"/>
  <c r="K209" i="20"/>
  <c r="I208" i="20"/>
  <c r="K208" i="20"/>
  <c r="I696" i="20"/>
  <c r="K696" i="20"/>
  <c r="I207" i="20"/>
  <c r="K207" i="20"/>
  <c r="I210" i="20"/>
  <c r="K210" i="20"/>
  <c r="I695" i="20"/>
  <c r="K695" i="20"/>
  <c r="I214" i="20"/>
  <c r="K214" i="20"/>
  <c r="I213" i="20"/>
  <c r="K213" i="20"/>
  <c r="I212" i="20"/>
  <c r="K212" i="20"/>
  <c r="I697" i="20"/>
  <c r="K697" i="20"/>
  <c r="I698" i="20"/>
  <c r="K698" i="20"/>
  <c r="I216" i="20"/>
  <c r="K216" i="20"/>
  <c r="I215" i="20"/>
  <c r="K215" i="20"/>
  <c r="I219" i="20"/>
  <c r="K219" i="20"/>
  <c r="I218" i="20"/>
  <c r="K218" i="20"/>
  <c r="I217" i="20"/>
  <c r="K217" i="20"/>
  <c r="I699" i="20"/>
  <c r="K699" i="20"/>
  <c r="I221" i="20"/>
  <c r="K221" i="20"/>
  <c r="I220" i="20"/>
  <c r="K220" i="20"/>
  <c r="I700" i="20"/>
  <c r="K700" i="20"/>
  <c r="I224" i="20"/>
  <c r="K224" i="20"/>
  <c r="I223" i="20"/>
  <c r="K223" i="20"/>
  <c r="I222" i="20"/>
  <c r="K222" i="20"/>
  <c r="I701" i="20"/>
  <c r="K701" i="20"/>
  <c r="I226" i="20"/>
  <c r="K226" i="20"/>
  <c r="I227" i="20"/>
  <c r="K227" i="20"/>
  <c r="I225" i="20"/>
  <c r="K225" i="20"/>
  <c r="I702" i="20"/>
  <c r="K702" i="20"/>
  <c r="I230" i="20"/>
  <c r="K230" i="20"/>
  <c r="I229" i="20"/>
  <c r="K229" i="20"/>
  <c r="I228" i="20"/>
  <c r="K228" i="20"/>
  <c r="I703" i="20"/>
  <c r="K703" i="20"/>
  <c r="I232" i="20"/>
  <c r="K232" i="20"/>
  <c r="I233" i="20"/>
  <c r="K233" i="20"/>
  <c r="I231" i="20"/>
  <c r="K231" i="20"/>
  <c r="I704" i="20"/>
  <c r="K704" i="20"/>
  <c r="I236" i="20"/>
  <c r="K236" i="20"/>
  <c r="I235" i="20"/>
  <c r="K235" i="20"/>
  <c r="I234" i="20"/>
  <c r="K234" i="20"/>
  <c r="I705" i="20"/>
  <c r="K705" i="20"/>
  <c r="I238" i="20"/>
  <c r="K238" i="20"/>
  <c r="I237" i="20"/>
  <c r="K237" i="20"/>
  <c r="I706" i="20"/>
  <c r="K706" i="20"/>
  <c r="I240" i="20"/>
  <c r="K240" i="20"/>
  <c r="I707" i="20"/>
  <c r="K707" i="20"/>
  <c r="I239" i="20"/>
  <c r="K239" i="20"/>
  <c r="I242" i="20"/>
  <c r="K242" i="20"/>
  <c r="I241" i="20"/>
  <c r="K241" i="20"/>
  <c r="I245" i="20"/>
  <c r="K245" i="20"/>
  <c r="I244" i="20"/>
  <c r="K244" i="20"/>
  <c r="I243" i="20"/>
  <c r="K243" i="20"/>
  <c r="I708" i="20"/>
  <c r="K708" i="20"/>
  <c r="I709" i="20"/>
  <c r="K709" i="20"/>
  <c r="I248" i="20"/>
  <c r="K248" i="20"/>
  <c r="I246" i="20"/>
  <c r="K246" i="20"/>
  <c r="I247" i="20"/>
  <c r="K247" i="20"/>
  <c r="I250" i="20"/>
  <c r="K250" i="20"/>
  <c r="I249" i="20"/>
  <c r="K249" i="20"/>
  <c r="I710" i="20"/>
  <c r="K710" i="20"/>
  <c r="I711" i="20"/>
  <c r="K711" i="20"/>
  <c r="I252" i="20"/>
  <c r="K252" i="20"/>
  <c r="I251" i="20"/>
  <c r="K251" i="20"/>
  <c r="I254" i="20"/>
  <c r="K254" i="20"/>
  <c r="I255" i="20"/>
  <c r="K255" i="20"/>
  <c r="I253" i="20"/>
  <c r="K253" i="20"/>
  <c r="I712" i="20"/>
  <c r="K712" i="20"/>
  <c r="I258" i="20"/>
  <c r="K258" i="20"/>
  <c r="I713" i="20"/>
  <c r="K713" i="20"/>
  <c r="I256" i="20"/>
  <c r="K256" i="20"/>
  <c r="I257" i="20"/>
  <c r="K257" i="20"/>
  <c r="I714" i="20"/>
  <c r="K714" i="20"/>
  <c r="I260" i="20"/>
  <c r="K260" i="20"/>
  <c r="I259" i="20"/>
  <c r="K259" i="20"/>
  <c r="I263" i="20"/>
  <c r="K263" i="20"/>
  <c r="I262" i="20"/>
  <c r="K262" i="20"/>
  <c r="I261" i="20"/>
  <c r="K261" i="20"/>
  <c r="I715" i="20"/>
  <c r="K715" i="20"/>
  <c r="I265" i="20"/>
  <c r="K265" i="20"/>
  <c r="I266" i="20"/>
  <c r="K266" i="20"/>
  <c r="I264" i="20"/>
  <c r="K264" i="20"/>
  <c r="I716" i="20"/>
  <c r="K716" i="20"/>
  <c r="I268" i="20"/>
  <c r="K268" i="20"/>
  <c r="I269" i="20"/>
  <c r="K269" i="20"/>
  <c r="I267" i="20"/>
  <c r="K267" i="20"/>
  <c r="I717" i="20"/>
  <c r="K717" i="20"/>
  <c r="I272" i="20"/>
  <c r="K272" i="20"/>
  <c r="I270" i="20"/>
  <c r="K270" i="20"/>
  <c r="I271" i="20"/>
  <c r="K271" i="20"/>
  <c r="I718" i="20"/>
  <c r="K718" i="20"/>
  <c r="I274" i="20"/>
  <c r="K274" i="20"/>
  <c r="I275" i="20"/>
  <c r="K275" i="20"/>
  <c r="I273" i="20"/>
  <c r="K273" i="20"/>
  <c r="I719" i="20"/>
  <c r="K719" i="20"/>
  <c r="I278" i="20"/>
  <c r="K278" i="20"/>
  <c r="I277" i="20"/>
  <c r="K277" i="20"/>
  <c r="I276" i="20"/>
  <c r="K276" i="20"/>
  <c r="I720" i="20"/>
  <c r="K720" i="20"/>
  <c r="I721" i="20"/>
  <c r="K721" i="20"/>
  <c r="I280" i="20"/>
  <c r="K280" i="20"/>
  <c r="I281" i="20"/>
  <c r="K281" i="20"/>
  <c r="I279" i="20"/>
  <c r="K279" i="20"/>
  <c r="I283" i="20"/>
  <c r="K283" i="20"/>
  <c r="I284" i="20"/>
  <c r="K284" i="20"/>
  <c r="I722" i="20"/>
  <c r="K722" i="20"/>
  <c r="I282" i="20"/>
  <c r="K282" i="20"/>
  <c r="I287" i="20"/>
  <c r="K287" i="20"/>
  <c r="I288" i="20"/>
  <c r="K288" i="20"/>
  <c r="I723" i="20"/>
  <c r="K723" i="20"/>
  <c r="I286" i="20"/>
  <c r="K286" i="20"/>
  <c r="I290" i="20"/>
  <c r="K290" i="20"/>
  <c r="I289" i="20"/>
  <c r="K289" i="20"/>
  <c r="I285" i="20"/>
  <c r="K285" i="20"/>
  <c r="I724" i="20"/>
  <c r="K724" i="20"/>
  <c r="I292" i="20"/>
  <c r="K292" i="20"/>
  <c r="I293" i="20"/>
  <c r="K293" i="20"/>
  <c r="I291" i="20"/>
  <c r="K291" i="20"/>
  <c r="I725" i="20"/>
  <c r="K725" i="20"/>
  <c r="I295" i="20"/>
  <c r="K295" i="20"/>
  <c r="I296" i="20"/>
  <c r="K296" i="20"/>
  <c r="I294" i="20"/>
  <c r="K294" i="20"/>
  <c r="I726" i="20"/>
  <c r="K726" i="20"/>
  <c r="I299" i="20"/>
  <c r="K299" i="20"/>
  <c r="I727" i="20"/>
  <c r="K727" i="20"/>
  <c r="I298" i="20"/>
  <c r="K298" i="20"/>
  <c r="I297" i="20"/>
  <c r="K297" i="20"/>
  <c r="I301" i="20"/>
  <c r="K301" i="20"/>
  <c r="I302" i="20"/>
  <c r="K302" i="20"/>
  <c r="I300" i="20"/>
  <c r="K300" i="20"/>
  <c r="I728" i="20"/>
  <c r="K728" i="20"/>
  <c r="I304" i="20"/>
  <c r="K304" i="20"/>
  <c r="I305" i="20"/>
  <c r="K305" i="20"/>
  <c r="I303" i="20"/>
  <c r="K303" i="20"/>
  <c r="I729" i="20"/>
  <c r="K729" i="20"/>
  <c r="I308" i="20"/>
  <c r="K308" i="20"/>
  <c r="I307" i="20"/>
  <c r="K307" i="20"/>
  <c r="I306" i="20"/>
  <c r="K306" i="20"/>
  <c r="I730" i="20"/>
  <c r="K730" i="20"/>
  <c r="I310" i="20"/>
  <c r="K310" i="20"/>
  <c r="I309" i="20"/>
  <c r="K309" i="20"/>
  <c r="I731" i="20"/>
  <c r="K731" i="20"/>
  <c r="I311" i="20"/>
  <c r="K311" i="20"/>
  <c r="I314" i="20"/>
  <c r="K314" i="20"/>
  <c r="I313" i="20"/>
  <c r="K313" i="20"/>
  <c r="I732" i="20"/>
  <c r="K732" i="20"/>
  <c r="I312" i="20"/>
  <c r="K312" i="20"/>
  <c r="I317" i="20"/>
  <c r="K317" i="20"/>
  <c r="I316" i="20"/>
  <c r="K316" i="20"/>
  <c r="I315" i="20"/>
  <c r="K315" i="20"/>
  <c r="I733" i="20"/>
  <c r="K733" i="20"/>
  <c r="I318" i="20"/>
  <c r="K318" i="20"/>
  <c r="I320" i="20"/>
  <c r="K320" i="20"/>
  <c r="I319" i="20"/>
  <c r="K319" i="20"/>
  <c r="I734" i="20"/>
  <c r="K734" i="20"/>
  <c r="I323" i="20"/>
  <c r="K323" i="20"/>
  <c r="I322" i="20"/>
  <c r="K322" i="20"/>
  <c r="I321" i="20"/>
  <c r="K321" i="20"/>
  <c r="I735" i="20"/>
  <c r="K735" i="20"/>
  <c r="I325" i="20"/>
  <c r="K325" i="20"/>
  <c r="I324" i="20"/>
  <c r="K324" i="20"/>
  <c r="I736" i="20"/>
  <c r="K736" i="20"/>
  <c r="I327" i="20"/>
  <c r="K327" i="20"/>
  <c r="I326" i="20"/>
  <c r="K326" i="20"/>
  <c r="I737" i="20"/>
  <c r="K737" i="20"/>
  <c r="I330" i="20"/>
  <c r="K330" i="20"/>
  <c r="I329" i="20"/>
  <c r="K329" i="20"/>
  <c r="I328" i="20"/>
  <c r="K328" i="20"/>
  <c r="I738" i="20"/>
  <c r="K738" i="20"/>
  <c r="I333" i="20"/>
  <c r="K333" i="20"/>
  <c r="I332" i="20"/>
  <c r="K332" i="20"/>
  <c r="I331" i="20"/>
  <c r="K331" i="20"/>
  <c r="I739" i="20"/>
  <c r="K739" i="20"/>
  <c r="I335" i="20"/>
  <c r="K335" i="20"/>
  <c r="I334" i="20"/>
  <c r="K334" i="20"/>
  <c r="I740" i="20"/>
  <c r="K740" i="20"/>
  <c r="I336" i="20"/>
  <c r="K336" i="20"/>
  <c r="I339" i="20"/>
  <c r="K339" i="20"/>
  <c r="I338" i="20"/>
  <c r="K338" i="20"/>
  <c r="I337" i="20"/>
  <c r="K337" i="20"/>
  <c r="I741" i="20"/>
  <c r="K741" i="20"/>
  <c r="I341" i="20"/>
  <c r="K341" i="20"/>
  <c r="I342" i="20"/>
  <c r="K342" i="20"/>
  <c r="I340" i="20"/>
  <c r="K340" i="20"/>
  <c r="I742" i="20"/>
  <c r="K742" i="20"/>
  <c r="I344" i="20"/>
  <c r="K344" i="20"/>
  <c r="I343" i="20"/>
  <c r="K343" i="20"/>
  <c r="I743" i="20"/>
  <c r="K743" i="20"/>
  <c r="I346" i="20"/>
  <c r="K346" i="20"/>
  <c r="I347" i="20"/>
  <c r="K347" i="20"/>
  <c r="I345" i="20"/>
  <c r="K345" i="20"/>
  <c r="I744" i="20"/>
  <c r="K744" i="20"/>
  <c r="I349" i="20"/>
  <c r="K349" i="20"/>
  <c r="I350" i="20"/>
  <c r="K350" i="20"/>
  <c r="I745" i="20"/>
  <c r="K745" i="20"/>
  <c r="I348" i="20"/>
  <c r="K348" i="20"/>
  <c r="I352" i="20"/>
  <c r="K352" i="20"/>
  <c r="I351" i="20"/>
  <c r="K351" i="20"/>
  <c r="I746" i="20"/>
  <c r="K746" i="20"/>
  <c r="I354" i="20"/>
  <c r="K354" i="20"/>
  <c r="I355" i="20"/>
  <c r="K355" i="20"/>
  <c r="I353" i="20"/>
  <c r="K353" i="20"/>
  <c r="I747" i="20"/>
  <c r="K747" i="20"/>
  <c r="I357" i="20"/>
  <c r="K357" i="20"/>
  <c r="I748" i="20"/>
  <c r="K748" i="20"/>
  <c r="I356" i="20"/>
  <c r="K356" i="20"/>
  <c r="I359" i="20"/>
  <c r="K359" i="20"/>
  <c r="I360" i="20"/>
  <c r="K360" i="20"/>
  <c r="I358" i="20"/>
  <c r="K358" i="20"/>
  <c r="I749" i="20"/>
  <c r="K749" i="20"/>
  <c r="I362" i="20"/>
  <c r="K362" i="20"/>
  <c r="I363" i="20"/>
  <c r="K363" i="20"/>
  <c r="I361" i="20"/>
  <c r="K361" i="20"/>
  <c r="I750" i="20"/>
  <c r="K750" i="20"/>
  <c r="I365" i="20"/>
  <c r="K365" i="20"/>
  <c r="I366" i="20"/>
  <c r="K366" i="20"/>
  <c r="I364" i="20"/>
  <c r="K364" i="20"/>
  <c r="I751" i="20"/>
  <c r="K751" i="20"/>
  <c r="I369" i="20"/>
  <c r="K369" i="20"/>
  <c r="I368" i="20"/>
  <c r="K368" i="20"/>
  <c r="I752" i="20"/>
  <c r="K752" i="20"/>
  <c r="I367" i="20"/>
  <c r="K367" i="20"/>
  <c r="I371" i="20"/>
  <c r="K371" i="20"/>
  <c r="I372" i="20"/>
  <c r="K372" i="20"/>
  <c r="I370" i="20"/>
  <c r="K370" i="20"/>
  <c r="I753" i="20"/>
  <c r="K753" i="20"/>
  <c r="I375" i="20"/>
  <c r="K375" i="20"/>
  <c r="I374" i="20"/>
  <c r="K374" i="20"/>
  <c r="I373" i="20"/>
  <c r="K373" i="20"/>
  <c r="I754" i="20"/>
  <c r="K754" i="20"/>
  <c r="I377" i="20"/>
  <c r="K377" i="20"/>
  <c r="I378" i="20"/>
  <c r="K378" i="20"/>
  <c r="I376" i="20"/>
  <c r="K376" i="20"/>
  <c r="I755" i="20"/>
  <c r="K755" i="20"/>
  <c r="I381" i="20"/>
  <c r="K381" i="20"/>
  <c r="I380" i="20"/>
  <c r="K380" i="20"/>
  <c r="I379" i="20"/>
  <c r="K379" i="20"/>
  <c r="I756" i="20"/>
  <c r="K756" i="20"/>
  <c r="I384" i="20"/>
  <c r="K384" i="20"/>
  <c r="I383" i="20"/>
  <c r="K383" i="20"/>
  <c r="I382" i="20"/>
  <c r="K382" i="20"/>
  <c r="I757" i="20"/>
  <c r="K757" i="20"/>
  <c r="I387" i="20"/>
  <c r="K387" i="20"/>
  <c r="I386" i="20"/>
  <c r="K386" i="20"/>
  <c r="I385" i="20"/>
  <c r="K385" i="20"/>
  <c r="I758" i="20"/>
  <c r="K758" i="20"/>
  <c r="I759" i="20"/>
  <c r="K759" i="20"/>
  <c r="I388" i="20"/>
  <c r="K388" i="20"/>
  <c r="I391" i="20"/>
  <c r="K391" i="20"/>
  <c r="I390" i="20"/>
  <c r="K390" i="20"/>
  <c r="I389" i="20"/>
  <c r="K389" i="20"/>
  <c r="I760" i="20"/>
  <c r="K760" i="20"/>
  <c r="I393" i="20"/>
  <c r="K393" i="20"/>
  <c r="I394" i="20"/>
  <c r="K394" i="20"/>
  <c r="I392" i="20"/>
  <c r="K392" i="20"/>
  <c r="I761" i="20"/>
  <c r="K761" i="20"/>
  <c r="I762" i="20"/>
  <c r="K762" i="20"/>
  <c r="I397" i="20"/>
  <c r="K397" i="20"/>
  <c r="I396" i="20"/>
  <c r="K396" i="20"/>
  <c r="I395" i="20"/>
  <c r="K395" i="20"/>
  <c r="I400" i="20"/>
  <c r="K400" i="20"/>
  <c r="I398" i="20"/>
  <c r="K398" i="20"/>
  <c r="I763" i="20"/>
  <c r="K763" i="20"/>
  <c r="I399" i="20"/>
  <c r="K399" i="20"/>
  <c r="I403" i="20"/>
  <c r="K403" i="20"/>
  <c r="I402" i="20"/>
  <c r="K402" i="20"/>
  <c r="I401" i="20"/>
  <c r="K401" i="20"/>
  <c r="I764" i="20"/>
  <c r="K764" i="20"/>
  <c r="I405" i="20"/>
  <c r="K405" i="20"/>
  <c r="I404" i="20"/>
  <c r="K404" i="20"/>
  <c r="I407" i="20"/>
  <c r="K407" i="20"/>
  <c r="I408" i="20"/>
  <c r="K408" i="20"/>
  <c r="I765" i="20"/>
  <c r="K765" i="20"/>
  <c r="I406" i="20"/>
  <c r="K406" i="20"/>
  <c r="I410" i="20"/>
  <c r="K410" i="20"/>
  <c r="I411" i="20"/>
  <c r="K411" i="20"/>
  <c r="I409" i="20"/>
  <c r="K409" i="20"/>
  <c r="I766" i="20"/>
  <c r="K766" i="20"/>
  <c r="I414" i="20"/>
  <c r="K414" i="20"/>
  <c r="I413" i="20"/>
  <c r="K413" i="20"/>
  <c r="I412" i="20"/>
  <c r="K412" i="20"/>
  <c r="I767" i="20"/>
  <c r="K767" i="20"/>
  <c r="I417" i="20"/>
  <c r="K417" i="20"/>
  <c r="I415" i="20"/>
  <c r="K415" i="20"/>
  <c r="I416" i="20"/>
  <c r="K416" i="20"/>
  <c r="I768" i="20"/>
  <c r="K768" i="20"/>
  <c r="I769" i="20"/>
  <c r="K769" i="20"/>
  <c r="I419" i="20"/>
  <c r="K419" i="20"/>
  <c r="I418" i="20"/>
  <c r="K418" i="20"/>
  <c r="I420" i="20"/>
  <c r="K420" i="20"/>
  <c r="I422" i="20"/>
  <c r="K422" i="20"/>
  <c r="I421" i="20"/>
  <c r="K421" i="20"/>
  <c r="I770" i="20"/>
  <c r="K770" i="20"/>
  <c r="I425" i="20"/>
  <c r="K425" i="20"/>
  <c r="I424" i="20"/>
  <c r="K424" i="20"/>
  <c r="I423" i="20"/>
  <c r="K423" i="20"/>
  <c r="I771" i="20"/>
  <c r="K771" i="20"/>
  <c r="I427" i="20"/>
  <c r="K427" i="20"/>
  <c r="I428" i="20"/>
  <c r="K428" i="20"/>
  <c r="I772" i="20"/>
  <c r="K772" i="20"/>
  <c r="I426" i="20"/>
  <c r="K426" i="20"/>
  <c r="I431" i="20"/>
  <c r="K431" i="20"/>
  <c r="I430" i="20"/>
  <c r="K430" i="20"/>
  <c r="I429" i="20"/>
  <c r="K429" i="20"/>
  <c r="I773" i="20"/>
  <c r="K773" i="20"/>
  <c r="I434" i="20"/>
  <c r="K434" i="20"/>
  <c r="I433" i="20"/>
  <c r="K433" i="20"/>
  <c r="I432" i="20"/>
  <c r="K432" i="20"/>
  <c r="I437" i="20"/>
  <c r="K437" i="20"/>
  <c r="I436" i="20"/>
  <c r="K436" i="20"/>
  <c r="I435" i="20"/>
  <c r="K435" i="20"/>
  <c r="I774" i="20"/>
  <c r="K774" i="20"/>
  <c r="I441" i="20"/>
  <c r="K441" i="20"/>
  <c r="I440" i="20"/>
  <c r="K440" i="20"/>
  <c r="I438" i="20"/>
  <c r="K438" i="20"/>
  <c r="I439" i="20"/>
  <c r="K439" i="20"/>
  <c r="I443" i="20"/>
  <c r="K443" i="20"/>
  <c r="I442" i="20"/>
  <c r="K442" i="20"/>
  <c r="I444" i="20"/>
  <c r="K444" i="20"/>
  <c r="I775" i="20"/>
  <c r="K775" i="20"/>
  <c r="I446" i="20"/>
  <c r="K446" i="20"/>
  <c r="I447" i="20"/>
  <c r="K447" i="20"/>
  <c r="I445" i="20"/>
  <c r="K445" i="20"/>
  <c r="I776" i="20"/>
  <c r="K776" i="20"/>
  <c r="I449" i="20"/>
  <c r="K449" i="20"/>
  <c r="I450" i="20"/>
  <c r="K450" i="20"/>
  <c r="I448" i="20"/>
  <c r="K448" i="20"/>
  <c r="I777" i="20"/>
  <c r="K777" i="20"/>
  <c r="I453" i="20"/>
  <c r="K453" i="20"/>
  <c r="I452" i="20"/>
  <c r="K452" i="20"/>
  <c r="I451" i="20"/>
  <c r="K451" i="20"/>
  <c r="I778" i="20"/>
  <c r="K778" i="20"/>
  <c r="I454" i="20"/>
  <c r="K454" i="20"/>
  <c r="I456" i="20"/>
  <c r="K456" i="20"/>
  <c r="I455" i="20"/>
  <c r="K455" i="20"/>
  <c r="I779" i="20"/>
  <c r="K779" i="20"/>
  <c r="I457" i="20"/>
  <c r="K457" i="20"/>
  <c r="I458" i="20"/>
  <c r="K458" i="20"/>
  <c r="I459" i="20"/>
  <c r="K459" i="20"/>
  <c r="I780" i="20"/>
  <c r="K780" i="20"/>
  <c r="I461" i="20"/>
  <c r="K461" i="20"/>
  <c r="I462" i="20"/>
  <c r="K462" i="20"/>
  <c r="I460" i="20"/>
  <c r="K460" i="20"/>
  <c r="I781" i="20"/>
  <c r="K781" i="20"/>
  <c r="I464" i="20"/>
  <c r="K464" i="20"/>
  <c r="I463" i="20"/>
  <c r="K463" i="20"/>
  <c r="I782" i="20"/>
  <c r="K782" i="20"/>
  <c r="I467" i="20"/>
  <c r="K467" i="20"/>
  <c r="I466" i="20"/>
  <c r="K466" i="20"/>
  <c r="I465" i="20"/>
  <c r="K465" i="20"/>
  <c r="I783" i="20"/>
  <c r="K783" i="20"/>
  <c r="I469" i="20"/>
  <c r="K469" i="20"/>
  <c r="I470" i="20"/>
  <c r="K470" i="20"/>
  <c r="I468" i="20"/>
  <c r="K468" i="20"/>
  <c r="I784" i="20"/>
  <c r="K784" i="20"/>
  <c r="I471" i="20"/>
  <c r="K471" i="20"/>
  <c r="I473" i="20"/>
  <c r="K473" i="20"/>
  <c r="I785" i="20"/>
  <c r="K785" i="20"/>
  <c r="I472" i="20"/>
  <c r="K472" i="20"/>
  <c r="I475" i="20"/>
  <c r="K475" i="20"/>
  <c r="I474" i="20"/>
  <c r="K474" i="20"/>
  <c r="I786" i="20"/>
  <c r="K786" i="20"/>
  <c r="I478" i="20"/>
  <c r="K478" i="20"/>
  <c r="I477" i="20"/>
  <c r="K477" i="20"/>
  <c r="I476" i="20"/>
  <c r="K476" i="20"/>
  <c r="I787" i="20"/>
  <c r="K787" i="20"/>
  <c r="I788" i="20"/>
  <c r="K788" i="20"/>
  <c r="I481" i="20"/>
  <c r="K481" i="20"/>
  <c r="I479" i="20"/>
  <c r="K479" i="20"/>
  <c r="I480" i="20"/>
  <c r="K480" i="20"/>
  <c r="I484" i="20"/>
  <c r="K484" i="20"/>
  <c r="I482" i="20"/>
  <c r="K482" i="20"/>
  <c r="I789" i="20"/>
  <c r="K789" i="20"/>
  <c r="I483" i="20"/>
  <c r="K483" i="20"/>
  <c r="I487" i="20"/>
  <c r="K487" i="20"/>
  <c r="I486" i="20"/>
  <c r="K486" i="20"/>
  <c r="I485" i="20"/>
  <c r="K485" i="20"/>
  <c r="I790" i="20"/>
  <c r="K790" i="20"/>
  <c r="I490" i="20"/>
  <c r="K490" i="20"/>
  <c r="I489" i="20"/>
  <c r="K489" i="20"/>
  <c r="I791" i="20"/>
  <c r="K791" i="20"/>
  <c r="I488" i="20"/>
  <c r="K488" i="20"/>
  <c r="I491" i="20"/>
  <c r="K491" i="20"/>
  <c r="I492" i="20"/>
  <c r="K492" i="20"/>
  <c r="I493" i="20"/>
  <c r="K493" i="20"/>
  <c r="I792" i="20"/>
  <c r="K792" i="20"/>
  <c r="I793" i="20"/>
  <c r="K793" i="20"/>
  <c r="I494" i="20"/>
  <c r="K494" i="20"/>
  <c r="I495" i="20"/>
  <c r="K495" i="20"/>
  <c r="I496" i="20"/>
  <c r="K496" i="20"/>
  <c r="I498" i="20"/>
  <c r="K498" i="20"/>
  <c r="I497" i="20"/>
  <c r="K497" i="20"/>
  <c r="I499" i="20"/>
  <c r="K499" i="20"/>
  <c r="I794" i="20"/>
  <c r="K794" i="20"/>
  <c r="I501" i="20"/>
  <c r="K501" i="20"/>
  <c r="I500" i="20"/>
  <c r="K500" i="20"/>
  <c r="I795" i="20"/>
  <c r="K795" i="20"/>
  <c r="I502" i="20"/>
  <c r="K502" i="20"/>
  <c r="I504" i="20"/>
  <c r="K504" i="20"/>
  <c r="I503" i="20"/>
  <c r="K503" i="20"/>
  <c r="I796" i="20"/>
  <c r="K796" i="20"/>
  <c r="I506" i="20"/>
  <c r="K506" i="20"/>
  <c r="I797" i="20"/>
  <c r="K797" i="20"/>
  <c r="I507" i="20"/>
  <c r="K507" i="20"/>
  <c r="I505" i="20"/>
  <c r="K505" i="20"/>
  <c r="I798" i="20"/>
  <c r="K798" i="20"/>
  <c r="I509" i="20"/>
  <c r="K509" i="20"/>
  <c r="I510" i="20"/>
  <c r="K510" i="20"/>
  <c r="I508" i="20"/>
  <c r="K508" i="20"/>
  <c r="I512" i="20"/>
  <c r="K512" i="20"/>
  <c r="I513" i="20"/>
  <c r="K513" i="20"/>
  <c r="I511" i="20"/>
  <c r="K511" i="20"/>
  <c r="I799" i="20"/>
  <c r="K799" i="20"/>
  <c r="I514" i="20"/>
  <c r="K514" i="20"/>
  <c r="I800" i="20"/>
  <c r="K800" i="20"/>
  <c r="I515" i="20"/>
  <c r="K515" i="20"/>
  <c r="I516" i="20"/>
  <c r="K516" i="20"/>
  <c r="I518" i="20"/>
  <c r="K518" i="20"/>
  <c r="I517" i="20"/>
  <c r="K517" i="20"/>
  <c r="I801" i="20"/>
  <c r="K801" i="20"/>
  <c r="I520" i="20"/>
  <c r="K520" i="20"/>
  <c r="I521" i="20"/>
  <c r="K521" i="20"/>
  <c r="I519" i="20"/>
  <c r="K519" i="20"/>
  <c r="I802" i="20"/>
  <c r="K802" i="20"/>
  <c r="I524" i="20"/>
  <c r="K524" i="20"/>
  <c r="I522" i="20"/>
  <c r="K522" i="20"/>
  <c r="I803" i="20"/>
  <c r="K803" i="20"/>
  <c r="I523" i="20"/>
  <c r="K523" i="20"/>
  <c r="I525" i="20"/>
  <c r="K525" i="20"/>
  <c r="I804" i="20"/>
  <c r="K804" i="20"/>
  <c r="I527" i="20"/>
  <c r="K527" i="20"/>
  <c r="I526" i="20"/>
  <c r="K526" i="20"/>
  <c r="I530" i="20"/>
  <c r="K530" i="20"/>
  <c r="I529" i="20"/>
  <c r="K529" i="20"/>
  <c r="I528" i="20"/>
  <c r="K528" i="20"/>
  <c r="I805" i="20"/>
  <c r="K805" i="20"/>
  <c r="I532" i="20"/>
  <c r="K532" i="20"/>
  <c r="I806" i="20"/>
  <c r="K806" i="20"/>
  <c r="I533" i="20"/>
  <c r="K533" i="20"/>
  <c r="I531" i="20"/>
  <c r="K531" i="20"/>
  <c r="I535" i="20"/>
  <c r="K535" i="20"/>
  <c r="I536" i="20"/>
  <c r="K536" i="20"/>
  <c r="I534" i="20"/>
  <c r="K534" i="20"/>
  <c r="I807" i="20"/>
  <c r="K807" i="20"/>
  <c r="I538" i="20"/>
  <c r="K538" i="20"/>
  <c r="I540" i="20"/>
  <c r="K540" i="20"/>
  <c r="I537" i="20"/>
  <c r="K537" i="20"/>
  <c r="I808" i="20"/>
  <c r="K808" i="20"/>
  <c r="I539" i="20"/>
  <c r="K539" i="20"/>
  <c r="I543" i="20"/>
  <c r="K543" i="20"/>
  <c r="I809" i="20"/>
  <c r="K809" i="20"/>
  <c r="I541" i="20"/>
  <c r="K541" i="20"/>
  <c r="I542" i="20"/>
  <c r="K542" i="20"/>
  <c r="I544" i="20"/>
  <c r="K544" i="20"/>
  <c r="I546" i="20"/>
  <c r="K546" i="20"/>
  <c r="I810" i="20"/>
  <c r="K810" i="20"/>
  <c r="I545" i="20"/>
  <c r="K545" i="20"/>
  <c r="I548" i="20"/>
  <c r="K548" i="20"/>
  <c r="I549" i="20"/>
  <c r="K549" i="20"/>
  <c r="I547" i="20"/>
  <c r="K547" i="20"/>
  <c r="I811" i="20"/>
  <c r="K811" i="20"/>
  <c r="I552" i="20"/>
  <c r="K552" i="20"/>
  <c r="I551" i="20"/>
  <c r="K551" i="20"/>
  <c r="I550" i="20"/>
  <c r="K550" i="20"/>
  <c r="I812" i="20"/>
  <c r="K812" i="20"/>
  <c r="I554" i="20"/>
  <c r="K554" i="20"/>
  <c r="I553" i="20"/>
  <c r="K553" i="20"/>
  <c r="I813" i="20"/>
  <c r="K813" i="20"/>
  <c r="I555" i="20"/>
  <c r="K555" i="20"/>
  <c r="I557" i="20"/>
  <c r="K557" i="20"/>
  <c r="I558" i="20"/>
  <c r="K558" i="20"/>
  <c r="I556" i="20"/>
  <c r="K556" i="20"/>
  <c r="I814" i="20"/>
  <c r="K814" i="20"/>
  <c r="I561" i="20"/>
  <c r="K561" i="20"/>
  <c r="I560" i="20"/>
  <c r="K560" i="20"/>
  <c r="I559" i="20"/>
  <c r="K559" i="20"/>
  <c r="I815" i="20"/>
  <c r="K815" i="20"/>
  <c r="I562" i="20"/>
  <c r="K562" i="20"/>
  <c r="I816" i="20"/>
  <c r="K816" i="20"/>
  <c r="I563" i="20"/>
  <c r="K563" i="20"/>
  <c r="I564" i="20"/>
  <c r="K564" i="20"/>
  <c r="I567" i="20"/>
  <c r="K567" i="20"/>
  <c r="I565" i="20"/>
  <c r="K565" i="20"/>
  <c r="I566" i="20"/>
  <c r="K566" i="20"/>
  <c r="I817" i="20"/>
  <c r="K817" i="20"/>
  <c r="I570" i="20"/>
  <c r="K570" i="20"/>
  <c r="I569" i="20"/>
  <c r="K569" i="20"/>
  <c r="I568" i="20"/>
  <c r="K568" i="20"/>
  <c r="I818" i="20"/>
  <c r="K818" i="20"/>
  <c r="I573" i="20"/>
  <c r="K573" i="20"/>
  <c r="I572" i="20"/>
  <c r="K572" i="20"/>
  <c r="I571" i="20"/>
  <c r="K571" i="20"/>
  <c r="I819" i="20"/>
  <c r="K819" i="20"/>
  <c r="I574" i="20"/>
  <c r="K574" i="20"/>
  <c r="I575" i="20"/>
  <c r="K575" i="20"/>
  <c r="I820" i="20"/>
  <c r="K820" i="20"/>
  <c r="I821" i="20"/>
  <c r="K821" i="20"/>
  <c r="I578" i="20"/>
  <c r="K578" i="20"/>
  <c r="I577" i="20"/>
  <c r="K577" i="20"/>
  <c r="I576" i="20"/>
  <c r="K576" i="20"/>
  <c r="I822" i="20"/>
  <c r="K822" i="20"/>
  <c r="I580" i="20"/>
  <c r="K580" i="20"/>
  <c r="I581" i="20"/>
  <c r="K581" i="20"/>
  <c r="I579" i="20"/>
  <c r="K579" i="20"/>
  <c r="I823" i="20"/>
  <c r="K823" i="20"/>
  <c r="I583" i="20"/>
  <c r="K583" i="20"/>
  <c r="I582" i="20"/>
  <c r="K582" i="20"/>
  <c r="I824" i="20"/>
  <c r="K824" i="20"/>
  <c r="I584" i="20"/>
  <c r="K584" i="20"/>
  <c r="I586" i="20"/>
  <c r="K586" i="20"/>
  <c r="I825" i="20"/>
  <c r="K825" i="20"/>
  <c r="I585" i="20"/>
  <c r="K585" i="20"/>
  <c r="I587" i="20"/>
  <c r="K587" i="20"/>
  <c r="I589" i="20"/>
  <c r="K589" i="20"/>
  <c r="I590" i="20"/>
  <c r="K590" i="20"/>
  <c r="I588" i="20"/>
  <c r="K588" i="20"/>
  <c r="I826" i="20"/>
  <c r="K826" i="20"/>
  <c r="I592" i="20"/>
  <c r="K592" i="20"/>
  <c r="I593" i="20"/>
  <c r="K593" i="20"/>
  <c r="I591" i="20"/>
  <c r="K591" i="20"/>
  <c r="I827" i="20"/>
  <c r="K827" i="20"/>
  <c r="I596" i="20"/>
  <c r="K596" i="20"/>
  <c r="I595" i="20"/>
  <c r="K595" i="20"/>
  <c r="I594" i="20"/>
  <c r="K594" i="20"/>
  <c r="I828" i="20"/>
  <c r="K828" i="20"/>
  <c r="I597" i="20"/>
  <c r="K597" i="20"/>
  <c r="I829" i="20"/>
  <c r="K829" i="20"/>
  <c r="I598" i="20"/>
  <c r="K598" i="20"/>
  <c r="I599" i="20"/>
  <c r="K599" i="20"/>
  <c r="I602" i="20"/>
  <c r="K602" i="20"/>
  <c r="I601" i="20"/>
  <c r="K601" i="20"/>
  <c r="I600" i="20"/>
  <c r="K600" i="20"/>
  <c r="I830" i="20"/>
  <c r="K830" i="20"/>
  <c r="I605" i="20"/>
  <c r="K605" i="20"/>
  <c r="I604" i="20"/>
  <c r="K604" i="20"/>
  <c r="I603" i="20"/>
  <c r="K603" i="20"/>
  <c r="I831" i="20"/>
  <c r="K831" i="20"/>
  <c r="I608" i="20"/>
  <c r="K608" i="20"/>
  <c r="I607" i="20"/>
  <c r="K607" i="20"/>
  <c r="I832" i="20"/>
  <c r="K832" i="20"/>
  <c r="I606" i="20"/>
  <c r="K606" i="20"/>
  <c r="I611" i="20"/>
  <c r="K611" i="20"/>
  <c r="I610" i="20"/>
  <c r="K610" i="20"/>
  <c r="I609" i="20"/>
  <c r="K609" i="20"/>
  <c r="I833" i="20"/>
  <c r="K833" i="20"/>
  <c r="I612" i="20"/>
  <c r="K612" i="20"/>
  <c r="I614" i="20"/>
  <c r="K614" i="20"/>
  <c r="I834" i="20"/>
  <c r="K834" i="20"/>
  <c r="I613" i="20"/>
  <c r="K613" i="20"/>
  <c r="I623" i="20"/>
  <c r="K623" i="20"/>
  <c r="I622" i="20"/>
  <c r="K622" i="20"/>
  <c r="I624" i="20"/>
  <c r="K624" i="20"/>
  <c r="I620" i="20"/>
  <c r="K620" i="20"/>
  <c r="I621" i="20"/>
  <c r="K621" i="20"/>
  <c r="I626" i="20"/>
  <c r="K626" i="20"/>
  <c r="I625" i="20"/>
  <c r="K625" i="20"/>
  <c r="I627" i="20"/>
  <c r="K627" i="20"/>
  <c r="I615" i="20"/>
  <c r="K615" i="20"/>
  <c r="I616" i="20"/>
  <c r="K616" i="20"/>
  <c r="I617" i="20"/>
  <c r="K617" i="20"/>
  <c r="I618" i="20"/>
  <c r="K618" i="20"/>
  <c r="I619" i="20"/>
  <c r="K619" i="20"/>
  <c r="I630" i="20"/>
  <c r="K630" i="20"/>
  <c r="I629" i="20"/>
  <c r="K629" i="20"/>
  <c r="I628" i="20"/>
  <c r="K628" i="20"/>
  <c r="I631" i="20"/>
  <c r="K631" i="20"/>
  <c r="K12" i="20"/>
  <c r="I632" i="20"/>
  <c r="K632" i="20"/>
  <c r="I14" i="20"/>
  <c r="K14" i="20"/>
  <c r="I633" i="20"/>
  <c r="K633" i="20"/>
  <c r="I13" i="20"/>
  <c r="K13" i="20"/>
  <c r="I15" i="20"/>
  <c r="K15" i="20"/>
  <c r="I18" i="20"/>
  <c r="K18" i="20"/>
  <c r="K16" i="20"/>
  <c r="I17" i="20"/>
  <c r="K17" i="20"/>
  <c r="I634" i="20"/>
  <c r="K634" i="20"/>
  <c r="I20" i="20"/>
  <c r="K20" i="20"/>
  <c r="I21" i="20"/>
  <c r="K21" i="20"/>
  <c r="I19" i="20"/>
  <c r="K19" i="20"/>
  <c r="I635" i="20"/>
  <c r="K635" i="20"/>
  <c r="I22" i="20"/>
  <c r="K22" i="20"/>
  <c r="I23" i="20"/>
  <c r="K23" i="20"/>
  <c r="I24" i="20"/>
  <c r="K24" i="20"/>
  <c r="I26" i="20"/>
  <c r="K26" i="20"/>
  <c r="I27" i="20"/>
  <c r="K27" i="20"/>
  <c r="I25" i="20"/>
  <c r="K25" i="20"/>
  <c r="I636" i="20"/>
  <c r="K636" i="20"/>
  <c r="I30" i="20"/>
  <c r="K30" i="20"/>
  <c r="K11" i="20"/>
  <c r="U29" i="20"/>
  <c r="U667" i="20"/>
  <c r="U112" i="20"/>
  <c r="U109" i="20"/>
  <c r="U106" i="20"/>
  <c r="U103" i="20"/>
  <c r="U101" i="20"/>
  <c r="U100" i="20"/>
  <c r="U96" i="20"/>
  <c r="U659" i="20"/>
  <c r="U91" i="20"/>
  <c r="U87" i="20"/>
  <c r="U84" i="20"/>
  <c r="U82" i="20"/>
  <c r="U80" i="20"/>
  <c r="U75" i="20"/>
  <c r="U72" i="20"/>
  <c r="U71" i="20"/>
  <c r="U68" i="20"/>
  <c r="U61" i="20"/>
  <c r="U58" i="20"/>
  <c r="U646" i="20"/>
  <c r="U52" i="20"/>
  <c r="U644" i="20"/>
  <c r="U643" i="20"/>
  <c r="U642" i="20"/>
  <c r="U641" i="20"/>
  <c r="U39" i="20"/>
  <c r="U36" i="20"/>
  <c r="U33" i="20"/>
  <c r="U637" i="20"/>
  <c r="U49" i="20"/>
  <c r="U46" i="20"/>
  <c r="U43" i="20"/>
  <c r="U42" i="20"/>
  <c r="U640" i="20"/>
  <c r="U35" i="20"/>
  <c r="U32" i="20"/>
  <c r="U28" i="20"/>
  <c r="U12" i="20"/>
  <c r="U629" i="20"/>
  <c r="U617" i="20"/>
  <c r="U625" i="20"/>
  <c r="U624" i="20"/>
  <c r="U834" i="20"/>
  <c r="U609" i="20"/>
  <c r="U832" i="20"/>
  <c r="U603" i="20"/>
  <c r="U600" i="20"/>
  <c r="U598" i="20"/>
  <c r="U594" i="20"/>
  <c r="U591" i="20"/>
  <c r="U588" i="20"/>
  <c r="U585" i="20"/>
  <c r="U824" i="20"/>
  <c r="U579" i="20"/>
  <c r="U576" i="20"/>
  <c r="U820" i="20"/>
  <c r="U571" i="20"/>
  <c r="U568" i="20"/>
  <c r="U566" i="20"/>
  <c r="U563" i="20"/>
  <c r="U559" i="20"/>
  <c r="U556" i="20"/>
  <c r="U813" i="20"/>
  <c r="U550" i="20"/>
  <c r="U547" i="20"/>
  <c r="U810" i="20"/>
  <c r="U541" i="20"/>
  <c r="U808" i="20"/>
  <c r="U807" i="20"/>
  <c r="U531" i="20"/>
  <c r="U805" i="20"/>
  <c r="U526" i="20"/>
  <c r="U523" i="20"/>
  <c r="U802" i="20"/>
  <c r="U801" i="20"/>
  <c r="U515" i="20"/>
  <c r="U511" i="20"/>
  <c r="U510" i="20"/>
  <c r="U507" i="20"/>
  <c r="U503" i="20"/>
  <c r="U500" i="20"/>
  <c r="U497" i="20"/>
  <c r="U494" i="20"/>
  <c r="U492" i="20"/>
  <c r="U489" i="20"/>
  <c r="U486" i="20"/>
  <c r="U482" i="20"/>
  <c r="U481" i="20"/>
  <c r="U477" i="20"/>
  <c r="U475" i="20"/>
  <c r="U469" i="20"/>
  <c r="U467" i="20"/>
  <c r="U781" i="20"/>
  <c r="U780" i="20"/>
  <c r="U779" i="20"/>
  <c r="U778" i="20"/>
  <c r="U777" i="20"/>
  <c r="U776" i="20"/>
  <c r="U775" i="20"/>
  <c r="U439" i="20"/>
  <c r="U774" i="20"/>
  <c r="U432" i="20"/>
  <c r="U429" i="20"/>
  <c r="U772" i="20"/>
  <c r="U423" i="20"/>
  <c r="U421" i="20"/>
  <c r="U419" i="20"/>
  <c r="U415" i="20"/>
  <c r="U413" i="20"/>
  <c r="U411" i="20"/>
  <c r="U408" i="20"/>
  <c r="U764" i="20"/>
  <c r="U399" i="20"/>
  <c r="U395" i="20"/>
  <c r="U761" i="20"/>
  <c r="U760" i="20"/>
  <c r="U388" i="20"/>
  <c r="U386" i="20"/>
  <c r="U383" i="20"/>
  <c r="U380" i="20"/>
  <c r="U378" i="20"/>
  <c r="U374" i="20"/>
  <c r="U372" i="20"/>
  <c r="U366" i="20"/>
  <c r="U363" i="20"/>
  <c r="U360" i="20"/>
  <c r="U357" i="20"/>
  <c r="U354" i="20"/>
  <c r="U348" i="20"/>
  <c r="U744" i="20"/>
  <c r="U743" i="20"/>
  <c r="U340" i="20"/>
  <c r="U337" i="20"/>
  <c r="U334" i="20"/>
  <c r="U332" i="20"/>
  <c r="U329" i="20"/>
  <c r="U327" i="20"/>
  <c r="U735" i="20"/>
  <c r="U734" i="20"/>
  <c r="U733" i="20"/>
  <c r="U312" i="20"/>
  <c r="U311" i="20"/>
  <c r="U730" i="20"/>
  <c r="U729" i="20"/>
  <c r="U728" i="20"/>
  <c r="U297" i="20"/>
  <c r="U726" i="20"/>
  <c r="U725" i="20"/>
  <c r="U724" i="20"/>
  <c r="U286" i="20"/>
  <c r="U282" i="20"/>
  <c r="U720" i="20"/>
  <c r="U719" i="20"/>
  <c r="U718" i="20"/>
  <c r="U717" i="20"/>
  <c r="U716" i="20"/>
  <c r="U715" i="20"/>
  <c r="U259" i="20"/>
  <c r="U256" i="20"/>
  <c r="U251" i="20"/>
  <c r="U249" i="20"/>
  <c r="U248" i="20"/>
  <c r="U244" i="20"/>
  <c r="U239" i="20"/>
  <c r="U237" i="20"/>
  <c r="U235" i="20"/>
  <c r="U233" i="20"/>
  <c r="U229" i="20"/>
  <c r="U227" i="20"/>
  <c r="U223" i="20"/>
  <c r="U221" i="20"/>
  <c r="U219" i="20"/>
  <c r="U697" i="20"/>
  <c r="U695" i="20"/>
  <c r="U208" i="20"/>
  <c r="U205" i="20"/>
  <c r="U204" i="20"/>
  <c r="U201" i="20"/>
  <c r="U199" i="20"/>
  <c r="U196" i="20"/>
  <c r="U689" i="20"/>
  <c r="U185" i="20"/>
  <c r="U183" i="20"/>
  <c r="U180" i="20"/>
  <c r="U177" i="20"/>
  <c r="U174" i="20"/>
  <c r="U683" i="20"/>
  <c r="U169" i="20"/>
  <c r="U167" i="20"/>
  <c r="U165" i="20"/>
  <c r="U161" i="20"/>
  <c r="U159" i="20"/>
  <c r="U155" i="20"/>
  <c r="U149" i="20"/>
  <c r="U146" i="20"/>
  <c r="U143" i="20"/>
  <c r="U140" i="20"/>
  <c r="U137" i="20"/>
  <c r="U134" i="20"/>
  <c r="U131" i="20"/>
  <c r="U127" i="20"/>
  <c r="U124" i="20"/>
  <c r="U121" i="20"/>
  <c r="U118" i="20"/>
  <c r="U636" i="20"/>
  <c r="U24" i="20"/>
  <c r="U19" i="20"/>
  <c r="U17" i="20"/>
  <c r="U13" i="20"/>
  <c r="U11" i="20"/>
  <c r="U630" i="20"/>
  <c r="U616" i="20"/>
  <c r="U626" i="20"/>
  <c r="U622" i="20"/>
  <c r="U614" i="20"/>
  <c r="U610" i="20"/>
  <c r="U607" i="20"/>
  <c r="U604" i="20"/>
  <c r="U601" i="20"/>
  <c r="U829" i="20"/>
  <c r="U595" i="20"/>
  <c r="U593" i="20"/>
  <c r="U590" i="20"/>
  <c r="U825" i="20"/>
  <c r="U582" i="20"/>
  <c r="U581" i="20"/>
  <c r="U577" i="20"/>
  <c r="U575" i="20"/>
  <c r="U572" i="20"/>
  <c r="U569" i="20"/>
  <c r="U565" i="20"/>
  <c r="U816" i="20"/>
  <c r="U560" i="20"/>
  <c r="U558" i="20"/>
  <c r="U553" i="20"/>
  <c r="U551" i="20"/>
  <c r="U549" i="20"/>
  <c r="U546" i="20"/>
  <c r="U809" i="20"/>
  <c r="U537" i="20"/>
  <c r="U534" i="20"/>
  <c r="U533" i="20"/>
  <c r="U528" i="20"/>
  <c r="U527" i="20"/>
  <c r="U803" i="20"/>
  <c r="U519" i="20"/>
  <c r="U517" i="20"/>
  <c r="U800" i="20"/>
  <c r="U513" i="20"/>
  <c r="U509" i="20"/>
  <c r="U797" i="20"/>
  <c r="U504" i="20"/>
  <c r="U501" i="20"/>
  <c r="U498" i="20"/>
  <c r="U793" i="20"/>
  <c r="U491" i="20"/>
  <c r="U490" i="20"/>
  <c r="U487" i="20"/>
  <c r="U484" i="20"/>
  <c r="U788" i="20"/>
  <c r="U478" i="20"/>
  <c r="U784" i="20"/>
  <c r="U783" i="20"/>
  <c r="U782" i="20"/>
  <c r="U460" i="20"/>
  <c r="U459" i="20"/>
  <c r="U455" i="20"/>
  <c r="U451" i="20"/>
  <c r="U448" i="20"/>
  <c r="U445" i="20"/>
  <c r="U444" i="20"/>
  <c r="U438" i="20"/>
  <c r="U435" i="20"/>
  <c r="U433" i="20"/>
  <c r="U430" i="20"/>
  <c r="U428" i="20"/>
  <c r="U424" i="20"/>
  <c r="U422" i="20"/>
  <c r="U769" i="20"/>
  <c r="U417" i="20"/>
  <c r="U414" i="20"/>
  <c r="U410" i="20"/>
  <c r="U407" i="20"/>
  <c r="U401" i="20"/>
  <c r="U763" i="20"/>
  <c r="U396" i="20"/>
  <c r="U392" i="20"/>
  <c r="U389" i="20"/>
  <c r="U759" i="20"/>
  <c r="U387" i="20"/>
  <c r="U384" i="20"/>
  <c r="U381" i="20"/>
  <c r="U377" i="20"/>
  <c r="U375" i="20"/>
  <c r="U371" i="20"/>
  <c r="U365" i="20"/>
  <c r="U362" i="20"/>
  <c r="U359" i="20"/>
  <c r="U747" i="20"/>
  <c r="U746" i="20"/>
  <c r="U745" i="20"/>
  <c r="U345" i="20"/>
  <c r="U343" i="20"/>
  <c r="U342" i="20"/>
  <c r="U338" i="20"/>
  <c r="U335" i="20"/>
  <c r="U333" i="20"/>
  <c r="U330" i="20"/>
  <c r="U736" i="20"/>
  <c r="U321" i="20"/>
  <c r="U319" i="20"/>
  <c r="U315" i="20"/>
  <c r="U732" i="20"/>
  <c r="U731" i="20"/>
  <c r="U306" i="20"/>
  <c r="U303" i="20"/>
  <c r="U300" i="20"/>
  <c r="U298" i="20"/>
  <c r="U294" i="20"/>
  <c r="U291" i="20"/>
  <c r="U285" i="20"/>
  <c r="U723" i="20"/>
  <c r="U722" i="20"/>
  <c r="U276" i="20"/>
  <c r="U273" i="20"/>
  <c r="U271" i="20"/>
  <c r="U267" i="20"/>
  <c r="U264" i="20"/>
  <c r="U261" i="20"/>
  <c r="U260" i="20"/>
  <c r="U713" i="20"/>
  <c r="U252" i="20"/>
  <c r="U250" i="20"/>
  <c r="U709" i="20"/>
  <c r="U245" i="20"/>
  <c r="U707" i="20"/>
  <c r="U238" i="20"/>
  <c r="U236" i="20"/>
  <c r="U232" i="20"/>
  <c r="U230" i="20"/>
  <c r="U226" i="20"/>
  <c r="U224" i="20"/>
  <c r="U699" i="20"/>
  <c r="U215" i="20"/>
  <c r="U212" i="20"/>
  <c r="U210" i="20"/>
  <c r="U209" i="20"/>
  <c r="U206" i="20"/>
  <c r="U202" i="20"/>
  <c r="U198" i="20"/>
  <c r="U690" i="20"/>
  <c r="U191" i="20"/>
  <c r="U188" i="20"/>
  <c r="U688" i="20"/>
  <c r="U687" i="20"/>
  <c r="U182" i="20"/>
  <c r="U178" i="20"/>
  <c r="U175" i="20"/>
  <c r="U172" i="20"/>
  <c r="U170" i="20"/>
  <c r="U166" i="20"/>
  <c r="U164" i="20"/>
  <c r="U162" i="20"/>
  <c r="U678" i="20"/>
  <c r="U152" i="20"/>
  <c r="U151" i="20"/>
  <c r="U148" i="20"/>
  <c r="U144" i="20"/>
  <c r="U142" i="20"/>
  <c r="U139" i="20"/>
  <c r="U136" i="20"/>
  <c r="U132" i="20"/>
  <c r="U130" i="20"/>
  <c r="U125" i="20"/>
  <c r="U122" i="20"/>
  <c r="U119" i="20"/>
  <c r="U116" i="20"/>
  <c r="U114" i="20"/>
  <c r="U110" i="20"/>
  <c r="U108" i="20"/>
  <c r="U104" i="20"/>
  <c r="U102" i="20"/>
  <c r="U97" i="20"/>
  <c r="U95" i="20"/>
  <c r="U92" i="20"/>
  <c r="U89" i="20"/>
  <c r="U85" i="20"/>
  <c r="U655" i="20"/>
  <c r="U654" i="20"/>
  <c r="U77" i="20"/>
  <c r="U74" i="20"/>
  <c r="U651" i="20"/>
  <c r="U650" i="20"/>
  <c r="U65" i="20"/>
  <c r="U648" i="20"/>
  <c r="U647" i="20"/>
  <c r="U55" i="20"/>
  <c r="U645" i="20"/>
  <c r="U25" i="20"/>
  <c r="U23" i="20"/>
  <c r="U21" i="20"/>
  <c r="U16" i="20"/>
  <c r="U633" i="20"/>
  <c r="U631" i="20"/>
  <c r="U619" i="20"/>
  <c r="U615" i="20"/>
  <c r="U621" i="20"/>
  <c r="U623" i="20"/>
  <c r="U612" i="20"/>
  <c r="U611" i="20"/>
  <c r="U608" i="20"/>
  <c r="U605" i="20"/>
  <c r="U602" i="20"/>
  <c r="U597" i="20"/>
  <c r="U596" i="20"/>
  <c r="U592" i="20"/>
  <c r="U589" i="20"/>
  <c r="U586" i="20"/>
  <c r="U583" i="20"/>
  <c r="U580" i="20"/>
  <c r="U578" i="20"/>
  <c r="U574" i="20"/>
  <c r="U573" i="20"/>
  <c r="U570" i="20"/>
  <c r="U567" i="20"/>
  <c r="U562" i="20"/>
  <c r="U561" i="20"/>
  <c r="U557" i="20"/>
  <c r="U554" i="20"/>
  <c r="U552" i="20"/>
  <c r="U548" i="20"/>
  <c r="U544" i="20"/>
  <c r="U543" i="20"/>
  <c r="U540" i="20"/>
  <c r="U536" i="20"/>
  <c r="U806" i="20"/>
  <c r="U529" i="20"/>
  <c r="U804" i="20"/>
  <c r="U522" i="20"/>
  <c r="U521" i="20"/>
  <c r="U518" i="20"/>
  <c r="U514" i="20"/>
  <c r="U512" i="20"/>
  <c r="U798" i="20"/>
  <c r="U506" i="20"/>
  <c r="U502" i="20"/>
  <c r="U794" i="20"/>
  <c r="U496" i="20"/>
  <c r="U792" i="20"/>
  <c r="U488" i="20"/>
  <c r="U790" i="20"/>
  <c r="U483" i="20"/>
  <c r="U480" i="20"/>
  <c r="U787" i="20"/>
  <c r="U786" i="20"/>
  <c r="U468" i="20"/>
  <c r="U465" i="20"/>
  <c r="U463" i="20"/>
  <c r="U462" i="20"/>
  <c r="U458" i="20"/>
  <c r="U456" i="20"/>
  <c r="U452" i="20"/>
  <c r="U450" i="20"/>
  <c r="U447" i="20"/>
  <c r="U442" i="20"/>
  <c r="U440" i="20"/>
  <c r="U436" i="20"/>
  <c r="U434" i="20"/>
  <c r="U431" i="20"/>
  <c r="U427" i="20"/>
  <c r="U425" i="20"/>
  <c r="U420" i="20"/>
  <c r="U768" i="20"/>
  <c r="U767" i="20"/>
  <c r="U766" i="20"/>
  <c r="U406" i="20"/>
  <c r="U404" i="20"/>
  <c r="U402" i="20"/>
  <c r="U398" i="20"/>
  <c r="U397" i="20"/>
  <c r="U394" i="20"/>
  <c r="U390" i="20"/>
  <c r="U758" i="20"/>
  <c r="U757" i="20"/>
  <c r="U756" i="20"/>
  <c r="U755" i="20"/>
  <c r="U754" i="20"/>
  <c r="U753" i="20"/>
  <c r="U751" i="20"/>
  <c r="U750" i="20"/>
  <c r="U749" i="20"/>
  <c r="U356" i="20"/>
  <c r="U353" i="20"/>
  <c r="U351" i="20"/>
  <c r="U350" i="20"/>
  <c r="U347" i="20"/>
  <c r="U344" i="20"/>
  <c r="U341" i="20"/>
  <c r="U339" i="20"/>
  <c r="U739" i="20"/>
  <c r="U738" i="20"/>
  <c r="U737" i="20"/>
  <c r="U324" i="20"/>
  <c r="U322" i="20"/>
  <c r="U320" i="20"/>
  <c r="U316" i="20"/>
  <c r="U313" i="20"/>
  <c r="U309" i="20"/>
  <c r="U307" i="20"/>
  <c r="U305" i="20"/>
  <c r="U302" i="20"/>
  <c r="U727" i="20"/>
  <c r="U296" i="20"/>
  <c r="U293" i="20"/>
  <c r="U289" i="20"/>
  <c r="U288" i="20"/>
  <c r="U284" i="20"/>
  <c r="U277" i="20"/>
  <c r="U275" i="20"/>
  <c r="U270" i="20"/>
  <c r="U269" i="20"/>
  <c r="U266" i="20"/>
  <c r="U262" i="20"/>
  <c r="U714" i="20"/>
  <c r="U258" i="20"/>
  <c r="U711" i="20"/>
  <c r="U247" i="20"/>
  <c r="U708" i="20"/>
  <c r="U241" i="20"/>
  <c r="U240" i="20"/>
  <c r="U705" i="20"/>
  <c r="U704" i="20"/>
  <c r="U703" i="20"/>
  <c r="U702" i="20"/>
  <c r="U701" i="20"/>
  <c r="U700" i="20"/>
  <c r="U217" i="20"/>
  <c r="U216" i="20"/>
  <c r="U213" i="20"/>
  <c r="U207" i="20"/>
  <c r="U211" i="20"/>
  <c r="U693" i="20"/>
  <c r="U200" i="20"/>
  <c r="U691" i="20"/>
  <c r="U194" i="20"/>
  <c r="U193" i="20"/>
  <c r="U190" i="20"/>
  <c r="U186" i="20"/>
  <c r="U184" i="20"/>
  <c r="U181" i="20"/>
  <c r="U179" i="20"/>
  <c r="U176" i="20"/>
  <c r="U173" i="20"/>
  <c r="U681" i="20"/>
  <c r="U680" i="20"/>
  <c r="U160" i="20"/>
  <c r="U158" i="20"/>
  <c r="U154" i="20"/>
  <c r="U153" i="20"/>
  <c r="U150" i="20"/>
  <c r="U147" i="20"/>
  <c r="U675" i="20"/>
  <c r="U141" i="20"/>
  <c r="U138" i="20"/>
  <c r="U135" i="20"/>
  <c r="U133" i="20"/>
  <c r="U129" i="20"/>
  <c r="U126" i="20"/>
  <c r="U123" i="20"/>
  <c r="U120" i="20"/>
  <c r="U117" i="20"/>
  <c r="U113" i="20"/>
  <c r="U111" i="20"/>
  <c r="U107" i="20"/>
  <c r="U105" i="20"/>
  <c r="U661" i="20"/>
  <c r="U660" i="20"/>
  <c r="U94" i="20"/>
  <c r="U90" i="20"/>
  <c r="U88" i="20"/>
  <c r="U86" i="20"/>
  <c r="U81" i="20"/>
  <c r="U79" i="20"/>
  <c r="U76" i="20"/>
  <c r="U652" i="20"/>
  <c r="U69" i="20"/>
  <c r="U66" i="20"/>
  <c r="U64" i="20"/>
  <c r="U62" i="20"/>
  <c r="U60" i="20"/>
  <c r="U56" i="20"/>
  <c r="U54" i="20"/>
  <c r="U50" i="20"/>
  <c r="U47" i="20"/>
  <c r="U45" i="20"/>
  <c r="U40" i="20"/>
  <c r="U37" i="20"/>
  <c r="U34" i="20"/>
  <c r="U638" i="20"/>
  <c r="U27" i="20"/>
  <c r="U22" i="20"/>
  <c r="U20" i="20"/>
  <c r="U18" i="20"/>
  <c r="U14" i="20"/>
  <c r="U628" i="20"/>
  <c r="U618" i="20"/>
  <c r="U627" i="20"/>
  <c r="U620" i="20"/>
  <c r="U613" i="20"/>
  <c r="U833" i="20"/>
  <c r="U606" i="20"/>
  <c r="U831" i="20"/>
  <c r="U830" i="20"/>
  <c r="U599" i="20"/>
  <c r="U828" i="20"/>
  <c r="U827" i="20"/>
  <c r="U826" i="20"/>
  <c r="U587" i="20"/>
  <c r="U584" i="20"/>
  <c r="U823" i="20"/>
  <c r="U822" i="20"/>
  <c r="U821" i="20"/>
  <c r="U819" i="20"/>
  <c r="U818" i="20"/>
  <c r="U817" i="20"/>
  <c r="U564" i="20"/>
  <c r="U815" i="20"/>
  <c r="U814" i="20"/>
  <c r="U555" i="20"/>
  <c r="U812" i="20"/>
  <c r="U811" i="20"/>
  <c r="U545" i="20"/>
  <c r="U542" i="20"/>
  <c r="U539" i="20"/>
  <c r="U538" i="20"/>
  <c r="U535" i="20"/>
  <c r="U532" i="20"/>
  <c r="U530" i="20"/>
  <c r="U525" i="20"/>
  <c r="U524" i="20"/>
  <c r="U520" i="20"/>
  <c r="U516" i="20"/>
  <c r="U799" i="20"/>
  <c r="U508" i="20"/>
  <c r="U505" i="20"/>
  <c r="U796" i="20"/>
  <c r="U795" i="20"/>
  <c r="U499" i="20"/>
  <c r="U495" i="20"/>
  <c r="U493" i="20"/>
  <c r="U791" i="20"/>
  <c r="U485" i="20"/>
  <c r="U789" i="20"/>
  <c r="U479" i="20"/>
  <c r="U476" i="20"/>
  <c r="U474" i="20"/>
  <c r="U470" i="20"/>
  <c r="U466" i="20"/>
  <c r="U464" i="20"/>
  <c r="U461" i="20"/>
  <c r="U457" i="20"/>
  <c r="U454" i="20"/>
  <c r="U453" i="20"/>
  <c r="U449" i="20"/>
  <c r="U446" i="20"/>
  <c r="U443" i="20"/>
  <c r="U441" i="20"/>
  <c r="U437" i="20"/>
  <c r="U773" i="20"/>
  <c r="U426" i="20"/>
  <c r="U771" i="20"/>
  <c r="U770" i="20"/>
  <c r="U418" i="20"/>
  <c r="U416" i="20"/>
  <c r="U412" i="20"/>
  <c r="U409" i="20"/>
  <c r="U765" i="20"/>
  <c r="U405" i="20"/>
  <c r="U403" i="20"/>
  <c r="U400" i="20"/>
  <c r="U762" i="20"/>
  <c r="U393" i="20"/>
  <c r="U391" i="20"/>
  <c r="U385" i="20"/>
  <c r="U382" i="20"/>
  <c r="U379" i="20"/>
  <c r="U376" i="20"/>
  <c r="U373" i="20"/>
  <c r="U370" i="20"/>
  <c r="U364" i="20"/>
  <c r="U361" i="20"/>
  <c r="U358" i="20"/>
  <c r="U748" i="20"/>
  <c r="U355" i="20"/>
  <c r="U352" i="20"/>
  <c r="U349" i="20"/>
  <c r="U346" i="20"/>
  <c r="U742" i="20"/>
  <c r="U741" i="20"/>
  <c r="U740" i="20"/>
  <c r="U331" i="20"/>
  <c r="U328" i="20"/>
  <c r="U326" i="20"/>
  <c r="U325" i="20"/>
  <c r="U323" i="20"/>
  <c r="U318" i="20"/>
  <c r="U317" i="20"/>
  <c r="U314" i="20"/>
  <c r="U310" i="20"/>
  <c r="U308" i="20"/>
  <c r="U304" i="20"/>
  <c r="U301" i="20"/>
  <c r="U299" i="20"/>
  <c r="U295" i="20"/>
  <c r="U292" i="20"/>
  <c r="U290" i="20"/>
  <c r="U287" i="20"/>
  <c r="U283" i="20"/>
  <c r="U278" i="20"/>
  <c r="U274" i="20"/>
  <c r="U272" i="20"/>
  <c r="U268" i="20"/>
  <c r="U265" i="20"/>
  <c r="U263" i="20"/>
  <c r="U257" i="20"/>
  <c r="U255" i="20"/>
  <c r="U710" i="20"/>
  <c r="U246" i="20"/>
  <c r="U243" i="20"/>
  <c r="U242" i="20"/>
  <c r="U706" i="20"/>
  <c r="U234" i="20"/>
  <c r="U231" i="20"/>
  <c r="U228" i="20"/>
  <c r="U225" i="20"/>
  <c r="U222" i="20"/>
  <c r="U220" i="20"/>
  <c r="U218" i="20"/>
  <c r="U698" i="20"/>
  <c r="U214" i="20"/>
  <c r="U696" i="20"/>
  <c r="U694" i="20"/>
  <c r="U203" i="20"/>
  <c r="U692" i="20"/>
  <c r="U197" i="20"/>
  <c r="U195" i="20"/>
  <c r="U192" i="20"/>
  <c r="U189" i="20"/>
  <c r="U187" i="20"/>
  <c r="U686" i="20"/>
  <c r="U685" i="20"/>
  <c r="U684" i="20"/>
  <c r="U171" i="20"/>
  <c r="U682" i="20"/>
  <c r="U168" i="20"/>
  <c r="U163" i="20"/>
  <c r="U679" i="20"/>
  <c r="U157" i="20"/>
  <c r="U156" i="20"/>
  <c r="U677" i="20"/>
  <c r="U676" i="20"/>
  <c r="U145" i="20"/>
  <c r="U674" i="20"/>
  <c r="U673" i="20"/>
  <c r="U672" i="20"/>
  <c r="U671" i="20"/>
  <c r="U128" i="20"/>
  <c r="U670" i="20"/>
  <c r="U669" i="20"/>
  <c r="U668" i="20"/>
  <c r="U115" i="20"/>
  <c r="U666" i="20"/>
  <c r="U665" i="20"/>
  <c r="U664" i="20"/>
  <c r="U663" i="20"/>
  <c r="U662" i="20"/>
  <c r="U99" i="20"/>
  <c r="U98" i="20"/>
  <c r="U93" i="20"/>
  <c r="U658" i="20"/>
  <c r="U657" i="20"/>
  <c r="U656" i="20"/>
  <c r="U83" i="20"/>
  <c r="U78" i="20"/>
  <c r="U653" i="20"/>
  <c r="U73" i="20"/>
  <c r="U70" i="20"/>
  <c r="U67" i="20"/>
  <c r="U649" i="20"/>
  <c r="U63" i="20"/>
  <c r="U59" i="20"/>
  <c r="U57" i="20"/>
  <c r="U53" i="20"/>
  <c r="U51" i="20"/>
  <c r="U48" i="20"/>
  <c r="U44" i="20"/>
  <c r="U41" i="20"/>
  <c r="U38" i="20"/>
  <c r="U639" i="20"/>
  <c r="U31" i="20"/>
  <c r="U30" i="20"/>
  <c r="U26" i="20"/>
  <c r="U635" i="20"/>
  <c r="U634" i="20"/>
  <c r="U15" i="20"/>
  <c r="U632" i="20"/>
  <c r="O785" i="20"/>
  <c r="S785" i="20"/>
  <c r="U785" i="20"/>
  <c r="O473" i="20"/>
  <c r="S473" i="20"/>
  <c r="U473" i="20"/>
  <c r="O471" i="20"/>
  <c r="S471" i="20"/>
  <c r="U471" i="20"/>
  <c r="O367" i="20"/>
  <c r="S367" i="20"/>
  <c r="U367" i="20"/>
  <c r="O752" i="20"/>
  <c r="S752" i="20"/>
  <c r="U752" i="20"/>
  <c r="O368" i="20"/>
  <c r="S368" i="20"/>
  <c r="U368" i="20"/>
  <c r="O369" i="20"/>
  <c r="S369" i="20"/>
  <c r="U369" i="20"/>
  <c r="O336" i="20"/>
  <c r="S336" i="20"/>
  <c r="U336" i="20"/>
  <c r="O279" i="20"/>
  <c r="S279" i="20"/>
  <c r="U279" i="20"/>
  <c r="O281" i="20"/>
  <c r="S281" i="20"/>
  <c r="U281" i="20"/>
  <c r="O280" i="20"/>
  <c r="S280" i="20"/>
  <c r="U280" i="20"/>
  <c r="O721" i="20"/>
  <c r="S721" i="20"/>
  <c r="U721" i="20"/>
  <c r="O712" i="20"/>
  <c r="S712" i="20"/>
  <c r="U712" i="20"/>
  <c r="O253" i="20"/>
  <c r="S253" i="20"/>
  <c r="U253" i="20"/>
  <c r="O254" i="20"/>
  <c r="S254" i="20"/>
  <c r="U254" i="20"/>
  <c r="O472" i="20"/>
  <c r="S472" i="20"/>
  <c r="U472" i="20"/>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A761" i="11"/>
  <c r="A772" i="11"/>
  <c r="A269" i="11"/>
  <c r="A592" i="11"/>
  <c r="A607" i="11"/>
  <c r="A724" i="11"/>
  <c r="A568" i="11"/>
  <c r="A754" i="11"/>
  <c r="A633" i="11"/>
  <c r="A696" i="11"/>
  <c r="A667" i="11"/>
  <c r="A747" i="11"/>
  <c r="A591" i="11"/>
  <c r="A661" i="11"/>
  <c r="A676" i="11"/>
  <c r="A619" i="11"/>
  <c r="A792" i="11"/>
  <c r="A693" i="11"/>
  <c r="A683" i="11"/>
  <c r="A574" i="11"/>
  <c r="A691" i="11"/>
  <c r="A611" i="11"/>
  <c r="A576" i="11"/>
  <c r="A645" i="11"/>
  <c r="A573" i="11"/>
  <c r="A637" i="11"/>
  <c r="A774" i="11"/>
  <c r="A572" i="11"/>
  <c r="A738" i="11"/>
  <c r="A798" i="11"/>
  <c r="A594" i="11"/>
  <c r="A797" i="11"/>
  <c r="A658" i="11"/>
  <c r="A663" i="11"/>
  <c r="A613" i="11"/>
  <c r="A699" i="11"/>
  <c r="A727" i="11"/>
  <c r="A587" i="11"/>
  <c r="A626" i="11"/>
  <c r="A168" i="11"/>
  <c r="A166" i="11"/>
  <c r="A169" i="11"/>
  <c r="A167" i="11"/>
  <c r="A238" i="11"/>
  <c r="A243" i="11"/>
  <c r="A242" i="11"/>
  <c r="A239" i="11"/>
  <c r="A271" i="11"/>
  <c r="A270" i="11"/>
  <c r="A272" i="11"/>
  <c r="A331" i="11"/>
  <c r="A328" i="11"/>
  <c r="A329" i="11"/>
  <c r="A330" i="11"/>
  <c r="A831" i="11"/>
  <c r="A124" i="11"/>
  <c r="A129" i="11"/>
  <c r="A126" i="11"/>
  <c r="A123" i="11"/>
  <c r="A410" i="11"/>
  <c r="A408" i="11"/>
  <c r="A411" i="11"/>
  <c r="A409" i="11"/>
  <c r="A187" i="11"/>
  <c r="A186" i="11"/>
  <c r="A188" i="11"/>
  <c r="A189" i="11"/>
  <c r="A312" i="11"/>
  <c r="A310" i="11"/>
  <c r="A311" i="11"/>
  <c r="A309" i="11"/>
  <c r="A277" i="11"/>
  <c r="A279" i="11"/>
  <c r="A278" i="11"/>
  <c r="A280" i="11"/>
  <c r="A502" i="11"/>
  <c r="A501" i="11"/>
  <c r="A500" i="11"/>
  <c r="A503" i="11"/>
  <c r="A567" i="11"/>
  <c r="A566" i="11"/>
  <c r="A565" i="11"/>
  <c r="A564" i="11"/>
  <c r="A89" i="11"/>
  <c r="A90" i="11"/>
  <c r="A88" i="11"/>
  <c r="A87" i="11"/>
  <c r="A146" i="11"/>
  <c r="A149" i="11"/>
  <c r="A148" i="11"/>
  <c r="A147" i="11"/>
  <c r="A402" i="11"/>
  <c r="A401" i="11"/>
  <c r="A400" i="11"/>
  <c r="A403" i="11"/>
  <c r="A207" i="11"/>
  <c r="A208" i="11"/>
  <c r="A206" i="11"/>
  <c r="A205" i="11"/>
  <c r="A406" i="11"/>
  <c r="A404" i="11"/>
  <c r="A407" i="11"/>
  <c r="A405" i="11"/>
  <c r="A543" i="11"/>
  <c r="A542" i="11"/>
  <c r="A541" i="11"/>
  <c r="A540" i="11"/>
  <c r="A290" i="11"/>
  <c r="A292" i="11"/>
  <c r="A289" i="11"/>
  <c r="A291" i="11"/>
  <c r="A105" i="11"/>
  <c r="A102" i="11"/>
  <c r="A103" i="11"/>
  <c r="A104" i="11"/>
  <c r="A92" i="11"/>
  <c r="A91" i="11"/>
  <c r="A93" i="11"/>
  <c r="A379" i="11"/>
  <c r="A378" i="11"/>
  <c r="A377" i="11"/>
  <c r="A376" i="11"/>
  <c r="A467" i="11"/>
  <c r="A464" i="11"/>
  <c r="A466" i="11"/>
  <c r="A465" i="11"/>
  <c r="A113" i="11"/>
  <c r="A110" i="11"/>
  <c r="A111" i="11"/>
  <c r="A112" i="11"/>
  <c r="A276" i="11"/>
  <c r="A274" i="11"/>
  <c r="A273" i="11"/>
  <c r="A275" i="11"/>
  <c r="A451" i="11"/>
  <c r="A450" i="11"/>
  <c r="A448" i="11"/>
  <c r="A449" i="11"/>
  <c r="A384" i="11"/>
  <c r="A386" i="11"/>
  <c r="A387" i="11"/>
  <c r="A385" i="11"/>
  <c r="A550" i="11"/>
  <c r="A549" i="11"/>
  <c r="A551" i="11"/>
  <c r="A548" i="11"/>
  <c r="A463" i="11"/>
  <c r="A461" i="11"/>
  <c r="A460" i="11"/>
  <c r="A462" i="11"/>
  <c r="A697" i="11"/>
  <c r="A779" i="11"/>
  <c r="A707" i="11"/>
  <c r="A655" i="11"/>
  <c r="A756" i="11"/>
  <c r="A622" i="11"/>
  <c r="A751" i="11"/>
  <c r="A726" i="11"/>
  <c r="A653" i="11"/>
  <c r="A739" i="11"/>
  <c r="A610" i="11"/>
  <c r="A746" i="11"/>
  <c r="A685" i="11"/>
  <c r="A623" i="11"/>
  <c r="A590" i="11"/>
  <c r="A750" i="11"/>
  <c r="A601" i="11"/>
  <c r="A785" i="11"/>
  <c r="A606" i="11"/>
  <c r="A585" i="11"/>
  <c r="A700" i="11"/>
  <c r="A581" i="11"/>
  <c r="A758" i="11"/>
  <c r="A618" i="11"/>
  <c r="A571" i="11"/>
  <c r="A659" i="11"/>
  <c r="A625" i="11"/>
  <c r="A629" i="11"/>
  <c r="A656" i="11"/>
  <c r="A578" i="11"/>
  <c r="A790" i="11"/>
  <c r="A801" i="11"/>
  <c r="A652" i="11"/>
  <c r="A759" i="11"/>
  <c r="A713" i="11"/>
  <c r="A584" i="11"/>
  <c r="A615" i="11"/>
  <c r="A813" i="11"/>
  <c r="A778" i="11"/>
  <c r="A804" i="11"/>
  <c r="A788" i="11"/>
  <c r="A570" i="11"/>
  <c r="A649" i="11"/>
  <c r="A651" i="11"/>
  <c r="A718" i="11"/>
  <c r="A632" i="11"/>
  <c r="A654" i="11"/>
  <c r="A569" i="11"/>
  <c r="A694" i="11"/>
  <c r="A627" i="11"/>
  <c r="A673" i="11"/>
  <c r="A768" i="11"/>
  <c r="A609" i="11"/>
  <c r="A598" i="11"/>
  <c r="A620" i="11"/>
  <c r="A698" i="11"/>
  <c r="A646" i="11"/>
  <c r="A688" i="11"/>
  <c r="A612" i="11"/>
  <c r="A716" i="11"/>
  <c r="A690" i="11"/>
  <c r="A595" i="11"/>
  <c r="A789" i="11"/>
  <c r="A672" i="11"/>
  <c r="A616" i="11"/>
  <c r="A743" i="11"/>
  <c r="A636" i="11"/>
  <c r="A650" i="11"/>
  <c r="A608" i="11"/>
  <c r="A806" i="11"/>
  <c r="A703" i="11"/>
  <c r="A752" i="11"/>
  <c r="A744" i="11"/>
  <c r="A777" i="11"/>
  <c r="A766" i="11"/>
  <c r="A773" i="11"/>
  <c r="A600" i="11"/>
  <c r="A682" i="11"/>
  <c r="A749" i="11"/>
  <c r="A728" i="11"/>
  <c r="A628" i="11"/>
  <c r="A630" i="11"/>
  <c r="A666" i="11"/>
  <c r="A617" i="11"/>
  <c r="A621" i="11"/>
  <c r="A674" i="11"/>
  <c r="A642" i="11"/>
  <c r="A733" i="11"/>
  <c r="A624" i="11"/>
  <c r="A712" i="11"/>
  <c r="A638" i="11"/>
  <c r="A631" i="11"/>
  <c r="A687" i="11"/>
  <c r="A635" i="11"/>
  <c r="A709" i="11"/>
  <c r="A662" i="11"/>
  <c r="A681" i="11"/>
  <c r="A753" i="11"/>
  <c r="A714" i="11"/>
  <c r="A762" i="11"/>
  <c r="A731" i="11"/>
  <c r="A719" i="11"/>
  <c r="A582" i="11"/>
  <c r="A745" i="11"/>
  <c r="A692" i="11"/>
  <c r="A648" i="11"/>
  <c r="A640" i="11"/>
  <c r="A775" i="11"/>
  <c r="A786" i="11"/>
  <c r="A730" i="11"/>
  <c r="A671" i="11"/>
  <c r="A605" i="11"/>
  <c r="A734" i="11"/>
  <c r="A665" i="11"/>
  <c r="A815" i="11"/>
  <c r="A717" i="11"/>
  <c r="A546" i="11"/>
  <c r="A547" i="11"/>
  <c r="A544" i="11"/>
  <c r="A545" i="11"/>
  <c r="A470" i="11"/>
  <c r="A468" i="11"/>
  <c r="A471" i="11"/>
  <c r="A469" i="11"/>
  <c r="A23" i="11"/>
  <c r="A22" i="11"/>
  <c r="A21" i="11"/>
  <c r="A24" i="11"/>
  <c r="A223" i="11"/>
  <c r="A221" i="11"/>
  <c r="A224" i="11"/>
  <c r="A222" i="11"/>
  <c r="A64" i="11"/>
  <c r="A66" i="11"/>
  <c r="A67" i="11"/>
  <c r="A65" i="11"/>
  <c r="A527" i="11"/>
  <c r="A525" i="11"/>
  <c r="A526" i="11"/>
  <c r="A524" i="11"/>
  <c r="A800" i="11"/>
  <c r="A49" i="11"/>
  <c r="A51" i="11"/>
  <c r="A50" i="11"/>
  <c r="A48" i="11"/>
  <c r="A99" i="11"/>
  <c r="A98" i="11"/>
  <c r="A101" i="11"/>
  <c r="A100" i="11"/>
  <c r="A193" i="11"/>
  <c r="A190" i="11"/>
  <c r="A191" i="11"/>
  <c r="A192" i="11"/>
  <c r="A73" i="11"/>
  <c r="A74" i="11"/>
  <c r="A75" i="11"/>
  <c r="A72" i="11"/>
  <c r="A764" i="11"/>
  <c r="A647" i="11"/>
  <c r="A586" i="11"/>
  <c r="A782" i="11"/>
  <c r="A810" i="11"/>
  <c r="A787" i="11"/>
  <c r="A668" i="11"/>
  <c r="A680" i="11"/>
  <c r="A137" i="11"/>
  <c r="A136" i="11"/>
  <c r="A135" i="11"/>
  <c r="A134" i="11"/>
  <c r="A284" i="11"/>
  <c r="A281" i="11"/>
  <c r="A283" i="11"/>
  <c r="A282" i="11"/>
  <c r="A114" i="11"/>
  <c r="A117" i="11"/>
  <c r="A115" i="11"/>
  <c r="A116" i="11"/>
  <c r="A516" i="11"/>
  <c r="A519" i="11"/>
  <c r="A517" i="11"/>
  <c r="A518" i="11"/>
  <c r="A302" i="11"/>
  <c r="A303" i="11"/>
  <c r="A304" i="11"/>
  <c r="A301" i="11"/>
  <c r="A381" i="11"/>
  <c r="A382" i="11"/>
  <c r="A383" i="11"/>
  <c r="A380" i="11"/>
  <c r="A355" i="11"/>
  <c r="A353" i="11"/>
  <c r="A354" i="11"/>
  <c r="A352" i="11"/>
  <c r="A197" i="11"/>
  <c r="A194" i="11"/>
  <c r="A196" i="11"/>
  <c r="A195" i="11"/>
  <c r="A351" i="11"/>
  <c r="A348" i="11"/>
  <c r="A350" i="11"/>
  <c r="A349" i="11"/>
  <c r="A364" i="11"/>
  <c r="A367" i="11"/>
  <c r="A366" i="11"/>
  <c r="A365" i="11"/>
  <c r="A165" i="11"/>
  <c r="A162" i="11"/>
  <c r="A164" i="11"/>
  <c r="A163" i="11"/>
  <c r="A441" i="11"/>
  <c r="A443" i="11"/>
  <c r="A440" i="11"/>
  <c r="A442" i="11"/>
  <c r="A393" i="11"/>
  <c r="A395" i="11"/>
  <c r="A392" i="11"/>
  <c r="A394" i="11"/>
  <c r="A818" i="11"/>
  <c r="A823" i="11"/>
  <c r="A830" i="11"/>
  <c r="A835" i="11"/>
  <c r="A827" i="11"/>
  <c r="A829" i="11"/>
  <c r="A821" i="11"/>
  <c r="A839" i="11"/>
  <c r="A836" i="11"/>
  <c r="A832" i="11"/>
  <c r="A819" i="11"/>
  <c r="A825" i="11"/>
  <c r="A834" i="11"/>
  <c r="A822" i="11"/>
  <c r="A838" i="11"/>
  <c r="A837" i="11"/>
  <c r="A820" i="11"/>
  <c r="A833" i="11"/>
  <c r="A828" i="11"/>
  <c r="A826" i="11"/>
  <c r="A260" i="11"/>
  <c r="A257" i="11"/>
  <c r="A261" i="11"/>
  <c r="A264" i="11"/>
  <c r="A492" i="11"/>
  <c r="A493" i="11"/>
  <c r="A494" i="11"/>
  <c r="A495" i="11"/>
  <c r="A17" i="11"/>
  <c r="A20" i="11"/>
  <c r="A19" i="11"/>
  <c r="A18" i="11"/>
  <c r="A249" i="11"/>
  <c r="A252" i="11"/>
  <c r="A251" i="11"/>
  <c r="A250" i="11"/>
  <c r="A512" i="11"/>
  <c r="A515" i="11"/>
  <c r="A514" i="11"/>
  <c r="A513" i="11"/>
  <c r="A33" i="11"/>
  <c r="A34" i="11"/>
  <c r="A36" i="11"/>
  <c r="A35" i="11"/>
  <c r="A824" i="11"/>
  <c r="A203" i="11"/>
  <c r="A204" i="11"/>
  <c r="A202" i="11"/>
  <c r="A201" i="11"/>
  <c r="A560" i="11"/>
  <c r="A562" i="11"/>
  <c r="A563" i="11"/>
  <c r="A561" i="11"/>
  <c r="A340" i="11"/>
  <c r="A343" i="11"/>
  <c r="A341" i="11"/>
  <c r="A342" i="11"/>
  <c r="A288" i="11"/>
  <c r="A286" i="11"/>
  <c r="A287" i="11"/>
  <c r="A285" i="11"/>
  <c r="A70" i="11"/>
  <c r="A71" i="11"/>
  <c r="A69" i="11"/>
  <c r="A68" i="11"/>
  <c r="A505" i="11"/>
  <c r="A506" i="11"/>
  <c r="A504" i="11"/>
  <c r="A507" i="11"/>
  <c r="A670" i="11"/>
  <c r="A722" i="11"/>
  <c r="A776" i="11"/>
  <c r="A677" i="11"/>
  <c r="A153" i="11"/>
  <c r="A150" i="11"/>
  <c r="A151" i="11"/>
  <c r="A152" i="11"/>
  <c r="A338" i="11"/>
  <c r="A337" i="11"/>
  <c r="A336" i="11"/>
  <c r="A339" i="11"/>
  <c r="A437" i="11"/>
  <c r="A439" i="11"/>
  <c r="A438" i="11"/>
  <c r="A436" i="11"/>
  <c r="A107" i="11"/>
  <c r="A109" i="11"/>
  <c r="A106" i="11"/>
  <c r="A108" i="11"/>
  <c r="A487" i="11"/>
  <c r="A485" i="11"/>
  <c r="A486" i="11"/>
  <c r="A484" i="11"/>
  <c r="A80" i="11"/>
  <c r="A82" i="11"/>
  <c r="A81" i="11"/>
  <c r="A315" i="11"/>
  <c r="A313" i="11"/>
  <c r="A314" i="11"/>
  <c r="A369" i="11"/>
  <c r="A370" i="11"/>
  <c r="A368" i="11"/>
  <c r="A371" i="11"/>
  <c r="A161" i="11"/>
  <c r="A159" i="11"/>
  <c r="A160" i="11"/>
  <c r="A158" i="11"/>
  <c r="A176" i="11"/>
  <c r="A174" i="11"/>
  <c r="A175" i="11"/>
  <c r="A177" i="11"/>
  <c r="A482" i="11"/>
  <c r="A483" i="11"/>
  <c r="A480" i="11"/>
  <c r="A481" i="11"/>
  <c r="A56" i="11"/>
  <c r="A57" i="11"/>
  <c r="A59" i="11"/>
  <c r="A58" i="11"/>
  <c r="A535" i="11"/>
  <c r="A533" i="11"/>
  <c r="A532" i="11"/>
  <c r="A534" i="11"/>
  <c r="A125" i="11"/>
  <c r="A128" i="11"/>
  <c r="A127" i="11"/>
  <c r="A122" i="11"/>
  <c r="A375" i="11"/>
  <c r="A373" i="11"/>
  <c r="A374" i="11"/>
  <c r="A372" i="11"/>
  <c r="A12" i="11"/>
  <c r="A10" i="11"/>
  <c r="A9" i="11"/>
  <c r="A11" i="11"/>
  <c r="A433" i="11"/>
  <c r="A434" i="11"/>
  <c r="A435" i="11"/>
  <c r="A432" i="11"/>
  <c r="A306" i="11"/>
  <c r="A305" i="11"/>
  <c r="A307" i="11"/>
  <c r="A308" i="11"/>
  <c r="A334" i="11"/>
  <c r="A332" i="11"/>
  <c r="A333" i="11"/>
  <c r="A335" i="11"/>
  <c r="A265" i="11"/>
  <c r="A267" i="11"/>
  <c r="A268" i="11"/>
  <c r="A266" i="11"/>
  <c r="A15" i="11"/>
  <c r="A13" i="11"/>
  <c r="A14" i="11"/>
  <c r="A16" i="11"/>
  <c r="A531" i="11"/>
  <c r="A530" i="11"/>
  <c r="A528" i="11"/>
  <c r="A529" i="11"/>
  <c r="A199" i="11"/>
  <c r="A198" i="11"/>
  <c r="A200" i="11"/>
  <c r="A118" i="11"/>
  <c r="A121" i="11"/>
  <c r="A119" i="11"/>
  <c r="A120" i="11"/>
  <c r="A347" i="11"/>
  <c r="A345" i="11"/>
  <c r="A344" i="11"/>
  <c r="A346" i="11"/>
  <c r="A431" i="11"/>
  <c r="A428" i="11"/>
  <c r="A430" i="11"/>
  <c r="A429" i="11"/>
  <c r="A40" i="11"/>
  <c r="A39" i="11"/>
  <c r="A37" i="11"/>
  <c r="A38" i="11"/>
  <c r="A4" i="11"/>
  <c r="A422" i="11"/>
  <c r="A423" i="11"/>
  <c r="A420" i="11"/>
  <c r="A421" i="11"/>
  <c r="A553" i="11"/>
  <c r="A554" i="11"/>
  <c r="A555" i="11"/>
  <c r="A552" i="11"/>
  <c r="A293" i="11"/>
  <c r="A294" i="11"/>
  <c r="A296" i="11"/>
  <c r="A295" i="11"/>
  <c r="A412" i="11"/>
  <c r="A415" i="11"/>
  <c r="A414" i="11"/>
  <c r="A413" i="11"/>
  <c r="A456" i="11"/>
  <c r="A459" i="11"/>
  <c r="A458" i="11"/>
  <c r="A457" i="11"/>
  <c r="A418" i="11"/>
  <c r="A417" i="11"/>
  <c r="A419" i="11"/>
  <c r="A416" i="11"/>
  <c r="A426" i="11"/>
  <c r="A425" i="11"/>
  <c r="A424" i="11"/>
  <c r="A427" i="11"/>
  <c r="A247" i="11"/>
  <c r="A246" i="11"/>
  <c r="A245" i="11"/>
  <c r="A248" i="11"/>
  <c r="A214" i="11"/>
  <c r="A213" i="11"/>
  <c r="A216" i="11"/>
  <c r="A215" i="11"/>
  <c r="A817" i="11"/>
  <c r="A133" i="11"/>
  <c r="A131" i="11"/>
  <c r="A132" i="11"/>
  <c r="A130" i="11"/>
  <c r="A472" i="11"/>
  <c r="A475" i="11"/>
  <c r="A473" i="11"/>
  <c r="A474" i="11"/>
  <c r="A211" i="11"/>
  <c r="A212" i="11"/>
  <c r="A210" i="11"/>
  <c r="A209" i="11"/>
  <c r="A140" i="11"/>
  <c r="A141" i="11"/>
  <c r="A139" i="11"/>
  <c r="A138" i="11"/>
  <c r="A538" i="11"/>
  <c r="A537" i="11"/>
  <c r="A539" i="11"/>
  <c r="A536" i="11"/>
  <c r="A53" i="11"/>
  <c r="A52" i="11"/>
  <c r="A55" i="11"/>
  <c r="A54" i="11"/>
  <c r="A499" i="11"/>
  <c r="A496" i="11"/>
  <c r="A497" i="11"/>
  <c r="A498" i="11"/>
  <c r="A317" i="11"/>
  <c r="A320" i="11"/>
  <c r="A321" i="11"/>
  <c r="A319" i="11"/>
  <c r="A318" i="11"/>
  <c r="A322" i="11"/>
  <c r="A316" i="11"/>
  <c r="A323" i="11"/>
  <c r="A360" i="11"/>
  <c r="A361" i="11"/>
  <c r="A362" i="11"/>
  <c r="A363" i="11"/>
  <c r="A521" i="11"/>
  <c r="A522" i="11"/>
  <c r="A520" i="11"/>
  <c r="A523" i="11"/>
  <c r="A263" i="11"/>
  <c r="A259" i="11"/>
  <c r="A258" i="11"/>
  <c r="A262" i="11"/>
  <c r="A173" i="11"/>
  <c r="A170" i="11"/>
  <c r="A171" i="11"/>
  <c r="A172" i="11"/>
  <c r="A76" i="11"/>
  <c r="A78" i="11"/>
  <c r="A79" i="11"/>
  <c r="A77" i="11"/>
  <c r="A219" i="11"/>
  <c r="A218" i="11"/>
  <c r="A220" i="11"/>
  <c r="A217" i="11"/>
  <c r="A228" i="11"/>
  <c r="A226" i="11"/>
  <c r="A225" i="11"/>
  <c r="A227" i="11"/>
  <c r="A240" i="11"/>
  <c r="A237" i="11"/>
  <c r="A244" i="11"/>
  <c r="A241" i="11"/>
  <c r="A145" i="11"/>
  <c r="A144" i="11"/>
  <c r="A142" i="11"/>
  <c r="A143" i="11"/>
  <c r="A476" i="11"/>
  <c r="A479" i="11"/>
  <c r="A477" i="11"/>
  <c r="A478" i="11"/>
  <c r="A7" i="11"/>
  <c r="A6" i="11"/>
  <c r="A8" i="11"/>
  <c r="A5" i="11"/>
  <c r="A508" i="11"/>
  <c r="A509" i="11"/>
  <c r="A511" i="11"/>
  <c r="A510" i="11"/>
  <c r="A254" i="11"/>
  <c r="A253" i="11"/>
  <c r="A256" i="11"/>
  <c r="A255" i="11"/>
  <c r="A178" i="11"/>
  <c r="A181" i="11"/>
  <c r="A179" i="11"/>
  <c r="A180" i="11"/>
  <c r="A26" i="11"/>
  <c r="A27" i="11"/>
  <c r="A28" i="11"/>
  <c r="A25" i="11"/>
  <c r="A446" i="11"/>
  <c r="A447" i="11"/>
  <c r="A445" i="11"/>
  <c r="A444" i="11"/>
  <c r="A490" i="11"/>
  <c r="A488" i="11"/>
  <c r="A491" i="11"/>
  <c r="A489" i="11"/>
  <c r="A63" i="11"/>
  <c r="A62" i="11"/>
  <c r="A60" i="11"/>
  <c r="A61" i="11"/>
  <c r="A359" i="11"/>
  <c r="A358" i="11"/>
  <c r="A357" i="11"/>
  <c r="A356" i="11"/>
  <c r="A83" i="11"/>
  <c r="A86" i="11"/>
  <c r="A85" i="11"/>
  <c r="A84" i="11"/>
  <c r="A325" i="11"/>
  <c r="A327" i="11"/>
  <c r="A326" i="11"/>
  <c r="A324" i="11"/>
  <c r="A557" i="11"/>
  <c r="A559" i="11"/>
  <c r="A558" i="11"/>
  <c r="A556" i="11"/>
  <c r="A45" i="11"/>
  <c r="A44" i="11"/>
  <c r="A46" i="11"/>
  <c r="A47" i="11"/>
  <c r="A702" i="11"/>
  <c r="A711" i="11"/>
  <c r="A814" i="11"/>
  <c r="A710" i="11"/>
  <c r="A811" i="11"/>
  <c r="A454" i="11"/>
  <c r="A453" i="11"/>
  <c r="A455" i="11"/>
  <c r="A452" i="11"/>
  <c r="A155" i="11"/>
  <c r="A157" i="11"/>
  <c r="A156" i="11"/>
  <c r="A154" i="11"/>
  <c r="A300" i="11"/>
  <c r="A299" i="11"/>
  <c r="A298" i="11"/>
  <c r="A297" i="11"/>
  <c r="A95" i="11"/>
  <c r="A96" i="11"/>
  <c r="A97" i="11"/>
  <c r="A94" i="11"/>
  <c r="A678" i="11"/>
  <c r="A809" i="11"/>
  <c r="A807" i="11"/>
  <c r="A657" i="11"/>
  <c r="A388" i="11"/>
  <c r="A391" i="11"/>
  <c r="A389" i="11"/>
  <c r="A390" i="11"/>
  <c r="A31" i="11"/>
  <c r="A32" i="11"/>
  <c r="A30" i="11"/>
  <c r="A29" i="11"/>
  <c r="A233" i="11"/>
  <c r="A235" i="11"/>
  <c r="A234" i="11"/>
  <c r="A236" i="11"/>
  <c r="A397" i="11"/>
  <c r="A396" i="11"/>
  <c r="A399" i="11"/>
  <c r="A398" i="11"/>
  <c r="A42" i="11"/>
  <c r="A41" i="11"/>
  <c r="A43" i="11"/>
  <c r="A232" i="11"/>
  <c r="A231" i="11"/>
  <c r="A229" i="11"/>
  <c r="A230" i="11"/>
  <c r="A183" i="11"/>
  <c r="A182" i="11"/>
  <c r="A184" i="11"/>
  <c r="A185" i="11"/>
  <c r="A767" i="11"/>
  <c r="A686" i="11"/>
  <c r="A742" i="11"/>
  <c r="A757" i="11"/>
  <c r="A794" i="11"/>
  <c r="A580" i="11"/>
  <c r="A812" i="11"/>
  <c r="A708" i="11"/>
  <c r="A599" i="11"/>
  <c r="A588" i="11"/>
  <c r="A602" i="11"/>
  <c r="A780" i="11"/>
  <c r="A634" i="11"/>
  <c r="A799" i="11"/>
  <c r="A720" i="11"/>
  <c r="A679" i="11"/>
  <c r="A643" i="11"/>
  <c r="A784" i="11"/>
  <c r="A644" i="11"/>
  <c r="A695" i="11"/>
  <c r="A737" i="11"/>
  <c r="A802" i="11"/>
  <c r="A791" i="11"/>
  <c r="A723" i="11"/>
  <c r="A641" i="11"/>
  <c r="A604" i="11"/>
  <c r="A763" i="11"/>
  <c r="A596" i="11"/>
  <c r="A684" i="11"/>
  <c r="A705" i="11"/>
  <c r="A593" i="11"/>
  <c r="A770" i="11"/>
  <c r="A729" i="11"/>
  <c r="A577" i="11"/>
  <c r="A701" i="11"/>
  <c r="A706" i="11"/>
  <c r="A704" i="11"/>
  <c r="A793" i="11"/>
  <c r="A741" i="11"/>
  <c r="A755" i="11"/>
  <c r="A769" i="11"/>
  <c r="A579" i="11"/>
  <c r="A597" i="11"/>
  <c r="A735" i="11"/>
  <c r="A603" i="11"/>
  <c r="A669" i="11"/>
  <c r="A781" i="11"/>
  <c r="A725" i="11"/>
  <c r="A795" i="11"/>
  <c r="A805" i="11"/>
  <c r="A760" i="11"/>
  <c r="A771" i="11"/>
  <c r="A808" i="11"/>
  <c r="A816" i="11"/>
  <c r="A740" i="11"/>
  <c r="A748" i="11"/>
  <c r="A664" i="11"/>
  <c r="A715" i="11"/>
  <c r="A639" i="11"/>
  <c r="A803" i="11"/>
  <c r="A732" i="11"/>
  <c r="A589" i="11"/>
  <c r="A689" i="11"/>
  <c r="A675" i="11"/>
  <c r="A783" i="11"/>
  <c r="A765" i="11"/>
  <c r="A721" i="11"/>
  <c r="A660" i="11"/>
  <c r="A583" i="11"/>
  <c r="A614" i="11"/>
  <c r="A575" i="11"/>
  <c r="A736" i="11"/>
  <c r="A796" i="11"/>
  <c r="J568" i="11"/>
  <c r="I568" i="11"/>
  <c r="D692" i="11"/>
  <c r="D470" i="11"/>
  <c r="D116"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E475" i="32"/>
  <c r="E539" i="32"/>
  <c r="E603" i="32"/>
  <c r="E667" i="32"/>
  <c r="E731" i="32"/>
  <c r="E795" i="32"/>
  <c r="E859" i="32"/>
  <c r="E923" i="32"/>
  <c r="E476" i="32"/>
  <c r="E540" i="32"/>
  <c r="E604" i="32"/>
  <c r="E668" i="32"/>
  <c r="E732" i="32"/>
  <c r="E796" i="32"/>
  <c r="E860" i="32"/>
  <c r="E924" i="32"/>
  <c r="E482" i="32"/>
  <c r="E546" i="32"/>
  <c r="E610" i="32"/>
  <c r="E674" i="32"/>
  <c r="E738" i="32"/>
  <c r="E802" i="32"/>
  <c r="E866" i="32"/>
  <c r="E930" i="32"/>
  <c r="E649" i="32"/>
  <c r="E905" i="32"/>
  <c r="E495" i="32"/>
  <c r="E559" i="32"/>
  <c r="E623" i="32"/>
  <c r="E687" i="32"/>
  <c r="E751" i="32"/>
  <c r="E815" i="32"/>
  <c r="E879" i="32"/>
  <c r="E943" i="32"/>
  <c r="E496" i="32"/>
  <c r="E560" i="32"/>
  <c r="E624" i="32"/>
  <c r="E688" i="32"/>
  <c r="E752" i="32"/>
  <c r="E816" i="32"/>
  <c r="E880" i="32"/>
  <c r="E944" i="32"/>
  <c r="E502" i="32"/>
  <c r="E566" i="32"/>
  <c r="E630" i="32"/>
  <c r="E694" i="32"/>
  <c r="E758" i="32"/>
  <c r="E822" i="32"/>
  <c r="E886" i="32"/>
  <c r="E473" i="32"/>
  <c r="E729" i="32"/>
  <c r="E961" i="32"/>
  <c r="E1025" i="32"/>
  <c r="E1089" i="32"/>
  <c r="E1153" i="32"/>
  <c r="E1217" i="32"/>
  <c r="E1281" i="32"/>
  <c r="E493" i="32"/>
  <c r="E579" i="32"/>
  <c r="E707" i="32"/>
  <c r="E835" i="32"/>
  <c r="E452" i="32"/>
  <c r="E580" i="32"/>
  <c r="E708" i="32"/>
  <c r="E836" i="32"/>
  <c r="E458" i="32"/>
  <c r="E586" i="32"/>
  <c r="E714" i="32"/>
  <c r="E842" i="32"/>
  <c r="E553" i="32"/>
  <c r="E973" i="32"/>
  <c r="E1061" i="32"/>
  <c r="E1145" i="32"/>
  <c r="E1229" i="32"/>
  <c r="E1317" i="32"/>
  <c r="E669" i="32"/>
  <c r="E925" i="32"/>
  <c r="E1010" i="32"/>
  <c r="E1074" i="32"/>
  <c r="E1138" i="32"/>
  <c r="E1202" i="32"/>
  <c r="E1266" i="32"/>
  <c r="E1330" i="32"/>
  <c r="E689" i="32"/>
  <c r="E945" i="32"/>
  <c r="E1015" i="32"/>
  <c r="E1079" i="32"/>
  <c r="E1143" i="32"/>
  <c r="E1207" i="32"/>
  <c r="E455" i="32"/>
  <c r="E583" i="32"/>
  <c r="E711" i="32"/>
  <c r="E839" i="32"/>
  <c r="E456" i="32"/>
  <c r="E584" i="32"/>
  <c r="E712" i="32"/>
  <c r="E840" i="32"/>
  <c r="E462" i="32"/>
  <c r="E590" i="32"/>
  <c r="E718" i="32"/>
  <c r="E846" i="32"/>
  <c r="E569" i="32"/>
  <c r="E981" i="32"/>
  <c r="E1065" i="32"/>
  <c r="E1149" i="32"/>
  <c r="E1237" i="32"/>
  <c r="E1321" i="32"/>
  <c r="E685" i="32"/>
  <c r="E941" i="32"/>
  <c r="E1014" i="32"/>
  <c r="E1078" i="32"/>
  <c r="E1142" i="32"/>
  <c r="E1206" i="32"/>
  <c r="E1270" i="32"/>
  <c r="E1334" i="32"/>
  <c r="E705" i="32"/>
  <c r="E953" i="32"/>
  <c r="E1019" i="32"/>
  <c r="E1083" i="32"/>
  <c r="E1147" i="32"/>
  <c r="E1211" i="32"/>
  <c r="E499" i="32"/>
  <c r="E627" i="32"/>
  <c r="E755" i="32"/>
  <c r="E883" i="32"/>
  <c r="E491" i="32"/>
  <c r="E555" i="32"/>
  <c r="E619" i="32"/>
  <c r="E683" i="32"/>
  <c r="E747" i="32"/>
  <c r="E811" i="32"/>
  <c r="E875" i="32"/>
  <c r="E939" i="32"/>
  <c r="E492" i="32"/>
  <c r="E556" i="32"/>
  <c r="E620" i="32"/>
  <c r="E684" i="32"/>
  <c r="E748" i="32"/>
  <c r="E812" i="32"/>
  <c r="E876" i="32"/>
  <c r="E940" i="32"/>
  <c r="E498" i="32"/>
  <c r="E562" i="32"/>
  <c r="E626" i="32"/>
  <c r="E690" i="32"/>
  <c r="E754" i="32"/>
  <c r="E818" i="32"/>
  <c r="E882" i="32"/>
  <c r="E457" i="32"/>
  <c r="E713" i="32"/>
  <c r="E956" i="32"/>
  <c r="E511" i="32"/>
  <c r="E575" i="32"/>
  <c r="E639" i="32"/>
  <c r="E703" i="32"/>
  <c r="E767" i="32"/>
  <c r="E831" i="32"/>
  <c r="E895" i="32"/>
  <c r="E959" i="32"/>
  <c r="E512" i="32"/>
  <c r="E576" i="32"/>
  <c r="E640" i="32"/>
  <c r="E704" i="32"/>
  <c r="E768" i="32"/>
  <c r="E832" i="32"/>
  <c r="E896" i="32"/>
  <c r="E454" i="32"/>
  <c r="E518" i="32"/>
  <c r="E582" i="32"/>
  <c r="E646" i="32"/>
  <c r="E710" i="32"/>
  <c r="E774" i="32"/>
  <c r="E838" i="32"/>
  <c r="E902" i="32"/>
  <c r="E537" i="32"/>
  <c r="E793" i="32"/>
  <c r="E977" i="32"/>
  <c r="E1041" i="32"/>
  <c r="E1105" i="32"/>
  <c r="E1169" i="32"/>
  <c r="E1233" i="32"/>
  <c r="E1297" i="32"/>
  <c r="E483" i="32"/>
  <c r="E611" i="32"/>
  <c r="E739" i="32"/>
  <c r="E867" i="32"/>
  <c r="E484" i="32"/>
  <c r="E612" i="32"/>
  <c r="E740" i="32"/>
  <c r="E868" i="32"/>
  <c r="E490" i="32"/>
  <c r="E618" i="32"/>
  <c r="E746" i="32"/>
  <c r="E874" i="32"/>
  <c r="E681" i="32"/>
  <c r="E997" i="32"/>
  <c r="E1081" i="32"/>
  <c r="E1165" i="32"/>
  <c r="E1253" i="32"/>
  <c r="E461" i="32"/>
  <c r="E733" i="32"/>
  <c r="E962" i="32"/>
  <c r="E1026" i="32"/>
  <c r="E1090" i="32"/>
  <c r="E1154" i="32"/>
  <c r="E1218" i="32"/>
  <c r="E1282" i="32"/>
  <c r="E497" i="32"/>
  <c r="E753" i="32"/>
  <c r="E967" i="32"/>
  <c r="E1031" i="32"/>
  <c r="E1095" i="32"/>
  <c r="E1159" i="32"/>
  <c r="E1223" i="32"/>
  <c r="E487" i="32"/>
  <c r="E615" i="32"/>
  <c r="E743" i="32"/>
  <c r="E871" i="32"/>
  <c r="E488" i="32"/>
  <c r="E616" i="32"/>
  <c r="E744" i="32"/>
  <c r="E872" i="32"/>
  <c r="E494" i="32"/>
  <c r="E622" i="32"/>
  <c r="E750" i="32"/>
  <c r="E878" i="32"/>
  <c r="E697" i="32"/>
  <c r="E1001" i="32"/>
  <c r="E1085" i="32"/>
  <c r="E1173" i="32"/>
  <c r="E1257" i="32"/>
  <c r="E477" i="32"/>
  <c r="E749" i="32"/>
  <c r="E966" i="32"/>
  <c r="E1030" i="32"/>
  <c r="E1094" i="32"/>
  <c r="E1158" i="32"/>
  <c r="E1222" i="32"/>
  <c r="E1286" i="32"/>
  <c r="E513" i="32"/>
  <c r="E769" i="32"/>
  <c r="E971" i="32"/>
  <c r="E1035" i="32"/>
  <c r="E1099" i="32"/>
  <c r="E1163" i="32"/>
  <c r="E1227" i="32"/>
  <c r="E531" i="32"/>
  <c r="E659" i="32"/>
  <c r="E787" i="32"/>
  <c r="E915" i="32"/>
  <c r="E532" i="32"/>
  <c r="E660" i="32"/>
  <c r="E507" i="32"/>
  <c r="E571" i="32"/>
  <c r="E635" i="32"/>
  <c r="E699" i="32"/>
  <c r="E763" i="32"/>
  <c r="E827" i="32"/>
  <c r="E891" i="32"/>
  <c r="E955" i="32"/>
  <c r="E508" i="32"/>
  <c r="E572" i="32"/>
  <c r="E636" i="32"/>
  <c r="E700" i="32"/>
  <c r="E764" i="32"/>
  <c r="E828" i="32"/>
  <c r="E892" i="32"/>
  <c r="E453" i="32"/>
  <c r="E514" i="32"/>
  <c r="E578" i="32"/>
  <c r="E642" i="32"/>
  <c r="E706" i="32"/>
  <c r="E770" i="32"/>
  <c r="E834" i="32"/>
  <c r="E898" i="32"/>
  <c r="E521" i="32"/>
  <c r="E777" i="32"/>
  <c r="E463" i="32"/>
  <c r="E527" i="32"/>
  <c r="E591" i="32"/>
  <c r="E655" i="32"/>
  <c r="E719" i="32"/>
  <c r="E783" i="32"/>
  <c r="E847" i="32"/>
  <c r="E911" i="32"/>
  <c r="E464" i="32"/>
  <c r="E528" i="32"/>
  <c r="E592" i="32"/>
  <c r="E656" i="32"/>
  <c r="E720" i="32"/>
  <c r="E784" i="32"/>
  <c r="E848" i="32"/>
  <c r="E912" i="32"/>
  <c r="E470" i="32"/>
  <c r="E534" i="32"/>
  <c r="E598" i="32"/>
  <c r="E662" i="32"/>
  <c r="E726" i="32"/>
  <c r="E790" i="32"/>
  <c r="E854" i="32"/>
  <c r="E918" i="32"/>
  <c r="E601" i="32"/>
  <c r="E857" i="32"/>
  <c r="E993" i="32"/>
  <c r="E1057" i="32"/>
  <c r="E1121" i="32"/>
  <c r="E1185" i="32"/>
  <c r="E1249" i="32"/>
  <c r="E1313" i="32"/>
  <c r="E515" i="32"/>
  <c r="E643" i="32"/>
  <c r="E771" i="32"/>
  <c r="E899" i="32"/>
  <c r="E516" i="32"/>
  <c r="E644" i="32"/>
  <c r="E772" i="32"/>
  <c r="E900" i="32"/>
  <c r="E522" i="32"/>
  <c r="E650" i="32"/>
  <c r="E778" i="32"/>
  <c r="E906" i="32"/>
  <c r="E809" i="32"/>
  <c r="E1017" i="32"/>
  <c r="E1101" i="32"/>
  <c r="E1189" i="32"/>
  <c r="E1273" i="32"/>
  <c r="E541" i="32"/>
  <c r="E797" i="32"/>
  <c r="E978" i="32"/>
  <c r="E1042" i="32"/>
  <c r="E1106" i="32"/>
  <c r="E1170" i="32"/>
  <c r="E1234" i="32"/>
  <c r="E1298" i="32"/>
  <c r="E561" i="32"/>
  <c r="E817" i="32"/>
  <c r="E983" i="32"/>
  <c r="E1047" i="32"/>
  <c r="E1111" i="32"/>
  <c r="E1175" i="32"/>
  <c r="E1239" i="32"/>
  <c r="E519" i="32"/>
  <c r="E647" i="32"/>
  <c r="E775" i="32"/>
  <c r="E903" i="32"/>
  <c r="E520" i="32"/>
  <c r="E648" i="32"/>
  <c r="E776" i="32"/>
  <c r="E904" i="32"/>
  <c r="E526" i="32"/>
  <c r="E654" i="32"/>
  <c r="E782" i="32"/>
  <c r="E910" i="32"/>
  <c r="E825" i="32"/>
  <c r="E1021" i="32"/>
  <c r="E1109" i="32"/>
  <c r="E1193" i="32"/>
  <c r="E1277" i="32"/>
  <c r="E557" i="32"/>
  <c r="E813" i="32"/>
  <c r="E982" i="32"/>
  <c r="E1046" i="32"/>
  <c r="E1110" i="32"/>
  <c r="E1174" i="32"/>
  <c r="E1238" i="32"/>
  <c r="E1302" i="32"/>
  <c r="E577" i="32"/>
  <c r="E833" i="32"/>
  <c r="E987" i="32"/>
  <c r="E1051" i="32"/>
  <c r="E1115" i="32"/>
  <c r="E1179" i="32"/>
  <c r="E1243" i="32"/>
  <c r="E563" i="32"/>
  <c r="E691" i="32"/>
  <c r="E819" i="32"/>
  <c r="E947" i="32"/>
  <c r="E459" i="32"/>
  <c r="E523" i="32"/>
  <c r="E587" i="32"/>
  <c r="E651" i="32"/>
  <c r="E715" i="32"/>
  <c r="E779" i="32"/>
  <c r="E843" i="32"/>
  <c r="E907" i="32"/>
  <c r="E460" i="32"/>
  <c r="E524" i="32"/>
  <c r="E588" i="32"/>
  <c r="E652" i="32"/>
  <c r="E716" i="32"/>
  <c r="E780" i="32"/>
  <c r="E844" i="32"/>
  <c r="E908" i="32"/>
  <c r="E466" i="32"/>
  <c r="E530" i="32"/>
  <c r="E594" i="32"/>
  <c r="E658" i="32"/>
  <c r="E722" i="32"/>
  <c r="E786" i="32"/>
  <c r="E850" i="32"/>
  <c r="E914" i="32"/>
  <c r="E585" i="32"/>
  <c r="E841" i="32"/>
  <c r="E479" i="32"/>
  <c r="E543" i="32"/>
  <c r="E607" i="32"/>
  <c r="E671" i="32"/>
  <c r="E735" i="32"/>
  <c r="E799" i="32"/>
  <c r="E863" i="32"/>
  <c r="E927" i="32"/>
  <c r="E480" i="32"/>
  <c r="E544" i="32"/>
  <c r="E608" i="32"/>
  <c r="E672" i="32"/>
  <c r="E736" i="32"/>
  <c r="E800" i="32"/>
  <c r="E864" i="32"/>
  <c r="E928" i="32"/>
  <c r="E486" i="32"/>
  <c r="E550" i="32"/>
  <c r="E614" i="32"/>
  <c r="E678" i="32"/>
  <c r="E742" i="32"/>
  <c r="E806" i="32"/>
  <c r="E870" i="32"/>
  <c r="E934" i="32"/>
  <c r="E665" i="32"/>
  <c r="E921" i="32"/>
  <c r="E1009" i="32"/>
  <c r="E1073" i="32"/>
  <c r="E1137" i="32"/>
  <c r="E1201" i="32"/>
  <c r="E1265" i="32"/>
  <c r="E1329" i="32"/>
  <c r="E547" i="32"/>
  <c r="E675" i="32"/>
  <c r="E803" i="32"/>
  <c r="E931" i="32"/>
  <c r="E548" i="32"/>
  <c r="E676" i="32"/>
  <c r="E804" i="32"/>
  <c r="E932" i="32"/>
  <c r="E554" i="32"/>
  <c r="E682" i="32"/>
  <c r="E810" i="32"/>
  <c r="E938" i="32"/>
  <c r="E937" i="32"/>
  <c r="E1037" i="32"/>
  <c r="E1125" i="32"/>
  <c r="E1209" i="32"/>
  <c r="E1293" i="32"/>
  <c r="E605" i="32"/>
  <c r="E861" i="32"/>
  <c r="E994" i="32"/>
  <c r="E1058" i="32"/>
  <c r="E1122" i="32"/>
  <c r="E1186" i="32"/>
  <c r="E1250" i="32"/>
  <c r="E1314" i="32"/>
  <c r="E625" i="32"/>
  <c r="E881" i="32"/>
  <c r="E999" i="32"/>
  <c r="E1063" i="32"/>
  <c r="E1127" i="32"/>
  <c r="E1191" i="32"/>
  <c r="E1255" i="32"/>
  <c r="E551" i="32"/>
  <c r="E679" i="32"/>
  <c r="E807" i="32"/>
  <c r="E935" i="32"/>
  <c r="E552" i="32"/>
  <c r="E680" i="32"/>
  <c r="E808" i="32"/>
  <c r="E936" i="32"/>
  <c r="E558" i="32"/>
  <c r="E686" i="32"/>
  <c r="E814" i="32"/>
  <c r="E942" i="32"/>
  <c r="E949" i="32"/>
  <c r="E1045" i="32"/>
  <c r="E1129" i="32"/>
  <c r="E1213" i="32"/>
  <c r="E1301" i="32"/>
  <c r="E621" i="32"/>
  <c r="E877" i="32"/>
  <c r="E998" i="32"/>
  <c r="E1062" i="32"/>
  <c r="E1126" i="32"/>
  <c r="E1190" i="32"/>
  <c r="E1254" i="32"/>
  <c r="E1318" i="32"/>
  <c r="E641" i="32"/>
  <c r="E897" i="32"/>
  <c r="E1003" i="32"/>
  <c r="E1067" i="32"/>
  <c r="E1131" i="32"/>
  <c r="E1195" i="32"/>
  <c r="E467" i="32"/>
  <c r="E595" i="32"/>
  <c r="E723" i="32"/>
  <c r="E851" i="32"/>
  <c r="E468" i="32"/>
  <c r="E596" i="32"/>
  <c r="E500" i="32"/>
  <c r="E724" i="32"/>
  <c r="E852" i="32"/>
  <c r="E474" i="32"/>
  <c r="E602" i="32"/>
  <c r="E730" i="32"/>
  <c r="E858" i="32"/>
  <c r="E617" i="32"/>
  <c r="E985" i="32"/>
  <c r="E1069" i="32"/>
  <c r="E1157" i="32"/>
  <c r="E1241" i="32"/>
  <c r="E1325" i="32"/>
  <c r="E701" i="32"/>
  <c r="E950" i="32"/>
  <c r="E1018" i="32"/>
  <c r="E1082" i="32"/>
  <c r="E1146" i="32"/>
  <c r="E1210" i="32"/>
  <c r="E1274" i="32"/>
  <c r="E465" i="32"/>
  <c r="E721" i="32"/>
  <c r="E958" i="32"/>
  <c r="E1023" i="32"/>
  <c r="E471" i="32"/>
  <c r="E599" i="32"/>
  <c r="E727" i="32"/>
  <c r="E855" i="32"/>
  <c r="E472" i="32"/>
  <c r="E600" i="32"/>
  <c r="E728" i="32"/>
  <c r="E856" i="32"/>
  <c r="E478" i="32"/>
  <c r="E606" i="32"/>
  <c r="E734" i="32"/>
  <c r="E862" i="32"/>
  <c r="E633" i="32"/>
  <c r="E989" i="32"/>
  <c r="E1077" i="32"/>
  <c r="E1161" i="32"/>
  <c r="E1245" i="32"/>
  <c r="E1333" i="32"/>
  <c r="E717" i="32"/>
  <c r="E957" i="32"/>
  <c r="E1022" i="32"/>
  <c r="E1086" i="32"/>
  <c r="E1150" i="32"/>
  <c r="E1214" i="32"/>
  <c r="E1278" i="32"/>
  <c r="E481" i="32"/>
  <c r="E737" i="32"/>
  <c r="E963" i="32"/>
  <c r="E1027" i="32"/>
  <c r="E1087" i="32"/>
  <c r="E1215" i="32"/>
  <c r="E1299" i="32"/>
  <c r="E565" i="32"/>
  <c r="E821" i="32"/>
  <c r="E984" i="32"/>
  <c r="E1048" i="32"/>
  <c r="E1112" i="32"/>
  <c r="E1176" i="32"/>
  <c r="E1240" i="32"/>
  <c r="E1304" i="32"/>
  <c r="E1365" i="32"/>
  <c r="E1429" i="32"/>
  <c r="E1519" i="32"/>
  <c r="E1583" i="32"/>
  <c r="E1647" i="32"/>
  <c r="E1711" i="32"/>
  <c r="E1350" i="32"/>
  <c r="E1414" i="32"/>
  <c r="E1478" i="32"/>
  <c r="E1568" i="32"/>
  <c r="E1632" i="32"/>
  <c r="E1696" i="32"/>
  <c r="E1760" i="32"/>
  <c r="E1399" i="32"/>
  <c r="E1463" i="32"/>
  <c r="E1553" i="32"/>
  <c r="E1617" i="32"/>
  <c r="E1681" i="32"/>
  <c r="E1745" i="32"/>
  <c r="E1384" i="32"/>
  <c r="E1448" i="32"/>
  <c r="E1123" i="32"/>
  <c r="E1251" i="32"/>
  <c r="E1319" i="32"/>
  <c r="E645" i="32"/>
  <c r="E901" i="32"/>
  <c r="E1004" i="32"/>
  <c r="E1068" i="32"/>
  <c r="E1132" i="32"/>
  <c r="E1196" i="32"/>
  <c r="E1260" i="32"/>
  <c r="E1324" i="32"/>
  <c r="E1385" i="32"/>
  <c r="E1449" i="32"/>
  <c r="E1539" i="32"/>
  <c r="E1603" i="32"/>
  <c r="E1667" i="32"/>
  <c r="E1731" i="32"/>
  <c r="E1370" i="32"/>
  <c r="E1434" i="32"/>
  <c r="E1524" i="32"/>
  <c r="E1588" i="32"/>
  <c r="E1652" i="32"/>
  <c r="E1716" i="32"/>
  <c r="E1355" i="32"/>
  <c r="E1419" i="32"/>
  <c r="E1483" i="32"/>
  <c r="E1573" i="32"/>
  <c r="E1637" i="32"/>
  <c r="E564" i="32"/>
  <c r="E756" i="32"/>
  <c r="E884" i="32"/>
  <c r="E506" i="32"/>
  <c r="E634" i="32"/>
  <c r="E762" i="32"/>
  <c r="E890" i="32"/>
  <c r="E745" i="32"/>
  <c r="E1005" i="32"/>
  <c r="E1093" i="32"/>
  <c r="E1177" i="32"/>
  <c r="E1261" i="32"/>
  <c r="E509" i="32"/>
  <c r="E765" i="32"/>
  <c r="E970" i="32"/>
  <c r="E1034" i="32"/>
  <c r="E1098" i="32"/>
  <c r="E1162" i="32"/>
  <c r="E1226" i="32"/>
  <c r="E1290" i="32"/>
  <c r="E529" i="32"/>
  <c r="E785" i="32"/>
  <c r="E975" i="32"/>
  <c r="E1039" i="32"/>
  <c r="E503" i="32"/>
  <c r="E631" i="32"/>
  <c r="E759" i="32"/>
  <c r="E887" i="32"/>
  <c r="E504" i="32"/>
  <c r="E632" i="32"/>
  <c r="E760" i="32"/>
  <c r="E888" i="32"/>
  <c r="E510" i="32"/>
  <c r="E638" i="32"/>
  <c r="E766" i="32"/>
  <c r="E894" i="32"/>
  <c r="E761" i="32"/>
  <c r="E1013" i="32"/>
  <c r="E1097" i="32"/>
  <c r="E1181" i="32"/>
  <c r="E1269" i="32"/>
  <c r="E525" i="32"/>
  <c r="E781" i="32"/>
  <c r="E974" i="32"/>
  <c r="E1038" i="32"/>
  <c r="E1102" i="32"/>
  <c r="E1166" i="32"/>
  <c r="E1230" i="32"/>
  <c r="E1294" i="32"/>
  <c r="E545" i="32"/>
  <c r="E801" i="32"/>
  <c r="E979" i="32"/>
  <c r="E1043" i="32"/>
  <c r="E1119" i="32"/>
  <c r="E1247" i="32"/>
  <c r="E1315" i="32"/>
  <c r="E629" i="32"/>
  <c r="E885" i="32"/>
  <c r="E1000" i="32"/>
  <c r="E1064" i="32"/>
  <c r="E1128" i="32"/>
  <c r="E1192" i="32"/>
  <c r="E1256" i="32"/>
  <c r="E1320" i="32"/>
  <c r="E1381" i="32"/>
  <c r="E1445" i="32"/>
  <c r="E1535" i="32"/>
  <c r="E1599" i="32"/>
  <c r="E1663" i="32"/>
  <c r="E1727" i="32"/>
  <c r="E1366" i="32"/>
  <c r="E1430" i="32"/>
  <c r="E1520" i="32"/>
  <c r="E1584" i="32"/>
  <c r="E1648" i="32"/>
  <c r="E1712" i="32"/>
  <c r="E1351" i="32"/>
  <c r="E1415" i="32"/>
  <c r="E1479" i="32"/>
  <c r="E1569" i="32"/>
  <c r="E1633" i="32"/>
  <c r="E1697" i="32"/>
  <c r="E1761" i="32"/>
  <c r="E1400" i="32"/>
  <c r="E1464" i="32"/>
  <c r="E1155" i="32"/>
  <c r="E1271" i="32"/>
  <c r="E1335" i="32"/>
  <c r="E709" i="32"/>
  <c r="E954" i="32"/>
  <c r="E1020" i="32"/>
  <c r="E1084" i="32"/>
  <c r="E1148" i="32"/>
  <c r="E1212" i="32"/>
  <c r="E1276" i="32"/>
  <c r="E1337" i="32"/>
  <c r="E1401" i="32"/>
  <c r="E1465" i="32"/>
  <c r="E1555" i="32"/>
  <c r="E1619" i="32"/>
  <c r="E1683" i="32"/>
  <c r="E1747" i="32"/>
  <c r="E1386" i="32"/>
  <c r="E1450" i="32"/>
  <c r="E1540" i="32"/>
  <c r="E1604" i="32"/>
  <c r="E1668" i="32"/>
  <c r="E1732" i="32"/>
  <c r="E1371" i="32"/>
  <c r="E1435" i="32"/>
  <c r="E1525" i="32"/>
  <c r="E1589" i="32"/>
  <c r="E1653" i="32"/>
  <c r="E628" i="32"/>
  <c r="E788" i="32"/>
  <c r="E916" i="32"/>
  <c r="E538" i="32"/>
  <c r="E666" i="32"/>
  <c r="E794" i="32"/>
  <c r="E922" i="32"/>
  <c r="E873" i="32"/>
  <c r="E1029" i="32"/>
  <c r="E1113" i="32"/>
  <c r="E1197" i="32"/>
  <c r="E1285" i="32"/>
  <c r="E573" i="32"/>
  <c r="E829" i="32"/>
  <c r="E986" i="32"/>
  <c r="E1050" i="32"/>
  <c r="E1114" i="32"/>
  <c r="E1178" i="32"/>
  <c r="E1242" i="32"/>
  <c r="E1306" i="32"/>
  <c r="E593" i="32"/>
  <c r="E849" i="32"/>
  <c r="E991" i="32"/>
  <c r="E1055" i="32"/>
  <c r="E535" i="32"/>
  <c r="E663" i="32"/>
  <c r="E791" i="32"/>
  <c r="E919" i="32"/>
  <c r="E536" i="32"/>
  <c r="E664" i="32"/>
  <c r="E792" i="32"/>
  <c r="E920" i="32"/>
  <c r="E542" i="32"/>
  <c r="E670" i="32"/>
  <c r="E798" i="32"/>
  <c r="E926" i="32"/>
  <c r="E889" i="32"/>
  <c r="E1033" i="32"/>
  <c r="E1117" i="32"/>
  <c r="E1205" i="32"/>
  <c r="E1289" i="32"/>
  <c r="E589" i="32"/>
  <c r="E845" i="32"/>
  <c r="E990" i="32"/>
  <c r="E1054" i="32"/>
  <c r="E1118" i="32"/>
  <c r="E1182" i="32"/>
  <c r="E1246" i="32"/>
  <c r="E1310" i="32"/>
  <c r="E609" i="32"/>
  <c r="E865" i="32"/>
  <c r="E995" i="32"/>
  <c r="E1059" i="32"/>
  <c r="E1151" i="32"/>
  <c r="E1267" i="32"/>
  <c r="E1331" i="32"/>
  <c r="E693" i="32"/>
  <c r="E946" i="32"/>
  <c r="E1016" i="32"/>
  <c r="E1080" i="32"/>
  <c r="E1144" i="32"/>
  <c r="E1208" i="32"/>
  <c r="E1272" i="32"/>
  <c r="E1336" i="32"/>
  <c r="E1397" i="32"/>
  <c r="E1461" i="32"/>
  <c r="E1551" i="32"/>
  <c r="E1615" i="32"/>
  <c r="E1679" i="32"/>
  <c r="E1743" i="32"/>
  <c r="E1382" i="32"/>
  <c r="E1446" i="32"/>
  <c r="E1536" i="32"/>
  <c r="E1600" i="32"/>
  <c r="E1664" i="32"/>
  <c r="E1728" i="32"/>
  <c r="E1367" i="32"/>
  <c r="E1431" i="32"/>
  <c r="E1521" i="32"/>
  <c r="E1585" i="32"/>
  <c r="E1649" i="32"/>
  <c r="E1713" i="32"/>
  <c r="E1352" i="32"/>
  <c r="E1416" i="32"/>
  <c r="E1480" i="32"/>
  <c r="E1187" i="32"/>
  <c r="E1287" i="32"/>
  <c r="E517" i="32"/>
  <c r="E773" i="32"/>
  <c r="E972" i="32"/>
  <c r="E1036" i="32"/>
  <c r="E1100" i="32"/>
  <c r="E1164" i="32"/>
  <c r="E1228" i="32"/>
  <c r="E1292" i="32"/>
  <c r="E1353" i="32"/>
  <c r="E1417" i="32"/>
  <c r="E1481" i="32"/>
  <c r="E1571" i="32"/>
  <c r="E1635" i="32"/>
  <c r="E1699" i="32"/>
  <c r="E1338" i="32"/>
  <c r="E1402" i="32"/>
  <c r="E1466" i="32"/>
  <c r="E1556" i="32"/>
  <c r="E1620" i="32"/>
  <c r="E1684" i="32"/>
  <c r="E1748" i="32"/>
  <c r="E1387" i="32"/>
  <c r="E1451" i="32"/>
  <c r="E1541" i="32"/>
  <c r="E1605" i="32"/>
  <c r="E1669" i="32"/>
  <c r="E1733" i="32"/>
  <c r="E1372" i="32"/>
  <c r="E1436" i="32"/>
  <c r="E1103" i="32"/>
  <c r="E1231" i="32"/>
  <c r="E1307" i="32"/>
  <c r="E597" i="32"/>
  <c r="E853" i="32"/>
  <c r="E992" i="32"/>
  <c r="E1056" i="32"/>
  <c r="E1120" i="32"/>
  <c r="E1184" i="32"/>
  <c r="E1248" i="32"/>
  <c r="E1312" i="32"/>
  <c r="E692" i="32"/>
  <c r="E820" i="32"/>
  <c r="E948" i="32"/>
  <c r="E570" i="32"/>
  <c r="E698" i="32"/>
  <c r="E826" i="32"/>
  <c r="E489" i="32"/>
  <c r="E965" i="32"/>
  <c r="E1049" i="32"/>
  <c r="E1133" i="32"/>
  <c r="E1221" i="32"/>
  <c r="E1305" i="32"/>
  <c r="E637" i="32"/>
  <c r="E893" i="32"/>
  <c r="E1002" i="32"/>
  <c r="E1066" i="32"/>
  <c r="E1130" i="32"/>
  <c r="E1194" i="32"/>
  <c r="E1258" i="32"/>
  <c r="E1322" i="32"/>
  <c r="E657" i="32"/>
  <c r="E913" i="32"/>
  <c r="E1007" i="32"/>
  <c r="E1071" i="32"/>
  <c r="E567" i="32"/>
  <c r="E695" i="32"/>
  <c r="E823" i="32"/>
  <c r="E951" i="32"/>
  <c r="E568" i="32"/>
  <c r="E696" i="32"/>
  <c r="E824" i="32"/>
  <c r="E952" i="32"/>
  <c r="E574" i="32"/>
  <c r="E702" i="32"/>
  <c r="E830" i="32"/>
  <c r="E505" i="32"/>
  <c r="E969" i="32"/>
  <c r="E1053" i="32"/>
  <c r="E1141" i="32"/>
  <c r="E1225" i="32"/>
  <c r="E1309" i="32"/>
  <c r="E653" i="32"/>
  <c r="E909" i="32"/>
  <c r="E1006" i="32"/>
  <c r="E1070" i="32"/>
  <c r="E1134" i="32"/>
  <c r="E1198" i="32"/>
  <c r="E1262" i="32"/>
  <c r="E1326" i="32"/>
  <c r="E673" i="32"/>
  <c r="E929" i="32"/>
  <c r="E1011" i="32"/>
  <c r="E1075" i="32"/>
  <c r="E1183" i="32"/>
  <c r="E1283" i="32"/>
  <c r="E501" i="32"/>
  <c r="E757" i="32"/>
  <c r="E968" i="32"/>
  <c r="E1032" i="32"/>
  <c r="E1096" i="32"/>
  <c r="E1160" i="32"/>
  <c r="E1224" i="32"/>
  <c r="E1288" i="32"/>
  <c r="E1349" i="32"/>
  <c r="E1413" i="32"/>
  <c r="E1477" i="32"/>
  <c r="E1567" i="32"/>
  <c r="E1631" i="32"/>
  <c r="E1695" i="32"/>
  <c r="E1759" i="32"/>
  <c r="E1398" i="32"/>
  <c r="E1462" i="32"/>
  <c r="E1552" i="32"/>
  <c r="E1616" i="32"/>
  <c r="E1680" i="32"/>
  <c r="E1744" i="32"/>
  <c r="E1383" i="32"/>
  <c r="E1447" i="32"/>
  <c r="E1537" i="32"/>
  <c r="E1601" i="32"/>
  <c r="E1665" i="32"/>
  <c r="E1729" i="32"/>
  <c r="E1368" i="32"/>
  <c r="E1432" i="32"/>
  <c r="E1091" i="32"/>
  <c r="E1219" i="32"/>
  <c r="E1303" i="32"/>
  <c r="E581" i="32"/>
  <c r="E837" i="32"/>
  <c r="E988" i="32"/>
  <c r="E1052" i="32"/>
  <c r="E1116" i="32"/>
  <c r="E1180" i="32"/>
  <c r="E1244" i="32"/>
  <c r="E1308" i="32"/>
  <c r="E1369" i="32"/>
  <c r="E1433" i="32"/>
  <c r="E1523" i="32"/>
  <c r="E1587" i="32"/>
  <c r="E1651" i="32"/>
  <c r="E1715" i="32"/>
  <c r="E1354" i="32"/>
  <c r="E1418" i="32"/>
  <c r="E1482" i="32"/>
  <c r="E1572" i="32"/>
  <c r="E1636" i="32"/>
  <c r="E1700" i="32"/>
  <c r="E1339" i="32"/>
  <c r="E1403" i="32"/>
  <c r="E1467" i="32"/>
  <c r="E1557" i="32"/>
  <c r="E1621" i="32"/>
  <c r="E1685" i="32"/>
  <c r="E1749" i="32"/>
  <c r="E1388" i="32"/>
  <c r="E1452" i="32"/>
  <c r="E1135" i="32"/>
  <c r="E1259" i="32"/>
  <c r="E1323" i="32"/>
  <c r="E661" i="32"/>
  <c r="E917" i="32"/>
  <c r="E1008" i="32"/>
  <c r="E1072" i="32"/>
  <c r="E1136" i="32"/>
  <c r="E1200" i="32"/>
  <c r="E1264" i="32"/>
  <c r="E1328" i="32"/>
  <c r="E1701" i="32"/>
  <c r="E1404" i="32"/>
  <c r="E1167" i="32"/>
  <c r="E469" i="32"/>
  <c r="E960" i="32"/>
  <c r="E1088" i="32"/>
  <c r="E1216" i="32"/>
  <c r="E1341" i="32"/>
  <c r="E1405" i="32"/>
  <c r="E1469" i="32"/>
  <c r="E1559" i="32"/>
  <c r="E1623" i="32"/>
  <c r="E1687" i="32"/>
  <c r="E1751" i="32"/>
  <c r="E1390" i="32"/>
  <c r="E1454" i="32"/>
  <c r="E1544" i="32"/>
  <c r="E1608" i="32"/>
  <c r="E1672" i="32"/>
  <c r="E1736" i="32"/>
  <c r="E1375" i="32"/>
  <c r="E1439" i="32"/>
  <c r="E1529" i="32"/>
  <c r="E1593" i="32"/>
  <c r="E1657" i="32"/>
  <c r="E1721" i="32"/>
  <c r="E1360" i="32"/>
  <c r="E1424" i="32"/>
  <c r="E1107" i="32"/>
  <c r="E1235" i="32"/>
  <c r="E1311" i="32"/>
  <c r="E613" i="32"/>
  <c r="E869" i="32"/>
  <c r="E996" i="32"/>
  <c r="E1060" i="32"/>
  <c r="E1124" i="32"/>
  <c r="E1188" i="32"/>
  <c r="E1252" i="32"/>
  <c r="E1316" i="32"/>
  <c r="E1377" i="32"/>
  <c r="E1441" i="32"/>
  <c r="E1531" i="32"/>
  <c r="E1595" i="32"/>
  <c r="E1659" i="32"/>
  <c r="E1723" i="32"/>
  <c r="E1362" i="32"/>
  <c r="E1426" i="32"/>
  <c r="E1516" i="32"/>
  <c r="E1580" i="32"/>
  <c r="E1644" i="32"/>
  <c r="E1708" i="32"/>
  <c r="E1347" i="32"/>
  <c r="E1411" i="32"/>
  <c r="E1475" i="32"/>
  <c r="E1565" i="32"/>
  <c r="E1629" i="32"/>
  <c r="E1693" i="32"/>
  <c r="E1757" i="32"/>
  <c r="E1396" i="32"/>
  <c r="E1460" i="32"/>
  <c r="E1546" i="32"/>
  <c r="E1610" i="32"/>
  <c r="E1674" i="32"/>
  <c r="E1738" i="32"/>
  <c r="E1746" i="32"/>
  <c r="E1550" i="32"/>
  <c r="E1614" i="32"/>
  <c r="E1678" i="32"/>
  <c r="E1734" i="32"/>
  <c r="E1570" i="32"/>
  <c r="E1634" i="32"/>
  <c r="E1698" i="32"/>
  <c r="E1526" i="32"/>
  <c r="E1590" i="32"/>
  <c r="E1654" i="32"/>
  <c r="E1717" i="32"/>
  <c r="E1420" i="32"/>
  <c r="E1199" i="32"/>
  <c r="E533" i="32"/>
  <c r="E976" i="32"/>
  <c r="E1104" i="32"/>
  <c r="E1232" i="32"/>
  <c r="E1357" i="32"/>
  <c r="E1421" i="32"/>
  <c r="E1485" i="32"/>
  <c r="E1575" i="32"/>
  <c r="E1639" i="32"/>
  <c r="E1703" i="32"/>
  <c r="E1342" i="32"/>
  <c r="E1406" i="32"/>
  <c r="E1470" i="32"/>
  <c r="E1560" i="32"/>
  <c r="E1624" i="32"/>
  <c r="E1688" i="32"/>
  <c r="E1752" i="32"/>
  <c r="E1391" i="32"/>
  <c r="E1455" i="32"/>
  <c r="E1545" i="32"/>
  <c r="E1609" i="32"/>
  <c r="E1673" i="32"/>
  <c r="E1737" i="32"/>
  <c r="E1376" i="32"/>
  <c r="E1440" i="32"/>
  <c r="E1139" i="32"/>
  <c r="E1263" i="32"/>
  <c r="E1327" i="32"/>
  <c r="E677" i="32"/>
  <c r="E933" i="32"/>
  <c r="E1012" i="32"/>
  <c r="E1076" i="32"/>
  <c r="E1140" i="32"/>
  <c r="E1204" i="32"/>
  <c r="E1268" i="32"/>
  <c r="E1332" i="32"/>
  <c r="E1393" i="32"/>
  <c r="E1457" i="32"/>
  <c r="E1547" i="32"/>
  <c r="E1611" i="32"/>
  <c r="E1675" i="32"/>
  <c r="E1739" i="32"/>
  <c r="E1378" i="32"/>
  <c r="E1442" i="32"/>
  <c r="E1532" i="32"/>
  <c r="E1596" i="32"/>
  <c r="E1660" i="32"/>
  <c r="E1724" i="32"/>
  <c r="E1363" i="32"/>
  <c r="E1427" i="32"/>
  <c r="E1517" i="32"/>
  <c r="E1581" i="32"/>
  <c r="E1645" i="32"/>
  <c r="E1709" i="32"/>
  <c r="E1348" i="32"/>
  <c r="E1412" i="32"/>
  <c r="E1476" i="32"/>
  <c r="E1562" i="32"/>
  <c r="E1626" i="32"/>
  <c r="E1690" i="32"/>
  <c r="E1754" i="32"/>
  <c r="E1718" i="32"/>
  <c r="E1566" i="32"/>
  <c r="E1630" i="32"/>
  <c r="E1694" i="32"/>
  <c r="E1522" i="32"/>
  <c r="E1586" i="32"/>
  <c r="E1650" i="32"/>
  <c r="E1714" i="32"/>
  <c r="E1542" i="32"/>
  <c r="E1606" i="32"/>
  <c r="E1670" i="32"/>
  <c r="E1340" i="32"/>
  <c r="E1468" i="32"/>
  <c r="E1275" i="32"/>
  <c r="E725" i="32"/>
  <c r="E1024" i="32"/>
  <c r="E1152" i="32"/>
  <c r="E1280" i="32"/>
  <c r="E1373" i="32"/>
  <c r="E1437" i="32"/>
  <c r="E1527" i="32"/>
  <c r="E1591" i="32"/>
  <c r="E1655" i="32"/>
  <c r="E1719" i="32"/>
  <c r="E1358" i="32"/>
  <c r="E1422" i="32"/>
  <c r="E1486" i="32"/>
  <c r="E1576" i="32"/>
  <c r="E1640" i="32"/>
  <c r="E1704" i="32"/>
  <c r="E1343" i="32"/>
  <c r="E1407" i="32"/>
  <c r="E1471" i="32"/>
  <c r="E1561" i="32"/>
  <c r="E1625" i="32"/>
  <c r="E1689" i="32"/>
  <c r="E1753" i="32"/>
  <c r="E1392" i="32"/>
  <c r="E1456" i="32"/>
  <c r="E1171" i="32"/>
  <c r="E1279" i="32"/>
  <c r="E485" i="32"/>
  <c r="E741" i="32"/>
  <c r="E964" i="32"/>
  <c r="E1028" i="32"/>
  <c r="E1092" i="32"/>
  <c r="E1156" i="32"/>
  <c r="E1220" i="32"/>
  <c r="E1284" i="32"/>
  <c r="E1345" i="32"/>
  <c r="E1409" i="32"/>
  <c r="E1473" i="32"/>
  <c r="E1563" i="32"/>
  <c r="E1627" i="32"/>
  <c r="E1691" i="32"/>
  <c r="E1755" i="32"/>
  <c r="E1394" i="32"/>
  <c r="E1458" i="32"/>
  <c r="E1548" i="32"/>
  <c r="E1612" i="32"/>
  <c r="E1676" i="32"/>
  <c r="E1740" i="32"/>
  <c r="E1379" i="32"/>
  <c r="E1443" i="32"/>
  <c r="E1533" i="32"/>
  <c r="E1597" i="32"/>
  <c r="E1661" i="32"/>
  <c r="E1725" i="32"/>
  <c r="E1364" i="32"/>
  <c r="E1428" i="32"/>
  <c r="E1488" i="32"/>
  <c r="E1578" i="32"/>
  <c r="E1642" i="32"/>
  <c r="E1706" i="32"/>
  <c r="E1710" i="32"/>
  <c r="E1518" i="32"/>
  <c r="E1582" i="32"/>
  <c r="E1646" i="32"/>
  <c r="E1726" i="32"/>
  <c r="E1538" i="32"/>
  <c r="E1602" i="32"/>
  <c r="E1666" i="32"/>
  <c r="E1730" i="32"/>
  <c r="E1558" i="32"/>
  <c r="E1622" i="32"/>
  <c r="E1686" i="32"/>
  <c r="E1356" i="32"/>
  <c r="E1484" i="32"/>
  <c r="E1291" i="32"/>
  <c r="E789" i="32"/>
  <c r="E1040" i="32"/>
  <c r="E1168" i="32"/>
  <c r="E1296" i="32"/>
  <c r="E1389" i="32"/>
  <c r="E1453" i="32"/>
  <c r="E1543" i="32"/>
  <c r="E1607" i="32"/>
  <c r="E1671" i="32"/>
  <c r="E1735" i="32"/>
  <c r="E1374" i="32"/>
  <c r="E1438" i="32"/>
  <c r="E1528" i="32"/>
  <c r="E1592" i="32"/>
  <c r="E1656" i="32"/>
  <c r="E1720" i="32"/>
  <c r="E1359" i="32"/>
  <c r="E1423" i="32"/>
  <c r="E1487" i="32"/>
  <c r="E1577" i="32"/>
  <c r="E1641" i="32"/>
  <c r="E1705" i="32"/>
  <c r="E1344" i="32"/>
  <c r="E1408" i="32"/>
  <c r="E1472" i="32"/>
  <c r="E1203" i="32"/>
  <c r="E1295" i="32"/>
  <c r="E549" i="32"/>
  <c r="E805" i="32"/>
  <c r="E980" i="32"/>
  <c r="E1044" i="32"/>
  <c r="E1108" i="32"/>
  <c r="E1172" i="32"/>
  <c r="E1236" i="32"/>
  <c r="E1300" i="32"/>
  <c r="E1361" i="32"/>
  <c r="E1425" i="32"/>
  <c r="E1515" i="32"/>
  <c r="E1579" i="32"/>
  <c r="E1643" i="32"/>
  <c r="E1707" i="32"/>
  <c r="E1346" i="32"/>
  <c r="E1410" i="32"/>
  <c r="E1474" i="32"/>
  <c r="E1564" i="32"/>
  <c r="E1628" i="32"/>
  <c r="E1692" i="32"/>
  <c r="E1756" i="32"/>
  <c r="E1395" i="32"/>
  <c r="E1459" i="32"/>
  <c r="E1549" i="32"/>
  <c r="E1613" i="32"/>
  <c r="E1677" i="32"/>
  <c r="E1741" i="32"/>
  <c r="E1380" i="32"/>
  <c r="E1444" i="32"/>
  <c r="E1530" i="32"/>
  <c r="E1594" i="32"/>
  <c r="E1658" i="32"/>
  <c r="E1722" i="32"/>
  <c r="E1742" i="32"/>
  <c r="E1534" i="32"/>
  <c r="E1598" i="32"/>
  <c r="E1662" i="32"/>
  <c r="E1758" i="32"/>
  <c r="E1554" i="32"/>
  <c r="E1618" i="32"/>
  <c r="E1682" i="32"/>
  <c r="E1702" i="32"/>
  <c r="E1574" i="32"/>
  <c r="E1638" i="32"/>
  <c r="E1750" i="32"/>
  <c r="U601" i="31"/>
  <c r="U852" i="31"/>
  <c r="U796" i="31"/>
  <c r="U744" i="31"/>
  <c r="U728" i="31"/>
  <c r="U357" i="31"/>
  <c r="U629" i="31"/>
  <c r="U445" i="31"/>
  <c r="U817" i="31"/>
  <c r="U648" i="31"/>
  <c r="U880" i="31"/>
  <c r="U868" i="31"/>
  <c r="U844" i="31"/>
  <c r="U816" i="31"/>
  <c r="U804" i="31"/>
  <c r="U788" i="31"/>
  <c r="U752" i="31"/>
  <c r="U664" i="31"/>
  <c r="U439" i="31"/>
  <c r="U395" i="31"/>
  <c r="U347" i="31"/>
  <c r="U303" i="31"/>
  <c r="U263" i="31"/>
  <c r="U643" i="31"/>
  <c r="U623" i="31"/>
  <c r="U603" i="31"/>
  <c r="U591" i="31"/>
  <c r="U575" i="31"/>
  <c r="U555" i="31"/>
  <c r="U531" i="31"/>
  <c r="U515" i="31"/>
  <c r="U495" i="31"/>
  <c r="U471" i="31"/>
  <c r="U455" i="31"/>
  <c r="U855" i="31"/>
  <c r="U843" i="31"/>
  <c r="U827" i="31"/>
  <c r="U815" i="31"/>
  <c r="U799" i="31"/>
  <c r="U763" i="31"/>
  <c r="U751" i="31"/>
  <c r="U735" i="31"/>
  <c r="U719" i="31"/>
  <c r="U695" i="31"/>
  <c r="U675" i="31"/>
  <c r="U663" i="31"/>
  <c r="U401" i="31"/>
  <c r="U385" i="31"/>
  <c r="U249" i="31"/>
  <c r="U637" i="31"/>
  <c r="U621" i="31"/>
  <c r="U593" i="31"/>
  <c r="U481" i="31"/>
  <c r="U469" i="31"/>
  <c r="U881" i="31"/>
  <c r="U853" i="31"/>
  <c r="U825" i="31"/>
  <c r="U789" i="31"/>
  <c r="U773" i="31"/>
  <c r="U745" i="31"/>
  <c r="U737" i="31"/>
  <c r="U701" i="31"/>
  <c r="U417" i="31"/>
  <c r="U409" i="31"/>
  <c r="U377" i="31"/>
  <c r="U365" i="31"/>
  <c r="U353" i="31"/>
  <c r="U349" i="31"/>
  <c r="U333" i="31"/>
  <c r="U325" i="31"/>
  <c r="U313" i="31"/>
  <c r="U305" i="31"/>
  <c r="U301" i="31"/>
  <c r="U293" i="31"/>
  <c r="U285" i="31"/>
  <c r="U273" i="31"/>
  <c r="U241" i="31"/>
  <c r="U229" i="31"/>
  <c r="U661" i="31"/>
  <c r="U657" i="31"/>
  <c r="U649" i="31"/>
  <c r="U645" i="31"/>
  <c r="U641" i="31"/>
  <c r="U633" i="31"/>
  <c r="U617" i="31"/>
  <c r="U609" i="31"/>
  <c r="U597" i="31"/>
  <c r="U589" i="31"/>
  <c r="U581" i="31"/>
  <c r="U577" i="31"/>
  <c r="U573" i="31"/>
  <c r="U569" i="31"/>
  <c r="U561" i="31"/>
  <c r="U553" i="31"/>
  <c r="U545" i="31"/>
  <c r="U541" i="31"/>
  <c r="U533" i="31"/>
  <c r="U525" i="31"/>
  <c r="U513" i="31"/>
  <c r="U509" i="31"/>
  <c r="U497" i="31"/>
  <c r="U489" i="31"/>
  <c r="U477" i="31"/>
  <c r="U461" i="31"/>
  <c r="U449" i="31"/>
  <c r="U873" i="31"/>
  <c r="U869" i="31"/>
  <c r="U865" i="31"/>
  <c r="U857" i="31"/>
  <c r="U849" i="31"/>
  <c r="U841" i="31"/>
  <c r="U837" i="31"/>
  <c r="U833" i="31"/>
  <c r="U821" i="31"/>
  <c r="U809" i="31"/>
  <c r="U805" i="31"/>
  <c r="U801" i="31"/>
  <c r="U793" i="31"/>
  <c r="U785" i="31"/>
  <c r="U777" i="31"/>
  <c r="U769" i="31"/>
  <c r="U765" i="31"/>
  <c r="U761" i="31"/>
  <c r="U757" i="31"/>
  <c r="U749" i="31"/>
  <c r="U729" i="31"/>
  <c r="U725" i="31"/>
  <c r="U721" i="31"/>
  <c r="U717" i="31"/>
  <c r="U709" i="31"/>
  <c r="U705" i="31"/>
  <c r="U697" i="31"/>
  <c r="U689" i="31"/>
  <c r="U685" i="31"/>
  <c r="U681" i="31"/>
  <c r="U677" i="31"/>
  <c r="U669" i="31"/>
  <c r="U624" i="31"/>
  <c r="U616" i="31"/>
  <c r="U568" i="31"/>
  <c r="U876" i="31"/>
  <c r="U864" i="31"/>
  <c r="U848" i="31"/>
  <c r="U836" i="31"/>
  <c r="U828" i="31"/>
  <c r="U820" i="31"/>
  <c r="U812" i="31"/>
  <c r="U800" i="31"/>
  <c r="U784" i="31"/>
  <c r="U776" i="31"/>
  <c r="U712" i="31"/>
  <c r="U696" i="31"/>
  <c r="U688" i="31"/>
  <c r="U271" i="31"/>
  <c r="U247" i="31"/>
  <c r="U206" i="31"/>
  <c r="U174" i="31"/>
  <c r="U158" i="31"/>
  <c r="U142" i="31"/>
  <c r="U110" i="31"/>
  <c r="U94" i="31"/>
  <c r="U78" i="31"/>
  <c r="U46" i="31"/>
  <c r="U30" i="31"/>
  <c r="U421" i="31"/>
  <c r="U413" i="31"/>
  <c r="U369" i="31"/>
  <c r="U317" i="31"/>
  <c r="U289" i="31"/>
  <c r="U281" i="31"/>
  <c r="U257" i="31"/>
  <c r="U233" i="31"/>
  <c r="U653" i="31"/>
  <c r="U625" i="31"/>
  <c r="U613" i="31"/>
  <c r="U605" i="31"/>
  <c r="U585" i="31"/>
  <c r="U565" i="31"/>
  <c r="U557" i="31"/>
  <c r="U529" i="31"/>
  <c r="U521" i="31"/>
  <c r="U501" i="31"/>
  <c r="U493" i="31"/>
  <c r="U465" i="31"/>
  <c r="U457" i="31"/>
  <c r="U877" i="31"/>
  <c r="U861" i="31"/>
  <c r="U845" i="31"/>
  <c r="U829" i="31"/>
  <c r="U813" i="31"/>
  <c r="U797" i="31"/>
  <c r="U781" i="31"/>
  <c r="U753" i="31"/>
  <c r="U741" i="31"/>
  <c r="U733" i="31"/>
  <c r="U713" i="31"/>
  <c r="U693" i="31"/>
  <c r="U673" i="31"/>
  <c r="U665" i="31"/>
  <c r="U640" i="31"/>
  <c r="U632" i="31"/>
  <c r="U608" i="31"/>
  <c r="U592" i="31"/>
  <c r="U576" i="31"/>
  <c r="U872" i="31"/>
  <c r="U856" i="31"/>
  <c r="U840" i="31"/>
  <c r="U824" i="31"/>
  <c r="U808" i="31"/>
  <c r="U792" i="31"/>
  <c r="U768" i="31"/>
  <c r="U760" i="31"/>
  <c r="U736" i="31"/>
  <c r="U720" i="31"/>
  <c r="U704" i="31"/>
  <c r="U680" i="31"/>
  <c r="U672" i="31"/>
  <c r="K667" i="31"/>
  <c r="L667" i="31"/>
  <c r="V667" i="31"/>
  <c r="U435" i="31"/>
  <c r="U403" i="31"/>
  <c r="U391" i="31"/>
  <c r="U379" i="31"/>
  <c r="U359" i="31"/>
  <c r="U351" i="31"/>
  <c r="U339" i="31"/>
  <c r="U327" i="31"/>
  <c r="U307" i="31"/>
  <c r="U299" i="31"/>
  <c r="K663" i="31"/>
  <c r="L663" i="31"/>
  <c r="V663" i="31"/>
  <c r="U219" i="31"/>
  <c r="U215" i="31"/>
  <c r="U211" i="31"/>
  <c r="U207" i="31"/>
  <c r="U203" i="31"/>
  <c r="U199" i="31"/>
  <c r="O679" i="31"/>
  <c r="P679" i="31"/>
  <c r="K679" i="31"/>
  <c r="L679" i="31"/>
  <c r="O671" i="31"/>
  <c r="P671" i="31"/>
  <c r="K671" i="31"/>
  <c r="L671" i="31"/>
  <c r="U438" i="31"/>
  <c r="U434" i="31"/>
  <c r="U430" i="31"/>
  <c r="U426" i="31"/>
  <c r="U422" i="31"/>
  <c r="U418" i="31"/>
  <c r="U414" i="31"/>
  <c r="U410" i="31"/>
  <c r="U406" i="31"/>
  <c r="U402" i="31"/>
  <c r="U398" i="31"/>
  <c r="U394" i="31"/>
  <c r="U390" i="31"/>
  <c r="U386" i="31"/>
  <c r="U382" i="31"/>
  <c r="U378" i="31"/>
  <c r="U374" i="31"/>
  <c r="U370" i="31"/>
  <c r="U366" i="31"/>
  <c r="U362" i="31"/>
  <c r="U358" i="31"/>
  <c r="U354" i="31"/>
  <c r="U350" i="31"/>
  <c r="U346" i="31"/>
  <c r="U342" i="31"/>
  <c r="U338" i="31"/>
  <c r="U334" i="31"/>
  <c r="U330" i="31"/>
  <c r="U326" i="31"/>
  <c r="U322" i="31"/>
  <c r="U318" i="31"/>
  <c r="U314" i="31"/>
  <c r="U310" i="31"/>
  <c r="U306" i="31"/>
  <c r="U302" i="31"/>
  <c r="U298" i="31"/>
  <c r="U294" i="31"/>
  <c r="U290" i="31"/>
  <c r="U286" i="31"/>
  <c r="U282" i="31"/>
  <c r="U278" i="31"/>
  <c r="U274" i="31"/>
  <c r="U270" i="31"/>
  <c r="U266" i="31"/>
  <c r="U262" i="31"/>
  <c r="U258" i="31"/>
  <c r="U538" i="31"/>
  <c r="U522" i="31"/>
  <c r="U514" i="31"/>
  <c r="U474" i="31"/>
  <c r="U458" i="31"/>
  <c r="U450" i="31"/>
  <c r="U878" i="31"/>
  <c r="U874" i="31"/>
  <c r="U870" i="31"/>
  <c r="U866" i="31"/>
  <c r="U862" i="31"/>
  <c r="U858" i="31"/>
  <c r="U854" i="31"/>
  <c r="U850" i="31"/>
  <c r="U846" i="31"/>
  <c r="U842" i="31"/>
  <c r="U838" i="31"/>
  <c r="U834" i="31"/>
  <c r="U830" i="31"/>
  <c r="U826" i="31"/>
  <c r="U822" i="31"/>
  <c r="U818" i="31"/>
  <c r="U814" i="31"/>
  <c r="U810" i="31"/>
  <c r="U806" i="31"/>
  <c r="U802" i="31"/>
  <c r="U798" i="31"/>
  <c r="U794" i="31"/>
  <c r="U790" i="31"/>
  <c r="U786" i="31"/>
  <c r="U660" i="31"/>
  <c r="U652" i="31"/>
  <c r="U644" i="31"/>
  <c r="U636" i="31"/>
  <c r="U628" i="31"/>
  <c r="U620" i="31"/>
  <c r="U612" i="31"/>
  <c r="U604" i="31"/>
  <c r="U596" i="31"/>
  <c r="U588" i="31"/>
  <c r="U580" i="31"/>
  <c r="U572" i="31"/>
  <c r="U564" i="31"/>
  <c r="U780" i="31"/>
  <c r="U772" i="31"/>
  <c r="U764" i="31"/>
  <c r="U756" i="31"/>
  <c r="U748" i="31"/>
  <c r="U740" i="31"/>
  <c r="U732" i="31"/>
  <c r="U724" i="31"/>
  <c r="U716" i="31"/>
  <c r="U708" i="31"/>
  <c r="U700" i="31"/>
  <c r="U692" i="31"/>
  <c r="U684" i="31"/>
  <c r="U676" i="31"/>
  <c r="U668" i="31"/>
  <c r="U254" i="31"/>
  <c r="U250" i="31"/>
  <c r="U246" i="31"/>
  <c r="U242" i="31"/>
  <c r="U226" i="31"/>
  <c r="U442" i="31"/>
  <c r="U658" i="31"/>
  <c r="U654" i="31"/>
  <c r="U650" i="31"/>
  <c r="U646" i="31"/>
  <c r="U642" i="31"/>
  <c r="U638" i="31"/>
  <c r="U634" i="31"/>
  <c r="U630" i="31"/>
  <c r="U626" i="31"/>
  <c r="U622" i="31"/>
  <c r="U618" i="31"/>
  <c r="U614" i="31"/>
  <c r="U610" i="31"/>
  <c r="U606" i="31"/>
  <c r="U602" i="31"/>
  <c r="U598" i="31"/>
  <c r="U594" i="31"/>
  <c r="U590" i="31"/>
  <c r="U586" i="31"/>
  <c r="U582" i="31"/>
  <c r="U578" i="31"/>
  <c r="U574" i="31"/>
  <c r="U570" i="31"/>
  <c r="U566" i="31"/>
  <c r="U562" i="31"/>
  <c r="U558" i="31"/>
  <c r="U554" i="31"/>
  <c r="U550" i="31"/>
  <c r="U546" i="31"/>
  <c r="U542" i="31"/>
  <c r="U534" i="31"/>
  <c r="U530" i="31"/>
  <c r="U526" i="31"/>
  <c r="U518" i="31"/>
  <c r="U510" i="31"/>
  <c r="U506" i="31"/>
  <c r="U502" i="31"/>
  <c r="U498" i="31"/>
  <c r="U494" i="31"/>
  <c r="U490" i="31"/>
  <c r="U486" i="31"/>
  <c r="U482" i="31"/>
  <c r="U478" i="31"/>
  <c r="U470" i="31"/>
  <c r="U466" i="31"/>
  <c r="U462" i="31"/>
  <c r="U454" i="31"/>
  <c r="U446" i="31"/>
  <c r="U662" i="31"/>
  <c r="U782" i="31"/>
  <c r="U778" i="31"/>
  <c r="U774" i="31"/>
  <c r="U770" i="31"/>
  <c r="U766" i="31"/>
  <c r="U762" i="31"/>
  <c r="U758" i="31"/>
  <c r="U754" i="31"/>
  <c r="U750" i="31"/>
  <c r="U746" i="31"/>
  <c r="U742" i="31"/>
  <c r="U738" i="31"/>
  <c r="U734" i="31"/>
  <c r="U730" i="31"/>
  <c r="U726" i="31"/>
  <c r="U722" i="31"/>
  <c r="U718" i="31"/>
  <c r="U714" i="31"/>
  <c r="U710" i="31"/>
  <c r="U706" i="31"/>
  <c r="U702" i="31"/>
  <c r="U698" i="31"/>
  <c r="U694" i="31"/>
  <c r="U690" i="31"/>
  <c r="U686" i="31"/>
  <c r="U682" i="31"/>
  <c r="U678" i="31"/>
  <c r="U674" i="31"/>
  <c r="U670" i="31"/>
  <c r="U666" i="31"/>
  <c r="U195" i="31"/>
  <c r="U191" i="31"/>
  <c r="U187" i="31"/>
  <c r="U183" i="31"/>
  <c r="U179" i="31"/>
  <c r="U175" i="31"/>
  <c r="U171" i="31"/>
  <c r="U167" i="31"/>
  <c r="U163" i="31"/>
  <c r="U159" i="31"/>
  <c r="U155" i="31"/>
  <c r="U151" i="31"/>
  <c r="U147" i="31"/>
  <c r="U143" i="31"/>
  <c r="U139" i="31"/>
  <c r="U135" i="31"/>
  <c r="U131" i="31"/>
  <c r="U127" i="31"/>
  <c r="U123" i="31"/>
  <c r="U119" i="31"/>
  <c r="U115" i="31"/>
  <c r="U111" i="31"/>
  <c r="U107" i="31"/>
  <c r="U103" i="31"/>
  <c r="U99" i="31"/>
  <c r="U95" i="31"/>
  <c r="U91" i="31"/>
  <c r="U87" i="31"/>
  <c r="U83" i="31"/>
  <c r="U79" i="31"/>
  <c r="U75" i="31"/>
  <c r="U71" i="31"/>
  <c r="U67" i="31"/>
  <c r="U63" i="31"/>
  <c r="U59" i="31"/>
  <c r="U55" i="31"/>
  <c r="U51" i="31"/>
  <c r="U47" i="31"/>
  <c r="U43" i="31"/>
  <c r="U39" i="31"/>
  <c r="U35" i="31"/>
  <c r="U31" i="31"/>
  <c r="U27" i="31"/>
  <c r="U23" i="31"/>
  <c r="U19" i="31"/>
  <c r="U15" i="31"/>
  <c r="U11" i="31"/>
  <c r="U7" i="31"/>
  <c r="U3" i="31"/>
  <c r="U433" i="31"/>
  <c r="U405" i="31"/>
  <c r="U393" i="31"/>
  <c r="U373" i="31"/>
  <c r="U361" i="31"/>
  <c r="U341" i="31"/>
  <c r="U329" i="31"/>
  <c r="U309" i="31"/>
  <c r="U297" i="31"/>
  <c r="U277" i="31"/>
  <c r="U265" i="31"/>
  <c r="U245" i="31"/>
  <c r="U218" i="31"/>
  <c r="U214" i="31"/>
  <c r="U210" i="31"/>
  <c r="U202" i="31"/>
  <c r="U198" i="31"/>
  <c r="U194" i="31"/>
  <c r="U190" i="31"/>
  <c r="U186" i="31"/>
  <c r="U182" i="31"/>
  <c r="U178" i="31"/>
  <c r="U170" i="31"/>
  <c r="U166" i="31"/>
  <c r="U162" i="31"/>
  <c r="U154" i="31"/>
  <c r="U150" i="31"/>
  <c r="U146" i="31"/>
  <c r="U138" i="31"/>
  <c r="U134" i="31"/>
  <c r="U130" i="31"/>
  <c r="U126" i="31"/>
  <c r="U122" i="31"/>
  <c r="U118" i="31"/>
  <c r="U114" i="31"/>
  <c r="U106" i="31"/>
  <c r="U102" i="31"/>
  <c r="U98" i="31"/>
  <c r="U90" i="31"/>
  <c r="U86" i="31"/>
  <c r="U82" i="31"/>
  <c r="U74" i="31"/>
  <c r="U70" i="31"/>
  <c r="U66" i="31"/>
  <c r="U62" i="31"/>
  <c r="U58" i="31"/>
  <c r="U54" i="31"/>
  <c r="U50" i="31"/>
  <c r="U42" i="31"/>
  <c r="U38" i="31"/>
  <c r="U34" i="31"/>
  <c r="U26" i="31"/>
  <c r="U22" i="31"/>
  <c r="U18" i="31"/>
  <c r="U14" i="31"/>
  <c r="U10" i="31"/>
  <c r="U6" i="31"/>
  <c r="K875" i="31"/>
  <c r="L875" i="31"/>
  <c r="K855" i="31"/>
  <c r="L855" i="31"/>
  <c r="K831" i="31"/>
  <c r="L831" i="31"/>
  <c r="K811" i="31"/>
  <c r="L811" i="31"/>
  <c r="V811" i="31"/>
  <c r="K791" i="31"/>
  <c r="L791" i="31"/>
  <c r="V791" i="31"/>
  <c r="K767" i="31"/>
  <c r="L767" i="31"/>
  <c r="V767" i="31"/>
  <c r="K747" i="31"/>
  <c r="L747" i="31"/>
  <c r="V747" i="31"/>
  <c r="K727" i="31"/>
  <c r="L727" i="31"/>
  <c r="V727" i="31"/>
  <c r="K703" i="31"/>
  <c r="L703" i="31"/>
  <c r="V703" i="31"/>
  <c r="K683" i="31"/>
  <c r="L683" i="31"/>
  <c r="V683" i="31"/>
  <c r="K871" i="31"/>
  <c r="L871" i="31"/>
  <c r="K847" i="31"/>
  <c r="L847" i="31"/>
  <c r="K827" i="31"/>
  <c r="L827" i="31"/>
  <c r="K807" i="31"/>
  <c r="L807" i="31"/>
  <c r="V807" i="31"/>
  <c r="K783" i="31"/>
  <c r="L783" i="31"/>
  <c r="V783" i="31"/>
  <c r="K763" i="31"/>
  <c r="L763" i="31"/>
  <c r="V763" i="31"/>
  <c r="K743" i="31"/>
  <c r="L743" i="31"/>
  <c r="V743" i="31"/>
  <c r="K719" i="31"/>
  <c r="L719" i="31"/>
  <c r="V719" i="31"/>
  <c r="K699" i="31"/>
  <c r="L699" i="31"/>
  <c r="V699" i="31"/>
  <c r="V679" i="31"/>
  <c r="O798" i="31"/>
  <c r="P798" i="31"/>
  <c r="V798" i="31"/>
  <c r="O867" i="31"/>
  <c r="P867" i="31"/>
  <c r="K867" i="31"/>
  <c r="L867" i="31"/>
  <c r="O851" i="31"/>
  <c r="P851" i="31"/>
  <c r="K851" i="31"/>
  <c r="L851" i="31"/>
  <c r="O835" i="31"/>
  <c r="P835" i="31"/>
  <c r="K835" i="31"/>
  <c r="L835" i="31"/>
  <c r="O819" i="31"/>
  <c r="P819" i="31"/>
  <c r="K819" i="31"/>
  <c r="L819" i="31"/>
  <c r="O803" i="31"/>
  <c r="P803" i="31"/>
  <c r="K803" i="31"/>
  <c r="L803" i="31"/>
  <c r="O787" i="31"/>
  <c r="P787" i="31"/>
  <c r="K787" i="31"/>
  <c r="L787" i="31"/>
  <c r="V787" i="31"/>
  <c r="O771" i="31"/>
  <c r="P771" i="31"/>
  <c r="K771" i="31"/>
  <c r="L771" i="31"/>
  <c r="O755" i="31"/>
  <c r="P755" i="31"/>
  <c r="K755" i="31"/>
  <c r="L755" i="31"/>
  <c r="V755" i="31"/>
  <c r="O739" i="31"/>
  <c r="P739" i="31"/>
  <c r="K739" i="31"/>
  <c r="L739" i="31"/>
  <c r="O723" i="31"/>
  <c r="P723" i="31"/>
  <c r="K723" i="31"/>
  <c r="L723" i="31"/>
  <c r="V723" i="31"/>
  <c r="O707" i="31"/>
  <c r="P707" i="31"/>
  <c r="K707" i="31"/>
  <c r="L707" i="31"/>
  <c r="O691" i="31"/>
  <c r="P691" i="31"/>
  <c r="K691" i="31"/>
  <c r="L691" i="31"/>
  <c r="V691" i="31"/>
  <c r="K863" i="31"/>
  <c r="L863" i="31"/>
  <c r="K843" i="31"/>
  <c r="L843" i="31"/>
  <c r="K823" i="31"/>
  <c r="L823" i="31"/>
  <c r="K799" i="31"/>
  <c r="L799" i="31"/>
  <c r="V799" i="31"/>
  <c r="K779" i="31"/>
  <c r="L779" i="31"/>
  <c r="V779" i="31"/>
  <c r="K759" i="31"/>
  <c r="L759" i="31"/>
  <c r="V759" i="31"/>
  <c r="K735" i="31"/>
  <c r="L735" i="31"/>
  <c r="V735" i="31"/>
  <c r="K715" i="31"/>
  <c r="L715" i="31"/>
  <c r="V715" i="31"/>
  <c r="K695" i="31"/>
  <c r="L695" i="31"/>
  <c r="V695" i="31"/>
  <c r="O734" i="31"/>
  <c r="P734" i="31"/>
  <c r="V734" i="31"/>
  <c r="Q2" i="31"/>
  <c r="K814" i="31"/>
  <c r="L814" i="31"/>
  <c r="O814" i="31"/>
  <c r="P814" i="31"/>
  <c r="K782" i="31"/>
  <c r="L782" i="31"/>
  <c r="O782" i="31"/>
  <c r="P782" i="31"/>
  <c r="K766" i="31"/>
  <c r="L766" i="31"/>
  <c r="O766" i="31"/>
  <c r="P766" i="31"/>
  <c r="K750" i="31"/>
  <c r="L750" i="31"/>
  <c r="O750" i="31"/>
  <c r="P750" i="31"/>
  <c r="K718" i="31"/>
  <c r="L718" i="31"/>
  <c r="O718" i="31"/>
  <c r="P718" i="31"/>
  <c r="K702" i="31"/>
  <c r="L702" i="31"/>
  <c r="O702" i="31"/>
  <c r="P702" i="31"/>
  <c r="K686" i="31"/>
  <c r="L686" i="31"/>
  <c r="O686" i="31"/>
  <c r="P686" i="31"/>
  <c r="K879" i="31"/>
  <c r="L879" i="31"/>
  <c r="K859" i="31"/>
  <c r="L859" i="31"/>
  <c r="K839" i="31"/>
  <c r="L839" i="31"/>
  <c r="K815" i="31"/>
  <c r="L815" i="31"/>
  <c r="V815" i="31"/>
  <c r="K795" i="31"/>
  <c r="L795" i="31"/>
  <c r="V795" i="31"/>
  <c r="K775" i="31"/>
  <c r="L775" i="31"/>
  <c r="V775" i="31"/>
  <c r="K751" i="31"/>
  <c r="L751" i="31"/>
  <c r="V751" i="31"/>
  <c r="K731" i="31"/>
  <c r="L731" i="31"/>
  <c r="V731" i="31"/>
  <c r="K711" i="31"/>
  <c r="L711" i="31"/>
  <c r="V711" i="31"/>
  <c r="K687" i="31"/>
  <c r="L687" i="31"/>
  <c r="V687" i="31"/>
  <c r="O670" i="31"/>
  <c r="P670" i="31"/>
  <c r="V670" i="31"/>
  <c r="U440" i="31"/>
  <c r="U436" i="31"/>
  <c r="U432" i="31"/>
  <c r="U428" i="31"/>
  <c r="U424" i="31"/>
  <c r="U420" i="31"/>
  <c r="U416" i="31"/>
  <c r="U412" i="31"/>
  <c r="U408" i="31"/>
  <c r="U404" i="31"/>
  <c r="U400" i="31"/>
  <c r="U396" i="31"/>
  <c r="U392" i="31"/>
  <c r="U388" i="31"/>
  <c r="U384" i="31"/>
  <c r="U380" i="31"/>
  <c r="U376" i="31"/>
  <c r="U372" i="31"/>
  <c r="U368" i="31"/>
  <c r="U364" i="31"/>
  <c r="U360" i="31"/>
  <c r="U356" i="31"/>
  <c r="U352" i="31"/>
  <c r="U348" i="31"/>
  <c r="U344" i="31"/>
  <c r="U340" i="31"/>
  <c r="U336" i="31"/>
  <c r="U332" i="31"/>
  <c r="U328" i="31"/>
  <c r="U324" i="31"/>
  <c r="U320" i="31"/>
  <c r="U316" i="31"/>
  <c r="U312" i="31"/>
  <c r="U308" i="31"/>
  <c r="U304" i="31"/>
  <c r="U300" i="31"/>
  <c r="U296" i="31"/>
  <c r="U292" i="31"/>
  <c r="U288" i="31"/>
  <c r="U284" i="31"/>
  <c r="U280" i="31"/>
  <c r="U276" i="31"/>
  <c r="U272" i="31"/>
  <c r="U268" i="31"/>
  <c r="U264" i="31"/>
  <c r="U260" i="31"/>
  <c r="U256" i="31"/>
  <c r="U252" i="31"/>
  <c r="U248" i="31"/>
  <c r="U244" i="31"/>
  <c r="U560" i="31"/>
  <c r="U556" i="31"/>
  <c r="U552" i="31"/>
  <c r="U548" i="31"/>
  <c r="U544" i="31"/>
  <c r="U540" i="31"/>
  <c r="U536" i="31"/>
  <c r="U532" i="31"/>
  <c r="U528" i="31"/>
  <c r="U524" i="31"/>
  <c r="U520" i="31"/>
  <c r="U516" i="31"/>
  <c r="U512" i="31"/>
  <c r="U508" i="31"/>
  <c r="U504" i="31"/>
  <c r="U500" i="31"/>
  <c r="U496" i="31"/>
  <c r="U492" i="31"/>
  <c r="U488" i="31"/>
  <c r="U484" i="31"/>
  <c r="U480" i="31"/>
  <c r="U476" i="31"/>
  <c r="U472" i="31"/>
  <c r="U468" i="31"/>
  <c r="U464" i="31"/>
  <c r="U460" i="31"/>
  <c r="U456" i="31"/>
  <c r="U452" i="31"/>
  <c r="U448" i="31"/>
  <c r="U444" i="31"/>
  <c r="K675" i="31"/>
  <c r="L675" i="31"/>
  <c r="V675" i="31"/>
  <c r="U234" i="31"/>
  <c r="U230" i="31"/>
  <c r="U239" i="31"/>
  <c r="U223" i="31"/>
  <c r="AK190" i="31"/>
  <c r="AJ190" i="31"/>
  <c r="AK186" i="31"/>
  <c r="AJ186" i="31"/>
  <c r="AK182" i="31"/>
  <c r="AJ182" i="31"/>
  <c r="AK178" i="31"/>
  <c r="AJ178" i="31"/>
  <c r="AK174" i="31"/>
  <c r="AJ174" i="31"/>
  <c r="AK170" i="31"/>
  <c r="AJ170" i="31"/>
  <c r="AK166" i="31"/>
  <c r="AJ166" i="31"/>
  <c r="AK162" i="31"/>
  <c r="AJ162" i="31"/>
  <c r="AK158" i="31"/>
  <c r="AJ158" i="31"/>
  <c r="AK154" i="31"/>
  <c r="AJ154" i="31"/>
  <c r="AK150" i="31"/>
  <c r="AJ150" i="31"/>
  <c r="AK146" i="31"/>
  <c r="AJ146" i="31"/>
  <c r="AK142" i="31"/>
  <c r="AJ142" i="31"/>
  <c r="AK138" i="31"/>
  <c r="AJ138" i="31"/>
  <c r="AK134" i="31"/>
  <c r="AJ134" i="31"/>
  <c r="AK130" i="31"/>
  <c r="AJ130" i="31"/>
  <c r="AK126" i="31"/>
  <c r="AJ126" i="31"/>
  <c r="AK122" i="31"/>
  <c r="AJ122" i="31"/>
  <c r="AK118" i="31"/>
  <c r="AJ118" i="31"/>
  <c r="AK114" i="31"/>
  <c r="AJ114" i="31"/>
  <c r="AK110" i="31"/>
  <c r="AJ110" i="31"/>
  <c r="AK106" i="31"/>
  <c r="AJ106" i="31"/>
  <c r="AK102" i="31"/>
  <c r="AJ102" i="31"/>
  <c r="AK98" i="31"/>
  <c r="AJ98" i="31"/>
  <c r="AK94" i="31"/>
  <c r="AJ94" i="31"/>
  <c r="AK90" i="31"/>
  <c r="AJ90" i="31"/>
  <c r="AK86" i="31"/>
  <c r="AJ86" i="31"/>
  <c r="AK82" i="31"/>
  <c r="AJ82" i="31"/>
  <c r="AK78" i="31"/>
  <c r="AJ78" i="31"/>
  <c r="AK74" i="31"/>
  <c r="AJ74" i="31"/>
  <c r="AK70" i="31"/>
  <c r="AJ70" i="31"/>
  <c r="AK66" i="31"/>
  <c r="AJ66" i="31"/>
  <c r="AK62" i="31"/>
  <c r="AJ62" i="31"/>
  <c r="AK58" i="31"/>
  <c r="AJ58" i="31"/>
  <c r="AK54" i="31"/>
  <c r="AJ54" i="31"/>
  <c r="AK50" i="31"/>
  <c r="AJ50" i="31"/>
  <c r="AK46" i="31"/>
  <c r="AJ46" i="31"/>
  <c r="AK42" i="31"/>
  <c r="AJ42" i="31"/>
  <c r="AK38" i="31"/>
  <c r="AJ38" i="31"/>
  <c r="AK34" i="31"/>
  <c r="AJ34" i="31"/>
  <c r="AK30" i="31"/>
  <c r="AJ30" i="31"/>
  <c r="AK26" i="31"/>
  <c r="AJ26" i="31"/>
  <c r="AK22" i="31"/>
  <c r="AJ22" i="31"/>
  <c r="AK18" i="31"/>
  <c r="AJ18" i="31"/>
  <c r="AK14" i="31"/>
  <c r="AJ14" i="31"/>
  <c r="AK10" i="31"/>
  <c r="AJ10" i="31"/>
  <c r="AK6" i="31"/>
  <c r="AJ6" i="31"/>
  <c r="AK412" i="31"/>
  <c r="AJ412" i="31"/>
  <c r="AJ408" i="31"/>
  <c r="AK408" i="31"/>
  <c r="AK404" i="31"/>
  <c r="AJ404" i="31"/>
  <c r="AJ400" i="31"/>
  <c r="AK400" i="31"/>
  <c r="AK396" i="31"/>
  <c r="AJ396" i="31"/>
  <c r="AJ392" i="31"/>
  <c r="AK392" i="31"/>
  <c r="AK388" i="31"/>
  <c r="AJ388" i="31"/>
  <c r="AJ384" i="31"/>
  <c r="AK384" i="31"/>
  <c r="AK380" i="31"/>
  <c r="AJ380" i="31"/>
  <c r="AJ376" i="31"/>
  <c r="AK376" i="31"/>
  <c r="AK372" i="31"/>
  <c r="AJ372" i="31"/>
  <c r="AJ368" i="31"/>
  <c r="AK368" i="31"/>
  <c r="AK364" i="31"/>
  <c r="AJ364" i="31"/>
  <c r="AJ360" i="31"/>
  <c r="AK360" i="31"/>
  <c r="AK356" i="31"/>
  <c r="AJ356" i="31"/>
  <c r="AJ352" i="31"/>
  <c r="AK352" i="31"/>
  <c r="AK348" i="31"/>
  <c r="AJ348" i="31"/>
  <c r="AJ344" i="31"/>
  <c r="AK344" i="31"/>
  <c r="AK340" i="31"/>
  <c r="AJ340" i="31"/>
  <c r="AJ336" i="31"/>
  <c r="AK336" i="31"/>
  <c r="AK332" i="31"/>
  <c r="AJ332" i="31"/>
  <c r="AJ328" i="31"/>
  <c r="AK328" i="31"/>
  <c r="AK324" i="31"/>
  <c r="AJ324" i="31"/>
  <c r="AJ320" i="31"/>
  <c r="AK320" i="31"/>
  <c r="AK316" i="31"/>
  <c r="AJ316" i="31"/>
  <c r="AJ312" i="31"/>
  <c r="AK312" i="31"/>
  <c r="AK308" i="31"/>
  <c r="AJ308" i="31"/>
  <c r="AJ304" i="31"/>
  <c r="AK304" i="31"/>
  <c r="AK300" i="31"/>
  <c r="AJ300" i="31"/>
  <c r="AJ296" i="31"/>
  <c r="AK296" i="31"/>
  <c r="AK292" i="31"/>
  <c r="AJ292" i="31"/>
  <c r="AJ288" i="31"/>
  <c r="AK288" i="31"/>
  <c r="AK284" i="31"/>
  <c r="AJ284" i="31"/>
  <c r="AJ280" i="31"/>
  <c r="AK280" i="31"/>
  <c r="AK276" i="31"/>
  <c r="AJ276" i="31"/>
  <c r="AJ272" i="31"/>
  <c r="AK272" i="31"/>
  <c r="AK268" i="31"/>
  <c r="AJ268" i="31"/>
  <c r="AJ264" i="31"/>
  <c r="AK264" i="31"/>
  <c r="AK260" i="31"/>
  <c r="AJ260" i="31"/>
  <c r="AJ256" i="31"/>
  <c r="AK256" i="31"/>
  <c r="AK252" i="31"/>
  <c r="AJ252" i="31"/>
  <c r="AJ248" i="31"/>
  <c r="AK248" i="31"/>
  <c r="AK244" i="31"/>
  <c r="AJ244" i="31"/>
  <c r="AJ240" i="31"/>
  <c r="AK240" i="31"/>
  <c r="AK236" i="31"/>
  <c r="AJ236" i="31"/>
  <c r="AK232" i="31"/>
  <c r="AJ232" i="31"/>
  <c r="AK228" i="31"/>
  <c r="AJ228" i="31"/>
  <c r="AJ224" i="31"/>
  <c r="AK224" i="31"/>
  <c r="AK630" i="31"/>
  <c r="AJ630" i="31"/>
  <c r="AK626" i="31"/>
  <c r="AJ626" i="31"/>
  <c r="AK622" i="31"/>
  <c r="AJ622" i="31"/>
  <c r="AK618" i="31"/>
  <c r="AJ618" i="31"/>
  <c r="AK614" i="31"/>
  <c r="AJ614" i="31"/>
  <c r="AK610" i="31"/>
  <c r="AJ610" i="31"/>
  <c r="AK606" i="31"/>
  <c r="AJ606" i="31"/>
  <c r="AK602" i="31"/>
  <c r="AJ602" i="31"/>
  <c r="AK598" i="31"/>
  <c r="AJ598" i="31"/>
  <c r="AK594" i="31"/>
  <c r="AJ594" i="31"/>
  <c r="AK590" i="31"/>
  <c r="AJ590" i="31"/>
  <c r="AK586" i="31"/>
  <c r="AJ586" i="31"/>
  <c r="AK582" i="31"/>
  <c r="AJ582" i="31"/>
  <c r="AK578" i="31"/>
  <c r="AJ578" i="31"/>
  <c r="AK574" i="31"/>
  <c r="AJ574" i="31"/>
  <c r="AK570" i="31"/>
  <c r="AJ570" i="31"/>
  <c r="AK566" i="31"/>
  <c r="AJ566" i="31"/>
  <c r="AK562" i="31"/>
  <c r="AJ562" i="31"/>
  <c r="AK558" i="31"/>
  <c r="AJ558" i="31"/>
  <c r="AK554" i="31"/>
  <c r="AJ554" i="31"/>
  <c r="AK550" i="31"/>
  <c r="AJ550" i="31"/>
  <c r="AK546" i="31"/>
  <c r="AJ546" i="31"/>
  <c r="AK542" i="31"/>
  <c r="AJ542" i="31"/>
  <c r="AK538" i="31"/>
  <c r="AJ538" i="31"/>
  <c r="AK534" i="31"/>
  <c r="AJ534" i="31"/>
  <c r="AK530" i="31"/>
  <c r="AJ530" i="31"/>
  <c r="AK526" i="31"/>
  <c r="AJ526" i="31"/>
  <c r="AK522" i="31"/>
  <c r="AJ522" i="31"/>
  <c r="AK518" i="31"/>
  <c r="AJ518" i="31"/>
  <c r="AK514" i="31"/>
  <c r="AJ514" i="31"/>
  <c r="AK510" i="31"/>
  <c r="AJ510" i="31"/>
  <c r="AK506" i="31"/>
  <c r="AJ506" i="31"/>
  <c r="AK502" i="31"/>
  <c r="AJ502" i="31"/>
  <c r="AK498" i="31"/>
  <c r="AJ498" i="31"/>
  <c r="AK494" i="31"/>
  <c r="AJ494" i="31"/>
  <c r="AK490" i="31"/>
  <c r="AJ490" i="31"/>
  <c r="AK486" i="31"/>
  <c r="AJ486" i="31"/>
  <c r="AK482" i="31"/>
  <c r="AJ482" i="31"/>
  <c r="AK478" i="31"/>
  <c r="AJ478" i="31"/>
  <c r="AK474" i="31"/>
  <c r="AJ474" i="31"/>
  <c r="AK470" i="31"/>
  <c r="AJ470" i="31"/>
  <c r="AK466" i="31"/>
  <c r="AJ466" i="31"/>
  <c r="AK462" i="31"/>
  <c r="AJ462" i="31"/>
  <c r="AK458" i="31"/>
  <c r="AJ458" i="31"/>
  <c r="AK454" i="31"/>
  <c r="AJ454" i="31"/>
  <c r="AK450" i="31"/>
  <c r="AJ450" i="31"/>
  <c r="AK446" i="31"/>
  <c r="AJ446" i="31"/>
  <c r="AK662" i="31"/>
  <c r="AJ662" i="31"/>
  <c r="AK850" i="31"/>
  <c r="AJ850" i="31"/>
  <c r="AK846" i="31"/>
  <c r="AJ846" i="31"/>
  <c r="AK842" i="31"/>
  <c r="AJ842" i="31"/>
  <c r="AK838" i="31"/>
  <c r="AJ838" i="31"/>
  <c r="AK834" i="31"/>
  <c r="AJ834" i="31"/>
  <c r="AK830" i="31"/>
  <c r="AJ830" i="31"/>
  <c r="AK826" i="31"/>
  <c r="AJ826" i="31"/>
  <c r="AK822" i="31"/>
  <c r="AJ822" i="31"/>
  <c r="AK818" i="31"/>
  <c r="AJ818" i="31"/>
  <c r="AK814" i="31"/>
  <c r="AJ814" i="31"/>
  <c r="AK810" i="31"/>
  <c r="AJ810" i="31"/>
  <c r="AK806" i="31"/>
  <c r="AJ806" i="31"/>
  <c r="AK802" i="31"/>
  <c r="AJ802" i="31"/>
  <c r="AK798" i="31"/>
  <c r="AJ798" i="31"/>
  <c r="AK794" i="31"/>
  <c r="AJ794" i="31"/>
  <c r="AK790" i="31"/>
  <c r="AJ790" i="31"/>
  <c r="AK786" i="31"/>
  <c r="AJ786" i="31"/>
  <c r="AK782" i="31"/>
  <c r="AJ782" i="31"/>
  <c r="AK778" i="31"/>
  <c r="AJ778" i="31"/>
  <c r="AK774" i="31"/>
  <c r="AJ774" i="31"/>
  <c r="AK770" i="31"/>
  <c r="AJ770" i="31"/>
  <c r="AK766" i="31"/>
  <c r="AJ766" i="31"/>
  <c r="AK762" i="31"/>
  <c r="AJ762" i="31"/>
  <c r="AK758" i="31"/>
  <c r="AJ758" i="31"/>
  <c r="AK754" i="31"/>
  <c r="AJ754" i="31"/>
  <c r="AK750" i="31"/>
  <c r="AJ750" i="31"/>
  <c r="AK746" i="31"/>
  <c r="AJ746" i="31"/>
  <c r="AK742" i="31"/>
  <c r="AJ742" i="31"/>
  <c r="AK738" i="31"/>
  <c r="AJ738" i="31"/>
  <c r="AK734" i="31"/>
  <c r="AJ734" i="31"/>
  <c r="AK730" i="31"/>
  <c r="AJ730" i="31"/>
  <c r="AK726" i="31"/>
  <c r="AJ726" i="31"/>
  <c r="AK722" i="31"/>
  <c r="AJ722" i="31"/>
  <c r="AK718" i="31"/>
  <c r="AJ718" i="31"/>
  <c r="AK714" i="31"/>
  <c r="AJ714" i="31"/>
  <c r="AK710" i="31"/>
  <c r="AJ710" i="31"/>
  <c r="AK706" i="31"/>
  <c r="AJ706" i="31"/>
  <c r="AK702" i="31"/>
  <c r="AJ702" i="31"/>
  <c r="AK698" i="31"/>
  <c r="AJ698" i="31"/>
  <c r="AK694" i="31"/>
  <c r="AJ694" i="31"/>
  <c r="AK690" i="31"/>
  <c r="AJ690" i="31"/>
  <c r="AK686" i="31"/>
  <c r="AJ686" i="31"/>
  <c r="AK682" i="31"/>
  <c r="AJ682" i="31"/>
  <c r="AK678" i="31"/>
  <c r="AJ678" i="31"/>
  <c r="AK674" i="31"/>
  <c r="AJ674" i="31"/>
  <c r="AK670" i="31"/>
  <c r="AJ670" i="31"/>
  <c r="AK666" i="31"/>
  <c r="AJ666" i="31"/>
  <c r="K880" i="31"/>
  <c r="L880" i="31"/>
  <c r="V880" i="31"/>
  <c r="K876" i="31"/>
  <c r="L876" i="31"/>
  <c r="V876" i="31"/>
  <c r="K872" i="31"/>
  <c r="L872" i="31"/>
  <c r="V872" i="31"/>
  <c r="K868" i="31"/>
  <c r="L868" i="31"/>
  <c r="V868" i="31"/>
  <c r="K864" i="31"/>
  <c r="L864" i="31"/>
  <c r="V864" i="31"/>
  <c r="K860" i="31"/>
  <c r="L860" i="31"/>
  <c r="V860" i="31"/>
  <c r="K856" i="31"/>
  <c r="L856" i="31"/>
  <c r="V856" i="31"/>
  <c r="K852" i="31"/>
  <c r="L852" i="31"/>
  <c r="V852" i="31"/>
  <c r="K848" i="31"/>
  <c r="L848" i="31"/>
  <c r="V848" i="31"/>
  <c r="K844" i="31"/>
  <c r="L844" i="31"/>
  <c r="V844" i="31"/>
  <c r="K840" i="31"/>
  <c r="L840" i="31"/>
  <c r="V840" i="31"/>
  <c r="K836" i="31"/>
  <c r="L836" i="31"/>
  <c r="V836" i="31"/>
  <c r="K832" i="31"/>
  <c r="L832" i="31"/>
  <c r="V832" i="31"/>
  <c r="K828" i="31"/>
  <c r="L828" i="31"/>
  <c r="V828" i="31"/>
  <c r="K824" i="31"/>
  <c r="L824" i="31"/>
  <c r="V824" i="31"/>
  <c r="K820" i="31"/>
  <c r="L820" i="31"/>
  <c r="V820" i="31"/>
  <c r="K816" i="31"/>
  <c r="L816" i="31"/>
  <c r="V816" i="31"/>
  <c r="K812" i="31"/>
  <c r="L812" i="31"/>
  <c r="V812" i="31"/>
  <c r="K808" i="31"/>
  <c r="L808" i="31"/>
  <c r="V808" i="31"/>
  <c r="K804" i="31"/>
  <c r="L804" i="31"/>
  <c r="V804" i="31"/>
  <c r="K800" i="31"/>
  <c r="L800" i="31"/>
  <c r="V800" i="31"/>
  <c r="K796" i="31"/>
  <c r="L796" i="31"/>
  <c r="V796" i="31"/>
  <c r="K792" i="31"/>
  <c r="L792" i="31"/>
  <c r="V792" i="31"/>
  <c r="K788" i="31"/>
  <c r="L788" i="31"/>
  <c r="V788" i="31"/>
  <c r="K784" i="31"/>
  <c r="L784" i="31"/>
  <c r="V784" i="31"/>
  <c r="K780" i="31"/>
  <c r="L780" i="31"/>
  <c r="V780" i="31"/>
  <c r="K776" i="31"/>
  <c r="L776" i="31"/>
  <c r="V776" i="31"/>
  <c r="K772" i="31"/>
  <c r="L772" i="31"/>
  <c r="V772" i="31"/>
  <c r="K768" i="31"/>
  <c r="L768" i="31"/>
  <c r="V768" i="31"/>
  <c r="K764" i="31"/>
  <c r="L764" i="31"/>
  <c r="V764" i="31"/>
  <c r="K760" i="31"/>
  <c r="L760" i="31"/>
  <c r="V760" i="31"/>
  <c r="K756" i="31"/>
  <c r="L756" i="31"/>
  <c r="V756" i="31"/>
  <c r="K752" i="31"/>
  <c r="L752" i="31"/>
  <c r="V752" i="31"/>
  <c r="K748" i="31"/>
  <c r="L748" i="31"/>
  <c r="V748" i="31"/>
  <c r="K744" i="31"/>
  <c r="L744" i="31"/>
  <c r="V744" i="31"/>
  <c r="K740" i="31"/>
  <c r="L740" i="31"/>
  <c r="V740" i="31"/>
  <c r="K736" i="31"/>
  <c r="L736" i="31"/>
  <c r="V736" i="31"/>
  <c r="K732" i="31"/>
  <c r="L732" i="31"/>
  <c r="V732" i="31"/>
  <c r="K728" i="31"/>
  <c r="L728" i="31"/>
  <c r="V728" i="31"/>
  <c r="K724" i="31"/>
  <c r="L724" i="31"/>
  <c r="V724" i="31"/>
  <c r="K720" i="31"/>
  <c r="L720" i="31"/>
  <c r="V720" i="31"/>
  <c r="K716" i="31"/>
  <c r="L716" i="31"/>
  <c r="V716" i="31"/>
  <c r="K712" i="31"/>
  <c r="L712" i="31"/>
  <c r="V712" i="31"/>
  <c r="K708" i="31"/>
  <c r="L708" i="31"/>
  <c r="V708" i="31"/>
  <c r="K704" i="31"/>
  <c r="L704" i="31"/>
  <c r="V704" i="31"/>
  <c r="K700" i="31"/>
  <c r="L700" i="31"/>
  <c r="V700" i="31"/>
  <c r="K696" i="31"/>
  <c r="L696" i="31"/>
  <c r="V696" i="31"/>
  <c r="K692" i="31"/>
  <c r="L692" i="31"/>
  <c r="V692" i="31"/>
  <c r="K688" i="31"/>
  <c r="L688" i="31"/>
  <c r="V688" i="31"/>
  <c r="K684" i="31"/>
  <c r="L684" i="31"/>
  <c r="V684" i="31"/>
  <c r="K680" i="31"/>
  <c r="L680" i="31"/>
  <c r="V680" i="31"/>
  <c r="K676" i="31"/>
  <c r="L676" i="31"/>
  <c r="V676" i="31"/>
  <c r="K672" i="31"/>
  <c r="L672" i="31"/>
  <c r="V672" i="31"/>
  <c r="K668" i="31"/>
  <c r="L668" i="31"/>
  <c r="V668" i="31"/>
  <c r="K664" i="31"/>
  <c r="L664" i="31"/>
  <c r="V664" i="31"/>
  <c r="K660" i="31"/>
  <c r="L660" i="31"/>
  <c r="V660" i="31"/>
  <c r="K656" i="31"/>
  <c r="L656" i="31"/>
  <c r="V656" i="31"/>
  <c r="K652" i="31"/>
  <c r="L652" i="31"/>
  <c r="V652" i="31"/>
  <c r="K648" i="31"/>
  <c r="L648" i="31"/>
  <c r="V648" i="31"/>
  <c r="K644" i="31"/>
  <c r="L644" i="31"/>
  <c r="V644" i="31"/>
  <c r="K640" i="31"/>
  <c r="L640" i="31"/>
  <c r="V640" i="31"/>
  <c r="K636" i="31"/>
  <c r="L636" i="31"/>
  <c r="V636" i="31"/>
  <c r="K632" i="31"/>
  <c r="L632" i="31"/>
  <c r="V632" i="31"/>
  <c r="K628" i="31"/>
  <c r="L628" i="31"/>
  <c r="V628" i="31"/>
  <c r="K624" i="31"/>
  <c r="L624" i="31"/>
  <c r="V624" i="31"/>
  <c r="K620" i="31"/>
  <c r="L620" i="31"/>
  <c r="V620" i="31"/>
  <c r="K616" i="31"/>
  <c r="L616" i="31"/>
  <c r="V616" i="31"/>
  <c r="K612" i="31"/>
  <c r="L612" i="31"/>
  <c r="V612" i="31"/>
  <c r="K608" i="31"/>
  <c r="L608" i="31"/>
  <c r="V608" i="31"/>
  <c r="K604" i="31"/>
  <c r="L604" i="31"/>
  <c r="V604" i="31"/>
  <c r="K600" i="31"/>
  <c r="L600" i="31"/>
  <c r="V600" i="31"/>
  <c r="K596" i="31"/>
  <c r="L596" i="31"/>
  <c r="V596" i="31"/>
  <c r="K592" i="31"/>
  <c r="L592" i="31"/>
  <c r="V592" i="31"/>
  <c r="K588" i="31"/>
  <c r="L588" i="31"/>
  <c r="V588" i="31"/>
  <c r="K584" i="31"/>
  <c r="L584" i="31"/>
  <c r="V584" i="31"/>
  <c r="K580" i="31"/>
  <c r="L580" i="31"/>
  <c r="V580" i="31"/>
  <c r="K576" i="31"/>
  <c r="L576" i="31"/>
  <c r="V576" i="31"/>
  <c r="K572" i="31"/>
  <c r="L572" i="31"/>
  <c r="V572" i="31"/>
  <c r="K568" i="31"/>
  <c r="L568" i="31"/>
  <c r="V568" i="31"/>
  <c r="K564" i="31"/>
  <c r="L564" i="31"/>
  <c r="V564" i="31"/>
  <c r="K560" i="31"/>
  <c r="L560" i="31"/>
  <c r="V560" i="31"/>
  <c r="K556" i="31"/>
  <c r="L556" i="31"/>
  <c r="V556" i="31"/>
  <c r="K552" i="31"/>
  <c r="L552" i="31"/>
  <c r="V552" i="31"/>
  <c r="K548" i="31"/>
  <c r="L548" i="31"/>
  <c r="V548" i="31"/>
  <c r="K544" i="31"/>
  <c r="L544" i="31"/>
  <c r="V544" i="31"/>
  <c r="K540" i="31"/>
  <c r="L540" i="31"/>
  <c r="V540" i="31"/>
  <c r="K536" i="31"/>
  <c r="L536" i="31"/>
  <c r="V536" i="31"/>
  <c r="K532" i="31"/>
  <c r="L532" i="31"/>
  <c r="V532" i="31"/>
  <c r="K528" i="31"/>
  <c r="L528" i="31"/>
  <c r="V528" i="31"/>
  <c r="K524" i="31"/>
  <c r="L524" i="31"/>
  <c r="V524" i="31"/>
  <c r="K520" i="31"/>
  <c r="L520" i="31"/>
  <c r="V520" i="31"/>
  <c r="K516" i="31"/>
  <c r="L516" i="31"/>
  <c r="V516" i="31"/>
  <c r="K512" i="31"/>
  <c r="L512" i="31"/>
  <c r="V512" i="31"/>
  <c r="K508" i="31"/>
  <c r="L508" i="31"/>
  <c r="V508" i="31"/>
  <c r="K504" i="31"/>
  <c r="L504" i="31"/>
  <c r="V504" i="31"/>
  <c r="K500" i="31"/>
  <c r="L500" i="31"/>
  <c r="V500" i="31"/>
  <c r="K496" i="31"/>
  <c r="L496" i="31"/>
  <c r="V496" i="31"/>
  <c r="K491" i="31"/>
  <c r="L491" i="31"/>
  <c r="V491" i="31"/>
  <c r="K487" i="31"/>
  <c r="L487" i="31"/>
  <c r="V487" i="31"/>
  <c r="K483" i="31"/>
  <c r="L483" i="31"/>
  <c r="V483" i="31"/>
  <c r="K479" i="31"/>
  <c r="L479" i="31"/>
  <c r="V479" i="31"/>
  <c r="K475" i="31"/>
  <c r="L475" i="31"/>
  <c r="V475" i="31"/>
  <c r="K471" i="31"/>
  <c r="L471" i="31"/>
  <c r="V471" i="31"/>
  <c r="K467" i="31"/>
  <c r="L467" i="31"/>
  <c r="V467" i="31"/>
  <c r="K463" i="31"/>
  <c r="L463" i="31"/>
  <c r="V463" i="31"/>
  <c r="K459" i="31"/>
  <c r="L459" i="31"/>
  <c r="V459" i="31"/>
  <c r="K455" i="31"/>
  <c r="L455" i="31"/>
  <c r="V455" i="31"/>
  <c r="K451" i="31"/>
  <c r="L451" i="31"/>
  <c r="V451" i="31"/>
  <c r="K447" i="31"/>
  <c r="L447" i="31"/>
  <c r="V447" i="31"/>
  <c r="K443" i="31"/>
  <c r="L443" i="31"/>
  <c r="V443" i="31"/>
  <c r="K439" i="31"/>
  <c r="L439" i="31"/>
  <c r="V439" i="31"/>
  <c r="K435" i="31"/>
  <c r="L435" i="31"/>
  <c r="V435" i="31"/>
  <c r="K431" i="31"/>
  <c r="L431" i="31"/>
  <c r="V431" i="31"/>
  <c r="K427" i="31"/>
  <c r="L427" i="31"/>
  <c r="V427" i="31"/>
  <c r="K423" i="31"/>
  <c r="L423" i="31"/>
  <c r="V423" i="31"/>
  <c r="K419" i="31"/>
  <c r="L419" i="31"/>
  <c r="V419" i="31"/>
  <c r="K415" i="31"/>
  <c r="L415" i="31"/>
  <c r="V415" i="31"/>
  <c r="K411" i="31"/>
  <c r="L411" i="31"/>
  <c r="V411" i="31"/>
  <c r="K407" i="31"/>
  <c r="L407" i="31"/>
  <c r="V407" i="31"/>
  <c r="K403" i="31"/>
  <c r="L403" i="31"/>
  <c r="V403" i="31"/>
  <c r="K399" i="31"/>
  <c r="L399" i="31"/>
  <c r="V399" i="31"/>
  <c r="K395" i="31"/>
  <c r="L395" i="31"/>
  <c r="V395" i="31"/>
  <c r="K391" i="31"/>
  <c r="L391" i="31"/>
  <c r="V391" i="31"/>
  <c r="K387" i="31"/>
  <c r="L387" i="31"/>
  <c r="V387" i="31"/>
  <c r="K383" i="31"/>
  <c r="L383" i="31"/>
  <c r="V383" i="31"/>
  <c r="K379" i="31"/>
  <c r="L379" i="31"/>
  <c r="V379" i="31"/>
  <c r="K375" i="31"/>
  <c r="L375" i="31"/>
  <c r="V375" i="31"/>
  <c r="K371" i="31"/>
  <c r="L371" i="31"/>
  <c r="V371" i="31"/>
  <c r="K367" i="31"/>
  <c r="L367" i="31"/>
  <c r="V367" i="31"/>
  <c r="K363" i="31"/>
  <c r="L363" i="31"/>
  <c r="V363" i="31"/>
  <c r="K359" i="31"/>
  <c r="L359" i="31"/>
  <c r="V359" i="31"/>
  <c r="K355" i="31"/>
  <c r="L355" i="31"/>
  <c r="V355" i="31"/>
  <c r="K351" i="31"/>
  <c r="L351" i="31"/>
  <c r="V351" i="31"/>
  <c r="K347" i="31"/>
  <c r="L347" i="31"/>
  <c r="V347" i="31"/>
  <c r="K343" i="31"/>
  <c r="L343" i="31"/>
  <c r="V343" i="31"/>
  <c r="K339" i="31"/>
  <c r="L339" i="31"/>
  <c r="V339" i="31"/>
  <c r="K335" i="31"/>
  <c r="L335" i="31"/>
  <c r="V335" i="31"/>
  <c r="K331" i="31"/>
  <c r="L331" i="31"/>
  <c r="V331" i="31"/>
  <c r="K327" i="31"/>
  <c r="L327" i="31"/>
  <c r="V327" i="31"/>
  <c r="K323" i="31"/>
  <c r="L323" i="31"/>
  <c r="V323" i="31"/>
  <c r="K319" i="31"/>
  <c r="L319" i="31"/>
  <c r="V319" i="31"/>
  <c r="K315" i="31"/>
  <c r="L315" i="31"/>
  <c r="V315" i="31"/>
  <c r="K311" i="31"/>
  <c r="L311" i="31"/>
  <c r="V311" i="31"/>
  <c r="K307" i="31"/>
  <c r="L307" i="31"/>
  <c r="V307" i="31"/>
  <c r="K303" i="31"/>
  <c r="L303" i="31"/>
  <c r="V303" i="31"/>
  <c r="K299" i="31"/>
  <c r="L299" i="31"/>
  <c r="V299" i="31"/>
  <c r="K295" i="31"/>
  <c r="L295" i="31"/>
  <c r="V295" i="31"/>
  <c r="K291" i="31"/>
  <c r="L291" i="31"/>
  <c r="V291" i="31"/>
  <c r="K287" i="31"/>
  <c r="L287" i="31"/>
  <c r="V287" i="31"/>
  <c r="K283" i="31"/>
  <c r="L283" i="31"/>
  <c r="V283" i="31"/>
  <c r="K279" i="31"/>
  <c r="L279" i="31"/>
  <c r="V279" i="31"/>
  <c r="K275" i="31"/>
  <c r="L275" i="31"/>
  <c r="V275" i="31"/>
  <c r="K271" i="31"/>
  <c r="L271" i="31"/>
  <c r="V271" i="31"/>
  <c r="K267" i="31"/>
  <c r="L267" i="31"/>
  <c r="V267" i="31"/>
  <c r="K263" i="31"/>
  <c r="L263" i="31"/>
  <c r="V263" i="31"/>
  <c r="K259" i="31"/>
  <c r="L259" i="31"/>
  <c r="V259" i="31"/>
  <c r="K255" i="31"/>
  <c r="L255" i="31"/>
  <c r="V255" i="31"/>
  <c r="K251" i="31"/>
  <c r="L251" i="31"/>
  <c r="V251" i="31"/>
  <c r="K247" i="31"/>
  <c r="L247" i="31"/>
  <c r="V247" i="31"/>
  <c r="K243" i="31"/>
  <c r="L243" i="31"/>
  <c r="V243" i="31"/>
  <c r="K239" i="31"/>
  <c r="L239" i="31"/>
  <c r="V239" i="31"/>
  <c r="K235" i="31"/>
  <c r="L235" i="31"/>
  <c r="V235" i="31"/>
  <c r="K231" i="31"/>
  <c r="L231" i="31"/>
  <c r="V231" i="31"/>
  <c r="K227" i="31"/>
  <c r="L227" i="31"/>
  <c r="V227" i="31"/>
  <c r="K223" i="31"/>
  <c r="L223" i="31"/>
  <c r="V223" i="31"/>
  <c r="K219" i="31"/>
  <c r="L219" i="31"/>
  <c r="V219" i="31"/>
  <c r="K215" i="31"/>
  <c r="L215" i="31"/>
  <c r="V215" i="31"/>
  <c r="K211" i="31"/>
  <c r="L211" i="31"/>
  <c r="V211" i="31"/>
  <c r="K207" i="31"/>
  <c r="L207" i="31"/>
  <c r="V207" i="31"/>
  <c r="K203" i="31"/>
  <c r="L203" i="31"/>
  <c r="V203" i="31"/>
  <c r="K199" i="31"/>
  <c r="L199" i="31"/>
  <c r="V199" i="31"/>
  <c r="K195" i="31"/>
  <c r="L195" i="31"/>
  <c r="V195" i="31"/>
  <c r="K191" i="31"/>
  <c r="L191" i="31"/>
  <c r="V191" i="31"/>
  <c r="K187" i="31"/>
  <c r="L187" i="31"/>
  <c r="V187" i="31"/>
  <c r="K183" i="31"/>
  <c r="L183" i="31"/>
  <c r="V183" i="31"/>
  <c r="K179" i="31"/>
  <c r="L179" i="31"/>
  <c r="V179" i="31"/>
  <c r="K175" i="31"/>
  <c r="L175" i="31"/>
  <c r="V175" i="31"/>
  <c r="K171" i="31"/>
  <c r="L171" i="31"/>
  <c r="V171" i="31"/>
  <c r="K167" i="31"/>
  <c r="L167" i="31"/>
  <c r="V167" i="31"/>
  <c r="K163" i="31"/>
  <c r="L163" i="31"/>
  <c r="V163" i="31"/>
  <c r="K159" i="31"/>
  <c r="L159" i="31"/>
  <c r="V159" i="31"/>
  <c r="K155" i="31"/>
  <c r="L155" i="31"/>
  <c r="V155" i="31"/>
  <c r="K151" i="31"/>
  <c r="L151" i="31"/>
  <c r="V151" i="31"/>
  <c r="K147" i="31"/>
  <c r="L147" i="31"/>
  <c r="V147" i="31"/>
  <c r="K143" i="31"/>
  <c r="L143" i="31"/>
  <c r="V143" i="31"/>
  <c r="K139" i="31"/>
  <c r="L139" i="31"/>
  <c r="V139" i="31"/>
  <c r="K135" i="31"/>
  <c r="L135" i="31"/>
  <c r="V135" i="31"/>
  <c r="K131" i="31"/>
  <c r="L131" i="31"/>
  <c r="V131" i="31"/>
  <c r="K127" i="31"/>
  <c r="L127" i="31"/>
  <c r="V127" i="31"/>
  <c r="K123" i="31"/>
  <c r="L123" i="31"/>
  <c r="V123" i="31"/>
  <c r="K119" i="31"/>
  <c r="L119" i="31"/>
  <c r="V119" i="31"/>
  <c r="K115" i="31"/>
  <c r="L115" i="31"/>
  <c r="V115" i="31"/>
  <c r="K111" i="31"/>
  <c r="L111" i="31"/>
  <c r="V111" i="31"/>
  <c r="K107" i="31"/>
  <c r="L107" i="31"/>
  <c r="V107" i="31"/>
  <c r="K103" i="31"/>
  <c r="L103" i="31"/>
  <c r="V103" i="31"/>
  <c r="K99" i="31"/>
  <c r="L99" i="31"/>
  <c r="V99" i="31"/>
  <c r="K95" i="31"/>
  <c r="L95" i="31"/>
  <c r="V95" i="31"/>
  <c r="K91" i="31"/>
  <c r="L91" i="31"/>
  <c r="V91" i="31"/>
  <c r="K87" i="31"/>
  <c r="L87" i="31"/>
  <c r="V87" i="31"/>
  <c r="K83" i="31"/>
  <c r="L83" i="31"/>
  <c r="V83" i="31"/>
  <c r="K79" i="31"/>
  <c r="L79" i="31"/>
  <c r="V79" i="31"/>
  <c r="K75" i="31"/>
  <c r="L75" i="31"/>
  <c r="V75" i="31"/>
  <c r="K71" i="31"/>
  <c r="L71" i="31"/>
  <c r="V71" i="31"/>
  <c r="K67" i="31"/>
  <c r="L67" i="31"/>
  <c r="V67" i="31"/>
  <c r="K63" i="31"/>
  <c r="L63" i="31"/>
  <c r="V63" i="31"/>
  <c r="K59" i="31"/>
  <c r="L59" i="31"/>
  <c r="V59" i="31"/>
  <c r="K55" i="31"/>
  <c r="L55" i="31"/>
  <c r="V55" i="31"/>
  <c r="K51" i="31"/>
  <c r="L51" i="31"/>
  <c r="V51" i="31"/>
  <c r="K47" i="31"/>
  <c r="L47" i="31"/>
  <c r="V47" i="31"/>
  <c r="K43" i="31"/>
  <c r="L43" i="31"/>
  <c r="V43" i="31"/>
  <c r="K39" i="31"/>
  <c r="L39" i="31"/>
  <c r="V39" i="31"/>
  <c r="K35" i="31"/>
  <c r="L35" i="31"/>
  <c r="V35" i="31"/>
  <c r="K31" i="31"/>
  <c r="L31" i="31"/>
  <c r="V31" i="31"/>
  <c r="K27" i="31"/>
  <c r="L27" i="31"/>
  <c r="V27" i="31"/>
  <c r="K23" i="31"/>
  <c r="L23" i="31"/>
  <c r="V23" i="31"/>
  <c r="K19" i="31"/>
  <c r="L19" i="31"/>
  <c r="V19" i="31"/>
  <c r="K15" i="31"/>
  <c r="L15" i="31"/>
  <c r="V15" i="31"/>
  <c r="K11" i="31"/>
  <c r="L11" i="31"/>
  <c r="V11" i="31"/>
  <c r="K7" i="31"/>
  <c r="L7" i="31"/>
  <c r="V7" i="31"/>
  <c r="K3" i="31"/>
  <c r="L3" i="31"/>
  <c r="V3" i="31"/>
  <c r="O809" i="31"/>
  <c r="P809" i="31"/>
  <c r="V809" i="31"/>
  <c r="O793" i="31"/>
  <c r="P793" i="31"/>
  <c r="V793" i="31"/>
  <c r="O777" i="31"/>
  <c r="P777" i="31"/>
  <c r="V777" i="31"/>
  <c r="O761" i="31"/>
  <c r="P761" i="31"/>
  <c r="V761" i="31"/>
  <c r="O745" i="31"/>
  <c r="P745" i="31"/>
  <c r="V745" i="31"/>
  <c r="O729" i="31"/>
  <c r="P729" i="31"/>
  <c r="V729" i="31"/>
  <c r="O713" i="31"/>
  <c r="P713" i="31"/>
  <c r="V713" i="31"/>
  <c r="O697" i="31"/>
  <c r="P697" i="31"/>
  <c r="V697" i="31"/>
  <c r="O681" i="31"/>
  <c r="P681" i="31"/>
  <c r="V681" i="31"/>
  <c r="O665" i="31"/>
  <c r="P665" i="31"/>
  <c r="V665" i="31"/>
  <c r="O654" i="31"/>
  <c r="P654" i="31"/>
  <c r="V654" i="31"/>
  <c r="O649" i="31"/>
  <c r="P649" i="31"/>
  <c r="V649" i="31"/>
  <c r="O638" i="31"/>
  <c r="P638" i="31"/>
  <c r="V638" i="31"/>
  <c r="O633" i="31"/>
  <c r="P633" i="31"/>
  <c r="V633" i="31"/>
  <c r="O622" i="31"/>
  <c r="P622" i="31"/>
  <c r="V622" i="31"/>
  <c r="O617" i="31"/>
  <c r="P617" i="31"/>
  <c r="V617" i="31"/>
  <c r="O606" i="31"/>
  <c r="P606" i="31"/>
  <c r="V606" i="31"/>
  <c r="O601" i="31"/>
  <c r="P601" i="31"/>
  <c r="V601" i="31"/>
  <c r="O590" i="31"/>
  <c r="P590" i="31"/>
  <c r="V590" i="31"/>
  <c r="O585" i="31"/>
  <c r="P585" i="31"/>
  <c r="V585" i="31"/>
  <c r="O574" i="31"/>
  <c r="P574" i="31"/>
  <c r="V574" i="31"/>
  <c r="O569" i="31"/>
  <c r="P569" i="31"/>
  <c r="V569" i="31"/>
  <c r="O558" i="31"/>
  <c r="P558" i="31"/>
  <c r="V558" i="31"/>
  <c r="O553" i="31"/>
  <c r="P553" i="31"/>
  <c r="V553" i="31"/>
  <c r="O542" i="31"/>
  <c r="P542" i="31"/>
  <c r="V542" i="31"/>
  <c r="O537" i="31"/>
  <c r="P537" i="31"/>
  <c r="V537" i="31"/>
  <c r="O526" i="31"/>
  <c r="P526" i="31"/>
  <c r="V526" i="31"/>
  <c r="O521" i="31"/>
  <c r="P521" i="31"/>
  <c r="V521" i="31"/>
  <c r="O510" i="31"/>
  <c r="P510" i="31"/>
  <c r="V510" i="31"/>
  <c r="O505" i="31"/>
  <c r="P505" i="31"/>
  <c r="V505" i="31"/>
  <c r="O494" i="31"/>
  <c r="P494" i="31"/>
  <c r="V494" i="31"/>
  <c r="O488" i="31"/>
  <c r="P488" i="31"/>
  <c r="V488" i="31"/>
  <c r="O477" i="31"/>
  <c r="P477" i="31"/>
  <c r="V477" i="31"/>
  <c r="O472" i="31"/>
  <c r="P472" i="31"/>
  <c r="V472" i="31"/>
  <c r="O461" i="31"/>
  <c r="P461" i="31"/>
  <c r="V461" i="31"/>
  <c r="O456" i="31"/>
  <c r="P456" i="31"/>
  <c r="V456" i="31"/>
  <c r="O445" i="31"/>
  <c r="P445" i="31"/>
  <c r="V445" i="31"/>
  <c r="O440" i="31"/>
  <c r="P440" i="31"/>
  <c r="V440" i="31"/>
  <c r="O429" i="31"/>
  <c r="P429" i="31"/>
  <c r="V429" i="31"/>
  <c r="O424" i="31"/>
  <c r="P424" i="31"/>
  <c r="V424" i="31"/>
  <c r="O413" i="31"/>
  <c r="P413" i="31"/>
  <c r="V413" i="31"/>
  <c r="O408" i="31"/>
  <c r="P408" i="31"/>
  <c r="V408" i="31"/>
  <c r="O397" i="31"/>
  <c r="P397" i="31"/>
  <c r="V397" i="31"/>
  <c r="O392" i="31"/>
  <c r="P392" i="31"/>
  <c r="V392" i="31"/>
  <c r="O381" i="31"/>
  <c r="P381" i="31"/>
  <c r="V381" i="31"/>
  <c r="O376" i="31"/>
  <c r="P376" i="31"/>
  <c r="V376" i="31"/>
  <c r="O365" i="31"/>
  <c r="P365" i="31"/>
  <c r="V365" i="31"/>
  <c r="O360" i="31"/>
  <c r="P360" i="31"/>
  <c r="V360" i="31"/>
  <c r="O349" i="31"/>
  <c r="P349" i="31"/>
  <c r="V349" i="31"/>
  <c r="O344" i="31"/>
  <c r="P344" i="31"/>
  <c r="V344" i="31"/>
  <c r="O333" i="31"/>
  <c r="P333" i="31"/>
  <c r="V333" i="31"/>
  <c r="O328" i="31"/>
  <c r="P328" i="31"/>
  <c r="V328" i="31"/>
  <c r="O317" i="31"/>
  <c r="P317" i="31"/>
  <c r="V317" i="31"/>
  <c r="O312" i="31"/>
  <c r="P312" i="31"/>
  <c r="V312" i="31"/>
  <c r="O301" i="31"/>
  <c r="P301" i="31"/>
  <c r="V301" i="31"/>
  <c r="O296" i="31"/>
  <c r="P296" i="31"/>
  <c r="V296" i="31"/>
  <c r="O285" i="31"/>
  <c r="P285" i="31"/>
  <c r="V285" i="31"/>
  <c r="O280" i="31"/>
  <c r="P280" i="31"/>
  <c r="V280" i="31"/>
  <c r="O269" i="31"/>
  <c r="P269" i="31"/>
  <c r="V269" i="31"/>
  <c r="O264" i="31"/>
  <c r="P264" i="31"/>
  <c r="V264" i="31"/>
  <c r="O253" i="31"/>
  <c r="P253" i="31"/>
  <c r="V253" i="31"/>
  <c r="O248" i="31"/>
  <c r="P248" i="31"/>
  <c r="V248" i="31"/>
  <c r="O237" i="31"/>
  <c r="P237" i="31"/>
  <c r="V237" i="31"/>
  <c r="O232" i="31"/>
  <c r="P232" i="31"/>
  <c r="V232" i="31"/>
  <c r="O221" i="31"/>
  <c r="P221" i="31"/>
  <c r="V221" i="31"/>
  <c r="O216" i="31"/>
  <c r="P216" i="31"/>
  <c r="V216" i="31"/>
  <c r="O205" i="31"/>
  <c r="P205" i="31"/>
  <c r="V205" i="31"/>
  <c r="O200" i="31"/>
  <c r="P200" i="31"/>
  <c r="V200" i="31"/>
  <c r="O189" i="31"/>
  <c r="P189" i="31"/>
  <c r="V189" i="31"/>
  <c r="O184" i="31"/>
  <c r="P184" i="31"/>
  <c r="V184" i="31"/>
  <c r="O173" i="31"/>
  <c r="P173" i="31"/>
  <c r="V173" i="31"/>
  <c r="O168" i="31"/>
  <c r="P168" i="31"/>
  <c r="V168" i="31"/>
  <c r="O157" i="31"/>
  <c r="P157" i="31"/>
  <c r="V157" i="31"/>
  <c r="O152" i="31"/>
  <c r="P152" i="31"/>
  <c r="V152" i="31"/>
  <c r="O141" i="31"/>
  <c r="P141" i="31"/>
  <c r="V141" i="31"/>
  <c r="O136" i="31"/>
  <c r="P136" i="31"/>
  <c r="V136" i="31"/>
  <c r="O125" i="31"/>
  <c r="P125" i="31"/>
  <c r="V125" i="31"/>
  <c r="O120" i="31"/>
  <c r="P120" i="31"/>
  <c r="V120" i="31"/>
  <c r="O109" i="31"/>
  <c r="P109" i="31"/>
  <c r="V109" i="31"/>
  <c r="O104" i="31"/>
  <c r="P104" i="31"/>
  <c r="V104" i="31"/>
  <c r="O93" i="31"/>
  <c r="P93" i="31"/>
  <c r="V93" i="31"/>
  <c r="O88" i="31"/>
  <c r="P88" i="31"/>
  <c r="V88" i="31"/>
  <c r="O77" i="31"/>
  <c r="P77" i="31"/>
  <c r="V77" i="31"/>
  <c r="O72" i="31"/>
  <c r="P72" i="31"/>
  <c r="V72" i="31"/>
  <c r="O61" i="31"/>
  <c r="P61" i="31"/>
  <c r="V61" i="31"/>
  <c r="O56" i="31"/>
  <c r="P56" i="31"/>
  <c r="V56" i="31"/>
  <c r="O45" i="31"/>
  <c r="P45" i="31"/>
  <c r="V45" i="31"/>
  <c r="O40" i="31"/>
  <c r="P40" i="31"/>
  <c r="V40" i="31"/>
  <c r="O29" i="31"/>
  <c r="P29" i="31"/>
  <c r="V29" i="31"/>
  <c r="O24" i="31"/>
  <c r="P24" i="31"/>
  <c r="V24" i="31"/>
  <c r="O13" i="31"/>
  <c r="P13" i="31"/>
  <c r="V13" i="31"/>
  <c r="O8" i="31"/>
  <c r="P8" i="31"/>
  <c r="V8" i="31"/>
  <c r="AK185" i="31"/>
  <c r="AJ185" i="31"/>
  <c r="AK173" i="31"/>
  <c r="AJ173" i="31"/>
  <c r="AK161" i="31"/>
  <c r="AJ161" i="31"/>
  <c r="AK145" i="31"/>
  <c r="AJ145" i="31"/>
  <c r="AK129" i="31"/>
  <c r="AJ129" i="31"/>
  <c r="AK117" i="31"/>
  <c r="AJ117" i="31"/>
  <c r="AK97" i="31"/>
  <c r="AJ97" i="31"/>
  <c r="AK85" i="31"/>
  <c r="AJ85" i="31"/>
  <c r="AK65" i="31"/>
  <c r="AJ65" i="31"/>
  <c r="AK53" i="31"/>
  <c r="AJ53" i="31"/>
  <c r="AK41" i="31"/>
  <c r="AJ41" i="31"/>
  <c r="AK21" i="31"/>
  <c r="AJ21" i="31"/>
  <c r="AK9" i="31"/>
  <c r="AJ9" i="31"/>
  <c r="AK403" i="31"/>
  <c r="AJ403" i="31"/>
  <c r="AK387" i="31"/>
  <c r="AJ387" i="31"/>
  <c r="AK371" i="31"/>
  <c r="AJ371" i="31"/>
  <c r="AK359" i="31"/>
  <c r="AJ359" i="31"/>
  <c r="AK347" i="31"/>
  <c r="AJ347" i="31"/>
  <c r="AK335" i="31"/>
  <c r="AJ335" i="31"/>
  <c r="AK323" i="31"/>
  <c r="AJ323" i="31"/>
  <c r="AK311" i="31"/>
  <c r="AJ311" i="31"/>
  <c r="AK299" i="31"/>
  <c r="AJ299" i="31"/>
  <c r="AK287" i="31"/>
  <c r="AJ287" i="31"/>
  <c r="AK275" i="31"/>
  <c r="AJ275" i="31"/>
  <c r="AK263" i="31"/>
  <c r="AJ263" i="31"/>
  <c r="AK251" i="31"/>
  <c r="AJ251" i="31"/>
  <c r="AK239" i="31"/>
  <c r="AJ239" i="31"/>
  <c r="AJ227" i="31"/>
  <c r="AK227" i="31"/>
  <c r="AK621" i="31"/>
  <c r="AJ621" i="31"/>
  <c r="AK609" i="31"/>
  <c r="AJ609" i="31"/>
  <c r="AK597" i="31"/>
  <c r="AJ597" i="31"/>
  <c r="AK585" i="31"/>
  <c r="AJ585" i="31"/>
  <c r="AK573" i="31"/>
  <c r="AJ573" i="31"/>
  <c r="AK557" i="31"/>
  <c r="AJ557" i="31"/>
  <c r="AK541" i="31"/>
  <c r="AJ541" i="31"/>
  <c r="AK525" i="31"/>
  <c r="AJ525" i="31"/>
  <c r="AK509" i="31"/>
  <c r="AJ509" i="31"/>
  <c r="AK489" i="31"/>
  <c r="AJ489" i="31"/>
  <c r="AK477" i="31"/>
  <c r="AJ477" i="31"/>
  <c r="AK465" i="31"/>
  <c r="AJ465" i="31"/>
  <c r="AK453" i="31"/>
  <c r="AJ453" i="31"/>
  <c r="AK445" i="31"/>
  <c r="AJ445" i="31"/>
  <c r="AK853" i="31"/>
  <c r="AJ853" i="31"/>
  <c r="AK845" i="31"/>
  <c r="AJ845" i="31"/>
  <c r="AK837" i="31"/>
  <c r="AJ837" i="31"/>
  <c r="AK833" i="31"/>
  <c r="AJ833" i="31"/>
  <c r="AK825" i="31"/>
  <c r="AJ825" i="31"/>
  <c r="AK817" i="31"/>
  <c r="AJ817" i="31"/>
  <c r="AK809" i="31"/>
  <c r="AJ809" i="31"/>
  <c r="AK805" i="31"/>
  <c r="AJ805" i="31"/>
  <c r="AK797" i="31"/>
  <c r="AJ797" i="31"/>
  <c r="AK789" i="31"/>
  <c r="AJ789" i="31"/>
  <c r="AK785" i="31"/>
  <c r="AJ785" i="31"/>
  <c r="AK777" i="31"/>
  <c r="AJ777" i="31"/>
  <c r="AK769" i="31"/>
  <c r="AJ769" i="31"/>
  <c r="AK765" i="31"/>
  <c r="AJ765" i="31"/>
  <c r="AK753" i="31"/>
  <c r="AJ753" i="31"/>
  <c r="AK749" i="31"/>
  <c r="AJ749" i="31"/>
  <c r="AK745" i="31"/>
  <c r="AJ745" i="31"/>
  <c r="AK741" i="31"/>
  <c r="AJ741" i="31"/>
  <c r="AK737" i="31"/>
  <c r="AJ737" i="31"/>
  <c r="AK733" i="31"/>
  <c r="AJ733" i="31"/>
  <c r="AK729" i="31"/>
  <c r="AJ729" i="31"/>
  <c r="AK725" i="31"/>
  <c r="AJ725" i="31"/>
  <c r="AK721" i="31"/>
  <c r="AJ721" i="31"/>
  <c r="AK717" i="31"/>
  <c r="AJ717" i="31"/>
  <c r="AK713" i="31"/>
  <c r="AJ713" i="31"/>
  <c r="AK709" i="31"/>
  <c r="AJ709" i="31"/>
  <c r="AK705" i="31"/>
  <c r="AJ705" i="31"/>
  <c r="AK701" i="31"/>
  <c r="AJ701" i="31"/>
  <c r="AK697" i="31"/>
  <c r="AJ697" i="31"/>
  <c r="AK689" i="31"/>
  <c r="AJ689" i="31"/>
  <c r="AK685" i="31"/>
  <c r="AJ685" i="31"/>
  <c r="AK681" i="31"/>
  <c r="AJ681" i="31"/>
  <c r="AK677" i="31"/>
  <c r="AJ677" i="31"/>
  <c r="AK673" i="31"/>
  <c r="AJ673" i="31"/>
  <c r="AK669" i="31"/>
  <c r="AJ669" i="31"/>
  <c r="AK665" i="31"/>
  <c r="AJ665" i="31"/>
  <c r="V879" i="31"/>
  <c r="V871" i="31"/>
  <c r="V867" i="31"/>
  <c r="V863" i="31"/>
  <c r="V859" i="31"/>
  <c r="V855" i="31"/>
  <c r="V851" i="31"/>
  <c r="V847" i="31"/>
  <c r="V843" i="31"/>
  <c r="V839" i="31"/>
  <c r="V835" i="31"/>
  <c r="V831" i="31"/>
  <c r="V827" i="31"/>
  <c r="V823" i="31"/>
  <c r="V819" i="31"/>
  <c r="K659" i="31"/>
  <c r="L659" i="31"/>
  <c r="V659" i="31"/>
  <c r="K655" i="31"/>
  <c r="L655" i="31"/>
  <c r="V655" i="31"/>
  <c r="K651" i="31"/>
  <c r="L651" i="31"/>
  <c r="V651" i="31"/>
  <c r="K647" i="31"/>
  <c r="L647" i="31"/>
  <c r="V647" i="31"/>
  <c r="K643" i="31"/>
  <c r="L643" i="31"/>
  <c r="V643" i="31"/>
  <c r="K639" i="31"/>
  <c r="L639" i="31"/>
  <c r="V639" i="31"/>
  <c r="K635" i="31"/>
  <c r="L635" i="31"/>
  <c r="V635" i="31"/>
  <c r="K631" i="31"/>
  <c r="L631" i="31"/>
  <c r="V631" i="31"/>
  <c r="K627" i="31"/>
  <c r="L627" i="31"/>
  <c r="V627" i="31"/>
  <c r="K623" i="31"/>
  <c r="L623" i="31"/>
  <c r="V623" i="31"/>
  <c r="K619" i="31"/>
  <c r="L619" i="31"/>
  <c r="V619" i="31"/>
  <c r="K615" i="31"/>
  <c r="L615" i="31"/>
  <c r="V615" i="31"/>
  <c r="K611" i="31"/>
  <c r="L611" i="31"/>
  <c r="V611" i="31"/>
  <c r="K607" i="31"/>
  <c r="L607" i="31"/>
  <c r="V607" i="31"/>
  <c r="K603" i="31"/>
  <c r="L603" i="31"/>
  <c r="V603" i="31"/>
  <c r="K599" i="31"/>
  <c r="L599" i="31"/>
  <c r="V599" i="31"/>
  <c r="K595" i="31"/>
  <c r="L595" i="31"/>
  <c r="V595" i="31"/>
  <c r="K591" i="31"/>
  <c r="L591" i="31"/>
  <c r="V591" i="31"/>
  <c r="K587" i="31"/>
  <c r="L587" i="31"/>
  <c r="V587" i="31"/>
  <c r="K583" i="31"/>
  <c r="L583" i="31"/>
  <c r="V583" i="31"/>
  <c r="K579" i="31"/>
  <c r="L579" i="31"/>
  <c r="V579" i="31"/>
  <c r="K575" i="31"/>
  <c r="L575" i="31"/>
  <c r="V575" i="31"/>
  <c r="K571" i="31"/>
  <c r="L571" i="31"/>
  <c r="V571" i="31"/>
  <c r="K567" i="31"/>
  <c r="L567" i="31"/>
  <c r="V567" i="31"/>
  <c r="K563" i="31"/>
  <c r="L563" i="31"/>
  <c r="V563" i="31"/>
  <c r="K559" i="31"/>
  <c r="L559" i="31"/>
  <c r="V559" i="31"/>
  <c r="K555" i="31"/>
  <c r="L555" i="31"/>
  <c r="V555" i="31"/>
  <c r="K551" i="31"/>
  <c r="L551" i="31"/>
  <c r="V551" i="31"/>
  <c r="K547" i="31"/>
  <c r="L547" i="31"/>
  <c r="V547" i="31"/>
  <c r="K543" i="31"/>
  <c r="L543" i="31"/>
  <c r="V543" i="31"/>
  <c r="K539" i="31"/>
  <c r="L539" i="31"/>
  <c r="V539" i="31"/>
  <c r="K535" i="31"/>
  <c r="L535" i="31"/>
  <c r="V535" i="31"/>
  <c r="K531" i="31"/>
  <c r="L531" i="31"/>
  <c r="V531" i="31"/>
  <c r="K527" i="31"/>
  <c r="L527" i="31"/>
  <c r="V527" i="31"/>
  <c r="K523" i="31"/>
  <c r="L523" i="31"/>
  <c r="V523" i="31"/>
  <c r="K519" i="31"/>
  <c r="L519" i="31"/>
  <c r="V519" i="31"/>
  <c r="K515" i="31"/>
  <c r="L515" i="31"/>
  <c r="V515" i="31"/>
  <c r="K511" i="31"/>
  <c r="L511" i="31"/>
  <c r="V511" i="31"/>
  <c r="K507" i="31"/>
  <c r="L507" i="31"/>
  <c r="V507" i="31"/>
  <c r="K503" i="31"/>
  <c r="L503" i="31"/>
  <c r="V503" i="31"/>
  <c r="K499" i="31"/>
  <c r="L499" i="31"/>
  <c r="V499" i="31"/>
  <c r="K495" i="31"/>
  <c r="L495" i="31"/>
  <c r="V495" i="31"/>
  <c r="K490" i="31"/>
  <c r="L490" i="31"/>
  <c r="V490" i="31"/>
  <c r="K486" i="31"/>
  <c r="L486" i="31"/>
  <c r="V486" i="31"/>
  <c r="K482" i="31"/>
  <c r="L482" i="31"/>
  <c r="V482" i="31"/>
  <c r="K478" i="31"/>
  <c r="L478" i="31"/>
  <c r="V478" i="31"/>
  <c r="K474" i="31"/>
  <c r="L474" i="31"/>
  <c r="V474" i="31"/>
  <c r="K470" i="31"/>
  <c r="L470" i="31"/>
  <c r="V470" i="31"/>
  <c r="K466" i="31"/>
  <c r="L466" i="31"/>
  <c r="V466" i="31"/>
  <c r="K462" i="31"/>
  <c r="L462" i="31"/>
  <c r="V462" i="31"/>
  <c r="K458" i="31"/>
  <c r="L458" i="31"/>
  <c r="V458" i="31"/>
  <c r="K454" i="31"/>
  <c r="L454" i="31"/>
  <c r="V454" i="31"/>
  <c r="K450" i="31"/>
  <c r="L450" i="31"/>
  <c r="V450" i="31"/>
  <c r="K446" i="31"/>
  <c r="L446" i="31"/>
  <c r="V446" i="31"/>
  <c r="K442" i="31"/>
  <c r="L442" i="31"/>
  <c r="V442" i="31"/>
  <c r="K438" i="31"/>
  <c r="L438" i="31"/>
  <c r="V438" i="31"/>
  <c r="K434" i="31"/>
  <c r="L434" i="31"/>
  <c r="V434" i="31"/>
  <c r="K430" i="31"/>
  <c r="L430" i="31"/>
  <c r="V430" i="31"/>
  <c r="K426" i="31"/>
  <c r="L426" i="31"/>
  <c r="V426" i="31"/>
  <c r="K422" i="31"/>
  <c r="L422" i="31"/>
  <c r="V422" i="31"/>
  <c r="K418" i="31"/>
  <c r="L418" i="31"/>
  <c r="V418" i="31"/>
  <c r="K414" i="31"/>
  <c r="L414" i="31"/>
  <c r="V414" i="31"/>
  <c r="K410" i="31"/>
  <c r="L410" i="31"/>
  <c r="V410" i="31"/>
  <c r="K406" i="31"/>
  <c r="L406" i="31"/>
  <c r="V406" i="31"/>
  <c r="K402" i="31"/>
  <c r="L402" i="31"/>
  <c r="V402" i="31"/>
  <c r="K398" i="31"/>
  <c r="L398" i="31"/>
  <c r="V398" i="31"/>
  <c r="K394" i="31"/>
  <c r="L394" i="31"/>
  <c r="V394" i="31"/>
  <c r="K390" i="31"/>
  <c r="L390" i="31"/>
  <c r="V390" i="31"/>
  <c r="K386" i="31"/>
  <c r="L386" i="31"/>
  <c r="V386" i="31"/>
  <c r="K382" i="31"/>
  <c r="L382" i="31"/>
  <c r="V382" i="31"/>
  <c r="K378" i="31"/>
  <c r="L378" i="31"/>
  <c r="V378" i="31"/>
  <c r="K374" i="31"/>
  <c r="L374" i="31"/>
  <c r="V374" i="31"/>
  <c r="K370" i="31"/>
  <c r="L370" i="31"/>
  <c r="V370" i="31"/>
  <c r="K366" i="31"/>
  <c r="L366" i="31"/>
  <c r="V366" i="31"/>
  <c r="K362" i="31"/>
  <c r="L362" i="31"/>
  <c r="V362" i="31"/>
  <c r="K358" i="31"/>
  <c r="L358" i="31"/>
  <c r="V358" i="31"/>
  <c r="K354" i="31"/>
  <c r="L354" i="31"/>
  <c r="V354" i="31"/>
  <c r="K350" i="31"/>
  <c r="L350" i="31"/>
  <c r="V350" i="31"/>
  <c r="K346" i="31"/>
  <c r="L346" i="31"/>
  <c r="V346" i="31"/>
  <c r="K342" i="31"/>
  <c r="L342" i="31"/>
  <c r="V342" i="31"/>
  <c r="K338" i="31"/>
  <c r="L338" i="31"/>
  <c r="V338" i="31"/>
  <c r="K334" i="31"/>
  <c r="L334" i="31"/>
  <c r="V334" i="31"/>
  <c r="K330" i="31"/>
  <c r="L330" i="31"/>
  <c r="V330" i="31"/>
  <c r="K326" i="31"/>
  <c r="L326" i="31"/>
  <c r="V326" i="31"/>
  <c r="K322" i="31"/>
  <c r="L322" i="31"/>
  <c r="V322" i="31"/>
  <c r="K318" i="31"/>
  <c r="L318" i="31"/>
  <c r="V318" i="31"/>
  <c r="K314" i="31"/>
  <c r="L314" i="31"/>
  <c r="V314" i="31"/>
  <c r="K310" i="31"/>
  <c r="L310" i="31"/>
  <c r="V310" i="31"/>
  <c r="K306" i="31"/>
  <c r="L306" i="31"/>
  <c r="V306" i="31"/>
  <c r="K302" i="31"/>
  <c r="L302" i="31"/>
  <c r="V302" i="31"/>
  <c r="K298" i="31"/>
  <c r="L298" i="31"/>
  <c r="V298" i="31"/>
  <c r="K294" i="31"/>
  <c r="L294" i="31"/>
  <c r="V294" i="31"/>
  <c r="K290" i="31"/>
  <c r="L290" i="31"/>
  <c r="V290" i="31"/>
  <c r="K286" i="31"/>
  <c r="L286" i="31"/>
  <c r="V286" i="31"/>
  <c r="K282" i="31"/>
  <c r="L282" i="31"/>
  <c r="V282" i="31"/>
  <c r="K278" i="31"/>
  <c r="L278" i="31"/>
  <c r="V278" i="31"/>
  <c r="K274" i="31"/>
  <c r="L274" i="31"/>
  <c r="V274" i="31"/>
  <c r="K270" i="31"/>
  <c r="L270" i="31"/>
  <c r="V270" i="31"/>
  <c r="K266" i="31"/>
  <c r="L266" i="31"/>
  <c r="V266" i="31"/>
  <c r="K262" i="31"/>
  <c r="L262" i="31"/>
  <c r="V262" i="31"/>
  <c r="K258" i="31"/>
  <c r="L258" i="31"/>
  <c r="V258" i="31"/>
  <c r="K254" i="31"/>
  <c r="L254" i="31"/>
  <c r="V254" i="31"/>
  <c r="K250" i="31"/>
  <c r="L250" i="31"/>
  <c r="V250" i="31"/>
  <c r="K246" i="31"/>
  <c r="L246" i="31"/>
  <c r="V246" i="31"/>
  <c r="K242" i="31"/>
  <c r="L242" i="31"/>
  <c r="V242" i="31"/>
  <c r="K238" i="31"/>
  <c r="L238" i="31"/>
  <c r="V238" i="31"/>
  <c r="K234" i="31"/>
  <c r="L234" i="31"/>
  <c r="V234" i="31"/>
  <c r="K230" i="31"/>
  <c r="L230" i="31"/>
  <c r="V230" i="31"/>
  <c r="K226" i="31"/>
  <c r="L226" i="31"/>
  <c r="V226" i="31"/>
  <c r="K222" i="31"/>
  <c r="L222" i="31"/>
  <c r="V222" i="31"/>
  <c r="K218" i="31"/>
  <c r="L218" i="31"/>
  <c r="V218" i="31"/>
  <c r="K214" i="31"/>
  <c r="L214" i="31"/>
  <c r="V214" i="31"/>
  <c r="K210" i="31"/>
  <c r="L210" i="31"/>
  <c r="V210" i="31"/>
  <c r="K206" i="31"/>
  <c r="L206" i="31"/>
  <c r="V206" i="31"/>
  <c r="K202" i="31"/>
  <c r="L202" i="31"/>
  <c r="V202" i="31"/>
  <c r="K198" i="31"/>
  <c r="L198" i="31"/>
  <c r="V198" i="31"/>
  <c r="K194" i="31"/>
  <c r="L194" i="31"/>
  <c r="V194" i="31"/>
  <c r="K190" i="31"/>
  <c r="L190" i="31"/>
  <c r="V190" i="31"/>
  <c r="K186" i="31"/>
  <c r="L186" i="31"/>
  <c r="V186" i="31"/>
  <c r="K182" i="31"/>
  <c r="L182" i="31"/>
  <c r="V182" i="31"/>
  <c r="K178" i="31"/>
  <c r="L178" i="31"/>
  <c r="V178" i="31"/>
  <c r="K174" i="31"/>
  <c r="L174" i="31"/>
  <c r="V174" i="31"/>
  <c r="K170" i="31"/>
  <c r="L170" i="31"/>
  <c r="V170" i="31"/>
  <c r="K166" i="31"/>
  <c r="L166" i="31"/>
  <c r="V166" i="31"/>
  <c r="K162" i="31"/>
  <c r="L162" i="31"/>
  <c r="V162" i="31"/>
  <c r="K158" i="31"/>
  <c r="L158" i="31"/>
  <c r="V158" i="31"/>
  <c r="K154" i="31"/>
  <c r="L154" i="31"/>
  <c r="V154" i="31"/>
  <c r="K150" i="31"/>
  <c r="L150" i="31"/>
  <c r="V150" i="31"/>
  <c r="K146" i="31"/>
  <c r="L146" i="31"/>
  <c r="V146" i="31"/>
  <c r="K142" i="31"/>
  <c r="L142" i="31"/>
  <c r="V142" i="31"/>
  <c r="K138" i="31"/>
  <c r="L138" i="31"/>
  <c r="V138" i="31"/>
  <c r="K134" i="31"/>
  <c r="L134" i="31"/>
  <c r="V134" i="31"/>
  <c r="K130" i="31"/>
  <c r="L130" i="31"/>
  <c r="V130" i="31"/>
  <c r="K126" i="31"/>
  <c r="L126" i="31"/>
  <c r="V126" i="31"/>
  <c r="K122" i="31"/>
  <c r="L122" i="31"/>
  <c r="V122" i="31"/>
  <c r="K118" i="31"/>
  <c r="L118" i="31"/>
  <c r="V118" i="31"/>
  <c r="K114" i="31"/>
  <c r="L114" i="31"/>
  <c r="V114" i="31"/>
  <c r="K110" i="31"/>
  <c r="L110" i="31"/>
  <c r="V110" i="31"/>
  <c r="K106" i="31"/>
  <c r="L106" i="31"/>
  <c r="V106" i="31"/>
  <c r="K102" i="31"/>
  <c r="L102" i="31"/>
  <c r="V102" i="31"/>
  <c r="K98" i="31"/>
  <c r="L98" i="31"/>
  <c r="V98" i="31"/>
  <c r="K94" i="31"/>
  <c r="L94" i="31"/>
  <c r="V94" i="31"/>
  <c r="K90" i="31"/>
  <c r="L90" i="31"/>
  <c r="V90" i="31"/>
  <c r="K86" i="31"/>
  <c r="L86" i="31"/>
  <c r="V86" i="31"/>
  <c r="K82" i="31"/>
  <c r="L82" i="31"/>
  <c r="V82" i="31"/>
  <c r="K78" i="31"/>
  <c r="L78" i="31"/>
  <c r="V78" i="31"/>
  <c r="K74" i="31"/>
  <c r="L74" i="31"/>
  <c r="V74" i="31"/>
  <c r="K70" i="31"/>
  <c r="L70" i="31"/>
  <c r="V70" i="31"/>
  <c r="K66" i="31"/>
  <c r="L66" i="31"/>
  <c r="V66" i="31"/>
  <c r="K62" i="31"/>
  <c r="L62" i="31"/>
  <c r="V62" i="31"/>
  <c r="K58" i="31"/>
  <c r="L58" i="31"/>
  <c r="V58" i="31"/>
  <c r="K54" i="31"/>
  <c r="L54" i="31"/>
  <c r="V54" i="31"/>
  <c r="K50" i="31"/>
  <c r="L50" i="31"/>
  <c r="V50" i="31"/>
  <c r="K46" i="31"/>
  <c r="L46" i="31"/>
  <c r="V46" i="31"/>
  <c r="K42" i="31"/>
  <c r="L42" i="31"/>
  <c r="V42" i="31"/>
  <c r="K38" i="31"/>
  <c r="L38" i="31"/>
  <c r="V38" i="31"/>
  <c r="K34" i="31"/>
  <c r="L34" i="31"/>
  <c r="V34" i="31"/>
  <c r="K30" i="31"/>
  <c r="L30" i="31"/>
  <c r="V30" i="31"/>
  <c r="K26" i="31"/>
  <c r="L26" i="31"/>
  <c r="V26" i="31"/>
  <c r="K22" i="31"/>
  <c r="L22" i="31"/>
  <c r="V22" i="31"/>
  <c r="K18" i="31"/>
  <c r="L18" i="31"/>
  <c r="V18" i="31"/>
  <c r="K14" i="31"/>
  <c r="L14" i="31"/>
  <c r="V14" i="31"/>
  <c r="K10" i="31"/>
  <c r="L10" i="31"/>
  <c r="V10" i="31"/>
  <c r="K6" i="31"/>
  <c r="L6" i="31"/>
  <c r="V6" i="31"/>
  <c r="O2" i="31"/>
  <c r="P2" i="31"/>
  <c r="R2" i="31"/>
  <c r="O878" i="31"/>
  <c r="P878" i="31"/>
  <c r="V878" i="31"/>
  <c r="O874" i="31"/>
  <c r="P874" i="31"/>
  <c r="V874" i="31"/>
  <c r="O870" i="31"/>
  <c r="P870" i="31"/>
  <c r="V870" i="31"/>
  <c r="O866" i="31"/>
  <c r="P866" i="31"/>
  <c r="V866" i="31"/>
  <c r="O862" i="31"/>
  <c r="P862" i="31"/>
  <c r="V862" i="31"/>
  <c r="O858" i="31"/>
  <c r="P858" i="31"/>
  <c r="V858" i="31"/>
  <c r="O854" i="31"/>
  <c r="P854" i="31"/>
  <c r="V854" i="31"/>
  <c r="O850" i="31"/>
  <c r="P850" i="31"/>
  <c r="V850" i="31"/>
  <c r="O846" i="31"/>
  <c r="P846" i="31"/>
  <c r="V846" i="31"/>
  <c r="O842" i="31"/>
  <c r="P842" i="31"/>
  <c r="V842" i="31"/>
  <c r="O838" i="31"/>
  <c r="P838" i="31"/>
  <c r="V838" i="31"/>
  <c r="O834" i="31"/>
  <c r="P834" i="31"/>
  <c r="V834" i="31"/>
  <c r="O830" i="31"/>
  <c r="P830" i="31"/>
  <c r="V830" i="31"/>
  <c r="O826" i="31"/>
  <c r="P826" i="31"/>
  <c r="V826" i="31"/>
  <c r="O822" i="31"/>
  <c r="P822" i="31"/>
  <c r="V822" i="31"/>
  <c r="O818" i="31"/>
  <c r="P818" i="31"/>
  <c r="V818" i="31"/>
  <c r="O813" i="31"/>
  <c r="P813" i="31"/>
  <c r="V813" i="31"/>
  <c r="O802" i="31"/>
  <c r="P802" i="31"/>
  <c r="V802" i="31"/>
  <c r="O797" i="31"/>
  <c r="P797" i="31"/>
  <c r="V797" i="31"/>
  <c r="O786" i="31"/>
  <c r="P786" i="31"/>
  <c r="V786" i="31"/>
  <c r="O781" i="31"/>
  <c r="P781" i="31"/>
  <c r="V781" i="31"/>
  <c r="O770" i="31"/>
  <c r="P770" i="31"/>
  <c r="V770" i="31"/>
  <c r="O765" i="31"/>
  <c r="P765" i="31"/>
  <c r="V765" i="31"/>
  <c r="O754" i="31"/>
  <c r="P754" i="31"/>
  <c r="V754" i="31"/>
  <c r="O749" i="31"/>
  <c r="P749" i="31"/>
  <c r="V749" i="31"/>
  <c r="O738" i="31"/>
  <c r="P738" i="31"/>
  <c r="V738" i="31"/>
  <c r="O733" i="31"/>
  <c r="P733" i="31"/>
  <c r="V733" i="31"/>
  <c r="O722" i="31"/>
  <c r="P722" i="31"/>
  <c r="V722" i="31"/>
  <c r="O717" i="31"/>
  <c r="P717" i="31"/>
  <c r="V717" i="31"/>
  <c r="O706" i="31"/>
  <c r="P706" i="31"/>
  <c r="V706" i="31"/>
  <c r="O701" i="31"/>
  <c r="P701" i="31"/>
  <c r="V701" i="31"/>
  <c r="O690" i="31"/>
  <c r="P690" i="31"/>
  <c r="V690" i="31"/>
  <c r="O685" i="31"/>
  <c r="P685" i="31"/>
  <c r="V685" i="31"/>
  <c r="O674" i="31"/>
  <c r="P674" i="31"/>
  <c r="V674" i="31"/>
  <c r="O669" i="31"/>
  <c r="P669" i="31"/>
  <c r="V669" i="31"/>
  <c r="O658" i="31"/>
  <c r="P658" i="31"/>
  <c r="V658" i="31"/>
  <c r="O653" i="31"/>
  <c r="P653" i="31"/>
  <c r="V653" i="31"/>
  <c r="O642" i="31"/>
  <c r="P642" i="31"/>
  <c r="V642" i="31"/>
  <c r="O637" i="31"/>
  <c r="P637" i="31"/>
  <c r="V637" i="31"/>
  <c r="O626" i="31"/>
  <c r="P626" i="31"/>
  <c r="V626" i="31"/>
  <c r="O621" i="31"/>
  <c r="P621" i="31"/>
  <c r="V621" i="31"/>
  <c r="O610" i="31"/>
  <c r="P610" i="31"/>
  <c r="V610" i="31"/>
  <c r="O605" i="31"/>
  <c r="P605" i="31"/>
  <c r="V605" i="31"/>
  <c r="O594" i="31"/>
  <c r="P594" i="31"/>
  <c r="V594" i="31"/>
  <c r="O589" i="31"/>
  <c r="P589" i="31"/>
  <c r="V589" i="31"/>
  <c r="O578" i="31"/>
  <c r="P578" i="31"/>
  <c r="V578" i="31"/>
  <c r="O573" i="31"/>
  <c r="P573" i="31"/>
  <c r="V573" i="31"/>
  <c r="O562" i="31"/>
  <c r="P562" i="31"/>
  <c r="V562" i="31"/>
  <c r="O557" i="31"/>
  <c r="P557" i="31"/>
  <c r="V557" i="31"/>
  <c r="O546" i="31"/>
  <c r="P546" i="31"/>
  <c r="V546" i="31"/>
  <c r="O541" i="31"/>
  <c r="P541" i="31"/>
  <c r="V541" i="31"/>
  <c r="O530" i="31"/>
  <c r="P530" i="31"/>
  <c r="V530" i="31"/>
  <c r="O525" i="31"/>
  <c r="P525" i="31"/>
  <c r="V525" i="31"/>
  <c r="O514" i="31"/>
  <c r="P514" i="31"/>
  <c r="V514" i="31"/>
  <c r="O509" i="31"/>
  <c r="P509" i="31"/>
  <c r="V509" i="31"/>
  <c r="O498" i="31"/>
  <c r="P498" i="31"/>
  <c r="V498" i="31"/>
  <c r="O492" i="31"/>
  <c r="P492" i="31"/>
  <c r="V492" i="31"/>
  <c r="O481" i="31"/>
  <c r="P481" i="31"/>
  <c r="V481" i="31"/>
  <c r="O476" i="31"/>
  <c r="P476" i="31"/>
  <c r="V476" i="31"/>
  <c r="O465" i="31"/>
  <c r="P465" i="31"/>
  <c r="V465" i="31"/>
  <c r="O460" i="31"/>
  <c r="P460" i="31"/>
  <c r="V460" i="31"/>
  <c r="O449" i="31"/>
  <c r="P449" i="31"/>
  <c r="V449" i="31"/>
  <c r="O444" i="31"/>
  <c r="P444" i="31"/>
  <c r="V444" i="31"/>
  <c r="O433" i="31"/>
  <c r="P433" i="31"/>
  <c r="V433" i="31"/>
  <c r="O428" i="31"/>
  <c r="P428" i="31"/>
  <c r="V428" i="31"/>
  <c r="O417" i="31"/>
  <c r="P417" i="31"/>
  <c r="V417" i="31"/>
  <c r="O412" i="31"/>
  <c r="P412" i="31"/>
  <c r="V412" i="31"/>
  <c r="O401" i="31"/>
  <c r="P401" i="31"/>
  <c r="V401" i="31"/>
  <c r="O396" i="31"/>
  <c r="P396" i="31"/>
  <c r="V396" i="31"/>
  <c r="O385" i="31"/>
  <c r="P385" i="31"/>
  <c r="V385" i="31"/>
  <c r="O380" i="31"/>
  <c r="P380" i="31"/>
  <c r="V380" i="31"/>
  <c r="O369" i="31"/>
  <c r="P369" i="31"/>
  <c r="V369" i="31"/>
  <c r="O364" i="31"/>
  <c r="P364" i="31"/>
  <c r="V364" i="31"/>
  <c r="O353" i="31"/>
  <c r="P353" i="31"/>
  <c r="V353" i="31"/>
  <c r="O348" i="31"/>
  <c r="P348" i="31"/>
  <c r="V348" i="31"/>
  <c r="O337" i="31"/>
  <c r="P337" i="31"/>
  <c r="V337" i="31"/>
  <c r="O332" i="31"/>
  <c r="P332" i="31"/>
  <c r="V332" i="31"/>
  <c r="O321" i="31"/>
  <c r="P321" i="31"/>
  <c r="V321" i="31"/>
  <c r="O316" i="31"/>
  <c r="P316" i="31"/>
  <c r="V316" i="31"/>
  <c r="O305" i="31"/>
  <c r="P305" i="31"/>
  <c r="V305" i="31"/>
  <c r="O300" i="31"/>
  <c r="P300" i="31"/>
  <c r="V300" i="31"/>
  <c r="O289" i="31"/>
  <c r="P289" i="31"/>
  <c r="V289" i="31"/>
  <c r="O284" i="31"/>
  <c r="P284" i="31"/>
  <c r="V284" i="31"/>
  <c r="O273" i="31"/>
  <c r="P273" i="31"/>
  <c r="V273" i="31"/>
  <c r="O268" i="31"/>
  <c r="P268" i="31"/>
  <c r="V268" i="31"/>
  <c r="O257" i="31"/>
  <c r="P257" i="31"/>
  <c r="V257" i="31"/>
  <c r="O252" i="31"/>
  <c r="P252" i="31"/>
  <c r="V252" i="31"/>
  <c r="O241" i="31"/>
  <c r="P241" i="31"/>
  <c r="V241" i="31"/>
  <c r="O236" i="31"/>
  <c r="P236" i="31"/>
  <c r="V236" i="31"/>
  <c r="O225" i="31"/>
  <c r="P225" i="31"/>
  <c r="V225" i="31"/>
  <c r="O220" i="31"/>
  <c r="P220" i="31"/>
  <c r="V220" i="31"/>
  <c r="O209" i="31"/>
  <c r="P209" i="31"/>
  <c r="V209" i="31"/>
  <c r="O204" i="31"/>
  <c r="P204" i="31"/>
  <c r="V204" i="31"/>
  <c r="O193" i="31"/>
  <c r="P193" i="31"/>
  <c r="V193" i="31"/>
  <c r="O188" i="31"/>
  <c r="P188" i="31"/>
  <c r="V188" i="31"/>
  <c r="O177" i="31"/>
  <c r="P177" i="31"/>
  <c r="V177" i="31"/>
  <c r="O172" i="31"/>
  <c r="P172" i="31"/>
  <c r="V172" i="31"/>
  <c r="O161" i="31"/>
  <c r="P161" i="31"/>
  <c r="V161" i="31"/>
  <c r="O156" i="31"/>
  <c r="P156" i="31"/>
  <c r="V156" i="31"/>
  <c r="O145" i="31"/>
  <c r="P145" i="31"/>
  <c r="V145" i="31"/>
  <c r="O140" i="31"/>
  <c r="P140" i="31"/>
  <c r="V140" i="31"/>
  <c r="O129" i="31"/>
  <c r="P129" i="31"/>
  <c r="V129" i="31"/>
  <c r="O124" i="31"/>
  <c r="P124" i="31"/>
  <c r="V124" i="31"/>
  <c r="O113" i="31"/>
  <c r="P113" i="31"/>
  <c r="V113" i="31"/>
  <c r="O108" i="31"/>
  <c r="P108" i="31"/>
  <c r="V108" i="31"/>
  <c r="O97" i="31"/>
  <c r="P97" i="31"/>
  <c r="V97" i="31"/>
  <c r="O92" i="31"/>
  <c r="P92" i="31"/>
  <c r="V92" i="31"/>
  <c r="O81" i="31"/>
  <c r="P81" i="31"/>
  <c r="V81" i="31"/>
  <c r="O76" i="31"/>
  <c r="P76" i="31"/>
  <c r="V76" i="31"/>
  <c r="O65" i="31"/>
  <c r="P65" i="31"/>
  <c r="V65" i="31"/>
  <c r="O60" i="31"/>
  <c r="P60" i="31"/>
  <c r="V60" i="31"/>
  <c r="O49" i="31"/>
  <c r="P49" i="31"/>
  <c r="V49" i="31"/>
  <c r="O44" i="31"/>
  <c r="P44" i="31"/>
  <c r="V44" i="31"/>
  <c r="O33" i="31"/>
  <c r="P33" i="31"/>
  <c r="V33" i="31"/>
  <c r="O28" i="31"/>
  <c r="P28" i="31"/>
  <c r="V28" i="31"/>
  <c r="O17" i="31"/>
  <c r="P17" i="31"/>
  <c r="V17" i="31"/>
  <c r="O12" i="31"/>
  <c r="P12" i="31"/>
  <c r="V12" i="31"/>
  <c r="AK193" i="31"/>
  <c r="AJ193" i="31"/>
  <c r="AK181" i="31"/>
  <c r="AJ181" i="31"/>
  <c r="AK169" i="31"/>
  <c r="AJ169" i="31"/>
  <c r="AK157" i="31"/>
  <c r="AJ157" i="31"/>
  <c r="AK149" i="31"/>
  <c r="AJ149" i="31"/>
  <c r="AK137" i="31"/>
  <c r="AJ137" i="31"/>
  <c r="AK125" i="31"/>
  <c r="AJ125" i="31"/>
  <c r="AK113" i="31"/>
  <c r="AJ113" i="31"/>
  <c r="AK105" i="31"/>
  <c r="AJ105" i="31"/>
  <c r="AK89" i="31"/>
  <c r="AJ89" i="31"/>
  <c r="AK77" i="31"/>
  <c r="AJ77" i="31"/>
  <c r="AK69" i="31"/>
  <c r="AJ69" i="31"/>
  <c r="AK61" i="31"/>
  <c r="AJ61" i="31"/>
  <c r="AK49" i="31"/>
  <c r="AJ49" i="31"/>
  <c r="AK37" i="31"/>
  <c r="AJ37" i="31"/>
  <c r="AK29" i="31"/>
  <c r="AJ29" i="31"/>
  <c r="AK13" i="31"/>
  <c r="AJ13" i="31"/>
  <c r="AK407" i="31"/>
  <c r="AJ407" i="31"/>
  <c r="AK395" i="31"/>
  <c r="AJ395" i="31"/>
  <c r="AK383" i="31"/>
  <c r="AJ383" i="31"/>
  <c r="AK375" i="31"/>
  <c r="AJ375" i="31"/>
  <c r="AK363" i="31"/>
  <c r="AJ363" i="31"/>
  <c r="AK351" i="31"/>
  <c r="AJ351" i="31"/>
  <c r="AK339" i="31"/>
  <c r="AJ339" i="31"/>
  <c r="AK327" i="31"/>
  <c r="AJ327" i="31"/>
  <c r="AK315" i="31"/>
  <c r="AJ315" i="31"/>
  <c r="AK303" i="31"/>
  <c r="AJ303" i="31"/>
  <c r="AK291" i="31"/>
  <c r="AJ291" i="31"/>
  <c r="AK283" i="31"/>
  <c r="AJ283" i="31"/>
  <c r="AK267" i="31"/>
  <c r="AJ267" i="31"/>
  <c r="AK255" i="31"/>
  <c r="AJ255" i="31"/>
  <c r="AK243" i="31"/>
  <c r="AJ243" i="31"/>
  <c r="AJ231" i="31"/>
  <c r="AK231" i="31"/>
  <c r="AJ223" i="31"/>
  <c r="AK223" i="31"/>
  <c r="AK629" i="31"/>
  <c r="AJ629" i="31"/>
  <c r="AK613" i="31"/>
  <c r="AJ613" i="31"/>
  <c r="AK601" i="31"/>
  <c r="AJ601" i="31"/>
  <c r="AK589" i="31"/>
  <c r="AJ589" i="31"/>
  <c r="AK577" i="31"/>
  <c r="AJ577" i="31"/>
  <c r="AK565" i="31"/>
  <c r="AJ565" i="31"/>
  <c r="AK553" i="31"/>
  <c r="AJ553" i="31"/>
  <c r="AK545" i="31"/>
  <c r="AJ545" i="31"/>
  <c r="AK533" i="31"/>
  <c r="AJ533" i="31"/>
  <c r="AK521" i="31"/>
  <c r="AJ521" i="31"/>
  <c r="AK513" i="31"/>
  <c r="AJ513" i="31"/>
  <c r="AK501" i="31"/>
  <c r="AJ501" i="31"/>
  <c r="AK493" i="31"/>
  <c r="AJ493" i="31"/>
  <c r="AK481" i="31"/>
  <c r="AJ481" i="31"/>
  <c r="AK469" i="31"/>
  <c r="AJ469" i="31"/>
  <c r="AK457" i="31"/>
  <c r="AJ457" i="31"/>
  <c r="AK449" i="31"/>
  <c r="AJ449" i="31"/>
  <c r="AK849" i="31"/>
  <c r="AJ849" i="31"/>
  <c r="AK841" i="31"/>
  <c r="AJ841" i="31"/>
  <c r="AK829" i="31"/>
  <c r="AJ829" i="31"/>
  <c r="AK821" i="31"/>
  <c r="AJ821" i="31"/>
  <c r="AK813" i="31"/>
  <c r="AJ813" i="31"/>
  <c r="AK801" i="31"/>
  <c r="AJ801" i="31"/>
  <c r="AK793" i="31"/>
  <c r="AJ793" i="31"/>
  <c r="AK781" i="31"/>
  <c r="AJ781" i="31"/>
  <c r="AK773" i="31"/>
  <c r="AJ773" i="31"/>
  <c r="AK761" i="31"/>
  <c r="AJ761" i="31"/>
  <c r="AK693" i="31"/>
  <c r="AJ693" i="31"/>
  <c r="V875" i="31"/>
  <c r="AJ2" i="31"/>
  <c r="AK192" i="31"/>
  <c r="AJ192" i="31"/>
  <c r="AK188" i="31"/>
  <c r="AJ188" i="31"/>
  <c r="AK184" i="31"/>
  <c r="AJ184" i="31"/>
  <c r="AJ180" i="31"/>
  <c r="AK180" i="31"/>
  <c r="AK176" i="31"/>
  <c r="AJ176" i="31"/>
  <c r="AK172" i="31"/>
  <c r="AJ172" i="31"/>
  <c r="AK168" i="31"/>
  <c r="AJ168" i="31"/>
  <c r="AJ164" i="31"/>
  <c r="AK164" i="31"/>
  <c r="AK160" i="31"/>
  <c r="AJ160" i="31"/>
  <c r="AK156" i="31"/>
  <c r="AJ156" i="31"/>
  <c r="AK152" i="31"/>
  <c r="AJ152" i="31"/>
  <c r="AJ148" i="31"/>
  <c r="AK148" i="31"/>
  <c r="AK144" i="31"/>
  <c r="AJ144" i="31"/>
  <c r="AK140" i="31"/>
  <c r="AJ140" i="31"/>
  <c r="AK136" i="31"/>
  <c r="AJ136" i="31"/>
  <c r="AJ132" i="31"/>
  <c r="AK132" i="31"/>
  <c r="AK128" i="31"/>
  <c r="AJ128" i="31"/>
  <c r="AK124" i="31"/>
  <c r="AJ124" i="31"/>
  <c r="AK120" i="31"/>
  <c r="AJ120" i="31"/>
  <c r="AJ116" i="31"/>
  <c r="AK116" i="31"/>
  <c r="AK112" i="31"/>
  <c r="AJ112" i="31"/>
  <c r="AK108" i="31"/>
  <c r="AJ108" i="31"/>
  <c r="AK104" i="31"/>
  <c r="AJ104" i="31"/>
  <c r="AJ100" i="31"/>
  <c r="AK100" i="31"/>
  <c r="AK96" i="31"/>
  <c r="AJ96" i="31"/>
  <c r="AK92" i="31"/>
  <c r="AJ92" i="31"/>
  <c r="AK88" i="31"/>
  <c r="AJ88" i="31"/>
  <c r="AJ84" i="31"/>
  <c r="AK84" i="31"/>
  <c r="AK80" i="31"/>
  <c r="AJ80" i="31"/>
  <c r="AK76" i="31"/>
  <c r="AJ76" i="31"/>
  <c r="AK72" i="31"/>
  <c r="AJ72" i="31"/>
  <c r="AJ68" i="31"/>
  <c r="AK68" i="31"/>
  <c r="AK64" i="31"/>
  <c r="AJ64" i="31"/>
  <c r="AK60" i="31"/>
  <c r="AJ60" i="31"/>
  <c r="AK56" i="31"/>
  <c r="AJ56" i="31"/>
  <c r="AJ52" i="31"/>
  <c r="AK52" i="31"/>
  <c r="AK48" i="31"/>
  <c r="AJ48" i="31"/>
  <c r="AK44" i="31"/>
  <c r="AJ44" i="31"/>
  <c r="AK40" i="31"/>
  <c r="AJ40" i="31"/>
  <c r="AJ36" i="31"/>
  <c r="AK36" i="31"/>
  <c r="AK32" i="31"/>
  <c r="AJ32" i="31"/>
  <c r="AK28" i="31"/>
  <c r="AJ28" i="31"/>
  <c r="AK24" i="31"/>
  <c r="AJ24" i="31"/>
  <c r="AJ20" i="31"/>
  <c r="AK20" i="31"/>
  <c r="AK16" i="31"/>
  <c r="AJ16" i="31"/>
  <c r="AK12" i="31"/>
  <c r="AJ12" i="31"/>
  <c r="AK8" i="31"/>
  <c r="AJ8" i="31"/>
  <c r="AJ4" i="31"/>
  <c r="AK4" i="31"/>
  <c r="AK222" i="31"/>
  <c r="AJ222" i="31"/>
  <c r="AK410" i="31"/>
  <c r="AJ410" i="31"/>
  <c r="AK406" i="31"/>
  <c r="AJ406" i="31"/>
  <c r="AK402" i="31"/>
  <c r="AJ402" i="31"/>
  <c r="AK398" i="31"/>
  <c r="AJ398" i="31"/>
  <c r="AK394" i="31"/>
  <c r="AJ394" i="31"/>
  <c r="AK390" i="31"/>
  <c r="AJ390" i="31"/>
  <c r="AK386" i="31"/>
  <c r="AJ386" i="31"/>
  <c r="AK382" i="31"/>
  <c r="AJ382" i="31"/>
  <c r="AK378" i="31"/>
  <c r="AJ378" i="31"/>
  <c r="AK374" i="31"/>
  <c r="AJ374" i="31"/>
  <c r="AK370" i="31"/>
  <c r="AJ370" i="31"/>
  <c r="AK366" i="31"/>
  <c r="AJ366" i="31"/>
  <c r="AK362" i="31"/>
  <c r="AJ362" i="31"/>
  <c r="AK358" i="31"/>
  <c r="AJ358" i="31"/>
  <c r="AK354" i="31"/>
  <c r="AJ354" i="31"/>
  <c r="AK350" i="31"/>
  <c r="AJ350" i="31"/>
  <c r="AK346" i="31"/>
  <c r="AJ346" i="31"/>
  <c r="AK342" i="31"/>
  <c r="AJ342" i="31"/>
  <c r="AK338" i="31"/>
  <c r="AJ338" i="31"/>
  <c r="AK334" i="31"/>
  <c r="AJ334" i="31"/>
  <c r="AK330" i="31"/>
  <c r="AJ330" i="31"/>
  <c r="AK326" i="31"/>
  <c r="AJ326" i="31"/>
  <c r="AK322" i="31"/>
  <c r="AJ322" i="31"/>
  <c r="AK318" i="31"/>
  <c r="AJ318" i="31"/>
  <c r="AK314" i="31"/>
  <c r="AJ314" i="31"/>
  <c r="AK310" i="31"/>
  <c r="AJ310" i="31"/>
  <c r="AK306" i="31"/>
  <c r="AJ306" i="31"/>
  <c r="AK302" i="31"/>
  <c r="AJ302" i="31"/>
  <c r="AK298" i="31"/>
  <c r="AJ298" i="31"/>
  <c r="AK294" i="31"/>
  <c r="AJ294" i="31"/>
  <c r="AK290" i="31"/>
  <c r="AJ290" i="31"/>
  <c r="AK286" i="31"/>
  <c r="AJ286" i="31"/>
  <c r="AK282" i="31"/>
  <c r="AJ282" i="31"/>
  <c r="AK278" i="31"/>
  <c r="AJ278" i="31"/>
  <c r="AK274" i="31"/>
  <c r="AJ274" i="31"/>
  <c r="AK270" i="31"/>
  <c r="AJ270" i="31"/>
  <c r="AK266" i="31"/>
  <c r="AJ266" i="31"/>
  <c r="AK262" i="31"/>
  <c r="AJ262" i="31"/>
  <c r="AK258" i="31"/>
  <c r="AJ258" i="31"/>
  <c r="AK254" i="31"/>
  <c r="AJ254" i="31"/>
  <c r="AK250" i="31"/>
  <c r="AJ250" i="31"/>
  <c r="AK246" i="31"/>
  <c r="AJ246" i="31"/>
  <c r="AK242" i="31"/>
  <c r="AJ242" i="31"/>
  <c r="AK238" i="31"/>
  <c r="AJ238" i="31"/>
  <c r="AK234" i="31"/>
  <c r="AJ234" i="31"/>
  <c r="AK230" i="31"/>
  <c r="AJ230" i="31"/>
  <c r="AK226" i="31"/>
  <c r="AJ226" i="31"/>
  <c r="AK442" i="31"/>
  <c r="AJ442" i="31"/>
  <c r="AK632" i="31"/>
  <c r="AJ632" i="31"/>
  <c r="AJ628" i="31"/>
  <c r="AK628" i="31"/>
  <c r="AK624" i="31"/>
  <c r="AJ624" i="31"/>
  <c r="AJ620" i="31"/>
  <c r="AK620" i="31"/>
  <c r="AK616" i="31"/>
  <c r="AJ616" i="31"/>
  <c r="AJ612" i="31"/>
  <c r="AK612" i="31"/>
  <c r="AK608" i="31"/>
  <c r="AJ608" i="31"/>
  <c r="AJ604" i="31"/>
  <c r="AK604" i="31"/>
  <c r="AK600" i="31"/>
  <c r="AJ600" i="31"/>
  <c r="AJ596" i="31"/>
  <c r="AK596" i="31"/>
  <c r="AK592" i="31"/>
  <c r="AJ592" i="31"/>
  <c r="AJ588" i="31"/>
  <c r="AK588" i="31"/>
  <c r="AK584" i="31"/>
  <c r="AJ584" i="31"/>
  <c r="AJ580" i="31"/>
  <c r="AK580" i="31"/>
  <c r="AK576" i="31"/>
  <c r="AJ576" i="31"/>
  <c r="AJ572" i="31"/>
  <c r="AK572" i="31"/>
  <c r="AK568" i="31"/>
  <c r="AJ568" i="31"/>
  <c r="AJ564" i="31"/>
  <c r="AK564" i="31"/>
  <c r="AK560" i="31"/>
  <c r="AJ560" i="31"/>
  <c r="AJ556" i="31"/>
  <c r="AK556" i="31"/>
  <c r="AK552" i="31"/>
  <c r="AJ552" i="31"/>
  <c r="AJ548" i="31"/>
  <c r="AK548" i="31"/>
  <c r="AK544" i="31"/>
  <c r="AJ544" i="31"/>
  <c r="AJ540" i="31"/>
  <c r="AK540" i="31"/>
  <c r="AK536" i="31"/>
  <c r="AJ536" i="31"/>
  <c r="AJ532" i="31"/>
  <c r="AK532" i="31"/>
  <c r="AK528" i="31"/>
  <c r="AJ528" i="31"/>
  <c r="AJ524" i="31"/>
  <c r="AK524" i="31"/>
  <c r="AK520" i="31"/>
  <c r="AJ520" i="31"/>
  <c r="AJ516" i="31"/>
  <c r="AK516" i="31"/>
  <c r="AK512" i="31"/>
  <c r="AJ512" i="31"/>
  <c r="AJ508" i="31"/>
  <c r="AK508" i="31"/>
  <c r="AK504" i="31"/>
  <c r="AJ504" i="31"/>
  <c r="AJ500" i="31"/>
  <c r="AK500" i="31"/>
  <c r="AK496" i="31"/>
  <c r="AJ496" i="31"/>
  <c r="AJ492" i="31"/>
  <c r="AK492" i="31"/>
  <c r="AK488" i="31"/>
  <c r="AJ488" i="31"/>
  <c r="AJ484" i="31"/>
  <c r="AK484" i="31"/>
  <c r="AK480" i="31"/>
  <c r="AJ480" i="31"/>
  <c r="AJ476" i="31"/>
  <c r="AK476" i="31"/>
  <c r="AK472" i="31"/>
  <c r="AJ472" i="31"/>
  <c r="AJ468" i="31"/>
  <c r="AK468" i="31"/>
  <c r="AK464" i="31"/>
  <c r="AJ464" i="31"/>
  <c r="AJ460" i="31"/>
  <c r="AK460" i="31"/>
  <c r="AK456" i="31"/>
  <c r="AJ456" i="31"/>
  <c r="AJ452" i="31"/>
  <c r="AK452" i="31"/>
  <c r="AK448" i="31"/>
  <c r="AJ448" i="31"/>
  <c r="AJ444" i="31"/>
  <c r="AK444" i="31"/>
  <c r="AK852" i="31"/>
  <c r="AJ852" i="31"/>
  <c r="AK848" i="31"/>
  <c r="AJ848" i="31"/>
  <c r="AK844" i="31"/>
  <c r="AJ844" i="31"/>
  <c r="AJ840" i="31"/>
  <c r="AK840" i="31"/>
  <c r="AK836" i="31"/>
  <c r="AJ836" i="31"/>
  <c r="AK832" i="31"/>
  <c r="AJ832" i="31"/>
  <c r="AK828" i="31"/>
  <c r="AJ828" i="31"/>
  <c r="AJ824" i="31"/>
  <c r="AK824" i="31"/>
  <c r="AK820" i="31"/>
  <c r="AJ820" i="31"/>
  <c r="AK816" i="31"/>
  <c r="AJ816" i="31"/>
  <c r="AK812" i="31"/>
  <c r="AJ812" i="31"/>
  <c r="AJ808" i="31"/>
  <c r="AK808" i="31"/>
  <c r="AK804" i="31"/>
  <c r="AJ804" i="31"/>
  <c r="AK800" i="31"/>
  <c r="AJ800" i="31"/>
  <c r="AK796" i="31"/>
  <c r="AJ796" i="31"/>
  <c r="AJ792" i="31"/>
  <c r="AK792" i="31"/>
  <c r="AK788" i="31"/>
  <c r="AJ788" i="31"/>
  <c r="AJ784" i="31"/>
  <c r="AK784" i="31"/>
  <c r="AK780" i="31"/>
  <c r="AJ780" i="31"/>
  <c r="AJ776" i="31"/>
  <c r="AK776" i="31"/>
  <c r="AK772" i="31"/>
  <c r="AJ772" i="31"/>
  <c r="AJ768" i="31"/>
  <c r="AK768" i="31"/>
  <c r="AK764" i="31"/>
  <c r="AJ764" i="31"/>
  <c r="AJ760" i="31"/>
  <c r="AK760" i="31"/>
  <c r="AK756" i="31"/>
  <c r="AJ756" i="31"/>
  <c r="AJ752" i="31"/>
  <c r="AK752" i="31"/>
  <c r="AK748" i="31"/>
  <c r="AJ748" i="31"/>
  <c r="AJ744" i="31"/>
  <c r="AK744" i="31"/>
  <c r="AK740" i="31"/>
  <c r="AJ740" i="31"/>
  <c r="AJ736" i="31"/>
  <c r="AK736" i="31"/>
  <c r="AK732" i="31"/>
  <c r="AJ732" i="31"/>
  <c r="AJ728" i="31"/>
  <c r="AK728" i="31"/>
  <c r="AK724" i="31"/>
  <c r="AJ724" i="31"/>
  <c r="AJ720" i="31"/>
  <c r="AK720" i="31"/>
  <c r="AK716" i="31"/>
  <c r="AJ716" i="31"/>
  <c r="AJ712" i="31"/>
  <c r="AK712" i="31"/>
  <c r="AK708" i="31"/>
  <c r="AJ708" i="31"/>
  <c r="AJ704" i="31"/>
  <c r="AK704" i="31"/>
  <c r="AK700" i="31"/>
  <c r="AJ700" i="31"/>
  <c r="AJ696" i="31"/>
  <c r="AK696" i="31"/>
  <c r="AK692" i="31"/>
  <c r="AJ692" i="31"/>
  <c r="AJ688" i="31"/>
  <c r="AK688" i="31"/>
  <c r="AK684" i="31"/>
  <c r="AJ684" i="31"/>
  <c r="AJ680" i="31"/>
  <c r="AK680" i="31"/>
  <c r="AK676" i="31"/>
  <c r="AJ676" i="31"/>
  <c r="AJ672" i="31"/>
  <c r="AK672" i="31"/>
  <c r="AK668" i="31"/>
  <c r="AJ668" i="31"/>
  <c r="AJ664" i="31"/>
  <c r="AK664" i="31"/>
  <c r="K810" i="31"/>
  <c r="L810" i="31"/>
  <c r="V810" i="31"/>
  <c r="K806" i="31"/>
  <c r="L806" i="31"/>
  <c r="V806" i="31"/>
  <c r="K794" i="31"/>
  <c r="L794" i="31"/>
  <c r="V794" i="31"/>
  <c r="K790" i="31"/>
  <c r="L790" i="31"/>
  <c r="V790" i="31"/>
  <c r="K778" i="31"/>
  <c r="L778" i="31"/>
  <c r="V778" i="31"/>
  <c r="K774" i="31"/>
  <c r="L774" i="31"/>
  <c r="V774" i="31"/>
  <c r="K762" i="31"/>
  <c r="L762" i="31"/>
  <c r="V762" i="31"/>
  <c r="K758" i="31"/>
  <c r="L758" i="31"/>
  <c r="V758" i="31"/>
  <c r="K746" i="31"/>
  <c r="L746" i="31"/>
  <c r="V746" i="31"/>
  <c r="K742" i="31"/>
  <c r="L742" i="31"/>
  <c r="V742" i="31"/>
  <c r="K730" i="31"/>
  <c r="L730" i="31"/>
  <c r="V730" i="31"/>
  <c r="K726" i="31"/>
  <c r="L726" i="31"/>
  <c r="V726" i="31"/>
  <c r="K714" i="31"/>
  <c r="L714" i="31"/>
  <c r="V714" i="31"/>
  <c r="K710" i="31"/>
  <c r="L710" i="31"/>
  <c r="V710" i="31"/>
  <c r="K698" i="31"/>
  <c r="L698" i="31"/>
  <c r="V698" i="31"/>
  <c r="K694" i="31"/>
  <c r="L694" i="31"/>
  <c r="V694" i="31"/>
  <c r="K682" i="31"/>
  <c r="L682" i="31"/>
  <c r="V682" i="31"/>
  <c r="K678" i="31"/>
  <c r="L678" i="31"/>
  <c r="V678" i="31"/>
  <c r="K666" i="31"/>
  <c r="L666" i="31"/>
  <c r="V666" i="31"/>
  <c r="K662" i="31"/>
  <c r="L662" i="31"/>
  <c r="V662" i="31"/>
  <c r="K650" i="31"/>
  <c r="L650" i="31"/>
  <c r="V650" i="31"/>
  <c r="K646" i="31"/>
  <c r="L646" i="31"/>
  <c r="V646" i="31"/>
  <c r="K634" i="31"/>
  <c r="L634" i="31"/>
  <c r="V634" i="31"/>
  <c r="K630" i="31"/>
  <c r="L630" i="31"/>
  <c r="V630" i="31"/>
  <c r="K618" i="31"/>
  <c r="L618" i="31"/>
  <c r="V618" i="31"/>
  <c r="K614" i="31"/>
  <c r="L614" i="31"/>
  <c r="V614" i="31"/>
  <c r="K602" i="31"/>
  <c r="L602" i="31"/>
  <c r="V602" i="31"/>
  <c r="K598" i="31"/>
  <c r="L598" i="31"/>
  <c r="V598" i="31"/>
  <c r="K586" i="31"/>
  <c r="L586" i="31"/>
  <c r="V586" i="31"/>
  <c r="K582" i="31"/>
  <c r="L582" i="31"/>
  <c r="V582" i="31"/>
  <c r="K570" i="31"/>
  <c r="L570" i="31"/>
  <c r="V570" i="31"/>
  <c r="K566" i="31"/>
  <c r="L566" i="31"/>
  <c r="V566" i="31"/>
  <c r="K554" i="31"/>
  <c r="L554" i="31"/>
  <c r="V554" i="31"/>
  <c r="K550" i="31"/>
  <c r="L550" i="31"/>
  <c r="V550" i="31"/>
  <c r="K538" i="31"/>
  <c r="L538" i="31"/>
  <c r="V538" i="31"/>
  <c r="K534" i="31"/>
  <c r="L534" i="31"/>
  <c r="V534" i="31"/>
  <c r="K522" i="31"/>
  <c r="L522" i="31"/>
  <c r="V522" i="31"/>
  <c r="K518" i="31"/>
  <c r="L518" i="31"/>
  <c r="V518" i="31"/>
  <c r="K506" i="31"/>
  <c r="L506" i="31"/>
  <c r="V506" i="31"/>
  <c r="K502" i="31"/>
  <c r="L502" i="31"/>
  <c r="V502" i="31"/>
  <c r="K489" i="31"/>
  <c r="L489" i="31"/>
  <c r="V489" i="31"/>
  <c r="K485" i="31"/>
  <c r="L485" i="31"/>
  <c r="V485" i="31"/>
  <c r="K473" i="31"/>
  <c r="L473" i="31"/>
  <c r="V473" i="31"/>
  <c r="K469" i="31"/>
  <c r="L469" i="31"/>
  <c r="V469" i="31"/>
  <c r="K457" i="31"/>
  <c r="L457" i="31"/>
  <c r="V457" i="31"/>
  <c r="K453" i="31"/>
  <c r="L453" i="31"/>
  <c r="V453" i="31"/>
  <c r="K441" i="31"/>
  <c r="L441" i="31"/>
  <c r="V441" i="31"/>
  <c r="K437" i="31"/>
  <c r="L437" i="31"/>
  <c r="V437" i="31"/>
  <c r="K425" i="31"/>
  <c r="L425" i="31"/>
  <c r="V425" i="31"/>
  <c r="K421" i="31"/>
  <c r="L421" i="31"/>
  <c r="V421" i="31"/>
  <c r="K409" i="31"/>
  <c r="L409" i="31"/>
  <c r="V409" i="31"/>
  <c r="K405" i="31"/>
  <c r="L405" i="31"/>
  <c r="V405" i="31"/>
  <c r="K393" i="31"/>
  <c r="L393" i="31"/>
  <c r="V393" i="31"/>
  <c r="K389" i="31"/>
  <c r="L389" i="31"/>
  <c r="V389" i="31"/>
  <c r="K377" i="31"/>
  <c r="L377" i="31"/>
  <c r="V377" i="31"/>
  <c r="K373" i="31"/>
  <c r="L373" i="31"/>
  <c r="V373" i="31"/>
  <c r="K361" i="31"/>
  <c r="L361" i="31"/>
  <c r="V361" i="31"/>
  <c r="K357" i="31"/>
  <c r="L357" i="31"/>
  <c r="V357" i="31"/>
  <c r="K345" i="31"/>
  <c r="L345" i="31"/>
  <c r="V345" i="31"/>
  <c r="K341" i="31"/>
  <c r="L341" i="31"/>
  <c r="V341" i="31"/>
  <c r="K329" i="31"/>
  <c r="L329" i="31"/>
  <c r="V329" i="31"/>
  <c r="K325" i="31"/>
  <c r="L325" i="31"/>
  <c r="V325" i="31"/>
  <c r="K313" i="31"/>
  <c r="L313" i="31"/>
  <c r="V313" i="31"/>
  <c r="K309" i="31"/>
  <c r="L309" i="31"/>
  <c r="V309" i="31"/>
  <c r="K297" i="31"/>
  <c r="L297" i="31"/>
  <c r="V297" i="31"/>
  <c r="K293" i="31"/>
  <c r="L293" i="31"/>
  <c r="V293" i="31"/>
  <c r="K281" i="31"/>
  <c r="L281" i="31"/>
  <c r="V281" i="31"/>
  <c r="K277" i="31"/>
  <c r="L277" i="31"/>
  <c r="V277" i="31"/>
  <c r="K265" i="31"/>
  <c r="L265" i="31"/>
  <c r="V265" i="31"/>
  <c r="K261" i="31"/>
  <c r="L261" i="31"/>
  <c r="V261" i="31"/>
  <c r="K249" i="31"/>
  <c r="L249" i="31"/>
  <c r="V249" i="31"/>
  <c r="K245" i="31"/>
  <c r="L245" i="31"/>
  <c r="V245" i="31"/>
  <c r="K233" i="31"/>
  <c r="L233" i="31"/>
  <c r="V233" i="31"/>
  <c r="K229" i="31"/>
  <c r="L229" i="31"/>
  <c r="V229" i="31"/>
  <c r="K217" i="31"/>
  <c r="L217" i="31"/>
  <c r="V217" i="31"/>
  <c r="K213" i="31"/>
  <c r="L213" i="31"/>
  <c r="V213" i="31"/>
  <c r="K201" i="31"/>
  <c r="L201" i="31"/>
  <c r="V201" i="31"/>
  <c r="K197" i="31"/>
  <c r="L197" i="31"/>
  <c r="V197" i="31"/>
  <c r="K185" i="31"/>
  <c r="L185" i="31"/>
  <c r="V185" i="31"/>
  <c r="K181" i="31"/>
  <c r="L181" i="31"/>
  <c r="V181" i="31"/>
  <c r="K169" i="31"/>
  <c r="L169" i="31"/>
  <c r="V169" i="31"/>
  <c r="K165" i="31"/>
  <c r="L165" i="31"/>
  <c r="V165" i="31"/>
  <c r="K153" i="31"/>
  <c r="L153" i="31"/>
  <c r="V153" i="31"/>
  <c r="K149" i="31"/>
  <c r="L149" i="31"/>
  <c r="V149" i="31"/>
  <c r="K137" i="31"/>
  <c r="L137" i="31"/>
  <c r="V137" i="31"/>
  <c r="K133" i="31"/>
  <c r="L133" i="31"/>
  <c r="V133" i="31"/>
  <c r="K121" i="31"/>
  <c r="L121" i="31"/>
  <c r="V121" i="31"/>
  <c r="K117" i="31"/>
  <c r="L117" i="31"/>
  <c r="V117" i="31"/>
  <c r="K105" i="31"/>
  <c r="L105" i="31"/>
  <c r="V105" i="31"/>
  <c r="K101" i="31"/>
  <c r="L101" i="31"/>
  <c r="V101" i="31"/>
  <c r="K89" i="31"/>
  <c r="L89" i="31"/>
  <c r="V89" i="31"/>
  <c r="K85" i="31"/>
  <c r="L85" i="31"/>
  <c r="V85" i="31"/>
  <c r="K73" i="31"/>
  <c r="L73" i="31"/>
  <c r="V73" i="31"/>
  <c r="K69" i="31"/>
  <c r="L69" i="31"/>
  <c r="V69" i="31"/>
  <c r="K57" i="31"/>
  <c r="L57" i="31"/>
  <c r="V57" i="31"/>
  <c r="K53" i="31"/>
  <c r="L53" i="31"/>
  <c r="V53" i="31"/>
  <c r="K41" i="31"/>
  <c r="L41" i="31"/>
  <c r="V41" i="31"/>
  <c r="K37" i="31"/>
  <c r="L37" i="31"/>
  <c r="V37" i="31"/>
  <c r="K25" i="31"/>
  <c r="L25" i="31"/>
  <c r="V25" i="31"/>
  <c r="K21" i="31"/>
  <c r="L21" i="31"/>
  <c r="V21" i="31"/>
  <c r="K9" i="31"/>
  <c r="L9" i="31"/>
  <c r="V9" i="31"/>
  <c r="K5" i="31"/>
  <c r="L5" i="31"/>
  <c r="V5" i="31"/>
  <c r="O881" i="31"/>
  <c r="P881" i="31"/>
  <c r="V881" i="31"/>
  <c r="O877" i="31"/>
  <c r="P877" i="31"/>
  <c r="V877" i="31"/>
  <c r="O873" i="31"/>
  <c r="P873" i="31"/>
  <c r="V873" i="31"/>
  <c r="O869" i="31"/>
  <c r="P869" i="31"/>
  <c r="V869" i="31"/>
  <c r="O865" i="31"/>
  <c r="P865" i="31"/>
  <c r="V865" i="31"/>
  <c r="O861" i="31"/>
  <c r="P861" i="31"/>
  <c r="V861" i="31"/>
  <c r="O857" i="31"/>
  <c r="P857" i="31"/>
  <c r="V857" i="31"/>
  <c r="O853" i="31"/>
  <c r="P853" i="31"/>
  <c r="V853" i="31"/>
  <c r="O849" i="31"/>
  <c r="P849" i="31"/>
  <c r="V849" i="31"/>
  <c r="O845" i="31"/>
  <c r="P845" i="31"/>
  <c r="V845" i="31"/>
  <c r="O841" i="31"/>
  <c r="P841" i="31"/>
  <c r="V841" i="31"/>
  <c r="O837" i="31"/>
  <c r="P837" i="31"/>
  <c r="V837" i="31"/>
  <c r="O833" i="31"/>
  <c r="P833" i="31"/>
  <c r="V833" i="31"/>
  <c r="O829" i="31"/>
  <c r="P829" i="31"/>
  <c r="V829" i="31"/>
  <c r="O825" i="31"/>
  <c r="P825" i="31"/>
  <c r="V825" i="31"/>
  <c r="O821" i="31"/>
  <c r="P821" i="31"/>
  <c r="V821" i="31"/>
  <c r="O817" i="31"/>
  <c r="P817" i="31"/>
  <c r="V817" i="31"/>
  <c r="O801" i="31"/>
  <c r="P801" i="31"/>
  <c r="V801" i="31"/>
  <c r="O785" i="31"/>
  <c r="P785" i="31"/>
  <c r="V785" i="31"/>
  <c r="O769" i="31"/>
  <c r="P769" i="31"/>
  <c r="V769" i="31"/>
  <c r="O753" i="31"/>
  <c r="P753" i="31"/>
  <c r="V753" i="31"/>
  <c r="O737" i="31"/>
  <c r="P737" i="31"/>
  <c r="V737" i="31"/>
  <c r="O721" i="31"/>
  <c r="P721" i="31"/>
  <c r="V721" i="31"/>
  <c r="O705" i="31"/>
  <c r="P705" i="31"/>
  <c r="V705" i="31"/>
  <c r="O689" i="31"/>
  <c r="P689" i="31"/>
  <c r="V689" i="31"/>
  <c r="O673" i="31"/>
  <c r="P673" i="31"/>
  <c r="V673" i="31"/>
  <c r="O657" i="31"/>
  <c r="P657" i="31"/>
  <c r="V657" i="31"/>
  <c r="O641" i="31"/>
  <c r="P641" i="31"/>
  <c r="V641" i="31"/>
  <c r="O625" i="31"/>
  <c r="P625" i="31"/>
  <c r="V625" i="31"/>
  <c r="O609" i="31"/>
  <c r="P609" i="31"/>
  <c r="V609" i="31"/>
  <c r="O593" i="31"/>
  <c r="P593" i="31"/>
  <c r="V593" i="31"/>
  <c r="O577" i="31"/>
  <c r="P577" i="31"/>
  <c r="V577" i="31"/>
  <c r="O561" i="31"/>
  <c r="P561" i="31"/>
  <c r="V561" i="31"/>
  <c r="O545" i="31"/>
  <c r="P545" i="31"/>
  <c r="V545" i="31"/>
  <c r="O529" i="31"/>
  <c r="P529" i="31"/>
  <c r="V529" i="31"/>
  <c r="O513" i="31"/>
  <c r="P513" i="31"/>
  <c r="V513" i="31"/>
  <c r="O497" i="31"/>
  <c r="P497" i="31"/>
  <c r="V497" i="31"/>
  <c r="O480" i="31"/>
  <c r="P480" i="31"/>
  <c r="V480" i="31"/>
  <c r="O464" i="31"/>
  <c r="P464" i="31"/>
  <c r="V464" i="31"/>
  <c r="O448" i="31"/>
  <c r="P448" i="31"/>
  <c r="V448" i="31"/>
  <c r="O432" i="31"/>
  <c r="P432" i="31"/>
  <c r="V432" i="31"/>
  <c r="O416" i="31"/>
  <c r="P416" i="31"/>
  <c r="V416" i="31"/>
  <c r="O400" i="31"/>
  <c r="P400" i="31"/>
  <c r="V400" i="31"/>
  <c r="O384" i="31"/>
  <c r="P384" i="31"/>
  <c r="V384" i="31"/>
  <c r="O368" i="31"/>
  <c r="P368" i="31"/>
  <c r="V368" i="31"/>
  <c r="O352" i="31"/>
  <c r="P352" i="31"/>
  <c r="V352" i="31"/>
  <c r="O336" i="31"/>
  <c r="P336" i="31"/>
  <c r="V336" i="31"/>
  <c r="O320" i="31"/>
  <c r="P320" i="31"/>
  <c r="V320" i="31"/>
  <c r="O304" i="31"/>
  <c r="P304" i="31"/>
  <c r="V304" i="31"/>
  <c r="O288" i="31"/>
  <c r="P288" i="31"/>
  <c r="V288" i="31"/>
  <c r="O272" i="31"/>
  <c r="P272" i="31"/>
  <c r="V272" i="31"/>
  <c r="O256" i="31"/>
  <c r="P256" i="31"/>
  <c r="V256" i="31"/>
  <c r="O240" i="31"/>
  <c r="P240" i="31"/>
  <c r="V240" i="31"/>
  <c r="O224" i="31"/>
  <c r="P224" i="31"/>
  <c r="V224" i="31"/>
  <c r="O208" i="31"/>
  <c r="P208" i="31"/>
  <c r="V208" i="31"/>
  <c r="O192" i="31"/>
  <c r="P192" i="31"/>
  <c r="V192" i="31"/>
  <c r="O176" i="31"/>
  <c r="P176" i="31"/>
  <c r="V176" i="31"/>
  <c r="O160" i="31"/>
  <c r="P160" i="31"/>
  <c r="V160" i="31"/>
  <c r="O144" i="31"/>
  <c r="P144" i="31"/>
  <c r="V144" i="31"/>
  <c r="O128" i="31"/>
  <c r="P128" i="31"/>
  <c r="V128" i="31"/>
  <c r="O112" i="31"/>
  <c r="P112" i="31"/>
  <c r="V112" i="31"/>
  <c r="O96" i="31"/>
  <c r="P96" i="31"/>
  <c r="V96" i="31"/>
  <c r="O80" i="31"/>
  <c r="P80" i="31"/>
  <c r="V80" i="31"/>
  <c r="O64" i="31"/>
  <c r="P64" i="31"/>
  <c r="V64" i="31"/>
  <c r="O48" i="31"/>
  <c r="P48" i="31"/>
  <c r="V48" i="31"/>
  <c r="O32" i="31"/>
  <c r="P32" i="31"/>
  <c r="V32" i="31"/>
  <c r="O16" i="31"/>
  <c r="P16" i="31"/>
  <c r="V16" i="31"/>
  <c r="U221" i="31"/>
  <c r="U217" i="31"/>
  <c r="U213" i="31"/>
  <c r="U209" i="31"/>
  <c r="U205" i="31"/>
  <c r="U201" i="31"/>
  <c r="U197" i="31"/>
  <c r="U193" i="31"/>
  <c r="U189" i="31"/>
  <c r="U185" i="31"/>
  <c r="U181" i="31"/>
  <c r="U177" i="31"/>
  <c r="U173" i="31"/>
  <c r="U169" i="31"/>
  <c r="U165" i="31"/>
  <c r="U161" i="31"/>
  <c r="U157" i="31"/>
  <c r="U153" i="31"/>
  <c r="U149" i="31"/>
  <c r="U145" i="31"/>
  <c r="U141" i="31"/>
  <c r="U137" i="31"/>
  <c r="U133" i="31"/>
  <c r="U129" i="31"/>
  <c r="U125" i="31"/>
  <c r="U121" i="31"/>
  <c r="U117" i="31"/>
  <c r="U113" i="31"/>
  <c r="U109" i="31"/>
  <c r="U105" i="31"/>
  <c r="U101" i="31"/>
  <c r="U97" i="31"/>
  <c r="U93" i="31"/>
  <c r="U89" i="31"/>
  <c r="U85" i="31"/>
  <c r="U81" i="31"/>
  <c r="U77" i="31"/>
  <c r="U73" i="31"/>
  <c r="U69" i="31"/>
  <c r="U65" i="31"/>
  <c r="U61" i="31"/>
  <c r="U57" i="31"/>
  <c r="U53" i="31"/>
  <c r="U49" i="31"/>
  <c r="U45" i="31"/>
  <c r="U41" i="31"/>
  <c r="U37" i="31"/>
  <c r="U33" i="31"/>
  <c r="U29" i="31"/>
  <c r="U25" i="31"/>
  <c r="U21" i="31"/>
  <c r="U17" i="31"/>
  <c r="U13" i="31"/>
  <c r="U9" i="31"/>
  <c r="U5" i="31"/>
  <c r="AK189" i="31"/>
  <c r="AJ189" i="31"/>
  <c r="AK177" i="31"/>
  <c r="AJ177" i="31"/>
  <c r="AK165" i="31"/>
  <c r="AJ165" i="31"/>
  <c r="AK153" i="31"/>
  <c r="AJ153" i="31"/>
  <c r="AK141" i="31"/>
  <c r="AJ141" i="31"/>
  <c r="AK133" i="31"/>
  <c r="AJ133" i="31"/>
  <c r="AK121" i="31"/>
  <c r="AJ121" i="31"/>
  <c r="AK109" i="31"/>
  <c r="AJ109" i="31"/>
  <c r="AK101" i="31"/>
  <c r="AJ101" i="31"/>
  <c r="AK93" i="31"/>
  <c r="AJ93" i="31"/>
  <c r="AK81" i="31"/>
  <c r="AJ81" i="31"/>
  <c r="AK73" i="31"/>
  <c r="AJ73" i="31"/>
  <c r="AK57" i="31"/>
  <c r="AJ57" i="31"/>
  <c r="AK45" i="31"/>
  <c r="AJ45" i="31"/>
  <c r="AK33" i="31"/>
  <c r="AJ33" i="31"/>
  <c r="AK25" i="31"/>
  <c r="AJ25" i="31"/>
  <c r="AK17" i="31"/>
  <c r="AJ17" i="31"/>
  <c r="AK5" i="31"/>
  <c r="AJ5" i="31"/>
  <c r="AK411" i="31"/>
  <c r="AJ411" i="31"/>
  <c r="AK399" i="31"/>
  <c r="AJ399" i="31"/>
  <c r="AK391" i="31"/>
  <c r="AJ391" i="31"/>
  <c r="AK379" i="31"/>
  <c r="AJ379" i="31"/>
  <c r="AK367" i="31"/>
  <c r="AJ367" i="31"/>
  <c r="AK355" i="31"/>
  <c r="AJ355" i="31"/>
  <c r="AK343" i="31"/>
  <c r="AJ343" i="31"/>
  <c r="AK331" i="31"/>
  <c r="AJ331" i="31"/>
  <c r="AK319" i="31"/>
  <c r="AJ319" i="31"/>
  <c r="AK307" i="31"/>
  <c r="AJ307" i="31"/>
  <c r="AK295" i="31"/>
  <c r="AJ295" i="31"/>
  <c r="AK279" i="31"/>
  <c r="AJ279" i="31"/>
  <c r="AK271" i="31"/>
  <c r="AJ271" i="31"/>
  <c r="AK259" i="31"/>
  <c r="AJ259" i="31"/>
  <c r="AK247" i="31"/>
  <c r="AJ247" i="31"/>
  <c r="AJ235" i="31"/>
  <c r="AK235" i="31"/>
  <c r="AK633" i="31"/>
  <c r="AJ633" i="31"/>
  <c r="AK625" i="31"/>
  <c r="AJ625" i="31"/>
  <c r="AK617" i="31"/>
  <c r="AJ617" i="31"/>
  <c r="AK605" i="31"/>
  <c r="AJ605" i="31"/>
  <c r="AK593" i="31"/>
  <c r="AJ593" i="31"/>
  <c r="AK581" i="31"/>
  <c r="AJ581" i="31"/>
  <c r="AK569" i="31"/>
  <c r="AJ569" i="31"/>
  <c r="AK561" i="31"/>
  <c r="AJ561" i="31"/>
  <c r="AK549" i="31"/>
  <c r="AJ549" i="31"/>
  <c r="AK537" i="31"/>
  <c r="AJ537" i="31"/>
  <c r="AK529" i="31"/>
  <c r="AJ529" i="31"/>
  <c r="AK517" i="31"/>
  <c r="AJ517" i="31"/>
  <c r="AK505" i="31"/>
  <c r="AJ505" i="31"/>
  <c r="AK497" i="31"/>
  <c r="AJ497" i="31"/>
  <c r="AK485" i="31"/>
  <c r="AJ485" i="31"/>
  <c r="AK473" i="31"/>
  <c r="AJ473" i="31"/>
  <c r="AK461" i="31"/>
  <c r="AJ461" i="31"/>
  <c r="AK757" i="31"/>
  <c r="AJ757" i="31"/>
  <c r="AJ191" i="31"/>
  <c r="AK191" i="31"/>
  <c r="AJ187" i="31"/>
  <c r="AK187" i="31"/>
  <c r="AJ183" i="31"/>
  <c r="AK183" i="31"/>
  <c r="AJ179" i="31"/>
  <c r="AK179" i="31"/>
  <c r="AJ175" i="31"/>
  <c r="AK175" i="31"/>
  <c r="AJ171" i="31"/>
  <c r="AK171" i="31"/>
  <c r="AJ167" i="31"/>
  <c r="AK167" i="31"/>
  <c r="AJ163" i="31"/>
  <c r="AK163" i="31"/>
  <c r="AJ159" i="31"/>
  <c r="AK159" i="31"/>
  <c r="AJ155" i="31"/>
  <c r="AK155" i="31"/>
  <c r="AJ151" i="31"/>
  <c r="AK151" i="31"/>
  <c r="AJ147" i="31"/>
  <c r="AK147" i="31"/>
  <c r="AJ143" i="31"/>
  <c r="AK143" i="31"/>
  <c r="AJ139" i="31"/>
  <c r="AK139" i="31"/>
  <c r="AJ135" i="31"/>
  <c r="AK135" i="31"/>
  <c r="AJ131" i="31"/>
  <c r="AK131" i="31"/>
  <c r="AJ127" i="31"/>
  <c r="AK127" i="31"/>
  <c r="AJ123" i="31"/>
  <c r="AK123" i="31"/>
  <c r="AJ119" i="31"/>
  <c r="AK119" i="31"/>
  <c r="AJ115" i="31"/>
  <c r="AK115" i="31"/>
  <c r="AJ111" i="31"/>
  <c r="AK111" i="31"/>
  <c r="AJ107" i="31"/>
  <c r="AK107" i="31"/>
  <c r="AJ103" i="31"/>
  <c r="AK103" i="31"/>
  <c r="AJ99" i="31"/>
  <c r="AK99" i="31"/>
  <c r="AJ95" i="31"/>
  <c r="AK95" i="31"/>
  <c r="AJ91" i="31"/>
  <c r="AK91" i="31"/>
  <c r="AJ87" i="31"/>
  <c r="AK87" i="31"/>
  <c r="AJ83" i="31"/>
  <c r="AK83" i="31"/>
  <c r="AJ79" i="31"/>
  <c r="AK79" i="31"/>
  <c r="AJ75" i="31"/>
  <c r="AK75" i="31"/>
  <c r="AJ71" i="31"/>
  <c r="AK71" i="31"/>
  <c r="AJ67" i="31"/>
  <c r="AK67" i="31"/>
  <c r="AJ63" i="31"/>
  <c r="AK63" i="31"/>
  <c r="AJ59" i="31"/>
  <c r="AK59" i="31"/>
  <c r="AJ55" i="31"/>
  <c r="AK55" i="31"/>
  <c r="AJ51" i="31"/>
  <c r="AK51" i="31"/>
  <c r="AJ47" i="31"/>
  <c r="AK47" i="31"/>
  <c r="AJ43" i="31"/>
  <c r="AK43" i="31"/>
  <c r="AJ39" i="31"/>
  <c r="AK39" i="31"/>
  <c r="AJ35" i="31"/>
  <c r="AK35" i="31"/>
  <c r="AJ31" i="31"/>
  <c r="AK31" i="31"/>
  <c r="AJ27" i="31"/>
  <c r="AK27" i="31"/>
  <c r="AJ23" i="31"/>
  <c r="AK23" i="31"/>
  <c r="AJ19" i="31"/>
  <c r="AK19" i="31"/>
  <c r="AJ15" i="31"/>
  <c r="AK15" i="31"/>
  <c r="AJ11" i="31"/>
  <c r="AK11" i="31"/>
  <c r="AJ7" i="31"/>
  <c r="AK7" i="31"/>
  <c r="AJ3" i="31"/>
  <c r="AK3" i="31"/>
  <c r="AK413" i="31"/>
  <c r="AJ413" i="31"/>
  <c r="AK409" i="31"/>
  <c r="AJ409" i="31"/>
  <c r="AK405" i="31"/>
  <c r="AJ405" i="31"/>
  <c r="AK401" i="31"/>
  <c r="AJ401" i="31"/>
  <c r="AK397" i="31"/>
  <c r="AJ397" i="31"/>
  <c r="AK393" i="31"/>
  <c r="AJ393" i="31"/>
  <c r="AK389" i="31"/>
  <c r="AJ389" i="31"/>
  <c r="AK385" i="31"/>
  <c r="AJ385" i="31"/>
  <c r="AK381" i="31"/>
  <c r="AJ381" i="31"/>
  <c r="AK377" i="31"/>
  <c r="AJ377" i="31"/>
  <c r="AK373" i="31"/>
  <c r="AJ373" i="31"/>
  <c r="AK369" i="31"/>
  <c r="AJ369" i="31"/>
  <c r="AK365" i="31"/>
  <c r="AJ365" i="31"/>
  <c r="AK361" i="31"/>
  <c r="AJ361" i="31"/>
  <c r="AK357" i="31"/>
  <c r="AJ357" i="31"/>
  <c r="AK353" i="31"/>
  <c r="AJ353" i="31"/>
  <c r="AK349" i="31"/>
  <c r="AJ349" i="31"/>
  <c r="AK345" i="31"/>
  <c r="AJ345" i="31"/>
  <c r="AK341" i="31"/>
  <c r="AJ341" i="31"/>
  <c r="AK337" i="31"/>
  <c r="AJ337" i="31"/>
  <c r="AK333" i="31"/>
  <c r="AJ333" i="31"/>
  <c r="AK329" i="31"/>
  <c r="AJ329" i="31"/>
  <c r="AK325" i="31"/>
  <c r="AJ325" i="31"/>
  <c r="AK321" i="31"/>
  <c r="AJ321" i="31"/>
  <c r="AK317" i="31"/>
  <c r="AJ317" i="31"/>
  <c r="AK313" i="31"/>
  <c r="AJ313" i="31"/>
  <c r="AK309" i="31"/>
  <c r="AJ309" i="31"/>
  <c r="AK305" i="31"/>
  <c r="AJ305" i="31"/>
  <c r="AK301" i="31"/>
  <c r="AJ301" i="31"/>
  <c r="AK297" i="31"/>
  <c r="AJ297" i="31"/>
  <c r="AK293" i="31"/>
  <c r="AJ293" i="31"/>
  <c r="AK289" i="31"/>
  <c r="AJ289" i="31"/>
  <c r="AK285" i="31"/>
  <c r="AJ285" i="31"/>
  <c r="AK281" i="31"/>
  <c r="AJ281" i="31"/>
  <c r="AK277" i="31"/>
  <c r="AJ277" i="31"/>
  <c r="AK273" i="31"/>
  <c r="AJ273" i="31"/>
  <c r="AK269" i="31"/>
  <c r="AJ269" i="31"/>
  <c r="AK265" i="31"/>
  <c r="AJ265" i="31"/>
  <c r="AK261" i="31"/>
  <c r="AJ261" i="31"/>
  <c r="AK257" i="31"/>
  <c r="AJ257" i="31"/>
  <c r="AK253" i="31"/>
  <c r="AJ253" i="31"/>
  <c r="AK249" i="31"/>
  <c r="AJ249" i="31"/>
  <c r="AK245" i="31"/>
  <c r="AJ245" i="31"/>
  <c r="AK241" i="31"/>
  <c r="AJ241" i="31"/>
  <c r="AK237" i="31"/>
  <c r="AJ237" i="31"/>
  <c r="AK233" i="31"/>
  <c r="AJ233" i="31"/>
  <c r="AK229" i="31"/>
  <c r="AJ229" i="31"/>
  <c r="AK225" i="31"/>
  <c r="AJ225" i="31"/>
  <c r="AK631" i="31"/>
  <c r="AJ631" i="31"/>
  <c r="AK627" i="31"/>
  <c r="AJ627" i="31"/>
  <c r="AK623" i="31"/>
  <c r="AJ623" i="31"/>
  <c r="AK619" i="31"/>
  <c r="AJ619" i="31"/>
  <c r="AK615" i="31"/>
  <c r="AJ615" i="31"/>
  <c r="AK611" i="31"/>
  <c r="AJ611" i="31"/>
  <c r="AK607" i="31"/>
  <c r="AJ607" i="31"/>
  <c r="AK603" i="31"/>
  <c r="AJ603" i="31"/>
  <c r="AK599" i="31"/>
  <c r="AJ599" i="31"/>
  <c r="AK595" i="31"/>
  <c r="AJ595" i="31"/>
  <c r="AK591" i="31"/>
  <c r="AJ591" i="31"/>
  <c r="AK587" i="31"/>
  <c r="AJ587" i="31"/>
  <c r="AK583" i="31"/>
  <c r="AJ583" i="31"/>
  <c r="AK579" i="31"/>
  <c r="AJ579" i="31"/>
  <c r="AK575" i="31"/>
  <c r="AJ575" i="31"/>
  <c r="AK571" i="31"/>
  <c r="AJ571" i="31"/>
  <c r="AK567" i="31"/>
  <c r="AJ567" i="31"/>
  <c r="AK563" i="31"/>
  <c r="AJ563" i="31"/>
  <c r="AK559" i="31"/>
  <c r="AJ559" i="31"/>
  <c r="AK555" i="31"/>
  <c r="AJ555" i="31"/>
  <c r="AK551" i="31"/>
  <c r="AJ551" i="31"/>
  <c r="AK547" i="31"/>
  <c r="AJ547" i="31"/>
  <c r="AK543" i="31"/>
  <c r="AJ543" i="31"/>
  <c r="AK539" i="31"/>
  <c r="AJ539" i="31"/>
  <c r="AK535" i="31"/>
  <c r="AJ535" i="31"/>
  <c r="AK531" i="31"/>
  <c r="AJ531" i="31"/>
  <c r="AK527" i="31"/>
  <c r="AJ527" i="31"/>
  <c r="AK523" i="31"/>
  <c r="AJ523" i="31"/>
  <c r="AK519" i="31"/>
  <c r="AJ519" i="31"/>
  <c r="AK515" i="31"/>
  <c r="AJ515" i="31"/>
  <c r="AK511" i="31"/>
  <c r="AJ511" i="31"/>
  <c r="AK507" i="31"/>
  <c r="AJ507" i="31"/>
  <c r="AK503" i="31"/>
  <c r="AJ503" i="31"/>
  <c r="AK499" i="31"/>
  <c r="AJ499" i="31"/>
  <c r="AK495" i="31"/>
  <c r="AJ495" i="31"/>
  <c r="AK491" i="31"/>
  <c r="AJ491" i="31"/>
  <c r="AK487" i="31"/>
  <c r="AJ487" i="31"/>
  <c r="AK483" i="31"/>
  <c r="AJ483" i="31"/>
  <c r="AK479" i="31"/>
  <c r="AJ479" i="31"/>
  <c r="AK475" i="31"/>
  <c r="AJ475" i="31"/>
  <c r="AK471" i="31"/>
  <c r="AJ471" i="31"/>
  <c r="AK467" i="31"/>
  <c r="AJ467" i="31"/>
  <c r="AK463" i="31"/>
  <c r="AJ463" i="31"/>
  <c r="AK459" i="31"/>
  <c r="AJ459" i="31"/>
  <c r="AK455" i="31"/>
  <c r="AJ455" i="31"/>
  <c r="AK451" i="31"/>
  <c r="AJ451" i="31"/>
  <c r="AK447" i="31"/>
  <c r="AJ447" i="31"/>
  <c r="AK443" i="31"/>
  <c r="AJ443" i="31"/>
  <c r="AK851" i="31"/>
  <c r="AJ851" i="31"/>
  <c r="AJ847" i="31"/>
  <c r="AK847" i="31"/>
  <c r="AK843" i="31"/>
  <c r="AJ843" i="31"/>
  <c r="AK839" i="31"/>
  <c r="AJ839" i="31"/>
  <c r="AK835" i="31"/>
  <c r="AJ835" i="31"/>
  <c r="AJ831" i="31"/>
  <c r="AK831" i="31"/>
  <c r="AK827" i="31"/>
  <c r="AJ827" i="31"/>
  <c r="AK823" i="31"/>
  <c r="AJ823" i="31"/>
  <c r="AK819" i="31"/>
  <c r="AJ819" i="31"/>
  <c r="AJ815" i="31"/>
  <c r="AK815" i="31"/>
  <c r="AK811" i="31"/>
  <c r="AJ811" i="31"/>
  <c r="AK807" i="31"/>
  <c r="AJ807" i="31"/>
  <c r="AK803" i="31"/>
  <c r="AJ803" i="31"/>
  <c r="AJ799" i="31"/>
  <c r="AK799" i="31"/>
  <c r="AK795" i="31"/>
  <c r="AJ795" i="31"/>
  <c r="AK791" i="31"/>
  <c r="AJ791" i="31"/>
  <c r="AK787" i="31"/>
  <c r="AJ787" i="31"/>
  <c r="AK783" i="31"/>
  <c r="AJ783" i="31"/>
  <c r="AK779" i="31"/>
  <c r="AJ779" i="31"/>
  <c r="AK775" i="31"/>
  <c r="AJ775" i="31"/>
  <c r="AK771" i="31"/>
  <c r="AJ771" i="31"/>
  <c r="AK767" i="31"/>
  <c r="AJ767" i="31"/>
  <c r="AK763" i="31"/>
  <c r="AJ763" i="31"/>
  <c r="AK759" i="31"/>
  <c r="AJ759" i="31"/>
  <c r="AK755" i="31"/>
  <c r="AJ755" i="31"/>
  <c r="AK751" i="31"/>
  <c r="AJ751" i="31"/>
  <c r="AK747" i="31"/>
  <c r="AJ747" i="31"/>
  <c r="AK743" i="31"/>
  <c r="AJ743" i="31"/>
  <c r="AK739" i="31"/>
  <c r="AJ739" i="31"/>
  <c r="AK735" i="31"/>
  <c r="AJ735" i="31"/>
  <c r="AK731" i="31"/>
  <c r="AJ731" i="31"/>
  <c r="AK727" i="31"/>
  <c r="AJ727" i="31"/>
  <c r="AK723" i="31"/>
  <c r="AJ723" i="31"/>
  <c r="AK719" i="31"/>
  <c r="AJ719" i="31"/>
  <c r="AK715" i="31"/>
  <c r="AJ715" i="31"/>
  <c r="AK711" i="31"/>
  <c r="AJ711" i="31"/>
  <c r="AK707" i="31"/>
  <c r="AJ707" i="31"/>
  <c r="AK703" i="31"/>
  <c r="AJ703" i="31"/>
  <c r="AK699" i="31"/>
  <c r="AJ699" i="31"/>
  <c r="AK695" i="31"/>
  <c r="AJ695" i="31"/>
  <c r="AK691" i="31"/>
  <c r="AJ691" i="31"/>
  <c r="AK687" i="31"/>
  <c r="AJ687" i="31"/>
  <c r="AK683" i="31"/>
  <c r="AJ683" i="31"/>
  <c r="AK679" i="31"/>
  <c r="AJ679" i="31"/>
  <c r="AK675" i="31"/>
  <c r="AJ675" i="31"/>
  <c r="AK671" i="31"/>
  <c r="AJ671" i="31"/>
  <c r="AK667" i="31"/>
  <c r="AJ667" i="31"/>
  <c r="AK663" i="31"/>
  <c r="AJ663" i="31"/>
  <c r="K805" i="31"/>
  <c r="L805" i="31"/>
  <c r="V805" i="31"/>
  <c r="K789" i="31"/>
  <c r="L789" i="31"/>
  <c r="V789" i="31"/>
  <c r="K773" i="31"/>
  <c r="L773" i="31"/>
  <c r="V773" i="31"/>
  <c r="K757" i="31"/>
  <c r="L757" i="31"/>
  <c r="V757" i="31"/>
  <c r="K741" i="31"/>
  <c r="L741" i="31"/>
  <c r="V741" i="31"/>
  <c r="K725" i="31"/>
  <c r="L725" i="31"/>
  <c r="V725" i="31"/>
  <c r="K709" i="31"/>
  <c r="L709" i="31"/>
  <c r="V709" i="31"/>
  <c r="K693" i="31"/>
  <c r="L693" i="31"/>
  <c r="V693" i="31"/>
  <c r="K677" i="31"/>
  <c r="L677" i="31"/>
  <c r="V677" i="31"/>
  <c r="K661" i="31"/>
  <c r="L661" i="31"/>
  <c r="V661" i="31"/>
  <c r="K645" i="31"/>
  <c r="L645" i="31"/>
  <c r="V645" i="31"/>
  <c r="K629" i="31"/>
  <c r="L629" i="31"/>
  <c r="V629" i="31"/>
  <c r="K613" i="31"/>
  <c r="L613" i="31"/>
  <c r="V613" i="31"/>
  <c r="K597" i="31"/>
  <c r="L597" i="31"/>
  <c r="V597" i="31"/>
  <c r="K581" i="31"/>
  <c r="L581" i="31"/>
  <c r="V581" i="31"/>
  <c r="K565" i="31"/>
  <c r="L565" i="31"/>
  <c r="V565" i="31"/>
  <c r="K549" i="31"/>
  <c r="L549" i="31"/>
  <c r="V549" i="31"/>
  <c r="K533" i="31"/>
  <c r="L533" i="31"/>
  <c r="V533" i="31"/>
  <c r="K517" i="31"/>
  <c r="L517" i="31"/>
  <c r="V517" i="31"/>
  <c r="K501" i="31"/>
  <c r="L501" i="31"/>
  <c r="V501" i="31"/>
  <c r="K484" i="31"/>
  <c r="L484" i="31"/>
  <c r="V484" i="31"/>
  <c r="K468" i="31"/>
  <c r="L468" i="31"/>
  <c r="V468" i="31"/>
  <c r="K452" i="31"/>
  <c r="L452" i="31"/>
  <c r="V452" i="31"/>
  <c r="K436" i="31"/>
  <c r="L436" i="31"/>
  <c r="V436" i="31"/>
  <c r="K420" i="31"/>
  <c r="L420" i="31"/>
  <c r="V420" i="31"/>
  <c r="K404" i="31"/>
  <c r="L404" i="31"/>
  <c r="V404" i="31"/>
  <c r="K388" i="31"/>
  <c r="L388" i="31"/>
  <c r="V388" i="31"/>
  <c r="K372" i="31"/>
  <c r="L372" i="31"/>
  <c r="V372" i="31"/>
  <c r="K356" i="31"/>
  <c r="L356" i="31"/>
  <c r="V356" i="31"/>
  <c r="K340" i="31"/>
  <c r="L340" i="31"/>
  <c r="V340" i="31"/>
  <c r="K324" i="31"/>
  <c r="L324" i="31"/>
  <c r="V324" i="31"/>
  <c r="K308" i="31"/>
  <c r="L308" i="31"/>
  <c r="V308" i="31"/>
  <c r="K292" i="31"/>
  <c r="L292" i="31"/>
  <c r="V292" i="31"/>
  <c r="K276" i="31"/>
  <c r="L276" i="31"/>
  <c r="V276" i="31"/>
  <c r="K260" i="31"/>
  <c r="L260" i="31"/>
  <c r="V260" i="31"/>
  <c r="K244" i="31"/>
  <c r="L244" i="31"/>
  <c r="V244" i="31"/>
  <c r="K228" i="31"/>
  <c r="L228" i="31"/>
  <c r="V228" i="31"/>
  <c r="K212" i="31"/>
  <c r="L212" i="31"/>
  <c r="V212" i="31"/>
  <c r="K196" i="31"/>
  <c r="L196" i="31"/>
  <c r="V196" i="31"/>
  <c r="K180" i="31"/>
  <c r="L180" i="31"/>
  <c r="V180" i="31"/>
  <c r="K164" i="31"/>
  <c r="L164" i="31"/>
  <c r="V164" i="31"/>
  <c r="K148" i="31"/>
  <c r="L148" i="31"/>
  <c r="V148" i="31"/>
  <c r="K132" i="31"/>
  <c r="L132" i="31"/>
  <c r="V132" i="31"/>
  <c r="K116" i="31"/>
  <c r="L116" i="31"/>
  <c r="V116" i="31"/>
  <c r="K100" i="31"/>
  <c r="L100" i="31"/>
  <c r="V100" i="31"/>
  <c r="K84" i="31"/>
  <c r="L84" i="31"/>
  <c r="V84" i="31"/>
  <c r="K68" i="31"/>
  <c r="L68" i="31"/>
  <c r="V68" i="31"/>
  <c r="K52" i="31"/>
  <c r="L52" i="31"/>
  <c r="V52" i="31"/>
  <c r="K36" i="31"/>
  <c r="L36" i="31"/>
  <c r="V36" i="31"/>
  <c r="K20" i="31"/>
  <c r="L20" i="31"/>
  <c r="V20" i="31"/>
  <c r="K4" i="31"/>
  <c r="L4" i="31"/>
  <c r="V4" i="31"/>
  <c r="U220" i="31"/>
  <c r="U216" i="31"/>
  <c r="U212" i="31"/>
  <c r="U208" i="31"/>
  <c r="U204" i="31"/>
  <c r="U200" i="31"/>
  <c r="U196" i="31"/>
  <c r="U192" i="31"/>
  <c r="U188" i="31"/>
  <c r="U184" i="31"/>
  <c r="U180" i="31"/>
  <c r="U176" i="31"/>
  <c r="U172" i="31"/>
  <c r="U168" i="31"/>
  <c r="U164" i="31"/>
  <c r="U160" i="31"/>
  <c r="U156" i="31"/>
  <c r="U152" i="31"/>
  <c r="U148" i="31"/>
  <c r="U144" i="31"/>
  <c r="U140" i="31"/>
  <c r="U136" i="31"/>
  <c r="U132" i="31"/>
  <c r="U128" i="31"/>
  <c r="U124" i="31"/>
  <c r="U120" i="31"/>
  <c r="U116" i="31"/>
  <c r="U112" i="31"/>
  <c r="U108" i="31"/>
  <c r="U104" i="31"/>
  <c r="U100" i="31"/>
  <c r="U96" i="31"/>
  <c r="U92" i="31"/>
  <c r="U88" i="31"/>
  <c r="U84" i="31"/>
  <c r="U80" i="31"/>
  <c r="U76" i="31"/>
  <c r="U72" i="31"/>
  <c r="U68" i="31"/>
  <c r="U64" i="31"/>
  <c r="U60" i="31"/>
  <c r="U56" i="31"/>
  <c r="U52" i="31"/>
  <c r="U48" i="31"/>
  <c r="U44" i="31"/>
  <c r="U40" i="31"/>
  <c r="U36" i="31"/>
  <c r="U32" i="31"/>
  <c r="U28" i="31"/>
  <c r="U24" i="31"/>
  <c r="U20" i="31"/>
  <c r="U16" i="31"/>
  <c r="U12" i="31"/>
  <c r="U8" i="31"/>
  <c r="U4" i="31"/>
  <c r="K493" i="31"/>
  <c r="L493" i="31"/>
  <c r="V493" i="31"/>
  <c r="V707" i="31"/>
  <c r="V739" i="31"/>
  <c r="V771" i="31"/>
  <c r="V803" i="31"/>
  <c r="V671" i="31"/>
  <c r="V702" i="31"/>
  <c r="V686" i="31"/>
  <c r="V718" i="31"/>
  <c r="V814" i="31"/>
  <c r="V750" i="31"/>
  <c r="V782" i="31"/>
  <c r="V766" i="31"/>
  <c r="V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9" authorId="0" shapeId="0" xr:uid="{FE7A7F6B-B96C-49EC-8C5E-19A2AF7783CE}">
      <text>
        <r>
          <rPr>
            <b/>
            <sz val="9"/>
            <color indexed="81"/>
            <rFont val="Tahoma"/>
            <family val="2"/>
          </rPr>
          <t>Anders Sundsdal:</t>
        </r>
        <r>
          <rPr>
            <sz val="9"/>
            <color indexed="81"/>
            <rFont val="Tahoma"/>
            <family val="2"/>
          </rPr>
          <t xml:space="preserve">
No bag</t>
        </r>
      </text>
    </comment>
    <comment ref="A137" authorId="0" shapeId="0" xr:uid="{510E5160-3E60-46DC-8DE5-9A506DE1702B}">
      <text>
        <r>
          <rPr>
            <b/>
            <sz val="9"/>
            <color indexed="81"/>
            <rFont val="Tahoma"/>
            <family val="2"/>
          </rPr>
          <t>Anders Sundsdal:</t>
        </r>
        <r>
          <rPr>
            <sz val="9"/>
            <color indexed="81"/>
            <rFont val="Tahoma"/>
            <family val="2"/>
          </rPr>
          <t xml:space="preserve">
No bag</t>
        </r>
      </text>
    </comment>
    <comment ref="A138" authorId="0" shapeId="0" xr:uid="{F42BDC11-1BDF-43E5-91A9-BA0B8A34581A}">
      <text>
        <r>
          <rPr>
            <b/>
            <sz val="9"/>
            <color indexed="81"/>
            <rFont val="Tahoma"/>
            <family val="2"/>
          </rPr>
          <t>Anders Sundsdal:</t>
        </r>
        <r>
          <rPr>
            <sz val="9"/>
            <color indexed="81"/>
            <rFont val="Tahoma"/>
            <family val="2"/>
          </rPr>
          <t xml:space="preserve">
No bag</t>
        </r>
      </text>
    </comment>
    <comment ref="A139" authorId="0" shapeId="0" xr:uid="{E4BA2D92-CB95-4864-8234-3AC61E89039F}">
      <text>
        <r>
          <rPr>
            <b/>
            <sz val="9"/>
            <color indexed="81"/>
            <rFont val="Tahoma"/>
            <family val="2"/>
          </rPr>
          <t>Anders Sundsdal:</t>
        </r>
        <r>
          <rPr>
            <sz val="9"/>
            <color indexed="81"/>
            <rFont val="Tahoma"/>
            <family val="2"/>
          </rPr>
          <t xml:space="preserve">
No bag</t>
        </r>
      </text>
    </comment>
    <comment ref="A140" authorId="0" shapeId="0" xr:uid="{01CEFEC6-73B3-4863-BB0C-EE4595E1B65E}">
      <text>
        <r>
          <rPr>
            <b/>
            <sz val="9"/>
            <color indexed="81"/>
            <rFont val="Tahoma"/>
            <family val="2"/>
          </rPr>
          <t>Anders Sundsdal:</t>
        </r>
        <r>
          <rPr>
            <sz val="9"/>
            <color indexed="81"/>
            <rFont val="Tahoma"/>
            <family val="2"/>
          </rPr>
          <t xml:space="preserve">
No bag</t>
        </r>
      </text>
    </comment>
    <comment ref="A169" authorId="0" shapeId="0" xr:uid="{8CDEF242-9D4E-43DC-B974-B3E3A216C583}">
      <text>
        <r>
          <rPr>
            <b/>
            <sz val="9"/>
            <color indexed="81"/>
            <rFont val="Tahoma"/>
            <family val="2"/>
          </rPr>
          <t>Anders Sundsdal:</t>
        </r>
        <r>
          <rPr>
            <sz val="9"/>
            <color indexed="81"/>
            <rFont val="Tahoma"/>
            <family val="2"/>
          </rPr>
          <t xml:space="preserve">
No bag</t>
        </r>
      </text>
    </comment>
    <comment ref="A173"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B270"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B513"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576" authorId="0" shapeId="0" xr:uid="{6FEF8B36-BC55-47FB-93F2-BB654E5DF871}">
      <text>
        <r>
          <rPr>
            <b/>
            <sz val="9"/>
            <color indexed="81"/>
            <rFont val="Tahoma"/>
            <family val="2"/>
          </rPr>
          <t>Anders Sundsdal:</t>
        </r>
        <r>
          <rPr>
            <sz val="9"/>
            <color indexed="81"/>
            <rFont val="Tahoma"/>
            <family val="2"/>
          </rPr>
          <t xml:space="preserve">
No plot number on bag</t>
        </r>
      </text>
    </comment>
    <comment ref="B673"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A721"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B721"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A722"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723"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A724"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A741"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A749"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0"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1"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2"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3"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A754"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755"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75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A777"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A778"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A779"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A780"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B822" authorId="0" shapeId="0" xr:uid="{F13ABE56-231B-45F5-A441-F3FE90668407}">
      <text>
        <r>
          <rPr>
            <b/>
            <sz val="9"/>
            <color indexed="81"/>
            <rFont val="Tahoma"/>
            <family val="2"/>
          </rPr>
          <t>Anders Sundsdal:</t>
        </r>
        <r>
          <rPr>
            <sz val="9"/>
            <color indexed="81"/>
            <rFont val="Tahoma"/>
            <family val="2"/>
          </rPr>
          <t xml:space="preserve">
Not found in the list of teabags used.</t>
        </r>
      </text>
    </comment>
    <comment ref="B823" authorId="0" shapeId="0" xr:uid="{BEDDC5E9-BDF6-445A-A61C-A3637BCEEB9C}">
      <text>
        <r>
          <rPr>
            <b/>
            <sz val="9"/>
            <color indexed="81"/>
            <rFont val="Tahoma"/>
            <family val="2"/>
          </rPr>
          <t>Anders Sundsdal:</t>
        </r>
        <r>
          <rPr>
            <sz val="9"/>
            <color indexed="81"/>
            <rFont val="Tahoma"/>
            <family val="2"/>
          </rPr>
          <t xml:space="preserve">
Not found in teabags used sheet</t>
        </r>
      </text>
    </comment>
    <comment ref="B824" authorId="0" shapeId="0" xr:uid="{948C8701-78D9-4390-A849-1A8BA5A0F40B}">
      <text>
        <r>
          <rPr>
            <b/>
            <sz val="9"/>
            <color indexed="81"/>
            <rFont val="Tahoma"/>
            <family val="2"/>
          </rPr>
          <t>Anders Sundsdal:</t>
        </r>
        <r>
          <rPr>
            <sz val="9"/>
            <color indexed="81"/>
            <rFont val="Tahoma"/>
            <family val="2"/>
          </rPr>
          <t xml:space="preserve">
Not found in teabags ued sheet</t>
        </r>
      </text>
    </comment>
    <comment ref="B825"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22"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C25"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C26"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C27"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C28"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 ref="B38"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4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91"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B93"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D93"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106"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08"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E111"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23"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E123"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B138"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3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B140"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150"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H152"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B153"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C154"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C15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C156"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157"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C157"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B178" authorId="0" shapeId="0" xr:uid="{F8518429-D3D3-49D2-BCB7-AA6F9EA59141}">
      <text>
        <r>
          <rPr>
            <b/>
            <sz val="9"/>
            <color indexed="81"/>
            <rFont val="Tahoma"/>
            <family val="2"/>
          </rPr>
          <t>Anders Sundsdal:</t>
        </r>
        <r>
          <rPr>
            <sz val="9"/>
            <color indexed="81"/>
            <rFont val="Tahoma"/>
            <family val="2"/>
          </rPr>
          <t xml:space="preserve">
Corr. From G798 to G298</t>
        </r>
      </text>
    </comment>
    <comment ref="B19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B226"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B25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B269"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273"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B276"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B277"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289" authorId="0" shapeId="0" xr:uid="{18D49196-A49E-4162-833A-806F527E76FC}">
      <text>
        <r>
          <rPr>
            <b/>
            <sz val="9"/>
            <color indexed="81"/>
            <rFont val="Tahoma"/>
            <family val="2"/>
          </rPr>
          <t>Anders Sundsdal:</t>
        </r>
        <r>
          <rPr>
            <sz val="9"/>
            <color indexed="81"/>
            <rFont val="Tahoma"/>
            <family val="2"/>
          </rPr>
          <t xml:space="preserve">
Corr. From G787 to G789</t>
        </r>
      </text>
    </comment>
    <comment ref="B294"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B300"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308"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B335"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33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B376" authorId="0" shapeId="0" xr:uid="{5AF1FFF2-BC0E-42A8-875A-36E12A7C60E8}">
      <text>
        <r>
          <rPr>
            <b/>
            <sz val="9"/>
            <color indexed="81"/>
            <rFont val="Tahoma"/>
            <family val="2"/>
          </rPr>
          <t>Anders Sundsdal:</t>
        </r>
        <r>
          <rPr>
            <sz val="9"/>
            <color indexed="81"/>
            <rFont val="Tahoma"/>
            <family val="2"/>
          </rPr>
          <t xml:space="preserve">
Corr. From G718 to G798</t>
        </r>
      </text>
    </comment>
    <comment ref="B384"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91"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399"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B40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10"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B43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460"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461"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476"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C500"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1"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2"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3"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2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C529"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C530"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C531"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H540"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B541" authorId="0" shapeId="0" xr:uid="{1D4E0875-A442-4D6F-AC78-0E037BAAA260}">
      <text>
        <r>
          <rPr>
            <b/>
            <sz val="9"/>
            <color indexed="81"/>
            <rFont val="Tahoma"/>
            <family val="2"/>
          </rPr>
          <t>Anders Sundsdal:</t>
        </r>
        <r>
          <rPr>
            <sz val="9"/>
            <color indexed="81"/>
            <rFont val="Tahoma"/>
            <family val="2"/>
          </rPr>
          <t xml:space="preserve">
Corr. From G537 to G637</t>
        </r>
      </text>
    </comment>
    <comment ref="B55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H632"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C657" authorId="0" shapeId="0" xr:uid="{0A6A7924-68B3-465F-8E9D-972ED3DEBE81}">
      <text>
        <r>
          <rPr>
            <b/>
            <sz val="9"/>
            <color indexed="81"/>
            <rFont val="Tahoma"/>
            <family val="2"/>
          </rPr>
          <t>Anders Sundsdal:</t>
        </r>
        <r>
          <rPr>
            <sz val="9"/>
            <color indexed="81"/>
            <rFont val="Tahoma"/>
            <family val="2"/>
          </rPr>
          <t xml:space="preserve">
Plot 106 most likely</t>
        </r>
      </text>
    </comment>
    <comment ref="B671"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677"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67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C678" authorId="0" shapeId="0" xr:uid="{89DC1B1E-9E97-4E75-A5B8-011708BC6334}">
      <text>
        <r>
          <rPr>
            <b/>
            <sz val="9"/>
            <color indexed="81"/>
            <rFont val="Tahoma"/>
            <family val="2"/>
          </rPr>
          <t>Anders Sundsdal:</t>
        </r>
        <r>
          <rPr>
            <sz val="9"/>
            <color indexed="81"/>
            <rFont val="Tahoma"/>
            <family val="2"/>
          </rPr>
          <t xml:space="preserve">
Plot 106 most likely</t>
        </r>
      </text>
    </comment>
    <comment ref="C792" authorId="0" shapeId="0" xr:uid="{33719FF1-2E45-404C-A903-ED47DAE95BDD}">
      <text>
        <r>
          <rPr>
            <b/>
            <sz val="9"/>
            <color indexed="81"/>
            <rFont val="Tahoma"/>
            <family val="2"/>
          </rPr>
          <t>Anders Sundsdal:</t>
        </r>
        <r>
          <rPr>
            <sz val="9"/>
            <color indexed="81"/>
            <rFont val="Tahoma"/>
            <family val="2"/>
          </rPr>
          <t xml:space="preserve">
plot 182?</t>
        </r>
      </text>
    </comment>
    <comment ref="B794"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D794"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B80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C807" authorId="0" shapeId="0" xr:uid="{8264AFC7-89B4-4A13-8847-7805301D21C0}">
      <text>
        <r>
          <rPr>
            <b/>
            <sz val="9"/>
            <color indexed="81"/>
            <rFont val="Tahoma"/>
            <family val="2"/>
          </rPr>
          <t>Anders Sundsdal:</t>
        </r>
        <r>
          <rPr>
            <sz val="9"/>
            <color indexed="81"/>
            <rFont val="Tahoma"/>
            <family val="2"/>
          </rPr>
          <t xml:space="preserve">
Plot 106 most likely</t>
        </r>
      </text>
    </comment>
    <comment ref="C809" authorId="0" shapeId="0" xr:uid="{01331946-0856-43D0-BE95-B3EFB0070C27}">
      <text>
        <r>
          <rPr>
            <b/>
            <sz val="9"/>
            <color indexed="81"/>
            <rFont val="Tahoma"/>
            <family val="2"/>
          </rPr>
          <t>Anders Sundsdal:</t>
        </r>
        <r>
          <rPr>
            <sz val="9"/>
            <color indexed="81"/>
            <rFont val="Tahoma"/>
            <family val="2"/>
          </rPr>
          <t xml:space="preserve">
Plot 106 most likely</t>
        </r>
      </text>
    </comment>
    <comment ref="B837"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71"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319"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321"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328"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354"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 ref="A362"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573"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618"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07" authorId="0" shapeId="0" xr:uid="{576F0636-F525-4BBD-B887-BC31B26CEF63}">
      <text>
        <r>
          <rPr>
            <b/>
            <sz val="9"/>
            <color indexed="81"/>
            <rFont val="Tahoma"/>
            <family val="2"/>
          </rPr>
          <t>Anders Sundsdal:</t>
        </r>
        <r>
          <rPr>
            <sz val="9"/>
            <color indexed="81"/>
            <rFont val="Tahoma"/>
            <family val="2"/>
          </rPr>
          <t xml:space="preserve">
No bag</t>
        </r>
      </text>
    </comment>
    <comment ref="A112" authorId="0" shapeId="0" xr:uid="{7464959D-EC38-4ACC-AC53-881C14130CF6}">
      <text>
        <r>
          <rPr>
            <b/>
            <sz val="9"/>
            <color indexed="81"/>
            <rFont val="Tahoma"/>
            <family val="2"/>
          </rPr>
          <t>Anders Sundsdal:</t>
        </r>
        <r>
          <rPr>
            <sz val="9"/>
            <color indexed="81"/>
            <rFont val="Tahoma"/>
            <family val="2"/>
          </rPr>
          <t xml:space="preserve">
No bag</t>
        </r>
      </text>
    </comment>
    <comment ref="A113" authorId="0" shapeId="0" xr:uid="{9C19D5EB-1992-44AE-AE33-7A3B5C446BE5}">
      <text>
        <r>
          <rPr>
            <b/>
            <sz val="9"/>
            <color indexed="81"/>
            <rFont val="Tahoma"/>
            <family val="2"/>
          </rPr>
          <t>Anders Sundsdal:</t>
        </r>
        <r>
          <rPr>
            <sz val="9"/>
            <color indexed="81"/>
            <rFont val="Tahoma"/>
            <family val="2"/>
          </rPr>
          <t xml:space="preserve">
No bag</t>
        </r>
      </text>
    </comment>
    <comment ref="A114" authorId="0" shapeId="0" xr:uid="{F27FF6F9-2C59-43FA-B4B7-5550C57E6CEC}">
      <text>
        <r>
          <rPr>
            <b/>
            <sz val="9"/>
            <color indexed="81"/>
            <rFont val="Tahoma"/>
            <family val="2"/>
          </rPr>
          <t>Anders Sundsdal:</t>
        </r>
        <r>
          <rPr>
            <sz val="9"/>
            <color indexed="81"/>
            <rFont val="Tahoma"/>
            <family val="2"/>
          </rPr>
          <t xml:space="preserve">
No bag</t>
        </r>
      </text>
    </comment>
    <comment ref="H133" authorId="0" shapeId="0" xr:uid="{AE56CC21-1C6E-42BF-BFC1-4629513BC507}">
      <text>
        <r>
          <rPr>
            <b/>
            <sz val="9"/>
            <color indexed="81"/>
            <rFont val="Tahoma"/>
            <family val="2"/>
          </rPr>
          <t>Anders Sundsdal:</t>
        </r>
        <r>
          <rPr>
            <sz val="9"/>
            <color indexed="81"/>
            <rFont val="Tahoma"/>
            <family val="2"/>
          </rPr>
          <t xml:space="preserve">
Changed from 65 to 6</t>
        </r>
      </text>
    </comment>
    <comment ref="A138" authorId="0" shapeId="0" xr:uid="{DDED2020-139E-4B3C-B8A8-F4F1246D947A}">
      <text>
        <r>
          <rPr>
            <b/>
            <sz val="9"/>
            <color indexed="81"/>
            <rFont val="Tahoma"/>
            <family val="2"/>
          </rPr>
          <t>Anders Sundsdal:</t>
        </r>
        <r>
          <rPr>
            <sz val="9"/>
            <color indexed="81"/>
            <rFont val="Tahoma"/>
            <family val="2"/>
          </rPr>
          <t xml:space="preserve">
No bag</t>
        </r>
      </text>
    </comment>
    <comment ref="A141" authorId="0" shapeId="0" xr:uid="{056FCB2F-B9FF-402E-AF63-EAD781B30CB0}">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H161" authorId="0" shapeId="0" xr:uid="{A37D06C6-448C-44FF-827D-818F36557C21}">
      <text>
        <r>
          <rPr>
            <b/>
            <sz val="9"/>
            <color indexed="81"/>
            <rFont val="Tahoma"/>
            <family val="2"/>
          </rPr>
          <t>Anders Sundsdal:</t>
        </r>
        <r>
          <rPr>
            <sz val="9"/>
            <color indexed="81"/>
            <rFont val="Tahoma"/>
            <family val="2"/>
          </rPr>
          <t xml:space="preserve">
Korrigert fra R312 til R31 pga duplikat</t>
        </r>
      </text>
    </comment>
    <comment ref="E212" authorId="0" shapeId="0" xr:uid="{9CDFFB76-51D6-4807-9468-20276B85D531}">
      <text>
        <r>
          <rPr>
            <b/>
            <sz val="9"/>
            <color indexed="81"/>
            <rFont val="Tahoma"/>
            <family val="2"/>
          </rPr>
          <t>Anders Sundsdal:</t>
        </r>
        <r>
          <rPr>
            <sz val="9"/>
            <color indexed="81"/>
            <rFont val="Tahoma"/>
            <family val="2"/>
          </rPr>
          <t xml:space="preserve">
Rozi has written G569, check the Afterwet sheet to correct this: from G569 to G509</t>
        </r>
      </text>
    </comment>
    <comment ref="H320" authorId="0" shapeId="0" xr:uid="{79BD3159-F62B-4BA1-AE74-F758F8C962BA}">
      <text>
        <r>
          <rPr>
            <b/>
            <sz val="9"/>
            <color indexed="81"/>
            <rFont val="Tahoma"/>
            <family val="2"/>
          </rPr>
          <t>Anders Sundsdal:</t>
        </r>
        <r>
          <rPr>
            <sz val="9"/>
            <color indexed="81"/>
            <rFont val="Tahoma"/>
            <family val="2"/>
          </rPr>
          <t xml:space="preserve">
Redigert fra G565 til R565 pga duplikat og manglende R tepose i dette settet.</t>
        </r>
      </text>
    </comment>
    <comment ref="H394" authorId="0" shapeId="0" xr:uid="{7AB3E43E-20E5-4763-AAEC-71E77DDA2F6E}">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443" authorId="0" shapeId="0" xr:uid="{F2561CEF-3CAD-44BA-90BC-5CB99023D27F}">
      <text>
        <r>
          <rPr>
            <b/>
            <sz val="9"/>
            <color indexed="81"/>
            <rFont val="Tahoma"/>
            <family val="2"/>
          </rPr>
          <t>Anders Sundsdal:</t>
        </r>
        <r>
          <rPr>
            <sz val="9"/>
            <color indexed="81"/>
            <rFont val="Tahoma"/>
            <family val="2"/>
          </rPr>
          <t xml:space="preserve">
No plot number on bag</t>
        </r>
      </text>
    </comment>
    <comment ref="H473" authorId="0" shapeId="0" xr:uid="{077CC582-0A9B-4513-9A29-3D049EF66ABE}">
      <text>
        <r>
          <rPr>
            <b/>
            <sz val="9"/>
            <color indexed="81"/>
            <rFont val="Tahoma"/>
            <family val="2"/>
          </rPr>
          <t>Anders Sundsdal:</t>
        </r>
        <r>
          <rPr>
            <sz val="9"/>
            <color indexed="81"/>
            <rFont val="Tahoma"/>
            <family val="2"/>
          </rPr>
          <t xml:space="preserve">
Redigert fra R535 til R353 pga duplikat</t>
        </r>
      </text>
    </comment>
    <comment ref="E514" authorId="0" shapeId="0" xr:uid="{3EDDBEAD-2DFE-429D-AECF-C7BF27B4B196}">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H538" authorId="0" shapeId="0" xr:uid="{63EB41BA-6457-4797-A011-A83E96D3D4A0}">
      <text>
        <r>
          <rPr>
            <b/>
            <sz val="9"/>
            <color indexed="81"/>
            <rFont val="Tahoma"/>
            <family val="2"/>
          </rPr>
          <t>Anders Sundsdal:</t>
        </r>
        <r>
          <rPr>
            <sz val="9"/>
            <color indexed="81"/>
            <rFont val="Tahoma"/>
            <family val="2"/>
          </rPr>
          <t xml:space="preserve">
Duplikat</t>
        </r>
      </text>
    </comment>
    <comment ref="H539" authorId="0" shapeId="0" xr:uid="{775FF645-6518-4BF4-BB51-1852CE21A3C1}">
      <text>
        <r>
          <rPr>
            <b/>
            <sz val="9"/>
            <color indexed="81"/>
            <rFont val="Tahoma"/>
            <family val="2"/>
          </rPr>
          <t>Anders Sundsdal:</t>
        </r>
        <r>
          <rPr>
            <sz val="9"/>
            <color indexed="81"/>
            <rFont val="Tahoma"/>
            <family val="2"/>
          </rPr>
          <t xml:space="preserve">
Duplikat</t>
        </r>
      </text>
    </comment>
    <comment ref="A550" authorId="0" shapeId="0" xr:uid="{12AA67A6-EBD8-4EE7-8763-E30365D95344}">
      <text>
        <r>
          <rPr>
            <b/>
            <sz val="9"/>
            <color indexed="81"/>
            <rFont val="Tahoma"/>
            <family val="2"/>
          </rPr>
          <t>Anders Sundsdal:</t>
        </r>
        <r>
          <rPr>
            <sz val="9"/>
            <color indexed="81"/>
            <rFont val="Tahoma"/>
            <family val="2"/>
          </rPr>
          <t xml:space="preserve">
Edited to 199 from 109. 109 was written on the paperbag.</t>
        </r>
      </text>
    </comment>
    <comment ref="A551" authorId="0" shapeId="0" xr:uid="{45D8B10E-871F-4BDB-9BDE-9FA92C5DB22D}">
      <text>
        <r>
          <rPr>
            <b/>
            <sz val="9"/>
            <color indexed="81"/>
            <rFont val="Tahoma"/>
            <family val="2"/>
          </rPr>
          <t>Anders Sundsdal:</t>
        </r>
        <r>
          <rPr>
            <sz val="9"/>
            <color indexed="81"/>
            <rFont val="Tahoma"/>
            <family val="2"/>
          </rPr>
          <t xml:space="preserve">
Edited to 199 from 109. 109 was written on the paperbag.</t>
        </r>
      </text>
    </comment>
    <comment ref="A552" authorId="0" shapeId="0" xr:uid="{46E8B846-DEC4-4F53-AFA7-5B13E7AC2991}">
      <text>
        <r>
          <rPr>
            <b/>
            <sz val="9"/>
            <color indexed="81"/>
            <rFont val="Tahoma"/>
            <family val="2"/>
          </rPr>
          <t>Anders Sundsdal:</t>
        </r>
        <r>
          <rPr>
            <sz val="9"/>
            <color indexed="81"/>
            <rFont val="Tahoma"/>
            <family val="2"/>
          </rPr>
          <t xml:space="preserve">
Edited to 199 from 109. 109 was written on the paperbag.</t>
        </r>
      </text>
    </comment>
    <comment ref="H552" authorId="0" shapeId="0" xr:uid="{DFEBF5FD-DBC9-4728-8527-EDEF4EAC4C0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H567" authorId="0" shapeId="0" xr:uid="{170CCEA4-9B67-4B40-8802-2959BCE18BB0}">
      <text>
        <r>
          <rPr>
            <b/>
            <sz val="9"/>
            <color indexed="81"/>
            <rFont val="Tahoma"/>
            <family val="2"/>
          </rPr>
          <t>Anders Sundsdal:</t>
        </r>
        <r>
          <rPr>
            <sz val="9"/>
            <color indexed="81"/>
            <rFont val="Tahoma"/>
            <family val="2"/>
          </rPr>
          <t xml:space="preserve">
Not written on bag put found in listofteabags used</t>
        </r>
      </text>
    </comment>
    <comment ref="A571" authorId="0" shapeId="0" xr:uid="{833FD6C3-E33F-4A91-A351-33B71EBA509F}">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2" authorId="0" shapeId="0" xr:uid="{E0555AB6-B4DF-4AD5-A925-3C037A22A0AC}">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3" authorId="0" shapeId="0" xr:uid="{D5CA179F-B52B-486A-9934-7F3293ED9E36}">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4" authorId="0" shapeId="0" xr:uid="{7C8EBAEC-8E61-47D0-B8FB-2F21797470A6}">
      <text>
        <r>
          <rPr>
            <b/>
            <sz val="9"/>
            <color indexed="81"/>
            <rFont val="Tahoma"/>
            <family val="2"/>
          </rPr>
          <t>Anders Sundsdal:</t>
        </r>
        <r>
          <rPr>
            <sz val="9"/>
            <color indexed="81"/>
            <rFont val="Tahoma"/>
            <family val="2"/>
          </rPr>
          <t xml:space="preserve">
Bag says 206, but in Teabags_used_in _wet says the teabags is in 207.</t>
        </r>
      </text>
    </comment>
    <comment ref="A575" authorId="0" shapeId="0" xr:uid="{9826725E-C69D-4D23-B5EA-364FB42D9D0C}">
      <text>
        <r>
          <rPr>
            <b/>
            <sz val="9"/>
            <color indexed="81"/>
            <rFont val="Tahoma"/>
            <family val="2"/>
          </rPr>
          <t>Anders Sundsdal:</t>
        </r>
        <r>
          <rPr>
            <sz val="9"/>
            <color indexed="81"/>
            <rFont val="Tahoma"/>
            <family val="2"/>
          </rPr>
          <t xml:space="preserve">
Bag says 206, but in Teabags_used_in _wet says the teabags is in 207.</t>
        </r>
      </text>
    </comment>
    <comment ref="A591" authorId="0" shapeId="0" xr:uid="{E239DB80-85D3-487E-9957-FEC692E08EB6}">
      <text>
        <r>
          <rPr>
            <b/>
            <sz val="9"/>
            <color indexed="81"/>
            <rFont val="Tahoma"/>
            <family val="2"/>
          </rPr>
          <t>Anders Sundsdal:</t>
        </r>
        <r>
          <rPr>
            <sz val="9"/>
            <color indexed="81"/>
            <rFont val="Tahoma"/>
            <family val="2"/>
          </rPr>
          <t xml:space="preserve">
Bag was written 215, but teabags corresponded to plot 213 .</t>
        </r>
      </text>
    </comment>
    <comment ref="A592" authorId="0" shapeId="0" xr:uid="{E8560C4F-3E61-466D-B331-078E10847162}">
      <text>
        <r>
          <rPr>
            <b/>
            <sz val="9"/>
            <color indexed="81"/>
            <rFont val="Tahoma"/>
            <family val="2"/>
          </rPr>
          <t>Anders Sundsdal:</t>
        </r>
        <r>
          <rPr>
            <sz val="9"/>
            <color indexed="81"/>
            <rFont val="Tahoma"/>
            <family val="2"/>
          </rPr>
          <t xml:space="preserve">
Bag was written 215, but teabags corresponded to plot 213 .</t>
        </r>
      </text>
    </comment>
    <comment ref="A593" authorId="0" shapeId="0" xr:uid="{A18A2C81-A349-4217-B295-2BA3B9AC8901}">
      <text>
        <r>
          <rPr>
            <b/>
            <sz val="9"/>
            <color indexed="81"/>
            <rFont val="Tahoma"/>
            <family val="2"/>
          </rPr>
          <t>Anders Sundsdal:</t>
        </r>
        <r>
          <rPr>
            <sz val="9"/>
            <color indexed="81"/>
            <rFont val="Tahoma"/>
            <family val="2"/>
          </rPr>
          <t xml:space="preserve">
Bag was written 215, but teabags corresponded to plot 213 .</t>
        </r>
      </text>
    </comment>
    <comment ref="E628" authorId="0" shapeId="0" xr:uid="{8AF88AFA-FD24-413F-BAE6-FE0316F41482}">
      <text>
        <r>
          <rPr>
            <b/>
            <sz val="9"/>
            <color indexed="81"/>
            <rFont val="Tahoma"/>
            <family val="2"/>
          </rPr>
          <t>Anders Sundsdal:</t>
        </r>
        <r>
          <rPr>
            <sz val="9"/>
            <color indexed="81"/>
            <rFont val="Tahoma"/>
            <family val="2"/>
          </rPr>
          <t xml:space="preserve">
Not found in teabags ued sheet</t>
        </r>
      </text>
    </comment>
    <comment ref="H629" authorId="0" shapeId="0" xr:uid="{3051404D-0AE0-4CC3-BCED-CD944317EF67}">
      <text>
        <r>
          <rPr>
            <b/>
            <sz val="9"/>
            <color indexed="81"/>
            <rFont val="Tahoma"/>
            <family val="2"/>
          </rPr>
          <t>Anders Sundsdal:</t>
        </r>
        <r>
          <rPr>
            <sz val="9"/>
            <color indexed="81"/>
            <rFont val="Tahoma"/>
            <family val="2"/>
          </rPr>
          <t xml:space="preserve">
Not found in teabags used sheet</t>
        </r>
      </text>
    </comment>
    <comment ref="H630" authorId="0" shapeId="0" xr:uid="{77A85542-986D-4E78-ADA5-010761CFAB17}">
      <text>
        <r>
          <rPr>
            <b/>
            <sz val="9"/>
            <color indexed="81"/>
            <rFont val="Tahoma"/>
            <family val="2"/>
          </rPr>
          <t>Anders Sundsdal:</t>
        </r>
        <r>
          <rPr>
            <sz val="9"/>
            <color indexed="81"/>
            <rFont val="Tahoma"/>
            <family val="2"/>
          </rPr>
          <t xml:space="preserve">
Not found in the list of teabags used.</t>
        </r>
      </text>
    </comment>
    <comment ref="H631" authorId="0" shapeId="0" xr:uid="{600FC97F-C8F1-4442-96A9-57E95B653968}">
      <text>
        <r>
          <rPr>
            <b/>
            <sz val="9"/>
            <color indexed="81"/>
            <rFont val="Tahoma"/>
            <family val="2"/>
          </rPr>
          <t>Anders Sundsdal:</t>
        </r>
        <r>
          <rPr>
            <sz val="9"/>
            <color indexed="81"/>
            <rFont val="Tahoma"/>
            <family val="2"/>
          </rPr>
          <t xml:space="preserve">
No number on the teabag</t>
        </r>
      </text>
    </comment>
    <comment ref="A666" authorId="0" shapeId="0" xr:uid="{006D05CF-C5B0-4242-A03F-F84BC25B6C6B}">
      <text>
        <r>
          <rPr>
            <b/>
            <sz val="9"/>
            <color indexed="81"/>
            <rFont val="Tahoma"/>
            <family val="2"/>
          </rPr>
          <t>Anders Sundsdal:</t>
        </r>
        <r>
          <rPr>
            <sz val="9"/>
            <color indexed="81"/>
            <rFont val="Tahoma"/>
            <family val="2"/>
          </rPr>
          <t xml:space="preserve">
No bag</t>
        </r>
      </text>
    </comment>
    <comment ref="A812" authorId="0" shapeId="0" xr:uid="{879F485F-5685-4B2D-A666-2BD8C1472B7B}">
      <text>
        <r>
          <rPr>
            <b/>
            <sz val="9"/>
            <color indexed="81"/>
            <rFont val="Tahoma"/>
            <family val="2"/>
          </rPr>
          <t>Anders Sundsdal:</t>
        </r>
        <r>
          <rPr>
            <sz val="9"/>
            <color indexed="81"/>
            <rFont val="Tahoma"/>
            <family val="2"/>
          </rPr>
          <t xml:space="preserve">
Edited to 199 from 109. 109 was written on the paperbag.</t>
        </r>
      </text>
    </comment>
    <comment ref="A819" authorId="0" shapeId="0" xr:uid="{B782BFB4-7A9D-472F-A3C0-9756BEB243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820" authorId="0" shapeId="0" xr:uid="{A607E43A-FBB7-4174-9CCA-ACEA4931625C}">
      <text>
        <r>
          <rPr>
            <b/>
            <sz val="9"/>
            <color indexed="81"/>
            <rFont val="Tahoma"/>
            <family val="2"/>
          </rPr>
          <t>Anders Sundsdal:</t>
        </r>
        <r>
          <rPr>
            <sz val="9"/>
            <color indexed="81"/>
            <rFont val="Tahoma"/>
            <family val="2"/>
          </rPr>
          <t xml:space="preserve">
Bag says 206, but in Teabags_used_in _wet says the teabags is in 207.</t>
        </r>
      </text>
    </comment>
    <comment ref="A821" authorId="0" shapeId="0" xr:uid="{3454F642-3D2C-4B13-9BEB-2233E859A918}">
      <text>
        <r>
          <rPr>
            <b/>
            <sz val="9"/>
            <color indexed="81"/>
            <rFont val="Tahoma"/>
            <family val="2"/>
          </rPr>
          <t>Anders Sundsdal:</t>
        </r>
        <r>
          <rPr>
            <sz val="9"/>
            <color indexed="81"/>
            <rFont val="Tahoma"/>
            <family val="2"/>
          </rPr>
          <t xml:space="preserve">
Bag says 206, but in Teabags_used_in _wet says the teabags is in 207.</t>
        </r>
      </text>
    </comment>
    <comment ref="A827" authorId="0" shapeId="0" xr:uid="{863B02D9-2587-459E-9118-604E476EA8A5}">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sharedStrings.xml><?xml version="1.0" encoding="utf-8"?>
<sst xmlns="http://schemas.openxmlformats.org/spreadsheetml/2006/main" count="32834" uniqueCount="3704">
  <si>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</si>
  <si>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</si>
  <si>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</si>
  <si>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</si>
  <si>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</si>
  <si>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</si>
  <si>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</si>
  <si>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</si>
  <si>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</si>
  <si>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</si>
  <si>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</si>
  <si>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</si>
  <si>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</si>
  <si>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</si>
  <si>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</si>
  <si>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</si>
  <si>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</si>
  <si>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</si>
  <si>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</si>
  <si>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</si>
  <si>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</si>
  <si>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</si>
  <si>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</si>
  <si>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</si>
  <si>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</si>
  <si>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</si>
  <si>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</si>
  <si>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</si>
  <si>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</si>
  <si>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</si>
  <si>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</si>
  <si>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</si>
  <si>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</si>
  <si>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</si>
  <si>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</si>
  <si>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</si>
  <si>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</si>
  <si>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</si>
  <si>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</si>
  <si>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</si>
  <si>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</si>
  <si>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</si>
  <si>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</si>
  <si>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</si>
  <si>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</si>
  <si>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</si>
  <si>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</si>
  <si>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</si>
  <si>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</si>
  <si>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</si>
  <si>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</si>
  <si>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</si>
  <si>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</si>
  <si>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</si>
  <si>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</si>
  <si>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</si>
  <si>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</si>
  <si>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</si>
  <si>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</si>
  <si>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</si>
  <si>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</si>
  <si>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</si>
  <si>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</si>
  <si>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</si>
  <si>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</si>
  <si>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</si>
  <si>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</si>
  <si>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</si>
  <si>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</si>
  <si>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</si>
  <si>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</si>
  <si>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</si>
  <si>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</si>
  <si>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</si>
  <si>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</si>
  <si>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</si>
  <si>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</si>
  <si>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</si>
  <si>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</si>
  <si>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</si>
  <si>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</si>
  <si>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</si>
  <si>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</si>
  <si>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</si>
  <si>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</si>
  <si>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</si>
  <si>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</si>
  <si>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</si>
  <si>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</si>
  <si>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</si>
  <si>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</si>
  <si>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</si>
  <si>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</si>
  <si>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</si>
  <si>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</si>
  <si>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</si>
  <si>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</si>
  <si>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</si>
  <si>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</si>
  <si>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</si>
  <si>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</si>
  <si>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</si>
  <si>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</si>
  <si>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</si>
  <si>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</si>
  <si>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</si>
  <si>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</si>
  <si>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</si>
  <si>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</si>
  <si>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</si>
  <si>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</si>
  <si>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</si>
  <si>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</si>
  <si>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</si>
  <si>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</si>
  <si>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</si>
  <si>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</si>
  <si>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</si>
  <si>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</si>
  <si>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</si>
  <si>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</si>
  <si>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</si>
  <si>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</si>
  <si>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</si>
  <si>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</si>
  <si>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</si>
  <si>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</si>
  <si>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</si>
  <si>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</si>
  <si>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</si>
  <si>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</si>
  <si>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</si>
  <si>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</si>
  <si>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</si>
  <si>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</si>
  <si>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</si>
  <si>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</si>
  <si>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</si>
  <si>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</si>
  <si>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</si>
  <si>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</si>
  <si>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</si>
  <si>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</si>
  <si>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</si>
  <si>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</si>
  <si>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</si>
  <si>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</si>
  <si>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</si>
  <si>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</si>
  <si>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</si>
  <si>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</si>
  <si>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</si>
  <si>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</si>
  <si>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</si>
  <si>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</si>
  <si>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</si>
  <si>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</si>
  <si>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</si>
  <si>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</si>
  <si>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</si>
  <si>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</si>
  <si>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</si>
  <si>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</si>
  <si>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</si>
  <si>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</si>
  <si>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</si>
  <si>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</si>
  <si>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</si>
  <si>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</si>
  <si>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</si>
  <si>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</si>
  <si>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</si>
  <si>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</si>
  <si>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</si>
  <si>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</si>
  <si>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</si>
  <si>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</si>
  <si>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</si>
  <si>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</si>
  <si>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</si>
  <si>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</si>
  <si>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</si>
  <si>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</si>
  <si>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</si>
  <si>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</si>
  <si>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</si>
  <si>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</si>
  <si>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</si>
  <si>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</si>
  <si>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</si>
  <si>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</si>
  <si>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</si>
  <si>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</si>
  <si>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</si>
  <si>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</si>
  <si>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</si>
  <si>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</si>
  <si>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</si>
  <si>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</si>
  <si>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</si>
  <si>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</si>
  <si>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</si>
  <si>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</si>
  <si>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</si>
  <si>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</si>
  <si>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</si>
  <si>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</si>
  <si>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</si>
  <si>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</si>
  <si>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</si>
  <si>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</si>
  <si>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</si>
  <si>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</si>
  <si>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</si>
  <si>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</si>
  <si>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</si>
  <si>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</si>
  <si>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</si>
  <si>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</si>
  <si>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</si>
  <si>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</si>
  <si>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</si>
  <si>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</si>
  <si>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</si>
  <si>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</si>
  <si>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</si>
  <si>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</si>
  <si>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</si>
  <si>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</si>
  <si>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</si>
  <si>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</si>
  <si>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</si>
  <si>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</si>
  <si>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</si>
  <si>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</si>
  <si>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</si>
  <si>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</si>
  <si>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</si>
  <si>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</si>
  <si>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</si>
  <si>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</si>
  <si>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</si>
  <si>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</si>
  <si>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</si>
  <si>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</si>
  <si>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</si>
  <si>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</si>
  <si>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</si>
  <si>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</si>
  <si>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</si>
  <si>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</si>
  <si>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</si>
  <si>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</si>
  <si>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</si>
  <si>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</si>
  <si>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</si>
  <si>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</si>
  <si>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</si>
  <si>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</si>
  <si>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</si>
  <si>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</si>
  <si>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</si>
  <si>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</si>
  <si>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</si>
  <si>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</si>
  <si>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</si>
  <si>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</si>
  <si>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</si>
  <si>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</si>
  <si>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</si>
  <si>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</si>
  <si>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</si>
  <si>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</si>
  <si>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</si>
  <si>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</si>
  <si>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</si>
  <si>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</si>
  <si>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</si>
  <si>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</si>
  <si>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</si>
  <si>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</si>
  <si>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</si>
  <si>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</si>
  <si>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</si>
  <si>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</si>
  <si>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</si>
  <si>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</si>
  <si>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</si>
  <si>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</si>
  <si>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</si>
  <si>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</si>
  <si>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</si>
  <si>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</si>
  <si>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</si>
  <si>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</si>
  <si>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</si>
  <si>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</si>
  <si>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</si>
  <si>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</si>
  <si>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</si>
  <si>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</si>
  <si>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</si>
  <si>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</si>
  <si>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</si>
  <si>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</si>
  <si>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</si>
  <si>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</si>
  <si>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</si>
  <si>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</si>
  <si>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</si>
  <si>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</si>
  <si>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</si>
  <si>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</si>
  <si>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</si>
  <si>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</si>
  <si>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</si>
  <si>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</si>
  <si>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</si>
  <si>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</si>
  <si>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</si>
  <si>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</si>
  <si>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</si>
  <si>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</si>
  <si>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</si>
  <si>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</si>
  <si>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</si>
  <si>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</si>
  <si>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</si>
  <si>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</si>
  <si>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</si>
  <si>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</si>
  <si>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</si>
  <si>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</si>
  <si>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</si>
  <si>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</si>
  <si>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</si>
  <si>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</si>
  <si>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</si>
  <si>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</si>
  <si>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</si>
  <si>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</si>
  <si>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</si>
  <si>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</si>
  <si>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</si>
  <si>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</si>
  <si>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</si>
  <si>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</si>
  <si>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</si>
  <si>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</si>
  <si>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</si>
  <si>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</si>
  <si>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</si>
  <si>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</si>
  <si>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</si>
  <si>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</si>
  <si>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</si>
  <si>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</si>
  <si>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</si>
  <si>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</si>
  <si>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</si>
  <si>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</si>
  <si>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</si>
  <si>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</si>
  <si>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</si>
  <si>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</si>
  <si>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</si>
  <si>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</si>
  <si>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</si>
  <si>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</si>
  <si>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</si>
  <si>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</si>
  <si>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</si>
  <si>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</si>
  <si>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</si>
  <si>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</si>
  <si>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</si>
  <si>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</si>
  <si>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</si>
  <si>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</si>
  <si>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</si>
  <si>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</si>
  <si>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</si>
  <si>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</si>
  <si>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</si>
  <si>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</si>
  <si>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</si>
  <si>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</si>
  <si>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</si>
  <si>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</si>
  <si>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</si>
  <si>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</si>
  <si>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</si>
  <si>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</si>
  <si>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</si>
  <si>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</si>
  <si>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</si>
  <si>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</si>
  <si>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</si>
  <si>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</si>
  <si>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</si>
  <si>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</si>
  <si>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</si>
  <si>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</si>
  <si>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</si>
  <si>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</si>
  <si>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</si>
  <si>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</si>
  <si>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</si>
  <si>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</si>
  <si>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</si>
  <si>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</si>
  <si>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</si>
  <si>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</si>
  <si>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</si>
  <si>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</si>
  <si>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</si>
  <si>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</si>
  <si>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</si>
  <si>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</si>
  <si>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</si>
  <si>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</si>
  <si>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</si>
  <si>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</si>
  <si>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</si>
  <si>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</si>
  <si>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</si>
  <si>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</si>
  <si>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</si>
  <si>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</si>
  <si>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</si>
  <si>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</si>
  <si>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</si>
  <si>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</si>
  <si>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</si>
  <si>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</si>
  <si>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</si>
  <si>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</si>
  <si>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</si>
  <si>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</si>
  <si>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</si>
  <si>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</si>
  <si>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</si>
  <si>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</si>
  <si>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</si>
  <si>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</si>
  <si>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</si>
  <si>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</si>
  <si>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</si>
  <si>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</si>
  <si>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</si>
  <si>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</si>
  <si>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</si>
  <si>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</si>
  <si>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</si>
  <si>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</si>
  <si>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</si>
  <si>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</si>
  <si>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</si>
  <si>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</si>
  <si>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</si>
  <si>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</si>
  <si>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</si>
  <si>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</si>
  <si>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</si>
  <si>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</si>
  <si>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</si>
  <si>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</si>
  <si>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</si>
  <si>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</si>
  <si>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</si>
  <si>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</si>
  <si>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</si>
  <si>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</si>
  <si>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</si>
  <si>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</si>
  <si>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</si>
  <si>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</si>
  <si>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</si>
  <si>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</si>
  <si>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</si>
  <si>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</si>
  <si>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</si>
  <si>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</si>
  <si>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</si>
  <si>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</si>
  <si>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</si>
  <si>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</si>
  <si>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</si>
  <si>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</si>
  <si>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</si>
  <si>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</si>
  <si>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</si>
  <si>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</si>
  <si>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</si>
  <si>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</si>
  <si>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</si>
  <si>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</si>
  <si>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</si>
  <si>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</si>
  <si>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</si>
  <si>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</si>
  <si>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</si>
  <si>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</si>
  <si>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</si>
  <si>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</si>
  <si>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</si>
  <si>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</si>
  <si>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</si>
  <si>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</si>
  <si>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</si>
  <si>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</si>
  <si>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</si>
  <si>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</si>
  <si>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</si>
  <si>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</si>
  <si>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</si>
  <si>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</si>
  <si>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</si>
  <si>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</si>
  <si>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</si>
  <si>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</si>
  <si>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</si>
  <si>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</si>
  <si>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</si>
  <si>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</si>
  <si>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</si>
  <si>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</si>
  <si>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</si>
  <si>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</si>
  <si>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</si>
  <si>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</si>
  <si>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</si>
  <si>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</si>
  <si>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</si>
  <si>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</si>
  <si>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</si>
  <si>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</si>
  <si>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</si>
  <si>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</si>
  <si>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</si>
  <si>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</si>
  <si>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</si>
  <si>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</si>
  <si>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</si>
  <si>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</si>
  <si>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</si>
  <si>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</si>
  <si>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</si>
  <si>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</si>
  <si>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</si>
  <si>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</si>
  <si>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</si>
  <si>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</si>
  <si>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</si>
  <si>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</si>
  <si>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</si>
  <si>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</si>
  <si>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</si>
  <si>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</si>
  <si>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</si>
  <si>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</si>
  <si>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</si>
  <si>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</si>
  <si>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</si>
  <si>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</si>
  <si>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</si>
  <si>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</si>
  <si>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</si>
  <si>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</si>
  <si>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</si>
  <si>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</si>
  <si>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</si>
  <si>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</si>
  <si>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</si>
  <si>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</si>
  <si>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</si>
  <si>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</si>
  <si>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</si>
  <si>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</si>
  <si>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</si>
  <si>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</si>
  <si>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</si>
  <si>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</si>
  <si>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</si>
  <si>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</si>
  <si>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</si>
  <si>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</si>
  <si>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</si>
  <si>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</si>
  <si>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</si>
  <si>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</si>
  <si>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</si>
  <si>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</si>
  <si>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</si>
  <si>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</si>
  <si>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</si>
  <si>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</si>
  <si>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</si>
  <si>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</si>
  <si>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</si>
  <si>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</si>
  <si>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</si>
  <si>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</si>
  <si>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</si>
  <si>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</si>
  <si>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</si>
  <si>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</si>
  <si>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</si>
  <si>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</si>
  <si>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</si>
  <si>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</si>
  <si>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</si>
  <si>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</si>
  <si>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</si>
  <si>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</si>
  <si>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</si>
  <si>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</si>
  <si>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</si>
  <si>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</si>
  <si>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</si>
  <si>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</si>
  <si>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</si>
  <si>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</si>
  <si>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</si>
  <si>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</si>
  <si>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</si>
  <si>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</si>
  <si>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</si>
  <si>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</si>
  <si>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</si>
  <si>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</si>
  <si>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</si>
  <si>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</si>
  <si>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</si>
  <si>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</si>
  <si>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</si>
  <si>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</si>
  <si>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</si>
  <si>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</si>
  <si>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</si>
  <si>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</si>
  <si>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</si>
  <si>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</si>
  <si>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</si>
  <si>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</si>
  <si>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</si>
  <si>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</si>
  <si>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</si>
  <si>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</si>
  <si>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</si>
  <si>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</si>
  <si>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</si>
  <si>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</si>
  <si>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</si>
  <si>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</si>
  <si>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</si>
  <si>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</si>
  <si>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</si>
  <si>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</si>
  <si>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</si>
  <si>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</si>
  <si>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</si>
  <si>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</si>
  <si>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</si>
  <si>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</si>
  <si>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</si>
  <si>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</si>
  <si>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</si>
  <si>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</si>
  <si>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</si>
  <si>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</si>
  <si>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</si>
  <si>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</si>
  <si>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</si>
  <si>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</si>
  <si>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</si>
  <si>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</si>
  <si>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</si>
  <si>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</si>
  <si>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</si>
  <si>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</si>
  <si>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</si>
  <si>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</si>
  <si>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</si>
  <si>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</si>
  <si>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</si>
  <si>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</si>
  <si>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</si>
  <si>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</si>
  <si>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</si>
  <si>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</si>
  <si>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</si>
  <si>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</si>
  <si>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</si>
  <si>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</si>
  <si>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</si>
  <si>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</si>
  <si>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</si>
  <si>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</si>
  <si>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</si>
  <si>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</si>
  <si>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</si>
  <si>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</si>
  <si>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</si>
  <si>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</si>
  <si>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</si>
  <si>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</si>
  <si>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</si>
  <si>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</si>
  <si>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</si>
  <si>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</si>
  <si>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</si>
  <si>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</si>
  <si>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</si>
  <si>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</si>
  <si>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</si>
  <si>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</si>
  <si>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</si>
  <si>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</si>
  <si>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</si>
  <si>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</si>
  <si>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</si>
  <si>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</si>
  <si>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</si>
  <si>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</si>
  <si>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</si>
  <si>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</si>
  <si>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</si>
  <si>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</si>
  <si>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</si>
  <si>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</si>
  <si>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</si>
  <si>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</si>
  <si>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</si>
  <si>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</si>
  <si>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</si>
  <si>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</si>
  <si>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</si>
  <si>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</si>
  <si>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</si>
  <si>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</si>
  <si>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</si>
  <si>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</si>
  <si>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</si>
  <si>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</si>
  <si>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</si>
  <si>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</si>
  <si>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</si>
  <si>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</si>
  <si>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</si>
  <si>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</si>
  <si>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</si>
  <si>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</si>
  <si>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</si>
  <si>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</si>
  <si>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</si>
  <si>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</si>
  <si>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</si>
  <si>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</si>
  <si>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</si>
  <si>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</si>
  <si>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</si>
  <si>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</si>
  <si>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</si>
  <si>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</si>
  <si>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</si>
  <si>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</si>
  <si>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</si>
  <si>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</si>
  <si>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</si>
  <si>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</si>
  <si>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</si>
  <si>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</si>
  <si>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</si>
  <si>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</si>
  <si>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</si>
  <si>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</si>
  <si>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</si>
  <si>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</si>
  <si>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</si>
  <si>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</si>
  <si>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</si>
  <si>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</si>
  <si>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</si>
  <si>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</si>
  <si>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</si>
  <si>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</si>
  <si>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</si>
  <si>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</si>
  <si>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</si>
  <si>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</si>
  <si>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</si>
  <si>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</si>
  <si>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</si>
  <si>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</si>
  <si>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</si>
  <si>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</si>
  <si>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</si>
  <si>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</si>
  <si>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</si>
  <si>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</si>
  <si>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</si>
  <si>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</si>
  <si>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</si>
  <si>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</si>
  <si>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</si>
  <si>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</si>
  <si>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</si>
  <si>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</si>
  <si>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</si>
  <si>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</si>
  <si>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</si>
  <si>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</si>
  <si>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</si>
  <si>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</si>
  <si>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</si>
  <si>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</si>
  <si>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</si>
  <si>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</si>
  <si>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</si>
  <si>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</si>
  <si>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</si>
  <si>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</si>
  <si>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</si>
  <si>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</si>
  <si>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</si>
  <si>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</si>
  <si>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</si>
  <si>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</si>
  <si>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</si>
  <si>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</si>
  <si>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</si>
  <si>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</si>
  <si>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</si>
  <si>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</si>
  <si>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</si>
  <si>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</si>
  <si>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</si>
  <si>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</si>
  <si>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</si>
  <si>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</si>
  <si>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</si>
  <si>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</si>
  <si>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</si>
  <si>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</si>
  <si>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</si>
  <si>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</si>
  <si>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</si>
  <si>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</si>
  <si>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</si>
  <si>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</si>
  <si>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</si>
  <si>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</si>
  <si>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</si>
  <si>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</si>
  <si>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</si>
  <si>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</si>
  <si>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</si>
  <si>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</si>
  <si>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</si>
  <si>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</si>
  <si>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</si>
  <si>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</si>
  <si>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</si>
  <si>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</si>
  <si>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</si>
  <si>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</si>
  <si>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</si>
  <si>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</si>
  <si>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</si>
  <si>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</si>
  <si>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</si>
  <si>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</si>
  <si>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</si>
  <si>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</si>
  <si>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</si>
  <si>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</si>
  <si>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</si>
  <si>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</si>
  <si>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</si>
  <si>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</si>
  <si>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</si>
  <si>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</si>
  <si>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</si>
  <si>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</si>
  <si>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</si>
  <si>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</si>
  <si>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</si>
  <si>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</si>
  <si>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</si>
  <si>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</si>
  <si>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</si>
  <si>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</si>
  <si>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</si>
  <si>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</si>
  <si>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</si>
  <si>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</si>
  <si>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</si>
  <si>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</si>
  <si>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</si>
  <si>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</si>
  <si>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</si>
  <si>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</si>
  <si>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</si>
  <si>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</si>
  <si>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</si>
  <si>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</si>
  <si>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</si>
  <si>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</si>
  <si>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</si>
  <si>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</si>
  <si>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</si>
  <si>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</si>
  <si>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</si>
  <si>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</si>
  <si>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</si>
  <si>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</si>
  <si>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</si>
  <si>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</si>
  <si>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</si>
  <si>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</si>
  <si>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</si>
  <si>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</si>
  <si>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</si>
  <si>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</si>
  <si>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</si>
  <si>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</si>
  <si>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</si>
  <si>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</si>
  <si>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</si>
  <si>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</si>
  <si>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</si>
  <si>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</si>
  <si>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</si>
  <si>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</si>
  <si>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</si>
  <si>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</si>
  <si>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</si>
  <si>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</si>
  <si>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</si>
  <si>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</si>
  <si>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</si>
  <si>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</si>
  <si>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</si>
  <si>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</si>
  <si>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</si>
  <si>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</si>
  <si>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</si>
  <si>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</si>
  <si>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</si>
  <si>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</si>
  <si>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</si>
  <si>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</si>
  <si>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</si>
  <si>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</si>
  <si>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</si>
  <si>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</si>
  <si>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</si>
  <si>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</si>
  <si>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</si>
  <si>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</si>
  <si>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</si>
  <si>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</si>
  <si>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</si>
  <si>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</si>
  <si>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</si>
  <si>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</si>
  <si>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</si>
  <si>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</si>
  <si>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</si>
  <si>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</si>
  <si>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</si>
  <si>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</si>
  <si>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</si>
  <si>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</si>
  <si>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</si>
  <si>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</si>
  <si>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</si>
  <si>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</si>
  <si>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</si>
  <si>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</si>
  <si>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</si>
  <si>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</si>
  <si>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</si>
  <si>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</si>
  <si>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</si>
  <si>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</si>
  <si>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</si>
  <si>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</si>
  <si>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</si>
  <si>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</si>
  <si>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</si>
  <si>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</si>
  <si>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</si>
  <si>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</si>
  <si>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</si>
  <si>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</si>
  <si>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</si>
  <si>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</si>
  <si>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</si>
  <si>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</si>
  <si>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</si>
  <si>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</si>
  <si>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</si>
  <si>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</si>
  <si>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</si>
  <si>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</si>
  <si>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</si>
  <si>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</si>
  <si>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</si>
  <si>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</si>
  <si>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</si>
  <si>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</si>
  <si>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</si>
  <si>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</si>
  <si>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</si>
  <si>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</si>
  <si>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</si>
  <si>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</si>
  <si>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</si>
  <si>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</si>
  <si>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</si>
  <si>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</si>
  <si>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</si>
  <si>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</si>
  <si>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</si>
  <si>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</si>
  <si>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</si>
  <si>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</si>
  <si>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</si>
  <si>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</si>
  <si>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</si>
  <si>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</si>
  <si>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</si>
  <si>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</si>
  <si>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</si>
  <si>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</si>
  <si>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</si>
  <si>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</si>
  <si>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</si>
  <si>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</si>
  <si>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</si>
  <si>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</si>
  <si>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</si>
  <si>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</si>
  <si>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</si>
  <si>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</si>
  <si>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</si>
  <si>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</si>
  <si>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</si>
  <si>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</si>
  <si>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</si>
  <si>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</si>
  <si>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</si>
  <si>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</si>
  <si>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</si>
  <si>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</si>
  <si>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</si>
  <si>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</si>
  <si>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</si>
  <si>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</si>
  <si>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</si>
  <si>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</si>
  <si>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</si>
  <si>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</si>
  <si>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</si>
  <si>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</si>
  <si>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</si>
  <si>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</si>
  <si>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</si>
  <si>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</si>
  <si>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</si>
  <si>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</si>
  <si>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</si>
  <si>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</si>
  <si>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</si>
  <si>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</si>
  <si>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</si>
  <si>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</si>
  <si>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</si>
  <si>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</si>
  <si>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</si>
  <si>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</si>
  <si>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</si>
  <si>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</si>
  <si>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</si>
  <si>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</si>
  <si>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</si>
  <si>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</si>
  <si>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</si>
  <si>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</si>
  <si>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</si>
  <si>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</si>
  <si>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</si>
  <si>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</si>
  <si>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</si>
  <si>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</si>
  <si>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</si>
  <si>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</si>
  <si>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</si>
  <si>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</si>
  <si>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</si>
  <si>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</si>
  <si>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</si>
  <si>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</si>
  <si>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</si>
  <si>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</si>
  <si>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</si>
  <si>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</si>
  <si>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</si>
  <si>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</si>
  <si>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</si>
  <si>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</si>
  <si>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</si>
  <si>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</si>
  <si>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</si>
  <si>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</si>
  <si>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</si>
  <si>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</si>
  <si>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</si>
  <si>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</si>
  <si>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</si>
  <si>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</si>
  <si>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</si>
  <si>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</si>
  <si>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</si>
  <si>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</si>
  <si>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</si>
  <si>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</si>
  <si>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</si>
  <si>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</si>
  <si>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</si>
  <si>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</si>
  <si>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</si>
  <si>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</si>
  <si>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</si>
  <si>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</si>
  <si>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</si>
  <si>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</si>
  <si>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</si>
  <si>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</si>
  <si>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</si>
  <si>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</si>
  <si>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</si>
  <si>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</si>
  <si>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</si>
  <si>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</si>
  <si>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</si>
  <si>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</si>
  <si>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</si>
  <si>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</si>
  <si>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</si>
  <si>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</si>
  <si>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</si>
  <si>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</si>
  <si>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</si>
  <si>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</si>
  <si>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</si>
  <si>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</si>
  <si>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</si>
  <si>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</si>
  <si>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</si>
  <si>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</si>
  <si>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</si>
  <si>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</si>
  <si>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</si>
  <si>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</si>
  <si>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</si>
  <si>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</si>
  <si>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</si>
  <si>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</si>
  <si>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</si>
  <si>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</si>
  <si>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</si>
  <si>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</si>
  <si>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</si>
  <si>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</si>
  <si>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</si>
  <si>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</si>
  <si>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</si>
  <si>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</si>
  <si>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</si>
  <si>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</si>
  <si>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</si>
  <si>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</si>
  <si>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</si>
  <si>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</si>
  <si>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</si>
  <si>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</si>
  <si>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</si>
  <si>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</si>
  <si>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</si>
  <si>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</si>
  <si>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</si>
  <si>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</si>
  <si>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</si>
  <si>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</si>
  <si>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</si>
  <si>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</si>
  <si>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</si>
  <si>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</si>
  <si>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</si>
  <si>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</si>
  <si>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</si>
  <si>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</si>
  <si>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</si>
  <si>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</si>
  <si>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</si>
  <si>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</si>
  <si>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</si>
  <si>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</si>
  <si>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</si>
  <si>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</si>
  <si>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</si>
  <si>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</si>
  <si>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</si>
  <si>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</si>
  <si>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</si>
  <si>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</si>
  <si>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</si>
  <si>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</si>
  <si>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</si>
  <si>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</si>
  <si>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</si>
  <si>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</si>
  <si>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</si>
  <si>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</si>
  <si>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</si>
  <si>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</si>
  <si>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</si>
  <si>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</si>
  <si>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</si>
  <si>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</si>
  <si>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</si>
  <si>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</si>
  <si>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</si>
  <si>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</si>
  <si>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</si>
  <si>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</si>
  <si>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</si>
  <si>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</si>
  <si>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</si>
  <si>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</si>
  <si>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</si>
  <si>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</si>
  <si>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</si>
  <si>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</si>
  <si>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</si>
  <si>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</si>
  <si>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</si>
  <si>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</si>
  <si>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</si>
  <si>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</si>
  <si>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</si>
  <si>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</si>
  <si>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</si>
  <si>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</si>
  <si>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</si>
  <si>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</si>
  <si>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</si>
  <si>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</si>
  <si>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</si>
  <si>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</si>
  <si>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</si>
  <si>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</si>
  <si>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</si>
  <si>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</si>
  <si>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</si>
  <si>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</si>
  <si>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</si>
  <si>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</si>
  <si>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</si>
  <si>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</si>
  <si>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</si>
  <si>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</si>
  <si>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</si>
  <si>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</si>
  <si>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</si>
  <si>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</si>
  <si>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</si>
  <si>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</si>
  <si>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</si>
  <si>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</si>
  <si>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</si>
  <si>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</si>
  <si>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</si>
  <si>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</si>
  <si>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</si>
  <si>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</si>
  <si>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</si>
  <si>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</si>
  <si>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</si>
  <si>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</si>
  <si>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</si>
  <si>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</si>
  <si>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</si>
  <si>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</si>
  <si>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</si>
  <si>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</si>
  <si>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</si>
  <si>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</si>
  <si>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</si>
  <si>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</si>
  <si>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</si>
  <si>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</si>
  <si>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</si>
  <si>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</si>
  <si>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</si>
  <si>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</si>
  <si>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</si>
  <si>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</si>
  <si>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</si>
  <si>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</si>
  <si>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</si>
  <si>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</si>
  <si>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</si>
  <si>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</si>
  <si>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</si>
  <si>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</si>
  <si>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</si>
  <si>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</si>
  <si>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</si>
  <si>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</si>
  <si>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</si>
  <si>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</si>
  <si>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</si>
  <si>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</si>
  <si>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</si>
  <si>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</si>
  <si>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</si>
  <si>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</si>
  <si>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</si>
  <si>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</si>
  <si>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</si>
  <si>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</si>
  <si>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</si>
  <si>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</si>
  <si>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</si>
  <si>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</si>
  <si>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</si>
  <si>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</si>
  <si>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</si>
  <si>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</si>
  <si>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</si>
  <si>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</si>
  <si>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</si>
  <si>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</si>
  <si>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</si>
  <si>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</si>
  <si>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</si>
  <si>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</si>
  <si>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</si>
  <si>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</si>
  <si>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</si>
  <si>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</si>
  <si>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</si>
  <si>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</si>
  <si>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</si>
  <si>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</si>
  <si>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</si>
  <si>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</si>
  <si>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</si>
  <si>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</si>
  <si>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</si>
  <si>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</si>
  <si>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</si>
  <si>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</si>
  <si>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</si>
  <si>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</si>
  <si>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</si>
  <si>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</si>
  <si>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</si>
  <si>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</si>
  <si>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</si>
  <si>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</si>
  <si>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</si>
  <si>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</si>
  <si>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</si>
  <si>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</si>
  <si>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</si>
  <si>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</si>
  <si>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</si>
  <si>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</si>
  <si>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</si>
  <si>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</si>
  <si>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</si>
  <si>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</si>
  <si>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</si>
  <si>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</si>
  <si>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</si>
  <si>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</si>
  <si>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</si>
  <si>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</si>
  <si>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</si>
  <si>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</si>
  <si>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</si>
  <si>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</si>
  <si>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</si>
  <si>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</si>
  <si>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</si>
  <si>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</si>
  <si>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</si>
  <si>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</si>
  <si>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</si>
  <si>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</si>
  <si>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</si>
  <si>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</si>
  <si>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</si>
  <si>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</si>
  <si>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</si>
  <si>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</si>
  <si>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</si>
  <si>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</si>
  <si>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</si>
  <si>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</si>
  <si>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</si>
  <si>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</si>
  <si>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</si>
  <si>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</si>
  <si>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</si>
  <si>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</si>
  <si>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</si>
  <si>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</si>
  <si>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</si>
  <si>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</si>
  <si>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</si>
  <si>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</si>
  <si>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</si>
  <si>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</si>
  <si>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</si>
  <si>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</si>
  <si>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</si>
  <si>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</si>
  <si>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</si>
  <si>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</si>
  <si>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</si>
  <si>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</si>
  <si>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</si>
  <si>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</si>
  <si>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</si>
  <si>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</si>
  <si>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</si>
  <si>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</si>
  <si>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</si>
  <si>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</si>
  <si>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</si>
  <si>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</si>
  <si>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</si>
  <si>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</si>
  <si>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</si>
  <si>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</si>
  <si>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</si>
  <si>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</si>
  <si>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</si>
  <si>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</si>
  <si>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</si>
  <si>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</si>
  <si>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</si>
  <si>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</si>
  <si>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</si>
  <si>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</si>
  <si>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</si>
  <si>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</si>
  <si>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</si>
  <si>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</si>
  <si>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</si>
  <si>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</si>
  <si>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</si>
  <si>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</si>
  <si>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</si>
  <si>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</si>
  <si>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</si>
  <si>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</si>
  <si>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</si>
  <si>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</si>
  <si>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</si>
  <si>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</si>
  <si>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</si>
  <si>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</si>
  <si>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</si>
  <si>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</si>
  <si>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</si>
  <si>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</si>
  <si>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</si>
  <si>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</si>
  <si>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</si>
  <si>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</si>
  <si>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</si>
  <si>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</si>
  <si>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</si>
  <si>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</si>
  <si>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</si>
  <si>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</si>
  <si>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</si>
  <si>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</si>
  <si>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</si>
  <si>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</si>
  <si>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</si>
  <si>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</si>
  <si>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</si>
  <si>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</si>
  <si>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</si>
  <si>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</si>
  <si>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</si>
  <si>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</si>
  <si>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</si>
  <si>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</si>
  <si>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</si>
  <si>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</si>
  <si>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</si>
  <si>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</si>
  <si>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</si>
  <si>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</si>
  <si>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</si>
  <si>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</si>
  <si>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</si>
  <si>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</si>
  <si>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</si>
  <si>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</si>
  <si>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</si>
  <si>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</si>
  <si>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</si>
  <si>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</si>
  <si>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</si>
  <si>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</si>
  <si>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</si>
  <si>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</si>
  <si>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</si>
  <si>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</si>
  <si>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</si>
  <si>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</si>
  <si>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</si>
  <si>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</si>
  <si>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</si>
  <si>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</si>
  <si>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</si>
  <si>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</si>
  <si>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</si>
  <si>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</si>
  <si>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</si>
  <si>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</si>
  <si>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</si>
  <si>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</si>
  <si>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</si>
  <si>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</si>
  <si>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</si>
  <si>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</si>
  <si>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</si>
  <si>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</si>
  <si>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</si>
  <si>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</si>
  <si>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</si>
  <si>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</si>
  <si>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</si>
  <si>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</si>
  <si>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</si>
  <si>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</si>
  <si>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</si>
  <si>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</si>
  <si>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</si>
  <si>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</si>
  <si>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</si>
  <si>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</si>
  <si>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</si>
  <si>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</si>
  <si>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</si>
  <si>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</si>
  <si>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</si>
  <si>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</si>
  <si>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</si>
  <si>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</si>
  <si>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</si>
  <si>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</si>
  <si>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</si>
  <si>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</si>
  <si>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</si>
  <si>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</si>
  <si>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</si>
  <si>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</si>
  <si>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</si>
  <si>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</si>
  <si>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</si>
  <si>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</si>
  <si>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</si>
  <si>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</si>
  <si>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</si>
  <si>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</si>
  <si>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</si>
  <si>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</si>
  <si>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</si>
  <si>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</si>
  <si>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</si>
  <si>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</si>
  <si>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</si>
  <si>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</si>
  <si>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</si>
  <si>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</si>
  <si>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</si>
  <si>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</si>
  <si>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</si>
  <si>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</si>
  <si>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</si>
  <si>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</si>
  <si>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</si>
  <si>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</si>
  <si>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</si>
  <si>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</si>
  <si>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</si>
  <si>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</si>
  <si>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</si>
  <si>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</si>
  <si>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</si>
  <si>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</si>
  <si>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</si>
  <si>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</si>
  <si>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</si>
  <si>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</si>
  <si>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</si>
  <si>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</si>
  <si>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</si>
  <si>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</si>
  <si>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</si>
  <si>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</si>
  <si>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</si>
  <si>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</si>
  <si>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</si>
  <si>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</si>
  <si>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</si>
  <si>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</si>
  <si>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</si>
  <si>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</si>
  <si>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</si>
  <si>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</si>
  <si>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</si>
  <si>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</si>
  <si>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</si>
  <si>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</si>
  <si>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</si>
  <si>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</si>
  <si>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</si>
  <si>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</si>
  <si>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</si>
  <si>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</si>
  <si>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</si>
  <si>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</si>
  <si>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</si>
  <si>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</si>
  <si>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</si>
  <si>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</si>
  <si>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</si>
  <si>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</si>
  <si>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</si>
  <si>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</si>
  <si>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</si>
  <si>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</si>
  <si>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</si>
  <si>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</si>
  <si>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</si>
  <si>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</si>
  <si>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</si>
  <si>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</si>
  <si>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</si>
  <si>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</si>
  <si>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</si>
  <si>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</si>
  <si>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</si>
  <si>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</si>
  <si>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</si>
  <si>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</si>
  <si>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</si>
  <si>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</si>
  <si>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</si>
  <si>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</si>
  <si>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</si>
  <si>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</si>
  <si>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</si>
  <si>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</si>
  <si>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</si>
  <si>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</si>
  <si>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</si>
  <si>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</si>
  <si>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</si>
  <si>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</si>
  <si>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</si>
  <si>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</si>
  <si>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</si>
  <si>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</si>
  <si>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</si>
  <si>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</si>
  <si>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</si>
  <si>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</si>
  <si>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</si>
  <si>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</si>
  <si>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</si>
  <si>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</si>
  <si>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</si>
  <si>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</si>
  <si>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</si>
  <si>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</si>
  <si>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</si>
  <si>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</si>
  <si>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</si>
  <si>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</si>
  <si>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</si>
  <si>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</si>
  <si>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</si>
  <si>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</si>
  <si>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</si>
  <si>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</si>
  <si>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</si>
  <si>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</si>
  <si>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</si>
  <si>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</si>
  <si>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</si>
  <si>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</si>
  <si>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</si>
  <si>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</si>
  <si>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</si>
  <si>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</si>
  <si>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</si>
  <si>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</si>
  <si>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</si>
  <si>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</si>
  <si>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</si>
  <si>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</si>
  <si>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</si>
  <si>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</si>
  <si>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</si>
  <si>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</si>
  <si>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</si>
  <si>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</si>
  <si>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</si>
  <si>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</si>
  <si>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</si>
  <si>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</si>
  <si>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</si>
  <si>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</si>
  <si>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</si>
  <si>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</si>
  <si>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</si>
  <si>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</si>
  <si>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</si>
  <si>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</si>
  <si>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</si>
  <si>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</si>
  <si>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</si>
  <si>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</si>
  <si>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</si>
  <si>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</si>
  <si>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</si>
  <si>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</si>
  <si>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</si>
  <si>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</si>
  <si>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</si>
  <si>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</si>
  <si>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</si>
  <si>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</si>
  <si>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</si>
  <si>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</si>
  <si>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</si>
  <si>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</si>
  <si>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</si>
  <si>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</si>
  <si>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</si>
  <si>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</si>
  <si>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</si>
  <si>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</si>
  <si>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</si>
  <si>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</si>
  <si>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</si>
  <si>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</si>
  <si>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</si>
  <si>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</si>
  <si>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</si>
  <si>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</si>
  <si>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</si>
  <si>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</si>
  <si>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</si>
  <si>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</si>
  <si>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</si>
  <si>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</si>
  <si>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</si>
  <si>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</si>
  <si>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</si>
  <si>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</si>
  <si>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</si>
  <si>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</si>
  <si>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</si>
  <si>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</si>
  <si>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</si>
  <si>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</si>
  <si>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</si>
  <si>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</si>
  <si>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</si>
  <si>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</si>
  <si>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</si>
  <si>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</si>
  <si>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</si>
  <si>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</si>
  <si>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</si>
  <si>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</si>
  <si>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</si>
  <si>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</si>
  <si>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</si>
  <si>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</si>
  <si>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</si>
  <si>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</si>
  <si>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</si>
  <si>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</si>
  <si>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</si>
  <si>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</si>
  <si>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</si>
  <si>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</si>
  <si>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</si>
  <si>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</si>
  <si>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</si>
  <si>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</si>
  <si>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</si>
  <si>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</si>
  <si>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</si>
  <si>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</si>
  <si>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</si>
  <si>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</si>
  <si>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</si>
  <si>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</si>
  <si>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</si>
  <si>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</si>
  <si>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</si>
  <si>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</si>
  <si>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</si>
  <si>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</si>
  <si>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</si>
  <si>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</si>
  <si>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</si>
  <si>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</si>
  <si>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</si>
  <si>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</si>
  <si>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</si>
  <si>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</si>
  <si>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</si>
  <si>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</si>
  <si>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</si>
  <si>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</si>
  <si>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</si>
  <si>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</si>
  <si>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</si>
  <si>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</si>
  <si>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</si>
  <si>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</si>
  <si>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</si>
  <si>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</si>
  <si>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</si>
  <si>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</si>
  <si>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</si>
  <si>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</si>
  <si>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</si>
  <si>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</si>
  <si>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</si>
  <si>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</si>
  <si>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</si>
  <si>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</si>
  <si>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</si>
  <si>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</si>
  <si>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</si>
  <si>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</si>
  <si>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</si>
  <si>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</si>
  <si>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</si>
  <si>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</si>
  <si>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</si>
  <si>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</si>
  <si>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</si>
  <si>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</si>
  <si>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</si>
  <si>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</si>
  <si>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</si>
  <si>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</si>
  <si>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</si>
  <si>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</si>
  <si>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</si>
  <si>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</si>
  <si>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</si>
  <si>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</si>
  <si>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</si>
  <si>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</si>
  <si>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</si>
  <si>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</si>
  <si>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</si>
  <si>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</si>
  <si>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</si>
  <si>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</si>
  <si>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</si>
  <si>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</si>
  <si>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</si>
  <si>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</si>
  <si>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</si>
  <si>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</si>
  <si>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</si>
  <si>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</si>
  <si>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</si>
  <si>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</si>
  <si>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</si>
  <si>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</si>
  <si>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</si>
  <si>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</si>
  <si>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</si>
  <si>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</si>
  <si>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</si>
  <si>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</si>
  <si>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</si>
  <si>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</si>
  <si>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</si>
  <si>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</si>
  <si>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</si>
  <si>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</si>
  <si>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</si>
  <si>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</si>
  <si>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</si>
  <si>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</si>
  <si>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</si>
  <si>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</si>
  <si>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</si>
  <si>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</si>
  <si>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</si>
  <si>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</si>
  <si>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</si>
  <si>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</si>
  <si>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</si>
  <si>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</si>
  <si>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</si>
  <si>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</si>
  <si>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</si>
  <si>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</si>
  <si>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</si>
  <si>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</si>
  <si>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</si>
  <si>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</si>
  <si>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</si>
  <si>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</si>
  <si>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</si>
  <si>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</si>
  <si>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</si>
  <si>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</si>
  <si>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</si>
  <si>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</si>
  <si>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</si>
  <si>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</si>
  <si>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</si>
  <si>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</si>
  <si>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</si>
  <si>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</si>
  <si>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</si>
  <si>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</si>
  <si>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</si>
  <si>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</si>
  <si>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</si>
  <si>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</si>
  <si>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</si>
  <si>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</si>
  <si>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</si>
  <si>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</si>
  <si>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</si>
  <si>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</si>
  <si>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</si>
  <si>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</si>
  <si>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</si>
  <si>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</si>
  <si>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</si>
  <si>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</si>
  <si>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</si>
  <si>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</si>
  <si>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</si>
  <si>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</si>
  <si>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</si>
  <si>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</si>
  <si>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</si>
  <si>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</si>
  <si>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</si>
  <si>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</si>
  <si>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</si>
  <si>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</si>
  <si>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</si>
  <si>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</si>
  <si>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</si>
  <si>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</si>
  <si>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</si>
  <si>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</si>
  <si>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</si>
  <si>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</si>
  <si>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</si>
  <si>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</si>
  <si>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</si>
  <si>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</si>
  <si>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</si>
  <si>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</si>
  <si>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</si>
  <si>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</si>
  <si>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</si>
  <si>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</si>
  <si>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</si>
  <si>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</si>
  <si>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</si>
  <si>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</si>
  <si>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</si>
  <si>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</si>
  <si>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</si>
  <si>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</si>
  <si>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</si>
  <si>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</si>
  <si>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</si>
  <si>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</si>
  <si>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</si>
  <si>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</si>
  <si>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</si>
  <si>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</si>
  <si>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</si>
  <si>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</si>
  <si>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</si>
  <si>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</si>
  <si>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</si>
  <si>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</si>
  <si>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</si>
  <si>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</si>
  <si>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</si>
  <si>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</si>
  <si>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</si>
  <si>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</si>
  <si>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</si>
  <si>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</si>
  <si>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</si>
  <si>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</si>
  <si>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</si>
  <si>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</si>
  <si>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</si>
  <si>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</si>
  <si>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</si>
  <si>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</si>
  <si>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</si>
  <si>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</si>
  <si>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</si>
  <si>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</si>
  <si>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</si>
  <si>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</si>
  <si>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</si>
  <si>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</si>
  <si>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</si>
  <si>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</si>
  <si>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</si>
  <si>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</si>
  <si>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</si>
  <si>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</si>
  <si>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</si>
  <si>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</si>
  <si>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</si>
  <si>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</si>
  <si>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</si>
  <si>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</si>
  <si>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</si>
  <si>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</si>
  <si>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</si>
  <si>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</si>
  <si>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</si>
  <si>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</si>
  <si>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</si>
  <si>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</si>
  <si>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</si>
  <si>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</si>
  <si>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</si>
  <si>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</si>
  <si>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</si>
  <si>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</si>
  <si>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</si>
  <si>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</si>
  <si>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</si>
  <si>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</si>
  <si>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</si>
  <si>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</si>
  <si>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</si>
  <si>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</si>
  <si>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</si>
  <si>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</si>
  <si>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</si>
  <si>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</si>
  <si>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</si>
  <si>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</si>
  <si>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</si>
  <si>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</si>
  <si>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</si>
  <si>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</si>
  <si>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</si>
  <si>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</si>
  <si>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</si>
  <si>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</si>
  <si>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</si>
  <si>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</si>
  <si>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</si>
  <si>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</si>
  <si>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</si>
  <si>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</si>
  <si>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</si>
  <si>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</si>
  <si>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</si>
  <si>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</si>
  <si>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</si>
  <si>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</si>
  <si>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</si>
  <si>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</si>
  <si>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</si>
  <si>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</si>
  <si>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</si>
  <si>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</si>
  <si>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</si>
  <si>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</si>
  <si>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</si>
  <si>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</si>
  <si>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</si>
  <si>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</si>
  <si>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</si>
  <si>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</si>
  <si>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</si>
  <si>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</si>
  <si>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</si>
  <si>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</si>
  <si>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</si>
  <si>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</si>
  <si>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</si>
  <si>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</si>
  <si>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</si>
  <si>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</si>
  <si>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</si>
  <si>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</si>
  <si>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</si>
  <si>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</si>
  <si>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</si>
  <si>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</si>
  <si>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</si>
  <si>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</si>
  <si>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</si>
  <si>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</si>
  <si>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</si>
  <si>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</si>
  <si>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</si>
  <si>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</si>
  <si>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</si>
  <si>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</si>
  <si>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</si>
  <si>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</si>
  <si>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</si>
  <si>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</si>
  <si>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</si>
  <si>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</si>
  <si>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</si>
  <si>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</si>
  <si>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</si>
  <si>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</si>
  <si>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</si>
  <si>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</si>
  <si>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</si>
  <si>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</si>
  <si>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</si>
  <si>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</si>
  <si>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</si>
  <si>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</si>
  <si>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</si>
  <si>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</si>
  <si>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</si>
  <si>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</si>
  <si>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</si>
  <si>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</si>
  <si>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</si>
  <si>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</si>
  <si>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</si>
  <si>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</si>
  <si>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</si>
  <si>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</si>
  <si>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</si>
  <si>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</si>
  <si>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</si>
  <si>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</si>
  <si>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</si>
  <si>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</si>
  <si>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</si>
  <si>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</si>
  <si>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</si>
  <si>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</si>
  <si>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</si>
  <si>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</si>
  <si>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</si>
  <si>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</si>
  <si>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</si>
  <si>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</si>
  <si>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</si>
  <si>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</si>
  <si>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</si>
  <si>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</si>
  <si>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</si>
  <si>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</si>
  <si>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</si>
  <si>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</si>
  <si>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</si>
  <si>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</si>
  <si>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</si>
  <si>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</si>
  <si>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</si>
  <si>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</si>
  <si>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</si>
  <si>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</si>
  <si>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</si>
  <si>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</si>
  <si>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</si>
  <si>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</si>
  <si>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</si>
  <si>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</si>
  <si>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</si>
  <si>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</si>
  <si>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</si>
  <si>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</si>
  <si>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</si>
  <si>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</si>
  <si>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</si>
  <si>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</si>
  <si>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</si>
  <si>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</si>
  <si>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</si>
  <si>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</si>
  <si>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</si>
  <si>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</si>
  <si>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</si>
  <si>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</si>
  <si>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</si>
  <si>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</si>
  <si>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</si>
  <si>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</si>
  <si>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</si>
  <si>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</si>
  <si>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</si>
  <si>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</si>
  <si>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</si>
  <si>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</si>
  <si>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</si>
  <si>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</si>
  <si>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</si>
  <si>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</si>
  <si>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</si>
  <si>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</si>
  <si>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</si>
  <si>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</si>
  <si>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</si>
  <si>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</si>
  <si>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</si>
  <si>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</si>
  <si>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</si>
  <si>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</si>
  <si>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</si>
  <si>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</si>
  <si>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</si>
  <si>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</si>
  <si>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</si>
  <si>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</si>
  <si>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</si>
  <si>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</si>
  <si>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</si>
  <si>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</si>
  <si>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</si>
  <si>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</si>
  <si>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</si>
  <si>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</si>
  <si>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</si>
  <si>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</si>
  <si>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</si>
  <si>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</si>
  <si>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</si>
  <si>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</si>
  <si>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</si>
  <si>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</si>
  <si>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</si>
  <si>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</si>
  <si>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</si>
  <si>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</si>
  <si>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</si>
  <si>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</si>
  <si>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</si>
  <si>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</si>
  <si>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</si>
  <si>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</si>
  <si>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</si>
  <si>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</si>
  <si>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</si>
  <si>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</si>
  <si>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</si>
  <si>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</si>
  <si>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</si>
  <si>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</si>
  <si>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</si>
  <si>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</si>
  <si>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</si>
  <si>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</si>
  <si>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</si>
  <si>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</si>
  <si>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</si>
  <si>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</si>
  <si>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</si>
  <si>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</si>
  <si>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</si>
  <si>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</si>
  <si>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</si>
  <si>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</si>
  <si>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</si>
  <si>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</si>
  <si>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</si>
  <si>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</si>
  <si>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</si>
  <si>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</si>
  <si>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</si>
  <si>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</si>
  <si>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</si>
  <si>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</si>
  <si>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</si>
  <si>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</si>
  <si>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</si>
  <si>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</si>
  <si>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</si>
  <si>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</si>
  <si>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</si>
  <si>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</si>
  <si>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</si>
  <si>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</si>
  <si>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</si>
  <si>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</si>
  <si>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</si>
  <si>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</si>
  <si>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</si>
  <si>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</si>
  <si>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</si>
  <si>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</si>
  <si>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</si>
  <si>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</si>
  <si>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</si>
  <si>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</si>
  <si>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</si>
  <si>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</si>
  <si>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</si>
  <si>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</si>
  <si>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</si>
  <si>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</si>
  <si>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</si>
  <si>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</si>
  <si>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</si>
  <si>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</si>
  <si>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</si>
  <si>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</si>
  <si>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</si>
  <si>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</si>
  <si>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</si>
  <si>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</si>
  <si>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</si>
  <si>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</si>
  <si>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</si>
  <si>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</si>
  <si>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</si>
  <si>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</si>
  <si>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</si>
  <si>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</si>
  <si>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</si>
  <si>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</si>
  <si>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</si>
  <si>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</si>
  <si>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</si>
  <si>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</si>
  <si>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</si>
  <si>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</si>
  <si>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</si>
  <si>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</si>
  <si>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</si>
  <si>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</si>
  <si>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</si>
  <si>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</si>
  <si>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</si>
  <si>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</si>
  <si>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</si>
  <si>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</si>
  <si>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</si>
  <si>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</si>
  <si>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</si>
  <si>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</si>
  <si>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</si>
  <si>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</si>
  <si>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</si>
  <si>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</si>
  <si>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</si>
  <si>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</si>
  <si>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</si>
  <si>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</si>
  <si>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</si>
  <si>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</si>
  <si>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</si>
  <si>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</si>
  <si>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</si>
  <si>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</si>
  <si>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</si>
  <si>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</si>
  <si>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</si>
  <si>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</si>
  <si>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</si>
  <si>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</si>
  <si>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</si>
  <si>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</si>
  <si>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</si>
  <si>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</si>
  <si>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</si>
  <si>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</si>
  <si>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</si>
  <si>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</si>
  <si>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</si>
  <si>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</si>
  <si>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</si>
  <si>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</si>
  <si>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</si>
  <si>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</si>
  <si>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</si>
  <si>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</si>
  <si>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</si>
  <si>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</si>
  <si>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</si>
  <si>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</si>
  <si>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</si>
  <si>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</si>
  <si>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</si>
  <si>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</si>
  <si>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</si>
  <si>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</si>
  <si>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</si>
  <si>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</si>
  <si>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</si>
  <si>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</si>
  <si>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</si>
  <si>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</si>
  <si>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</si>
  <si>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</si>
  <si>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</si>
  <si>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</si>
  <si>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</si>
  <si>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</si>
  <si>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</si>
  <si>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</si>
  <si>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</si>
  <si>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</si>
  <si>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</si>
  <si>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</si>
  <si>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</si>
  <si>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</si>
  <si>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</si>
  <si>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</si>
  <si>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</si>
  <si>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</si>
  <si>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</si>
  <si>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</si>
  <si>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</si>
  <si>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</si>
  <si>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</si>
  <si>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</si>
  <si>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</si>
  <si>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</si>
  <si>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</si>
  <si>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</si>
  <si>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</si>
  <si>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</si>
  <si>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</si>
  <si>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</si>
  <si>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</si>
  <si>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</si>
  <si>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</si>
  <si>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</si>
  <si>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</si>
  <si>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</si>
  <si>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</si>
  <si>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</si>
  <si>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</si>
  <si>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</si>
  <si>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</si>
  <si>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</si>
  <si>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</si>
  <si>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</si>
  <si>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</si>
  <si>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</si>
  <si>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</si>
  <si>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</si>
  <si>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</si>
  <si>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</si>
  <si>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</si>
  <si>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</si>
  <si>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</si>
  <si>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</si>
  <si>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</si>
  <si>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</si>
  <si>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</si>
  <si>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</si>
  <si>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</si>
  <si>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</si>
  <si>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</si>
  <si>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</si>
  <si>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</si>
  <si>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</si>
  <si>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Teabags dry season weight</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</si>
  <si>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</si>
  <si>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</si>
  <si>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</si>
  <si>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</si>
  <si>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</si>
  <si>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</si>
  <si>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</si>
  <si>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</si>
  <si>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</si>
  <si>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</si>
  <si>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</si>
  <si>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</si>
  <si>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</si>
  <si>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</si>
  <si>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</si>
  <si>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</si>
  <si>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</si>
  <si>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</si>
  <si>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</si>
  <si>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</si>
  <si>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</si>
  <si>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</si>
  <si>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</si>
  <si>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</si>
  <si>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</si>
  <si>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</si>
  <si>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</si>
  <si>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</si>
  <si>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</si>
  <si>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</si>
  <si>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</si>
  <si>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</si>
  <si>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</si>
  <si>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</si>
  <si>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</si>
  <si>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</si>
  <si>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</si>
  <si>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</si>
  <si>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Fraction decomposed (ag)</t>
  </si>
  <si>
    <t>Initial weight green tea with cord, bag and label</t>
  </si>
  <si>
    <t>Initial weight green tea only</t>
  </si>
  <si>
    <t>Final weight green tea with bag</t>
  </si>
  <si>
    <t>Final weight green tea only (when doing the ashing)</t>
  </si>
  <si>
    <t>Ashed subsample percentage green tea</t>
  </si>
  <si>
    <t>Ashed corrected total final weight green tea</t>
  </si>
  <si>
    <t>Initial weight red tea with cord, bag and label</t>
  </si>
  <si>
    <t>Initial weight red tea only</t>
  </si>
  <si>
    <t>Final weight red tea with bag</t>
  </si>
  <si>
    <t>Final weight red tea only (when doing the ashing)</t>
  </si>
  <si>
    <t>Ashed subsample percentage red tea</t>
  </si>
  <si>
    <t>Ashed corrected total final weight red tea</t>
  </si>
  <si>
    <t>Treatment (excl/op)</t>
  </si>
  <si>
    <t>Green Teabagcode</t>
  </si>
  <si>
    <t>Red Teabagcode</t>
  </si>
  <si>
    <t>Duplikat hvis sant =open</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</si>
  <si>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</si>
  <si>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</si>
  <si>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</si>
  <si>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</si>
  <si>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</si>
  <si>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</si>
  <si>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</si>
  <si>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</si>
  <si>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</si>
  <si>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</si>
  <si>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</si>
  <si>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</si>
  <si>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</si>
  <si>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</si>
  <si>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</si>
  <si>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</si>
  <si>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</si>
  <si>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</si>
  <si>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</si>
  <si>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</si>
  <si>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</si>
  <si>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</si>
  <si>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</si>
  <si>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</si>
  <si>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</si>
  <si>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</si>
  <si>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</si>
  <si>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</si>
  <si>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</si>
  <si>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</si>
  <si>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</si>
  <si>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</si>
  <si>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</si>
  <si>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</si>
  <si>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</si>
  <si>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</si>
  <si>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</si>
  <si>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</si>
  <si>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</si>
  <si>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</si>
  <si>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</si>
  <si>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</si>
  <si>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</si>
  <si>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</si>
  <si>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</si>
  <si>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</si>
  <si>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</si>
  <si>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</si>
  <si>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</si>
  <si>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</si>
  <si>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</si>
  <si>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</si>
  <si>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</si>
  <si>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</si>
  <si>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</si>
  <si>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</si>
  <si>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</si>
  <si>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</si>
  <si>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</si>
  <si>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</si>
  <si>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</si>
  <si>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</si>
  <si>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</si>
  <si>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</si>
  <si>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</si>
  <si>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</si>
  <si>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</si>
  <si>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</si>
  <si>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</si>
  <si>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</si>
  <si>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</si>
  <si>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</si>
  <si>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</si>
  <si>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</si>
  <si>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</si>
  <si>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</si>
  <si>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</si>
  <si>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</si>
  <si>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</si>
  <si>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</si>
  <si>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</si>
  <si>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</si>
  <si>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</si>
  <si>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</si>
  <si>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</si>
  <si>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</si>
  <si>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</si>
  <si>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</si>
  <si>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</si>
  <si>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</si>
  <si>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</si>
  <si>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</si>
  <si>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</si>
  <si>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</si>
  <si>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</si>
  <si>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</si>
  <si>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</si>
  <si>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</si>
  <si>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</si>
  <si>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</si>
  <si>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</si>
  <si>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</si>
  <si>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</si>
  <si>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</si>
  <si>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</si>
  <si>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</si>
  <si>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</si>
  <si>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</si>
  <si>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</si>
  <si>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</si>
  <si>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</si>
  <si>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</si>
  <si>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</si>
  <si>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</si>
  <si>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</si>
  <si>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</si>
  <si>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</si>
  <si>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</si>
  <si>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</si>
  <si>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</si>
  <si>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</si>
  <si>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</si>
  <si>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</si>
  <si>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</si>
  <si>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</si>
  <si>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</si>
  <si>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</si>
  <si>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</si>
  <si>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</si>
  <si>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</si>
  <si>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</si>
  <si>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</si>
  <si>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</si>
  <si>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</si>
  <si>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</si>
  <si>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</si>
  <si>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</si>
  <si>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</si>
  <si>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</si>
  <si>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</si>
  <si>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</si>
  <si>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</si>
  <si>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</si>
  <si>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</si>
  <si>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</si>
  <si>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</si>
  <si>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</si>
  <si>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</si>
  <si>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</si>
  <si>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</si>
  <si>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</si>
  <si>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</si>
  <si>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</si>
  <si>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</si>
  <si>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</si>
  <si>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</si>
  <si>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</si>
  <si>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</si>
  <si>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</si>
  <si>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</si>
  <si>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</si>
  <si>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</si>
  <si>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</si>
  <si>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</si>
  <si>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</si>
  <si>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</si>
  <si>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</si>
  <si>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</si>
  <si>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</si>
  <si>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</si>
  <si>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</si>
  <si>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</si>
  <si>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</si>
  <si>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</si>
  <si>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</si>
  <si>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</si>
  <si>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</si>
  <si>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</si>
  <si>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</si>
  <si>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</si>
  <si>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</si>
  <si>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</si>
  <si>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</si>
  <si>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</si>
  <si>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</si>
  <si>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</si>
  <si>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</si>
  <si>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</si>
  <si>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</si>
  <si>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</si>
  <si>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</si>
  <si>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</si>
  <si>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</si>
  <si>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</si>
  <si>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</si>
  <si>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</si>
  <si>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</si>
  <si>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</si>
  <si>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</si>
  <si>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</si>
  <si>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</si>
  <si>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</si>
  <si>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</si>
  <si>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</si>
  <si>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</si>
  <si>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</si>
  <si>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</si>
  <si>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</si>
  <si>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</si>
  <si>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</si>
  <si>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</si>
  <si>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</si>
  <si>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</si>
  <si>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</si>
  <si>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</si>
  <si>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</si>
  <si>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</si>
  <si>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</si>
  <si>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</si>
  <si>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</si>
  <si>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</si>
  <si>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</si>
  <si>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</si>
  <si>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</si>
  <si>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</si>
  <si>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</si>
  <si>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</si>
  <si>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</si>
  <si>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</si>
  <si>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</si>
  <si>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</si>
  <si>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</si>
  <si>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</si>
  <si>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</si>
  <si>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</si>
  <si>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</si>
  <si>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</si>
  <si>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</si>
  <si>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</si>
  <si>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</si>
  <si>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</si>
  <si>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</si>
  <si>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</si>
  <si>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</si>
  <si>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</si>
  <si>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</si>
  <si>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</si>
  <si>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</si>
  <si>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</si>
  <si>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</si>
  <si>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</si>
  <si>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</si>
  <si>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</si>
  <si>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</si>
  <si>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</si>
  <si>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</si>
  <si>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</si>
  <si>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</si>
  <si>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</si>
  <si>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</si>
  <si>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</si>
  <si>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</si>
  <si>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</si>
  <si>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</si>
  <si>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</si>
  <si>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</si>
  <si>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</si>
  <si>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</si>
  <si>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</si>
  <si>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</si>
  <si>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</si>
  <si>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</si>
  <si>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</si>
  <si>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</si>
  <si>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</si>
  <si>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</si>
  <si>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</si>
  <si>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</si>
  <si>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</si>
  <si>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</si>
  <si>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</si>
  <si>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</si>
  <si>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</si>
  <si>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</si>
  <si>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</si>
  <si>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</si>
  <si>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</si>
  <si>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</si>
  <si>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</si>
  <si>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</si>
  <si>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</si>
  <si>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</si>
  <si>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</si>
  <si>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</si>
  <si>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</si>
  <si>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</si>
  <si>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</si>
  <si>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</si>
  <si>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</si>
  <si>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</si>
  <si>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</si>
  <si>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</si>
  <si>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</si>
  <si>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</si>
  <si>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</si>
  <si>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</si>
  <si>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</si>
  <si>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</si>
  <si>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</si>
  <si>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</si>
  <si>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</si>
  <si>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</si>
  <si>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</si>
  <si>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</si>
  <si>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</si>
  <si>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</si>
  <si>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</si>
  <si>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</si>
  <si>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</si>
  <si>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</si>
  <si>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</si>
  <si>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</si>
  <si>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</si>
  <si>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</si>
  <si>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</si>
  <si>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</si>
  <si>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</si>
  <si>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</si>
  <si>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</si>
  <si>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</si>
  <si>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</si>
  <si>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</si>
  <si>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</si>
  <si>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</si>
  <si>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</si>
  <si>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</si>
  <si>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</si>
  <si>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</si>
  <si>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</si>
  <si>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</si>
  <si>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</si>
  <si>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</si>
  <si>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</si>
  <si>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</si>
  <si>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</si>
  <si>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</si>
  <si>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</si>
  <si>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</si>
  <si>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</si>
  <si>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</si>
  <si>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</si>
  <si>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</si>
  <si>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</si>
  <si>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</si>
  <si>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</si>
  <si>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</si>
  <si>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</si>
  <si>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</si>
  <si>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</si>
  <si>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</si>
  <si>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</si>
  <si>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</si>
  <si>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</si>
  <si>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</si>
  <si>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</si>
  <si>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</si>
  <si>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</si>
  <si>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</si>
  <si>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</si>
  <si>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</si>
  <si>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</si>
  <si>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</si>
  <si>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</si>
  <si>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</si>
  <si>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</si>
  <si>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</si>
  <si>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</si>
  <si>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</si>
  <si>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</si>
  <si>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</si>
  <si>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</si>
  <si>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</si>
  <si>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</si>
  <si>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</si>
  <si>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</si>
  <si>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</si>
  <si>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</si>
  <si>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</si>
  <si>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</si>
  <si>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</si>
  <si>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</si>
  <si>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</si>
  <si>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</si>
  <si>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</si>
  <si>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</si>
  <si>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</si>
  <si>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</si>
  <si>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</si>
  <si>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</si>
  <si>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</si>
  <si>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</si>
  <si>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</si>
  <si>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</si>
  <si>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</si>
  <si>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</si>
  <si>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</si>
  <si>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</si>
  <si>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</si>
  <si>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</si>
  <si>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</si>
  <si>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</si>
  <si>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</si>
  <si>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</si>
  <si>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</si>
  <si>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</si>
  <si>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</si>
  <si>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</si>
  <si>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</si>
  <si>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</si>
  <si>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</si>
  <si>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</si>
  <si>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</si>
  <si>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</si>
  <si>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</si>
  <si>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</si>
  <si>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</si>
  <si>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</si>
  <si>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</si>
  <si>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</si>
  <si>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</si>
  <si>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</si>
  <si>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</si>
  <si>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</si>
  <si>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</si>
  <si>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</si>
  <si>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</si>
  <si>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</si>
  <si>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</si>
  <si>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</si>
  <si>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</si>
  <si>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</si>
  <si>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</si>
  <si>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</si>
  <si>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</si>
  <si>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</si>
  <si>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</si>
  <si>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</si>
  <si>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</si>
  <si>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</si>
  <si>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</si>
  <si>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</si>
  <si>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</si>
  <si>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</si>
  <si>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</si>
  <si>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</si>
  <si>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</si>
  <si>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</si>
  <si>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</si>
  <si>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</si>
  <si>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</si>
  <si>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</si>
  <si>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</si>
  <si>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</si>
  <si>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</si>
  <si>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</si>
  <si>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</si>
  <si>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</si>
  <si>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</si>
  <si>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</si>
  <si>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</si>
  <si>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</si>
  <si>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</si>
  <si>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</si>
  <si>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</si>
  <si>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</si>
  <si>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</si>
  <si>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</si>
  <si>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</si>
  <si>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</si>
  <si>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</si>
  <si>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</si>
  <si>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</si>
  <si>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</si>
  <si>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</si>
  <si>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</si>
  <si>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</si>
  <si>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</si>
  <si>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</si>
  <si>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</si>
  <si>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</si>
  <si>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</si>
  <si>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</si>
  <si>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</si>
  <si>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</si>
  <si>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</si>
  <si>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</si>
  <si>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</si>
  <si>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</si>
  <si>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</si>
  <si>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</si>
  <si>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</si>
  <si>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</si>
  <si>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</si>
  <si>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</si>
  <si>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</si>
  <si>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</si>
  <si>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</si>
  <si>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</si>
  <si>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</si>
  <si>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</si>
  <si>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</si>
  <si>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</si>
  <si>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</si>
  <si>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</si>
  <si>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</si>
  <si>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</si>
  <si>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</si>
  <si>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</si>
  <si>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</si>
  <si>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</si>
  <si>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</si>
  <si>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</si>
  <si>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</si>
  <si>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</si>
  <si>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</si>
  <si>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</si>
  <si>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</si>
  <si>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</si>
  <si>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</si>
  <si>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</si>
  <si>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</si>
  <si>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</si>
  <si>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</si>
  <si>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</si>
  <si>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</si>
  <si>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</si>
  <si>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</si>
  <si>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</si>
  <si>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</si>
  <si>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</si>
  <si>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</si>
  <si>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</si>
  <si>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</si>
  <si>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</si>
  <si>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</si>
  <si>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</si>
  <si>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</si>
  <si>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</si>
  <si>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</si>
  <si>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</si>
  <si>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</si>
  <si>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</si>
  <si>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</si>
  <si>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</si>
  <si>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</si>
  <si>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</si>
  <si>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</si>
  <si>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</si>
  <si>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</si>
  <si>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</si>
  <si>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</si>
  <si>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</si>
  <si>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</si>
  <si>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</si>
  <si>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</si>
  <si>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</si>
  <si>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</si>
  <si>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</si>
  <si>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</si>
  <si>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</si>
  <si>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</si>
  <si>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</si>
  <si>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</si>
  <si>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</si>
  <si>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</si>
  <si>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</si>
  <si>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</si>
  <si>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</si>
  <si>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</si>
  <si>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</si>
  <si>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</si>
  <si>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</si>
  <si>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</si>
  <si>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</si>
  <si>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</si>
  <si>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</si>
  <si>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</si>
  <si>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</si>
  <si>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</si>
  <si>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</si>
  <si>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</si>
  <si>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</si>
  <si>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</si>
  <si>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</si>
  <si>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</si>
  <si>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</si>
  <si>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</si>
  <si>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</si>
  <si>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</si>
  <si>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</si>
  <si>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</si>
  <si>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</si>
  <si>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</si>
  <si>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</si>
  <si>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</si>
  <si>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</si>
  <si>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</si>
  <si>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</si>
  <si>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</si>
  <si>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</si>
  <si>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</si>
  <si>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</si>
  <si>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</si>
  <si>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</si>
  <si>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</si>
  <si>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</si>
  <si>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</si>
  <si>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</si>
  <si>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</si>
  <si>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</si>
  <si>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</si>
  <si>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</si>
  <si>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</si>
  <si>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</si>
  <si>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</si>
  <si>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</si>
  <si>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</si>
  <si>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</si>
  <si>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</si>
  <si>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</si>
  <si>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</si>
  <si>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</si>
  <si>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</si>
  <si>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</si>
  <si>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</si>
  <si>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</si>
  <si>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</si>
  <si>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</si>
  <si>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</si>
  <si>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</si>
  <si>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</si>
  <si>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</si>
  <si>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</si>
  <si>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</si>
  <si>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</si>
  <si>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</si>
  <si>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</si>
  <si>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</si>
  <si>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</si>
  <si>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</si>
  <si>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</si>
  <si>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</si>
  <si>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</si>
  <si>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</si>
  <si>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</si>
  <si>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</si>
  <si>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</si>
  <si>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</si>
  <si>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</si>
  <si>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</si>
  <si>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</si>
  <si>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</si>
  <si>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</si>
  <si>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</si>
  <si>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</si>
  <si>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</si>
  <si>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</si>
  <si>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</si>
  <si>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</si>
  <si>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</si>
  <si>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</si>
  <si>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</si>
  <si>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</si>
  <si>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</si>
  <si>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</si>
  <si>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</si>
  <si>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</si>
  <si>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</si>
  <si>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</si>
  <si>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</si>
  <si>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</si>
  <si>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</si>
  <si>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</si>
  <si>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</si>
  <si>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</si>
  <si>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</si>
  <si>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</si>
  <si>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</si>
  <si>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</si>
  <si>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</si>
  <si>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</si>
  <si>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</si>
  <si>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</si>
  <si>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</si>
  <si>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</si>
  <si>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</si>
  <si>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</si>
  <si>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</si>
  <si>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</si>
  <si>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</si>
  <si>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</si>
  <si>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</si>
  <si>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</si>
  <si>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</si>
  <si>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</si>
  <si>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</si>
  <si>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</si>
  <si>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</si>
  <si>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</si>
  <si>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</si>
  <si>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</si>
  <si>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</si>
  <si>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</si>
  <si>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</si>
  <si>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</si>
  <si>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</si>
  <si>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</si>
  <si>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</si>
  <si>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</si>
  <si>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</si>
  <si>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</si>
  <si>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</si>
  <si>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</si>
  <si>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</si>
  <si>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</si>
  <si>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</si>
  <si>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</si>
  <si>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</si>
  <si>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</si>
  <si>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</si>
  <si>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</si>
  <si>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</si>
  <si>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</si>
  <si>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</si>
  <si>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</si>
  <si>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</si>
  <si>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</si>
  <si>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</si>
  <si>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</si>
  <si>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</si>
  <si>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</si>
  <si>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</si>
  <si>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</si>
  <si>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</si>
  <si>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</si>
  <si>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</si>
  <si>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</si>
  <si>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</si>
  <si>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</si>
  <si>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</si>
  <si>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</si>
  <si>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</si>
  <si>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</si>
  <si>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</si>
  <si>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</si>
  <si>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</si>
  <si>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</si>
  <si>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</si>
  <si>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</si>
  <si>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</si>
  <si>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</si>
  <si>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</si>
  <si>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</si>
  <si>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</si>
  <si>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</si>
  <si>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</si>
  <si>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</si>
  <si>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</si>
  <si>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</si>
  <si>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</si>
  <si>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</si>
  <si>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</si>
  <si>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</si>
  <si>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</si>
  <si>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</si>
  <si>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</si>
  <si>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</si>
  <si>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</si>
  <si>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</si>
  <si>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</si>
  <si>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</si>
  <si>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</si>
  <si>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</si>
  <si>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</si>
  <si>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</si>
  <si>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</si>
  <si>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</si>
  <si>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</si>
  <si>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</si>
  <si>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</si>
  <si>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</si>
  <si>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</si>
  <si>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</si>
  <si>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</si>
  <si>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</si>
  <si>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</si>
  <si>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</si>
  <si>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</si>
  <si>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</si>
  <si>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</si>
  <si>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</si>
  <si>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</si>
  <si>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</si>
  <si>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</si>
  <si>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</si>
  <si>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</si>
  <si>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</si>
  <si>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</si>
  <si>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</si>
  <si>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</si>
  <si>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</si>
  <si>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</si>
  <si>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</si>
  <si>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</si>
  <si>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</si>
  <si>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</si>
  <si>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</si>
  <si>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</si>
  <si>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</si>
  <si>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</si>
  <si>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</si>
  <si>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</si>
  <si>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</si>
  <si>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</si>
  <si>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</si>
  <si>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</si>
  <si>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</si>
  <si>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</si>
  <si>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</si>
  <si>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</si>
  <si>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</si>
  <si>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</si>
  <si>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</si>
  <si>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</si>
  <si>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</si>
  <si>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</si>
  <si>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</si>
  <si>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</si>
  <si>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</si>
  <si>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</si>
  <si>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</si>
  <si>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</si>
  <si>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</si>
  <si>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</si>
  <si>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</si>
  <si>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</si>
  <si>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</si>
  <si>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</si>
  <si>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</si>
  <si>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</si>
  <si>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</si>
  <si>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</si>
  <si>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</si>
  <si>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</si>
  <si>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</si>
  <si>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</si>
  <si>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</si>
  <si>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</si>
  <si>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</si>
  <si>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</si>
  <si>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</si>
  <si>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</si>
  <si>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</si>
  <si>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</si>
  <si>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</si>
  <si>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</si>
  <si>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</si>
  <si>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</si>
  <si>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</si>
  <si>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</si>
  <si>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</si>
  <si>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</si>
  <si>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</si>
  <si>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</si>
  <si>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</si>
  <si>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</si>
  <si>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</si>
  <si>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</si>
  <si>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</si>
  <si>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</si>
  <si>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</si>
  <si>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</si>
  <si>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</si>
  <si>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</si>
  <si>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</si>
  <si>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</si>
  <si>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</si>
  <si>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</si>
  <si>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</si>
  <si>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</si>
  <si>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</si>
  <si>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</si>
  <si>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</si>
  <si>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</si>
  <si>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</si>
  <si>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</si>
  <si>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</si>
  <si>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</si>
  <si>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</si>
  <si>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</si>
  <si>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</si>
  <si>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</si>
  <si>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</si>
  <si>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</si>
  <si>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</si>
  <si>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</si>
  <si>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</si>
  <si>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</si>
  <si>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</si>
  <si>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</si>
  <si>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</si>
  <si>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</si>
  <si>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</si>
  <si>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</si>
  <si>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</si>
  <si>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</si>
  <si>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</si>
  <si>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</si>
  <si>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</si>
  <si>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</si>
  <si>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</si>
  <si>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</si>
  <si>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</si>
  <si>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</si>
  <si>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</si>
  <si>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</si>
  <si>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</si>
  <si>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</si>
  <si>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</si>
  <si>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</si>
  <si>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</si>
  <si>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</si>
  <si>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</si>
  <si>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</si>
  <si>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</si>
  <si>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</si>
  <si>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</si>
  <si>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</si>
  <si>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</si>
  <si>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</si>
  <si>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</si>
  <si>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</si>
  <si>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</si>
  <si>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</si>
  <si>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</si>
  <si>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</si>
  <si>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</si>
  <si>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</si>
  <si>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</si>
  <si>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</si>
  <si>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</si>
  <si>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</si>
  <si>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</si>
  <si>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</si>
  <si>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</si>
  <si>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</si>
  <si>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</si>
  <si>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</si>
  <si>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</si>
  <si>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</si>
  <si>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</si>
  <si>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</si>
  <si>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</si>
  <si>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</si>
  <si>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</si>
  <si>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</si>
  <si>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</si>
  <si>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</si>
  <si>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</si>
  <si>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</si>
  <si>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</si>
  <si>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</si>
  <si>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</si>
  <si>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</si>
  <si>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</si>
  <si>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</si>
  <si>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</si>
  <si>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</si>
  <si>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</si>
  <si>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</si>
  <si>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</si>
  <si>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</si>
  <si>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</si>
  <si>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</si>
  <si>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</si>
  <si>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</si>
  <si>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</si>
  <si>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</si>
  <si>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</si>
  <si>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</si>
  <si>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</si>
  <si>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</si>
  <si>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</si>
  <si>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</si>
  <si>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</si>
  <si>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</si>
  <si>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</si>
  <si>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</si>
  <si>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</si>
  <si>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</si>
  <si>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</si>
  <si>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</si>
  <si>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</si>
  <si>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</si>
  <si>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</si>
  <si>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</si>
  <si>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</si>
  <si>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</si>
  <si>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</si>
  <si>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</si>
  <si>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</si>
  <si>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</si>
  <si>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</si>
  <si>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</si>
  <si>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</si>
  <si>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</si>
  <si>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</si>
  <si>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</si>
  <si>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</si>
  <si>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</si>
  <si>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</si>
  <si>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</si>
  <si>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</si>
  <si>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</si>
  <si>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</si>
  <si>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</si>
  <si>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 xml:space="preserve"> G41</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</si>
  <si>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</si>
  <si>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</si>
  <si>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</si>
  <si>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</si>
  <si>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</si>
  <si>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</si>
  <si>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</si>
  <si>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</si>
  <si>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</si>
  <si>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</si>
  <si>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</si>
  <si>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</si>
  <si>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</si>
  <si>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</si>
  <si>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</si>
  <si>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</si>
  <si>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</si>
  <si>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</si>
  <si>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</si>
  <si>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</si>
  <si>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</si>
  <si>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</si>
  <si>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</si>
  <si>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</si>
  <si>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</si>
  <si>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</si>
  <si>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</si>
  <si>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</si>
  <si>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</si>
  <si>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</si>
  <si>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</si>
  <si>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</si>
  <si>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</si>
  <si>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</si>
  <si>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</si>
  <si>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</si>
  <si>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</si>
  <si>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</si>
  <si>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</si>
  <si>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</si>
  <si>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</si>
  <si>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</si>
  <si>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</si>
  <si>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</si>
  <si>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</si>
  <si>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</si>
  <si>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</si>
  <si>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</si>
  <si>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</si>
  <si>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</si>
  <si>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</si>
  <si>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</si>
  <si>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</si>
  <si>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</si>
  <si>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</si>
  <si>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</si>
  <si>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</si>
  <si>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</si>
  <si>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</si>
  <si>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</si>
  <si>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</si>
  <si>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</si>
  <si>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</si>
  <si>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</si>
  <si>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</si>
  <si>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</si>
  <si>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</si>
  <si>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</si>
  <si>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</si>
  <si>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</si>
  <si>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</si>
  <si>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</si>
  <si>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</si>
  <si>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</si>
  <si>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</si>
  <si>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</si>
  <si>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</si>
  <si>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</si>
  <si>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</si>
  <si>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</si>
  <si>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</si>
  <si>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</si>
  <si>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Søkbar:</t>
  </si>
  <si>
    <t>Formel:</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</si>
  <si>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</si>
  <si>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</si>
  <si>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</si>
  <si>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</si>
  <si>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</si>
  <si>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Massloss (g) Ash uncorrected</t>
  </si>
  <si>
    <t>Dryseason</t>
  </si>
  <si>
    <t/>
  </si>
  <si>
    <t>WetSeason</t>
  </si>
  <si>
    <t>Duplicate</t>
  </si>
  <si>
    <t>Søkbar(sant/usant)</t>
  </si>
  <si>
    <t>De som er duplikater:</t>
  </si>
  <si>
    <t xml:space="preserve">Both written in collectionsheet and in afterweight sheet as this one was found. </t>
  </si>
  <si>
    <t>Already have an R19 in wet</t>
  </si>
  <si>
    <t xml:space="preserve">Finnes i postweight som G792
Står i collectionsheet som G791
Står i ashed weights som G791
--&gt; Endre til G791
</t>
  </si>
  <si>
    <t>Står i postweight som G792
Står i collectionsheet som G792
---&gt; La stå</t>
  </si>
  <si>
    <t>Written in collectionsheet, but not in afterweight sheet as it was not found i the field. Not in ashed weights either.</t>
  </si>
  <si>
    <t>Finnes i ahsed vekt
Finnes i collecionsheet
Finnes i aftervekt
--&gt; La stå</t>
  </si>
  <si>
    <t xml:space="preserve">Finnes i collectionsheet (også på arket)
Finnes IKKE i aftervekt, men skrevet som G848
--&gt; Endre til G848
</t>
  </si>
  <si>
    <t>Ikke i ashed
Er i collectionsheet (Også på arket, men kan kanskje se ut som R186?)
Ikke i afterWet, ment er her skrevet som R186
--&gt; Endre til R186</t>
  </si>
  <si>
    <t>Er i collection sheet (også på arket)
Er i afterDry
--&gt; La stå</t>
  </si>
  <si>
    <t xml:space="preserve">Er i collection sheet
Er i afterdry
--&gt; La stå
</t>
  </si>
  <si>
    <t>Er i collection sheet (Ser ut som det er skrevet R523 på arket)
Ikke i Ashed, men R523 er her
Ikke i afterwet, men fant R523 her.
--&gt; Endre til R523</t>
  </si>
  <si>
    <t xml:space="preserve">Er i collectionsheet (på arket ser det ut som R369)
Ikke i ashed verken R269 eller R369
--&gt; Endre til R369
</t>
  </si>
  <si>
    <t>Er i collectionsheet (også på arket)
Er i afterDry
--&gt; La stå</t>
  </si>
  <si>
    <t>Er i collection sheet (også på arket)
Er i ashed
Ikke i Afterwet
--&gt;INGEN LØSNING</t>
  </si>
  <si>
    <t>Er i collection sheet (også på arket)
Ikke i AfterDry
---&gt; INGEN LØSNING</t>
  </si>
  <si>
    <t>Er i collection (også på arket)
Er i AfterDry
--&gt; Ingen løsning</t>
  </si>
  <si>
    <t>Er i ashed
Er i collection (Også på akret)
Er i afterWet
--&gt;Ingen løsning</t>
  </si>
  <si>
    <t>Utført</t>
  </si>
  <si>
    <t>JA</t>
  </si>
  <si>
    <t>Antall digler pr batch</t>
  </si>
  <si>
    <t>TOTALT (timer</t>
  </si>
  <si>
    <t>Average common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</si>
</sst>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48">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008000"/>
      <name val="Calibri"/>
      <family val="2"/>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249977111117893"/>
        <bgColor indexed="64"/>
      </patternFill>
    </fill>
    <fill>
      <patternFill patternType="solid">
        <fgColor theme="7" tint="0.39997558519241921"/>
        <bgColor indexed="64"/>
      </patternFill>
    </fill>
  </fills>
  <borders count="35">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s>
  <cellStyleXfs count="9">
    <xf numFmtId="0" fontId="0" fillId="0" borderId="0"/>
    <xf numFmtId="0" fontId="20" fillId="8" borderId="0" applyNumberFormat="0" applyBorder="0" applyAlignment="0" applyProtection="0"/>
    <xf numFmtId="0" fontId="12" fillId="0" borderId="0"/>
    <xf numFmtId="0" fontId="28" fillId="10" borderId="0" applyNumberFormat="0" applyBorder="0" applyAlignment="0" applyProtection="0"/>
    <xf numFmtId="0" fontId="29" fillId="11" borderId="25" applyNumberFormat="0" applyAlignment="0" applyProtection="0"/>
    <xf numFmtId="0" fontId="30" fillId="12" borderId="0" applyNumberFormat="0" applyBorder="0" applyAlignment="0" applyProtection="0"/>
    <xf numFmtId="0" fontId="36" fillId="0" borderId="0"/>
    <xf numFmtId="0" fontId="44" fillId="0" borderId="0"/>
    <xf numFmtId="0" fontId="45" fillId="15" borderId="30" applyNumberFormat="0" applyAlignment="0" applyProtection="0"/>
  </cellStyleXfs>
  <cellXfs count="313">
    <xf numFmtId="0" fontId="0" fillId="0" borderId="0" xfId="0"/>
    <xf numFmtId="0" fontId="0" fillId="0" borderId="0" xfId="0" applyFill="1"/>
    <xf numFmtId="0" fontId="13" fillId="0" borderId="0" xfId="0" applyFont="1" applyFill="1"/>
    <xf numFmtId="0" fontId="13" fillId="0" borderId="0" xfId="0" applyFont="1" applyFill="1" applyAlignment="1">
      <alignment wrapText="1"/>
    </xf>
    <xf numFmtId="166" fontId="13" fillId="0" borderId="0" xfId="0" applyNumberFormat="1" applyFont="1" applyFill="1"/>
    <xf numFmtId="166" fontId="0" fillId="0" borderId="0" xfId="0" applyNumberFormat="1"/>
    <xf numFmtId="166" fontId="13" fillId="0" borderId="0" xfId="0" applyNumberFormat="1" applyFont="1" applyFill="1" applyAlignment="1">
      <alignment wrapText="1"/>
    </xf>
    <xf numFmtId="0" fontId="15"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3"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19" fillId="3" borderId="0" xfId="0" applyFont="1" applyFill="1"/>
    <xf numFmtId="14" fontId="19" fillId="3" borderId="0" xfId="0" applyNumberFormat="1" applyFont="1" applyFill="1"/>
    <xf numFmtId="1" fontId="19" fillId="3" borderId="0" xfId="0" applyNumberFormat="1" applyFont="1" applyFill="1"/>
    <xf numFmtId="0" fontId="0" fillId="3" borderId="0" xfId="0" applyFill="1"/>
    <xf numFmtId="1" fontId="0" fillId="3" borderId="0" xfId="0" applyNumberFormat="1" applyFill="1"/>
    <xf numFmtId="0" fontId="16" fillId="0" borderId="0" xfId="0" applyFont="1" applyFill="1" applyBorder="1"/>
    <xf numFmtId="0" fontId="13" fillId="0" borderId="0" xfId="0" applyFont="1" applyFill="1" applyBorder="1" applyAlignment="1">
      <alignment horizontal="left" wrapText="1"/>
    </xf>
    <xf numFmtId="0" fontId="13" fillId="0" borderId="4" xfId="0" applyFont="1" applyFill="1" applyBorder="1" applyAlignment="1">
      <alignment horizontal="left" wrapText="1"/>
    </xf>
    <xf numFmtId="0" fontId="13"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3" fillId="0" borderId="0" xfId="0" applyFont="1" applyFill="1" applyAlignment="1">
      <alignment horizontal="left" wrapText="1"/>
    </xf>
    <xf numFmtId="166" fontId="13" fillId="0" borderId="0" xfId="0" applyNumberFormat="1" applyFont="1" applyFill="1" applyAlignment="1">
      <alignment horizontal="left" wrapText="1"/>
    </xf>
    <xf numFmtId="166" fontId="13" fillId="0" borderId="0" xfId="0" applyNumberFormat="1" applyFont="1" applyFill="1" applyAlignment="1">
      <alignment horizontal="left"/>
    </xf>
    <xf numFmtId="0" fontId="16"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3" fillId="2" borderId="0" xfId="0" applyFont="1" applyFill="1"/>
    <xf numFmtId="14" fontId="13" fillId="2" borderId="0" xfId="0" applyNumberFormat="1" applyFont="1" applyFill="1"/>
    <xf numFmtId="1" fontId="13" fillId="2" borderId="0" xfId="0" applyNumberFormat="1" applyFont="1" applyFill="1"/>
    <xf numFmtId="0" fontId="19" fillId="3" borderId="0" xfId="0" applyFont="1" applyFill="1" applyAlignment="1">
      <alignment wrapText="1"/>
    </xf>
    <xf numFmtId="168" fontId="0" fillId="0" borderId="0" xfId="0" applyNumberFormat="1"/>
    <xf numFmtId="0" fontId="19" fillId="2" borderId="0" xfId="0" applyFont="1" applyFill="1"/>
    <xf numFmtId="14" fontId="19" fillId="2" borderId="0" xfId="0" applyNumberFormat="1" applyFont="1" applyFill="1"/>
    <xf numFmtId="1" fontId="19" fillId="2" borderId="0" xfId="0" applyNumberFormat="1" applyFont="1" applyFill="1"/>
    <xf numFmtId="0" fontId="19"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3" fillId="4" borderId="0" xfId="0" applyFont="1" applyFill="1" applyBorder="1" applyAlignment="1">
      <alignment horizontal="left"/>
    </xf>
    <xf numFmtId="0" fontId="0" fillId="0" borderId="0" xfId="0" applyAlignment="1">
      <alignment horizontal="left" vertical="center" indent="1"/>
    </xf>
    <xf numFmtId="166" fontId="13"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16" fillId="0" borderId="5" xfId="0" applyFont="1" applyFill="1" applyBorder="1"/>
    <xf numFmtId="0" fontId="13" fillId="0" borderId="0" xfId="0" applyFont="1" applyFill="1" applyBorder="1"/>
    <xf numFmtId="0" fontId="13" fillId="0" borderId="4" xfId="0" applyFont="1" applyFill="1" applyBorder="1"/>
    <xf numFmtId="0" fontId="13" fillId="2" borderId="0" xfId="0" applyFont="1" applyFill="1" applyAlignment="1">
      <alignment wrapText="1"/>
    </xf>
    <xf numFmtId="0" fontId="13" fillId="0" borderId="8" xfId="0" applyFont="1" applyFill="1" applyBorder="1" applyAlignment="1">
      <alignment horizontal="left"/>
    </xf>
    <xf numFmtId="0" fontId="13" fillId="0" borderId="0" xfId="0" applyFont="1" applyFill="1" applyBorder="1" applyAlignment="1">
      <alignment horizontal="left"/>
    </xf>
    <xf numFmtId="0" fontId="13" fillId="0" borderId="6" xfId="0" applyFont="1" applyFill="1" applyBorder="1" applyAlignment="1">
      <alignment horizontal="left"/>
    </xf>
    <xf numFmtId="0" fontId="13" fillId="0" borderId="5" xfId="0" applyFont="1" applyFill="1" applyBorder="1" applyAlignment="1">
      <alignment horizontal="left"/>
    </xf>
    <xf numFmtId="0" fontId="13" fillId="0" borderId="9" xfId="0" applyFont="1" applyFill="1" applyBorder="1" applyAlignment="1">
      <alignment horizontal="left"/>
    </xf>
    <xf numFmtId="0" fontId="13"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3" fillId="0" borderId="8" xfId="0" applyFont="1" applyFill="1" applyBorder="1" applyAlignment="1" applyProtection="1">
      <alignment horizontal="left"/>
      <protection locked="0"/>
    </xf>
    <xf numFmtId="0" fontId="13" fillId="6" borderId="3" xfId="0" applyFont="1" applyFill="1" applyBorder="1" applyProtection="1">
      <protection locked="0"/>
    </xf>
    <xf numFmtId="0" fontId="13" fillId="6" borderId="7" xfId="0" applyFont="1" applyFill="1" applyBorder="1" applyProtection="1">
      <protection locked="0"/>
    </xf>
    <xf numFmtId="0" fontId="13" fillId="6" borderId="12" xfId="0" applyFont="1" applyFill="1" applyBorder="1" applyProtection="1">
      <protection locked="0"/>
    </xf>
    <xf numFmtId="167" fontId="13" fillId="6" borderId="7" xfId="0" applyNumberFormat="1" applyFont="1" applyFill="1" applyBorder="1" applyProtection="1">
      <protection locked="0"/>
    </xf>
    <xf numFmtId="166" fontId="13"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5" fillId="0" borderId="0" xfId="0" applyFont="1" applyAlignment="1">
      <alignment horizontal="left"/>
    </xf>
    <xf numFmtId="0" fontId="16" fillId="0" borderId="0" xfId="0" applyFont="1" applyFill="1" applyAlignment="1">
      <alignment horizontal="left" wrapText="1"/>
    </xf>
    <xf numFmtId="0" fontId="16" fillId="0" borderId="3" xfId="0" applyFont="1" applyFill="1" applyBorder="1" applyAlignment="1">
      <alignment horizontal="left"/>
    </xf>
    <xf numFmtId="0" fontId="13" fillId="0" borderId="7" xfId="0" applyFont="1" applyFill="1" applyBorder="1" applyAlignment="1">
      <alignment horizontal="left"/>
    </xf>
    <xf numFmtId="0" fontId="13" fillId="0" borderId="12" xfId="0" applyFont="1" applyFill="1" applyBorder="1" applyAlignment="1">
      <alignment horizontal="left"/>
    </xf>
    <xf numFmtId="0" fontId="13" fillId="0" borderId="10" xfId="0" applyFont="1" applyFill="1" applyBorder="1"/>
    <xf numFmtId="164" fontId="13" fillId="0" borderId="10" xfId="0" applyNumberFormat="1" applyFont="1" applyFill="1" applyBorder="1"/>
    <xf numFmtId="0" fontId="13" fillId="4" borderId="4" xfId="0" applyFont="1" applyFill="1" applyBorder="1" applyAlignment="1">
      <alignment horizontal="left"/>
    </xf>
    <xf numFmtId="0" fontId="16" fillId="0" borderId="0" xfId="0" applyFont="1" applyFill="1" applyAlignment="1">
      <alignment horizontal="left"/>
    </xf>
    <xf numFmtId="0" fontId="13" fillId="0" borderId="8" xfId="0" applyFont="1" applyFill="1" applyBorder="1"/>
    <xf numFmtId="0" fontId="0" fillId="0" borderId="0" xfId="0" applyFill="1" applyBorder="1"/>
    <xf numFmtId="0" fontId="0" fillId="0" borderId="8" xfId="0" applyBorder="1"/>
    <xf numFmtId="0" fontId="0" fillId="0" borderId="0" xfId="0" applyBorder="1"/>
    <xf numFmtId="0" fontId="16" fillId="0" borderId="8" xfId="0" applyFont="1" applyFill="1" applyBorder="1"/>
    <xf numFmtId="0" fontId="13" fillId="0" borderId="7" xfId="0" applyFont="1" applyFill="1" applyBorder="1"/>
    <xf numFmtId="0" fontId="13" fillId="0" borderId="12" xfId="0" applyFont="1" applyFill="1" applyBorder="1"/>
    <xf numFmtId="0" fontId="16" fillId="0" borderId="9" xfId="0" applyFont="1" applyFill="1" applyBorder="1"/>
    <xf numFmtId="0" fontId="13"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3" fillId="3" borderId="0" xfId="0" applyFont="1" applyFill="1"/>
    <xf numFmtId="14" fontId="13" fillId="3" borderId="0" xfId="0" applyNumberFormat="1" applyFont="1" applyFill="1"/>
    <xf numFmtId="1" fontId="13" fillId="3" borderId="0" xfId="0" applyNumberFormat="1" applyFont="1" applyFill="1"/>
    <xf numFmtId="14" fontId="0" fillId="3" borderId="0" xfId="0" applyNumberFormat="1" applyFill="1"/>
    <xf numFmtId="0" fontId="15" fillId="0" borderId="13" xfId="0" applyFont="1" applyFill="1" applyBorder="1" applyAlignment="1" applyProtection="1">
      <alignment horizontal="center" vertical="center"/>
      <protection locked="0"/>
    </xf>
    <xf numFmtId="0" fontId="0" fillId="0" borderId="7" xfId="0" applyFont="1" applyFill="1" applyBorder="1" applyAlignment="1" applyProtection="1">
      <alignment horizontal="center" vertical="center" wrapText="1"/>
    </xf>
    <xf numFmtId="164" fontId="0" fillId="0" borderId="0" xfId="0" applyNumberFormat="1" applyFill="1" applyBorder="1" applyAlignment="1" applyProtection="1">
      <alignment horizontal="center"/>
    </xf>
    <xf numFmtId="0" fontId="0" fillId="0" borderId="0" xfId="0" applyBorder="1" applyProtection="1"/>
    <xf numFmtId="0" fontId="12" fillId="0" borderId="0" xfId="2"/>
    <xf numFmtId="0" fontId="18" fillId="0" borderId="0" xfId="2" applyFont="1"/>
    <xf numFmtId="14" fontId="12" fillId="0" borderId="0" xfId="2" applyNumberFormat="1"/>
    <xf numFmtId="0" fontId="20" fillId="8" borderId="0" xfId="1"/>
    <xf numFmtId="14" fontId="20" fillId="8" borderId="0" xfId="1" applyNumberFormat="1"/>
    <xf numFmtId="0" fontId="12" fillId="0" borderId="0" xfId="2" applyFont="1"/>
    <xf numFmtId="2" fontId="12" fillId="0" borderId="0" xfId="2" applyNumberFormat="1"/>
    <xf numFmtId="0" fontId="18" fillId="9" borderId="17" xfId="0" applyFont="1" applyFill="1" applyBorder="1"/>
    <xf numFmtId="0" fontId="18" fillId="9" borderId="17" xfId="0" applyFont="1" applyFill="1" applyBorder="1" applyAlignment="1">
      <alignment horizontal="center"/>
    </xf>
    <xf numFmtId="0" fontId="18" fillId="9" borderId="17" xfId="0" applyFont="1" applyFill="1" applyBorder="1" applyAlignment="1">
      <alignment horizontal="center" vertical="center"/>
    </xf>
    <xf numFmtId="0" fontId="21" fillId="9" borderId="17" xfId="0" applyFont="1" applyFill="1" applyBorder="1" applyAlignment="1">
      <alignment horizontal="center"/>
    </xf>
    <xf numFmtId="0" fontId="18"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3"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4" fillId="0" borderId="17" xfId="0" applyFont="1" applyBorder="1"/>
    <xf numFmtId="0" fontId="0" fillId="0" borderId="17" xfId="0" applyFill="1" applyBorder="1" applyAlignment="1">
      <alignment horizontal="center" vertical="center"/>
    </xf>
    <xf numFmtId="0" fontId="18" fillId="0" borderId="14" xfId="0" applyFont="1" applyBorder="1"/>
    <xf numFmtId="0" fontId="18"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3" fillId="0" borderId="17" xfId="0" applyFont="1" applyFill="1" applyBorder="1"/>
    <xf numFmtId="0" fontId="0" fillId="0" borderId="24" xfId="0" applyBorder="1"/>
    <xf numFmtId="0" fontId="0" fillId="0" borderId="17" xfId="0" applyFill="1" applyBorder="1"/>
    <xf numFmtId="0" fontId="0" fillId="0" borderId="18" xfId="0" applyBorder="1"/>
    <xf numFmtId="0" fontId="18"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1"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1"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18" fillId="0" borderId="0" xfId="0" applyFont="1" applyBorder="1" applyAlignment="1">
      <alignment vertical="center"/>
    </xf>
    <xf numFmtId="0" fontId="23"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2" fillId="0" borderId="22" xfId="0" applyFont="1" applyBorder="1"/>
    <xf numFmtId="0" fontId="0" fillId="0" borderId="24" xfId="0" applyFill="1" applyBorder="1"/>
    <xf numFmtId="0" fontId="20" fillId="8" borderId="17" xfId="1" applyBorder="1"/>
    <xf numFmtId="0" fontId="15" fillId="0" borderId="0" xfId="0" applyFont="1"/>
    <xf numFmtId="0" fontId="11" fillId="0" borderId="0" xfId="2" applyFont="1"/>
    <xf numFmtId="0" fontId="10" fillId="0" borderId="0" xfId="2" applyFont="1"/>
    <xf numFmtId="0" fontId="28" fillId="10" borderId="17" xfId="3" applyBorder="1"/>
    <xf numFmtId="0" fontId="28" fillId="10" borderId="17" xfId="3" applyBorder="1" applyAlignment="1">
      <alignment horizontal="center" vertical="center"/>
    </xf>
    <xf numFmtId="14" fontId="28" fillId="10" borderId="17" xfId="3" applyNumberFormat="1" applyBorder="1"/>
    <xf numFmtId="0" fontId="28" fillId="10" borderId="17" xfId="3" applyBorder="1" applyAlignment="1">
      <alignment horizontal="center"/>
    </xf>
    <xf numFmtId="14" fontId="28" fillId="10" borderId="14" xfId="3" applyNumberFormat="1" applyBorder="1"/>
    <xf numFmtId="20" fontId="28" fillId="10" borderId="17" xfId="3" applyNumberFormat="1" applyBorder="1"/>
    <xf numFmtId="0" fontId="28" fillId="10" borderId="17" xfId="3" applyNumberFormat="1" applyBorder="1"/>
    <xf numFmtId="0" fontId="29" fillId="11" borderId="25" xfId="4"/>
    <xf numFmtId="14" fontId="29" fillId="11" borderId="25" xfId="4" applyNumberFormat="1"/>
    <xf numFmtId="0" fontId="30" fillId="12" borderId="17" xfId="5" applyBorder="1"/>
    <xf numFmtId="0" fontId="9" fillId="0" borderId="0" xfId="2" applyFont="1"/>
    <xf numFmtId="0" fontId="30" fillId="12" borderId="0" xfId="5"/>
    <xf numFmtId="0" fontId="28" fillId="10" borderId="0" xfId="3"/>
    <xf numFmtId="0" fontId="8" fillId="0" borderId="0" xfId="2" applyFont="1"/>
    <xf numFmtId="0" fontId="23" fillId="0" borderId="0" xfId="2" applyFont="1"/>
    <xf numFmtId="0" fontId="7" fillId="0" borderId="17" xfId="0" applyFont="1" applyBorder="1"/>
    <xf numFmtId="0" fontId="7" fillId="0" borderId="0" xfId="2" applyFont="1"/>
    <xf numFmtId="0" fontId="0" fillId="0" borderId="17" xfId="0" applyBorder="1" applyAlignment="1">
      <alignment horizontal="left" vertical="center"/>
    </xf>
    <xf numFmtId="0" fontId="31" fillId="0" borderId="17" xfId="0" applyFont="1" applyBorder="1"/>
    <xf numFmtId="0" fontId="0" fillId="0" borderId="17" xfId="0" applyBorder="1" applyAlignment="1">
      <alignment horizontal="left" vertical="center" wrapText="1"/>
    </xf>
    <xf numFmtId="0" fontId="0" fillId="9" borderId="17" xfId="0" applyFont="1" applyFill="1" applyBorder="1"/>
    <xf numFmtId="0" fontId="18"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18" fillId="9" borderId="17" xfId="0" applyFont="1" applyFill="1" applyBorder="1" applyAlignment="1">
      <alignment horizontal="left" vertical="top"/>
    </xf>
    <xf numFmtId="0" fontId="0" fillId="0" borderId="17" xfId="0" applyBorder="1" applyAlignment="1">
      <alignment horizontal="right"/>
    </xf>
    <xf numFmtId="0" fontId="32" fillId="0" borderId="0" xfId="0" applyFont="1"/>
    <xf numFmtId="0" fontId="0" fillId="0" borderId="0" xfId="0" applyFont="1"/>
    <xf numFmtId="0" fontId="0" fillId="0" borderId="0" xfId="0" applyFont="1" applyFill="1"/>
    <xf numFmtId="164" fontId="0" fillId="0" borderId="0" xfId="0" applyNumberFormat="1"/>
    <xf numFmtId="0" fontId="33" fillId="12" borderId="0" xfId="5" applyFont="1"/>
    <xf numFmtId="0" fontId="34" fillId="0" borderId="0" xfId="0" applyFont="1"/>
    <xf numFmtId="0" fontId="35" fillId="0" borderId="0" xfId="0" applyFont="1"/>
    <xf numFmtId="0" fontId="36" fillId="0" borderId="0" xfId="6"/>
    <xf numFmtId="0" fontId="32" fillId="0" borderId="0" xfId="6" applyFont="1"/>
    <xf numFmtId="0" fontId="5" fillId="0" borderId="0" xfId="6" applyFont="1"/>
    <xf numFmtId="0" fontId="15" fillId="0" borderId="0" xfId="6" applyFont="1"/>
    <xf numFmtId="0" fontId="36" fillId="0" borderId="0" xfId="6" applyFill="1"/>
    <xf numFmtId="0" fontId="36" fillId="0" borderId="0" xfId="6" applyFont="1" applyFill="1"/>
    <xf numFmtId="22" fontId="36" fillId="0" borderId="0" xfId="6" applyNumberFormat="1" applyFill="1"/>
    <xf numFmtId="14" fontId="36" fillId="0" borderId="0" xfId="6" applyNumberFormat="1"/>
    <xf numFmtId="14" fontId="36" fillId="0" borderId="0" xfId="6" applyNumberFormat="1" applyFill="1"/>
    <xf numFmtId="0" fontId="36" fillId="0" borderId="0" xfId="6" applyFont="1"/>
    <xf numFmtId="22" fontId="20" fillId="8" borderId="0" xfId="1" applyNumberFormat="1"/>
    <xf numFmtId="22" fontId="36" fillId="0" borderId="0" xfId="6" applyNumberFormat="1"/>
    <xf numFmtId="0" fontId="36" fillId="0" borderId="0" xfId="6" applyFont="1" applyAlignment="1">
      <alignment wrapText="1"/>
    </xf>
    <xf numFmtId="0" fontId="36" fillId="13" borderId="0" xfId="6" applyFill="1" applyAlignment="1">
      <alignment horizontal="center"/>
    </xf>
    <xf numFmtId="0" fontId="24" fillId="14" borderId="23" xfId="6" applyFont="1" applyFill="1" applyBorder="1" applyAlignment="1">
      <alignment horizontal="center" wrapText="1"/>
    </xf>
    <xf numFmtId="0" fontId="24" fillId="14" borderId="17" xfId="6" applyFont="1" applyFill="1" applyBorder="1" applyAlignment="1">
      <alignment horizontal="center" wrapText="1"/>
    </xf>
    <xf numFmtId="0" fontId="18" fillId="0" borderId="0" xfId="6" applyFont="1"/>
    <xf numFmtId="0" fontId="36" fillId="0" borderId="0" xfId="6" applyAlignment="1">
      <alignment horizontal="center"/>
    </xf>
    <xf numFmtId="0" fontId="37" fillId="0" borderId="11" xfId="6" applyFont="1" applyBorder="1" applyAlignment="1">
      <alignment vertical="center" wrapText="1"/>
    </xf>
    <xf numFmtId="14" fontId="37" fillId="0" borderId="11" xfId="6" applyNumberFormat="1" applyFont="1" applyBorder="1" applyAlignment="1">
      <alignment vertical="center" wrapText="1"/>
    </xf>
    <xf numFmtId="0" fontId="37" fillId="0" borderId="26" xfId="6" applyFont="1" applyBorder="1" applyAlignment="1">
      <alignment vertical="center" wrapText="1"/>
    </xf>
    <xf numFmtId="0" fontId="37" fillId="0" borderId="12" xfId="6" applyFont="1" applyBorder="1" applyAlignment="1">
      <alignment vertical="center" wrapText="1"/>
    </xf>
    <xf numFmtId="0" fontId="37" fillId="0" borderId="13" xfId="6" applyFont="1" applyBorder="1" applyAlignment="1">
      <alignment vertical="center" wrapText="1"/>
    </xf>
    <xf numFmtId="0" fontId="37" fillId="0" borderId="0" xfId="6" applyFont="1" applyAlignment="1">
      <alignment horizontal="left" vertical="center" indent="5"/>
    </xf>
    <xf numFmtId="0" fontId="37" fillId="0" borderId="0" xfId="6" applyFont="1" applyAlignment="1">
      <alignment vertical="center"/>
    </xf>
    <xf numFmtId="0" fontId="40" fillId="0" borderId="0" xfId="6" applyFont="1" applyAlignment="1">
      <alignment vertical="center"/>
    </xf>
    <xf numFmtId="0" fontId="4"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0" fillId="8" borderId="0" xfId="1" applyNumberFormat="1" applyAlignment="1"/>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xf>
    <xf numFmtId="2" fontId="42" fillId="0" borderId="0" xfId="0" quotePrefix="1" applyNumberFormat="1" applyFont="1" applyFill="1" applyBorder="1" applyAlignment="1">
      <alignment horizontal="left" vertical="center"/>
    </xf>
    <xf numFmtId="0" fontId="42" fillId="0" borderId="0" xfId="0" applyFont="1" applyFill="1" applyBorder="1" applyAlignment="1">
      <alignment horizontal="left"/>
    </xf>
    <xf numFmtId="0" fontId="43" fillId="0" borderId="0" xfId="0" applyFont="1" applyFill="1" applyBorder="1" applyAlignment="1">
      <alignment horizontal="center" vertical="center"/>
    </xf>
    <xf numFmtId="2" fontId="43"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3"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3" fillId="0" borderId="17" xfId="0" applyFont="1" applyBorder="1"/>
    <xf numFmtId="0" fontId="45" fillId="15" borderId="30" xfId="8" applyAlignment="1">
      <alignment horizontal="center" vertical="center"/>
    </xf>
    <xf numFmtId="0" fontId="45" fillId="15" borderId="30" xfId="8"/>
    <xf numFmtId="0" fontId="45"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18"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18"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6"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3" fillId="0" borderId="0" xfId="0" quotePrefix="1" applyNumberFormat="1" applyFont="1" applyFill="1" applyBorder="1" applyAlignment="1">
      <alignment horizontal="left" vertical="center"/>
    </xf>
    <xf numFmtId="0" fontId="23" fillId="0" borderId="0" xfId="0" applyFont="1" applyFill="1" applyBorder="1" applyAlignment="1">
      <alignment horizontal="left"/>
    </xf>
    <xf numFmtId="0" fontId="47" fillId="16" borderId="2" xfId="0" applyFont="1" applyFill="1" applyBorder="1" applyAlignment="1" applyProtection="1">
      <alignment horizontal="center" vertical="center" wrapText="1"/>
    </xf>
    <xf numFmtId="0" fontId="47" fillId="0" borderId="2" xfId="0" applyFont="1" applyFill="1" applyBorder="1" applyAlignment="1" applyProtection="1">
      <alignment horizontal="center" vertical="center" wrapText="1"/>
    </xf>
    <xf numFmtId="0" fontId="47" fillId="0" borderId="28" xfId="0" applyFont="1" applyFill="1" applyBorder="1" applyAlignment="1" applyProtection="1">
      <alignment horizontal="center" vertical="center" wrapText="1"/>
    </xf>
    <xf numFmtId="14" fontId="23" fillId="0" borderId="2" xfId="0" applyNumberFormat="1" applyFont="1" applyFill="1" applyBorder="1" applyAlignment="1" applyProtection="1">
      <alignment horizontal="center" vertical="center" wrapText="1"/>
    </xf>
    <xf numFmtId="14" fontId="47" fillId="0" borderId="2" xfId="0" applyNumberFormat="1" applyFont="1" applyFill="1" applyBorder="1" applyAlignment="1" applyProtection="1">
      <alignment horizontal="center" vertical="center" wrapText="1"/>
    </xf>
    <xf numFmtId="1" fontId="47" fillId="0" borderId="2" xfId="0" applyNumberFormat="1" applyFont="1" applyFill="1" applyBorder="1" applyAlignment="1" applyProtection="1">
      <alignment horizontal="center" vertical="center" wrapText="1"/>
    </xf>
    <xf numFmtId="1" fontId="47" fillId="0" borderId="29" xfId="0" applyNumberFormat="1" applyFont="1" applyFill="1" applyBorder="1" applyAlignment="1" applyProtection="1">
      <alignment horizontal="center" vertical="center" wrapText="1"/>
    </xf>
    <xf numFmtId="49" fontId="47" fillId="0" borderId="29" xfId="0" applyNumberFormat="1" applyFont="1" applyFill="1" applyBorder="1" applyAlignment="1" applyProtection="1">
      <alignment horizontal="center" vertical="center" wrapText="1"/>
    </xf>
    <xf numFmtId="0" fontId="47" fillId="0" borderId="29" xfId="0" applyFont="1" applyFill="1" applyBorder="1" applyAlignment="1" applyProtection="1">
      <alignment horizontal="center" vertical="center" wrapText="1"/>
    </xf>
    <xf numFmtId="0" fontId="47" fillId="16" borderId="0" xfId="0" applyFont="1" applyFill="1" applyAlignment="1"/>
    <xf numFmtId="0" fontId="47" fillId="0" borderId="0" xfId="0" applyFont="1" applyAlignment="1"/>
    <xf numFmtId="0" fontId="47" fillId="0" borderId="27" xfId="0" applyFont="1" applyBorder="1" applyAlignment="1"/>
    <xf numFmtId="0" fontId="47" fillId="4" borderId="0" xfId="0" applyFont="1" applyFill="1" applyAlignment="1"/>
    <xf numFmtId="0" fontId="47" fillId="17" borderId="0" xfId="0" applyFont="1" applyFill="1" applyAlignment="1"/>
    <xf numFmtId="164" fontId="47" fillId="0" borderId="0" xfId="0" applyNumberFormat="1" applyFont="1" applyAlignment="1"/>
    <xf numFmtId="14" fontId="47" fillId="0" borderId="0" xfId="0" applyNumberFormat="1" applyFont="1" applyAlignment="1"/>
    <xf numFmtId="1" fontId="47" fillId="0" borderId="0" xfId="0" applyNumberFormat="1" applyFont="1" applyAlignment="1"/>
    <xf numFmtId="0" fontId="47" fillId="0" borderId="0" xfId="0" applyFont="1"/>
    <xf numFmtId="2" fontId="47" fillId="0" borderId="0" xfId="0" applyNumberFormat="1" applyFont="1"/>
    <xf numFmtId="164" fontId="47" fillId="0" borderId="0" xfId="0" applyNumberFormat="1" applyFont="1"/>
    <xf numFmtId="0" fontId="23" fillId="5" borderId="0" xfId="0" applyFont="1" applyFill="1" applyAlignment="1"/>
    <xf numFmtId="0" fontId="47" fillId="20" borderId="0" xfId="0" applyFont="1" applyFill="1" applyAlignment="1"/>
    <xf numFmtId="0" fontId="47" fillId="5" borderId="0" xfId="0" applyFont="1" applyFill="1" applyAlignment="1"/>
    <xf numFmtId="0" fontId="0" fillId="19" borderId="0" xfId="0" applyFill="1"/>
    <xf numFmtId="0" fontId="0" fillId="18" borderId="0" xfId="0" applyFill="1"/>
    <xf numFmtId="0" fontId="0" fillId="0" borderId="0" xfId="0" applyAlignment="1">
      <alignment wrapText="1"/>
    </xf>
    <xf numFmtId="0" fontId="2" fillId="0" borderId="0" xfId="2" applyFont="1"/>
    <xf numFmtId="0" fontId="1" fillId="0" borderId="0" xfId="6" applyFont="1" applyAlignment="1">
      <alignment vertical="center"/>
    </xf>
    <xf numFmtId="0" fontId="18" fillId="9" borderId="14" xfId="0" applyFont="1" applyFill="1" applyBorder="1" applyAlignment="1">
      <alignment horizontal="center"/>
    </xf>
    <xf numFmtId="0" fontId="18" fillId="9" borderId="16" xfId="0" applyFont="1" applyFill="1" applyBorder="1" applyAlignment="1">
      <alignment horizontal="center"/>
    </xf>
    <xf numFmtId="0" fontId="21" fillId="9" borderId="21" xfId="0" applyFont="1" applyFill="1" applyBorder="1" applyAlignment="1">
      <alignment horizontal="center" vertical="center"/>
    </xf>
    <xf numFmtId="0" fontId="21" fillId="9" borderId="23" xfId="0" applyFont="1" applyFill="1" applyBorder="1" applyAlignment="1">
      <alignment horizontal="center" vertical="center"/>
    </xf>
    <xf numFmtId="0" fontId="18" fillId="9" borderId="15" xfId="0" applyFont="1" applyFill="1" applyBorder="1" applyAlignment="1">
      <alignment horizontal="center"/>
    </xf>
    <xf numFmtId="0" fontId="18" fillId="9" borderId="18" xfId="0" applyFont="1" applyFill="1" applyBorder="1" applyAlignment="1">
      <alignment horizontal="center"/>
    </xf>
    <xf numFmtId="0" fontId="18" fillId="9" borderId="19" xfId="0" applyFont="1" applyFill="1" applyBorder="1" applyAlignment="1">
      <alignment horizontal="center"/>
    </xf>
    <xf numFmtId="0" fontId="18" fillId="9" borderId="20" xfId="0" applyFont="1" applyFill="1" applyBorder="1" applyAlignment="1">
      <alignment horizontal="center"/>
    </xf>
    <xf numFmtId="0" fontId="45" fillId="15" borderId="32" xfId="8" applyBorder="1" applyAlignment="1">
      <alignment horizontal="center"/>
    </xf>
    <xf numFmtId="0" fontId="45" fillId="15" borderId="33" xfId="8" applyBorder="1" applyAlignment="1">
      <alignment horizontal="center"/>
    </xf>
    <xf numFmtId="0" fontId="45" fillId="15" borderId="34" xfId="8" applyBorder="1" applyAlignment="1">
      <alignment horizontal="center"/>
    </xf>
    <xf numFmtId="0" fontId="12" fillId="0" borderId="0" xfId="2" applyAlignment="1">
      <alignment horizontal="center" vertical="top" wrapText="1"/>
    </xf>
    <xf numFmtId="0" fontId="6" fillId="0" borderId="0" xfId="2" applyFont="1" applyAlignment="1">
      <alignment horizontal="center" vertical="top" wrapText="1"/>
    </xf>
  </cellXfs>
  <cellStyles count="9">
    <cellStyle name="Dårlig" xfId="1" builtinId="27"/>
    <cellStyle name="God" xfId="5" builtinId="26"/>
    <cellStyle name="Inndata" xfId="4" builtinId="20"/>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s>
  <dxfs count="5">
    <dxf>
      <font>
        <color theme="0"/>
      </font>
      <fill>
        <patternFill patternType="none">
          <bgColor indexed="65"/>
        </patternFill>
      </fill>
    </dxf>
    <dxf>
      <font>
        <strike val="0"/>
        <color theme="0"/>
      </font>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ders/Dropbox/Skole/Master/Msc%20Data/Teabag_weigh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4"/>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3"/>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BH881"/>
  <sheetViews>
    <sheetView zoomScale="115" zoomScaleNormal="115" workbookViewId="0">
      <pane xSplit="7" ySplit="1" topLeftCell="R196" activePane="bottomRight" state="frozen"/>
      <selection pane="topRight" activeCell="F1" sqref="F1"/>
      <selection pane="bottomLeft" activeCell="A2" sqref="A2"/>
      <selection pane="bottomRight" activeCell="W1" sqref="W1"/>
    </sheetView>
  </sheetViews>
  <sheetFormatPr baseColWidth="10" defaultColWidth="11.44140625" defaultRowHeight="14.4"/>
  <cols>
    <col min="1" max="1" width="11.44140625" style="233"/>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2" width="11.44140625" style="17"/>
    <col min="28" max="28" width="16.88671875" customWidth="1"/>
    <col min="32" max="32" width="11.44140625" style="256"/>
  </cols>
  <sheetData>
    <row r="1" spans="1:60" ht="87" thickBot="1">
      <c r="A1" s="267" t="s">
        <v>2457</v>
      </c>
      <c r="B1" s="70" t="s">
        <v>2164</v>
      </c>
      <c r="C1" s="70" t="s">
        <v>2661</v>
      </c>
      <c r="D1" s="70" t="s">
        <v>2683</v>
      </c>
      <c r="E1" s="70" t="s">
        <v>2666</v>
      </c>
      <c r="F1" s="70" t="s">
        <v>2659</v>
      </c>
      <c r="G1" s="245" t="s">
        <v>2660</v>
      </c>
      <c r="H1" s="70" t="s">
        <v>25</v>
      </c>
      <c r="I1" s="70" t="s">
        <v>2682</v>
      </c>
      <c r="J1" s="70" t="s">
        <v>2665</v>
      </c>
      <c r="K1" s="70" t="s">
        <v>2667</v>
      </c>
      <c r="L1" s="70" t="s">
        <v>2668</v>
      </c>
      <c r="M1" s="70" t="s">
        <v>2669</v>
      </c>
      <c r="N1" s="70" t="s">
        <v>2670</v>
      </c>
      <c r="O1" s="70" t="s">
        <v>2671</v>
      </c>
      <c r="P1" s="70" t="s">
        <v>2672</v>
      </c>
      <c r="Q1" s="70" t="s">
        <v>2673</v>
      </c>
      <c r="R1" s="70" t="s">
        <v>2674</v>
      </c>
      <c r="S1" s="246" t="s">
        <v>2676</v>
      </c>
      <c r="T1" s="247" t="s">
        <v>31</v>
      </c>
      <c r="U1" s="248" t="s">
        <v>2675</v>
      </c>
      <c r="V1" s="248" t="s">
        <v>3675</v>
      </c>
      <c r="W1" s="248" t="s">
        <v>2681</v>
      </c>
      <c r="X1" s="248" t="s">
        <v>3168</v>
      </c>
      <c r="Y1" s="248" t="s">
        <v>2695</v>
      </c>
      <c r="Z1" s="248" t="s">
        <v>2696</v>
      </c>
      <c r="AA1" s="248"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60">
      <c r="A2" s="268" t="s">
        <v>2460</v>
      </c>
      <c r="B2" s="282">
        <f>'Dry_Litterbag Placem_Collection'!A3</f>
        <v>1</v>
      </c>
      <c r="C2" s="282" t="str">
        <f>'Dry_Litterbag Placem_Collection'!B3</f>
        <v>Makao</v>
      </c>
      <c r="D2" s="282" t="s">
        <v>2677</v>
      </c>
      <c r="E2" s="282" t="s">
        <v>2678</v>
      </c>
      <c r="F2" s="282">
        <v>1</v>
      </c>
      <c r="G2" s="283" t="str">
        <f>'Dry_Litterbag Placem_Collection'!C3</f>
        <v>Dry_Ag1_T1</v>
      </c>
      <c r="H2" s="284" t="s">
        <v>2559</v>
      </c>
      <c r="I2" s="285" t="s">
        <v>1147</v>
      </c>
      <c r="J2" s="233" t="str">
        <f>'WetLitterbags placem_collection'!K3</f>
        <v>G436</v>
      </c>
      <c r="K2" s="235">
        <f>IFERROR(INDEX('Green_rooibos initial weight'!$C$5:$C$1749,MATCH(J2, 'Green_rooibos initial weight'!$A$5:$A$1749,0)),"")</f>
        <v>2.0329999999999999</v>
      </c>
      <c r="L2" s="235">
        <f>K2-($BG$7+$BG$8)</f>
        <v>1.7831999999999999</v>
      </c>
      <c r="M2" s="235">
        <f>AVERAGE('Ashed teabags wet'!$J$809:$J$813,'Ashed teabags wet'!$J$817:$J$818,'Ashed teabags wet'!$J$820:$J$821)</f>
        <v>5.5094158734921841</v>
      </c>
      <c r="N2" s="235">
        <f>IFERROR(L2-(M2/100)*L2,"")</f>
        <v>1.6849560961438872</v>
      </c>
      <c r="O2" s="235">
        <f>IF(IFERROR(INDEX('Both teabags AfterWet'!$D$1:$D$839,MATCH(J2,'Both teabags AfterWet'!$B$1:$B$839,0)),"")="","",(IFERROR(INDEX('Both teabags AfterWet'!$D$1:$D$839,MATCH(J2,'Both teabags AfterWet'!$B$1:$B$839,0)),"")))</f>
        <v>0.43290000000000001</v>
      </c>
      <c r="P2" s="235">
        <f>IFERROR(IF(O2&gt;0,O2-($BG$7),""),"")</f>
        <v>0.2823</v>
      </c>
      <c r="Q2" s="235">
        <f>IFERROR(INDEX('Ashed teabags wet'!$J$2:$J$825,MATCH(J2,'Ashed teabags wet'!$B$2:$B$825,0)),"")</f>
        <v>27.683896620278237</v>
      </c>
      <c r="R2" s="235">
        <f>IFERROR(P2-(Q2/100)*P2,"")</f>
        <v>0.20414835984095453</v>
      </c>
      <c r="S2" s="236">
        <f>'WetLitterbags placem_collection'!E3</f>
        <v>42766</v>
      </c>
      <c r="T2" s="236">
        <f>IF('WetLitterbags placem_collection'!G3="","",'WetLitterbags placem_collection'!G3)</f>
        <v>42818</v>
      </c>
      <c r="U2" s="237">
        <f t="shared" ref="U2" si="0">IFERROR(T2-S2,"")</f>
        <v>52</v>
      </c>
      <c r="V2" s="235">
        <f>IFERROR(L2-P2,"")</f>
        <v>1.5008999999999999</v>
      </c>
      <c r="W2" s="235">
        <f>IFERROR(N2-R2,"")</f>
        <v>1.4808077363029326</v>
      </c>
      <c r="X2">
        <f>IFERROR(INDEX(Rainfall_Wet!$O$2:$O$217,MATCH(B2, Rainfall_Wet!$A$2:$A$217,0)),"")</f>
        <v>194.43839254400001</v>
      </c>
      <c r="Y2" s="241">
        <v>12.565665055683967</v>
      </c>
      <c r="Z2" s="241">
        <v>0.9665896196679955</v>
      </c>
      <c r="AA2" s="241">
        <v>86.467745324648035</v>
      </c>
      <c r="AB2" s="242" t="s">
        <v>2690</v>
      </c>
      <c r="AC2" s="241">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s="25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placem_collection'!W3)),"YES","")</f>
        <v/>
      </c>
      <c r="AM2" t="str">
        <f>IF(ISNUMBER(SEARCH("H", 'WetLitterbags placem_collection'!W3)),"YES","")</f>
        <v>YES</v>
      </c>
      <c r="AN2" t="str">
        <f>IF(ISNUMBER(SEARCH("R", 'WetLitterbags placem_collection'!W3)),"YES","")</f>
        <v/>
      </c>
      <c r="BG2" t="s">
        <v>3535</v>
      </c>
      <c r="BH2" t="s">
        <v>3536</v>
      </c>
    </row>
    <row r="3" spans="1:60">
      <c r="A3" s="268" t="s">
        <v>2460</v>
      </c>
      <c r="B3" s="282">
        <f>'Dry_Litterbag Placem_Collection'!A4</f>
        <v>2</v>
      </c>
      <c r="C3" s="282" t="str">
        <f>'Dry_Litterbag Placem_Collection'!B4</f>
        <v>Makao</v>
      </c>
      <c r="D3" s="282" t="s">
        <v>2677</v>
      </c>
      <c r="E3" s="282" t="s">
        <v>2678</v>
      </c>
      <c r="F3" s="282">
        <v>1</v>
      </c>
      <c r="G3" s="283" t="str">
        <f>'Dry_Litterbag Placem_Collection'!C4</f>
        <v>Dry_Ag1_T2</v>
      </c>
      <c r="H3" s="284" t="s">
        <v>2559</v>
      </c>
      <c r="I3" s="285" t="s">
        <v>1147</v>
      </c>
      <c r="J3" s="233" t="str">
        <f>'WetLitterbags placem_collection'!K4</f>
        <v>G568</v>
      </c>
      <c r="K3" s="235">
        <f>IFERROR(INDEX('Green_rooibos initial weight'!$C$5:$C$1749,MATCH(J3, 'Green_rooibos initial weight'!$A$5:$A$1749,0)),"")</f>
        <v>2.0059999999999998</v>
      </c>
      <c r="L3" s="235">
        <f t="shared" ref="L3:L66" si="1">K3-($BG$7+$BG$8)</f>
        <v>1.7561999999999998</v>
      </c>
      <c r="M3" s="235">
        <f>AVERAGE('Ashed teabags wet'!$J$809:$J$813,'Ashed teabags wet'!$J$817:$J$818,'Ashed teabags wet'!$J$820:$J$821)</f>
        <v>5.5094158734921841</v>
      </c>
      <c r="N3" s="235">
        <f t="shared" ref="N3:N66" si="2">IFERROR(L3-(M3/100)*L3,"")</f>
        <v>1.65944363842973</v>
      </c>
      <c r="O3" s="235">
        <f>IF(IFERROR(INDEX('Both teabags AfterWet'!$D$1:$D$839,MATCH(J3,'Both teabags AfterWet'!$B$1:$B$839,0)),"")="","",(IFERROR(INDEX('Both teabags AfterWet'!$D$1:$D$839,MATCH(J3,'Both teabags AfterWet'!$B$1:$B$839,0)),"")))</f>
        <v>0.629</v>
      </c>
      <c r="P3" s="235">
        <f t="shared" ref="P3:P66" si="3">IFERROR(IF(O3&gt;0,O3-($BG$7),""),"")</f>
        <v>0.47839999999999999</v>
      </c>
      <c r="Q3" s="235">
        <f>IFERROR(INDEX('Ashed teabags wet'!$J$2:$J$825,MATCH(J3,'Ashed teabags wet'!$B$2:$B$825,0)),"")</f>
        <v>8.5032322227742174</v>
      </c>
      <c r="R3" s="235">
        <f t="shared" ref="R3:R10" si="4">IFERROR(P3-(Q3/100)*P3,"")</f>
        <v>0.43772053704624814</v>
      </c>
      <c r="S3" s="236">
        <f>'WetLitterbags placem_collection'!E4</f>
        <v>42766</v>
      </c>
      <c r="T3" s="236">
        <f>IF('WetLitterbags placem_collection'!G4="","",'WetLitterbags placem_collection'!G4)</f>
        <v>42818</v>
      </c>
      <c r="U3" s="237">
        <f t="shared" ref="U3:U66" si="5">IFERROR(T3-S3,"")</f>
        <v>52</v>
      </c>
      <c r="V3" s="235">
        <f t="shared" ref="V3:V66" si="6">IFERROR(L3-P3,"")</f>
        <v>1.2777999999999998</v>
      </c>
      <c r="W3" s="235">
        <f t="shared" ref="W3:W66" si="7">IFERROR(N3-R3,"")</f>
        <v>1.2217231013834819</v>
      </c>
      <c r="X3">
        <f>IFERROR(INDEX(Rainfall_Wet!$O$2:$O$217,MATCH(B3, Rainfall_Wet!$A$2:$A$217,0)),"")</f>
        <v>194.43839254400001</v>
      </c>
      <c r="Y3" s="241">
        <v>12.565665055683967</v>
      </c>
      <c r="Z3" s="241">
        <v>0.9665896196679955</v>
      </c>
      <c r="AA3" s="241">
        <v>86.467745324648035</v>
      </c>
      <c r="AB3" s="242" t="s">
        <v>2690</v>
      </c>
      <c r="AC3" s="241">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s="25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placem_collection'!W4)),"YES","")</f>
        <v/>
      </c>
      <c r="AM3" t="str">
        <f>IF(ISNUMBER(SEARCH("H", 'WetLitterbags placem_collection'!W4)),"YES","")</f>
        <v/>
      </c>
      <c r="AN3" t="str">
        <f>IF(ISNUMBER(SEARCH("R", 'WetLitterbags placem_collection'!W4)),"YES","")</f>
        <v/>
      </c>
      <c r="BA3" s="203" t="s">
        <v>2540</v>
      </c>
      <c r="BB3" s="183"/>
      <c r="BC3" s="183"/>
      <c r="BD3" s="183"/>
      <c r="BE3" s="183"/>
      <c r="BF3" s="183"/>
      <c r="BG3" s="183">
        <v>0.84199999999999997</v>
      </c>
      <c r="BH3">
        <v>0.93300000000000005</v>
      </c>
    </row>
    <row r="4" spans="1:60">
      <c r="A4" s="268" t="s">
        <v>2460</v>
      </c>
      <c r="B4" s="282">
        <f>'Dry_Litterbag Placem_Collection'!A5</f>
        <v>3</v>
      </c>
      <c r="C4" s="282" t="str">
        <f>'Dry_Litterbag Placem_Collection'!B5</f>
        <v>Makao</v>
      </c>
      <c r="D4" s="282" t="s">
        <v>2677</v>
      </c>
      <c r="E4" s="282" t="s">
        <v>2678</v>
      </c>
      <c r="F4" s="282">
        <v>1</v>
      </c>
      <c r="G4" s="283" t="str">
        <f>'Dry_Litterbag Placem_Collection'!C5</f>
        <v>Dry_Ag1_T3</v>
      </c>
      <c r="H4" s="284" t="s">
        <v>2559</v>
      </c>
      <c r="I4" s="285" t="s">
        <v>1147</v>
      </c>
      <c r="J4" s="233" t="str">
        <f>'WetLitterbags placem_collection'!K5</f>
        <v>G631</v>
      </c>
      <c r="K4" s="235">
        <f>IFERROR(INDEX('Green_rooibos initial weight'!$C$5:$C$1749,MATCH(J4, 'Green_rooibos initial weight'!$A$5:$A$1749,0)),"")</f>
        <v>1.99</v>
      </c>
      <c r="L4" s="235">
        <f t="shared" si="1"/>
        <v>1.7402</v>
      </c>
      <c r="M4" s="235">
        <f>AVERAGE('Ashed teabags wet'!$J$809:$J$813,'Ashed teabags wet'!$J$817:$J$818,'Ashed teabags wet'!$J$820:$J$821)</f>
        <v>5.5094158734921841</v>
      </c>
      <c r="N4" s="235">
        <f t="shared" si="2"/>
        <v>1.6443251449694889</v>
      </c>
      <c r="O4" s="235" t="str">
        <f>IF(IFERROR(INDEX('Both teabags AfterWet'!$D$1:$D$839,MATCH(J4,'Both teabags AfterWet'!$B$1:$B$839,0)),"")="","",(IFERROR(INDEX('Both teabags AfterWet'!$D$1:$D$839,MATCH(J4,'Both teabags AfterWet'!$B$1:$B$839,0)),"")))</f>
        <v/>
      </c>
      <c r="P4" s="235" t="str">
        <f t="shared" si="3"/>
        <v/>
      </c>
      <c r="Q4" s="235" t="str">
        <f>IFERROR(INDEX('Ashed teabags wet'!$J$2:$J$825,MATCH(J4,'Ashed teabags wet'!$B$2:$B$825,0)),"")</f>
        <v/>
      </c>
      <c r="R4" s="235" t="str">
        <f t="shared" si="4"/>
        <v/>
      </c>
      <c r="S4" s="236">
        <f>'WetLitterbags placem_collection'!E5</f>
        <v>42766</v>
      </c>
      <c r="T4" s="236" t="str">
        <f>IF('WetLitterbags placem_collection'!G5="","",'WetLitterbags placem_collection'!G5)</f>
        <v/>
      </c>
      <c r="U4" s="237" t="str">
        <f t="shared" si="5"/>
        <v/>
      </c>
      <c r="V4" s="235" t="str">
        <f t="shared" si="6"/>
        <v/>
      </c>
      <c r="W4" s="235" t="str">
        <f t="shared" si="7"/>
        <v/>
      </c>
      <c r="X4" t="str">
        <f>IFERROR(INDEX(Rainfall_Wet!$O$2:$O$217,MATCH(B4, Rainfall_Wet!$A$2:$A$217,0)),"")</f>
        <v/>
      </c>
      <c r="Y4" s="241">
        <v>12.565665055683967</v>
      </c>
      <c r="Z4" s="241">
        <v>0.9665896196679955</v>
      </c>
      <c r="AA4" s="241">
        <v>86.467745324648035</v>
      </c>
      <c r="AB4" s="242" t="s">
        <v>2690</v>
      </c>
      <c r="AC4" s="241">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s="25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placem_collection'!W5)),"YES","")</f>
        <v/>
      </c>
      <c r="AM4" t="str">
        <f>IF(ISNUMBER(SEARCH("H", 'WetLitterbags placem_collection'!W5)),"YES","")</f>
        <v/>
      </c>
      <c r="AN4" t="str">
        <f>IF(ISNUMBER(SEARCH("R", 'WetLitterbags placem_collection'!W5)),"YES","")</f>
        <v/>
      </c>
      <c r="BA4" s="203" t="s">
        <v>2541</v>
      </c>
      <c r="BB4" s="183"/>
      <c r="BC4" s="183"/>
      <c r="BD4" s="183"/>
      <c r="BE4" s="183"/>
      <c r="BF4" s="183"/>
      <c r="BG4" s="183">
        <v>0.55200000000000005</v>
      </c>
      <c r="BH4">
        <v>0.67600000000000005</v>
      </c>
    </row>
    <row r="5" spans="1:60">
      <c r="A5" s="268" t="s">
        <v>2460</v>
      </c>
      <c r="B5" s="282">
        <f>'Dry_Litterbag Placem_Collection'!A6</f>
        <v>4</v>
      </c>
      <c r="C5" s="282" t="str">
        <f>'Dry_Litterbag Placem_Collection'!B6</f>
        <v>Makao</v>
      </c>
      <c r="D5" s="282" t="s">
        <v>2677</v>
      </c>
      <c r="E5" s="282" t="s">
        <v>2678</v>
      </c>
      <c r="F5" s="282">
        <v>1</v>
      </c>
      <c r="G5" s="283" t="str">
        <f>'Dry_Litterbag Placem_Collection'!C6</f>
        <v>Dry_Ag1_T4</v>
      </c>
      <c r="H5" s="284" t="s">
        <v>2559</v>
      </c>
      <c r="I5" s="285" t="s">
        <v>1147</v>
      </c>
      <c r="J5" s="233" t="str">
        <f>'WetLitterbags placem_collection'!K6</f>
        <v>G652</v>
      </c>
      <c r="K5" s="235">
        <f>IFERROR(INDEX('Green_rooibos initial weight'!$C$5:$C$1749,MATCH(J5, 'Green_rooibos initial weight'!$A$5:$A$1749,0)),"")</f>
        <v>2.024</v>
      </c>
      <c r="L5" s="235">
        <f t="shared" si="1"/>
        <v>1.7742</v>
      </c>
      <c r="M5" s="235">
        <f>AVERAGE('Ashed teabags wet'!$J$809:$J$813,'Ashed teabags wet'!$J$817:$J$818,'Ashed teabags wet'!$J$820:$J$821)</f>
        <v>5.5094158734921841</v>
      </c>
      <c r="N5" s="235">
        <f t="shared" si="2"/>
        <v>1.6764519435725016</v>
      </c>
      <c r="O5" s="235" t="str">
        <f>IF(IFERROR(INDEX('Both teabags AfterWet'!$D$1:$D$839,MATCH(J5,'Both teabags AfterWet'!$B$1:$B$839,0)),"")="","",(IFERROR(INDEX('Both teabags AfterWet'!$D$1:$D$839,MATCH(J5,'Both teabags AfterWet'!$B$1:$B$839,0)),"")))</f>
        <v/>
      </c>
      <c r="P5" s="235" t="str">
        <f t="shared" si="3"/>
        <v/>
      </c>
      <c r="Q5" s="235" t="str">
        <f>IFERROR(INDEX('Ashed teabags wet'!$J$2:$J$825,MATCH(J5,'Ashed teabags wet'!$B$2:$B$825,0)),"")</f>
        <v/>
      </c>
      <c r="R5" s="235" t="str">
        <f t="shared" si="4"/>
        <v/>
      </c>
      <c r="S5" s="236">
        <f>'WetLitterbags placem_collection'!E6</f>
        <v>42766</v>
      </c>
      <c r="T5" s="236">
        <f>IF('WetLitterbags placem_collection'!G6="","",'WetLitterbags placem_collection'!G6)</f>
        <v>42818</v>
      </c>
      <c r="U5" s="237">
        <f t="shared" si="5"/>
        <v>52</v>
      </c>
      <c r="V5" s="235" t="str">
        <f t="shared" si="6"/>
        <v/>
      </c>
      <c r="W5" s="235" t="str">
        <f t="shared" si="7"/>
        <v/>
      </c>
      <c r="X5">
        <f>IFERROR(INDEX(Rainfall_Wet!$O$2:$O$217,MATCH(B5, Rainfall_Wet!$A$2:$A$217,0)),"")</f>
        <v>194.43839254400001</v>
      </c>
      <c r="Y5" s="241">
        <v>12.565665055683967</v>
      </c>
      <c r="Z5" s="241">
        <v>0.9665896196679955</v>
      </c>
      <c r="AA5" s="241">
        <v>86.467745324648035</v>
      </c>
      <c r="AB5" s="242" t="s">
        <v>2690</v>
      </c>
      <c r="AC5" s="241">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s="25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placem_collection'!W6)),"YES","")</f>
        <v/>
      </c>
      <c r="AM5" t="str">
        <f>IF(ISNUMBER(SEARCH("H", 'WetLitterbags placem_collection'!W6)),"YES","")</f>
        <v/>
      </c>
      <c r="AN5" t="str">
        <f>IF(ISNUMBER(SEARCH("R", 'WetLitterbags placem_collection'!W6)),"YES","")</f>
        <v>YES</v>
      </c>
      <c r="BA5" s="203" t="s">
        <v>10</v>
      </c>
      <c r="BB5" s="183"/>
      <c r="BC5" s="183"/>
      <c r="BD5" s="183"/>
      <c r="BE5" s="183"/>
      <c r="BF5" s="183"/>
      <c r="BG5" s="183">
        <v>0.12180000000000001</v>
      </c>
    </row>
    <row r="6" spans="1:60">
      <c r="A6" s="268" t="s">
        <v>2460</v>
      </c>
      <c r="B6" s="282">
        <f>'Dry_Litterbag Placem_Collection'!A7</f>
        <v>5</v>
      </c>
      <c r="C6" s="282" t="str">
        <f>'Dry_Litterbag Placem_Collection'!B7</f>
        <v>Makao</v>
      </c>
      <c r="D6" s="282" t="s">
        <v>2677</v>
      </c>
      <c r="E6" s="282" t="s">
        <v>2678</v>
      </c>
      <c r="F6" s="282">
        <v>1</v>
      </c>
      <c r="G6" s="283" t="str">
        <f>'Dry_Litterbag Placem_Collection'!C7</f>
        <v>Dry_Ag1_T5</v>
      </c>
      <c r="H6" s="284" t="s">
        <v>2559</v>
      </c>
      <c r="I6" s="285" t="s">
        <v>1147</v>
      </c>
      <c r="J6" s="233" t="str">
        <f>'WetLitterbags placem_collection'!K7</f>
        <v>G497</v>
      </c>
      <c r="K6" s="235">
        <f>IFERROR(INDEX('Green_rooibos initial weight'!$C$5:$C$1749,MATCH(J6, 'Green_rooibos initial weight'!$A$5:$A$1749,0)),"")</f>
        <v>2.0019999999999998</v>
      </c>
      <c r="L6" s="235">
        <f t="shared" si="1"/>
        <v>1.7521999999999998</v>
      </c>
      <c r="M6" s="235">
        <f>AVERAGE('Ashed teabags wet'!$J$809:$J$813,'Ashed teabags wet'!$J$817:$J$818,'Ashed teabags wet'!$J$820:$J$821)</f>
        <v>5.5094158734921841</v>
      </c>
      <c r="N6" s="235">
        <f t="shared" si="2"/>
        <v>1.6556640150646698</v>
      </c>
      <c r="O6" s="235">
        <f>IF(IFERROR(INDEX('Both teabags AfterWet'!$D$1:$D$839,MATCH(J6,'Both teabags AfterWet'!$B$1:$B$839,0)),"")="","",(IFERROR(INDEX('Both teabags AfterWet'!$D$1:$D$839,MATCH(J6,'Both teabags AfterWet'!$B$1:$B$839,0)),"")))</f>
        <v>0.46</v>
      </c>
      <c r="P6" s="235">
        <f t="shared" si="3"/>
        <v>0.30940000000000001</v>
      </c>
      <c r="Q6" s="235">
        <f>IFERROR(INDEX('Ashed teabags wet'!$J$2:$J$825,MATCH(J6,'Ashed teabags wet'!$B$2:$B$825,0)),"")</f>
        <v>19.444444444444176</v>
      </c>
      <c r="R6" s="235">
        <f t="shared" si="4"/>
        <v>0.24923888888888973</v>
      </c>
      <c r="S6" s="236">
        <f>'WetLitterbags placem_collection'!E7</f>
        <v>42766</v>
      </c>
      <c r="T6" s="236">
        <f>IF('WetLitterbags placem_collection'!G7="","",'WetLitterbags placem_collection'!G7)</f>
        <v>42818</v>
      </c>
      <c r="U6" s="237">
        <f t="shared" si="5"/>
        <v>52</v>
      </c>
      <c r="V6" s="235">
        <f t="shared" si="6"/>
        <v>1.4427999999999996</v>
      </c>
      <c r="W6" s="235">
        <f t="shared" si="7"/>
        <v>1.4064251261757801</v>
      </c>
      <c r="X6">
        <f>IFERROR(INDEX(Rainfall_Wet!$O$2:$O$217,MATCH(B6, Rainfall_Wet!$A$2:$A$217,0)),"")</f>
        <v>194.43839254400001</v>
      </c>
      <c r="Y6" s="241">
        <v>12.565665055683967</v>
      </c>
      <c r="Z6" s="241">
        <v>0.9665896196679955</v>
      </c>
      <c r="AA6" s="241">
        <v>86.467745324648035</v>
      </c>
      <c r="AB6" s="242" t="s">
        <v>2690</v>
      </c>
      <c r="AC6" s="241">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s="25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placem_collection'!W7)),"YES","")</f>
        <v/>
      </c>
      <c r="AM6" t="str">
        <f>IF(ISNUMBER(SEARCH("H", 'WetLitterbags placem_collection'!W7)),"YES","")</f>
        <v/>
      </c>
      <c r="AN6" t="str">
        <f>IF(ISNUMBER(SEARCH("R", 'WetLitterbags placem_collection'!W7)),"YES","")</f>
        <v/>
      </c>
      <c r="BA6" s="203" t="s">
        <v>11</v>
      </c>
      <c r="BB6" s="183"/>
      <c r="BC6" s="183"/>
      <c r="BD6" s="183"/>
      <c r="BE6" s="183"/>
      <c r="BF6" s="183"/>
      <c r="BG6" s="183">
        <v>2.8799999999999999E-2</v>
      </c>
    </row>
    <row r="7" spans="1:60">
      <c r="A7" s="268" t="s">
        <v>2460</v>
      </c>
      <c r="B7" s="282">
        <f>'Dry_Litterbag Placem_Collection'!A8</f>
        <v>6</v>
      </c>
      <c r="C7" s="282" t="str">
        <f>'Dry_Litterbag Placem_Collection'!B8</f>
        <v>Makao</v>
      </c>
      <c r="D7" s="282" t="s">
        <v>2677</v>
      </c>
      <c r="E7" s="282" t="s">
        <v>2678</v>
      </c>
      <c r="F7" s="282">
        <v>1</v>
      </c>
      <c r="G7" s="283" t="str">
        <f>'Dry_Litterbag Placem_Collection'!C8</f>
        <v>Dry_Ag1_T6</v>
      </c>
      <c r="H7" s="284" t="s">
        <v>2559</v>
      </c>
      <c r="I7" s="285" t="s">
        <v>1147</v>
      </c>
      <c r="J7" s="233" t="str">
        <f>'WetLitterbags placem_collection'!K8</f>
        <v>G447</v>
      </c>
      <c r="K7" s="235">
        <f>IFERROR(INDEX('Green_rooibos initial weight'!$C$5:$C$1749,MATCH(J7, 'Green_rooibos initial weight'!$A$5:$A$1749,0)),"")</f>
        <v>2.0579999999999998</v>
      </c>
      <c r="L7" s="235">
        <f t="shared" si="1"/>
        <v>1.8081999999999998</v>
      </c>
      <c r="M7" s="235">
        <f>AVERAGE('Ashed teabags wet'!$J$809:$J$813,'Ashed teabags wet'!$J$817:$J$818,'Ashed teabags wet'!$J$820:$J$821)</f>
        <v>5.5094158734921841</v>
      </c>
      <c r="N7" s="235">
        <f t="shared" si="2"/>
        <v>1.7085787421755141</v>
      </c>
      <c r="O7" s="235">
        <f>IF(IFERROR(INDEX('Both teabags AfterWet'!$D$1:$D$839,MATCH(J7,'Both teabags AfterWet'!$B$1:$B$839,0)),"")="","",(IFERROR(INDEX('Both teabags AfterWet'!$D$1:$D$839,MATCH(J7,'Both teabags AfterWet'!$B$1:$B$839,0)),"")))</f>
        <v>0.67749999999999999</v>
      </c>
      <c r="P7" s="235">
        <f t="shared" si="3"/>
        <v>0.52689999999999992</v>
      </c>
      <c r="Q7" s="235">
        <f>IFERROR(INDEX('Ashed teabags wet'!$J$2:$J$825,MATCH(J7,'Ashed teabags wet'!$B$2:$B$825,0)),"")</f>
        <v>11.472945891783862</v>
      </c>
      <c r="R7" s="235">
        <f t="shared" si="4"/>
        <v>0.46644904809619075</v>
      </c>
      <c r="S7" s="236">
        <f>'WetLitterbags placem_collection'!E8</f>
        <v>42766</v>
      </c>
      <c r="T7" s="236">
        <f>IF('WetLitterbags placem_collection'!G8="","",'WetLitterbags placem_collection'!G8)</f>
        <v>42818</v>
      </c>
      <c r="U7" s="237">
        <f t="shared" si="5"/>
        <v>52</v>
      </c>
      <c r="V7" s="235">
        <f t="shared" si="6"/>
        <v>1.2812999999999999</v>
      </c>
      <c r="W7" s="235">
        <f t="shared" si="7"/>
        <v>1.2421296940793234</v>
      </c>
      <c r="X7">
        <f>IFERROR(INDEX(Rainfall_Wet!$O$2:$O$217,MATCH(B7, Rainfall_Wet!$A$2:$A$217,0)),"")</f>
        <v>194.43839254400001</v>
      </c>
      <c r="Y7" s="241">
        <v>12.565665055683967</v>
      </c>
      <c r="Z7" s="241">
        <v>0.9665896196679955</v>
      </c>
      <c r="AA7" s="241">
        <v>86.467745324648035</v>
      </c>
      <c r="AB7" s="242" t="s">
        <v>2690</v>
      </c>
      <c r="AC7" s="241">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s="25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placem_collection'!W8)),"YES","")</f>
        <v/>
      </c>
      <c r="AM7" t="str">
        <f>IF(ISNUMBER(SEARCH("H", 'WetLitterbags placem_collection'!W8)),"YES","")</f>
        <v/>
      </c>
      <c r="AN7" t="str">
        <f>IF(ISNUMBER(SEARCH("R", 'WetLitterbags placem_collection'!W8)),"YES","")</f>
        <v>YES</v>
      </c>
      <c r="BA7" s="203" t="s">
        <v>12</v>
      </c>
      <c r="BB7" s="183"/>
      <c r="BC7" s="183"/>
      <c r="BD7" s="183"/>
      <c r="BE7" s="183"/>
      <c r="BF7" s="183"/>
      <c r="BG7" s="183">
        <f>BG5+BG6</f>
        <v>0.15060000000000001</v>
      </c>
    </row>
    <row r="8" spans="1:60">
      <c r="A8" s="268" t="s">
        <v>2460</v>
      </c>
      <c r="B8" s="282">
        <f>'Dry_Litterbag Placem_Collection'!A9</f>
        <v>7</v>
      </c>
      <c r="C8" s="282" t="str">
        <f>'Dry_Litterbag Placem_Collection'!B9</f>
        <v>Makao</v>
      </c>
      <c r="D8" s="282" t="s">
        <v>2677</v>
      </c>
      <c r="E8" s="282" t="s">
        <v>2678</v>
      </c>
      <c r="F8" s="282">
        <v>1</v>
      </c>
      <c r="G8" s="283" t="str">
        <f>'Dry_Litterbag Placem_Collection'!C9</f>
        <v>Dry_Ag1_T7</v>
      </c>
      <c r="H8" s="284" t="s">
        <v>2559</v>
      </c>
      <c r="I8" s="285" t="s">
        <v>1147</v>
      </c>
      <c r="J8" s="233" t="str">
        <f>'WetLitterbags placem_collection'!K9</f>
        <v>G452</v>
      </c>
      <c r="K8" s="235">
        <f>IFERROR(INDEX('Green_rooibos initial weight'!$C$5:$C$1749,MATCH(J8, 'Green_rooibos initial weight'!$A$5:$A$1749,0)),"")</f>
        <v>2.0550000000000002</v>
      </c>
      <c r="L8" s="235">
        <f t="shared" si="1"/>
        <v>1.8052000000000001</v>
      </c>
      <c r="M8" s="235">
        <f>AVERAGE('Ashed teabags wet'!$J$809:$J$813,'Ashed teabags wet'!$J$817:$J$818,'Ashed teabags wet'!$J$820:$J$821)</f>
        <v>5.5094158734921841</v>
      </c>
      <c r="N8" s="235">
        <f t="shared" si="2"/>
        <v>1.7057440246517193</v>
      </c>
      <c r="O8" s="235">
        <f>IF(IFERROR(INDEX('Both teabags AfterWet'!$D$1:$D$839,MATCH(J8,'Both teabags AfterWet'!$B$1:$B$839,0)),"")="","",(IFERROR(INDEX('Both teabags AfterWet'!$D$1:$D$839,MATCH(J8,'Both teabags AfterWet'!$B$1:$B$839,0)),"")))</f>
        <v>0.67900000000000005</v>
      </c>
      <c r="P8" s="235">
        <f t="shared" si="3"/>
        <v>0.52839999999999998</v>
      </c>
      <c r="Q8" s="235">
        <f>IFERROR(INDEX('Ashed teabags wet'!$J$2:$J$825,MATCH(J8,'Ashed teabags wet'!$B$2:$B$825,0)),"")</f>
        <v>11.36705057586399</v>
      </c>
      <c r="R8" s="235">
        <f t="shared" si="4"/>
        <v>0.46833650475713468</v>
      </c>
      <c r="S8" s="236">
        <f>'WetLitterbags placem_collection'!E9</f>
        <v>42766</v>
      </c>
      <c r="T8" s="236">
        <f>IF('WetLitterbags placem_collection'!G9="","",'WetLitterbags placem_collection'!G9)</f>
        <v>42818</v>
      </c>
      <c r="U8" s="237">
        <f t="shared" si="5"/>
        <v>52</v>
      </c>
      <c r="V8" s="235">
        <f t="shared" si="6"/>
        <v>1.2768000000000002</v>
      </c>
      <c r="W8" s="235">
        <f t="shared" si="7"/>
        <v>1.2374075198945846</v>
      </c>
      <c r="X8">
        <f>IFERROR(INDEX(Rainfall_Wet!$O$2:$O$217,MATCH(B8, Rainfall_Wet!$A$2:$A$217,0)),"")</f>
        <v>194.43839254400001</v>
      </c>
      <c r="Y8" s="241">
        <v>12.565665055683967</v>
      </c>
      <c r="Z8" s="241">
        <v>0.9665896196679955</v>
      </c>
      <c r="AA8" s="241">
        <v>86.467745324648035</v>
      </c>
      <c r="AB8" s="242" t="s">
        <v>2690</v>
      </c>
      <c r="AC8" s="241">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s="25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placem_collection'!W9)),"YES","")</f>
        <v/>
      </c>
      <c r="AM8" t="str">
        <f>IF(ISNUMBER(SEARCH("H", 'WetLitterbags placem_collection'!W9)),"YES","")</f>
        <v/>
      </c>
      <c r="AN8" t="str">
        <f>IF(ISNUMBER(SEARCH("R", 'WetLitterbags placem_collection'!W9)),"YES","")</f>
        <v/>
      </c>
      <c r="BA8" s="203" t="s">
        <v>13</v>
      </c>
      <c r="BB8" s="183"/>
      <c r="BC8" s="183"/>
      <c r="BD8" s="183"/>
      <c r="BE8" s="183"/>
      <c r="BF8" s="183"/>
      <c r="BG8" s="183">
        <v>9.9199999999999997E-2</v>
      </c>
    </row>
    <row r="9" spans="1:60">
      <c r="A9" s="268" t="s">
        <v>2460</v>
      </c>
      <c r="B9" s="282">
        <f>'Dry_Litterbag Placem_Collection'!A10</f>
        <v>8</v>
      </c>
      <c r="C9" s="282" t="str">
        <f>'Dry_Litterbag Placem_Collection'!B10</f>
        <v>Makao</v>
      </c>
      <c r="D9" s="282" t="s">
        <v>2677</v>
      </c>
      <c r="E9" s="282" t="s">
        <v>2678</v>
      </c>
      <c r="F9" s="282">
        <v>1</v>
      </c>
      <c r="G9" s="283" t="str">
        <f>'Dry_Litterbag Placem_Collection'!C10</f>
        <v>Dry_Ag1_T8</v>
      </c>
      <c r="H9" s="284" t="s">
        <v>2559</v>
      </c>
      <c r="I9" s="285" t="s">
        <v>1147</v>
      </c>
      <c r="J9" s="233" t="str">
        <f>'WetLitterbags placem_collection'!K10</f>
        <v>G389</v>
      </c>
      <c r="K9" s="235">
        <f>IFERROR(INDEX('Green_rooibos initial weight'!$C$5:$C$1749,MATCH(J9, 'Green_rooibos initial weight'!$A$5:$A$1749,0)),"")</f>
        <v>1.9710000000000001</v>
      </c>
      <c r="L9" s="235">
        <f t="shared" si="1"/>
        <v>1.7212000000000001</v>
      </c>
      <c r="M9" s="235">
        <f>AVERAGE('Ashed teabags wet'!$J$809:$J$813,'Ashed teabags wet'!$J$817:$J$818,'Ashed teabags wet'!$J$820:$J$821)</f>
        <v>5.5094158734921841</v>
      </c>
      <c r="N9" s="235">
        <f t="shared" si="2"/>
        <v>1.6263719339854525</v>
      </c>
      <c r="O9" s="235">
        <f>IF(IFERROR(INDEX('Both teabags AfterWet'!$D$1:$D$839,MATCH(J9,'Both teabags AfterWet'!$B$1:$B$839,0)),"")="","",(IFERROR(INDEX('Both teabags AfterWet'!$D$1:$D$839,MATCH(J9,'Both teabags AfterWet'!$B$1:$B$839,0)),"")))</f>
        <v>0.61950000000000005</v>
      </c>
      <c r="P9" s="235">
        <f t="shared" si="3"/>
        <v>0.46890000000000004</v>
      </c>
      <c r="Q9" s="235">
        <f>IFERROR(INDEX('Ashed teabags wet'!$J$2:$J$825,MATCH(J9,'Ashed teabags wet'!$B$2:$B$825,0)),"")</f>
        <v>9.7706879361918428</v>
      </c>
      <c r="R9" s="235">
        <f t="shared" si="4"/>
        <v>0.42308524426719651</v>
      </c>
      <c r="S9" s="236">
        <f>'WetLitterbags placem_collection'!E10</f>
        <v>42766</v>
      </c>
      <c r="T9" s="236">
        <f>IF('WetLitterbags placem_collection'!G10="","",'WetLitterbags placem_collection'!G10)</f>
        <v>42818</v>
      </c>
      <c r="U9" s="237">
        <f t="shared" si="5"/>
        <v>52</v>
      </c>
      <c r="V9" s="235">
        <f t="shared" si="6"/>
        <v>1.2523</v>
      </c>
      <c r="W9" s="235">
        <f t="shared" si="7"/>
        <v>1.2032866897182561</v>
      </c>
      <c r="X9">
        <f>IFERROR(INDEX(Rainfall_Wet!$O$2:$O$217,MATCH(B9, Rainfall_Wet!$A$2:$A$217,0)),"")</f>
        <v>194.43839254400001</v>
      </c>
      <c r="Y9" s="241">
        <v>12.565665055683967</v>
      </c>
      <c r="Z9" s="241">
        <v>0.9665896196679955</v>
      </c>
      <c r="AA9" s="241">
        <v>86.467745324648035</v>
      </c>
      <c r="AB9" s="242" t="s">
        <v>2690</v>
      </c>
      <c r="AC9" s="241">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s="25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placem_collection'!W10)),"YES","")</f>
        <v/>
      </c>
      <c r="AM9" t="str">
        <f>IF(ISNUMBER(SEARCH("H", 'WetLitterbags placem_collection'!W10)),"YES","")</f>
        <v/>
      </c>
      <c r="AN9" t="str">
        <f>IF(ISNUMBER(SEARCH("R", 'WetLitterbags placem_collection'!W10)),"YES","")</f>
        <v>YES</v>
      </c>
      <c r="BA9" s="203" t="s">
        <v>14</v>
      </c>
      <c r="BB9" s="183"/>
      <c r="BC9" s="183"/>
      <c r="BD9" s="183"/>
      <c r="BE9" s="183"/>
      <c r="BF9" s="183"/>
      <c r="BG9" s="183">
        <v>1</v>
      </c>
    </row>
    <row r="10" spans="1:60">
      <c r="A10" s="268" t="s">
        <v>2460</v>
      </c>
      <c r="B10" s="282">
        <f>'Dry_Litterbag Placem_Collection'!A11</f>
        <v>9</v>
      </c>
      <c r="C10" s="282" t="str">
        <f>'Dry_Litterbag Placem_Collection'!B11</f>
        <v>Makao</v>
      </c>
      <c r="D10" s="282" t="s">
        <v>2677</v>
      </c>
      <c r="E10" s="282" t="s">
        <v>2678</v>
      </c>
      <c r="F10" s="282">
        <v>2</v>
      </c>
      <c r="G10" s="283" t="str">
        <f>'Dry_Litterbag Placem_Collection'!C11</f>
        <v>Dry_Ag2_T1</v>
      </c>
      <c r="H10" s="284" t="s">
        <v>2559</v>
      </c>
      <c r="I10" s="285" t="s">
        <v>1147</v>
      </c>
      <c r="J10" s="233" t="str">
        <f>'WetLitterbags placem_collection'!K11</f>
        <v>G514</v>
      </c>
      <c r="K10" s="235">
        <f>IFERROR(INDEX('Green_rooibos initial weight'!$C$5:$C$1749,MATCH(J10, 'Green_rooibos initial weight'!$A$5:$A$1749,0)),"")</f>
        <v>1.9350000000000001</v>
      </c>
      <c r="L10" s="235">
        <f t="shared" si="1"/>
        <v>1.6852</v>
      </c>
      <c r="M10" s="235">
        <f>AVERAGE('Ashed teabags wet'!$J$809:$J$813,'Ashed teabags wet'!$J$817:$J$818,'Ashed teabags wet'!$J$820:$J$821)</f>
        <v>5.5094158734921841</v>
      </c>
      <c r="N10" s="235">
        <f t="shared" si="2"/>
        <v>1.5923553236999097</v>
      </c>
      <c r="O10" s="235" t="str">
        <f>IF(IFERROR(INDEX('Both teabags AfterWet'!$D$1:$D$839,MATCH(J10,'Both teabags AfterWet'!$B$1:$B$839,0)),"")="","",(IFERROR(INDEX('Both teabags AfterWet'!$D$1:$D$839,MATCH(J10,'Both teabags AfterWet'!$B$1:$B$839,0)),"")))</f>
        <v/>
      </c>
      <c r="P10" s="235" t="str">
        <f t="shared" si="3"/>
        <v/>
      </c>
      <c r="Q10" s="235">
        <f>IFERROR(INDEX('Ashed teabags wet'!$J$2:$J$825,MATCH(J10,'Ashed teabags wet'!$B$2:$B$825,0)),"")</f>
        <v>9.2933204259437421</v>
      </c>
      <c r="R10" s="235" t="str">
        <f t="shared" si="4"/>
        <v/>
      </c>
      <c r="S10" s="236">
        <f>'WetLitterbags placem_collection'!E11</f>
        <v>42766</v>
      </c>
      <c r="T10" s="236">
        <f>IF('WetLitterbags placem_collection'!G11="","",'WetLitterbags placem_collection'!G11)</f>
        <v>42818</v>
      </c>
      <c r="U10" s="237">
        <f t="shared" si="5"/>
        <v>52</v>
      </c>
      <c r="V10" s="235" t="str">
        <f t="shared" si="6"/>
        <v/>
      </c>
      <c r="W10" s="235" t="str">
        <f t="shared" si="7"/>
        <v/>
      </c>
      <c r="X10">
        <f>IFERROR(INDEX(Rainfall_Wet!$O$2:$O$217,MATCH(B10, Rainfall_Wet!$A$2:$A$217,0)),"")</f>
        <v>194.43839254400001</v>
      </c>
      <c r="Y10" s="241">
        <v>21.13063730679653</v>
      </c>
      <c r="Z10" s="241">
        <v>3.0912555579081076</v>
      </c>
      <c r="AA10" s="241">
        <v>75.778107135295357</v>
      </c>
      <c r="AB10" s="242" t="s">
        <v>2688</v>
      </c>
      <c r="AC10" s="241">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s="25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placem_collection'!W11)),"YES","")</f>
        <v>YES</v>
      </c>
      <c r="AM10" t="str">
        <f>IF(ISNUMBER(SEARCH("H", 'WetLitterbags placem_collection'!W11)),"YES","")</f>
        <v>YES</v>
      </c>
      <c r="AN10" t="str">
        <f>IF(ISNUMBER(SEARCH("R", 'WetLitterbags placem_collection'!W11)),"YES","")</f>
        <v/>
      </c>
      <c r="BA10" s="203" t="s">
        <v>15</v>
      </c>
      <c r="BB10" s="183"/>
      <c r="BC10" s="183"/>
      <c r="BD10" s="183"/>
      <c r="BE10" s="183"/>
      <c r="BF10" s="183"/>
      <c r="BG10" s="183">
        <v>1</v>
      </c>
    </row>
    <row r="11" spans="1:60">
      <c r="A11" s="268" t="s">
        <v>2460</v>
      </c>
      <c r="B11" s="282">
        <f>'Dry_Litterbag Placem_Collection'!A12</f>
        <v>10</v>
      </c>
      <c r="C11" s="282" t="str">
        <f>'Dry_Litterbag Placem_Collection'!B12</f>
        <v>Makao</v>
      </c>
      <c r="D11" s="282" t="s">
        <v>2677</v>
      </c>
      <c r="E11" s="282" t="s">
        <v>2678</v>
      </c>
      <c r="F11" s="282">
        <v>2</v>
      </c>
      <c r="G11" s="283" t="str">
        <f>'Dry_Litterbag Placem_Collection'!C12</f>
        <v>Dry_Ag2_T2</v>
      </c>
      <c r="H11" s="284" t="s">
        <v>2559</v>
      </c>
      <c r="I11" s="285" t="s">
        <v>1147</v>
      </c>
      <c r="J11" s="233" t="str">
        <f>'WetLitterbags placem_collection'!K12</f>
        <v>G286</v>
      </c>
      <c r="K11" s="235">
        <f>IFERROR(INDEX('Green_rooibos initial weight'!$C$5:$C$1749,MATCH(J11, 'Green_rooibos initial weight'!$A$5:$A$1749,0)),"")</f>
        <v>2.0710000000000002</v>
      </c>
      <c r="L11" s="235">
        <f t="shared" si="1"/>
        <v>1.8212000000000002</v>
      </c>
      <c r="M11" s="235">
        <f>AVERAGE('Ashed teabags wet'!$J$809:$J$813,'Ashed teabags wet'!$J$817:$J$818,'Ashed teabags wet'!$J$820:$J$821)</f>
        <v>5.5094158734921841</v>
      </c>
      <c r="N11" s="235">
        <f t="shared" si="2"/>
        <v>1.7208625181119606</v>
      </c>
      <c r="O11" s="235">
        <f>IF(IFERROR(INDEX('Both teabags AfterWet'!$D$1:$D$839,MATCH(J11,'Both teabags AfterWet'!$B$1:$B$839,0)),"")="","",(IFERROR(INDEX('Both teabags AfterWet'!$D$1:$D$839,MATCH(J11,'Both teabags AfterWet'!$B$1:$B$839,0)),"")))</f>
        <v>0.80200000000000005</v>
      </c>
      <c r="P11" s="235">
        <f t="shared" si="3"/>
        <v>0.65139999999999998</v>
      </c>
      <c r="Q11" s="235">
        <f>IFERROR(INDEX('Ashed teabags wet'!$J$2:$J$825,MATCH(J11,'Ashed teabags wet'!$B$2:$B$825,0)),"")</f>
        <v>14.321233217304874</v>
      </c>
      <c r="R11" s="235">
        <f t="shared" ref="R11:R74" si="8">IFERROR(P11-(Q11/100)*P11,"")</f>
        <v>0.55811148682247602</v>
      </c>
      <c r="S11" s="236">
        <f>'WetLitterbags placem_collection'!E12</f>
        <v>42766</v>
      </c>
      <c r="T11" s="236">
        <f>IF('WetLitterbags placem_collection'!G12="","",'WetLitterbags placem_collection'!G12)</f>
        <v>42818</v>
      </c>
      <c r="U11" s="237">
        <f t="shared" si="5"/>
        <v>52</v>
      </c>
      <c r="V11" s="235">
        <f t="shared" si="6"/>
        <v>1.1698000000000002</v>
      </c>
      <c r="W11" s="235">
        <f t="shared" si="7"/>
        <v>1.1627510312894844</v>
      </c>
      <c r="X11">
        <f>IFERROR(INDEX(Rainfall_Wet!$O$2:$O$217,MATCH(B11, Rainfall_Wet!$A$2:$A$217,0)),"")</f>
        <v>194.43839254400001</v>
      </c>
      <c r="Y11" s="241">
        <v>21.13063730679653</v>
      </c>
      <c r="Z11" s="241">
        <v>3.0912555579081076</v>
      </c>
      <c r="AA11" s="241">
        <v>75.778107135295357</v>
      </c>
      <c r="AB11" s="242" t="s">
        <v>2688</v>
      </c>
      <c r="AC11" s="241">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s="25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placem_collection'!W12)),"YES","")</f>
        <v/>
      </c>
      <c r="AM11" t="str">
        <f>IF(ISNUMBER(SEARCH("H", 'WetLitterbags placem_collection'!W12)),"YES","")</f>
        <v/>
      </c>
      <c r="AN11" t="str">
        <f>IF(ISNUMBER(SEARCH("R", 'WetLitterbags placem_collection'!W12)),"YES","")</f>
        <v/>
      </c>
    </row>
    <row r="12" spans="1:60">
      <c r="A12" s="268" t="s">
        <v>2460</v>
      </c>
      <c r="B12" s="282">
        <f>'Dry_Litterbag Placem_Collection'!A13</f>
        <v>11</v>
      </c>
      <c r="C12" s="282" t="str">
        <f>'Dry_Litterbag Placem_Collection'!B13</f>
        <v>Makao</v>
      </c>
      <c r="D12" s="282" t="s">
        <v>2677</v>
      </c>
      <c r="E12" s="282" t="s">
        <v>2678</v>
      </c>
      <c r="F12" s="282">
        <v>2</v>
      </c>
      <c r="G12" s="283" t="str">
        <f>'Dry_Litterbag Placem_Collection'!C13</f>
        <v>Dry_Ag2_T3</v>
      </c>
      <c r="H12" s="284" t="s">
        <v>2559</v>
      </c>
      <c r="I12" s="285" t="s">
        <v>1147</v>
      </c>
      <c r="J12" s="233" t="str">
        <f>'WetLitterbags placem_collection'!K13</f>
        <v>G543</v>
      </c>
      <c r="K12" s="235">
        <f>IFERROR(INDEX('Green_rooibos initial weight'!$C$5:$C$1749,MATCH(J12, 'Green_rooibos initial weight'!$A$5:$A$1749,0)),"")</f>
        <v>2.0920000000000001</v>
      </c>
      <c r="L12" s="235">
        <f t="shared" si="1"/>
        <v>1.8422000000000001</v>
      </c>
      <c r="M12" s="235">
        <f>AVERAGE('Ashed teabags wet'!$J$809:$J$813,'Ashed teabags wet'!$J$817:$J$818,'Ashed teabags wet'!$J$820:$J$821)</f>
        <v>5.5094158734921841</v>
      </c>
      <c r="N12" s="235">
        <f t="shared" si="2"/>
        <v>1.740705540778527</v>
      </c>
      <c r="O12" s="235">
        <f>IF(IFERROR(INDEX('Both teabags AfterWet'!$D$1:$D$839,MATCH(J12,'Both teabags AfterWet'!$B$1:$B$839,0)),"")="","",(IFERROR(INDEX('Both teabags AfterWet'!$D$1:$D$839,MATCH(J12,'Both teabags AfterWet'!$B$1:$B$839,0)),"")))</f>
        <v>0.71650000000000003</v>
      </c>
      <c r="P12" s="235">
        <f t="shared" si="3"/>
        <v>0.56590000000000007</v>
      </c>
      <c r="Q12" s="235">
        <f>IFERROR(INDEX('Ashed teabags wet'!$J$2:$J$825,MATCH(J12,'Ashed teabags wet'!$B$2:$B$825,0)),"")</f>
        <v>12.04819277108421</v>
      </c>
      <c r="R12" s="235">
        <f t="shared" si="8"/>
        <v>0.4977192771084345</v>
      </c>
      <c r="S12" s="236">
        <f>'WetLitterbags placem_collection'!E13</f>
        <v>42766</v>
      </c>
      <c r="T12" s="236">
        <f>IF('WetLitterbags placem_collection'!G13="","",'WetLitterbags placem_collection'!G13)</f>
        <v>42818</v>
      </c>
      <c r="U12" s="237">
        <f t="shared" si="5"/>
        <v>52</v>
      </c>
      <c r="V12" s="235">
        <f t="shared" si="6"/>
        <v>1.2763</v>
      </c>
      <c r="W12" s="235">
        <f t="shared" si="7"/>
        <v>1.2429862636700926</v>
      </c>
      <c r="X12">
        <f>IFERROR(INDEX(Rainfall_Wet!$O$2:$O$217,MATCH(B12, Rainfall_Wet!$A$2:$A$217,0)),"")</f>
        <v>194.43839254400001</v>
      </c>
      <c r="Y12" s="241">
        <v>21.13063730679653</v>
      </c>
      <c r="Z12" s="241">
        <v>3.0912555579081076</v>
      </c>
      <c r="AA12" s="241">
        <v>75.778107135295357</v>
      </c>
      <c r="AB12" s="242" t="s">
        <v>2688</v>
      </c>
      <c r="AC12" s="241">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s="25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placem_collection'!W13)),"YES","")</f>
        <v/>
      </c>
      <c r="AM12" t="str">
        <f>IF(ISNUMBER(SEARCH("H", 'WetLitterbags placem_collection'!W13)),"YES","")</f>
        <v/>
      </c>
      <c r="AN12" t="str">
        <f>IF(ISNUMBER(SEARCH("R", 'WetLitterbags placem_collection'!W13)),"YES","")</f>
        <v/>
      </c>
    </row>
    <row r="13" spans="1:60">
      <c r="A13" s="268" t="s">
        <v>2460</v>
      </c>
      <c r="B13" s="282">
        <f>'Dry_Litterbag Placem_Collection'!A14</f>
        <v>12</v>
      </c>
      <c r="C13" s="282" t="str">
        <f>'Dry_Litterbag Placem_Collection'!B14</f>
        <v>Makao</v>
      </c>
      <c r="D13" s="282" t="s">
        <v>2677</v>
      </c>
      <c r="E13" s="282" t="s">
        <v>2678</v>
      </c>
      <c r="F13" s="282">
        <v>2</v>
      </c>
      <c r="G13" s="283" t="str">
        <f>'Dry_Litterbag Placem_Collection'!C14</f>
        <v>Dry_Ag2_T4</v>
      </c>
      <c r="H13" s="284" t="s">
        <v>2559</v>
      </c>
      <c r="I13" s="285" t="s">
        <v>1147</v>
      </c>
      <c r="J13" s="233" t="str">
        <f>'WetLitterbags placem_collection'!K14</f>
        <v>G590</v>
      </c>
      <c r="K13" s="235">
        <f>IFERROR(INDEX('Green_rooibos initial weight'!$C$5:$C$1749,MATCH(J13, 'Green_rooibos initial weight'!$A$5:$A$1749,0)),"")</f>
        <v>2.0830000000000002</v>
      </c>
      <c r="L13" s="235">
        <f t="shared" si="1"/>
        <v>1.8332000000000002</v>
      </c>
      <c r="M13" s="235">
        <f>AVERAGE('Ashed teabags wet'!$J$809:$J$813,'Ashed teabags wet'!$J$817:$J$818,'Ashed teabags wet'!$J$820:$J$821)</f>
        <v>5.5094158734921841</v>
      </c>
      <c r="N13" s="235">
        <f t="shared" si="2"/>
        <v>1.7322013882071414</v>
      </c>
      <c r="O13" s="235" t="str">
        <f>IF(IFERROR(INDEX('Both teabags AfterWet'!$D$1:$D$839,MATCH(J13,'Both teabags AfterWet'!$B$1:$B$839,0)),"")="","",(IFERROR(INDEX('Both teabags AfterWet'!$D$1:$D$839,MATCH(J13,'Both teabags AfterWet'!$B$1:$B$839,0)),"")))</f>
        <v/>
      </c>
      <c r="P13" s="235" t="str">
        <f t="shared" si="3"/>
        <v/>
      </c>
      <c r="Q13" s="235" t="str">
        <f>IFERROR(INDEX('Ashed teabags wet'!$J$2:$J$825,MATCH(J13,'Ashed teabags wet'!$B$2:$B$825,0)),"")</f>
        <v/>
      </c>
      <c r="R13" s="235" t="str">
        <f t="shared" si="8"/>
        <v/>
      </c>
      <c r="S13" s="236">
        <f>'WetLitterbags placem_collection'!E14</f>
        <v>42766</v>
      </c>
      <c r="T13" s="236" t="str">
        <f>IF('WetLitterbags placem_collection'!G14="","",'WetLitterbags placem_collection'!G14)</f>
        <v/>
      </c>
      <c r="U13" s="237" t="str">
        <f t="shared" si="5"/>
        <v/>
      </c>
      <c r="V13" s="235" t="str">
        <f t="shared" si="6"/>
        <v/>
      </c>
      <c r="W13" s="235" t="str">
        <f t="shared" si="7"/>
        <v/>
      </c>
      <c r="X13" t="str">
        <f>IFERROR(INDEX(Rainfall_Wet!$O$2:$O$217,MATCH(B13, Rainfall_Wet!$A$2:$A$217,0)),"")</f>
        <v/>
      </c>
      <c r="Y13" s="241">
        <v>21.13063730679653</v>
      </c>
      <c r="Z13" s="241">
        <v>3.0912555579081076</v>
      </c>
      <c r="AA13" s="241">
        <v>75.778107135295357</v>
      </c>
      <c r="AB13" s="242" t="s">
        <v>2688</v>
      </c>
      <c r="AC13" s="241">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s="25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placem_collection'!W14)),"YES","")</f>
        <v/>
      </c>
      <c r="AM13" t="str">
        <f>IF(ISNUMBER(SEARCH("H", 'WetLitterbags placem_collection'!W14)),"YES","")</f>
        <v/>
      </c>
      <c r="AN13" t="str">
        <f>IF(ISNUMBER(SEARCH("R", 'WetLitterbags placem_collection'!W14)),"YES","")</f>
        <v/>
      </c>
    </row>
    <row r="14" spans="1:60">
      <c r="A14" s="268" t="s">
        <v>2460</v>
      </c>
      <c r="B14" s="282">
        <f>'Dry_Litterbag Placem_Collection'!A15</f>
        <v>13</v>
      </c>
      <c r="C14" s="282" t="str">
        <f>'Dry_Litterbag Placem_Collection'!B15</f>
        <v>Makao</v>
      </c>
      <c r="D14" s="282" t="s">
        <v>2677</v>
      </c>
      <c r="E14" s="282" t="s">
        <v>2678</v>
      </c>
      <c r="F14" s="282">
        <v>2</v>
      </c>
      <c r="G14" s="283" t="str">
        <f>'Dry_Litterbag Placem_Collection'!C15</f>
        <v>Dry_Ag2_T5</v>
      </c>
      <c r="H14" s="284" t="s">
        <v>2559</v>
      </c>
      <c r="I14" s="285" t="s">
        <v>1147</v>
      </c>
      <c r="J14" s="233" t="str">
        <f>'WetLitterbags placem_collection'!K15</f>
        <v>G595</v>
      </c>
      <c r="K14" s="235">
        <f>IFERROR(INDEX('Green_rooibos initial weight'!$C$5:$C$1749,MATCH(J14, 'Green_rooibos initial weight'!$A$5:$A$1749,0)),"")</f>
        <v>2.1160000000000001</v>
      </c>
      <c r="L14" s="235">
        <f t="shared" si="1"/>
        <v>1.8662000000000001</v>
      </c>
      <c r="M14" s="235">
        <f>AVERAGE('Ashed teabags wet'!$J$809:$J$813,'Ashed teabags wet'!$J$817:$J$818,'Ashed teabags wet'!$J$820:$J$821)</f>
        <v>5.5094158734921841</v>
      </c>
      <c r="N14" s="235">
        <f t="shared" si="2"/>
        <v>1.763383280968889</v>
      </c>
      <c r="O14" s="235">
        <f>IF(IFERROR(INDEX('Both teabags AfterWet'!$D$1:$D$839,MATCH(J14,'Both teabags AfterWet'!$B$1:$B$839,0)),"")="","",(IFERROR(INDEX('Both teabags AfterWet'!$D$1:$D$839,MATCH(J14,'Both teabags AfterWet'!$B$1:$B$839,0)),"")))</f>
        <v>0.62809999999999999</v>
      </c>
      <c r="P14" s="235">
        <f t="shared" si="3"/>
        <v>0.47749999999999998</v>
      </c>
      <c r="Q14" s="235">
        <f>IFERROR(INDEX('Ashed teabags wet'!$J$2:$J$825,MATCH(J14,'Ashed teabags wet'!$B$2:$B$825,0)),"")</f>
        <v>29.168740666998239</v>
      </c>
      <c r="R14" s="235">
        <f t="shared" si="8"/>
        <v>0.3382192633150834</v>
      </c>
      <c r="S14" s="236">
        <f>'WetLitterbags placem_collection'!E15</f>
        <v>42766</v>
      </c>
      <c r="T14" s="236">
        <f>IF('WetLitterbags placem_collection'!G15="","",'WetLitterbags placem_collection'!G15)</f>
        <v>42818</v>
      </c>
      <c r="U14" s="237">
        <f t="shared" si="5"/>
        <v>52</v>
      </c>
      <c r="V14" s="235">
        <f t="shared" si="6"/>
        <v>1.3887</v>
      </c>
      <c r="W14" s="235">
        <f t="shared" si="7"/>
        <v>1.4251640176538056</v>
      </c>
      <c r="X14">
        <f>IFERROR(INDEX(Rainfall_Wet!$O$2:$O$217,MATCH(B14, Rainfall_Wet!$A$2:$A$217,0)),"")</f>
        <v>194.43839254400001</v>
      </c>
      <c r="Y14" s="241">
        <v>21.13063730679653</v>
      </c>
      <c r="Z14" s="241">
        <v>3.0912555579081076</v>
      </c>
      <c r="AA14" s="241">
        <v>75.778107135295357</v>
      </c>
      <c r="AB14" s="242" t="s">
        <v>2688</v>
      </c>
      <c r="AC14" s="241">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s="25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placem_collection'!W15)),"YES","")</f>
        <v/>
      </c>
      <c r="AM14" t="str">
        <f>IF(ISNUMBER(SEARCH("H", 'WetLitterbags placem_collection'!W15)),"YES","")</f>
        <v>YES</v>
      </c>
      <c r="AN14" t="str">
        <f>IF(ISNUMBER(SEARCH("R", 'WetLitterbags placem_collection'!W15)),"YES","")</f>
        <v>YES</v>
      </c>
    </row>
    <row r="15" spans="1:60">
      <c r="A15" s="268" t="s">
        <v>2460</v>
      </c>
      <c r="B15" s="282">
        <f>'Dry_Litterbag Placem_Collection'!A16</f>
        <v>14</v>
      </c>
      <c r="C15" s="282" t="str">
        <f>'Dry_Litterbag Placem_Collection'!B16</f>
        <v>Makao</v>
      </c>
      <c r="D15" s="282" t="s">
        <v>2677</v>
      </c>
      <c r="E15" s="282" t="s">
        <v>2678</v>
      </c>
      <c r="F15" s="282">
        <v>2</v>
      </c>
      <c r="G15" s="283" t="str">
        <f>'Dry_Litterbag Placem_Collection'!C16</f>
        <v>Dry_Ag2_T6</v>
      </c>
      <c r="H15" s="284" t="s">
        <v>2559</v>
      </c>
      <c r="I15" s="285" t="s">
        <v>1147</v>
      </c>
      <c r="J15" s="233" t="str">
        <f>'WetLitterbags placem_collection'!K16</f>
        <v>G609</v>
      </c>
      <c r="K15" s="235">
        <f>IFERROR(INDEX('Green_rooibos initial weight'!$C$5:$C$1749,MATCH(J15, 'Green_rooibos initial weight'!$A$5:$A$1749,0)),"")</f>
        <v>2.089</v>
      </c>
      <c r="L15" s="235">
        <f t="shared" si="1"/>
        <v>1.8391999999999999</v>
      </c>
      <c r="M15" s="235">
        <f>AVERAGE('Ashed teabags wet'!$J$809:$J$813,'Ashed teabags wet'!$J$817:$J$818,'Ashed teabags wet'!$J$820:$J$821)</f>
        <v>5.5094158734921841</v>
      </c>
      <c r="N15" s="235">
        <f t="shared" si="2"/>
        <v>1.7378708232547317</v>
      </c>
      <c r="O15" s="235">
        <f>IF(IFERROR(INDEX('Both teabags AfterWet'!$D$1:$D$839,MATCH(J15,'Both teabags AfterWet'!$B$1:$B$839,0)),"")="","",(IFERROR(INDEX('Both teabags AfterWet'!$D$1:$D$839,MATCH(J15,'Both teabags AfterWet'!$B$1:$B$839,0)),"")))</f>
        <v>0.498</v>
      </c>
      <c r="P15" s="235">
        <f t="shared" si="3"/>
        <v>0.34739999999999999</v>
      </c>
      <c r="Q15" s="235">
        <f>IFERROR(INDEX('Ashed teabags wet'!$J$2:$J$825,MATCH(J15,'Ashed teabags wet'!$B$2:$B$825,0)),"")</f>
        <v>16.033966033965626</v>
      </c>
      <c r="R15" s="235">
        <f t="shared" si="8"/>
        <v>0.29169800199800339</v>
      </c>
      <c r="S15" s="236">
        <f>'WetLitterbags placem_collection'!E16</f>
        <v>42766</v>
      </c>
      <c r="T15" s="236">
        <f>IF('WetLitterbags placem_collection'!G16="","",'WetLitterbags placem_collection'!G16)</f>
        <v>42818</v>
      </c>
      <c r="U15" s="237">
        <f t="shared" si="5"/>
        <v>52</v>
      </c>
      <c r="V15" s="235">
        <f t="shared" si="6"/>
        <v>1.4918</v>
      </c>
      <c r="W15" s="235">
        <f t="shared" si="7"/>
        <v>1.4461728212567284</v>
      </c>
      <c r="X15">
        <f>IFERROR(INDEX(Rainfall_Wet!$O$2:$O$217,MATCH(B15, Rainfall_Wet!$A$2:$A$217,0)),"")</f>
        <v>194.43839254400001</v>
      </c>
      <c r="Y15" s="241">
        <v>21.13063730679653</v>
      </c>
      <c r="Z15" s="241">
        <v>3.0912555579081076</v>
      </c>
      <c r="AA15" s="241">
        <v>75.778107135295357</v>
      </c>
      <c r="AB15" s="242" t="s">
        <v>2688</v>
      </c>
      <c r="AC15" s="241">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s="25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placem_collection'!W16)),"YES","")</f>
        <v/>
      </c>
      <c r="AM15" t="str">
        <f>IF(ISNUMBER(SEARCH("H", 'WetLitterbags placem_collection'!W16)),"YES","")</f>
        <v>YES</v>
      </c>
      <c r="AN15" t="str">
        <f>IF(ISNUMBER(SEARCH("R", 'WetLitterbags placem_collection'!W16)),"YES","")</f>
        <v>YES</v>
      </c>
    </row>
    <row r="16" spans="1:60">
      <c r="A16" s="268" t="s">
        <v>2460</v>
      </c>
      <c r="B16" s="282">
        <f>'Dry_Litterbag Placem_Collection'!A17</f>
        <v>15</v>
      </c>
      <c r="C16" s="282" t="str">
        <f>'Dry_Litterbag Placem_Collection'!B17</f>
        <v>Makao</v>
      </c>
      <c r="D16" s="282" t="s">
        <v>2677</v>
      </c>
      <c r="E16" s="282" t="s">
        <v>2678</v>
      </c>
      <c r="F16" s="282">
        <v>2</v>
      </c>
      <c r="G16" s="283" t="str">
        <f>'Dry_Litterbag Placem_Collection'!C17</f>
        <v>Dry_Ag2_T7</v>
      </c>
      <c r="H16" s="284" t="s">
        <v>2559</v>
      </c>
      <c r="I16" s="285" t="s">
        <v>1147</v>
      </c>
      <c r="J16" s="233" t="str">
        <f>'WetLitterbags placem_collection'!K17</f>
        <v>G222</v>
      </c>
      <c r="K16" s="235">
        <f>IFERROR(INDEX('Green_rooibos initial weight'!$C$5:$C$1749,MATCH(J16, 'Green_rooibos initial weight'!$A$5:$A$1749,0)),"")</f>
        <v>1.889</v>
      </c>
      <c r="L16" s="235">
        <f t="shared" si="1"/>
        <v>1.6392</v>
      </c>
      <c r="M16" s="235">
        <f>AVERAGE('Ashed teabags wet'!$J$809:$J$813,'Ashed teabags wet'!$J$817:$J$818,'Ashed teabags wet'!$J$820:$J$821)</f>
        <v>5.5094158734921841</v>
      </c>
      <c r="N16" s="235">
        <f t="shared" si="2"/>
        <v>1.5488896550017162</v>
      </c>
      <c r="O16" s="235">
        <f>IF(IFERROR(INDEX('Both teabags AfterWet'!$D$1:$D$839,MATCH(J16,'Both teabags AfterWet'!$B$1:$B$839,0)),"")="","",(IFERROR(INDEX('Both teabags AfterWet'!$D$1:$D$839,MATCH(J16,'Both teabags AfterWet'!$B$1:$B$839,0)),"")))</f>
        <v>0.67100000000000004</v>
      </c>
      <c r="P16" s="235">
        <f t="shared" si="3"/>
        <v>0.52039999999999997</v>
      </c>
      <c r="Q16" s="235">
        <f>IFERROR(INDEX('Ashed teabags wet'!$J$2:$J$825,MATCH(J16,'Ashed teabags wet'!$B$2:$B$825,0)),"")</f>
        <v>15.805168986083718</v>
      </c>
      <c r="R16" s="235">
        <f t="shared" si="8"/>
        <v>0.43814990059642034</v>
      </c>
      <c r="S16" s="236">
        <f>'WetLitterbags placem_collection'!E17</f>
        <v>42766</v>
      </c>
      <c r="T16" s="236">
        <f>IF('WetLitterbags placem_collection'!G17="","",'WetLitterbags placem_collection'!G17)</f>
        <v>42818</v>
      </c>
      <c r="U16" s="237">
        <f t="shared" si="5"/>
        <v>52</v>
      </c>
      <c r="V16" s="235">
        <f t="shared" si="6"/>
        <v>1.1188</v>
      </c>
      <c r="W16" s="235">
        <f t="shared" si="7"/>
        <v>1.1107397544052957</v>
      </c>
      <c r="X16">
        <f>IFERROR(INDEX(Rainfall_Wet!$O$2:$O$217,MATCH(B16, Rainfall_Wet!$A$2:$A$217,0)),"")</f>
        <v>194.43839254400001</v>
      </c>
      <c r="Y16" s="241">
        <v>21.13063730679653</v>
      </c>
      <c r="Z16" s="241">
        <v>3.0912555579081076</v>
      </c>
      <c r="AA16" s="241">
        <v>75.778107135295357</v>
      </c>
      <c r="AB16" s="242" t="s">
        <v>2688</v>
      </c>
      <c r="AC16" s="241">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s="25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placem_collection'!W17)),"YES","")</f>
        <v>YES</v>
      </c>
      <c r="AM16" t="str">
        <f>IF(ISNUMBER(SEARCH("H", 'WetLitterbags placem_collection'!W17)),"YES","")</f>
        <v>YES</v>
      </c>
      <c r="AN16" t="str">
        <f>IF(ISNUMBER(SEARCH("R", 'WetLitterbags placem_collection'!W17)),"YES","")</f>
        <v>YES</v>
      </c>
    </row>
    <row r="17" spans="1:40">
      <c r="A17" s="268" t="s">
        <v>2460</v>
      </c>
      <c r="B17" s="282">
        <f>'Dry_Litterbag Placem_Collection'!A18</f>
        <v>16</v>
      </c>
      <c r="C17" s="282" t="str">
        <f>'Dry_Litterbag Placem_Collection'!B18</f>
        <v>Makao</v>
      </c>
      <c r="D17" s="282" t="s">
        <v>2677</v>
      </c>
      <c r="E17" s="282" t="s">
        <v>2678</v>
      </c>
      <c r="F17" s="282">
        <v>2</v>
      </c>
      <c r="G17" s="283" t="str">
        <f>'Dry_Litterbag Placem_Collection'!C18</f>
        <v>Dry_Ag2_T8</v>
      </c>
      <c r="H17" s="284" t="s">
        <v>2559</v>
      </c>
      <c r="I17" s="285" t="s">
        <v>1147</v>
      </c>
      <c r="J17" s="233" t="str">
        <f>'WetLitterbags placem_collection'!K18</f>
        <v>G405</v>
      </c>
      <c r="K17" s="235">
        <f>IFERROR(INDEX('Green_rooibos initial weight'!$C$5:$C$1749,MATCH(J17, 'Green_rooibos initial weight'!$A$5:$A$1749,0)),"")</f>
        <v>2.056</v>
      </c>
      <c r="L17" s="235">
        <f t="shared" si="1"/>
        <v>1.8062</v>
      </c>
      <c r="M17" s="235">
        <f>AVERAGE('Ashed teabags wet'!$J$809:$J$813,'Ashed teabags wet'!$J$817:$J$818,'Ashed teabags wet'!$J$820:$J$821)</f>
        <v>5.5094158734921841</v>
      </c>
      <c r="N17" s="235">
        <f t="shared" si="2"/>
        <v>1.7066889304929842</v>
      </c>
      <c r="O17" s="235">
        <f>IF(IFERROR(INDEX('Both teabags AfterWet'!$D$1:$D$839,MATCH(J17,'Both teabags AfterWet'!$B$1:$B$839,0)),"")="","",(IFERROR(INDEX('Both teabags AfterWet'!$D$1:$D$839,MATCH(J17,'Both teabags AfterWet'!$B$1:$B$839,0)),"")))</f>
        <v>0.70150000000000001</v>
      </c>
      <c r="P17" s="235">
        <f t="shared" si="3"/>
        <v>0.55089999999999995</v>
      </c>
      <c r="Q17" s="235">
        <f>IFERROR(INDEX('Ashed teabags wet'!$J$2:$J$825,MATCH(J17,'Ashed teabags wet'!$B$2:$B$825,0)),"")</f>
        <v>15.725413826680606</v>
      </c>
      <c r="R17" s="235">
        <f t="shared" si="8"/>
        <v>0.46426869522881647</v>
      </c>
      <c r="S17" s="236">
        <f>'WetLitterbags placem_collection'!E18</f>
        <v>42766</v>
      </c>
      <c r="T17" s="236">
        <f>IF('WetLitterbags placem_collection'!G18="","",'WetLitterbags placem_collection'!G18)</f>
        <v>42818</v>
      </c>
      <c r="U17" s="237">
        <f t="shared" si="5"/>
        <v>52</v>
      </c>
      <c r="V17" s="235">
        <f t="shared" si="6"/>
        <v>1.2553000000000001</v>
      </c>
      <c r="W17" s="235">
        <f t="shared" si="7"/>
        <v>1.2424202352641678</v>
      </c>
      <c r="X17">
        <f>IFERROR(INDEX(Rainfall_Wet!$O$2:$O$217,MATCH(B17, Rainfall_Wet!$A$2:$A$217,0)),"")</f>
        <v>194.43839254400001</v>
      </c>
      <c r="Y17" s="241">
        <v>21.13063730679653</v>
      </c>
      <c r="Z17" s="241">
        <v>3.0912555579081076</v>
      </c>
      <c r="AA17" s="241">
        <v>75.778107135295357</v>
      </c>
      <c r="AB17" s="242" t="s">
        <v>2688</v>
      </c>
      <c r="AC17" s="241">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s="25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placem_collection'!W18)),"YES","")</f>
        <v/>
      </c>
      <c r="AM17" t="str">
        <f>IF(ISNUMBER(SEARCH("H", 'WetLitterbags placem_collection'!W18)),"YES","")</f>
        <v>YES</v>
      </c>
      <c r="AN17" t="str">
        <f>IF(ISNUMBER(SEARCH("R", 'WetLitterbags placem_collection'!W18)),"YES","")</f>
        <v>YES</v>
      </c>
    </row>
    <row r="18" spans="1:40">
      <c r="A18" s="268" t="s">
        <v>2460</v>
      </c>
      <c r="B18" s="282">
        <f>'Dry_Litterbag Placem_Collection'!A19</f>
        <v>17</v>
      </c>
      <c r="C18" s="282" t="str">
        <f>'Dry_Litterbag Placem_Collection'!B19</f>
        <v>Makao</v>
      </c>
      <c r="D18" s="282" t="s">
        <v>2677</v>
      </c>
      <c r="E18" s="282" t="s">
        <v>2678</v>
      </c>
      <c r="F18" s="282">
        <v>3</v>
      </c>
      <c r="G18" s="283" t="str">
        <f>'Dry_Litterbag Placem_Collection'!C19</f>
        <v>Dry_Ag3_T1</v>
      </c>
      <c r="H18" s="284" t="s">
        <v>2559</v>
      </c>
      <c r="I18" s="285" t="s">
        <v>1147</v>
      </c>
      <c r="J18" s="233" t="str">
        <f>'WetLitterbags placem_collection'!K19</f>
        <v>G571</v>
      </c>
      <c r="K18" s="235">
        <f>IFERROR(INDEX('Green_rooibos initial weight'!$C$5:$C$1749,MATCH(J18, 'Green_rooibos initial weight'!$A$5:$A$1749,0)),"")</f>
        <v>2.0489999999999999</v>
      </c>
      <c r="L18" s="235">
        <f t="shared" si="1"/>
        <v>1.7991999999999999</v>
      </c>
      <c r="M18" s="235">
        <f>AVERAGE('Ashed teabags wet'!$J$809:$J$813,'Ashed teabags wet'!$J$817:$J$818,'Ashed teabags wet'!$J$820:$J$821)</f>
        <v>5.5094158734921841</v>
      </c>
      <c r="N18" s="235">
        <f t="shared" si="2"/>
        <v>1.7000745896041285</v>
      </c>
      <c r="O18" s="235">
        <f>IF(IFERROR(INDEX('Both teabags AfterWet'!$D$1:$D$839,MATCH(J18,'Both teabags AfterWet'!$B$1:$B$839,0)),"")="","",(IFERROR(INDEX('Both teabags AfterWet'!$D$1:$D$839,MATCH(J18,'Both teabags AfterWet'!$B$1:$B$839,0)),"")))</f>
        <v>0.67520000000000002</v>
      </c>
      <c r="P18" s="235">
        <f t="shared" si="3"/>
        <v>0.52459999999999996</v>
      </c>
      <c r="Q18" s="235">
        <f>IFERROR(INDEX('Ashed teabags wet'!$J$2:$J$825,MATCH(J18,'Ashed teabags wet'!$B$2:$B$825,0)),"")</f>
        <v>9.6710849288172405</v>
      </c>
      <c r="R18" s="235">
        <f t="shared" si="8"/>
        <v>0.47386548846342469</v>
      </c>
      <c r="S18" s="236">
        <f>'WetLitterbags placem_collection'!E19</f>
        <v>42767</v>
      </c>
      <c r="T18" s="236">
        <f>IF('WetLitterbags placem_collection'!G19="","",'WetLitterbags placem_collection'!G19)</f>
        <v>42818</v>
      </c>
      <c r="U18" s="237">
        <f t="shared" si="5"/>
        <v>51</v>
      </c>
      <c r="V18" s="235">
        <f t="shared" si="6"/>
        <v>1.2746</v>
      </c>
      <c r="W18" s="235">
        <f t="shared" si="7"/>
        <v>1.2262091011407037</v>
      </c>
      <c r="X18">
        <f>IFERROR(INDEX(Rainfall_Wet!$O$2:$O$217,MATCH(B18, Rainfall_Wet!$A$2:$A$217,0)),"")</f>
        <v>185.630065823</v>
      </c>
      <c r="Y18" s="241">
        <v>54.080969906906262</v>
      </c>
      <c r="Z18" s="241">
        <v>21.264484651351896</v>
      </c>
      <c r="AA18" s="241">
        <v>24.654545441741845</v>
      </c>
      <c r="AB18" s="242" t="s">
        <v>2691</v>
      </c>
      <c r="AC18" s="241">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s="25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placem_collection'!W19)),"YES","")</f>
        <v/>
      </c>
      <c r="AM18" t="str">
        <f>IF(ISNUMBER(SEARCH("H", 'WetLitterbags placem_collection'!W19)),"YES","")</f>
        <v/>
      </c>
      <c r="AN18" t="str">
        <f>IF(ISNUMBER(SEARCH("R", 'WetLitterbags placem_collection'!W19)),"YES","")</f>
        <v>YES</v>
      </c>
    </row>
    <row r="19" spans="1:40">
      <c r="A19" s="268" t="s">
        <v>2460</v>
      </c>
      <c r="B19" s="282">
        <f>'Dry_Litterbag Placem_Collection'!A20</f>
        <v>18</v>
      </c>
      <c r="C19" s="282" t="str">
        <f>'Dry_Litterbag Placem_Collection'!B20</f>
        <v>Makao</v>
      </c>
      <c r="D19" s="282" t="s">
        <v>2677</v>
      </c>
      <c r="E19" s="282" t="s">
        <v>2678</v>
      </c>
      <c r="F19" s="282">
        <v>3</v>
      </c>
      <c r="G19" s="283" t="str">
        <f>'Dry_Litterbag Placem_Collection'!C20</f>
        <v>Dry_Ag3_T2</v>
      </c>
      <c r="H19" s="284" t="s">
        <v>2559</v>
      </c>
      <c r="I19" s="285" t="s">
        <v>1147</v>
      </c>
      <c r="J19" s="233" t="str">
        <f>'WetLitterbags placem_collection'!K20</f>
        <v>G419</v>
      </c>
      <c r="K19" s="235">
        <f>IFERROR(INDEX('Green_rooibos initial weight'!$C$5:$C$1749,MATCH(J19, 'Green_rooibos initial weight'!$A$5:$A$1749,0)),"")</f>
        <v>2.0779999999999998</v>
      </c>
      <c r="L19" s="235">
        <f t="shared" si="1"/>
        <v>1.8281999999999998</v>
      </c>
      <c r="M19" s="235">
        <f>AVERAGE('Ashed teabags wet'!$J$809:$J$813,'Ashed teabags wet'!$J$817:$J$818,'Ashed teabags wet'!$J$820:$J$821)</f>
        <v>5.5094158734921841</v>
      </c>
      <c r="N19" s="235">
        <f t="shared" si="2"/>
        <v>1.7274768590008158</v>
      </c>
      <c r="O19" s="235">
        <f>IF(IFERROR(INDEX('Both teabags AfterWet'!$D$1:$D$839,MATCH(J19,'Both teabags AfterWet'!$B$1:$B$839,0)),"")="","",(IFERROR(INDEX('Both teabags AfterWet'!$D$1:$D$839,MATCH(J19,'Both teabags AfterWet'!$B$1:$B$839,0)),"")))</f>
        <v>0.79100000000000004</v>
      </c>
      <c r="P19" s="235">
        <f t="shared" si="3"/>
        <v>0.64040000000000008</v>
      </c>
      <c r="Q19" s="235">
        <f>IFERROR(INDEX('Ashed teabags wet'!$J$2:$J$825,MATCH(J19,'Ashed teabags wet'!$B$2:$B$825,0)),"")</f>
        <v>15.166340508806261</v>
      </c>
      <c r="R19" s="235">
        <f t="shared" si="8"/>
        <v>0.54327475538160475</v>
      </c>
      <c r="S19" s="236">
        <f>'WetLitterbags placem_collection'!E20</f>
        <v>42767</v>
      </c>
      <c r="T19" s="236">
        <f>IF('WetLitterbags placem_collection'!G20="","",'WetLitterbags placem_collection'!G20)</f>
        <v>42818</v>
      </c>
      <c r="U19" s="237">
        <f t="shared" si="5"/>
        <v>51</v>
      </c>
      <c r="V19" s="235">
        <f t="shared" si="6"/>
        <v>1.1877999999999997</v>
      </c>
      <c r="W19" s="235">
        <f t="shared" si="7"/>
        <v>1.184202103619211</v>
      </c>
      <c r="X19">
        <f>IFERROR(INDEX(Rainfall_Wet!$O$2:$O$217,MATCH(B19, Rainfall_Wet!$A$2:$A$217,0)),"")</f>
        <v>185.630065823</v>
      </c>
      <c r="Y19" s="241">
        <v>54.080969906906262</v>
      </c>
      <c r="Z19" s="241">
        <v>21.264484651351896</v>
      </c>
      <c r="AA19" s="241">
        <v>24.654545441741845</v>
      </c>
      <c r="AB19" s="242" t="s">
        <v>2691</v>
      </c>
      <c r="AC19" s="241">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s="25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placem_collection'!W20)),"YES","")</f>
        <v/>
      </c>
      <c r="AM19" t="str">
        <f>IF(ISNUMBER(SEARCH("H", 'WetLitterbags placem_collection'!W20)),"YES","")</f>
        <v/>
      </c>
      <c r="AN19" t="str">
        <f>IF(ISNUMBER(SEARCH("R", 'WetLitterbags placem_collection'!W20)),"YES","")</f>
        <v/>
      </c>
    </row>
    <row r="20" spans="1:40">
      <c r="A20" s="268" t="s">
        <v>2460</v>
      </c>
      <c r="B20" s="282">
        <f>'Dry_Litterbag Placem_Collection'!A21</f>
        <v>19</v>
      </c>
      <c r="C20" s="282" t="str">
        <f>'Dry_Litterbag Placem_Collection'!B21</f>
        <v>Makao</v>
      </c>
      <c r="D20" s="282" t="s">
        <v>2677</v>
      </c>
      <c r="E20" s="282" t="s">
        <v>2678</v>
      </c>
      <c r="F20" s="282">
        <v>3</v>
      </c>
      <c r="G20" s="283" t="str">
        <f>'Dry_Litterbag Placem_Collection'!C21</f>
        <v>Dry_Ag3_T3</v>
      </c>
      <c r="H20" s="284" t="s">
        <v>2559</v>
      </c>
      <c r="I20" s="285" t="s">
        <v>1147</v>
      </c>
      <c r="J20" s="233" t="str">
        <f>'WetLitterbags placem_collection'!K21</f>
        <v>G240</v>
      </c>
      <c r="K20" s="235">
        <f>IFERROR(INDEX('Green_rooibos initial weight'!$C$5:$C$1749,MATCH(J20, 'Green_rooibos initial weight'!$A$5:$A$1749,0)),"")</f>
        <v>2.117</v>
      </c>
      <c r="L20" s="235">
        <f t="shared" si="1"/>
        <v>1.8672</v>
      </c>
      <c r="M20" s="235">
        <f>AVERAGE('Ashed teabags wet'!$J$809:$J$813,'Ashed teabags wet'!$J$817:$J$818,'Ashed teabags wet'!$J$820:$J$821)</f>
        <v>5.5094158734921841</v>
      </c>
      <c r="N20" s="235">
        <f t="shared" si="2"/>
        <v>1.7643281868101539</v>
      </c>
      <c r="O20" s="235">
        <f>IF(IFERROR(INDEX('Both teabags AfterWet'!$D$1:$D$839,MATCH(J20,'Both teabags AfterWet'!$B$1:$B$839,0)),"")="","",(IFERROR(INDEX('Both teabags AfterWet'!$D$1:$D$839,MATCH(J20,'Both teabags AfterWet'!$B$1:$B$839,0)),"")))</f>
        <v>0.88690000000000002</v>
      </c>
      <c r="P20" s="235">
        <f t="shared" si="3"/>
        <v>0.73629999999999995</v>
      </c>
      <c r="Q20" s="235">
        <f>IFERROR(INDEX('Ashed teabags wet'!$J$2:$J$825,MATCH(J20,'Ashed teabags wet'!$B$2:$B$825,0)),"")</f>
        <v>18.480392156862031</v>
      </c>
      <c r="R20" s="235">
        <f t="shared" si="8"/>
        <v>0.60022887254902479</v>
      </c>
      <c r="S20" s="236">
        <f>'WetLitterbags placem_collection'!E21</f>
        <v>42767</v>
      </c>
      <c r="T20" s="236">
        <f>IF('WetLitterbags placem_collection'!G21="","",'WetLitterbags placem_collection'!G21)</f>
        <v>42818</v>
      </c>
      <c r="U20" s="237">
        <f t="shared" si="5"/>
        <v>51</v>
      </c>
      <c r="V20" s="235">
        <f t="shared" si="6"/>
        <v>1.1309</v>
      </c>
      <c r="W20" s="235">
        <f t="shared" si="7"/>
        <v>1.1640993142611291</v>
      </c>
      <c r="X20">
        <f>IFERROR(INDEX(Rainfall_Wet!$O$2:$O$217,MATCH(B20, Rainfall_Wet!$A$2:$A$217,0)),"")</f>
        <v>185.630065823</v>
      </c>
      <c r="Y20" s="241">
        <v>54.080969906906262</v>
      </c>
      <c r="Z20" s="241">
        <v>21.264484651351896</v>
      </c>
      <c r="AA20" s="241">
        <v>24.654545441741845</v>
      </c>
      <c r="AB20" s="242" t="s">
        <v>2691</v>
      </c>
      <c r="AC20" s="241">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s="25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placem_collection'!W21)),"YES","")</f>
        <v/>
      </c>
      <c r="AM20" t="str">
        <f>IF(ISNUMBER(SEARCH("H", 'WetLitterbags placem_collection'!W21)),"YES","")</f>
        <v/>
      </c>
      <c r="AN20" t="str">
        <f>IF(ISNUMBER(SEARCH("R", 'WetLitterbags placem_collection'!W21)),"YES","")</f>
        <v/>
      </c>
    </row>
    <row r="21" spans="1:40">
      <c r="A21" s="268" t="s">
        <v>2460</v>
      </c>
      <c r="B21" s="282">
        <f>'Dry_Litterbag Placem_Collection'!A22</f>
        <v>20</v>
      </c>
      <c r="C21" s="282" t="str">
        <f>'Dry_Litterbag Placem_Collection'!B22</f>
        <v>Makao</v>
      </c>
      <c r="D21" s="282" t="s">
        <v>2677</v>
      </c>
      <c r="E21" s="282" t="s">
        <v>2678</v>
      </c>
      <c r="F21" s="282">
        <v>3</v>
      </c>
      <c r="G21" s="283" t="str">
        <f>'Dry_Litterbag Placem_Collection'!C22</f>
        <v>Dry_Ag3_T4</v>
      </c>
      <c r="H21" s="284" t="s">
        <v>2559</v>
      </c>
      <c r="I21" s="285" t="s">
        <v>1147</v>
      </c>
      <c r="J21" s="233" t="str">
        <f>'WetLitterbags placem_collection'!K22</f>
        <v>G524</v>
      </c>
      <c r="K21" s="235">
        <f>IFERROR(INDEX('Green_rooibos initial weight'!$C$5:$C$1749,MATCH(J21, 'Green_rooibos initial weight'!$A$5:$A$1749,0)),"")</f>
        <v>1.962</v>
      </c>
      <c r="L21" s="235">
        <f t="shared" si="1"/>
        <v>1.7121999999999999</v>
      </c>
      <c r="M21" s="235">
        <f>AVERAGE('Ashed teabags wet'!$J$809:$J$813,'Ashed teabags wet'!$J$817:$J$818,'Ashed teabags wet'!$J$820:$J$821)</f>
        <v>5.5094158734921841</v>
      </c>
      <c r="N21" s="235">
        <f t="shared" si="2"/>
        <v>1.6178677814140667</v>
      </c>
      <c r="O21" s="235">
        <f>IF(IFERROR(INDEX('Both teabags AfterWet'!$D$1:$D$839,MATCH(J21,'Both teabags AfterWet'!$B$1:$B$839,0)),"")="","",(IFERROR(INDEX('Both teabags AfterWet'!$D$1:$D$839,MATCH(J21,'Both teabags AfterWet'!$B$1:$B$839,0)),"")))</f>
        <v>0.71609999999999996</v>
      </c>
      <c r="P21" s="235">
        <f t="shared" si="3"/>
        <v>0.56549999999999989</v>
      </c>
      <c r="Q21" s="235">
        <f>IFERROR(INDEX('Ashed teabags wet'!$J$2:$J$825,MATCH(J21,'Ashed teabags wet'!$B$2:$B$825,0)),"")</f>
        <v>12.986381322956955</v>
      </c>
      <c r="R21" s="235">
        <f t="shared" si="8"/>
        <v>0.4920620136186783</v>
      </c>
      <c r="S21" s="236">
        <f>'WetLitterbags placem_collection'!E22</f>
        <v>42767</v>
      </c>
      <c r="T21" s="236">
        <f>IF('WetLitterbags placem_collection'!G22="","",'WetLitterbags placem_collection'!G22)</f>
        <v>42818</v>
      </c>
      <c r="U21" s="237">
        <f t="shared" si="5"/>
        <v>51</v>
      </c>
      <c r="V21" s="235">
        <f t="shared" si="6"/>
        <v>1.1467000000000001</v>
      </c>
      <c r="W21" s="235">
        <f t="shared" si="7"/>
        <v>1.1258057677953883</v>
      </c>
      <c r="X21">
        <f>IFERROR(INDEX(Rainfall_Wet!$O$2:$O$217,MATCH(B21, Rainfall_Wet!$A$2:$A$217,0)),"")</f>
        <v>185.630065823</v>
      </c>
      <c r="Y21" s="241">
        <v>54.080969906906262</v>
      </c>
      <c r="Z21" s="241">
        <v>21.264484651351896</v>
      </c>
      <c r="AA21" s="241">
        <v>24.654545441741845</v>
      </c>
      <c r="AB21" s="242" t="s">
        <v>2691</v>
      </c>
      <c r="AC21" s="241">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s="25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placem_collection'!W22)),"YES","")</f>
        <v/>
      </c>
      <c r="AM21" t="str">
        <f>IF(ISNUMBER(SEARCH("H", 'WetLitterbags placem_collection'!W22)),"YES","")</f>
        <v/>
      </c>
      <c r="AN21" t="str">
        <f>IF(ISNUMBER(SEARCH("R", 'WetLitterbags placem_collection'!W22)),"YES","")</f>
        <v/>
      </c>
    </row>
    <row r="22" spans="1:40">
      <c r="A22" s="268" t="s">
        <v>2460</v>
      </c>
      <c r="B22" s="282">
        <f>'Dry_Litterbag Placem_Collection'!A23</f>
        <v>21</v>
      </c>
      <c r="C22" s="282" t="str">
        <f>'Dry_Litterbag Placem_Collection'!B23</f>
        <v>Makao</v>
      </c>
      <c r="D22" s="282" t="s">
        <v>2677</v>
      </c>
      <c r="E22" s="282" t="s">
        <v>2678</v>
      </c>
      <c r="F22" s="282">
        <v>3</v>
      </c>
      <c r="G22" s="283" t="str">
        <f>'Dry_Litterbag Placem_Collection'!C23</f>
        <v>Dry_Ag3_T5</v>
      </c>
      <c r="H22" s="284" t="s">
        <v>2559</v>
      </c>
      <c r="I22" s="285" t="s">
        <v>1147</v>
      </c>
      <c r="J22" s="233" t="str">
        <f>'WetLitterbags placem_collection'!K23</f>
        <v>G699</v>
      </c>
      <c r="K22" s="235">
        <f>IFERROR(INDEX('Green_rooibos initial weight'!$C$5:$C$1749,MATCH(J22, 'Green_rooibos initial weight'!$A$5:$A$1749,0)),"")</f>
        <v>1.984</v>
      </c>
      <c r="L22" s="235">
        <f t="shared" si="1"/>
        <v>1.7342</v>
      </c>
      <c r="M22" s="235">
        <f>AVERAGE('Ashed teabags wet'!$J$809:$J$813,'Ashed teabags wet'!$J$817:$J$818,'Ashed teabags wet'!$J$820:$J$821)</f>
        <v>5.5094158734921841</v>
      </c>
      <c r="N22" s="235">
        <f t="shared" si="2"/>
        <v>1.6386557099218986</v>
      </c>
      <c r="O22" s="235">
        <f>IF(IFERROR(INDEX('Both teabags AfterWet'!$D$1:$D$839,MATCH(J22,'Both teabags AfterWet'!$B$1:$B$839,0)),"")="","",(IFERROR(INDEX('Both teabags AfterWet'!$D$1:$D$839,MATCH(J22,'Both teabags AfterWet'!$B$1:$B$839,0)),"")))</f>
        <v>0.7389</v>
      </c>
      <c r="P22" s="235">
        <f t="shared" si="3"/>
        <v>0.58830000000000005</v>
      </c>
      <c r="Q22" s="235">
        <f>IFERROR(INDEX('Ashed teabags wet'!$J$2:$J$825,MATCH(J22,'Ashed teabags wet'!$B$2:$B$825,0)),"")</f>
        <v>10.099009900989453</v>
      </c>
      <c r="R22" s="235">
        <f t="shared" si="8"/>
        <v>0.52888752475247913</v>
      </c>
      <c r="S22" s="236">
        <f>'WetLitterbags placem_collection'!E23</f>
        <v>42767</v>
      </c>
      <c r="T22" s="236">
        <f>IF('WetLitterbags placem_collection'!G23="","",'WetLitterbags placem_collection'!G23)</f>
        <v>42818</v>
      </c>
      <c r="U22" s="237">
        <f t="shared" si="5"/>
        <v>51</v>
      </c>
      <c r="V22" s="235">
        <f t="shared" si="6"/>
        <v>1.1458999999999999</v>
      </c>
      <c r="W22" s="235">
        <f t="shared" si="7"/>
        <v>1.1097681851694194</v>
      </c>
      <c r="X22">
        <f>IFERROR(INDEX(Rainfall_Wet!$O$2:$O$217,MATCH(B22, Rainfall_Wet!$A$2:$A$217,0)),"")</f>
        <v>185.630065823</v>
      </c>
      <c r="Y22" s="241">
        <v>54.080969906906262</v>
      </c>
      <c r="Z22" s="241">
        <v>21.264484651351896</v>
      </c>
      <c r="AA22" s="241">
        <v>24.654545441741845</v>
      </c>
      <c r="AB22" s="242" t="s">
        <v>2691</v>
      </c>
      <c r="AC22" s="241">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s="25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placem_collection'!W23)),"YES","")</f>
        <v/>
      </c>
      <c r="AM22" t="str">
        <f>IF(ISNUMBER(SEARCH("H", 'WetLitterbags placem_collection'!W23)),"YES","")</f>
        <v/>
      </c>
      <c r="AN22" t="str">
        <f>IF(ISNUMBER(SEARCH("R", 'WetLitterbags placem_collection'!W23)),"YES","")</f>
        <v>YES</v>
      </c>
    </row>
    <row r="23" spans="1:40">
      <c r="A23" s="268" t="s">
        <v>2460</v>
      </c>
      <c r="B23" s="282">
        <f>'Dry_Litterbag Placem_Collection'!A24</f>
        <v>22</v>
      </c>
      <c r="C23" s="282" t="str">
        <f>'Dry_Litterbag Placem_Collection'!B24</f>
        <v>Makao</v>
      </c>
      <c r="D23" s="282" t="s">
        <v>2677</v>
      </c>
      <c r="E23" s="282" t="s">
        <v>2678</v>
      </c>
      <c r="F23" s="282">
        <v>3</v>
      </c>
      <c r="G23" s="283" t="str">
        <f>'Dry_Litterbag Placem_Collection'!C24</f>
        <v>Dry_Ag3_T6</v>
      </c>
      <c r="H23" s="284" t="s">
        <v>2559</v>
      </c>
      <c r="I23" s="285" t="s">
        <v>1147</v>
      </c>
      <c r="J23" s="233" t="str">
        <f>'WetLitterbags placem_collection'!K24</f>
        <v>G575</v>
      </c>
      <c r="K23" s="235">
        <f>IFERROR(INDEX('Green_rooibos initial weight'!$C$5:$C$1749,MATCH(J23, 'Green_rooibos initial weight'!$A$5:$A$1749,0)),"")</f>
        <v>1.9970000000000001</v>
      </c>
      <c r="L23" s="235">
        <f t="shared" si="1"/>
        <v>1.7472000000000001</v>
      </c>
      <c r="M23" s="235">
        <f>AVERAGE('Ashed teabags wet'!$J$809:$J$813,'Ashed teabags wet'!$J$817:$J$818,'Ashed teabags wet'!$J$820:$J$821)</f>
        <v>5.5094158734921841</v>
      </c>
      <c r="N23" s="235">
        <f t="shared" si="2"/>
        <v>1.6509394858583446</v>
      </c>
      <c r="O23" s="235">
        <f>IF(IFERROR(INDEX('Both teabags AfterWet'!$D$1:$D$839,MATCH(J23,'Both teabags AfterWet'!$B$1:$B$839,0)),"")="","",(IFERROR(INDEX('Both teabags AfterWet'!$D$1:$D$839,MATCH(J23,'Both teabags AfterWet'!$B$1:$B$839,0)),"")))</f>
        <v>0.74019999999999997</v>
      </c>
      <c r="P23" s="235">
        <f t="shared" si="3"/>
        <v>0.5895999999999999</v>
      </c>
      <c r="Q23" s="235">
        <f>IFERROR(INDEX('Ashed teabags wet'!$J$2:$J$825,MATCH(J23,'Ashed teabags wet'!$B$2:$B$825,0)),"")</f>
        <v>9.8263027295288854</v>
      </c>
      <c r="R23" s="235">
        <f t="shared" si="8"/>
        <v>0.53166411910669764</v>
      </c>
      <c r="S23" s="236">
        <f>'WetLitterbags placem_collection'!E24</f>
        <v>42767</v>
      </c>
      <c r="T23" s="236">
        <f>IF('WetLitterbags placem_collection'!G24="","",'WetLitterbags placem_collection'!G24)</f>
        <v>42818</v>
      </c>
      <c r="U23" s="237">
        <f t="shared" si="5"/>
        <v>51</v>
      </c>
      <c r="V23" s="235">
        <f t="shared" si="6"/>
        <v>1.1576000000000002</v>
      </c>
      <c r="W23" s="235">
        <f t="shared" si="7"/>
        <v>1.1192753667516468</v>
      </c>
      <c r="X23">
        <f>IFERROR(INDEX(Rainfall_Wet!$O$2:$O$217,MATCH(B23, Rainfall_Wet!$A$2:$A$217,0)),"")</f>
        <v>185.630065823</v>
      </c>
      <c r="Y23" s="241">
        <v>54.080969906906262</v>
      </c>
      <c r="Z23" s="241">
        <v>21.264484651351896</v>
      </c>
      <c r="AA23" s="241">
        <v>24.654545441741845</v>
      </c>
      <c r="AB23" s="242" t="s">
        <v>2691</v>
      </c>
      <c r="AC23" s="241">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s="25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placem_collection'!W24)),"YES","")</f>
        <v/>
      </c>
      <c r="AM23" t="str">
        <f>IF(ISNUMBER(SEARCH("H", 'WetLitterbags placem_collection'!W24)),"YES","")</f>
        <v/>
      </c>
      <c r="AN23" t="str">
        <f>IF(ISNUMBER(SEARCH("R", 'WetLitterbags placem_collection'!W24)),"YES","")</f>
        <v/>
      </c>
    </row>
    <row r="24" spans="1:40">
      <c r="A24" s="268" t="s">
        <v>2460</v>
      </c>
      <c r="B24" s="282">
        <f>'Dry_Litterbag Placem_Collection'!A25</f>
        <v>23</v>
      </c>
      <c r="C24" s="282" t="str">
        <f>'Dry_Litterbag Placem_Collection'!B25</f>
        <v>Makao</v>
      </c>
      <c r="D24" s="282" t="s">
        <v>2677</v>
      </c>
      <c r="E24" s="282" t="s">
        <v>2678</v>
      </c>
      <c r="F24" s="282">
        <v>3</v>
      </c>
      <c r="G24" s="283" t="str">
        <f>'Dry_Litterbag Placem_Collection'!C25</f>
        <v>Dry_Ag3_T7</v>
      </c>
      <c r="H24" s="284" t="s">
        <v>2559</v>
      </c>
      <c r="I24" s="285" t="s">
        <v>1147</v>
      </c>
      <c r="J24" s="233" t="str">
        <f>'WetLitterbags placem_collection'!K25</f>
        <v>G492</v>
      </c>
      <c r="K24" s="235">
        <f>IFERROR(INDEX('Green_rooibos initial weight'!$C$5:$C$1749,MATCH(J24, 'Green_rooibos initial weight'!$A$5:$A$1749,0)),"")</f>
        <v>1.948</v>
      </c>
      <c r="L24" s="235">
        <f t="shared" si="1"/>
        <v>1.6981999999999999</v>
      </c>
      <c r="M24" s="235">
        <f>AVERAGE('Ashed teabags wet'!$J$809:$J$813,'Ashed teabags wet'!$J$817:$J$818,'Ashed teabags wet'!$J$820:$J$821)</f>
        <v>5.5094158734921841</v>
      </c>
      <c r="N24" s="235">
        <f t="shared" si="2"/>
        <v>1.6046390996363558</v>
      </c>
      <c r="O24" s="235">
        <f>IF(IFERROR(INDEX('Both teabags AfterWet'!$D$1:$D$839,MATCH(J24,'Both teabags AfterWet'!$B$1:$B$839,0)),"")="","",(IFERROR(INDEX('Both teabags AfterWet'!$D$1:$D$839,MATCH(J24,'Both teabags AfterWet'!$B$1:$B$839,0)),"")))</f>
        <v>0.76959999999999995</v>
      </c>
      <c r="P24" s="235">
        <f t="shared" si="3"/>
        <v>0.61899999999999999</v>
      </c>
      <c r="Q24" s="235">
        <f>IFERROR(INDEX('Ashed teabags wet'!$J$2:$J$825,MATCH(J24,'Ashed teabags wet'!$B$2:$B$825,0)),"")</f>
        <v>11.478696741854373</v>
      </c>
      <c r="R24" s="235">
        <f t="shared" si="8"/>
        <v>0.5479468671679214</v>
      </c>
      <c r="S24" s="236">
        <f>'WetLitterbags placem_collection'!E25</f>
        <v>42767</v>
      </c>
      <c r="T24" s="236">
        <f>IF('WetLitterbags placem_collection'!G25="","",'WetLitterbags placem_collection'!G25)</f>
        <v>42818</v>
      </c>
      <c r="U24" s="237">
        <f t="shared" si="5"/>
        <v>51</v>
      </c>
      <c r="V24" s="235">
        <f t="shared" si="6"/>
        <v>1.0791999999999999</v>
      </c>
      <c r="W24" s="235">
        <f t="shared" si="7"/>
        <v>1.0566922324684342</v>
      </c>
      <c r="X24">
        <f>IFERROR(INDEX(Rainfall_Wet!$O$2:$O$217,MATCH(B24, Rainfall_Wet!$A$2:$A$217,0)),"")</f>
        <v>185.630065823</v>
      </c>
      <c r="Y24" s="241">
        <v>54.080969906906262</v>
      </c>
      <c r="Z24" s="241">
        <v>21.264484651351896</v>
      </c>
      <c r="AA24" s="241">
        <v>24.654545441741845</v>
      </c>
      <c r="AB24" s="242" t="s">
        <v>2691</v>
      </c>
      <c r="AC24" s="241">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s="25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placem_collection'!W25)),"YES","")</f>
        <v/>
      </c>
      <c r="AM24" t="str">
        <f>IF(ISNUMBER(SEARCH("H", 'WetLitterbags placem_collection'!W25)),"YES","")</f>
        <v/>
      </c>
      <c r="AN24" t="str">
        <f>IF(ISNUMBER(SEARCH("R", 'WetLitterbags placem_collection'!W25)),"YES","")</f>
        <v/>
      </c>
    </row>
    <row r="25" spans="1:40">
      <c r="A25" s="268" t="s">
        <v>2460</v>
      </c>
      <c r="B25" s="282">
        <f>'Dry_Litterbag Placem_Collection'!A26</f>
        <v>24</v>
      </c>
      <c r="C25" s="282" t="str">
        <f>'Dry_Litterbag Placem_Collection'!B26</f>
        <v>Makao</v>
      </c>
      <c r="D25" s="282" t="s">
        <v>2677</v>
      </c>
      <c r="E25" s="282" t="s">
        <v>2678</v>
      </c>
      <c r="F25" s="282">
        <v>3</v>
      </c>
      <c r="G25" s="283" t="str">
        <f>'Dry_Litterbag Placem_Collection'!C26</f>
        <v>Dry_Ag3_T8</v>
      </c>
      <c r="H25" s="284" t="s">
        <v>2559</v>
      </c>
      <c r="I25" s="285" t="s">
        <v>1147</v>
      </c>
      <c r="J25" s="233" t="str">
        <f>'WetLitterbags placem_collection'!K26</f>
        <v>G813</v>
      </c>
      <c r="K25" s="235">
        <f>IFERROR(INDEX('Green_rooibos initial weight'!$C$5:$C$1749,MATCH(J25, 'Green_rooibos initial weight'!$A$5:$A$1749,0)),"")</f>
        <v>1.9550000000000001</v>
      </c>
      <c r="L25" s="235">
        <f t="shared" si="1"/>
        <v>1.7052</v>
      </c>
      <c r="M25" s="235">
        <f>AVERAGE('Ashed teabags wet'!$J$809:$J$813,'Ashed teabags wet'!$J$817:$J$818,'Ashed teabags wet'!$J$820:$J$821)</f>
        <v>5.5094158734921841</v>
      </c>
      <c r="N25" s="235">
        <f t="shared" si="2"/>
        <v>1.6112534405252112</v>
      </c>
      <c r="O25" s="235">
        <f>IF(IFERROR(INDEX('Both teabags AfterWet'!$D$1:$D$839,MATCH(J25,'Both teabags AfterWet'!$B$1:$B$839,0)),"")="","",(IFERROR(INDEX('Both teabags AfterWet'!$D$1:$D$839,MATCH(J25,'Both teabags AfterWet'!$B$1:$B$839,0)),"")))</f>
        <v>0.74790000000000001</v>
      </c>
      <c r="P25" s="235">
        <f t="shared" si="3"/>
        <v>0.59729999999999994</v>
      </c>
      <c r="Q25" s="235">
        <f>IFERROR(INDEX('Ashed teabags wet'!$J$2:$J$825,MATCH(J25,'Ashed teabags wet'!$B$2:$B$825,0)),"")</f>
        <v>11.584158415841873</v>
      </c>
      <c r="R25" s="235">
        <f t="shared" si="8"/>
        <v>0.52810782178217641</v>
      </c>
      <c r="S25" s="236">
        <f>'WetLitterbags placem_collection'!E26</f>
        <v>42767</v>
      </c>
      <c r="T25" s="236">
        <f>IF('WetLitterbags placem_collection'!G26="","",'WetLitterbags placem_collection'!G26)</f>
        <v>42818</v>
      </c>
      <c r="U25" s="237">
        <f t="shared" si="5"/>
        <v>51</v>
      </c>
      <c r="V25" s="235">
        <f t="shared" si="6"/>
        <v>1.1079000000000001</v>
      </c>
      <c r="W25" s="235">
        <f t="shared" si="7"/>
        <v>1.0831456187430348</v>
      </c>
      <c r="X25">
        <f>IFERROR(INDEX(Rainfall_Wet!$O$2:$O$217,MATCH(B25, Rainfall_Wet!$A$2:$A$217,0)),"")</f>
        <v>185.630065823</v>
      </c>
      <c r="Y25" s="241">
        <v>54.080969906906262</v>
      </c>
      <c r="Z25" s="241">
        <v>21.264484651351896</v>
      </c>
      <c r="AA25" s="241">
        <v>24.654545441741845</v>
      </c>
      <c r="AB25" s="242" t="s">
        <v>2691</v>
      </c>
      <c r="AC25" s="241">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s="25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placem_collection'!W26)),"YES","")</f>
        <v/>
      </c>
      <c r="AM25" t="str">
        <f>IF(ISNUMBER(SEARCH("H", 'WetLitterbags placem_collection'!W26)),"YES","")</f>
        <v/>
      </c>
      <c r="AN25" t="str">
        <f>IF(ISNUMBER(SEARCH("R", 'WetLitterbags placem_collection'!W26)),"YES","")</f>
        <v>YES</v>
      </c>
    </row>
    <row r="26" spans="1:40">
      <c r="A26" s="268" t="s">
        <v>2460</v>
      </c>
      <c r="B26" s="282">
        <f>'Dry_Litterbag Placem_Collection'!A27</f>
        <v>25</v>
      </c>
      <c r="C26" s="282" t="str">
        <f>'Dry_Litterbag Placem_Collection'!B27</f>
        <v>Makao</v>
      </c>
      <c r="D26" s="282" t="s">
        <v>2677</v>
      </c>
      <c r="E26" s="282" t="s">
        <v>2678</v>
      </c>
      <c r="F26" s="282">
        <v>4</v>
      </c>
      <c r="G26" s="283" t="str">
        <f>'Dry_Litterbag Placem_Collection'!C27</f>
        <v>Dry_Ag4_T1</v>
      </c>
      <c r="H26" s="284" t="s">
        <v>2559</v>
      </c>
      <c r="I26" s="285" t="s">
        <v>1147</v>
      </c>
      <c r="J26" s="233" t="str">
        <f>'WetLitterbags placem_collection'!K27</f>
        <v>G406</v>
      </c>
      <c r="K26" s="235">
        <f>IFERROR(INDEX('Green_rooibos initial weight'!$C$5:$C$1749,MATCH(J26, 'Green_rooibos initial weight'!$A$5:$A$1749,0)),"")</f>
        <v>2.0910000000000002</v>
      </c>
      <c r="L26" s="235">
        <f t="shared" si="1"/>
        <v>1.8412000000000002</v>
      </c>
      <c r="M26" s="235">
        <f>AVERAGE('Ashed teabags wet'!$J$809:$J$813,'Ashed teabags wet'!$J$817:$J$818,'Ashed teabags wet'!$J$820:$J$821)</f>
        <v>5.5094158734921841</v>
      </c>
      <c r="N26" s="235">
        <f t="shared" si="2"/>
        <v>1.7397606349372621</v>
      </c>
      <c r="O26" s="235">
        <f>IF(IFERROR(INDEX('Both teabags AfterWet'!$D$1:$D$839,MATCH(J26,'Both teabags AfterWet'!$B$1:$B$839,0)),"")="","",(IFERROR(INDEX('Both teabags AfterWet'!$D$1:$D$839,MATCH(J26,'Both teabags AfterWet'!$B$1:$B$839,0)),"")))</f>
        <v>0.68400000000000005</v>
      </c>
      <c r="P26" s="235">
        <f t="shared" si="3"/>
        <v>0.5334000000000001</v>
      </c>
      <c r="Q26" s="235">
        <f>IFERROR(INDEX('Ashed teabags wet'!$J$2:$J$825,MATCH(J26,'Ashed teabags wet'!$B$2:$B$825,0)),"")</f>
        <v>12.537313432835518</v>
      </c>
      <c r="R26" s="235">
        <f t="shared" si="8"/>
        <v>0.46652597014925545</v>
      </c>
      <c r="S26" s="236">
        <f>'WetLitterbags placem_collection'!E27</f>
        <v>42767</v>
      </c>
      <c r="T26" s="236">
        <f>IF('WetLitterbags placem_collection'!G27="","",'WetLitterbags placem_collection'!G27)</f>
        <v>42818</v>
      </c>
      <c r="U26" s="237">
        <f t="shared" si="5"/>
        <v>51</v>
      </c>
      <c r="V26" s="235">
        <f t="shared" si="6"/>
        <v>1.3078000000000001</v>
      </c>
      <c r="W26" s="235">
        <f t="shared" si="7"/>
        <v>1.2732346647880066</v>
      </c>
      <c r="X26">
        <f>IFERROR(INDEX(Rainfall_Wet!$O$2:$O$217,MATCH(B26, Rainfall_Wet!$A$2:$A$217,0)),"")</f>
        <v>185.630065823</v>
      </c>
      <c r="Y26" s="241">
        <v>51.960000000000008</v>
      </c>
      <c r="Z26" s="241">
        <v>18.919999999999995</v>
      </c>
      <c r="AA26" s="241">
        <v>29.120000000000005</v>
      </c>
      <c r="AB26" s="242" t="s">
        <v>2691</v>
      </c>
      <c r="AC26" s="241">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s="25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placem_collection'!W27)),"YES","")</f>
        <v/>
      </c>
      <c r="AM26" t="str">
        <f>IF(ISNUMBER(SEARCH("H", 'WetLitterbags placem_collection'!W27)),"YES","")</f>
        <v/>
      </c>
      <c r="AN26" t="str">
        <f>IF(ISNUMBER(SEARCH("R", 'WetLitterbags placem_collection'!W27)),"YES","")</f>
        <v/>
      </c>
    </row>
    <row r="27" spans="1:40">
      <c r="A27" s="268" t="s">
        <v>2460</v>
      </c>
      <c r="B27" s="282">
        <f>'Dry_Litterbag Placem_Collection'!A28</f>
        <v>26</v>
      </c>
      <c r="C27" s="282" t="str">
        <f>'Dry_Litterbag Placem_Collection'!B28</f>
        <v>Makao</v>
      </c>
      <c r="D27" s="282" t="s">
        <v>2677</v>
      </c>
      <c r="E27" s="282" t="s">
        <v>2678</v>
      </c>
      <c r="F27" s="282">
        <v>4</v>
      </c>
      <c r="G27" s="283" t="str">
        <f>'Dry_Litterbag Placem_Collection'!C28</f>
        <v>Dry_Ag4_T2</v>
      </c>
      <c r="H27" s="284" t="s">
        <v>2559</v>
      </c>
      <c r="I27" s="285" t="s">
        <v>1147</v>
      </c>
      <c r="J27" s="233" t="str">
        <f>'WetLitterbags placem_collection'!K28</f>
        <v>G651</v>
      </c>
      <c r="K27" s="235">
        <f>IFERROR(INDEX('Green_rooibos initial weight'!$C$5:$C$1749,MATCH(J27, 'Green_rooibos initial weight'!$A$5:$A$1749,0)),"")</f>
        <v>1.97</v>
      </c>
      <c r="L27" s="235">
        <f t="shared" si="1"/>
        <v>1.7202</v>
      </c>
      <c r="M27" s="235">
        <f>AVERAGE('Ashed teabags wet'!$J$809:$J$813,'Ashed teabags wet'!$J$817:$J$818,'Ashed teabags wet'!$J$820:$J$821)</f>
        <v>5.5094158734921841</v>
      </c>
      <c r="N27" s="235">
        <f t="shared" si="2"/>
        <v>1.6254270281441874</v>
      </c>
      <c r="O27" s="235">
        <f>IF(IFERROR(INDEX('Both teabags AfterWet'!$D$1:$D$839,MATCH(J27,'Both teabags AfterWet'!$B$1:$B$839,0)),"")="","",(IFERROR(INDEX('Both teabags AfterWet'!$D$1:$D$839,MATCH(J27,'Both teabags AfterWet'!$B$1:$B$839,0)),"")))</f>
        <v>0.77580000000000005</v>
      </c>
      <c r="P27" s="235">
        <f t="shared" si="3"/>
        <v>0.62519999999999998</v>
      </c>
      <c r="Q27" s="235">
        <f>IFERROR(INDEX('Ashed teabags wet'!$J$2:$J$825,MATCH(J27,'Ashed teabags wet'!$B$2:$B$825,0)),"")</f>
        <v>12.512218963832606</v>
      </c>
      <c r="R27" s="235">
        <f t="shared" si="8"/>
        <v>0.54697360703811859</v>
      </c>
      <c r="S27" s="236">
        <f>'WetLitterbags placem_collection'!E28</f>
        <v>42767</v>
      </c>
      <c r="T27" s="236">
        <f>IF('WetLitterbags placem_collection'!G28="","",'WetLitterbags placem_collection'!G28)</f>
        <v>42818</v>
      </c>
      <c r="U27" s="237">
        <f t="shared" si="5"/>
        <v>51</v>
      </c>
      <c r="V27" s="235">
        <f t="shared" si="6"/>
        <v>1.095</v>
      </c>
      <c r="W27" s="235">
        <f t="shared" si="7"/>
        <v>1.0784534211060688</v>
      </c>
      <c r="X27">
        <f>IFERROR(INDEX(Rainfall_Wet!$O$2:$O$217,MATCH(B27, Rainfall_Wet!$A$2:$A$217,0)),"")</f>
        <v>185.630065823</v>
      </c>
      <c r="Y27" s="241">
        <v>51.960000000000008</v>
      </c>
      <c r="Z27" s="241">
        <v>18.919999999999995</v>
      </c>
      <c r="AA27" s="241">
        <v>29.120000000000005</v>
      </c>
      <c r="AB27" s="242" t="s">
        <v>2691</v>
      </c>
      <c r="AC27" s="241">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s="25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placem_collection'!W28)),"YES","")</f>
        <v/>
      </c>
      <c r="AM27" t="str">
        <f>IF(ISNUMBER(SEARCH("H", 'WetLitterbags placem_collection'!W28)),"YES","")</f>
        <v/>
      </c>
      <c r="AN27" t="str">
        <f>IF(ISNUMBER(SEARCH("R", 'WetLitterbags placem_collection'!W28)),"YES","")</f>
        <v/>
      </c>
    </row>
    <row r="28" spans="1:40">
      <c r="A28" s="268" t="s">
        <v>2460</v>
      </c>
      <c r="B28" s="282">
        <f>'Dry_Litterbag Placem_Collection'!A29</f>
        <v>27</v>
      </c>
      <c r="C28" s="282" t="str">
        <f>'Dry_Litterbag Placem_Collection'!B29</f>
        <v>Makao</v>
      </c>
      <c r="D28" s="282" t="s">
        <v>2677</v>
      </c>
      <c r="E28" s="282" t="s">
        <v>2678</v>
      </c>
      <c r="F28" s="282">
        <v>4</v>
      </c>
      <c r="G28" s="283" t="str">
        <f>'Dry_Litterbag Placem_Collection'!C29</f>
        <v>Dry_Ag4_T3</v>
      </c>
      <c r="H28" s="284" t="s">
        <v>2559</v>
      </c>
      <c r="I28" s="285" t="s">
        <v>1147</v>
      </c>
      <c r="J28" s="233" t="str">
        <f>'WetLitterbags placem_collection'!K29</f>
        <v>G583</v>
      </c>
      <c r="K28" s="235">
        <f>IFERROR(INDEX('Green_rooibos initial weight'!$C$5:$C$1749,MATCH(J28, 'Green_rooibos initial weight'!$A$5:$A$1749,0)),"")</f>
        <v>2.1829999999999998</v>
      </c>
      <c r="L28" s="235">
        <f t="shared" si="1"/>
        <v>1.9331999999999998</v>
      </c>
      <c r="M28" s="235">
        <f>AVERAGE('Ashed teabags wet'!$J$809:$J$813,'Ashed teabags wet'!$J$817:$J$818,'Ashed teabags wet'!$J$820:$J$821)</f>
        <v>5.5094158734921841</v>
      </c>
      <c r="N28" s="235">
        <f t="shared" si="2"/>
        <v>1.826691972333649</v>
      </c>
      <c r="O28" s="235">
        <f>IF(IFERROR(INDEX('Both teabags AfterWet'!$D$1:$D$839,MATCH(J28,'Both teabags AfterWet'!$B$1:$B$839,0)),"")="","",(IFERROR(INDEX('Both teabags AfterWet'!$D$1:$D$839,MATCH(J28,'Both teabags AfterWet'!$B$1:$B$839,0)),"")))</f>
        <v>0.66169999999999995</v>
      </c>
      <c r="P28" s="235">
        <f t="shared" si="3"/>
        <v>0.51109999999999989</v>
      </c>
      <c r="Q28" s="235">
        <f>IFERROR(INDEX('Ashed teabags wet'!$J$2:$J$825,MATCH(J28,'Ashed teabags wet'!$B$2:$B$825,0)),"")</f>
        <v>12.756598240469378</v>
      </c>
      <c r="R28" s="235">
        <f t="shared" si="8"/>
        <v>0.44590102639296092</v>
      </c>
      <c r="S28" s="236">
        <f>'WetLitterbags placem_collection'!E29</f>
        <v>42767</v>
      </c>
      <c r="T28" s="236">
        <f>IF('WetLitterbags placem_collection'!G29="","",'WetLitterbags placem_collection'!G29)</f>
        <v>42818</v>
      </c>
      <c r="U28" s="237">
        <f t="shared" si="5"/>
        <v>51</v>
      </c>
      <c r="V28" s="235">
        <f t="shared" si="6"/>
        <v>1.4220999999999999</v>
      </c>
      <c r="W28" s="235">
        <f t="shared" si="7"/>
        <v>1.3807909459406882</v>
      </c>
      <c r="X28">
        <f>IFERROR(INDEX(Rainfall_Wet!$O$2:$O$217,MATCH(B28, Rainfall_Wet!$A$2:$A$217,0)),"")</f>
        <v>185.630065823</v>
      </c>
      <c r="Y28" s="241">
        <v>51.960000000000008</v>
      </c>
      <c r="Z28" s="241">
        <v>18.919999999999995</v>
      </c>
      <c r="AA28" s="241">
        <v>29.120000000000005</v>
      </c>
      <c r="AB28" s="242" t="s">
        <v>2691</v>
      </c>
      <c r="AC28" s="241">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s="25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placem_collection'!W29)),"YES","")</f>
        <v/>
      </c>
      <c r="AM28" t="str">
        <f>IF(ISNUMBER(SEARCH("H", 'WetLitterbags placem_collection'!W29)),"YES","")</f>
        <v/>
      </c>
      <c r="AN28" t="str">
        <f>IF(ISNUMBER(SEARCH("R", 'WetLitterbags placem_collection'!W29)),"YES","")</f>
        <v/>
      </c>
    </row>
    <row r="29" spans="1:40">
      <c r="A29" s="268" t="s">
        <v>2460</v>
      </c>
      <c r="B29" s="282">
        <f>'Dry_Litterbag Placem_Collection'!A30</f>
        <v>28</v>
      </c>
      <c r="C29" s="282" t="str">
        <f>'Dry_Litterbag Placem_Collection'!B30</f>
        <v>Makao</v>
      </c>
      <c r="D29" s="282" t="s">
        <v>2677</v>
      </c>
      <c r="E29" s="282" t="s">
        <v>2678</v>
      </c>
      <c r="F29" s="282">
        <v>4</v>
      </c>
      <c r="G29" s="283" t="str">
        <f>'Dry_Litterbag Placem_Collection'!C30</f>
        <v>Dry_Ag4_T4</v>
      </c>
      <c r="H29" s="284" t="s">
        <v>2559</v>
      </c>
      <c r="I29" s="285" t="s">
        <v>1147</v>
      </c>
      <c r="J29" s="233" t="str">
        <f>'WetLitterbags placem_collection'!K30</f>
        <v>G702</v>
      </c>
      <c r="K29" s="235">
        <f>IFERROR(INDEX('Green_rooibos initial weight'!$C$5:$C$1749,MATCH(J29, 'Green_rooibos initial weight'!$A$5:$A$1749,0)),"")</f>
        <v>2.109</v>
      </c>
      <c r="L29" s="235">
        <f t="shared" si="1"/>
        <v>1.8592</v>
      </c>
      <c r="M29" s="235">
        <f>AVERAGE('Ashed teabags wet'!$J$809:$J$813,'Ashed teabags wet'!$J$817:$J$818,'Ashed teabags wet'!$J$820:$J$821)</f>
        <v>5.5094158734921841</v>
      </c>
      <c r="N29" s="235">
        <f t="shared" si="2"/>
        <v>1.7567689400800333</v>
      </c>
      <c r="O29" s="235">
        <f>IF(IFERROR(INDEX('Both teabags AfterWet'!$D$1:$D$839,MATCH(J29,'Both teabags AfterWet'!$B$1:$B$839,0)),"")="","",(IFERROR(INDEX('Both teabags AfterWet'!$D$1:$D$839,MATCH(J29,'Both teabags AfterWet'!$B$1:$B$839,0)),"")))</f>
        <v>0.73699999999999999</v>
      </c>
      <c r="P29" s="235">
        <f t="shared" si="3"/>
        <v>0.58640000000000003</v>
      </c>
      <c r="Q29" s="235">
        <f>IFERROR(INDEX('Ashed teabags wet'!$J$2:$J$825,MATCH(J29,'Ashed teabags wet'!$B$2:$B$825,0)),"")</f>
        <v>10.710760118459444</v>
      </c>
      <c r="R29" s="235">
        <f t="shared" si="8"/>
        <v>0.52359210266535383</v>
      </c>
      <c r="S29" s="236">
        <f>'WetLitterbags placem_collection'!E30</f>
        <v>42767</v>
      </c>
      <c r="T29" s="236">
        <f>IF('WetLitterbags placem_collection'!G30="","",'WetLitterbags placem_collection'!G30)</f>
        <v>42818</v>
      </c>
      <c r="U29" s="237">
        <f t="shared" si="5"/>
        <v>51</v>
      </c>
      <c r="V29" s="235">
        <f t="shared" si="6"/>
        <v>1.2727999999999999</v>
      </c>
      <c r="W29" s="235">
        <f t="shared" si="7"/>
        <v>1.2331768374146794</v>
      </c>
      <c r="X29">
        <f>IFERROR(INDEX(Rainfall_Wet!$O$2:$O$217,MATCH(B29, Rainfall_Wet!$A$2:$A$217,0)),"")</f>
        <v>185.630065823</v>
      </c>
      <c r="Y29" s="241">
        <v>51.960000000000008</v>
      </c>
      <c r="Z29" s="241">
        <v>18.919999999999995</v>
      </c>
      <c r="AA29" s="241">
        <v>29.120000000000005</v>
      </c>
      <c r="AB29" s="242" t="s">
        <v>2691</v>
      </c>
      <c r="AC29" s="241">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s="25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placem_collection'!W30)),"YES","")</f>
        <v/>
      </c>
      <c r="AM29" t="str">
        <f>IF(ISNUMBER(SEARCH("H", 'WetLitterbags placem_collection'!W30)),"YES","")</f>
        <v/>
      </c>
      <c r="AN29" t="str">
        <f>IF(ISNUMBER(SEARCH("R", 'WetLitterbags placem_collection'!W30)),"YES","")</f>
        <v/>
      </c>
    </row>
    <row r="30" spans="1:40">
      <c r="A30" s="268" t="s">
        <v>2460</v>
      </c>
      <c r="B30" s="282">
        <f>'Dry_Litterbag Placem_Collection'!A31</f>
        <v>29</v>
      </c>
      <c r="C30" s="282" t="str">
        <f>'Dry_Litterbag Placem_Collection'!B31</f>
        <v>Makao</v>
      </c>
      <c r="D30" s="282" t="s">
        <v>2677</v>
      </c>
      <c r="E30" s="282" t="s">
        <v>2678</v>
      </c>
      <c r="F30" s="282">
        <v>4</v>
      </c>
      <c r="G30" s="283" t="str">
        <f>'Dry_Litterbag Placem_Collection'!C31</f>
        <v>Dry_Ag4_T5</v>
      </c>
      <c r="H30" s="284" t="s">
        <v>2559</v>
      </c>
      <c r="I30" s="285" t="s">
        <v>1147</v>
      </c>
      <c r="J30" s="233" t="str">
        <f>'WetLitterbags placem_collection'!K31</f>
        <v>G838</v>
      </c>
      <c r="K30" s="235">
        <f>IFERROR(INDEX('Green_rooibos initial weight'!$C$5:$C$1749,MATCH(J30, 'Green_rooibos initial weight'!$A$5:$A$1749,0)),"")</f>
        <v>2.0369999999999999</v>
      </c>
      <c r="L30" s="235">
        <f t="shared" si="1"/>
        <v>1.7871999999999999</v>
      </c>
      <c r="M30" s="235">
        <f>AVERAGE('Ashed teabags wet'!$J$809:$J$813,'Ashed teabags wet'!$J$817:$J$818,'Ashed teabags wet'!$J$820:$J$821)</f>
        <v>5.5094158734921841</v>
      </c>
      <c r="N30" s="235">
        <f t="shared" si="2"/>
        <v>1.6887357195089476</v>
      </c>
      <c r="O30" s="235">
        <f>IF(IFERROR(INDEX('Both teabags AfterWet'!$D$1:$D$839,MATCH(J30,'Both teabags AfterWet'!$B$1:$B$839,0)),"")="","",(IFERROR(INDEX('Both teabags AfterWet'!$D$1:$D$839,MATCH(J30,'Both teabags AfterWet'!$B$1:$B$839,0)),"")))</f>
        <v>0.70830000000000004</v>
      </c>
      <c r="P30" s="235">
        <f t="shared" si="3"/>
        <v>0.55770000000000008</v>
      </c>
      <c r="Q30" s="235">
        <f>IFERROR(INDEX('Ashed teabags wet'!$J$2:$J$825,MATCH(J30,'Ashed teabags wet'!$B$2:$B$825,0)),"")</f>
        <v>8.2404265632568467</v>
      </c>
      <c r="R30" s="235">
        <f t="shared" si="8"/>
        <v>0.51174314105671659</v>
      </c>
      <c r="S30" s="236">
        <f>'WetLitterbags placem_collection'!E31</f>
        <v>42767</v>
      </c>
      <c r="T30" s="236">
        <f>IF('WetLitterbags placem_collection'!G31="","",'WetLitterbags placem_collection'!G31)</f>
        <v>42818</v>
      </c>
      <c r="U30" s="237">
        <f t="shared" si="5"/>
        <v>51</v>
      </c>
      <c r="V30" s="235">
        <f t="shared" si="6"/>
        <v>1.2294999999999998</v>
      </c>
      <c r="W30" s="235">
        <f t="shared" si="7"/>
        <v>1.176992578452231</v>
      </c>
      <c r="X30">
        <f>IFERROR(INDEX(Rainfall_Wet!$O$2:$O$217,MATCH(B30, Rainfall_Wet!$A$2:$A$217,0)),"")</f>
        <v>185.630065823</v>
      </c>
      <c r="Y30" s="241">
        <v>51.960000000000008</v>
      </c>
      <c r="Z30" s="241">
        <v>18.919999999999995</v>
      </c>
      <c r="AA30" s="241">
        <v>29.120000000000005</v>
      </c>
      <c r="AB30" s="242" t="s">
        <v>2691</v>
      </c>
      <c r="AC30" s="241">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s="25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placem_collection'!W31)),"YES","")</f>
        <v/>
      </c>
      <c r="AM30" t="str">
        <f>IF(ISNUMBER(SEARCH("H", 'WetLitterbags placem_collection'!W31)),"YES","")</f>
        <v>YES</v>
      </c>
      <c r="AN30" t="str">
        <f>IF(ISNUMBER(SEARCH("R", 'WetLitterbags placem_collection'!W31)),"YES","")</f>
        <v>YES</v>
      </c>
    </row>
    <row r="31" spans="1:40">
      <c r="A31" s="268" t="s">
        <v>2460</v>
      </c>
      <c r="B31" s="282">
        <f>'Dry_Litterbag Placem_Collection'!A32</f>
        <v>30</v>
      </c>
      <c r="C31" s="282" t="str">
        <f>'Dry_Litterbag Placem_Collection'!B32</f>
        <v>Makao</v>
      </c>
      <c r="D31" s="282" t="s">
        <v>2677</v>
      </c>
      <c r="E31" s="282" t="s">
        <v>2678</v>
      </c>
      <c r="F31" s="282">
        <v>4</v>
      </c>
      <c r="G31" s="283" t="str">
        <f>'Dry_Litterbag Placem_Collection'!C32</f>
        <v>Dry_Ag4_T6</v>
      </c>
      <c r="H31" s="284" t="s">
        <v>2559</v>
      </c>
      <c r="I31" s="285" t="s">
        <v>1147</v>
      </c>
      <c r="J31" s="233" t="str">
        <f>'WetLitterbags placem_collection'!K32</f>
        <v>G518</v>
      </c>
      <c r="K31" s="235">
        <f>IFERROR(INDEX('Green_rooibos initial weight'!$C$5:$C$1749,MATCH(J31, 'Green_rooibos initial weight'!$A$5:$A$1749,0)),"")</f>
        <v>1.9950000000000001</v>
      </c>
      <c r="L31" s="235">
        <f t="shared" si="1"/>
        <v>1.7452000000000001</v>
      </c>
      <c r="M31" s="235">
        <f>AVERAGE('Ashed teabags wet'!$J$809:$J$813,'Ashed teabags wet'!$J$817:$J$818,'Ashed teabags wet'!$J$820:$J$821)</f>
        <v>5.5094158734921841</v>
      </c>
      <c r="N31" s="235">
        <f t="shared" si="2"/>
        <v>1.6490496741758145</v>
      </c>
      <c r="O31" s="235">
        <f>IF(IFERROR(INDEX('Both teabags AfterWet'!$D$1:$D$839,MATCH(J31,'Both teabags AfterWet'!$B$1:$B$839,0)),"")="","",(IFERROR(INDEX('Both teabags AfterWet'!$D$1:$D$839,MATCH(J31,'Both teabags AfterWet'!$B$1:$B$839,0)),"")))</f>
        <v>0.68200000000000005</v>
      </c>
      <c r="P31" s="235">
        <f t="shared" si="3"/>
        <v>0.53140000000000009</v>
      </c>
      <c r="Q31" s="235">
        <f>IFERROR(INDEX('Ashed teabags wet'!$J$2:$J$825,MATCH(J31,'Ashed teabags wet'!$B$2:$B$825,0)),"")</f>
        <v>11.009615384615254</v>
      </c>
      <c r="R31" s="235">
        <f t="shared" si="8"/>
        <v>0.47289490384615462</v>
      </c>
      <c r="S31" s="236">
        <f>'WetLitterbags placem_collection'!E32</f>
        <v>42767</v>
      </c>
      <c r="T31" s="236">
        <f>IF('WetLitterbags placem_collection'!G32="","",'WetLitterbags placem_collection'!G32)</f>
        <v>42818</v>
      </c>
      <c r="U31" s="237">
        <f t="shared" si="5"/>
        <v>51</v>
      </c>
      <c r="V31" s="235">
        <f t="shared" si="6"/>
        <v>1.2138</v>
      </c>
      <c r="W31" s="235">
        <f t="shared" si="7"/>
        <v>1.17615477032966</v>
      </c>
      <c r="X31">
        <f>IFERROR(INDEX(Rainfall_Wet!$O$2:$O$217,MATCH(B31, Rainfall_Wet!$A$2:$A$217,0)),"")</f>
        <v>185.630065823</v>
      </c>
      <c r="Y31" s="241">
        <v>51.960000000000008</v>
      </c>
      <c r="Z31" s="241">
        <v>18.919999999999995</v>
      </c>
      <c r="AA31" s="241">
        <v>29.120000000000005</v>
      </c>
      <c r="AB31" s="242" t="s">
        <v>2691</v>
      </c>
      <c r="AC31" s="241">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s="25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placem_collection'!W32)),"YES","")</f>
        <v/>
      </c>
      <c r="AM31" t="str">
        <f>IF(ISNUMBER(SEARCH("H", 'WetLitterbags placem_collection'!W32)),"YES","")</f>
        <v/>
      </c>
      <c r="AN31" t="str">
        <f>IF(ISNUMBER(SEARCH("R", 'WetLitterbags placem_collection'!W32)),"YES","")</f>
        <v>YES</v>
      </c>
    </row>
    <row r="32" spans="1:40">
      <c r="A32" s="268" t="s">
        <v>2460</v>
      </c>
      <c r="B32" s="282">
        <f>'Dry_Litterbag Placem_Collection'!A33</f>
        <v>31</v>
      </c>
      <c r="C32" s="282" t="str">
        <f>'Dry_Litterbag Placem_Collection'!B33</f>
        <v>Makao</v>
      </c>
      <c r="D32" s="282" t="s">
        <v>2677</v>
      </c>
      <c r="E32" s="282" t="s">
        <v>2678</v>
      </c>
      <c r="F32" s="282">
        <v>4</v>
      </c>
      <c r="G32" s="283" t="str">
        <f>'Dry_Litterbag Placem_Collection'!C33</f>
        <v>Dry_Ag4_T7</v>
      </c>
      <c r="H32" s="284" t="s">
        <v>2559</v>
      </c>
      <c r="I32" s="285" t="s">
        <v>1147</v>
      </c>
      <c r="J32" s="233" t="str">
        <f>'WetLitterbags placem_collection'!K33</f>
        <v>G404</v>
      </c>
      <c r="K32" s="235">
        <f>IFERROR(INDEX('Green_rooibos initial weight'!$C$5:$C$1749,MATCH(J32, 'Green_rooibos initial weight'!$A$5:$A$1749,0)),"")</f>
        <v>2.113</v>
      </c>
      <c r="L32" s="235">
        <f t="shared" si="1"/>
        <v>1.8632</v>
      </c>
      <c r="M32" s="235">
        <f>AVERAGE('Ashed teabags wet'!$J$809:$J$813,'Ashed teabags wet'!$J$817:$J$818,'Ashed teabags wet'!$J$820:$J$821)</f>
        <v>5.5094158734921841</v>
      </c>
      <c r="N32" s="235">
        <f t="shared" si="2"/>
        <v>1.7605485634450937</v>
      </c>
      <c r="O32" s="235">
        <f>IF(IFERROR(INDEX('Both teabags AfterWet'!$D$1:$D$839,MATCH(J32,'Both teabags AfterWet'!$B$1:$B$839,0)),"")="","",(IFERROR(INDEX('Both teabags AfterWet'!$D$1:$D$839,MATCH(J32,'Both teabags AfterWet'!$B$1:$B$839,0)),"")))</f>
        <v>0.75349999999999995</v>
      </c>
      <c r="P32" s="235">
        <f t="shared" si="3"/>
        <v>0.60289999999999999</v>
      </c>
      <c r="Q32" s="235">
        <f>IFERROR(INDEX('Ashed teabags wet'!$J$2:$J$825,MATCH(J32,'Ashed teabags wet'!$B$2:$B$825,0)),"")</f>
        <v>13.930110100526482</v>
      </c>
      <c r="R32" s="235">
        <f t="shared" si="8"/>
        <v>0.51891536620392587</v>
      </c>
      <c r="S32" s="236">
        <f>'WetLitterbags placem_collection'!E33</f>
        <v>42767</v>
      </c>
      <c r="T32" s="236">
        <f>IF('WetLitterbags placem_collection'!G33="","",'WetLitterbags placem_collection'!G33)</f>
        <v>42818</v>
      </c>
      <c r="U32" s="237">
        <f t="shared" si="5"/>
        <v>51</v>
      </c>
      <c r="V32" s="235">
        <f t="shared" si="6"/>
        <v>1.2603</v>
      </c>
      <c r="W32" s="235">
        <f t="shared" si="7"/>
        <v>1.2416331972411678</v>
      </c>
      <c r="X32">
        <f>IFERROR(INDEX(Rainfall_Wet!$O$2:$O$217,MATCH(B32, Rainfall_Wet!$A$2:$A$217,0)),"")</f>
        <v>185.630065823</v>
      </c>
      <c r="Y32" s="241">
        <v>51.960000000000008</v>
      </c>
      <c r="Z32" s="241">
        <v>18.919999999999995</v>
      </c>
      <c r="AA32" s="241">
        <v>29.120000000000005</v>
      </c>
      <c r="AB32" s="242" t="s">
        <v>2691</v>
      </c>
      <c r="AC32" s="241">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s="25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placem_collection'!W33)),"YES","")</f>
        <v/>
      </c>
      <c r="AM32" t="str">
        <f>IF(ISNUMBER(SEARCH("H", 'WetLitterbags placem_collection'!W33)),"YES","")</f>
        <v/>
      </c>
      <c r="AN32" t="str">
        <f>IF(ISNUMBER(SEARCH("R", 'WetLitterbags placem_collection'!W33)),"YES","")</f>
        <v>YES</v>
      </c>
    </row>
    <row r="33" spans="1:40">
      <c r="A33" s="268" t="s">
        <v>2460</v>
      </c>
      <c r="B33" s="282">
        <f>'Dry_Litterbag Placem_Collection'!A34</f>
        <v>32</v>
      </c>
      <c r="C33" s="282" t="str">
        <f>'Dry_Litterbag Placem_Collection'!B34</f>
        <v>Makao</v>
      </c>
      <c r="D33" s="282" t="s">
        <v>2677</v>
      </c>
      <c r="E33" s="282" t="s">
        <v>2678</v>
      </c>
      <c r="F33" s="282">
        <v>4</v>
      </c>
      <c r="G33" s="283" t="str">
        <f>'Dry_Litterbag Placem_Collection'!C34</f>
        <v>Dry_Ag4_T8</v>
      </c>
      <c r="H33" s="284" t="s">
        <v>2559</v>
      </c>
      <c r="I33" s="285" t="s">
        <v>1147</v>
      </c>
      <c r="J33" s="233" t="str">
        <f>'WetLitterbags placem_collection'!K34</f>
        <v>G527</v>
      </c>
      <c r="K33" s="235">
        <f>IFERROR(INDEX('Green_rooibos initial weight'!$C$5:$C$1749,MATCH(J33, 'Green_rooibos initial weight'!$A$5:$A$1749,0)),"")</f>
        <v>1.913</v>
      </c>
      <c r="L33" s="235">
        <f t="shared" si="1"/>
        <v>1.6632</v>
      </c>
      <c r="M33" s="235">
        <f>AVERAGE('Ashed teabags wet'!$J$809:$J$813,'Ashed teabags wet'!$J$817:$J$818,'Ashed teabags wet'!$J$820:$J$821)</f>
        <v>5.5094158734921841</v>
      </c>
      <c r="N33" s="235">
        <f t="shared" si="2"/>
        <v>1.5715673951920781</v>
      </c>
      <c r="O33" s="235">
        <f>IF(IFERROR(INDEX('Both teabags AfterWet'!$D$1:$D$839,MATCH(J33,'Both teabags AfterWet'!$B$1:$B$839,0)),"")="","",(IFERROR(INDEX('Both teabags AfterWet'!$D$1:$D$839,MATCH(J33,'Both teabags AfterWet'!$B$1:$B$839,0)),"")))</f>
        <v>0.66439999999999999</v>
      </c>
      <c r="P33" s="235">
        <f t="shared" si="3"/>
        <v>0.51380000000000003</v>
      </c>
      <c r="Q33" s="235">
        <f>IFERROR(INDEX('Ashed teabags wet'!$J$2:$J$825,MATCH(J33,'Ashed teabags wet'!$B$2:$B$825,0)),"")</f>
        <v>8.4915084915079166</v>
      </c>
      <c r="R33" s="235">
        <f t="shared" si="8"/>
        <v>0.47017062937063236</v>
      </c>
      <c r="S33" s="236">
        <f>'WetLitterbags placem_collection'!E34</f>
        <v>42767</v>
      </c>
      <c r="T33" s="236">
        <f>IF('WetLitterbags placem_collection'!G34="","",'WetLitterbags placem_collection'!G34)</f>
        <v>42818</v>
      </c>
      <c r="U33" s="237">
        <f t="shared" si="5"/>
        <v>51</v>
      </c>
      <c r="V33" s="235">
        <f t="shared" si="6"/>
        <v>1.1494</v>
      </c>
      <c r="W33" s="235">
        <f t="shared" si="7"/>
        <v>1.1013967658214456</v>
      </c>
      <c r="X33">
        <f>IFERROR(INDEX(Rainfall_Wet!$O$2:$O$217,MATCH(B33, Rainfall_Wet!$A$2:$A$217,0)),"")</f>
        <v>185.630065823</v>
      </c>
      <c r="Y33" s="241">
        <v>51.960000000000008</v>
      </c>
      <c r="Z33" s="241">
        <v>18.919999999999995</v>
      </c>
      <c r="AA33" s="241">
        <v>29.120000000000005</v>
      </c>
      <c r="AB33" s="242" t="s">
        <v>2691</v>
      </c>
      <c r="AC33" s="241">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s="25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placem_collection'!W34)),"YES","")</f>
        <v/>
      </c>
      <c r="AM33" t="str">
        <f>IF(ISNUMBER(SEARCH("H", 'WetLitterbags placem_collection'!W34)),"YES","")</f>
        <v/>
      </c>
      <c r="AN33" t="str">
        <f>IF(ISNUMBER(SEARCH("R", 'WetLitterbags placem_collection'!W34)),"YES","")</f>
        <v>YES</v>
      </c>
    </row>
    <row r="34" spans="1:40">
      <c r="A34" s="268" t="s">
        <v>2460</v>
      </c>
      <c r="B34" s="282">
        <f>'Dry_Litterbag Placem_Collection'!A35</f>
        <v>33</v>
      </c>
      <c r="C34" s="282" t="str">
        <f>'Dry_Litterbag Placem_Collection'!B35</f>
        <v>Makao</v>
      </c>
      <c r="D34" s="282" t="s">
        <v>2677</v>
      </c>
      <c r="E34" s="282" t="s">
        <v>20</v>
      </c>
      <c r="F34" s="282">
        <v>1</v>
      </c>
      <c r="G34" s="283" t="str">
        <f>'Dry_Litterbag Placem_Collection'!C35</f>
        <v>Dry_P1_T1</v>
      </c>
      <c r="H34" s="284" t="s">
        <v>2559</v>
      </c>
      <c r="I34" s="285" t="s">
        <v>1147</v>
      </c>
      <c r="J34" s="233" t="str">
        <f>'WetLitterbags placem_collection'!K35</f>
        <v>G366</v>
      </c>
      <c r="K34" s="235">
        <f>IFERROR(INDEX('Green_rooibos initial weight'!$C$5:$C$1749,MATCH(J34, 'Green_rooibos initial weight'!$A$5:$A$1749,0)),"")</f>
        <v>2.1070000000000002</v>
      </c>
      <c r="L34" s="235">
        <f t="shared" si="1"/>
        <v>1.8572000000000002</v>
      </c>
      <c r="M34" s="235">
        <f>AVERAGE('Ashed teabags wet'!$J$809:$J$813,'Ashed teabags wet'!$J$817:$J$818,'Ashed teabags wet'!$J$820:$J$821)</f>
        <v>5.5094158734921841</v>
      </c>
      <c r="N34" s="235">
        <f t="shared" si="2"/>
        <v>1.7548791283975034</v>
      </c>
      <c r="O34" s="235">
        <f>IF(IFERROR(INDEX('Both teabags AfterWet'!$D$1:$D$839,MATCH(J34,'Both teabags AfterWet'!$B$1:$B$839,0)),"")="","",(IFERROR(INDEX('Both teabags AfterWet'!$D$1:$D$839,MATCH(J34,'Both teabags AfterWet'!$B$1:$B$839,0)),"")))</f>
        <v>0.76700000000000002</v>
      </c>
      <c r="P34" s="235">
        <f t="shared" si="3"/>
        <v>0.61640000000000006</v>
      </c>
      <c r="Q34" s="235">
        <f>IFERROR(INDEX('Ashed teabags wet'!$J$2:$J$825,MATCH(J34,'Ashed teabags wet'!$B$2:$B$825,0)),"")</f>
        <v>9.3672147483803556</v>
      </c>
      <c r="R34" s="235">
        <f t="shared" si="8"/>
        <v>0.55866048829098358</v>
      </c>
      <c r="S34" s="236">
        <f>'WetLitterbags placem_collection'!E35</f>
        <v>42765</v>
      </c>
      <c r="T34" s="236">
        <f>IF('WetLitterbags placem_collection'!G35="","",'WetLitterbags placem_collection'!G35)</f>
        <v>42820</v>
      </c>
      <c r="U34" s="237">
        <f t="shared" si="5"/>
        <v>55</v>
      </c>
      <c r="V34" s="235">
        <f t="shared" si="6"/>
        <v>1.2408000000000001</v>
      </c>
      <c r="W34" s="235">
        <f t="shared" si="7"/>
        <v>1.1962186401065198</v>
      </c>
      <c r="X34">
        <f>IFERROR(INDEX(Rainfall_Wet!$O$2:$O$217,MATCH(B34, Rainfall_Wet!$A$2:$A$217,0)),"")</f>
        <v>228.324359195</v>
      </c>
      <c r="Y34" s="241">
        <v>23.96</v>
      </c>
      <c r="Z34" s="241">
        <v>0.91999999999999804</v>
      </c>
      <c r="AA34" s="241">
        <v>75.12</v>
      </c>
      <c r="AB34" s="242" t="s">
        <v>2688</v>
      </c>
      <c r="AC34" s="241">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s="25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placem_collection'!W35)),"YES","")</f>
        <v>YES</v>
      </c>
      <c r="AM34" t="str">
        <f>IF(ISNUMBER(SEARCH("H", 'WetLitterbags placem_collection'!W35)),"YES","")</f>
        <v>YES</v>
      </c>
      <c r="AN34" t="str">
        <f>IF(ISNUMBER(SEARCH("R", 'WetLitterbags placem_collection'!W35)),"YES","")</f>
        <v/>
      </c>
    </row>
    <row r="35" spans="1:40">
      <c r="A35" s="268" t="s">
        <v>2460</v>
      </c>
      <c r="B35" s="282">
        <f>'Dry_Litterbag Placem_Collection'!A36</f>
        <v>34</v>
      </c>
      <c r="C35" s="282" t="str">
        <f>'Dry_Litterbag Placem_Collection'!B36</f>
        <v>Makao</v>
      </c>
      <c r="D35" s="282" t="s">
        <v>2677</v>
      </c>
      <c r="E35" s="282" t="s">
        <v>20</v>
      </c>
      <c r="F35" s="282">
        <v>1</v>
      </c>
      <c r="G35" s="283" t="str">
        <f>'Dry_Litterbag Placem_Collection'!C36</f>
        <v>Dry_P1_T2</v>
      </c>
      <c r="H35" s="284" t="s">
        <v>2559</v>
      </c>
      <c r="I35" s="285" t="s">
        <v>1147</v>
      </c>
      <c r="J35" s="233" t="str">
        <f>'WetLitterbags placem_collection'!K36</f>
        <v>G516</v>
      </c>
      <c r="K35" s="235">
        <f>IFERROR(INDEX('Green_rooibos initial weight'!$C$5:$C$1749,MATCH(J35, 'Green_rooibos initial weight'!$A$5:$A$1749,0)),"")</f>
        <v>2.1160000000000001</v>
      </c>
      <c r="L35" s="235">
        <f t="shared" si="1"/>
        <v>1.8662000000000001</v>
      </c>
      <c r="M35" s="235">
        <f>AVERAGE('Ashed teabags wet'!$J$809:$J$813,'Ashed teabags wet'!$J$817:$J$818,'Ashed teabags wet'!$J$820:$J$821)</f>
        <v>5.5094158734921841</v>
      </c>
      <c r="N35" s="235">
        <f t="shared" si="2"/>
        <v>1.763383280968889</v>
      </c>
      <c r="O35" s="235">
        <f>IF(IFERROR(INDEX('Both teabags AfterWet'!$D$1:$D$839,MATCH(J35,'Both teabags AfterWet'!$B$1:$B$839,0)),"")="","",(IFERROR(INDEX('Both teabags AfterWet'!$D$1:$D$839,MATCH(J35,'Both teabags AfterWet'!$B$1:$B$839,0)),"")))</f>
        <v>0.87270000000000003</v>
      </c>
      <c r="P35" s="235">
        <f t="shared" si="3"/>
        <v>0.72209999999999996</v>
      </c>
      <c r="Q35" s="235">
        <f>IFERROR(INDEX('Ashed teabags wet'!$J$2:$J$825,MATCH(J35,'Ashed teabags wet'!$B$2:$B$825,0)),"")</f>
        <v>39.314115308151266</v>
      </c>
      <c r="R35" s="235">
        <f t="shared" si="8"/>
        <v>0.43821277335983971</v>
      </c>
      <c r="S35" s="236">
        <f>'WetLitterbags placem_collection'!E36</f>
        <v>42765</v>
      </c>
      <c r="T35" s="236">
        <f>IF('WetLitterbags placem_collection'!G36="","",'WetLitterbags placem_collection'!G36)</f>
        <v>42820</v>
      </c>
      <c r="U35" s="237">
        <f t="shared" si="5"/>
        <v>55</v>
      </c>
      <c r="V35" s="235">
        <f t="shared" si="6"/>
        <v>1.1441000000000001</v>
      </c>
      <c r="W35" s="235">
        <f t="shared" si="7"/>
        <v>1.3251705076090492</v>
      </c>
      <c r="X35">
        <f>IFERROR(INDEX(Rainfall_Wet!$O$2:$O$217,MATCH(B35, Rainfall_Wet!$A$2:$A$217,0)),"")</f>
        <v>228.324359195</v>
      </c>
      <c r="Y35" s="241">
        <v>23.96</v>
      </c>
      <c r="Z35" s="241">
        <v>0.91999999999999804</v>
      </c>
      <c r="AA35" s="241">
        <v>75.12</v>
      </c>
      <c r="AB35" s="242" t="s">
        <v>2688</v>
      </c>
      <c r="AC35" s="241">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s="25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placem_collection'!W36)),"YES","")</f>
        <v>YES</v>
      </c>
      <c r="AM35" t="str">
        <f>IF(ISNUMBER(SEARCH("H", 'WetLitterbags placem_collection'!W36)),"YES","")</f>
        <v>YES</v>
      </c>
      <c r="AN35" t="str">
        <f>IF(ISNUMBER(SEARCH("R", 'WetLitterbags placem_collection'!W36)),"YES","")</f>
        <v/>
      </c>
    </row>
    <row r="36" spans="1:40">
      <c r="A36" s="268" t="s">
        <v>2460</v>
      </c>
      <c r="B36" s="282">
        <f>'Dry_Litterbag Placem_Collection'!A37</f>
        <v>35</v>
      </c>
      <c r="C36" s="282" t="str">
        <f>'Dry_Litterbag Placem_Collection'!B37</f>
        <v>Makao</v>
      </c>
      <c r="D36" s="282" t="s">
        <v>2677</v>
      </c>
      <c r="E36" s="282" t="s">
        <v>20</v>
      </c>
      <c r="F36" s="282">
        <v>1</v>
      </c>
      <c r="G36" s="283" t="str">
        <f>'Dry_Litterbag Placem_Collection'!C37</f>
        <v>Dry_P1_T3</v>
      </c>
      <c r="H36" s="284" t="s">
        <v>2559</v>
      </c>
      <c r="I36" s="285" t="s">
        <v>1147</v>
      </c>
      <c r="J36" s="233" t="str">
        <f>'WetLitterbags placem_collection'!K37</f>
        <v>G670</v>
      </c>
      <c r="K36" s="235">
        <f>IFERROR(INDEX('Green_rooibos initial weight'!$C$5:$C$1749,MATCH(J36, 'Green_rooibos initial weight'!$A$5:$A$1749,0)),"")</f>
        <v>2.0950000000000002</v>
      </c>
      <c r="L36" s="235">
        <f t="shared" si="1"/>
        <v>1.8452000000000002</v>
      </c>
      <c r="M36" s="235">
        <f>AVERAGE('Ashed teabags wet'!$J$809:$J$813,'Ashed teabags wet'!$J$817:$J$818,'Ashed teabags wet'!$J$820:$J$821)</f>
        <v>5.5094158734921841</v>
      </c>
      <c r="N36" s="235">
        <f t="shared" si="2"/>
        <v>1.7435402583023223</v>
      </c>
      <c r="O36" s="235">
        <f>IF(IFERROR(INDEX('Both teabags AfterWet'!$D$1:$D$839,MATCH(J36,'Both teabags AfterWet'!$B$1:$B$839,0)),"")="","",(IFERROR(INDEX('Both teabags AfterWet'!$D$1:$D$839,MATCH(J36,'Both teabags AfterWet'!$B$1:$B$839,0)),"")))</f>
        <v>0.81699999999999995</v>
      </c>
      <c r="P36" s="235">
        <f t="shared" si="3"/>
        <v>0.66639999999999988</v>
      </c>
      <c r="Q36" s="235">
        <f>IFERROR(INDEX('Ashed teabags wet'!$J$2:$J$825,MATCH(J36,'Ashed teabags wet'!$B$2:$B$825,0)),"")</f>
        <v>18.585762064022571</v>
      </c>
      <c r="R36" s="235">
        <f t="shared" si="8"/>
        <v>0.54254448160535351</v>
      </c>
      <c r="S36" s="236">
        <f>'WetLitterbags placem_collection'!E37</f>
        <v>42765</v>
      </c>
      <c r="T36" s="236">
        <f>IF('WetLitterbags placem_collection'!G37="","",'WetLitterbags placem_collection'!G37)</f>
        <v>42820</v>
      </c>
      <c r="U36" s="237">
        <f t="shared" si="5"/>
        <v>55</v>
      </c>
      <c r="V36" s="235">
        <f t="shared" si="6"/>
        <v>1.1788000000000003</v>
      </c>
      <c r="W36" s="235">
        <f t="shared" si="7"/>
        <v>1.2009957766969688</v>
      </c>
      <c r="X36">
        <f>IFERROR(INDEX(Rainfall_Wet!$O$2:$O$217,MATCH(B36, Rainfall_Wet!$A$2:$A$217,0)),"")</f>
        <v>228.324359195</v>
      </c>
      <c r="Y36" s="241">
        <v>23.96</v>
      </c>
      <c r="Z36" s="241">
        <v>0.91999999999999804</v>
      </c>
      <c r="AA36" s="241">
        <v>75.12</v>
      </c>
      <c r="AB36" s="242" t="s">
        <v>2688</v>
      </c>
      <c r="AC36" s="241">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s="25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placem_collection'!W37)),"YES","")</f>
        <v/>
      </c>
      <c r="AM36" t="str">
        <f>IF(ISNUMBER(SEARCH("H", 'WetLitterbags placem_collection'!W37)),"YES","")</f>
        <v/>
      </c>
      <c r="AN36" t="str">
        <f>IF(ISNUMBER(SEARCH("R", 'WetLitterbags placem_collection'!W37)),"YES","")</f>
        <v/>
      </c>
    </row>
    <row r="37" spans="1:40">
      <c r="A37" s="268" t="s">
        <v>2460</v>
      </c>
      <c r="B37" s="282">
        <f>'Dry_Litterbag Placem_Collection'!A38</f>
        <v>36</v>
      </c>
      <c r="C37" s="282" t="str">
        <f>'Dry_Litterbag Placem_Collection'!B38</f>
        <v>Makao</v>
      </c>
      <c r="D37" s="282" t="s">
        <v>2677</v>
      </c>
      <c r="E37" s="282" t="s">
        <v>20</v>
      </c>
      <c r="F37" s="282">
        <v>1</v>
      </c>
      <c r="G37" s="283" t="str">
        <f>'Dry_Litterbag Placem_Collection'!C38</f>
        <v>Dry_P1_T4</v>
      </c>
      <c r="H37" s="284" t="s">
        <v>2559</v>
      </c>
      <c r="I37" s="285" t="s">
        <v>1147</v>
      </c>
      <c r="J37" s="233" t="str">
        <f>'WetLitterbags placem_collection'!K38</f>
        <v>G507</v>
      </c>
      <c r="K37" s="235">
        <f>IFERROR(INDEX('Green_rooibos initial weight'!$C$5:$C$1749,MATCH(J37, 'Green_rooibos initial weight'!$A$5:$A$1749,0)),"")</f>
        <v>1.99</v>
      </c>
      <c r="L37" s="235">
        <f t="shared" si="1"/>
        <v>1.7402</v>
      </c>
      <c r="M37" s="235">
        <f>AVERAGE('Ashed teabags wet'!$J$809:$J$813,'Ashed teabags wet'!$J$817:$J$818,'Ashed teabags wet'!$J$820:$J$821)</f>
        <v>5.5094158734921841</v>
      </c>
      <c r="N37" s="235">
        <f t="shared" si="2"/>
        <v>1.6443251449694889</v>
      </c>
      <c r="O37" s="235">
        <f>IF(IFERROR(INDEX('Both teabags AfterWet'!$D$1:$D$839,MATCH(J37,'Both teabags AfterWet'!$B$1:$B$839,0)),"")="","",(IFERROR(INDEX('Both teabags AfterWet'!$D$1:$D$839,MATCH(J37,'Both teabags AfterWet'!$B$1:$B$839,0)),"")))</f>
        <v>0.68100000000000005</v>
      </c>
      <c r="P37" s="235">
        <f t="shared" si="3"/>
        <v>0.53039999999999998</v>
      </c>
      <c r="Q37" s="235">
        <f>IFERROR(INDEX('Ashed teabags wet'!$J$2:$J$825,MATCH(J37,'Ashed teabags wet'!$B$2:$B$825,0)),"")</f>
        <v>8.3009708737862624</v>
      </c>
      <c r="R37" s="235">
        <f t="shared" si="8"/>
        <v>0.48637165048543762</v>
      </c>
      <c r="S37" s="236">
        <f>'WetLitterbags placem_collection'!E38</f>
        <v>42765</v>
      </c>
      <c r="T37" s="236">
        <f>IF('WetLitterbags placem_collection'!G38="","",'WetLitterbags placem_collection'!G38)</f>
        <v>42820</v>
      </c>
      <c r="U37" s="237">
        <f t="shared" si="5"/>
        <v>55</v>
      </c>
      <c r="V37" s="235">
        <f t="shared" si="6"/>
        <v>1.2098</v>
      </c>
      <c r="W37" s="235">
        <f t="shared" si="7"/>
        <v>1.1579534944840513</v>
      </c>
      <c r="X37">
        <f>IFERROR(INDEX(Rainfall_Wet!$O$2:$O$217,MATCH(B37, Rainfall_Wet!$A$2:$A$217,0)),"")</f>
        <v>228.324359195</v>
      </c>
      <c r="Y37" s="241">
        <v>23.96</v>
      </c>
      <c r="Z37" s="241">
        <v>0.91999999999999804</v>
      </c>
      <c r="AA37" s="241">
        <v>75.12</v>
      </c>
      <c r="AB37" s="242" t="s">
        <v>2688</v>
      </c>
      <c r="AC37" s="241">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s="25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placem_collection'!W38)),"YES","")</f>
        <v>YES</v>
      </c>
      <c r="AM37" t="str">
        <f>IF(ISNUMBER(SEARCH("H", 'WetLitterbags placem_collection'!W38)),"YES","")</f>
        <v/>
      </c>
      <c r="AN37" t="str">
        <f>IF(ISNUMBER(SEARCH("R", 'WetLitterbags placem_collection'!W38)),"YES","")</f>
        <v>YES</v>
      </c>
    </row>
    <row r="38" spans="1:40">
      <c r="A38" s="268" t="s">
        <v>2460</v>
      </c>
      <c r="B38" s="282">
        <f>'Dry_Litterbag Placem_Collection'!A39</f>
        <v>37</v>
      </c>
      <c r="C38" s="282" t="str">
        <f>'Dry_Litterbag Placem_Collection'!B39</f>
        <v>Makao</v>
      </c>
      <c r="D38" s="282" t="s">
        <v>2677</v>
      </c>
      <c r="E38" s="282" t="s">
        <v>20</v>
      </c>
      <c r="F38" s="282">
        <v>1</v>
      </c>
      <c r="G38" s="283" t="str">
        <f>'Dry_Litterbag Placem_Collection'!C39</f>
        <v>Dry_P1_T5</v>
      </c>
      <c r="H38" s="284" t="s">
        <v>2559</v>
      </c>
      <c r="I38" s="285" t="s">
        <v>1147</v>
      </c>
      <c r="J38" s="233" t="str">
        <f>'WetLitterbags placem_collection'!K39</f>
        <v>G359</v>
      </c>
      <c r="K38" s="235">
        <f>IFERROR(INDEX('Green_rooibos initial weight'!$C$5:$C$1749,MATCH(J38, 'Green_rooibos initial weight'!$A$5:$A$1749,0)),"")</f>
        <v>1.9790000000000001</v>
      </c>
      <c r="L38" s="235">
        <f t="shared" si="1"/>
        <v>1.7292000000000001</v>
      </c>
      <c r="M38" s="235">
        <f>AVERAGE('Ashed teabags wet'!$J$809:$J$813,'Ashed teabags wet'!$J$817:$J$818,'Ashed teabags wet'!$J$820:$J$821)</f>
        <v>5.5094158734921841</v>
      </c>
      <c r="N38" s="235">
        <f t="shared" si="2"/>
        <v>1.6339311807155732</v>
      </c>
      <c r="O38" s="235">
        <f>IF(IFERROR(INDEX('Both teabags AfterWet'!$D$1:$D$839,MATCH(J38,'Both teabags AfterWet'!$B$1:$B$839,0)),"")="","",(IFERROR(INDEX('Both teabags AfterWet'!$D$1:$D$839,MATCH(J38,'Both teabags AfterWet'!$B$1:$B$839,0)),"")))</f>
        <v>0.94699999999999995</v>
      </c>
      <c r="P38" s="235">
        <f t="shared" si="3"/>
        <v>0.7964</v>
      </c>
      <c r="Q38" s="235">
        <f>IFERROR(INDEX('Ashed teabags wet'!$J$2:$J$825,MATCH(J38,'Ashed teabags wet'!$B$2:$B$825,0)),"")</f>
        <v>25.172074729596577</v>
      </c>
      <c r="R38" s="235">
        <f t="shared" si="8"/>
        <v>0.59592959685349289</v>
      </c>
      <c r="S38" s="236">
        <f>'WetLitterbags placem_collection'!E39</f>
        <v>42765</v>
      </c>
      <c r="T38" s="236">
        <f>IF('WetLitterbags placem_collection'!G39="","",'WetLitterbags placem_collection'!G39)</f>
        <v>42820</v>
      </c>
      <c r="U38" s="237">
        <f t="shared" si="5"/>
        <v>55</v>
      </c>
      <c r="V38" s="235">
        <f t="shared" si="6"/>
        <v>0.93280000000000007</v>
      </c>
      <c r="W38" s="235">
        <f t="shared" si="7"/>
        <v>1.0380015838620804</v>
      </c>
      <c r="X38">
        <f>IFERROR(INDEX(Rainfall_Wet!$O$2:$O$217,MATCH(B38, Rainfall_Wet!$A$2:$A$217,0)),"")</f>
        <v>228.324359195</v>
      </c>
      <c r="Y38" s="241">
        <v>23.96</v>
      </c>
      <c r="Z38" s="241">
        <v>0.91999999999999804</v>
      </c>
      <c r="AA38" s="241">
        <v>75.12</v>
      </c>
      <c r="AB38" s="242" t="s">
        <v>2688</v>
      </c>
      <c r="AC38" s="241">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s="25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placem_collection'!W39)),"YES","")</f>
        <v>YES</v>
      </c>
      <c r="AM38" t="str">
        <f>IF(ISNUMBER(SEARCH("H", 'WetLitterbags placem_collection'!W39)),"YES","")</f>
        <v>YES</v>
      </c>
      <c r="AN38" t="str">
        <f>IF(ISNUMBER(SEARCH("R", 'WetLitterbags placem_collection'!W39)),"YES","")</f>
        <v>YES</v>
      </c>
    </row>
    <row r="39" spans="1:40">
      <c r="A39" s="268" t="s">
        <v>2460</v>
      </c>
      <c r="B39" s="282">
        <f>'Dry_Litterbag Placem_Collection'!A40</f>
        <v>38</v>
      </c>
      <c r="C39" s="282" t="str">
        <f>'Dry_Litterbag Placem_Collection'!B40</f>
        <v>Makao</v>
      </c>
      <c r="D39" s="282" t="s">
        <v>2677</v>
      </c>
      <c r="E39" s="282" t="s">
        <v>20</v>
      </c>
      <c r="F39" s="282">
        <v>1</v>
      </c>
      <c r="G39" s="283" t="str">
        <f>'Dry_Litterbag Placem_Collection'!C40</f>
        <v>Dry_P1_T6</v>
      </c>
      <c r="H39" s="284" t="s">
        <v>2559</v>
      </c>
      <c r="I39" s="285" t="s">
        <v>1147</v>
      </c>
      <c r="J39" s="233" t="str">
        <f>'WetLitterbags placem_collection'!K40</f>
        <v>G499</v>
      </c>
      <c r="K39" s="235">
        <f>IFERROR(INDEX('Green_rooibos initial weight'!$C$5:$C$1749,MATCH(J39, 'Green_rooibos initial weight'!$A$5:$A$1749,0)),"")</f>
        <v>1.9419999999999999</v>
      </c>
      <c r="L39" s="235">
        <f t="shared" si="1"/>
        <v>1.6921999999999999</v>
      </c>
      <c r="M39" s="235">
        <f>AVERAGE('Ashed teabags wet'!$J$809:$J$813,'Ashed teabags wet'!$J$817:$J$818,'Ashed teabags wet'!$J$820:$J$821)</f>
        <v>5.5094158734921841</v>
      </c>
      <c r="N39" s="235">
        <f t="shared" si="2"/>
        <v>1.5989696645887652</v>
      </c>
      <c r="O39" s="235" t="str">
        <f>IF(IFERROR(INDEX('Both teabags AfterWet'!$D$1:$D$839,MATCH(J39,'Both teabags AfterWet'!$B$1:$B$839,0)),"")="","",(IFERROR(INDEX('Both teabags AfterWet'!$D$1:$D$839,MATCH(J39,'Both teabags AfterWet'!$B$1:$B$839,0)),"")))</f>
        <v/>
      </c>
      <c r="P39" s="235" t="str">
        <f t="shared" si="3"/>
        <v/>
      </c>
      <c r="Q39" s="235">
        <f>IFERROR(INDEX('Ashed teabags wet'!$J$2:$J$825,MATCH(J39,'Ashed teabags wet'!$B$2:$B$825,0)),"")</f>
        <v>18.802992518703331</v>
      </c>
      <c r="R39" s="235" t="str">
        <f t="shared" si="8"/>
        <v/>
      </c>
      <c r="S39" s="236">
        <f>'WetLitterbags placem_collection'!E40</f>
        <v>42765</v>
      </c>
      <c r="T39" s="236">
        <f>IF('WetLitterbags placem_collection'!G40="","",'WetLitterbags placem_collection'!G40)</f>
        <v>42820</v>
      </c>
      <c r="U39" s="237">
        <f t="shared" si="5"/>
        <v>55</v>
      </c>
      <c r="V39" s="235" t="str">
        <f t="shared" si="6"/>
        <v/>
      </c>
      <c r="W39" s="235" t="str">
        <f t="shared" si="7"/>
        <v/>
      </c>
      <c r="X39">
        <f>IFERROR(INDEX(Rainfall_Wet!$O$2:$O$217,MATCH(B39, Rainfall_Wet!$A$2:$A$217,0)),"")</f>
        <v>228.324359195</v>
      </c>
      <c r="Y39" s="241">
        <v>23.96</v>
      </c>
      <c r="Z39" s="241">
        <v>0.91999999999999804</v>
      </c>
      <c r="AA39" s="241">
        <v>75.12</v>
      </c>
      <c r="AB39" s="242" t="s">
        <v>2688</v>
      </c>
      <c r="AC39" s="241">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s="25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placem_collection'!W40)),"YES","")</f>
        <v>YES</v>
      </c>
      <c r="AM39" t="str">
        <f>IF(ISNUMBER(SEARCH("H", 'WetLitterbags placem_collection'!W40)),"YES","")</f>
        <v>YES</v>
      </c>
      <c r="AN39" t="str">
        <f>IF(ISNUMBER(SEARCH("R", 'WetLitterbags placem_collection'!W40)),"YES","")</f>
        <v/>
      </c>
    </row>
    <row r="40" spans="1:40">
      <c r="A40" s="268" t="s">
        <v>2460</v>
      </c>
      <c r="B40" s="282">
        <f>'Dry_Litterbag Placem_Collection'!A41</f>
        <v>39</v>
      </c>
      <c r="C40" s="282" t="str">
        <f>'Dry_Litterbag Placem_Collection'!B41</f>
        <v>Makao</v>
      </c>
      <c r="D40" s="282" t="s">
        <v>2677</v>
      </c>
      <c r="E40" s="282" t="s">
        <v>20</v>
      </c>
      <c r="F40" s="282">
        <v>1</v>
      </c>
      <c r="G40" s="283" t="str">
        <f>'Dry_Litterbag Placem_Collection'!C41</f>
        <v>Dry_P1_T7</v>
      </c>
      <c r="H40" s="284" t="s">
        <v>2559</v>
      </c>
      <c r="I40" s="285" t="s">
        <v>1147</v>
      </c>
      <c r="J40" s="233" t="str">
        <f>'WetLitterbags placem_collection'!K41</f>
        <v>G214</v>
      </c>
      <c r="K40" s="235">
        <f>IFERROR(INDEX('Green_rooibos initial weight'!$C$5:$C$1749,MATCH(J40, 'Green_rooibos initial weight'!$A$5:$A$1749,0)),"")</f>
        <v>1.9850000000000001</v>
      </c>
      <c r="L40" s="235">
        <f t="shared" si="1"/>
        <v>1.7352000000000001</v>
      </c>
      <c r="M40" s="235">
        <f>AVERAGE('Ashed teabags wet'!$J$809:$J$813,'Ashed teabags wet'!$J$817:$J$818,'Ashed teabags wet'!$J$820:$J$821)</f>
        <v>5.5094158734921841</v>
      </c>
      <c r="N40" s="235">
        <f t="shared" si="2"/>
        <v>1.6396006157631637</v>
      </c>
      <c r="O40" s="235">
        <f>IF(IFERROR(INDEX('Both teabags AfterWet'!$D$1:$D$839,MATCH(J40,'Both teabags AfterWet'!$B$1:$B$839,0)),"")="","",(IFERROR(INDEX('Both teabags AfterWet'!$D$1:$D$839,MATCH(J40,'Both teabags AfterWet'!$B$1:$B$839,0)),"")))</f>
        <v>0.8327</v>
      </c>
      <c r="P40" s="235">
        <f t="shared" si="3"/>
        <v>0.68209999999999993</v>
      </c>
      <c r="Q40" s="235">
        <f>IFERROR(INDEX('Ashed teabags wet'!$J$2:$J$825,MATCH(J40,'Ashed teabags wet'!$B$2:$B$825,0)),"")</f>
        <v>9.9461048505627083</v>
      </c>
      <c r="R40" s="235">
        <f t="shared" si="8"/>
        <v>0.61425761881431173</v>
      </c>
      <c r="S40" s="236">
        <f>'WetLitterbags placem_collection'!E41</f>
        <v>42765</v>
      </c>
      <c r="T40" s="236">
        <f>IF('WetLitterbags placem_collection'!G41="","",'WetLitterbags placem_collection'!G41)</f>
        <v>42820</v>
      </c>
      <c r="U40" s="237">
        <f t="shared" si="5"/>
        <v>55</v>
      </c>
      <c r="V40" s="235">
        <f t="shared" si="6"/>
        <v>1.0531000000000001</v>
      </c>
      <c r="W40" s="235">
        <f t="shared" si="7"/>
        <v>1.0253429969488521</v>
      </c>
      <c r="X40">
        <f>IFERROR(INDEX(Rainfall_Wet!$O$2:$O$217,MATCH(B40, Rainfall_Wet!$A$2:$A$217,0)),"")</f>
        <v>228.324359195</v>
      </c>
      <c r="Y40" s="241">
        <v>23.96</v>
      </c>
      <c r="Z40" s="241">
        <v>0.91999999999999804</v>
      </c>
      <c r="AA40" s="241">
        <v>75.12</v>
      </c>
      <c r="AB40" s="242" t="s">
        <v>2688</v>
      </c>
      <c r="AC40" s="241">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s="25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placem_collection'!W41)),"YES","")</f>
        <v/>
      </c>
      <c r="AM40" t="str">
        <f>IF(ISNUMBER(SEARCH("H", 'WetLitterbags placem_collection'!W41)),"YES","")</f>
        <v/>
      </c>
      <c r="AN40" t="str">
        <f>IF(ISNUMBER(SEARCH("R", 'WetLitterbags placem_collection'!W41)),"YES","")</f>
        <v>YES</v>
      </c>
    </row>
    <row r="41" spans="1:40">
      <c r="A41" s="268" t="s">
        <v>2460</v>
      </c>
      <c r="B41" s="282">
        <f>'Dry_Litterbag Placem_Collection'!A42</f>
        <v>40</v>
      </c>
      <c r="C41" s="282" t="str">
        <f>'Dry_Litterbag Placem_Collection'!B42</f>
        <v>Makao</v>
      </c>
      <c r="D41" s="282" t="s">
        <v>2677</v>
      </c>
      <c r="E41" s="282" t="s">
        <v>20</v>
      </c>
      <c r="F41" s="282">
        <v>1</v>
      </c>
      <c r="G41" s="283" t="str">
        <f>'Dry_Litterbag Placem_Collection'!C42</f>
        <v>Dry_P1_T8</v>
      </c>
      <c r="H41" s="284" t="s">
        <v>2559</v>
      </c>
      <c r="I41" s="285" t="s">
        <v>1147</v>
      </c>
      <c r="J41" s="233" t="str">
        <f>'WetLitterbags placem_collection'!K42</f>
        <v>G582</v>
      </c>
      <c r="K41" s="235">
        <f>IFERROR(INDEX('Green_rooibos initial weight'!$C$5:$C$1749,MATCH(J41, 'Green_rooibos initial weight'!$A$5:$A$1749,0)),"")</f>
        <v>2.0219999999999998</v>
      </c>
      <c r="L41" s="235">
        <f t="shared" si="1"/>
        <v>1.7721999999999998</v>
      </c>
      <c r="M41" s="235">
        <f>AVERAGE('Ashed teabags wet'!$J$809:$J$813,'Ashed teabags wet'!$J$817:$J$818,'Ashed teabags wet'!$J$820:$J$821)</f>
        <v>5.5094158734921841</v>
      </c>
      <c r="N41" s="235">
        <f t="shared" si="2"/>
        <v>1.6745621318899713</v>
      </c>
      <c r="O41" s="235">
        <f>IF(IFERROR(INDEX('Both teabags AfterWet'!$D$1:$D$839,MATCH(J41,'Both teabags AfterWet'!$B$1:$B$839,0)),"")="","",(IFERROR(INDEX('Both teabags AfterWet'!$D$1:$D$839,MATCH(J41,'Both teabags AfterWet'!$B$1:$B$839,0)),"")))</f>
        <v>0.89800000000000002</v>
      </c>
      <c r="P41" s="235">
        <f t="shared" si="3"/>
        <v>0.74740000000000006</v>
      </c>
      <c r="Q41" s="235">
        <f>IFERROR(INDEX('Ashed teabags wet'!$J$2:$J$825,MATCH(J41,'Ashed teabags wet'!$B$2:$B$825,0)),"")</f>
        <v>16.507777220271233</v>
      </c>
      <c r="R41" s="235">
        <f t="shared" si="8"/>
        <v>0.62402087305569287</v>
      </c>
      <c r="S41" s="236">
        <f>'WetLitterbags placem_collection'!E42</f>
        <v>42765</v>
      </c>
      <c r="T41" s="236">
        <f>IF('WetLitterbags placem_collection'!G42="","",'WetLitterbags placem_collection'!G42)</f>
        <v>42820</v>
      </c>
      <c r="U41" s="237">
        <f t="shared" si="5"/>
        <v>55</v>
      </c>
      <c r="V41" s="235">
        <f t="shared" si="6"/>
        <v>1.0247999999999997</v>
      </c>
      <c r="W41" s="235">
        <f t="shared" si="7"/>
        <v>1.0505412588342784</v>
      </c>
      <c r="X41">
        <f>IFERROR(INDEX(Rainfall_Wet!$O$2:$O$217,MATCH(B41, Rainfall_Wet!$A$2:$A$217,0)),"")</f>
        <v>228.324359195</v>
      </c>
      <c r="Y41" s="241">
        <v>23.96</v>
      </c>
      <c r="Z41" s="241">
        <v>0.91999999999999804</v>
      </c>
      <c r="AA41" s="241">
        <v>75.12</v>
      </c>
      <c r="AB41" s="242" t="s">
        <v>2688</v>
      </c>
      <c r="AC41" s="241">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s="25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placem_collection'!W42)),"YES","")</f>
        <v/>
      </c>
      <c r="AM41" t="str">
        <f>IF(ISNUMBER(SEARCH("H", 'WetLitterbags placem_collection'!W42)),"YES","")</f>
        <v>YES</v>
      </c>
      <c r="AN41" t="str">
        <f>IF(ISNUMBER(SEARCH("R", 'WetLitterbags placem_collection'!W42)),"YES","")</f>
        <v/>
      </c>
    </row>
    <row r="42" spans="1:40">
      <c r="A42" s="268" t="s">
        <v>2460</v>
      </c>
      <c r="B42" s="282">
        <f>'Dry_Litterbag Placem_Collection'!A43</f>
        <v>41</v>
      </c>
      <c r="C42" s="282" t="str">
        <f>'Dry_Litterbag Placem_Collection'!B43</f>
        <v>Makao</v>
      </c>
      <c r="D42" s="282" t="s">
        <v>2677</v>
      </c>
      <c r="E42" s="282" t="s">
        <v>20</v>
      </c>
      <c r="F42" s="282">
        <v>2</v>
      </c>
      <c r="G42" s="283" t="str">
        <f>'Dry_Litterbag Placem_Collection'!C43</f>
        <v>Dry_P2_T1</v>
      </c>
      <c r="H42" s="284" t="s">
        <v>2559</v>
      </c>
      <c r="I42" s="285" t="s">
        <v>1147</v>
      </c>
      <c r="J42" s="233" t="str">
        <f>'WetLitterbags placem_collection'!K43</f>
        <v>G453</v>
      </c>
      <c r="K42" s="235">
        <f>IFERROR(INDEX('Green_rooibos initial weight'!$C$5:$C$1749,MATCH(J42, 'Green_rooibos initial weight'!$A$5:$A$1749,0)),"")</f>
        <v>2.0790000000000002</v>
      </c>
      <c r="L42" s="235">
        <f t="shared" si="1"/>
        <v>1.8292000000000002</v>
      </c>
      <c r="M42" s="235">
        <f>AVERAGE('Ashed teabags wet'!$J$809:$J$813,'Ashed teabags wet'!$J$817:$J$818,'Ashed teabags wet'!$J$820:$J$821)</f>
        <v>5.5094158734921841</v>
      </c>
      <c r="N42" s="235">
        <f t="shared" si="2"/>
        <v>1.7284217648420812</v>
      </c>
      <c r="O42" s="235">
        <f>IF(IFERROR(INDEX('Both teabags AfterWet'!$D$1:$D$839,MATCH(J42,'Both teabags AfterWet'!$B$1:$B$839,0)),"")="","",(IFERROR(INDEX('Both teabags AfterWet'!$D$1:$D$839,MATCH(J42,'Both teabags AfterWet'!$B$1:$B$839,0)),"")))</f>
        <v>1.0509999999999999</v>
      </c>
      <c r="P42" s="235">
        <f t="shared" si="3"/>
        <v>0.90039999999999987</v>
      </c>
      <c r="Q42" s="235">
        <f>IFERROR(INDEX('Ashed teabags wet'!$J$2:$J$825,MATCH(J42,'Ashed teabags wet'!$B$2:$B$825,0)),"")</f>
        <v>20.029673590504579</v>
      </c>
      <c r="R42" s="235">
        <f t="shared" si="8"/>
        <v>0.72005281899109663</v>
      </c>
      <c r="S42" s="236">
        <f>'WetLitterbags placem_collection'!E43</f>
        <v>42766</v>
      </c>
      <c r="T42" s="236">
        <f>IF('WetLitterbags placem_collection'!G43="","",'WetLitterbags placem_collection'!G43)</f>
        <v>42820</v>
      </c>
      <c r="U42" s="237">
        <f t="shared" si="5"/>
        <v>54</v>
      </c>
      <c r="V42" s="235">
        <f t="shared" si="6"/>
        <v>0.92880000000000029</v>
      </c>
      <c r="W42" s="235">
        <f t="shared" si="7"/>
        <v>1.0083689458509846</v>
      </c>
      <c r="X42">
        <f>IFERROR(INDEX(Rainfall_Wet!$O$2:$O$217,MATCH(B42, Rainfall_Wet!$A$2:$A$217,0)),"")</f>
        <v>214.262898705</v>
      </c>
      <c r="Y42" s="241">
        <v>19.96</v>
      </c>
      <c r="Z42" s="241">
        <v>4.9199999999999982</v>
      </c>
      <c r="AA42" s="241">
        <v>75.12</v>
      </c>
      <c r="AB42" s="242" t="s">
        <v>2689</v>
      </c>
      <c r="AC42" s="241">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s="25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placem_collection'!W43)),"YES","")</f>
        <v/>
      </c>
      <c r="AM42" t="str">
        <f>IF(ISNUMBER(SEARCH("H", 'WetLitterbags placem_collection'!W43)),"YES","")</f>
        <v/>
      </c>
      <c r="AN42" t="str">
        <f>IF(ISNUMBER(SEARCH("R", 'WetLitterbags placem_collection'!W43)),"YES","")</f>
        <v/>
      </c>
    </row>
    <row r="43" spans="1:40">
      <c r="A43" s="268" t="s">
        <v>2460</v>
      </c>
      <c r="B43" s="282">
        <f>'Dry_Litterbag Placem_Collection'!A44</f>
        <v>42</v>
      </c>
      <c r="C43" s="282" t="str">
        <f>'Dry_Litterbag Placem_Collection'!B44</f>
        <v>Makao</v>
      </c>
      <c r="D43" s="282" t="s">
        <v>2677</v>
      </c>
      <c r="E43" s="282" t="s">
        <v>20</v>
      </c>
      <c r="F43" s="282">
        <v>2</v>
      </c>
      <c r="G43" s="283" t="str">
        <f>'Dry_Litterbag Placem_Collection'!C44</f>
        <v>Dry_P2_T2</v>
      </c>
      <c r="H43" s="284" t="s">
        <v>2559</v>
      </c>
      <c r="I43" s="285" t="s">
        <v>1147</v>
      </c>
      <c r="J43" s="233" t="str">
        <f>'WetLitterbags placem_collection'!K44</f>
        <v>G764</v>
      </c>
      <c r="K43" s="235">
        <f>IFERROR(INDEX('Green_rooibos initial weight'!$C$5:$C$1749,MATCH(J43, 'Green_rooibos initial weight'!$A$5:$A$1749,0)),"")</f>
        <v>1.9510000000000001</v>
      </c>
      <c r="L43" s="235">
        <f t="shared" si="1"/>
        <v>1.7012</v>
      </c>
      <c r="M43" s="235">
        <f>AVERAGE('Ashed teabags wet'!$J$809:$J$813,'Ashed teabags wet'!$J$817:$J$818,'Ashed teabags wet'!$J$820:$J$821)</f>
        <v>5.5094158734921841</v>
      </c>
      <c r="N43" s="235">
        <f t="shared" si="2"/>
        <v>1.607473817160151</v>
      </c>
      <c r="O43" s="235">
        <f>IF(IFERROR(INDEX('Both teabags AfterWet'!$D$1:$D$839,MATCH(J43,'Both teabags AfterWet'!$B$1:$B$839,0)),"")="","",(IFERROR(INDEX('Both teabags AfterWet'!$D$1:$D$839,MATCH(J43,'Both teabags AfterWet'!$B$1:$B$839,0)),"")))</f>
        <v>0.72199999999999998</v>
      </c>
      <c r="P43" s="235">
        <f t="shared" si="3"/>
        <v>0.57139999999999991</v>
      </c>
      <c r="Q43" s="235">
        <f>IFERROR(INDEX('Ashed teabags wet'!$J$2:$J$825,MATCH(J43,'Ashed teabags wet'!$B$2:$B$825,0)),"")</f>
        <v>14.236790606653615</v>
      </c>
      <c r="R43" s="235">
        <f t="shared" si="8"/>
        <v>0.49005097847358114</v>
      </c>
      <c r="S43" s="236">
        <f>'WetLitterbags placem_collection'!E44</f>
        <v>42766</v>
      </c>
      <c r="T43" s="236">
        <f>IF('WetLitterbags placem_collection'!G44="","",'WetLitterbags placem_collection'!G44)</f>
        <v>42820</v>
      </c>
      <c r="U43" s="237">
        <f t="shared" si="5"/>
        <v>54</v>
      </c>
      <c r="V43" s="235">
        <f t="shared" si="6"/>
        <v>1.1298000000000001</v>
      </c>
      <c r="W43" s="235">
        <f t="shared" si="7"/>
        <v>1.1174228386865699</v>
      </c>
      <c r="X43">
        <f>IFERROR(INDEX(Rainfall_Wet!$O$2:$O$217,MATCH(B43, Rainfall_Wet!$A$2:$A$217,0)),"")</f>
        <v>214.262898705</v>
      </c>
      <c r="Y43" s="241">
        <v>19.96</v>
      </c>
      <c r="Z43" s="241">
        <v>4.9199999999999982</v>
      </c>
      <c r="AA43" s="241">
        <v>75.12</v>
      </c>
      <c r="AB43" s="242" t="s">
        <v>2689</v>
      </c>
      <c r="AC43" s="241">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s="25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placem_collection'!W44)),"YES","")</f>
        <v/>
      </c>
      <c r="AM43" t="str">
        <f>IF(ISNUMBER(SEARCH("H", 'WetLitterbags placem_collection'!W44)),"YES","")</f>
        <v/>
      </c>
      <c r="AN43" t="str">
        <f>IF(ISNUMBER(SEARCH("R", 'WetLitterbags placem_collection'!W44)),"YES","")</f>
        <v/>
      </c>
    </row>
    <row r="44" spans="1:40">
      <c r="A44" s="268" t="s">
        <v>2460</v>
      </c>
      <c r="B44" s="282">
        <f>'Dry_Litterbag Placem_Collection'!A45</f>
        <v>43</v>
      </c>
      <c r="C44" s="282" t="str">
        <f>'Dry_Litterbag Placem_Collection'!B45</f>
        <v>Makao</v>
      </c>
      <c r="D44" s="282" t="s">
        <v>2677</v>
      </c>
      <c r="E44" s="282" t="s">
        <v>20</v>
      </c>
      <c r="F44" s="282">
        <v>2</v>
      </c>
      <c r="G44" s="283" t="str">
        <f>'Dry_Litterbag Placem_Collection'!C45</f>
        <v>Dry_P2_T3</v>
      </c>
      <c r="H44" s="284" t="s">
        <v>2559</v>
      </c>
      <c r="I44" s="285" t="s">
        <v>1147</v>
      </c>
      <c r="J44" s="233" t="str">
        <f>'WetLitterbags placem_collection'!K45</f>
        <v>G690</v>
      </c>
      <c r="K44" s="235">
        <f>IFERROR(INDEX('Green_rooibos initial weight'!$C$5:$C$1749,MATCH(J44, 'Green_rooibos initial weight'!$A$5:$A$1749,0)),"")</f>
        <v>2.0739999999999998</v>
      </c>
      <c r="L44" s="235">
        <f t="shared" si="1"/>
        <v>1.8241999999999998</v>
      </c>
      <c r="M44" s="235">
        <f>AVERAGE('Ashed teabags wet'!$J$809:$J$813,'Ashed teabags wet'!$J$817:$J$818,'Ashed teabags wet'!$J$820:$J$821)</f>
        <v>5.5094158734921841</v>
      </c>
      <c r="N44" s="235">
        <f t="shared" si="2"/>
        <v>1.7236972356357554</v>
      </c>
      <c r="O44" s="235">
        <f>IF(IFERROR(INDEX('Both teabags AfterWet'!$D$1:$D$839,MATCH(J44,'Both teabags AfterWet'!$B$1:$B$839,0)),"")="","",(IFERROR(INDEX('Both teabags AfterWet'!$D$1:$D$839,MATCH(J44,'Both teabags AfterWet'!$B$1:$B$839,0)),"")))</f>
        <v>0.71519999999999995</v>
      </c>
      <c r="P44" s="235">
        <f t="shared" si="3"/>
        <v>0.56459999999999999</v>
      </c>
      <c r="Q44" s="235" t="str">
        <f>IFERROR(INDEX('Ashed teabags wet'!$J$2:$J$825,MATCH(J44,'Ashed teabags wet'!$B$2:$B$825,0)),"")</f>
        <v/>
      </c>
      <c r="R44" s="235" t="str">
        <f t="shared" si="8"/>
        <v/>
      </c>
      <c r="S44" s="236">
        <f>'WetLitterbags placem_collection'!E45</f>
        <v>42766</v>
      </c>
      <c r="T44" s="236">
        <f>IF('WetLitterbags placem_collection'!G45="","",'WetLitterbags placem_collection'!G45)</f>
        <v>42820</v>
      </c>
      <c r="U44" s="237">
        <f t="shared" si="5"/>
        <v>54</v>
      </c>
      <c r="V44" s="235">
        <f t="shared" si="6"/>
        <v>1.2595999999999998</v>
      </c>
      <c r="W44" s="235" t="str">
        <f t="shared" si="7"/>
        <v/>
      </c>
      <c r="X44">
        <f>IFERROR(INDEX(Rainfall_Wet!$O$2:$O$217,MATCH(B44, Rainfall_Wet!$A$2:$A$217,0)),"")</f>
        <v>214.262898705</v>
      </c>
      <c r="Y44" s="241">
        <v>19.96</v>
      </c>
      <c r="Z44" s="241">
        <v>4.9199999999999982</v>
      </c>
      <c r="AA44" s="241">
        <v>75.12</v>
      </c>
      <c r="AB44" s="242" t="s">
        <v>2689</v>
      </c>
      <c r="AC44" s="241">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s="25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placem_collection'!W45)),"YES","")</f>
        <v>YES</v>
      </c>
      <c r="AM44" t="str">
        <f>IF(ISNUMBER(SEARCH("H", 'WetLitterbags placem_collection'!W45)),"YES","")</f>
        <v>YES</v>
      </c>
      <c r="AN44" t="str">
        <f>IF(ISNUMBER(SEARCH("R", 'WetLitterbags placem_collection'!W45)),"YES","")</f>
        <v/>
      </c>
    </row>
    <row r="45" spans="1:40">
      <c r="A45" s="268" t="s">
        <v>2460</v>
      </c>
      <c r="B45" s="282">
        <f>'Dry_Litterbag Placem_Collection'!A46</f>
        <v>44</v>
      </c>
      <c r="C45" s="282" t="str">
        <f>'Dry_Litterbag Placem_Collection'!B46</f>
        <v>Makao</v>
      </c>
      <c r="D45" s="282" t="s">
        <v>2677</v>
      </c>
      <c r="E45" s="282" t="s">
        <v>20</v>
      </c>
      <c r="F45" s="282">
        <v>2</v>
      </c>
      <c r="G45" s="283" t="str">
        <f>'Dry_Litterbag Placem_Collection'!C46</f>
        <v>Dry_P2_T4</v>
      </c>
      <c r="H45" s="284" t="s">
        <v>2559</v>
      </c>
      <c r="I45" s="285" t="s">
        <v>1147</v>
      </c>
      <c r="J45" s="233" t="str">
        <f>'WetLitterbags placem_collection'!K46</f>
        <v>G774</v>
      </c>
      <c r="K45" s="235">
        <f>IFERROR(INDEX('Green_rooibos initial weight'!$C$5:$C$1749,MATCH(J45, 'Green_rooibos initial weight'!$A$5:$A$1749,0)),"")</f>
        <v>2.0049999999999999</v>
      </c>
      <c r="L45" s="235">
        <f t="shared" si="1"/>
        <v>1.7551999999999999</v>
      </c>
      <c r="M45" s="235">
        <f>AVERAGE('Ashed teabags wet'!$J$809:$J$813,'Ashed teabags wet'!$J$817:$J$818,'Ashed teabags wet'!$J$820:$J$821)</f>
        <v>5.5094158734921841</v>
      </c>
      <c r="N45" s="235">
        <f t="shared" si="2"/>
        <v>1.658498732588465</v>
      </c>
      <c r="O45" s="235">
        <f>IF(IFERROR(INDEX('Both teabags AfterWet'!$D$1:$D$839,MATCH(J45,'Both teabags AfterWet'!$B$1:$B$839,0)),"")="","",(IFERROR(INDEX('Both teabags AfterWet'!$D$1:$D$839,MATCH(J45,'Both teabags AfterWet'!$B$1:$B$839,0)),"")))</f>
        <v>0.89559999999999995</v>
      </c>
      <c r="P45" s="235">
        <f t="shared" si="3"/>
        <v>0.74499999999999988</v>
      </c>
      <c r="Q45" s="235">
        <f>IFERROR(INDEX('Ashed teabags wet'!$J$2:$J$825,MATCH(J45,'Ashed teabags wet'!$B$2:$B$825,0)),"")</f>
        <v>8.346293416277824</v>
      </c>
      <c r="R45" s="235">
        <f t="shared" si="8"/>
        <v>0.68282011404873011</v>
      </c>
      <c r="S45" s="236">
        <f>'WetLitterbags placem_collection'!E46</f>
        <v>42766</v>
      </c>
      <c r="T45" s="236">
        <f>IF('WetLitterbags placem_collection'!G46="","",'WetLitterbags placem_collection'!G46)</f>
        <v>42820</v>
      </c>
      <c r="U45" s="237">
        <f t="shared" si="5"/>
        <v>54</v>
      </c>
      <c r="V45" s="235">
        <f t="shared" si="6"/>
        <v>1.0102</v>
      </c>
      <c r="W45" s="235">
        <f t="shared" si="7"/>
        <v>0.97567861853973492</v>
      </c>
      <c r="X45">
        <f>IFERROR(INDEX(Rainfall_Wet!$O$2:$O$217,MATCH(B45, Rainfall_Wet!$A$2:$A$217,0)),"")</f>
        <v>214.262898705</v>
      </c>
      <c r="Y45" s="241">
        <v>19.96</v>
      </c>
      <c r="Z45" s="241">
        <v>4.9199999999999982</v>
      </c>
      <c r="AA45" s="241">
        <v>75.12</v>
      </c>
      <c r="AB45" s="242" t="s">
        <v>2689</v>
      </c>
      <c r="AC45" s="241">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s="25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placem_collection'!W46)),"YES","")</f>
        <v/>
      </c>
      <c r="AM45" t="str">
        <f>IF(ISNUMBER(SEARCH("H", 'WetLitterbags placem_collection'!W46)),"YES","")</f>
        <v/>
      </c>
      <c r="AN45" t="str">
        <f>IF(ISNUMBER(SEARCH("R", 'WetLitterbags placem_collection'!W46)),"YES","")</f>
        <v>YES</v>
      </c>
    </row>
    <row r="46" spans="1:40">
      <c r="A46" s="268" t="s">
        <v>2460</v>
      </c>
      <c r="B46" s="282">
        <f>'Dry_Litterbag Placem_Collection'!A47</f>
        <v>45</v>
      </c>
      <c r="C46" s="282" t="str">
        <f>'Dry_Litterbag Placem_Collection'!B47</f>
        <v>Makao</v>
      </c>
      <c r="D46" s="282" t="s">
        <v>2677</v>
      </c>
      <c r="E46" s="282" t="s">
        <v>20</v>
      </c>
      <c r="F46" s="282">
        <v>2</v>
      </c>
      <c r="G46" s="283" t="str">
        <f>'Dry_Litterbag Placem_Collection'!C47</f>
        <v>Dry_P2_T5</v>
      </c>
      <c r="H46" s="284" t="s">
        <v>2559</v>
      </c>
      <c r="I46" s="285" t="s">
        <v>1147</v>
      </c>
      <c r="J46" s="233" t="str">
        <f>'WetLitterbags placem_collection'!K47</f>
        <v>G519</v>
      </c>
      <c r="K46" s="235">
        <f>IFERROR(INDEX('Green_rooibos initial weight'!$C$5:$C$1749,MATCH(J46, 'Green_rooibos initial weight'!$A$5:$A$1749,0)),"")</f>
        <v>2.1429999999999998</v>
      </c>
      <c r="L46" s="235">
        <f t="shared" si="1"/>
        <v>1.8931999999999998</v>
      </c>
      <c r="M46" s="235">
        <f>AVERAGE('Ashed teabags wet'!$J$809:$J$813,'Ashed teabags wet'!$J$817:$J$818,'Ashed teabags wet'!$J$820:$J$821)</f>
        <v>5.5094158734921841</v>
      </c>
      <c r="N46" s="235">
        <f t="shared" si="2"/>
        <v>1.7888957386830457</v>
      </c>
      <c r="O46" s="235">
        <f>IF(IFERROR(INDEX('Both teabags AfterWet'!$D$1:$D$839,MATCH(J46,'Both teabags AfterWet'!$B$1:$B$839,0)),"")="","",(IFERROR(INDEX('Both teabags AfterWet'!$D$1:$D$839,MATCH(J46,'Both teabags AfterWet'!$B$1:$B$839,0)),"")))</f>
        <v>0.77569999999999995</v>
      </c>
      <c r="P46" s="235">
        <f t="shared" si="3"/>
        <v>0.62509999999999999</v>
      </c>
      <c r="Q46" s="235">
        <f>IFERROR(INDEX('Ashed teabags wet'!$J$2:$J$825,MATCH(J46,'Ashed teabags wet'!$B$2:$B$825,0)),"")</f>
        <v>9.376558603491624</v>
      </c>
      <c r="R46" s="235">
        <f t="shared" si="8"/>
        <v>0.5664871321695738</v>
      </c>
      <c r="S46" s="236">
        <f>'WetLitterbags placem_collection'!E47</f>
        <v>42766</v>
      </c>
      <c r="T46" s="236">
        <f>IF('WetLitterbags placem_collection'!G47="","",'WetLitterbags placem_collection'!G47)</f>
        <v>42820</v>
      </c>
      <c r="U46" s="237">
        <f t="shared" si="5"/>
        <v>54</v>
      </c>
      <c r="V46" s="235">
        <f t="shared" si="6"/>
        <v>1.2680999999999998</v>
      </c>
      <c r="W46" s="235">
        <f t="shared" si="7"/>
        <v>1.2224086065134721</v>
      </c>
      <c r="X46">
        <f>IFERROR(INDEX(Rainfall_Wet!$O$2:$O$217,MATCH(B46, Rainfall_Wet!$A$2:$A$217,0)),"")</f>
        <v>214.262898705</v>
      </c>
      <c r="Y46" s="241">
        <v>19.96</v>
      </c>
      <c r="Z46" s="241">
        <v>4.9199999999999982</v>
      </c>
      <c r="AA46" s="241">
        <v>75.12</v>
      </c>
      <c r="AB46" s="242" t="s">
        <v>2689</v>
      </c>
      <c r="AC46" s="241">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s="25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placem_collection'!W47)),"YES","")</f>
        <v/>
      </c>
      <c r="AM46" t="str">
        <f>IF(ISNUMBER(SEARCH("H", 'WetLitterbags placem_collection'!W47)),"YES","")</f>
        <v/>
      </c>
      <c r="AN46" t="str">
        <f>IF(ISNUMBER(SEARCH("R", 'WetLitterbags placem_collection'!W47)),"YES","")</f>
        <v/>
      </c>
    </row>
    <row r="47" spans="1:40">
      <c r="A47" s="268" t="s">
        <v>2460</v>
      </c>
      <c r="B47" s="282">
        <f>'Dry_Litterbag Placem_Collection'!A48</f>
        <v>46</v>
      </c>
      <c r="C47" s="282" t="str">
        <f>'Dry_Litterbag Placem_Collection'!B48</f>
        <v>Makao</v>
      </c>
      <c r="D47" s="282" t="s">
        <v>2677</v>
      </c>
      <c r="E47" s="282" t="s">
        <v>20</v>
      </c>
      <c r="F47" s="282">
        <v>2</v>
      </c>
      <c r="G47" s="283" t="str">
        <f>'Dry_Litterbag Placem_Collection'!C48</f>
        <v>Dry_P2_T6</v>
      </c>
      <c r="H47" s="284" t="s">
        <v>2559</v>
      </c>
      <c r="I47" s="285" t="s">
        <v>1147</v>
      </c>
      <c r="J47" s="233" t="str">
        <f>'WetLitterbags placem_collection'!K48</f>
        <v>G635</v>
      </c>
      <c r="K47" s="235">
        <f>IFERROR(INDEX('Green_rooibos initial weight'!$C$5:$C$1749,MATCH(J47, 'Green_rooibos initial weight'!$A$5:$A$1749,0)),"")</f>
        <v>2.073</v>
      </c>
      <c r="L47" s="235">
        <f t="shared" si="1"/>
        <v>1.8231999999999999</v>
      </c>
      <c r="M47" s="235">
        <f>AVERAGE('Ashed teabags wet'!$J$809:$J$813,'Ashed teabags wet'!$J$817:$J$818,'Ashed teabags wet'!$J$820:$J$821)</f>
        <v>5.5094158734921841</v>
      </c>
      <c r="N47" s="235">
        <f t="shared" si="2"/>
        <v>1.7227523297944904</v>
      </c>
      <c r="O47" s="235" t="str">
        <f>IF(IFERROR(INDEX('Both teabags AfterWet'!$D$1:$D$839,MATCH(J47,'Both teabags AfterWet'!$B$1:$B$839,0)),"")="","",(IFERROR(INDEX('Both teabags AfterWet'!$D$1:$D$839,MATCH(J47,'Both teabags AfterWet'!$B$1:$B$839,0)),"")))</f>
        <v/>
      </c>
      <c r="P47" s="235" t="str">
        <f t="shared" si="3"/>
        <v/>
      </c>
      <c r="Q47" s="235" t="str">
        <f>IFERROR(INDEX('Ashed teabags wet'!$J$2:$J$825,MATCH(J47,'Ashed teabags wet'!$B$2:$B$825,0)),"")</f>
        <v/>
      </c>
      <c r="R47" s="235" t="str">
        <f t="shared" si="8"/>
        <v/>
      </c>
      <c r="S47" s="236">
        <f>'WetLitterbags placem_collection'!E48</f>
        <v>42766</v>
      </c>
      <c r="T47" s="236">
        <f>IF('WetLitterbags placem_collection'!G48="","",'WetLitterbags placem_collection'!G48)</f>
        <v>42820</v>
      </c>
      <c r="U47" s="237">
        <f t="shared" si="5"/>
        <v>54</v>
      </c>
      <c r="V47" s="235" t="str">
        <f t="shared" si="6"/>
        <v/>
      </c>
      <c r="W47" s="235" t="str">
        <f t="shared" si="7"/>
        <v/>
      </c>
      <c r="X47">
        <f>IFERROR(INDEX(Rainfall_Wet!$O$2:$O$217,MATCH(B47, Rainfall_Wet!$A$2:$A$217,0)),"")</f>
        <v>214.262898705</v>
      </c>
      <c r="Y47" s="241">
        <v>19.96</v>
      </c>
      <c r="Z47" s="241">
        <v>4.9199999999999982</v>
      </c>
      <c r="AA47" s="241">
        <v>75.12</v>
      </c>
      <c r="AB47" s="242" t="s">
        <v>2689</v>
      </c>
      <c r="AC47" s="241">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s="25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placem_collection'!W48)),"YES","")</f>
        <v/>
      </c>
      <c r="AM47" t="str">
        <f>IF(ISNUMBER(SEARCH("H", 'WetLitterbags placem_collection'!W48)),"YES","")</f>
        <v/>
      </c>
      <c r="AN47" t="str">
        <f>IF(ISNUMBER(SEARCH("R", 'WetLitterbags placem_collection'!W48)),"YES","")</f>
        <v/>
      </c>
    </row>
    <row r="48" spans="1:40">
      <c r="A48" s="268" t="s">
        <v>2460</v>
      </c>
      <c r="B48" s="282">
        <f>'Dry_Litterbag Placem_Collection'!A49</f>
        <v>47</v>
      </c>
      <c r="C48" s="282" t="str">
        <f>'Dry_Litterbag Placem_Collection'!B49</f>
        <v>Makao</v>
      </c>
      <c r="D48" s="282" t="s">
        <v>2677</v>
      </c>
      <c r="E48" s="282" t="s">
        <v>20</v>
      </c>
      <c r="F48" s="282">
        <v>2</v>
      </c>
      <c r="G48" s="283" t="str">
        <f>'Dry_Litterbag Placem_Collection'!C49</f>
        <v>Dry_P2_T7</v>
      </c>
      <c r="H48" s="284" t="s">
        <v>2559</v>
      </c>
      <c r="I48" s="285" t="s">
        <v>1147</v>
      </c>
      <c r="J48" s="233" t="str">
        <f>'WetLitterbags placem_collection'!K49</f>
        <v>G539</v>
      </c>
      <c r="K48" s="235">
        <f>IFERROR(INDEX('Green_rooibos initial weight'!$C$5:$C$1749,MATCH(J48, 'Green_rooibos initial weight'!$A$5:$A$1749,0)),"")</f>
        <v>2.1219999999999999</v>
      </c>
      <c r="L48" s="235">
        <f t="shared" si="1"/>
        <v>1.8721999999999999</v>
      </c>
      <c r="M48" s="235">
        <f>AVERAGE('Ashed teabags wet'!$J$809:$J$813,'Ashed teabags wet'!$J$817:$J$818,'Ashed teabags wet'!$J$820:$J$821)</f>
        <v>5.5094158734921841</v>
      </c>
      <c r="N48" s="235">
        <f t="shared" si="2"/>
        <v>1.7690527160164793</v>
      </c>
      <c r="O48" s="235">
        <f>IF(IFERROR(INDEX('Both teabags AfterWet'!$D$1:$D$839,MATCH(J48,'Both teabags AfterWet'!$B$1:$B$839,0)),"")="","",(IFERROR(INDEX('Both teabags AfterWet'!$D$1:$D$839,MATCH(J48,'Both teabags AfterWet'!$B$1:$B$839,0)),"")))</f>
        <v>0.80700000000000005</v>
      </c>
      <c r="P48" s="235">
        <f t="shared" si="3"/>
        <v>0.65640000000000009</v>
      </c>
      <c r="Q48" s="235">
        <f>IFERROR(INDEX('Ashed teabags wet'!$J$2:$J$825,MATCH(J48,'Ashed teabags wet'!$B$2:$B$825,0)),"")</f>
        <v>11.917347429120182</v>
      </c>
      <c r="R48" s="235">
        <f t="shared" si="8"/>
        <v>0.57817453147525522</v>
      </c>
      <c r="S48" s="236">
        <f>'WetLitterbags placem_collection'!E49</f>
        <v>42766</v>
      </c>
      <c r="T48" s="236">
        <f>IF('WetLitterbags placem_collection'!G49="","",'WetLitterbags placem_collection'!G49)</f>
        <v>42820</v>
      </c>
      <c r="U48" s="237">
        <f t="shared" si="5"/>
        <v>54</v>
      </c>
      <c r="V48" s="235">
        <f t="shared" si="6"/>
        <v>1.2157999999999998</v>
      </c>
      <c r="W48" s="235">
        <f t="shared" si="7"/>
        <v>1.1908781845412242</v>
      </c>
      <c r="X48">
        <f>IFERROR(INDEX(Rainfall_Wet!$O$2:$O$217,MATCH(B48, Rainfall_Wet!$A$2:$A$217,0)),"")</f>
        <v>214.262898705</v>
      </c>
      <c r="Y48" s="241">
        <v>19.96</v>
      </c>
      <c r="Z48" s="241">
        <v>4.9199999999999982</v>
      </c>
      <c r="AA48" s="241">
        <v>75.12</v>
      </c>
      <c r="AB48" s="242" t="s">
        <v>2689</v>
      </c>
      <c r="AC48" s="241">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s="25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placem_collection'!W49)),"YES","")</f>
        <v/>
      </c>
      <c r="AM48" t="str">
        <f>IF(ISNUMBER(SEARCH("H", 'WetLitterbags placem_collection'!W49)),"YES","")</f>
        <v>YES</v>
      </c>
      <c r="AN48" t="str">
        <f>IF(ISNUMBER(SEARCH("R", 'WetLitterbags placem_collection'!W49)),"YES","")</f>
        <v>YES</v>
      </c>
    </row>
    <row r="49" spans="1:40">
      <c r="A49" s="268" t="s">
        <v>2460</v>
      </c>
      <c r="B49" s="282">
        <f>'Dry_Litterbag Placem_Collection'!A50</f>
        <v>48</v>
      </c>
      <c r="C49" s="282" t="str">
        <f>'Dry_Litterbag Placem_Collection'!B50</f>
        <v>Makao</v>
      </c>
      <c r="D49" s="282" t="s">
        <v>2677</v>
      </c>
      <c r="E49" s="282" t="s">
        <v>20</v>
      </c>
      <c r="F49" s="282">
        <v>2</v>
      </c>
      <c r="G49" s="283" t="str">
        <f>'Dry_Litterbag Placem_Collection'!C50</f>
        <v>Dry_P2_T8</v>
      </c>
      <c r="H49" s="284" t="s">
        <v>2559</v>
      </c>
      <c r="I49" s="285" t="s">
        <v>1147</v>
      </c>
      <c r="J49" s="233" t="str">
        <f>'WetLitterbags placem_collection'!K50</f>
        <v>G679</v>
      </c>
      <c r="K49" s="235">
        <f>IFERROR(INDEX('Green_rooibos initial weight'!$C$5:$C$1749,MATCH(J49, 'Green_rooibos initial weight'!$A$5:$A$1749,0)),"")</f>
        <v>2.052</v>
      </c>
      <c r="L49" s="235">
        <f t="shared" si="1"/>
        <v>1.8022</v>
      </c>
      <c r="M49" s="235">
        <f>AVERAGE('Ashed teabags wet'!$J$809:$J$813,'Ashed teabags wet'!$J$817:$J$818,'Ashed teabags wet'!$J$820:$J$821)</f>
        <v>5.5094158734921841</v>
      </c>
      <c r="N49" s="235">
        <f t="shared" si="2"/>
        <v>1.702909307127924</v>
      </c>
      <c r="O49" s="235">
        <f>IF(IFERROR(INDEX('Both teabags AfterWet'!$D$1:$D$839,MATCH(J49,'Both teabags AfterWet'!$B$1:$B$839,0)),"")="","",(IFERROR(INDEX('Both teabags AfterWet'!$D$1:$D$839,MATCH(J49,'Both teabags AfterWet'!$B$1:$B$839,0)),"")))</f>
        <v>0.83199999999999996</v>
      </c>
      <c r="P49" s="235">
        <f t="shared" si="3"/>
        <v>0.68140000000000001</v>
      </c>
      <c r="Q49" s="235">
        <f>IFERROR(INDEX('Ashed teabags wet'!$J$2:$J$825,MATCH(J49,'Ashed teabags wet'!$B$2:$B$825,0)),"")</f>
        <v>7.6283618581914308</v>
      </c>
      <c r="R49" s="235">
        <f t="shared" si="8"/>
        <v>0.62942034229828359</v>
      </c>
      <c r="S49" s="236">
        <f>'WetLitterbags placem_collection'!E50</f>
        <v>42766</v>
      </c>
      <c r="T49" s="236">
        <f>IF('WetLitterbags placem_collection'!G50="","",'WetLitterbags placem_collection'!G50)</f>
        <v>42820</v>
      </c>
      <c r="U49" s="237">
        <f t="shared" si="5"/>
        <v>54</v>
      </c>
      <c r="V49" s="235">
        <f t="shared" si="6"/>
        <v>1.1208</v>
      </c>
      <c r="W49" s="235">
        <f t="shared" si="7"/>
        <v>1.0734889648296404</v>
      </c>
      <c r="X49">
        <f>IFERROR(INDEX(Rainfall_Wet!$O$2:$O$217,MATCH(B49, Rainfall_Wet!$A$2:$A$217,0)),"")</f>
        <v>214.262898705</v>
      </c>
      <c r="Y49" s="241">
        <v>19.96</v>
      </c>
      <c r="Z49" s="241">
        <v>4.9199999999999982</v>
      </c>
      <c r="AA49" s="241">
        <v>75.12</v>
      </c>
      <c r="AB49" s="242" t="s">
        <v>2689</v>
      </c>
      <c r="AC49" s="241">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s="25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placem_collection'!W50)),"YES","")</f>
        <v/>
      </c>
      <c r="AM49" t="str">
        <f>IF(ISNUMBER(SEARCH("H", 'WetLitterbags placem_collection'!W50)),"YES","")</f>
        <v/>
      </c>
      <c r="AN49" t="str">
        <f>IF(ISNUMBER(SEARCH("R", 'WetLitterbags placem_collection'!W50)),"YES","")</f>
        <v>YES</v>
      </c>
    </row>
    <row r="50" spans="1:40">
      <c r="A50" s="268" t="s">
        <v>2460</v>
      </c>
      <c r="B50" s="282">
        <f>'Dry_Litterbag Placem_Collection'!A51</f>
        <v>49</v>
      </c>
      <c r="C50" s="282" t="str">
        <f>'Dry_Litterbag Placem_Collection'!B51</f>
        <v>Makao</v>
      </c>
      <c r="D50" s="282" t="s">
        <v>2677</v>
      </c>
      <c r="E50" s="282" t="s">
        <v>20</v>
      </c>
      <c r="F50" s="282">
        <v>3</v>
      </c>
      <c r="G50" s="283" t="str">
        <f>'Dry_Litterbag Placem_Collection'!C51</f>
        <v>Dry_P3_T1</v>
      </c>
      <c r="H50" s="284" t="s">
        <v>2559</v>
      </c>
      <c r="I50" s="285" t="s">
        <v>1147</v>
      </c>
      <c r="J50" s="233" t="str">
        <f>'WetLitterbags placem_collection'!K51</f>
        <v>G346</v>
      </c>
      <c r="K50" s="235">
        <f>IFERROR(INDEX('Green_rooibos initial weight'!$C$5:$C$1749,MATCH(J50, 'Green_rooibos initial weight'!$A$5:$A$1749,0)),"")</f>
        <v>2.012</v>
      </c>
      <c r="L50" s="235">
        <f t="shared" si="1"/>
        <v>1.7622</v>
      </c>
      <c r="M50" s="235">
        <f>AVERAGE('Ashed teabags wet'!$J$809:$J$813,'Ashed teabags wet'!$J$817:$J$818,'Ashed teabags wet'!$J$820:$J$821)</f>
        <v>5.5094158734921841</v>
      </c>
      <c r="N50" s="235">
        <f t="shared" si="2"/>
        <v>1.6651130734773207</v>
      </c>
      <c r="O50" s="235">
        <f>IF(IFERROR(INDEX('Both teabags AfterWet'!$D$1:$D$839,MATCH(J50,'Both teabags AfterWet'!$B$1:$B$839,0)),"")="","",(IFERROR(INDEX('Both teabags AfterWet'!$D$1:$D$839,MATCH(J50,'Both teabags AfterWet'!$B$1:$B$839,0)),"")))</f>
        <v>1.0001</v>
      </c>
      <c r="P50" s="235">
        <f t="shared" si="3"/>
        <v>0.84949999999999992</v>
      </c>
      <c r="Q50" s="235">
        <f>IFERROR(INDEX('Ashed teabags wet'!$J$2:$J$825,MATCH(J50,'Ashed teabags wet'!$B$2:$B$825,0)),"")</f>
        <v>20.217498764212234</v>
      </c>
      <c r="R50" s="235">
        <f t="shared" si="8"/>
        <v>0.67775234799801698</v>
      </c>
      <c r="S50" s="236">
        <f>'WetLitterbags placem_collection'!E51</f>
        <v>42766</v>
      </c>
      <c r="T50" s="236">
        <f>IF('WetLitterbags placem_collection'!G51="","",'WetLitterbags placem_collection'!G51)</f>
        <v>42820</v>
      </c>
      <c r="U50" s="237">
        <f t="shared" si="5"/>
        <v>54</v>
      </c>
      <c r="V50" s="235">
        <f t="shared" si="6"/>
        <v>0.91270000000000007</v>
      </c>
      <c r="W50" s="235">
        <f t="shared" si="7"/>
        <v>0.98736072547930376</v>
      </c>
      <c r="X50">
        <f>IFERROR(INDEX(Rainfall_Wet!$O$2:$O$217,MATCH(B50, Rainfall_Wet!$A$2:$A$217,0)),"")</f>
        <v>214.262898705</v>
      </c>
      <c r="Y50" s="241">
        <v>21.96</v>
      </c>
      <c r="Z50" s="241">
        <v>8.9199999999999982</v>
      </c>
      <c r="AA50" s="241">
        <v>69.12</v>
      </c>
      <c r="AB50" s="242" t="s">
        <v>2688</v>
      </c>
      <c r="AC50" s="241">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s="25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placem_collection'!W51)),"YES","")</f>
        <v/>
      </c>
      <c r="AM50" t="str">
        <f>IF(ISNUMBER(SEARCH("H", 'WetLitterbags placem_collection'!W51)),"YES","")</f>
        <v>YES</v>
      </c>
      <c r="AN50" t="str">
        <f>IF(ISNUMBER(SEARCH("R", 'WetLitterbags placem_collection'!W51)),"YES","")</f>
        <v>YES</v>
      </c>
    </row>
    <row r="51" spans="1:40">
      <c r="A51" s="268" t="s">
        <v>2460</v>
      </c>
      <c r="B51" s="282">
        <f>'Dry_Litterbag Placem_Collection'!A52</f>
        <v>50</v>
      </c>
      <c r="C51" s="282" t="str">
        <f>'Dry_Litterbag Placem_Collection'!B52</f>
        <v>Makao</v>
      </c>
      <c r="D51" s="282" t="s">
        <v>2677</v>
      </c>
      <c r="E51" s="282" t="s">
        <v>20</v>
      </c>
      <c r="F51" s="282">
        <v>3</v>
      </c>
      <c r="G51" s="283" t="str">
        <f>'Dry_Litterbag Placem_Collection'!C52</f>
        <v>Dry_P3_T2</v>
      </c>
      <c r="H51" s="284" t="s">
        <v>2559</v>
      </c>
      <c r="I51" s="285" t="s">
        <v>1147</v>
      </c>
      <c r="J51" s="233" t="str">
        <f>'WetLitterbags placem_collection'!K52</f>
        <v>G418</v>
      </c>
      <c r="K51" s="235">
        <f>IFERROR(INDEX('Green_rooibos initial weight'!$C$5:$C$1749,MATCH(J51, 'Green_rooibos initial weight'!$A$5:$A$1749,0)),"")</f>
        <v>2.016</v>
      </c>
      <c r="L51" s="235">
        <f t="shared" si="1"/>
        <v>1.7662</v>
      </c>
      <c r="M51" s="235">
        <f>AVERAGE('Ashed teabags wet'!$J$809:$J$813,'Ashed teabags wet'!$J$817:$J$818,'Ashed teabags wet'!$J$820:$J$821)</f>
        <v>5.5094158734921841</v>
      </c>
      <c r="N51" s="235">
        <f t="shared" si="2"/>
        <v>1.668892696842381</v>
      </c>
      <c r="O51" s="235" t="str">
        <f>IF(IFERROR(INDEX('Both teabags AfterWet'!$D$1:$D$839,MATCH(J51,'Both teabags AfterWet'!$B$1:$B$839,0)),"")="","",(IFERROR(INDEX('Both teabags AfterWet'!$D$1:$D$839,MATCH(J51,'Both teabags AfterWet'!$B$1:$B$839,0)),"")))</f>
        <v/>
      </c>
      <c r="P51" s="235" t="str">
        <f t="shared" si="3"/>
        <v/>
      </c>
      <c r="Q51" s="235" t="str">
        <f>IFERROR(INDEX('Ashed teabags wet'!$J$2:$J$825,MATCH(J51,'Ashed teabags wet'!$B$2:$B$825,0)),"")</f>
        <v/>
      </c>
      <c r="R51" s="235" t="str">
        <f t="shared" si="8"/>
        <v/>
      </c>
      <c r="S51" s="236">
        <f>'WetLitterbags placem_collection'!E52</f>
        <v>42766</v>
      </c>
      <c r="T51" s="236">
        <f>IF('WetLitterbags placem_collection'!G52="","",'WetLitterbags placem_collection'!G52)</f>
        <v>42820</v>
      </c>
      <c r="U51" s="237">
        <f t="shared" si="5"/>
        <v>54</v>
      </c>
      <c r="V51" s="235" t="str">
        <f t="shared" si="6"/>
        <v/>
      </c>
      <c r="W51" s="235" t="str">
        <f t="shared" si="7"/>
        <v/>
      </c>
      <c r="X51">
        <f>IFERROR(INDEX(Rainfall_Wet!$O$2:$O$217,MATCH(B51, Rainfall_Wet!$A$2:$A$217,0)),"")</f>
        <v>214.262898705</v>
      </c>
      <c r="Y51" s="241">
        <v>21.96</v>
      </c>
      <c r="Z51" s="241">
        <v>8.9199999999999982</v>
      </c>
      <c r="AA51" s="241">
        <v>69.12</v>
      </c>
      <c r="AB51" s="242" t="s">
        <v>2688</v>
      </c>
      <c r="AC51" s="241">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s="25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placem_collection'!W52)),"YES","")</f>
        <v/>
      </c>
      <c r="AM51" t="str">
        <f>IF(ISNUMBER(SEARCH("H", 'WetLitterbags placem_collection'!W52)),"YES","")</f>
        <v/>
      </c>
      <c r="AN51" t="str">
        <f>IF(ISNUMBER(SEARCH("R", 'WetLitterbags placem_collection'!W52)),"YES","")</f>
        <v/>
      </c>
    </row>
    <row r="52" spans="1:40">
      <c r="A52" s="268" t="s">
        <v>2460</v>
      </c>
      <c r="B52" s="282">
        <f>'Dry_Litterbag Placem_Collection'!A53</f>
        <v>51</v>
      </c>
      <c r="C52" s="282" t="str">
        <f>'Dry_Litterbag Placem_Collection'!B53</f>
        <v>Makao</v>
      </c>
      <c r="D52" s="282" t="s">
        <v>2677</v>
      </c>
      <c r="E52" s="282" t="s">
        <v>20</v>
      </c>
      <c r="F52" s="282">
        <v>3</v>
      </c>
      <c r="G52" s="283" t="str">
        <f>'Dry_Litterbag Placem_Collection'!C53</f>
        <v>Dry_P3_T3</v>
      </c>
      <c r="H52" s="284" t="s">
        <v>2559</v>
      </c>
      <c r="I52" s="285" t="s">
        <v>1147</v>
      </c>
      <c r="J52" s="233" t="str">
        <f>'WetLitterbags placem_collection'!K53</f>
        <v>G548</v>
      </c>
      <c r="K52" s="235">
        <f>IFERROR(INDEX('Green_rooibos initial weight'!$C$5:$C$1749,MATCH(J52, 'Green_rooibos initial weight'!$A$5:$A$1749,0)),"")</f>
        <v>2.169</v>
      </c>
      <c r="L52" s="235">
        <f t="shared" si="1"/>
        <v>1.9192</v>
      </c>
      <c r="M52" s="235">
        <f>AVERAGE('Ashed teabags wet'!$J$809:$J$813,'Ashed teabags wet'!$J$817:$J$818,'Ashed teabags wet'!$J$820:$J$821)</f>
        <v>5.5094158734921841</v>
      </c>
      <c r="N52" s="235">
        <f t="shared" si="2"/>
        <v>1.813463290555938</v>
      </c>
      <c r="O52" s="235">
        <f>IF(IFERROR(INDEX('Both teabags AfterWet'!$D$1:$D$839,MATCH(J52,'Both teabags AfterWet'!$B$1:$B$839,0)),"")="","",(IFERROR(INDEX('Both teabags AfterWet'!$D$1:$D$839,MATCH(J52,'Both teabags AfterWet'!$B$1:$B$839,0)),"")))</f>
        <v>0.86399999999999999</v>
      </c>
      <c r="P52" s="235">
        <f t="shared" si="3"/>
        <v>0.71340000000000003</v>
      </c>
      <c r="Q52" s="235">
        <f>IFERROR(INDEX('Ashed teabags wet'!$J$2:$J$825,MATCH(J52,'Ashed teabags wet'!$B$2:$B$825,0)),"")</f>
        <v>8.9955022488745993</v>
      </c>
      <c r="R52" s="235">
        <f t="shared" si="8"/>
        <v>0.64922608695652861</v>
      </c>
      <c r="S52" s="236">
        <f>'WetLitterbags placem_collection'!E53</f>
        <v>42766</v>
      </c>
      <c r="T52" s="236">
        <f>IF('WetLitterbags placem_collection'!G53="","",'WetLitterbags placem_collection'!G53)</f>
        <v>42820</v>
      </c>
      <c r="U52" s="237">
        <f t="shared" si="5"/>
        <v>54</v>
      </c>
      <c r="V52" s="235">
        <f t="shared" si="6"/>
        <v>1.2058</v>
      </c>
      <c r="W52" s="235">
        <f t="shared" si="7"/>
        <v>1.1642372035994093</v>
      </c>
      <c r="X52">
        <f>IFERROR(INDEX(Rainfall_Wet!$O$2:$O$217,MATCH(B52, Rainfall_Wet!$A$2:$A$217,0)),"")</f>
        <v>214.262898705</v>
      </c>
      <c r="Y52" s="241">
        <v>21.96</v>
      </c>
      <c r="Z52" s="241">
        <v>8.9199999999999982</v>
      </c>
      <c r="AA52" s="241">
        <v>69.12</v>
      </c>
      <c r="AB52" s="242" t="s">
        <v>2688</v>
      </c>
      <c r="AC52" s="241">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s="25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placem_collection'!W53)),"YES","")</f>
        <v/>
      </c>
      <c r="AM52" t="str">
        <f>IF(ISNUMBER(SEARCH("H", 'WetLitterbags placem_collection'!W53)),"YES","")</f>
        <v/>
      </c>
      <c r="AN52" t="str">
        <f>IF(ISNUMBER(SEARCH("R", 'WetLitterbags placem_collection'!W53)),"YES","")</f>
        <v>YES</v>
      </c>
    </row>
    <row r="53" spans="1:40">
      <c r="A53" s="268" t="s">
        <v>2460</v>
      </c>
      <c r="B53" s="282">
        <f>'Dry_Litterbag Placem_Collection'!A54</f>
        <v>52</v>
      </c>
      <c r="C53" s="282" t="str">
        <f>'Dry_Litterbag Placem_Collection'!B54</f>
        <v>Makao</v>
      </c>
      <c r="D53" s="282" t="s">
        <v>2677</v>
      </c>
      <c r="E53" s="282" t="s">
        <v>20</v>
      </c>
      <c r="F53" s="282">
        <v>3</v>
      </c>
      <c r="G53" s="283" t="str">
        <f>'Dry_Litterbag Placem_Collection'!C54</f>
        <v>Dry_P3_T4</v>
      </c>
      <c r="H53" s="284" t="s">
        <v>2559</v>
      </c>
      <c r="I53" s="285" t="s">
        <v>1147</v>
      </c>
      <c r="J53" s="233" t="str">
        <f>'WetLitterbags placem_collection'!K54</f>
        <v>G638</v>
      </c>
      <c r="K53" s="235">
        <f>IFERROR(INDEX('Green_rooibos initial weight'!$C$5:$C$1749,MATCH(J53, 'Green_rooibos initial weight'!$A$5:$A$1749,0)),"")</f>
        <v>2.0409999999999999</v>
      </c>
      <c r="L53" s="235">
        <f t="shared" si="1"/>
        <v>1.7911999999999999</v>
      </c>
      <c r="M53" s="235">
        <f>AVERAGE('Ashed teabags wet'!$J$809:$J$813,'Ashed teabags wet'!$J$817:$J$818,'Ashed teabags wet'!$J$820:$J$821)</f>
        <v>5.5094158734921841</v>
      </c>
      <c r="N53" s="235">
        <f t="shared" si="2"/>
        <v>1.6925153428740078</v>
      </c>
      <c r="O53" s="235">
        <f>IF(IFERROR(INDEX('Both teabags AfterWet'!$D$1:$D$839,MATCH(J53,'Both teabags AfterWet'!$B$1:$B$839,0)),"")="","",(IFERROR(INDEX('Both teabags AfterWet'!$D$1:$D$839,MATCH(J53,'Both teabags AfterWet'!$B$1:$B$839,0)),"")))</f>
        <v>1.075</v>
      </c>
      <c r="P53" s="235">
        <f t="shared" si="3"/>
        <v>0.92439999999999989</v>
      </c>
      <c r="Q53" s="235">
        <f>IFERROR(INDEX('Ashed teabags wet'!$J$2:$J$825,MATCH(J53,'Ashed teabags wet'!$B$2:$B$825,0)),"")</f>
        <v>30.654761904762275</v>
      </c>
      <c r="R53" s="235">
        <f t="shared" si="8"/>
        <v>0.64102738095237743</v>
      </c>
      <c r="S53" s="236">
        <f>'WetLitterbags placem_collection'!E54</f>
        <v>42766</v>
      </c>
      <c r="T53" s="236">
        <f>IF('WetLitterbags placem_collection'!G54="","",'WetLitterbags placem_collection'!G54)</f>
        <v>42820</v>
      </c>
      <c r="U53" s="237">
        <f t="shared" si="5"/>
        <v>54</v>
      </c>
      <c r="V53" s="235">
        <f t="shared" si="6"/>
        <v>0.86680000000000001</v>
      </c>
      <c r="W53" s="235">
        <f t="shared" si="7"/>
        <v>1.0514879619216304</v>
      </c>
      <c r="X53">
        <f>IFERROR(INDEX(Rainfall_Wet!$O$2:$O$217,MATCH(B53, Rainfall_Wet!$A$2:$A$217,0)),"")</f>
        <v>214.262898705</v>
      </c>
      <c r="Y53" s="241">
        <v>21.96</v>
      </c>
      <c r="Z53" s="241">
        <v>8.9199999999999982</v>
      </c>
      <c r="AA53" s="241">
        <v>69.12</v>
      </c>
      <c r="AB53" s="242" t="s">
        <v>2688</v>
      </c>
      <c r="AC53" s="241">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s="25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placem_collection'!W54)),"YES","")</f>
        <v/>
      </c>
      <c r="AM53" t="str">
        <f>IF(ISNUMBER(SEARCH("H", 'WetLitterbags placem_collection'!W54)),"YES","")</f>
        <v>YES</v>
      </c>
      <c r="AN53" t="str">
        <f>IF(ISNUMBER(SEARCH("R", 'WetLitterbags placem_collection'!W54)),"YES","")</f>
        <v/>
      </c>
    </row>
    <row r="54" spans="1:40">
      <c r="A54" s="268" t="s">
        <v>2460</v>
      </c>
      <c r="B54" s="282">
        <f>'Dry_Litterbag Placem_Collection'!A55</f>
        <v>53</v>
      </c>
      <c r="C54" s="282" t="str">
        <f>'Dry_Litterbag Placem_Collection'!B55</f>
        <v>Makao</v>
      </c>
      <c r="D54" s="282" t="s">
        <v>2677</v>
      </c>
      <c r="E54" s="282" t="s">
        <v>20</v>
      </c>
      <c r="F54" s="282">
        <v>3</v>
      </c>
      <c r="G54" s="283" t="str">
        <f>'Dry_Litterbag Placem_Collection'!C55</f>
        <v>Dry_P3_T5</v>
      </c>
      <c r="H54" s="284" t="s">
        <v>2559</v>
      </c>
      <c r="I54" s="285" t="s">
        <v>1147</v>
      </c>
      <c r="J54" s="233" t="str">
        <f>'WetLitterbags placem_collection'!K55</f>
        <v>G426</v>
      </c>
      <c r="K54" s="235">
        <f>IFERROR(INDEX('Green_rooibos initial weight'!$C$5:$C$1749,MATCH(J54, 'Green_rooibos initial weight'!$A$5:$A$1749,0)),"")</f>
        <v>2.0230000000000001</v>
      </c>
      <c r="L54" s="235">
        <f t="shared" si="1"/>
        <v>1.7732000000000001</v>
      </c>
      <c r="M54" s="235">
        <f>AVERAGE('Ashed teabags wet'!$J$809:$J$813,'Ashed teabags wet'!$J$817:$J$818,'Ashed teabags wet'!$J$820:$J$821)</f>
        <v>5.5094158734921841</v>
      </c>
      <c r="N54" s="235">
        <f t="shared" si="2"/>
        <v>1.6755070377312367</v>
      </c>
      <c r="O54" s="235" t="str">
        <f>IF(IFERROR(INDEX('Both teabags AfterWet'!$D$1:$D$839,MATCH(J54,'Both teabags AfterWet'!$B$1:$B$839,0)),"")="","",(IFERROR(INDEX('Both teabags AfterWet'!$D$1:$D$839,MATCH(J54,'Both teabags AfterWet'!$B$1:$B$839,0)),"")))</f>
        <v/>
      </c>
      <c r="P54" s="235" t="str">
        <f t="shared" si="3"/>
        <v/>
      </c>
      <c r="Q54" s="235" t="str">
        <f>IFERROR(INDEX('Ashed teabags wet'!$J$2:$J$825,MATCH(J54,'Ashed teabags wet'!$B$2:$B$825,0)),"")</f>
        <v/>
      </c>
      <c r="R54" s="235" t="str">
        <f t="shared" si="8"/>
        <v/>
      </c>
      <c r="S54" s="236">
        <f>'WetLitterbags placem_collection'!E55</f>
        <v>42766</v>
      </c>
      <c r="T54" s="236">
        <f>IF('WetLitterbags placem_collection'!G55="","",'WetLitterbags placem_collection'!G55)</f>
        <v>42820</v>
      </c>
      <c r="U54" s="237">
        <f t="shared" si="5"/>
        <v>54</v>
      </c>
      <c r="V54" s="235" t="str">
        <f t="shared" si="6"/>
        <v/>
      </c>
      <c r="W54" s="235" t="str">
        <f t="shared" si="7"/>
        <v/>
      </c>
      <c r="X54">
        <f>IFERROR(INDEX(Rainfall_Wet!$O$2:$O$217,MATCH(B54, Rainfall_Wet!$A$2:$A$217,0)),"")</f>
        <v>214.262898705</v>
      </c>
      <c r="Y54" s="241">
        <v>21.96</v>
      </c>
      <c r="Z54" s="241">
        <v>8.9199999999999982</v>
      </c>
      <c r="AA54" s="241">
        <v>69.12</v>
      </c>
      <c r="AB54" s="242" t="s">
        <v>2688</v>
      </c>
      <c r="AC54" s="241">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s="25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placem_collection'!W55)),"YES","")</f>
        <v/>
      </c>
      <c r="AM54" t="str">
        <f>IF(ISNUMBER(SEARCH("H", 'WetLitterbags placem_collection'!W55)),"YES","")</f>
        <v/>
      </c>
      <c r="AN54" t="str">
        <f>IF(ISNUMBER(SEARCH("R", 'WetLitterbags placem_collection'!W55)),"YES","")</f>
        <v/>
      </c>
    </row>
    <row r="55" spans="1:40">
      <c r="A55" s="268" t="s">
        <v>2460</v>
      </c>
      <c r="B55" s="282">
        <f>'Dry_Litterbag Placem_Collection'!A56</f>
        <v>54</v>
      </c>
      <c r="C55" s="282" t="str">
        <f>'Dry_Litterbag Placem_Collection'!B56</f>
        <v>Makao</v>
      </c>
      <c r="D55" s="282" t="s">
        <v>2677</v>
      </c>
      <c r="E55" s="282" t="s">
        <v>20</v>
      </c>
      <c r="F55" s="282">
        <v>3</v>
      </c>
      <c r="G55" s="283" t="str">
        <f>'Dry_Litterbag Placem_Collection'!C56</f>
        <v>Dry_P3_T6</v>
      </c>
      <c r="H55" s="284" t="s">
        <v>2559</v>
      </c>
      <c r="I55" s="285" t="s">
        <v>1147</v>
      </c>
      <c r="J55" s="233" t="str">
        <f>'WetLitterbags placem_collection'!K56</f>
        <v>G589</v>
      </c>
      <c r="K55" s="235">
        <f>IFERROR(INDEX('Green_rooibos initial weight'!$C$5:$C$1749,MATCH(J55, 'Green_rooibos initial weight'!$A$5:$A$1749,0)),"")</f>
        <v>2.0419999999999998</v>
      </c>
      <c r="L55" s="235">
        <f t="shared" si="1"/>
        <v>1.7921999999999998</v>
      </c>
      <c r="M55" s="235">
        <f>AVERAGE('Ashed teabags wet'!$J$809:$J$813,'Ashed teabags wet'!$J$817:$J$818,'Ashed teabags wet'!$J$820:$J$821)</f>
        <v>5.5094158734921841</v>
      </c>
      <c r="N55" s="235">
        <f t="shared" si="2"/>
        <v>1.6934602487152728</v>
      </c>
      <c r="O55" s="235" t="str">
        <f>IF(IFERROR(INDEX('Both teabags AfterWet'!$D$1:$D$839,MATCH(J55,'Both teabags AfterWet'!$B$1:$B$839,0)),"")="","",(IFERROR(INDEX('Both teabags AfterWet'!$D$1:$D$839,MATCH(J55,'Both teabags AfterWet'!$B$1:$B$839,0)),"")))</f>
        <v/>
      </c>
      <c r="P55" s="235" t="str">
        <f t="shared" si="3"/>
        <v/>
      </c>
      <c r="Q55" s="235" t="str">
        <f>IFERROR(INDEX('Ashed teabags wet'!$J$2:$J$825,MATCH(J55,'Ashed teabags wet'!$B$2:$B$825,0)),"")</f>
        <v/>
      </c>
      <c r="R55" s="235" t="str">
        <f t="shared" si="8"/>
        <v/>
      </c>
      <c r="S55" s="236">
        <f>'WetLitterbags placem_collection'!E56</f>
        <v>42766</v>
      </c>
      <c r="T55" s="236">
        <f>IF('WetLitterbags placem_collection'!G56="","",'WetLitterbags placem_collection'!G56)</f>
        <v>42820</v>
      </c>
      <c r="U55" s="237">
        <f t="shared" si="5"/>
        <v>54</v>
      </c>
      <c r="V55" s="235" t="str">
        <f t="shared" si="6"/>
        <v/>
      </c>
      <c r="W55" s="235" t="str">
        <f t="shared" si="7"/>
        <v/>
      </c>
      <c r="X55">
        <f>IFERROR(INDEX(Rainfall_Wet!$O$2:$O$217,MATCH(B55, Rainfall_Wet!$A$2:$A$217,0)),"")</f>
        <v>214.262898705</v>
      </c>
      <c r="Y55" s="241">
        <v>21.96</v>
      </c>
      <c r="Z55" s="241">
        <v>8.9199999999999982</v>
      </c>
      <c r="AA55" s="241">
        <v>69.12</v>
      </c>
      <c r="AB55" s="242" t="s">
        <v>2688</v>
      </c>
      <c r="AC55" s="241">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s="25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placem_collection'!W56)),"YES","")</f>
        <v/>
      </c>
      <c r="AM55" t="str">
        <f>IF(ISNUMBER(SEARCH("H", 'WetLitterbags placem_collection'!W56)),"YES","")</f>
        <v/>
      </c>
      <c r="AN55" t="str">
        <f>IF(ISNUMBER(SEARCH("R", 'WetLitterbags placem_collection'!W56)),"YES","")</f>
        <v/>
      </c>
    </row>
    <row r="56" spans="1:40">
      <c r="A56" s="268" t="s">
        <v>2460</v>
      </c>
      <c r="B56" s="282">
        <f>'Dry_Litterbag Placem_Collection'!A57</f>
        <v>55</v>
      </c>
      <c r="C56" s="282" t="str">
        <f>'Dry_Litterbag Placem_Collection'!B57</f>
        <v>Makao</v>
      </c>
      <c r="D56" s="282" t="s">
        <v>2677</v>
      </c>
      <c r="E56" s="282" t="s">
        <v>20</v>
      </c>
      <c r="F56" s="282">
        <v>3</v>
      </c>
      <c r="G56" s="283" t="str">
        <f>'Dry_Litterbag Placem_Collection'!C57</f>
        <v>Dry_P3_T7</v>
      </c>
      <c r="H56" s="284" t="s">
        <v>2559</v>
      </c>
      <c r="I56" s="285" t="s">
        <v>1147</v>
      </c>
      <c r="J56" s="233" t="str">
        <f>'WetLitterbags placem_collection'!K57</f>
        <v>G622</v>
      </c>
      <c r="K56" s="235">
        <f>IFERROR(INDEX('Green_rooibos initial weight'!$C$5:$C$1749,MATCH(J56, 'Green_rooibos initial weight'!$A$5:$A$1749,0)),"")</f>
        <v>1.978</v>
      </c>
      <c r="L56" s="235">
        <f t="shared" si="1"/>
        <v>1.7282</v>
      </c>
      <c r="M56" s="235">
        <f>AVERAGE('Ashed teabags wet'!$J$809:$J$813,'Ashed teabags wet'!$J$817:$J$818,'Ashed teabags wet'!$J$820:$J$821)</f>
        <v>5.5094158734921841</v>
      </c>
      <c r="N56" s="235">
        <f t="shared" si="2"/>
        <v>1.632986274874308</v>
      </c>
      <c r="O56" s="235" t="str">
        <f>IF(IFERROR(INDEX('Both teabags AfterWet'!$D$1:$D$839,MATCH(J56,'Both teabags AfterWet'!$B$1:$B$839,0)),"")="","",(IFERROR(INDEX('Both teabags AfterWet'!$D$1:$D$839,MATCH(J56,'Both teabags AfterWet'!$B$1:$B$839,0)),"")))</f>
        <v/>
      </c>
      <c r="P56" s="235" t="str">
        <f t="shared" si="3"/>
        <v/>
      </c>
      <c r="Q56" s="235" t="str">
        <f>IFERROR(INDEX('Ashed teabags wet'!$J$2:$J$825,MATCH(J56,'Ashed teabags wet'!$B$2:$B$825,0)),"")</f>
        <v/>
      </c>
      <c r="R56" s="235" t="str">
        <f t="shared" si="8"/>
        <v/>
      </c>
      <c r="S56" s="236">
        <f>'WetLitterbags placem_collection'!E57</f>
        <v>42766</v>
      </c>
      <c r="T56" s="236">
        <f>IF('WetLitterbags placem_collection'!G57="","",'WetLitterbags placem_collection'!G57)</f>
        <v>42820</v>
      </c>
      <c r="U56" s="237">
        <f t="shared" si="5"/>
        <v>54</v>
      </c>
      <c r="V56" s="235" t="str">
        <f t="shared" si="6"/>
        <v/>
      </c>
      <c r="W56" s="235" t="str">
        <f t="shared" si="7"/>
        <v/>
      </c>
      <c r="X56">
        <f>IFERROR(INDEX(Rainfall_Wet!$O$2:$O$217,MATCH(B56, Rainfall_Wet!$A$2:$A$217,0)),"")</f>
        <v>214.262898705</v>
      </c>
      <c r="Y56" s="241">
        <v>21.96</v>
      </c>
      <c r="Z56" s="241">
        <v>8.9199999999999982</v>
      </c>
      <c r="AA56" s="241">
        <v>69.12</v>
      </c>
      <c r="AB56" s="242" t="s">
        <v>2688</v>
      </c>
      <c r="AC56" s="241">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s="25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placem_collection'!W57)),"YES","")</f>
        <v/>
      </c>
      <c r="AM56" t="str">
        <f>IF(ISNUMBER(SEARCH("H", 'WetLitterbags placem_collection'!W57)),"YES","")</f>
        <v>YES</v>
      </c>
      <c r="AN56" t="str">
        <f>IF(ISNUMBER(SEARCH("R", 'WetLitterbags placem_collection'!W57)),"YES","")</f>
        <v/>
      </c>
    </row>
    <row r="57" spans="1:40">
      <c r="A57" s="268" t="s">
        <v>2460</v>
      </c>
      <c r="B57" s="282">
        <f>'Dry_Litterbag Placem_Collection'!A58</f>
        <v>56</v>
      </c>
      <c r="C57" s="282" t="str">
        <f>'Dry_Litterbag Placem_Collection'!B58</f>
        <v>Makao</v>
      </c>
      <c r="D57" s="282" t="s">
        <v>2677</v>
      </c>
      <c r="E57" s="282" t="s">
        <v>20</v>
      </c>
      <c r="F57" s="282">
        <v>3</v>
      </c>
      <c r="G57" s="283" t="str">
        <f>'Dry_Litterbag Placem_Collection'!C58</f>
        <v>Dry_P3_T8</v>
      </c>
      <c r="H57" s="284" t="s">
        <v>2559</v>
      </c>
      <c r="I57" s="285" t="s">
        <v>1147</v>
      </c>
      <c r="J57" s="233" t="str">
        <f>'WetLitterbags placem_collection'!K58</f>
        <v>G538</v>
      </c>
      <c r="K57" s="235">
        <f>IFERROR(INDEX('Green_rooibos initial weight'!$C$5:$C$1749,MATCH(J57, 'Green_rooibos initial weight'!$A$5:$A$1749,0)),"")</f>
        <v>2.1760000000000002</v>
      </c>
      <c r="L57" s="235">
        <f t="shared" si="1"/>
        <v>1.9262000000000001</v>
      </c>
      <c r="M57" s="235">
        <f>AVERAGE('Ashed teabags wet'!$J$809:$J$813,'Ashed teabags wet'!$J$817:$J$818,'Ashed teabags wet'!$J$820:$J$821)</f>
        <v>5.5094158734921841</v>
      </c>
      <c r="N57" s="235">
        <f t="shared" si="2"/>
        <v>1.8200776314447937</v>
      </c>
      <c r="O57" s="235">
        <f>IF(IFERROR(INDEX('Both teabags AfterWet'!$D$1:$D$839,MATCH(J57,'Both teabags AfterWet'!$B$1:$B$839,0)),"")="","",(IFERROR(INDEX('Both teabags AfterWet'!$D$1:$D$839,MATCH(J57,'Both teabags AfterWet'!$B$1:$B$839,0)),"")))</f>
        <v>0.81</v>
      </c>
      <c r="P57" s="235">
        <f t="shared" si="3"/>
        <v>0.65939999999999999</v>
      </c>
      <c r="Q57" s="235">
        <f>IFERROR(INDEX('Ashed teabags wet'!$J$2:$J$825,MATCH(J57,'Ashed teabags wet'!$B$2:$B$825,0)),"")</f>
        <v>21.852387843704392</v>
      </c>
      <c r="R57" s="235">
        <f t="shared" si="8"/>
        <v>0.51530535455861326</v>
      </c>
      <c r="S57" s="236">
        <f>'WetLitterbags placem_collection'!E58</f>
        <v>42766</v>
      </c>
      <c r="T57" s="236">
        <f>IF('WetLitterbags placem_collection'!G58="","",'WetLitterbags placem_collection'!G58)</f>
        <v>42820</v>
      </c>
      <c r="U57" s="237">
        <f t="shared" si="5"/>
        <v>54</v>
      </c>
      <c r="V57" s="235">
        <f t="shared" si="6"/>
        <v>1.2668000000000001</v>
      </c>
      <c r="W57" s="235">
        <f t="shared" si="7"/>
        <v>1.3047722768861805</v>
      </c>
      <c r="X57">
        <f>IFERROR(INDEX(Rainfall_Wet!$O$2:$O$217,MATCH(B57, Rainfall_Wet!$A$2:$A$217,0)),"")</f>
        <v>214.262898705</v>
      </c>
      <c r="Y57" s="241">
        <v>21.96</v>
      </c>
      <c r="Z57" s="241">
        <v>8.9199999999999982</v>
      </c>
      <c r="AA57" s="241">
        <v>69.12</v>
      </c>
      <c r="AB57" s="242" t="s">
        <v>2688</v>
      </c>
      <c r="AC57" s="241">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s="25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placem_collection'!W58)),"YES","")</f>
        <v>YES</v>
      </c>
      <c r="AM57" t="str">
        <f>IF(ISNUMBER(SEARCH("H", 'WetLitterbags placem_collection'!W58)),"YES","")</f>
        <v>YES</v>
      </c>
      <c r="AN57" t="str">
        <f>IF(ISNUMBER(SEARCH("R", 'WetLitterbags placem_collection'!W58)),"YES","")</f>
        <v/>
      </c>
    </row>
    <row r="58" spans="1:40">
      <c r="A58" s="268" t="s">
        <v>2460</v>
      </c>
      <c r="B58" s="282">
        <f>'Dry_Litterbag Placem_Collection'!A59</f>
        <v>57</v>
      </c>
      <c r="C58" s="282" t="str">
        <f>'Dry_Litterbag Placem_Collection'!B59</f>
        <v>Makao</v>
      </c>
      <c r="D58" s="282" t="s">
        <v>2677</v>
      </c>
      <c r="E58" s="282" t="s">
        <v>20</v>
      </c>
      <c r="F58" s="282">
        <v>4</v>
      </c>
      <c r="G58" s="283" t="str">
        <f>'Dry_Litterbag Placem_Collection'!C59</f>
        <v>Dry_P4_T1</v>
      </c>
      <c r="H58" s="284" t="s">
        <v>2559</v>
      </c>
      <c r="I58" s="285" t="s">
        <v>1147</v>
      </c>
      <c r="J58" s="233" t="str">
        <f>'WetLitterbags placem_collection'!K59</f>
        <v>G540</v>
      </c>
      <c r="K58" s="235">
        <f>IFERROR(INDEX('Green_rooibos initial weight'!$C$5:$C$1749,MATCH(J58, 'Green_rooibos initial weight'!$A$5:$A$1749,0)),"")</f>
        <v>2.0830000000000002</v>
      </c>
      <c r="L58" s="235">
        <f t="shared" si="1"/>
        <v>1.8332000000000002</v>
      </c>
      <c r="M58" s="235">
        <f>AVERAGE('Ashed teabags wet'!$J$809:$J$813,'Ashed teabags wet'!$J$817:$J$818,'Ashed teabags wet'!$J$820:$J$821)</f>
        <v>5.5094158734921841</v>
      </c>
      <c r="N58" s="235">
        <f t="shared" si="2"/>
        <v>1.7322013882071414</v>
      </c>
      <c r="O58" s="235">
        <f>IF(IFERROR(INDEX('Both teabags AfterWet'!$D$1:$D$839,MATCH(J58,'Both teabags AfterWet'!$B$1:$B$839,0)),"")="","",(IFERROR(INDEX('Both teabags AfterWet'!$D$1:$D$839,MATCH(J58,'Both teabags AfterWet'!$B$1:$B$839,0)),"")))</f>
        <v>0.73299999999999998</v>
      </c>
      <c r="P58" s="235">
        <f t="shared" si="3"/>
        <v>0.58240000000000003</v>
      </c>
      <c r="Q58" s="235">
        <f>IFERROR(INDEX('Ashed teabags wet'!$J$2:$J$825,MATCH(J58,'Ashed teabags wet'!$B$2:$B$825,0)),"")</f>
        <v>21.550000000000765</v>
      </c>
      <c r="R58" s="235">
        <f t="shared" si="8"/>
        <v>0.45689279999999555</v>
      </c>
      <c r="S58" s="236">
        <f>'WetLitterbags placem_collection'!E59</f>
        <v>42766</v>
      </c>
      <c r="T58" s="236">
        <f>IF('WetLitterbags placem_collection'!G59="","",'WetLitterbags placem_collection'!G59)</f>
        <v>42820</v>
      </c>
      <c r="U58" s="237">
        <f t="shared" si="5"/>
        <v>54</v>
      </c>
      <c r="V58" s="235">
        <f t="shared" si="6"/>
        <v>1.2508000000000001</v>
      </c>
      <c r="W58" s="235">
        <f t="shared" si="7"/>
        <v>1.275308588207146</v>
      </c>
      <c r="X58">
        <f>IFERROR(INDEX(Rainfall_Wet!$O$2:$O$217,MATCH(B58, Rainfall_Wet!$A$2:$A$217,0)),"")</f>
        <v>214.262898705</v>
      </c>
      <c r="Y58" s="241">
        <v>25.96</v>
      </c>
      <c r="Z58" s="241">
        <v>6.9200000000000008</v>
      </c>
      <c r="AA58" s="241">
        <v>67.12</v>
      </c>
      <c r="AB58" s="242" t="s">
        <v>2688</v>
      </c>
      <c r="AC58" s="241">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s="25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placem_collection'!W59)),"YES","")</f>
        <v/>
      </c>
      <c r="AM58" t="str">
        <f>IF(ISNUMBER(SEARCH("H", 'WetLitterbags placem_collection'!W59)),"YES","")</f>
        <v>YES</v>
      </c>
      <c r="AN58" t="str">
        <f>IF(ISNUMBER(SEARCH("R", 'WetLitterbags placem_collection'!W59)),"YES","")</f>
        <v>YES</v>
      </c>
    </row>
    <row r="59" spans="1:40">
      <c r="A59" s="268" t="s">
        <v>2460</v>
      </c>
      <c r="B59" s="282">
        <f>'Dry_Litterbag Placem_Collection'!A60</f>
        <v>58</v>
      </c>
      <c r="C59" s="282" t="str">
        <f>'Dry_Litterbag Placem_Collection'!B60</f>
        <v>Makao</v>
      </c>
      <c r="D59" s="282" t="s">
        <v>2677</v>
      </c>
      <c r="E59" s="282" t="s">
        <v>20</v>
      </c>
      <c r="F59" s="282">
        <v>4</v>
      </c>
      <c r="G59" s="283" t="str">
        <f>'Dry_Litterbag Placem_Collection'!C60</f>
        <v>Dry_P4_T2</v>
      </c>
      <c r="H59" s="284" t="s">
        <v>2559</v>
      </c>
      <c r="I59" s="285" t="s">
        <v>1147</v>
      </c>
      <c r="J59" s="233" t="str">
        <f>'WetLitterbags placem_collection'!K60</f>
        <v>G513</v>
      </c>
      <c r="K59" s="235">
        <f>IFERROR(INDEX('Green_rooibos initial weight'!$C$5:$C$1749,MATCH(J59, 'Green_rooibos initial weight'!$A$5:$A$1749,0)),"")</f>
        <v>2.0179999999999998</v>
      </c>
      <c r="L59" s="235">
        <f t="shared" si="1"/>
        <v>1.7681999999999998</v>
      </c>
      <c r="M59" s="235">
        <f>AVERAGE('Ashed teabags wet'!$J$809:$J$813,'Ashed teabags wet'!$J$817:$J$818,'Ashed teabags wet'!$J$820:$J$821)</f>
        <v>5.5094158734921841</v>
      </c>
      <c r="N59" s="235">
        <f t="shared" si="2"/>
        <v>1.6707825085249111</v>
      </c>
      <c r="O59" s="235">
        <f>IF(IFERROR(INDEX('Both teabags AfterWet'!$D$1:$D$839,MATCH(J59,'Both teabags AfterWet'!$B$1:$B$839,0)),"")="","",(IFERROR(INDEX('Both teabags AfterWet'!$D$1:$D$839,MATCH(J59,'Both teabags AfterWet'!$B$1:$B$839,0)),"")))</f>
        <v>0.93279999999999996</v>
      </c>
      <c r="P59" s="235">
        <f t="shared" si="3"/>
        <v>0.78220000000000001</v>
      </c>
      <c r="Q59" s="235">
        <f>IFERROR(INDEX('Ashed teabags wet'!$J$2:$J$825,MATCH(J59,'Ashed teabags wet'!$B$2:$B$825,0)),"")</f>
        <v>17.757936507936094</v>
      </c>
      <c r="R59" s="235">
        <f t="shared" si="8"/>
        <v>0.6432974206349239</v>
      </c>
      <c r="S59" s="236">
        <f>'WetLitterbags placem_collection'!E60</f>
        <v>42766</v>
      </c>
      <c r="T59" s="236">
        <f>IF('WetLitterbags placem_collection'!G60="","",'WetLitterbags placem_collection'!G60)</f>
        <v>42820</v>
      </c>
      <c r="U59" s="237">
        <f t="shared" si="5"/>
        <v>54</v>
      </c>
      <c r="V59" s="235">
        <f t="shared" si="6"/>
        <v>0.98599999999999977</v>
      </c>
      <c r="W59" s="235">
        <f t="shared" si="7"/>
        <v>1.0274850878899873</v>
      </c>
      <c r="X59">
        <f>IFERROR(INDEX(Rainfall_Wet!$O$2:$O$217,MATCH(B59, Rainfall_Wet!$A$2:$A$217,0)),"")</f>
        <v>214.262898705</v>
      </c>
      <c r="Y59" s="241">
        <v>25.96</v>
      </c>
      <c r="Z59" s="241">
        <v>6.9200000000000008</v>
      </c>
      <c r="AA59" s="241">
        <v>67.12</v>
      </c>
      <c r="AB59" s="242" t="s">
        <v>2688</v>
      </c>
      <c r="AC59" s="241">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s="25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placem_collection'!W60)),"YES","")</f>
        <v/>
      </c>
      <c r="AM59" t="str">
        <f>IF(ISNUMBER(SEARCH("H", 'WetLitterbags placem_collection'!W60)),"YES","")</f>
        <v>YES</v>
      </c>
      <c r="AN59" t="str">
        <f>IF(ISNUMBER(SEARCH("R", 'WetLitterbags placem_collection'!W60)),"YES","")</f>
        <v/>
      </c>
    </row>
    <row r="60" spans="1:40">
      <c r="A60" s="268" t="s">
        <v>2460</v>
      </c>
      <c r="B60" s="282">
        <f>'Dry_Litterbag Placem_Collection'!A61</f>
        <v>59</v>
      </c>
      <c r="C60" s="282" t="str">
        <f>'Dry_Litterbag Placem_Collection'!B61</f>
        <v>Makao</v>
      </c>
      <c r="D60" s="282" t="s">
        <v>2677</v>
      </c>
      <c r="E60" s="282" t="s">
        <v>20</v>
      </c>
      <c r="F60" s="282">
        <v>4</v>
      </c>
      <c r="G60" s="283" t="str">
        <f>'Dry_Litterbag Placem_Collection'!C61</f>
        <v>Dry_P4_T3</v>
      </c>
      <c r="H60" s="284" t="s">
        <v>2559</v>
      </c>
      <c r="I60" s="285" t="s">
        <v>1147</v>
      </c>
      <c r="J60" s="233" t="str">
        <f>'WetLitterbags placem_collection'!K61</f>
        <v>G489</v>
      </c>
      <c r="K60" s="235">
        <f>IFERROR(INDEX('Green_rooibos initial weight'!$C$5:$C$1749,MATCH(J60, 'Green_rooibos initial weight'!$A$5:$A$1749,0)),"")</f>
        <v>1.9</v>
      </c>
      <c r="L60" s="235">
        <f t="shared" si="1"/>
        <v>1.6501999999999999</v>
      </c>
      <c r="M60" s="235">
        <f>AVERAGE('Ashed teabags wet'!$J$809:$J$813,'Ashed teabags wet'!$J$817:$J$818,'Ashed teabags wet'!$J$820:$J$821)</f>
        <v>5.5094158734921841</v>
      </c>
      <c r="N60" s="235">
        <f t="shared" si="2"/>
        <v>1.5592836192556319</v>
      </c>
      <c r="O60" s="235">
        <f>IF(IFERROR(INDEX('Both teabags AfterWet'!$D$1:$D$839,MATCH(J60,'Both teabags AfterWet'!$B$1:$B$839,0)),"")="","",(IFERROR(INDEX('Both teabags AfterWet'!$D$1:$D$839,MATCH(J60,'Both teabags AfterWet'!$B$1:$B$839,0)),"")))</f>
        <v>0.88400000000000001</v>
      </c>
      <c r="P60" s="235">
        <f t="shared" si="3"/>
        <v>0.73340000000000005</v>
      </c>
      <c r="Q60" s="235">
        <f>IFERROR(INDEX('Ashed teabags wet'!$J$2:$J$825,MATCH(J60,'Ashed teabags wet'!$B$2:$B$825,0)),"")</f>
        <v>11.144278606964582</v>
      </c>
      <c r="R60" s="235">
        <f t="shared" si="8"/>
        <v>0.65166786069652183</v>
      </c>
      <c r="S60" s="236">
        <f>'WetLitterbags placem_collection'!E61</f>
        <v>42766</v>
      </c>
      <c r="T60" s="236">
        <f>IF('WetLitterbags placem_collection'!G61="","",'WetLitterbags placem_collection'!G61)</f>
        <v>42820</v>
      </c>
      <c r="U60" s="237">
        <f t="shared" si="5"/>
        <v>54</v>
      </c>
      <c r="V60" s="235">
        <f t="shared" si="6"/>
        <v>0.91679999999999984</v>
      </c>
      <c r="W60" s="235">
        <f t="shared" si="7"/>
        <v>0.90761575855911003</v>
      </c>
      <c r="X60">
        <f>IFERROR(INDEX(Rainfall_Wet!$O$2:$O$217,MATCH(B60, Rainfall_Wet!$A$2:$A$217,0)),"")</f>
        <v>214.262898705</v>
      </c>
      <c r="Y60" s="241">
        <v>25.96</v>
      </c>
      <c r="Z60" s="241">
        <v>6.9200000000000008</v>
      </c>
      <c r="AA60" s="241">
        <v>67.12</v>
      </c>
      <c r="AB60" s="242" t="s">
        <v>2688</v>
      </c>
      <c r="AC60" s="241">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s="25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placem_collection'!W61)),"YES","")</f>
        <v/>
      </c>
      <c r="AM60" t="str">
        <f>IF(ISNUMBER(SEARCH("H", 'WetLitterbags placem_collection'!W61)),"YES","")</f>
        <v/>
      </c>
      <c r="AN60" t="str">
        <f>IF(ISNUMBER(SEARCH("R", 'WetLitterbags placem_collection'!W61)),"YES","")</f>
        <v/>
      </c>
    </row>
    <row r="61" spans="1:40">
      <c r="A61" s="268" t="s">
        <v>2460</v>
      </c>
      <c r="B61" s="282">
        <f>'Dry_Litterbag Placem_Collection'!A62</f>
        <v>60</v>
      </c>
      <c r="C61" s="282" t="str">
        <f>'Dry_Litterbag Placem_Collection'!B62</f>
        <v>Makao</v>
      </c>
      <c r="D61" s="282" t="s">
        <v>2677</v>
      </c>
      <c r="E61" s="282" t="s">
        <v>20</v>
      </c>
      <c r="F61" s="282">
        <v>4</v>
      </c>
      <c r="G61" s="283" t="str">
        <f>'Dry_Litterbag Placem_Collection'!C62</f>
        <v>Dry_P4_T4</v>
      </c>
      <c r="H61" s="284" t="s">
        <v>2559</v>
      </c>
      <c r="I61" s="285" t="s">
        <v>1147</v>
      </c>
      <c r="J61" s="233" t="str">
        <f>'WetLitterbags placem_collection'!K62</f>
        <v>G633</v>
      </c>
      <c r="K61" s="235">
        <f>IFERROR(INDEX('Green_rooibos initial weight'!$C$5:$C$1749,MATCH(J61, 'Green_rooibos initial weight'!$A$5:$A$1749,0)),"")</f>
        <v>2.0630000000000002</v>
      </c>
      <c r="L61" s="235">
        <f t="shared" si="1"/>
        <v>1.8132000000000001</v>
      </c>
      <c r="M61" s="235">
        <f>AVERAGE('Ashed teabags wet'!$J$809:$J$813,'Ashed teabags wet'!$J$817:$J$818,'Ashed teabags wet'!$J$820:$J$821)</f>
        <v>5.5094158734921841</v>
      </c>
      <c r="N61" s="235">
        <f t="shared" si="2"/>
        <v>1.7133032713818399</v>
      </c>
      <c r="O61" s="235">
        <f>IF(IFERROR(INDEX('Both teabags AfterWet'!$D$1:$D$839,MATCH(J61,'Both teabags AfterWet'!$B$1:$B$839,0)),"")="","",(IFERROR(INDEX('Both teabags AfterWet'!$D$1:$D$839,MATCH(J61,'Both teabags AfterWet'!$B$1:$B$839,0)),"")))</f>
        <v>0.874</v>
      </c>
      <c r="P61" s="235">
        <f t="shared" si="3"/>
        <v>0.72340000000000004</v>
      </c>
      <c r="Q61" s="235">
        <f>IFERROR(INDEX('Ashed teabags wet'!$J$2:$J$825,MATCH(J61,'Ashed teabags wet'!$B$2:$B$825,0)),"")</f>
        <v>12.827988338192315</v>
      </c>
      <c r="R61" s="235">
        <f t="shared" si="8"/>
        <v>0.63060233236151686</v>
      </c>
      <c r="S61" s="236">
        <f>'WetLitterbags placem_collection'!E62</f>
        <v>42766</v>
      </c>
      <c r="T61" s="236">
        <f>IF('WetLitterbags placem_collection'!G62="","",'WetLitterbags placem_collection'!G62)</f>
        <v>42820</v>
      </c>
      <c r="U61" s="237">
        <f t="shared" si="5"/>
        <v>54</v>
      </c>
      <c r="V61" s="235">
        <f t="shared" si="6"/>
        <v>1.0898000000000001</v>
      </c>
      <c r="W61" s="235">
        <f t="shared" si="7"/>
        <v>1.082700939020323</v>
      </c>
      <c r="X61">
        <f>IFERROR(INDEX(Rainfall_Wet!$O$2:$O$217,MATCH(B61, Rainfall_Wet!$A$2:$A$217,0)),"")</f>
        <v>214.262898705</v>
      </c>
      <c r="Y61" s="241">
        <v>25.96</v>
      </c>
      <c r="Z61" s="241">
        <v>6.9200000000000008</v>
      </c>
      <c r="AA61" s="241">
        <v>67.12</v>
      </c>
      <c r="AB61" s="242" t="s">
        <v>2688</v>
      </c>
      <c r="AC61" s="241">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s="25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placem_collection'!W62)),"YES","")</f>
        <v/>
      </c>
      <c r="AM61" t="str">
        <f>IF(ISNUMBER(SEARCH("H", 'WetLitterbags placem_collection'!W62)),"YES","")</f>
        <v/>
      </c>
      <c r="AN61" t="str">
        <f>IF(ISNUMBER(SEARCH("R", 'WetLitterbags placem_collection'!W62)),"YES","")</f>
        <v/>
      </c>
    </row>
    <row r="62" spans="1:40">
      <c r="A62" s="268" t="s">
        <v>2460</v>
      </c>
      <c r="B62" s="282">
        <f>'Dry_Litterbag Placem_Collection'!A63</f>
        <v>61</v>
      </c>
      <c r="C62" s="282" t="str">
        <f>'Dry_Litterbag Placem_Collection'!B63</f>
        <v>Makao</v>
      </c>
      <c r="D62" s="282" t="s">
        <v>2677</v>
      </c>
      <c r="E62" s="282" t="s">
        <v>20</v>
      </c>
      <c r="F62" s="282">
        <v>4</v>
      </c>
      <c r="G62" s="283" t="str">
        <f>'Dry_Litterbag Placem_Collection'!C63</f>
        <v>Dry_P4_T5</v>
      </c>
      <c r="H62" s="284" t="s">
        <v>2559</v>
      </c>
      <c r="I62" s="285" t="s">
        <v>1147</v>
      </c>
      <c r="J62" s="233" t="str">
        <f>'WetLitterbags placem_collection'!K63</f>
        <v>G541</v>
      </c>
      <c r="K62" s="235">
        <f>IFERROR(INDEX('Green_rooibos initial weight'!$C$5:$C$1749,MATCH(J62, 'Green_rooibos initial weight'!$A$5:$A$1749,0)),"")</f>
        <v>1.978</v>
      </c>
      <c r="L62" s="235">
        <f t="shared" si="1"/>
        <v>1.7282</v>
      </c>
      <c r="M62" s="235">
        <f>AVERAGE('Ashed teabags wet'!$J$809:$J$813,'Ashed teabags wet'!$J$817:$J$818,'Ashed teabags wet'!$J$820:$J$821)</f>
        <v>5.5094158734921841</v>
      </c>
      <c r="N62" s="235">
        <f t="shared" si="2"/>
        <v>1.632986274874308</v>
      </c>
      <c r="O62" s="235">
        <f>IF(IFERROR(INDEX('Both teabags AfterWet'!$D$1:$D$839,MATCH(J62,'Both teabags AfterWet'!$B$1:$B$839,0)),"")="","",(IFERROR(INDEX('Both teabags AfterWet'!$D$1:$D$839,MATCH(J62,'Both teabags AfterWet'!$B$1:$B$839,0)),"")))</f>
        <v>0.78600000000000003</v>
      </c>
      <c r="P62" s="235">
        <f t="shared" si="3"/>
        <v>0.63539999999999996</v>
      </c>
      <c r="Q62" s="235">
        <f>IFERROR(INDEX('Ashed teabags wet'!$J$2:$J$825,MATCH(J62,'Ashed teabags wet'!$B$2:$B$825,0)),"")</f>
        <v>12.728194726166139</v>
      </c>
      <c r="R62" s="235">
        <f t="shared" si="8"/>
        <v>0.55452505070994029</v>
      </c>
      <c r="S62" s="236">
        <f>'WetLitterbags placem_collection'!E63</f>
        <v>42766</v>
      </c>
      <c r="T62" s="236">
        <f>IF('WetLitterbags placem_collection'!G63="","",'WetLitterbags placem_collection'!G63)</f>
        <v>42820</v>
      </c>
      <c r="U62" s="237">
        <f t="shared" si="5"/>
        <v>54</v>
      </c>
      <c r="V62" s="235">
        <f t="shared" si="6"/>
        <v>1.0928</v>
      </c>
      <c r="W62" s="235">
        <f t="shared" si="7"/>
        <v>1.0784612241643678</v>
      </c>
      <c r="X62">
        <f>IFERROR(INDEX(Rainfall_Wet!$O$2:$O$217,MATCH(B62, Rainfall_Wet!$A$2:$A$217,0)),"")</f>
        <v>214.262898705</v>
      </c>
      <c r="Y62" s="241">
        <v>25.96</v>
      </c>
      <c r="Z62" s="241">
        <v>6.9200000000000008</v>
      </c>
      <c r="AA62" s="241">
        <v>67.12</v>
      </c>
      <c r="AB62" s="242" t="s">
        <v>2688</v>
      </c>
      <c r="AC62" s="241">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s="25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placem_collection'!W63)),"YES","")</f>
        <v>YES</v>
      </c>
      <c r="AM62" t="str">
        <f>IF(ISNUMBER(SEARCH("H", 'WetLitterbags placem_collection'!W63)),"YES","")</f>
        <v>YES</v>
      </c>
      <c r="AN62" t="str">
        <f>IF(ISNUMBER(SEARCH("R", 'WetLitterbags placem_collection'!W63)),"YES","")</f>
        <v/>
      </c>
    </row>
    <row r="63" spans="1:40">
      <c r="A63" s="268" t="s">
        <v>2460</v>
      </c>
      <c r="B63" s="282">
        <f>'Dry_Litterbag Placem_Collection'!A64</f>
        <v>62</v>
      </c>
      <c r="C63" s="282" t="str">
        <f>'Dry_Litterbag Placem_Collection'!B64</f>
        <v>Makao</v>
      </c>
      <c r="D63" s="282" t="s">
        <v>2677</v>
      </c>
      <c r="E63" s="282" t="s">
        <v>20</v>
      </c>
      <c r="F63" s="282">
        <v>4</v>
      </c>
      <c r="G63" s="283" t="str">
        <f>'Dry_Litterbag Placem_Collection'!C64</f>
        <v>Dry_P4_T6</v>
      </c>
      <c r="H63" s="284" t="s">
        <v>2559</v>
      </c>
      <c r="I63" s="285" t="s">
        <v>1147</v>
      </c>
      <c r="J63" s="233" t="str">
        <f>'WetLitterbags placem_collection'!K64</f>
        <v>G565</v>
      </c>
      <c r="K63" s="235">
        <f>IFERROR(INDEX('Green_rooibos initial weight'!$C$5:$C$1749,MATCH(J63, 'Green_rooibos initial weight'!$A$5:$A$1749,0)),"")</f>
        <v>2.109</v>
      </c>
      <c r="L63" s="235">
        <f t="shared" si="1"/>
        <v>1.8592</v>
      </c>
      <c r="M63" s="235">
        <f>AVERAGE('Ashed teabags wet'!$J$809:$J$813,'Ashed teabags wet'!$J$817:$J$818,'Ashed teabags wet'!$J$820:$J$821)</f>
        <v>5.5094158734921841</v>
      </c>
      <c r="N63" s="235">
        <f t="shared" si="2"/>
        <v>1.7567689400800333</v>
      </c>
      <c r="O63" s="235">
        <f>IF(IFERROR(INDEX('Both teabags AfterWet'!$D$1:$D$839,MATCH(J63,'Both teabags AfterWet'!$B$1:$B$839,0)),"")="","",(IFERROR(INDEX('Both teabags AfterWet'!$D$1:$D$839,MATCH(J63,'Both teabags AfterWet'!$B$1:$B$839,0)),"")))</f>
        <v>0.9224</v>
      </c>
      <c r="P63" s="235">
        <f t="shared" si="3"/>
        <v>0.77180000000000004</v>
      </c>
      <c r="Q63" s="235">
        <f>IFERROR(INDEX('Ashed teabags wet'!$J$2:$J$825,MATCH(J63,'Ashed teabags wet'!$B$2:$B$825,0)),"")</f>
        <v>20.729927007299029</v>
      </c>
      <c r="R63" s="235">
        <f t="shared" si="8"/>
        <v>0.61180642335766611</v>
      </c>
      <c r="S63" s="236">
        <f>'WetLitterbags placem_collection'!E64</f>
        <v>42766</v>
      </c>
      <c r="T63" s="236">
        <f>IF('WetLitterbags placem_collection'!G64="","",'WetLitterbags placem_collection'!G64)</f>
        <v>42820</v>
      </c>
      <c r="U63" s="237">
        <f t="shared" si="5"/>
        <v>54</v>
      </c>
      <c r="V63" s="235">
        <f t="shared" si="6"/>
        <v>1.0873999999999999</v>
      </c>
      <c r="W63" s="235">
        <f t="shared" si="7"/>
        <v>1.1449625167223672</v>
      </c>
      <c r="X63">
        <f>IFERROR(INDEX(Rainfall_Wet!$O$2:$O$217,MATCH(B63, Rainfall_Wet!$A$2:$A$217,0)),"")</f>
        <v>214.262898705</v>
      </c>
      <c r="Y63" s="241">
        <v>25.96</v>
      </c>
      <c r="Z63" s="241">
        <v>6.9200000000000008</v>
      </c>
      <c r="AA63" s="241">
        <v>67.12</v>
      </c>
      <c r="AB63" s="242" t="s">
        <v>2688</v>
      </c>
      <c r="AC63" s="241">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s="25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placem_collection'!W64)),"YES","")</f>
        <v/>
      </c>
      <c r="AM63" t="str">
        <f>IF(ISNUMBER(SEARCH("H", 'WetLitterbags placem_collection'!W64)),"YES","")</f>
        <v>YES</v>
      </c>
      <c r="AN63" t="str">
        <f>IF(ISNUMBER(SEARCH("R", 'WetLitterbags placem_collection'!W64)),"YES","")</f>
        <v/>
      </c>
    </row>
    <row r="64" spans="1:40">
      <c r="A64" s="268" t="s">
        <v>2460</v>
      </c>
      <c r="B64" s="282">
        <f>'Dry_Litterbag Placem_Collection'!A65</f>
        <v>63</v>
      </c>
      <c r="C64" s="282" t="str">
        <f>'Dry_Litterbag Placem_Collection'!B65</f>
        <v>Makao</v>
      </c>
      <c r="D64" s="282" t="s">
        <v>2677</v>
      </c>
      <c r="E64" s="282" t="s">
        <v>20</v>
      </c>
      <c r="F64" s="282">
        <v>4</v>
      </c>
      <c r="G64" s="283" t="str">
        <f>'Dry_Litterbag Placem_Collection'!C65</f>
        <v>Dry_P4_T7</v>
      </c>
      <c r="H64" s="284" t="s">
        <v>2559</v>
      </c>
      <c r="I64" s="285" t="s">
        <v>1147</v>
      </c>
      <c r="J64" s="233" t="str">
        <f>'WetLitterbags placem_collection'!K65</f>
        <v>G387</v>
      </c>
      <c r="K64" s="235">
        <f>IFERROR(INDEX('Green_rooibos initial weight'!$C$5:$C$1749,MATCH(J64, 'Green_rooibos initial weight'!$A$5:$A$1749,0)),"")</f>
        <v>2.0139999999999998</v>
      </c>
      <c r="L64" s="235">
        <f t="shared" si="1"/>
        <v>1.7641999999999998</v>
      </c>
      <c r="M64" s="235">
        <f>AVERAGE('Ashed teabags wet'!$J$809:$J$813,'Ashed teabags wet'!$J$817:$J$818,'Ashed teabags wet'!$J$820:$J$821)</f>
        <v>5.5094158734921841</v>
      </c>
      <c r="N64" s="235">
        <f t="shared" si="2"/>
        <v>1.6670028851598506</v>
      </c>
      <c r="O64" s="235">
        <f>IF(IFERROR(INDEX('Both teabags AfterWet'!$D$1:$D$839,MATCH(J64,'Both teabags AfterWet'!$B$1:$B$839,0)),"")="","",(IFERROR(INDEX('Both teabags AfterWet'!$D$1:$D$839,MATCH(J64,'Both teabags AfterWet'!$B$1:$B$839,0)),"")))</f>
        <v>1.083</v>
      </c>
      <c r="P64" s="235">
        <f t="shared" si="3"/>
        <v>0.9323999999999999</v>
      </c>
      <c r="Q64" s="235">
        <f>IFERROR(INDEX('Ashed teabags wet'!$J$2:$J$825,MATCH(J64,'Ashed teabags wet'!$B$2:$B$825,0)),"")</f>
        <v>20.515313563441481</v>
      </c>
      <c r="R64" s="235">
        <f t="shared" si="8"/>
        <v>0.74111521633447153</v>
      </c>
      <c r="S64" s="236">
        <f>'WetLitterbags placem_collection'!E65</f>
        <v>42766</v>
      </c>
      <c r="T64" s="236">
        <f>IF('WetLitterbags placem_collection'!G65="","",'WetLitterbags placem_collection'!G65)</f>
        <v>42820</v>
      </c>
      <c r="U64" s="237">
        <f t="shared" si="5"/>
        <v>54</v>
      </c>
      <c r="V64" s="235">
        <f t="shared" si="6"/>
        <v>0.83179999999999987</v>
      </c>
      <c r="W64" s="235">
        <f t="shared" si="7"/>
        <v>0.9258876688253791</v>
      </c>
      <c r="X64">
        <f>IFERROR(INDEX(Rainfall_Wet!$O$2:$O$217,MATCH(B64, Rainfall_Wet!$A$2:$A$217,0)),"")</f>
        <v>214.262898705</v>
      </c>
      <c r="Y64" s="241">
        <v>25.96</v>
      </c>
      <c r="Z64" s="241">
        <v>6.9200000000000008</v>
      </c>
      <c r="AA64" s="241">
        <v>67.12</v>
      </c>
      <c r="AB64" s="242" t="s">
        <v>2688</v>
      </c>
      <c r="AC64" s="241">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s="25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placem_collection'!W65)),"YES","")</f>
        <v/>
      </c>
      <c r="AM64" t="str">
        <f>IF(ISNUMBER(SEARCH("H", 'WetLitterbags placem_collection'!W65)),"YES","")</f>
        <v/>
      </c>
      <c r="AN64" t="str">
        <f>IF(ISNUMBER(SEARCH("R", 'WetLitterbags placem_collection'!W65)),"YES","")</f>
        <v>YES</v>
      </c>
    </row>
    <row r="65" spans="1:40">
      <c r="A65" s="268" t="s">
        <v>2460</v>
      </c>
      <c r="B65" s="282">
        <f>'Dry_Litterbag Placem_Collection'!A66</f>
        <v>64</v>
      </c>
      <c r="C65" s="282" t="str">
        <f>'Dry_Litterbag Placem_Collection'!B66</f>
        <v>Makao</v>
      </c>
      <c r="D65" s="282" t="s">
        <v>2677</v>
      </c>
      <c r="E65" s="282" t="s">
        <v>20</v>
      </c>
      <c r="F65" s="282">
        <v>4</v>
      </c>
      <c r="G65" s="283" t="str">
        <f>'Dry_Litterbag Placem_Collection'!C66</f>
        <v>Dry_P4_T8</v>
      </c>
      <c r="H65" s="284" t="s">
        <v>2559</v>
      </c>
      <c r="I65" s="285" t="s">
        <v>1147</v>
      </c>
      <c r="J65" s="233" t="str">
        <f>'WetLitterbags placem_collection'!K66</f>
        <v>G554</v>
      </c>
      <c r="K65" s="235">
        <f>IFERROR(INDEX('Green_rooibos initial weight'!$C$5:$C$1749,MATCH(J65, 'Green_rooibos initial weight'!$A$5:$A$1749,0)),"")</f>
        <v>2.0840000000000001</v>
      </c>
      <c r="L65" s="235">
        <f t="shared" si="1"/>
        <v>1.8342000000000001</v>
      </c>
      <c r="M65" s="235">
        <f>AVERAGE('Ashed teabags wet'!$J$809:$J$813,'Ashed teabags wet'!$J$817:$J$818,'Ashed teabags wet'!$J$820:$J$821)</f>
        <v>5.5094158734921841</v>
      </c>
      <c r="N65" s="235">
        <f t="shared" si="2"/>
        <v>1.7331462940484064</v>
      </c>
      <c r="O65" s="235">
        <f>IF(IFERROR(INDEX('Both teabags AfterWet'!$D$1:$D$839,MATCH(J65,'Both teabags AfterWet'!$B$1:$B$839,0)),"")="","",(IFERROR(INDEX('Both teabags AfterWet'!$D$1:$D$839,MATCH(J65,'Both teabags AfterWet'!$B$1:$B$839,0)),"")))</f>
        <v>1.29</v>
      </c>
      <c r="P65" s="235">
        <f t="shared" si="3"/>
        <v>1.1394</v>
      </c>
      <c r="Q65" s="235">
        <f>IFERROR(INDEX('Ashed teabags wet'!$J$2:$J$825,MATCH(J65,'Ashed teabags wet'!$B$2:$B$825,0)),"")</f>
        <v>36.815920398009624</v>
      </c>
      <c r="R65" s="235">
        <f t="shared" si="8"/>
        <v>0.71991940298507839</v>
      </c>
      <c r="S65" s="236">
        <f>'WetLitterbags placem_collection'!E66</f>
        <v>42766</v>
      </c>
      <c r="T65" s="236">
        <f>IF('WetLitterbags placem_collection'!G66="","",'WetLitterbags placem_collection'!G66)</f>
        <v>42820</v>
      </c>
      <c r="U65" s="237">
        <f t="shared" si="5"/>
        <v>54</v>
      </c>
      <c r="V65" s="235">
        <f t="shared" si="6"/>
        <v>0.69480000000000008</v>
      </c>
      <c r="W65" s="235">
        <f t="shared" si="7"/>
        <v>1.013226891063328</v>
      </c>
      <c r="X65">
        <f>IFERROR(INDEX(Rainfall_Wet!$O$2:$O$217,MATCH(B65, Rainfall_Wet!$A$2:$A$217,0)),"")</f>
        <v>214.262898705</v>
      </c>
      <c r="Y65" s="241">
        <v>25.96</v>
      </c>
      <c r="Z65" s="241">
        <v>6.9200000000000008</v>
      </c>
      <c r="AA65" s="241">
        <v>67.12</v>
      </c>
      <c r="AB65" s="242" t="s">
        <v>2688</v>
      </c>
      <c r="AC65" s="241">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s="25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placem_collection'!W66)),"YES","")</f>
        <v>YES</v>
      </c>
      <c r="AM65" t="str">
        <f>IF(ISNUMBER(SEARCH("H", 'WetLitterbags placem_collection'!W66)),"YES","")</f>
        <v>YES</v>
      </c>
      <c r="AN65" t="str">
        <f>IF(ISNUMBER(SEARCH("R", 'WetLitterbags placem_collection'!W66)),"YES","")</f>
        <v/>
      </c>
    </row>
    <row r="66" spans="1:40">
      <c r="A66" s="268" t="s">
        <v>2460</v>
      </c>
      <c r="B66" s="282">
        <f>'Dry_Litterbag Placem_Collection'!A67</f>
        <v>65</v>
      </c>
      <c r="C66" s="282" t="str">
        <f>'Dry_Litterbag Placem_Collection'!B67</f>
        <v>Maswa</v>
      </c>
      <c r="D66" s="282" t="s">
        <v>2677</v>
      </c>
      <c r="E66" s="282" t="s">
        <v>2679</v>
      </c>
      <c r="F66" s="282">
        <v>1</v>
      </c>
      <c r="G66" s="283" t="str">
        <f>'Dry_Litterbag Placem_Collection'!C67</f>
        <v>Dry_W1_T1</v>
      </c>
      <c r="H66" s="284" t="s">
        <v>2559</v>
      </c>
      <c r="I66" s="285" t="s">
        <v>1147</v>
      </c>
      <c r="J66" s="233" t="str">
        <f>'WetLitterbags placem_collection'!K67</f>
        <v>G614</v>
      </c>
      <c r="K66" s="235">
        <f>IFERROR(INDEX('Green_rooibos initial weight'!$C$5:$C$1749,MATCH(J66, 'Green_rooibos initial weight'!$A$5:$A$1749,0)),"")</f>
        <v>2.1709999999999998</v>
      </c>
      <c r="L66" s="235">
        <f t="shared" si="1"/>
        <v>1.9211999999999998</v>
      </c>
      <c r="M66" s="235">
        <f>AVERAGE('Ashed teabags wet'!$J$809:$J$813,'Ashed teabags wet'!$J$817:$J$818,'Ashed teabags wet'!$J$820:$J$821)</f>
        <v>5.5094158734921841</v>
      </c>
      <c r="N66" s="235">
        <f t="shared" si="2"/>
        <v>1.8153531022384679</v>
      </c>
      <c r="O66" s="235">
        <f>IF(IFERROR(INDEX('Both teabags AfterWet'!$D$1:$D$839,MATCH(J66,'Both teabags AfterWet'!$B$1:$B$839,0)),"")="","",(IFERROR(INDEX('Both teabags AfterWet'!$D$1:$D$839,MATCH(J66,'Both teabags AfterWet'!$B$1:$B$839,0)),"")))</f>
        <v>0.96099999999999997</v>
      </c>
      <c r="P66" s="235">
        <f t="shared" si="3"/>
        <v>0.81040000000000001</v>
      </c>
      <c r="Q66" s="235">
        <f>IFERROR(INDEX('Ashed teabags wet'!$J$2:$J$825,MATCH(J66,'Ashed teabags wet'!$B$2:$B$825,0)),"")</f>
        <v>15.67460317460233</v>
      </c>
      <c r="R66" s="235">
        <f t="shared" si="8"/>
        <v>0.68337301587302268</v>
      </c>
      <c r="S66" s="236">
        <f>'WetLitterbags placem_collection'!E67</f>
        <v>42767</v>
      </c>
      <c r="T66" s="236">
        <f>IF('WetLitterbags placem_collection'!G67="","",'WetLitterbags placem_collection'!G67)</f>
        <v>42818</v>
      </c>
      <c r="U66" s="237">
        <f t="shared" si="5"/>
        <v>51</v>
      </c>
      <c r="V66" s="235">
        <f t="shared" si="6"/>
        <v>1.1107999999999998</v>
      </c>
      <c r="W66" s="235">
        <f t="shared" si="7"/>
        <v>1.1319800863654452</v>
      </c>
      <c r="X66">
        <f>IFERROR(INDEX(Rainfall_Wet!$O$2:$O$217,MATCH(B66, Rainfall_Wet!$A$2:$A$217,0)),"")</f>
        <v>185.630065823</v>
      </c>
      <c r="Y66" s="241">
        <v>47.96</v>
      </c>
      <c r="Z66" s="241">
        <v>22.919999999999995</v>
      </c>
      <c r="AA66" s="241">
        <v>29.120000000000012</v>
      </c>
      <c r="AB66" s="242" t="s">
        <v>2691</v>
      </c>
      <c r="AC66" s="241">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s="25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placem_collection'!W67)),"YES","")</f>
        <v/>
      </c>
      <c r="AM66" t="str">
        <f>IF(ISNUMBER(SEARCH("H", 'WetLitterbags placem_collection'!W67)),"YES","")</f>
        <v/>
      </c>
      <c r="AN66" t="str">
        <f>IF(ISNUMBER(SEARCH("R", 'WetLitterbags placem_collection'!W67)),"YES","")</f>
        <v/>
      </c>
    </row>
    <row r="67" spans="1:40">
      <c r="A67" s="268" t="s">
        <v>2460</v>
      </c>
      <c r="B67" s="282">
        <f>'Dry_Litterbag Placem_Collection'!A68</f>
        <v>66</v>
      </c>
      <c r="C67" s="282" t="str">
        <f>'Dry_Litterbag Placem_Collection'!B68</f>
        <v>Maswa</v>
      </c>
      <c r="D67" s="282" t="s">
        <v>2677</v>
      </c>
      <c r="E67" s="282" t="s">
        <v>2679</v>
      </c>
      <c r="F67" s="282">
        <v>1</v>
      </c>
      <c r="G67" s="283" t="str">
        <f>'Dry_Litterbag Placem_Collection'!C68</f>
        <v>Dry_W1_T2</v>
      </c>
      <c r="H67" s="284" t="s">
        <v>2559</v>
      </c>
      <c r="I67" s="285" t="s">
        <v>1147</v>
      </c>
      <c r="J67" s="233" t="str">
        <f>'WetLitterbags placem_collection'!K68</f>
        <v>G282</v>
      </c>
      <c r="K67" s="235">
        <f>IFERROR(INDEX('Green_rooibos initial weight'!$C$5:$C$1749,MATCH(J67, 'Green_rooibos initial weight'!$A$5:$A$1749,0)),"")</f>
        <v>1.9730000000000001</v>
      </c>
      <c r="L67" s="235">
        <f t="shared" ref="L67:L130" si="9">K67-($BG$7+$BG$8)</f>
        <v>1.7232000000000001</v>
      </c>
      <c r="M67" s="235">
        <f>AVERAGE('Ashed teabags wet'!$J$809:$J$813,'Ashed teabags wet'!$J$817:$J$818,'Ashed teabags wet'!$J$820:$J$821)</f>
        <v>5.5094158734921841</v>
      </c>
      <c r="N67" s="235">
        <f t="shared" ref="N67:N130" si="10">IFERROR(L67-(M67/100)*L67,"")</f>
        <v>1.6282617456679827</v>
      </c>
      <c r="O67" s="235">
        <f>IF(IFERROR(INDEX('Both teabags AfterWet'!$D$1:$D$839,MATCH(J67,'Both teabags AfterWet'!$B$1:$B$839,0)),"")="","",(IFERROR(INDEX('Both teabags AfterWet'!$D$1:$D$839,MATCH(J67,'Both teabags AfterWet'!$B$1:$B$839,0)),"")))</f>
        <v>1.1456</v>
      </c>
      <c r="P67" s="235">
        <f t="shared" ref="P67:P130" si="11">IFERROR(IF(O67&gt;0,O67-($BG$7),""),"")</f>
        <v>0.99499999999999988</v>
      </c>
      <c r="Q67" s="235">
        <f>IFERROR(INDEX('Ashed teabags wet'!$J$2:$J$825,MATCH(J67,'Ashed teabags wet'!$B$2:$B$825,0)),"")</f>
        <v>31.190019193858088</v>
      </c>
      <c r="R67" s="235">
        <f t="shared" si="8"/>
        <v>0.68465930902111194</v>
      </c>
      <c r="S67" s="236">
        <f>'WetLitterbags placem_collection'!E68</f>
        <v>42767</v>
      </c>
      <c r="T67" s="236">
        <f>IF('WetLitterbags placem_collection'!G68="","",'WetLitterbags placem_collection'!G68)</f>
        <v>42818</v>
      </c>
      <c r="U67" s="237">
        <f t="shared" ref="U67:U130" si="12">IFERROR(T67-S67,"")</f>
        <v>51</v>
      </c>
      <c r="V67" s="235">
        <f t="shared" ref="V67:V130" si="13">IFERROR(L67-P67,"")</f>
        <v>0.72820000000000018</v>
      </c>
      <c r="W67" s="235">
        <f t="shared" ref="W67:W130" si="14">IFERROR(N67-R67,"")</f>
        <v>0.94360243664687071</v>
      </c>
      <c r="X67">
        <f>IFERROR(INDEX(Rainfall_Wet!$O$2:$O$217,MATCH(B67, Rainfall_Wet!$A$2:$A$217,0)),"")</f>
        <v>185.630065823</v>
      </c>
      <c r="Y67" s="241">
        <v>47.96</v>
      </c>
      <c r="Z67" s="241">
        <v>22.919999999999995</v>
      </c>
      <c r="AA67" s="241">
        <v>29.120000000000012</v>
      </c>
      <c r="AB67" s="242" t="s">
        <v>2691</v>
      </c>
      <c r="AC67" s="241">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s="25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placem_collection'!W68)),"YES","")</f>
        <v/>
      </c>
      <c r="AM67" t="str">
        <f>IF(ISNUMBER(SEARCH("H", 'WetLitterbags placem_collection'!W68)),"YES","")</f>
        <v>YES</v>
      </c>
      <c r="AN67" t="str">
        <f>IF(ISNUMBER(SEARCH("R", 'WetLitterbags placem_collection'!W68)),"YES","")</f>
        <v/>
      </c>
    </row>
    <row r="68" spans="1:40">
      <c r="A68" s="268" t="s">
        <v>2460</v>
      </c>
      <c r="B68" s="282">
        <f>'Dry_Litterbag Placem_Collection'!A69</f>
        <v>67</v>
      </c>
      <c r="C68" s="282" t="str">
        <f>'Dry_Litterbag Placem_Collection'!B69</f>
        <v>Maswa</v>
      </c>
      <c r="D68" s="282" t="s">
        <v>2677</v>
      </c>
      <c r="E68" s="282" t="s">
        <v>2679</v>
      </c>
      <c r="F68" s="282">
        <v>1</v>
      </c>
      <c r="G68" s="283" t="str">
        <f>'Dry_Litterbag Placem_Collection'!C69</f>
        <v>Dry_W1_T3</v>
      </c>
      <c r="H68" s="284" t="s">
        <v>2559</v>
      </c>
      <c r="I68" s="285" t="s">
        <v>1147</v>
      </c>
      <c r="J68" s="233" t="str">
        <f>'WetLitterbags placem_collection'!K69</f>
        <v>G450</v>
      </c>
      <c r="K68" s="235">
        <f>IFERROR(INDEX('Green_rooibos initial weight'!$C$5:$C$1749,MATCH(J68, 'Green_rooibos initial weight'!$A$5:$A$1749,0)),"")</f>
        <v>2.1629999999999998</v>
      </c>
      <c r="L68" s="235">
        <f t="shared" si="9"/>
        <v>1.9131999999999998</v>
      </c>
      <c r="M68" s="235">
        <f>AVERAGE('Ashed teabags wet'!$J$809:$J$813,'Ashed teabags wet'!$J$817:$J$818,'Ashed teabags wet'!$J$820:$J$821)</f>
        <v>5.5094158734921841</v>
      </c>
      <c r="N68" s="235">
        <f t="shared" si="10"/>
        <v>1.8077938555083473</v>
      </c>
      <c r="O68" s="235">
        <f>IF(IFERROR(INDEX('Both teabags AfterWet'!$D$1:$D$839,MATCH(J68,'Both teabags AfterWet'!$B$1:$B$839,0)),"")="","",(IFERROR(INDEX('Both teabags AfterWet'!$D$1:$D$839,MATCH(J68,'Both teabags AfterWet'!$B$1:$B$839,0)),"")))</f>
        <v>0.89059999999999995</v>
      </c>
      <c r="P68" s="235">
        <f t="shared" si="11"/>
        <v>0.74</v>
      </c>
      <c r="Q68" s="235">
        <f>IFERROR(INDEX('Ashed teabags wet'!$J$2:$J$825,MATCH(J68,'Ashed teabags wet'!$B$2:$B$825,0)),"")</f>
        <v>13.860419716935581</v>
      </c>
      <c r="R68" s="235">
        <f t="shared" si="8"/>
        <v>0.63743289409467674</v>
      </c>
      <c r="S68" s="236">
        <f>'WetLitterbags placem_collection'!E69</f>
        <v>42767</v>
      </c>
      <c r="T68" s="236">
        <f>IF('WetLitterbags placem_collection'!G69="","",'WetLitterbags placem_collection'!G69)</f>
        <v>42818</v>
      </c>
      <c r="U68" s="237">
        <f t="shared" si="12"/>
        <v>51</v>
      </c>
      <c r="V68" s="235">
        <f t="shared" si="13"/>
        <v>1.1731999999999998</v>
      </c>
      <c r="W68" s="235">
        <f t="shared" si="14"/>
        <v>1.1703609614136705</v>
      </c>
      <c r="X68">
        <f>IFERROR(INDEX(Rainfall_Wet!$O$2:$O$217,MATCH(B68, Rainfall_Wet!$A$2:$A$217,0)),"")</f>
        <v>185.630065823</v>
      </c>
      <c r="Y68" s="241">
        <v>47.96</v>
      </c>
      <c r="Z68" s="241">
        <v>22.919999999999995</v>
      </c>
      <c r="AA68" s="241">
        <v>29.120000000000012</v>
      </c>
      <c r="AB68" s="242" t="s">
        <v>2691</v>
      </c>
      <c r="AC68" s="241">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s="25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placem_collection'!W69)),"YES","")</f>
        <v/>
      </c>
      <c r="AM68" t="str">
        <f>IF(ISNUMBER(SEARCH("H", 'WetLitterbags placem_collection'!W69)),"YES","")</f>
        <v/>
      </c>
      <c r="AN68" t="str">
        <f>IF(ISNUMBER(SEARCH("R", 'WetLitterbags placem_collection'!W69)),"YES","")</f>
        <v/>
      </c>
    </row>
    <row r="69" spans="1:40">
      <c r="A69" s="268" t="s">
        <v>2460</v>
      </c>
      <c r="B69" s="282">
        <f>'Dry_Litterbag Placem_Collection'!A70</f>
        <v>68</v>
      </c>
      <c r="C69" s="282" t="str">
        <f>'Dry_Litterbag Placem_Collection'!B70</f>
        <v>Maswa</v>
      </c>
      <c r="D69" s="282" t="s">
        <v>2677</v>
      </c>
      <c r="E69" s="282" t="s">
        <v>2679</v>
      </c>
      <c r="F69" s="282">
        <v>1</v>
      </c>
      <c r="G69" s="283" t="str">
        <f>'Dry_Litterbag Placem_Collection'!C70</f>
        <v>Dry_W1_T4</v>
      </c>
      <c r="H69" s="284" t="s">
        <v>2559</v>
      </c>
      <c r="I69" s="285" t="s">
        <v>1147</v>
      </c>
      <c r="J69" s="233" t="str">
        <f>'WetLitterbags placem_collection'!K70</f>
        <v>G269</v>
      </c>
      <c r="K69" s="235">
        <f>IFERROR(INDEX('Green_rooibos initial weight'!$C$5:$C$1749,MATCH(J69, 'Green_rooibos initial weight'!$A$5:$A$1749,0)),"")</f>
        <v>2.0419999999999998</v>
      </c>
      <c r="L69" s="235">
        <f t="shared" si="9"/>
        <v>1.7921999999999998</v>
      </c>
      <c r="M69" s="235">
        <f>AVERAGE('Ashed teabags wet'!$J$809:$J$813,'Ashed teabags wet'!$J$817:$J$818,'Ashed teabags wet'!$J$820:$J$821)</f>
        <v>5.5094158734921841</v>
      </c>
      <c r="N69" s="235">
        <f t="shared" si="10"/>
        <v>1.6934602487152728</v>
      </c>
      <c r="O69" s="235">
        <f>IF(IFERROR(INDEX('Both teabags AfterWet'!$D$1:$D$839,MATCH(J69,'Both teabags AfterWet'!$B$1:$B$839,0)),"")="","",(IFERROR(INDEX('Both teabags AfterWet'!$D$1:$D$839,MATCH(J69,'Both teabags AfterWet'!$B$1:$B$839,0)),"")))</f>
        <v>1.018</v>
      </c>
      <c r="P69" s="235">
        <f t="shared" si="11"/>
        <v>0.86739999999999995</v>
      </c>
      <c r="Q69" s="235">
        <f>IFERROR(INDEX('Ashed teabags wet'!$J$2:$J$825,MATCH(J69,'Ashed teabags wet'!$B$2:$B$825,0)),"")</f>
        <v>19.040626529613323</v>
      </c>
      <c r="R69" s="235">
        <f t="shared" si="8"/>
        <v>0.70224160548213399</v>
      </c>
      <c r="S69" s="236">
        <f>'WetLitterbags placem_collection'!E70</f>
        <v>42767</v>
      </c>
      <c r="T69" s="236">
        <f>IF('WetLitterbags placem_collection'!G70="","",'WetLitterbags placem_collection'!G70)</f>
        <v>42818</v>
      </c>
      <c r="U69" s="237">
        <f t="shared" si="12"/>
        <v>51</v>
      </c>
      <c r="V69" s="235">
        <f t="shared" si="13"/>
        <v>0.92479999999999984</v>
      </c>
      <c r="W69" s="235">
        <f t="shared" si="14"/>
        <v>0.9912186432331388</v>
      </c>
      <c r="X69">
        <f>IFERROR(INDEX(Rainfall_Wet!$O$2:$O$217,MATCH(B69, Rainfall_Wet!$A$2:$A$217,0)),"")</f>
        <v>185.630065823</v>
      </c>
      <c r="Y69" s="241">
        <v>47.96</v>
      </c>
      <c r="Z69" s="241">
        <v>22.919999999999995</v>
      </c>
      <c r="AA69" s="241">
        <v>29.120000000000012</v>
      </c>
      <c r="AB69" s="242" t="s">
        <v>2691</v>
      </c>
      <c r="AC69" s="241">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s="25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placem_collection'!W70)),"YES","")</f>
        <v/>
      </c>
      <c r="AM69" t="str">
        <f>IF(ISNUMBER(SEARCH("H", 'WetLitterbags placem_collection'!W70)),"YES","")</f>
        <v/>
      </c>
      <c r="AN69" t="str">
        <f>IF(ISNUMBER(SEARCH("R", 'WetLitterbags placem_collection'!W70)),"YES","")</f>
        <v/>
      </c>
    </row>
    <row r="70" spans="1:40">
      <c r="A70" s="268" t="s">
        <v>2460</v>
      </c>
      <c r="B70" s="282">
        <f>'Dry_Litterbag Placem_Collection'!A71</f>
        <v>69</v>
      </c>
      <c r="C70" s="282" t="str">
        <f>'Dry_Litterbag Placem_Collection'!B71</f>
        <v>Maswa</v>
      </c>
      <c r="D70" s="282" t="s">
        <v>2677</v>
      </c>
      <c r="E70" s="282" t="s">
        <v>2679</v>
      </c>
      <c r="F70" s="282">
        <v>1</v>
      </c>
      <c r="G70" s="283" t="str">
        <f>'Dry_Litterbag Placem_Collection'!C71</f>
        <v>Dry_W1_T5</v>
      </c>
      <c r="H70" s="284" t="s">
        <v>2559</v>
      </c>
      <c r="I70" s="285" t="s">
        <v>1147</v>
      </c>
      <c r="J70" s="233" t="str">
        <f>'WetLitterbags placem_collection'!K71</f>
        <v>G448</v>
      </c>
      <c r="K70" s="235">
        <f>IFERROR(INDEX('Green_rooibos initial weight'!$C$5:$C$1749,MATCH(J70, 'Green_rooibos initial weight'!$A$5:$A$1749,0)),"")</f>
        <v>2.0179999999999998</v>
      </c>
      <c r="L70" s="235">
        <f t="shared" si="9"/>
        <v>1.7681999999999998</v>
      </c>
      <c r="M70" s="235">
        <f>AVERAGE('Ashed teabags wet'!$J$809:$J$813,'Ashed teabags wet'!$J$817:$J$818,'Ashed teabags wet'!$J$820:$J$821)</f>
        <v>5.5094158734921841</v>
      </c>
      <c r="N70" s="235">
        <f t="shared" si="10"/>
        <v>1.6707825085249111</v>
      </c>
      <c r="O70" s="235" t="str">
        <f>IF(IFERROR(INDEX('Both teabags AfterWet'!$D$1:$D$839,MATCH(J70,'Both teabags AfterWet'!$B$1:$B$839,0)),"")="","",(IFERROR(INDEX('Both teabags AfterWet'!$D$1:$D$839,MATCH(J70,'Both teabags AfterWet'!$B$1:$B$839,0)),"")))</f>
        <v>N.A</v>
      </c>
      <c r="P70" s="235" t="str">
        <f t="shared" si="11"/>
        <v/>
      </c>
      <c r="Q70" s="235" t="str">
        <f>IFERROR(INDEX('Ashed teabags wet'!$J$2:$J$825,MATCH(J70,'Ashed teabags wet'!$B$2:$B$825,0)),"")</f>
        <v/>
      </c>
      <c r="R70" s="235" t="str">
        <f t="shared" si="8"/>
        <v/>
      </c>
      <c r="S70" s="236">
        <f>'WetLitterbags placem_collection'!E71</f>
        <v>42767</v>
      </c>
      <c r="T70" s="236">
        <f>IF('WetLitterbags placem_collection'!G71="","",'WetLitterbags placem_collection'!G71)</f>
        <v>42818</v>
      </c>
      <c r="U70" s="237">
        <f t="shared" si="12"/>
        <v>51</v>
      </c>
      <c r="V70" s="235" t="str">
        <f t="shared" si="13"/>
        <v/>
      </c>
      <c r="W70" s="235" t="str">
        <f t="shared" si="14"/>
        <v/>
      </c>
      <c r="X70">
        <f>IFERROR(INDEX(Rainfall_Wet!$O$2:$O$217,MATCH(B70, Rainfall_Wet!$A$2:$A$217,0)),"")</f>
        <v>185.630065823</v>
      </c>
      <c r="Y70" s="241">
        <v>47.96</v>
      </c>
      <c r="Z70" s="241">
        <v>22.919999999999995</v>
      </c>
      <c r="AA70" s="241">
        <v>29.120000000000012</v>
      </c>
      <c r="AB70" s="242" t="s">
        <v>2691</v>
      </c>
      <c r="AC70" s="241">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s="25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placem_collection'!W71)),"YES","")</f>
        <v/>
      </c>
      <c r="AM70" t="str">
        <f>IF(ISNUMBER(SEARCH("H", 'WetLitterbags placem_collection'!W71)),"YES","")</f>
        <v/>
      </c>
      <c r="AN70" t="str">
        <f>IF(ISNUMBER(SEARCH("R", 'WetLitterbags placem_collection'!W71)),"YES","")</f>
        <v/>
      </c>
    </row>
    <row r="71" spans="1:40">
      <c r="A71" s="268" t="s">
        <v>2460</v>
      </c>
      <c r="B71" s="282">
        <f>'Dry_Litterbag Placem_Collection'!A72</f>
        <v>70</v>
      </c>
      <c r="C71" s="282" t="str">
        <f>'Dry_Litterbag Placem_Collection'!B72</f>
        <v>Maswa</v>
      </c>
      <c r="D71" s="282" t="s">
        <v>2677</v>
      </c>
      <c r="E71" s="282" t="s">
        <v>2679</v>
      </c>
      <c r="F71" s="282">
        <v>1</v>
      </c>
      <c r="G71" s="283" t="str">
        <f>'Dry_Litterbag Placem_Collection'!C72</f>
        <v>Dry_W1_T6</v>
      </c>
      <c r="H71" s="284" t="s">
        <v>2559</v>
      </c>
      <c r="I71" s="285" t="s">
        <v>1147</v>
      </c>
      <c r="J71" s="233" t="str">
        <f>'WetLitterbags placem_collection'!K72</f>
        <v>G358</v>
      </c>
      <c r="K71" s="235">
        <f>IFERROR(INDEX('Green_rooibos initial weight'!$C$5:$C$1749,MATCH(J71, 'Green_rooibos initial weight'!$A$5:$A$1749,0)),"")</f>
        <v>2.016</v>
      </c>
      <c r="L71" s="235">
        <f t="shared" si="9"/>
        <v>1.7662</v>
      </c>
      <c r="M71" s="235">
        <f>AVERAGE('Ashed teabags wet'!$J$809:$J$813,'Ashed teabags wet'!$J$817:$J$818,'Ashed teabags wet'!$J$820:$J$821)</f>
        <v>5.5094158734921841</v>
      </c>
      <c r="N71" s="235">
        <f t="shared" si="10"/>
        <v>1.668892696842381</v>
      </c>
      <c r="O71" s="235">
        <f>IF(IFERROR(INDEX('Both teabags AfterWet'!$D$1:$D$839,MATCH(J71,'Both teabags AfterWet'!$B$1:$B$839,0)),"")="","",(IFERROR(INDEX('Both teabags AfterWet'!$D$1:$D$839,MATCH(J71,'Both teabags AfterWet'!$B$1:$B$839,0)),"")))</f>
        <v>0.84299999999999997</v>
      </c>
      <c r="P71" s="235">
        <f t="shared" si="11"/>
        <v>0.6923999999999999</v>
      </c>
      <c r="Q71" s="235">
        <f>IFERROR(INDEX('Ashed teabags wet'!$J$2:$J$825,MATCH(J71,'Ashed teabags wet'!$B$2:$B$825,0)),"")</f>
        <v>13.570741097208547</v>
      </c>
      <c r="R71" s="235">
        <f t="shared" si="8"/>
        <v>0.59843618864292791</v>
      </c>
      <c r="S71" s="236">
        <f>'WetLitterbags placem_collection'!E72</f>
        <v>42767</v>
      </c>
      <c r="T71" s="236">
        <f>IF('WetLitterbags placem_collection'!G72="","",'WetLitterbags placem_collection'!G72)</f>
        <v>42818</v>
      </c>
      <c r="U71" s="237">
        <f t="shared" si="12"/>
        <v>51</v>
      </c>
      <c r="V71" s="235">
        <f t="shared" si="13"/>
        <v>1.0738000000000001</v>
      </c>
      <c r="W71" s="235">
        <f t="shared" si="14"/>
        <v>1.070456508199453</v>
      </c>
      <c r="X71">
        <f>IFERROR(INDEX(Rainfall_Wet!$O$2:$O$217,MATCH(B71, Rainfall_Wet!$A$2:$A$217,0)),"")</f>
        <v>185.630065823</v>
      </c>
      <c r="Y71" s="241">
        <v>47.96</v>
      </c>
      <c r="Z71" s="241">
        <v>22.919999999999995</v>
      </c>
      <c r="AA71" s="241">
        <v>29.120000000000012</v>
      </c>
      <c r="AB71" s="242" t="s">
        <v>2691</v>
      </c>
      <c r="AC71" s="241">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s="25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placem_collection'!W72)),"YES","")</f>
        <v>YES</v>
      </c>
      <c r="AM71" t="str">
        <f>IF(ISNUMBER(SEARCH("H", 'WetLitterbags placem_collection'!W72)),"YES","")</f>
        <v>YES</v>
      </c>
      <c r="AN71" t="str">
        <f>IF(ISNUMBER(SEARCH("R", 'WetLitterbags placem_collection'!W72)),"YES","")</f>
        <v>YES</v>
      </c>
    </row>
    <row r="72" spans="1:40">
      <c r="A72" s="268" t="s">
        <v>2460</v>
      </c>
      <c r="B72" s="282">
        <f>'Dry_Litterbag Placem_Collection'!A73</f>
        <v>71</v>
      </c>
      <c r="C72" s="282" t="str">
        <f>'Dry_Litterbag Placem_Collection'!B73</f>
        <v>Maswa</v>
      </c>
      <c r="D72" s="282" t="s">
        <v>2677</v>
      </c>
      <c r="E72" s="282" t="s">
        <v>2679</v>
      </c>
      <c r="F72" s="282">
        <v>1</v>
      </c>
      <c r="G72" s="283" t="str">
        <f>'Dry_Litterbag Placem_Collection'!C73</f>
        <v>Dry_W1_T7</v>
      </c>
      <c r="H72" s="284" t="s">
        <v>2559</v>
      </c>
      <c r="I72" s="285" t="s">
        <v>1147</v>
      </c>
      <c r="J72" s="233" t="str">
        <f>'WetLitterbags placem_collection'!K73</f>
        <v>G511</v>
      </c>
      <c r="K72" s="235">
        <f>IFERROR(INDEX('Green_rooibos initial weight'!$C$5:$C$1749,MATCH(J72, 'Green_rooibos initial weight'!$A$5:$A$1749,0)),"")</f>
        <v>1.9930000000000001</v>
      </c>
      <c r="L72" s="235">
        <f t="shared" si="9"/>
        <v>1.7432000000000001</v>
      </c>
      <c r="M72" s="235">
        <f>AVERAGE('Ashed teabags wet'!$J$809:$J$813,'Ashed teabags wet'!$J$817:$J$818,'Ashed teabags wet'!$J$820:$J$821)</f>
        <v>5.5094158734921841</v>
      </c>
      <c r="N72" s="235">
        <f t="shared" si="10"/>
        <v>1.6471598624932844</v>
      </c>
      <c r="O72" s="235">
        <f>IF(IFERROR(INDEX('Both teabags AfterWet'!$D$1:$D$839,MATCH(J72,'Both teabags AfterWet'!$B$1:$B$839,0)),"")="","",(IFERROR(INDEX('Both teabags AfterWet'!$D$1:$D$839,MATCH(J72,'Both teabags AfterWet'!$B$1:$B$839,0)),"")))</f>
        <v>0.83740000000000003</v>
      </c>
      <c r="P72" s="235">
        <f t="shared" si="11"/>
        <v>0.68680000000000008</v>
      </c>
      <c r="Q72" s="235">
        <f>IFERROR(INDEX('Ashed teabags wet'!$J$2:$J$825,MATCH(J72,'Ashed teabags wet'!$B$2:$B$825,0)),"")</f>
        <v>9.3359960059912463</v>
      </c>
      <c r="R72" s="235">
        <f t="shared" si="8"/>
        <v>0.62268037943085219</v>
      </c>
      <c r="S72" s="236">
        <f>'WetLitterbags placem_collection'!E73</f>
        <v>42767</v>
      </c>
      <c r="T72" s="236">
        <f>IF('WetLitterbags placem_collection'!G73="","",'WetLitterbags placem_collection'!G73)</f>
        <v>42818</v>
      </c>
      <c r="U72" s="237">
        <f t="shared" si="12"/>
        <v>51</v>
      </c>
      <c r="V72" s="235">
        <f t="shared" si="13"/>
        <v>1.0564</v>
      </c>
      <c r="W72" s="235">
        <f t="shared" si="14"/>
        <v>1.0244794830624322</v>
      </c>
      <c r="X72">
        <f>IFERROR(INDEX(Rainfall_Wet!$O$2:$O$217,MATCH(B72, Rainfall_Wet!$A$2:$A$217,0)),"")</f>
        <v>185.630065823</v>
      </c>
      <c r="Y72" s="241">
        <v>47.96</v>
      </c>
      <c r="Z72" s="241">
        <v>22.919999999999995</v>
      </c>
      <c r="AA72" s="241">
        <v>29.120000000000012</v>
      </c>
      <c r="AB72" s="242" t="s">
        <v>2691</v>
      </c>
      <c r="AC72" s="241">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s="25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placem_collection'!W73)),"YES","")</f>
        <v/>
      </c>
      <c r="AM72" t="str">
        <f>IF(ISNUMBER(SEARCH("H", 'WetLitterbags placem_collection'!W73)),"YES","")</f>
        <v/>
      </c>
      <c r="AN72" t="str">
        <f>IF(ISNUMBER(SEARCH("R", 'WetLitterbags placem_collection'!W73)),"YES","")</f>
        <v>YES</v>
      </c>
    </row>
    <row r="73" spans="1:40">
      <c r="A73" s="268" t="s">
        <v>2460</v>
      </c>
      <c r="B73" s="282">
        <f>'Dry_Litterbag Placem_Collection'!A74</f>
        <v>72</v>
      </c>
      <c r="C73" s="282" t="str">
        <f>'Dry_Litterbag Placem_Collection'!B74</f>
        <v>Maswa</v>
      </c>
      <c r="D73" s="282" t="s">
        <v>2677</v>
      </c>
      <c r="E73" s="282" t="s">
        <v>2679</v>
      </c>
      <c r="F73" s="282">
        <v>1</v>
      </c>
      <c r="G73" s="283" t="str">
        <f>'Dry_Litterbag Placem_Collection'!C74</f>
        <v>Dry_W1_T8</v>
      </c>
      <c r="H73" s="284" t="s">
        <v>2559</v>
      </c>
      <c r="I73" s="285" t="s">
        <v>1147</v>
      </c>
      <c r="J73" s="233" t="str">
        <f>'WetLitterbags placem_collection'!K74</f>
        <v>G383</v>
      </c>
      <c r="K73" s="235">
        <f>IFERROR(INDEX('Green_rooibos initial weight'!$C$5:$C$1749,MATCH(J73, 'Green_rooibos initial weight'!$A$5:$A$1749,0)),"")</f>
        <v>1.956</v>
      </c>
      <c r="L73" s="235">
        <f t="shared" si="9"/>
        <v>1.7061999999999999</v>
      </c>
      <c r="M73" s="235">
        <f>AVERAGE('Ashed teabags wet'!$J$809:$J$813,'Ashed teabags wet'!$J$817:$J$818,'Ashed teabags wet'!$J$820:$J$821)</f>
        <v>5.5094158734921841</v>
      </c>
      <c r="N73" s="235">
        <f t="shared" si="10"/>
        <v>1.6121983463664762</v>
      </c>
      <c r="O73" s="235">
        <f>IF(IFERROR(INDEX('Both teabags AfterWet'!$D$1:$D$839,MATCH(J73,'Both teabags AfterWet'!$B$1:$B$839,0)),"")="","",(IFERROR(INDEX('Both teabags AfterWet'!$D$1:$D$839,MATCH(J73,'Both teabags AfterWet'!$B$1:$B$839,0)),"")))</f>
        <v>0.82550000000000001</v>
      </c>
      <c r="P73" s="235">
        <f t="shared" si="11"/>
        <v>0.67490000000000006</v>
      </c>
      <c r="Q73" s="235">
        <f>IFERROR(INDEX('Ashed teabags wet'!$J$2:$J$825,MATCH(J73,'Ashed teabags wet'!$B$2:$B$825,0)),"")</f>
        <v>8.9603960396033298</v>
      </c>
      <c r="R73" s="235">
        <f t="shared" si="8"/>
        <v>0.61442628712871716</v>
      </c>
      <c r="S73" s="236">
        <f>'WetLitterbags placem_collection'!E74</f>
        <v>42767</v>
      </c>
      <c r="T73" s="236">
        <f>IF('WetLitterbags placem_collection'!G74="","",'WetLitterbags placem_collection'!G74)</f>
        <v>42818</v>
      </c>
      <c r="U73" s="237">
        <f t="shared" si="12"/>
        <v>51</v>
      </c>
      <c r="V73" s="235">
        <f t="shared" si="13"/>
        <v>1.0312999999999999</v>
      </c>
      <c r="W73" s="235">
        <f t="shared" si="14"/>
        <v>0.99777205923775902</v>
      </c>
      <c r="X73">
        <f>IFERROR(INDEX(Rainfall_Wet!$O$2:$O$217,MATCH(B73, Rainfall_Wet!$A$2:$A$217,0)),"")</f>
        <v>185.630065823</v>
      </c>
      <c r="Y73" s="241">
        <v>47.96</v>
      </c>
      <c r="Z73" s="241">
        <v>22.919999999999995</v>
      </c>
      <c r="AA73" s="241">
        <v>29.120000000000012</v>
      </c>
      <c r="AB73" s="242" t="s">
        <v>2691</v>
      </c>
      <c r="AC73" s="241">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s="25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placem_collection'!W74)),"YES","")</f>
        <v/>
      </c>
      <c r="AM73" t="str">
        <f>IF(ISNUMBER(SEARCH("H", 'WetLitterbags placem_collection'!W74)),"YES","")</f>
        <v/>
      </c>
      <c r="AN73" t="str">
        <f>IF(ISNUMBER(SEARCH("R", 'WetLitterbags placem_collection'!W74)),"YES","")</f>
        <v/>
      </c>
    </row>
    <row r="74" spans="1:40">
      <c r="A74" s="268" t="s">
        <v>2460</v>
      </c>
      <c r="B74" s="282">
        <f>'Dry_Litterbag Placem_Collection'!A75</f>
        <v>73</v>
      </c>
      <c r="C74" s="282" t="str">
        <f>'Dry_Litterbag Placem_Collection'!B75</f>
        <v>Maswa</v>
      </c>
      <c r="D74" s="282" t="s">
        <v>2677</v>
      </c>
      <c r="E74" s="282" t="s">
        <v>2679</v>
      </c>
      <c r="F74" s="282">
        <v>2</v>
      </c>
      <c r="G74" s="283" t="str">
        <f>'Dry_Litterbag Placem_Collection'!C75</f>
        <v>Dry_W2_T1</v>
      </c>
      <c r="H74" s="284" t="s">
        <v>2559</v>
      </c>
      <c r="I74" s="285" t="s">
        <v>1147</v>
      </c>
      <c r="J74" s="233" t="str">
        <f>'WetLitterbags placem_collection'!K75</f>
        <v>G549</v>
      </c>
      <c r="K74" s="235">
        <f>IFERROR(INDEX('Green_rooibos initial weight'!$C$5:$C$1749,MATCH(J74, 'Green_rooibos initial weight'!$A$5:$A$1749,0)),"")</f>
        <v>2.016</v>
      </c>
      <c r="L74" s="235">
        <f t="shared" si="9"/>
        <v>1.7662</v>
      </c>
      <c r="M74" s="235">
        <f>AVERAGE('Ashed teabags wet'!$J$809:$J$813,'Ashed teabags wet'!$J$817:$J$818,'Ashed teabags wet'!$J$820:$J$821)</f>
        <v>5.5094158734921841</v>
      </c>
      <c r="N74" s="235">
        <f t="shared" si="10"/>
        <v>1.668892696842381</v>
      </c>
      <c r="O74" s="235">
        <f>IF(IFERROR(INDEX('Both teabags AfterWet'!$D$1:$D$839,MATCH(J74,'Both teabags AfterWet'!$B$1:$B$839,0)),"")="","",(IFERROR(INDEX('Both teabags AfterWet'!$D$1:$D$839,MATCH(J74,'Both teabags AfterWet'!$B$1:$B$839,0)),"")))</f>
        <v>0.74199999999999999</v>
      </c>
      <c r="P74" s="235">
        <f t="shared" si="11"/>
        <v>0.59139999999999993</v>
      </c>
      <c r="Q74" s="235">
        <f>IFERROR(INDEX('Ashed teabags wet'!$J$2:$J$825,MATCH(J74,'Ashed teabags wet'!$B$2:$B$825,0)),"")</f>
        <v>10.980392156862093</v>
      </c>
      <c r="R74" s="235">
        <f t="shared" si="8"/>
        <v>0.52646196078431751</v>
      </c>
      <c r="S74" s="236">
        <f>'WetLitterbags placem_collection'!E75</f>
        <v>42767</v>
      </c>
      <c r="T74" s="236">
        <f>IF('WetLitterbags placem_collection'!G75="","",'WetLitterbags placem_collection'!G75)</f>
        <v>42818</v>
      </c>
      <c r="U74" s="237">
        <f t="shared" si="12"/>
        <v>51</v>
      </c>
      <c r="V74" s="235">
        <f t="shared" si="13"/>
        <v>1.1748000000000001</v>
      </c>
      <c r="W74" s="235">
        <f t="shared" si="14"/>
        <v>1.1424307360580634</v>
      </c>
      <c r="X74">
        <f>IFERROR(INDEX(Rainfall_Wet!$O$2:$O$217,MATCH(B74, Rainfall_Wet!$A$2:$A$217,0)),"")</f>
        <v>185.630065823</v>
      </c>
      <c r="Y74" s="241">
        <v>45.272914521112256</v>
      </c>
      <c r="Z74" s="241">
        <v>23.604531410916575</v>
      </c>
      <c r="AA74" s="241">
        <v>31.122554067971166</v>
      </c>
      <c r="AB74" s="242" t="s">
        <v>2691</v>
      </c>
      <c r="AC74" s="241">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s="25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placem_collection'!W75)),"YES","")</f>
        <v/>
      </c>
      <c r="AM74" t="str">
        <f>IF(ISNUMBER(SEARCH("H", 'WetLitterbags placem_collection'!W75)),"YES","")</f>
        <v>YES</v>
      </c>
      <c r="AN74" t="str">
        <f>IF(ISNUMBER(SEARCH("R", 'WetLitterbags placem_collection'!W75)),"YES","")</f>
        <v>YES</v>
      </c>
    </row>
    <row r="75" spans="1:40">
      <c r="A75" s="268" t="s">
        <v>2460</v>
      </c>
      <c r="B75" s="282">
        <f>'Dry_Litterbag Placem_Collection'!A76</f>
        <v>74</v>
      </c>
      <c r="C75" s="282" t="str">
        <f>'Dry_Litterbag Placem_Collection'!B76</f>
        <v>Maswa</v>
      </c>
      <c r="D75" s="282" t="s">
        <v>2677</v>
      </c>
      <c r="E75" s="282" t="s">
        <v>2679</v>
      </c>
      <c r="F75" s="282">
        <v>2</v>
      </c>
      <c r="G75" s="283" t="str">
        <f>'Dry_Litterbag Placem_Collection'!C76</f>
        <v>Dry_W2_T2</v>
      </c>
      <c r="H75" s="284" t="s">
        <v>2559</v>
      </c>
      <c r="I75" s="285" t="s">
        <v>1147</v>
      </c>
      <c r="J75" s="233" t="str">
        <f>'WetLitterbags placem_collection'!K76</f>
        <v>G605</v>
      </c>
      <c r="K75" s="235">
        <f>IFERROR(INDEX('Green_rooibos initial weight'!$C$5:$C$1749,MATCH(J75, 'Green_rooibos initial weight'!$A$5:$A$1749,0)),"")</f>
        <v>2.0459999999999998</v>
      </c>
      <c r="L75" s="235">
        <f t="shared" si="9"/>
        <v>1.7961999999999998</v>
      </c>
      <c r="M75" s="235">
        <f>AVERAGE('Ashed teabags wet'!$J$809:$J$813,'Ashed teabags wet'!$J$817:$J$818,'Ashed teabags wet'!$J$820:$J$821)</f>
        <v>5.5094158734921841</v>
      </c>
      <c r="N75" s="235">
        <f t="shared" si="10"/>
        <v>1.6972398720803332</v>
      </c>
      <c r="O75" s="235">
        <f>IF(IFERROR(INDEX('Both teabags AfterWet'!$D$1:$D$839,MATCH(J75,'Both teabags AfterWet'!$B$1:$B$839,0)),"")="","",(IFERROR(INDEX('Both teabags AfterWet'!$D$1:$D$839,MATCH(J75,'Both teabags AfterWet'!$B$1:$B$839,0)),"")))</f>
        <v>1.1950000000000001</v>
      </c>
      <c r="P75" s="235">
        <f t="shared" si="11"/>
        <v>1.0444</v>
      </c>
      <c r="Q75" s="235">
        <f>IFERROR(INDEX('Ashed teabags wet'!$J$2:$J$825,MATCH(J75,'Ashed teabags wet'!$B$2:$B$825,0)),"")</f>
        <v>62.512315270936703</v>
      </c>
      <c r="R75" s="235">
        <f t="shared" ref="R75:R138" si="15">IFERROR(P75-(Q75/100)*P75,"")</f>
        <v>0.39152137931033704</v>
      </c>
      <c r="S75" s="236">
        <f>'WetLitterbags placem_collection'!E76</f>
        <v>42767</v>
      </c>
      <c r="T75" s="236">
        <f>IF('WetLitterbags placem_collection'!G76="","",'WetLitterbags placem_collection'!G76)</f>
        <v>42818</v>
      </c>
      <c r="U75" s="237">
        <f t="shared" si="12"/>
        <v>51</v>
      </c>
      <c r="V75" s="235">
        <f t="shared" si="13"/>
        <v>0.7517999999999998</v>
      </c>
      <c r="W75" s="235">
        <f t="shared" si="14"/>
        <v>1.3057184927699961</v>
      </c>
      <c r="X75">
        <f>IFERROR(INDEX(Rainfall_Wet!$O$2:$O$217,MATCH(B75, Rainfall_Wet!$A$2:$A$217,0)),"")</f>
        <v>185.630065823</v>
      </c>
      <c r="Y75" s="241">
        <v>45.272914521112256</v>
      </c>
      <c r="Z75" s="241">
        <v>23.604531410916575</v>
      </c>
      <c r="AA75" s="241">
        <v>31.122554067971166</v>
      </c>
      <c r="AB75" s="242" t="s">
        <v>2691</v>
      </c>
      <c r="AC75" s="241">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s="25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placem_collection'!W76)),"YES","")</f>
        <v>YES</v>
      </c>
      <c r="AM75" t="str">
        <f>IF(ISNUMBER(SEARCH("H", 'WetLitterbags placem_collection'!W76)),"YES","")</f>
        <v>YES</v>
      </c>
      <c r="AN75" t="str">
        <f>IF(ISNUMBER(SEARCH("R", 'WetLitterbags placem_collection'!W76)),"YES","")</f>
        <v/>
      </c>
    </row>
    <row r="76" spans="1:40">
      <c r="A76" s="268" t="s">
        <v>2460</v>
      </c>
      <c r="B76" s="282">
        <f>'Dry_Litterbag Placem_Collection'!A77</f>
        <v>75</v>
      </c>
      <c r="C76" s="282" t="str">
        <f>'Dry_Litterbag Placem_Collection'!B77</f>
        <v>Maswa</v>
      </c>
      <c r="D76" s="282" t="s">
        <v>2677</v>
      </c>
      <c r="E76" s="282" t="s">
        <v>2679</v>
      </c>
      <c r="F76" s="282">
        <v>2</v>
      </c>
      <c r="G76" s="283" t="str">
        <f>'Dry_Litterbag Placem_Collection'!C77</f>
        <v>Dry_W2_T3</v>
      </c>
      <c r="H76" s="284" t="s">
        <v>2559</v>
      </c>
      <c r="I76" s="285" t="s">
        <v>1147</v>
      </c>
      <c r="J76" s="233" t="str">
        <f>'WetLitterbags placem_collection'!K77</f>
        <v>G408</v>
      </c>
      <c r="K76" s="235">
        <f>IFERROR(INDEX('Green_rooibos initial weight'!$C$5:$C$1749,MATCH(J76, 'Green_rooibos initial weight'!$A$5:$A$1749,0)),"")</f>
        <v>2.044</v>
      </c>
      <c r="L76" s="235">
        <f t="shared" si="9"/>
        <v>1.7942</v>
      </c>
      <c r="M76" s="235">
        <f>AVERAGE('Ashed teabags wet'!$J$809:$J$813,'Ashed teabags wet'!$J$817:$J$818,'Ashed teabags wet'!$J$820:$J$821)</f>
        <v>5.5094158734921841</v>
      </c>
      <c r="N76" s="235">
        <f t="shared" si="10"/>
        <v>1.6953500603978033</v>
      </c>
      <c r="O76" s="235">
        <f>IF(IFERROR(INDEX('Both teabags AfterWet'!$D$1:$D$839,MATCH(J76,'Both teabags AfterWet'!$B$1:$B$839,0)),"")="","",(IFERROR(INDEX('Both teabags AfterWet'!$D$1:$D$839,MATCH(J76,'Both teabags AfterWet'!$B$1:$B$839,0)),"")))</f>
        <v>0.85780000000000001</v>
      </c>
      <c r="P76" s="235">
        <f t="shared" si="11"/>
        <v>0.70720000000000005</v>
      </c>
      <c r="Q76" s="235">
        <f>IFERROR(INDEX('Ashed teabags wet'!$J$2:$J$825,MATCH(J76,'Ashed teabags wet'!$B$2:$B$825,0)),"")</f>
        <v>10.812157448929053</v>
      </c>
      <c r="R76" s="235">
        <f t="shared" si="15"/>
        <v>0.63073642252117379</v>
      </c>
      <c r="S76" s="236">
        <f>'WetLitterbags placem_collection'!E77</f>
        <v>42767</v>
      </c>
      <c r="T76" s="236">
        <f>IF('WetLitterbags placem_collection'!G77="","",'WetLitterbags placem_collection'!G77)</f>
        <v>42818</v>
      </c>
      <c r="U76" s="237">
        <f t="shared" si="12"/>
        <v>51</v>
      </c>
      <c r="V76" s="235">
        <f t="shared" si="13"/>
        <v>1.087</v>
      </c>
      <c r="W76" s="235">
        <f t="shared" si="14"/>
        <v>1.0646136378766295</v>
      </c>
      <c r="X76">
        <f>IFERROR(INDEX(Rainfall_Wet!$O$2:$O$217,MATCH(B76, Rainfall_Wet!$A$2:$A$217,0)),"")</f>
        <v>185.630065823</v>
      </c>
      <c r="Y76" s="241">
        <v>45.272914521112256</v>
      </c>
      <c r="Z76" s="241">
        <v>23.604531410916575</v>
      </c>
      <c r="AA76" s="241">
        <v>31.122554067971166</v>
      </c>
      <c r="AB76" s="242" t="s">
        <v>2691</v>
      </c>
      <c r="AC76" s="241">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s="25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placem_collection'!W77)),"YES","")</f>
        <v/>
      </c>
      <c r="AM76" t="str">
        <f>IF(ISNUMBER(SEARCH("H", 'WetLitterbags placem_collection'!W77)),"YES","")</f>
        <v>YES</v>
      </c>
      <c r="AN76" t="str">
        <f>IF(ISNUMBER(SEARCH("R", 'WetLitterbags placem_collection'!W77)),"YES","")</f>
        <v>YES</v>
      </c>
    </row>
    <row r="77" spans="1:40">
      <c r="A77" s="268" t="s">
        <v>2460</v>
      </c>
      <c r="B77" s="282">
        <f>'Dry_Litterbag Placem_Collection'!A78</f>
        <v>76</v>
      </c>
      <c r="C77" s="282" t="str">
        <f>'Dry_Litterbag Placem_Collection'!B78</f>
        <v>Maswa</v>
      </c>
      <c r="D77" s="282" t="s">
        <v>2677</v>
      </c>
      <c r="E77" s="282" t="s">
        <v>2679</v>
      </c>
      <c r="F77" s="282">
        <v>2</v>
      </c>
      <c r="G77" s="283" t="str">
        <f>'Dry_Litterbag Placem_Collection'!C78</f>
        <v>Dry_W2_T4</v>
      </c>
      <c r="H77" s="284" t="s">
        <v>2559</v>
      </c>
      <c r="I77" s="285" t="s">
        <v>1147</v>
      </c>
      <c r="J77" s="233" t="str">
        <f>'WetLitterbags placem_collection'!K78</f>
        <v>G416</v>
      </c>
      <c r="K77" s="235">
        <f>IFERROR(INDEX('Green_rooibos initial weight'!$C$5:$C$1749,MATCH(J77, 'Green_rooibos initial weight'!$A$5:$A$1749,0)),"")</f>
        <v>2.1819999999999999</v>
      </c>
      <c r="L77" s="235">
        <f t="shared" si="9"/>
        <v>1.9321999999999999</v>
      </c>
      <c r="M77" s="235">
        <f>AVERAGE('Ashed teabags wet'!$J$809:$J$813,'Ashed teabags wet'!$J$817:$J$818,'Ashed teabags wet'!$J$820:$J$821)</f>
        <v>5.5094158734921841</v>
      </c>
      <c r="N77" s="235">
        <f t="shared" si="10"/>
        <v>1.8257470664923838</v>
      </c>
      <c r="O77" s="235">
        <f>IF(IFERROR(INDEX('Both teabags AfterWet'!$D$1:$D$839,MATCH(J77,'Both teabags AfterWet'!$B$1:$B$839,0)),"")="","",(IFERROR(INDEX('Both teabags AfterWet'!$D$1:$D$839,MATCH(J77,'Both teabags AfterWet'!$B$1:$B$839,0)),"")))</f>
        <v>0.94399999999999995</v>
      </c>
      <c r="P77" s="235">
        <f t="shared" si="11"/>
        <v>0.79339999999999988</v>
      </c>
      <c r="Q77" s="235">
        <f>IFERROR(INDEX('Ashed teabags wet'!$J$2:$J$825,MATCH(J77,'Ashed teabags wet'!$B$2:$B$825,0)),"")</f>
        <v>14.711729622266519</v>
      </c>
      <c r="R77" s="235">
        <f t="shared" si="15"/>
        <v>0.67667713717693734</v>
      </c>
      <c r="S77" s="236">
        <f>'WetLitterbags placem_collection'!E78</f>
        <v>42767</v>
      </c>
      <c r="T77" s="236">
        <f>IF('WetLitterbags placem_collection'!G78="","",'WetLitterbags placem_collection'!G78)</f>
        <v>42818</v>
      </c>
      <c r="U77" s="237">
        <f t="shared" si="12"/>
        <v>51</v>
      </c>
      <c r="V77" s="235">
        <f t="shared" si="13"/>
        <v>1.1388</v>
      </c>
      <c r="W77" s="235">
        <f t="shared" si="14"/>
        <v>1.1490699293154465</v>
      </c>
      <c r="X77">
        <f>IFERROR(INDEX(Rainfall_Wet!$O$2:$O$217,MATCH(B77, Rainfall_Wet!$A$2:$A$217,0)),"")</f>
        <v>185.630065823</v>
      </c>
      <c r="Y77" s="241">
        <v>45.272914521112256</v>
      </c>
      <c r="Z77" s="241">
        <v>23.604531410916575</v>
      </c>
      <c r="AA77" s="241">
        <v>31.122554067971166</v>
      </c>
      <c r="AB77" s="242" t="s">
        <v>2691</v>
      </c>
      <c r="AC77" s="241">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s="25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placem_collection'!W78)),"YES","")</f>
        <v/>
      </c>
      <c r="AM77" t="str">
        <f>IF(ISNUMBER(SEARCH("H", 'WetLitterbags placem_collection'!W78)),"YES","")</f>
        <v>YES</v>
      </c>
      <c r="AN77" t="str">
        <f>IF(ISNUMBER(SEARCH("R", 'WetLitterbags placem_collection'!W78)),"YES","")</f>
        <v/>
      </c>
    </row>
    <row r="78" spans="1:40">
      <c r="A78" s="268" t="s">
        <v>2460</v>
      </c>
      <c r="B78" s="282">
        <f>'Dry_Litterbag Placem_Collection'!A79</f>
        <v>77</v>
      </c>
      <c r="C78" s="282" t="str">
        <f>'Dry_Litterbag Placem_Collection'!B79</f>
        <v>Maswa</v>
      </c>
      <c r="D78" s="282" t="s">
        <v>2677</v>
      </c>
      <c r="E78" s="282" t="s">
        <v>2679</v>
      </c>
      <c r="F78" s="282">
        <v>2</v>
      </c>
      <c r="G78" s="283" t="str">
        <f>'Dry_Litterbag Placem_Collection'!C79</f>
        <v>Dry_W2_T5</v>
      </c>
      <c r="H78" s="284" t="s">
        <v>2559</v>
      </c>
      <c r="I78" s="285" t="s">
        <v>1147</v>
      </c>
      <c r="J78" s="233" t="str">
        <f>'WetLitterbags placem_collection'!K79</f>
        <v>G594</v>
      </c>
      <c r="K78" s="235">
        <f>IFERROR(INDEX('Green_rooibos initial weight'!$C$5:$C$1749,MATCH(J78, 'Green_rooibos initial weight'!$A$5:$A$1749,0)),"")</f>
        <v>2.0680000000000001</v>
      </c>
      <c r="L78" s="235">
        <f t="shared" si="9"/>
        <v>1.8182</v>
      </c>
      <c r="M78" s="235">
        <f>AVERAGE('Ashed teabags wet'!$J$809:$J$813,'Ashed teabags wet'!$J$817:$J$818,'Ashed teabags wet'!$J$820:$J$821)</f>
        <v>5.5094158734921841</v>
      </c>
      <c r="N78" s="235">
        <f t="shared" si="10"/>
        <v>1.7180278005881651</v>
      </c>
      <c r="O78" s="235">
        <f>IF(IFERROR(INDEX('Both teabags AfterWet'!$D$1:$D$839,MATCH(J78,'Both teabags AfterWet'!$B$1:$B$839,0)),"")="","",(IFERROR(INDEX('Both teabags AfterWet'!$D$1:$D$839,MATCH(J78,'Both teabags AfterWet'!$B$1:$B$839,0)),"")))</f>
        <v>0.94699999999999995</v>
      </c>
      <c r="P78" s="235">
        <f t="shared" si="11"/>
        <v>0.7964</v>
      </c>
      <c r="Q78" s="235">
        <f>IFERROR(INDEX('Ashed teabags wet'!$J$2:$J$825,MATCH(J78,'Ashed teabags wet'!$B$2:$B$825,0)),"")</f>
        <v>12.475633528264789</v>
      </c>
      <c r="R78" s="235">
        <f t="shared" si="15"/>
        <v>0.69704405458089924</v>
      </c>
      <c r="S78" s="236">
        <f>'WetLitterbags placem_collection'!E79</f>
        <v>42767</v>
      </c>
      <c r="T78" s="236">
        <f>IF('WetLitterbags placem_collection'!G79="","",'WetLitterbags placem_collection'!G79)</f>
        <v>42818</v>
      </c>
      <c r="U78" s="237">
        <f t="shared" si="12"/>
        <v>51</v>
      </c>
      <c r="V78" s="235">
        <f t="shared" si="13"/>
        <v>1.0218</v>
      </c>
      <c r="W78" s="235">
        <f t="shared" si="14"/>
        <v>1.0209837460072659</v>
      </c>
      <c r="X78">
        <f>IFERROR(INDEX(Rainfall_Wet!$O$2:$O$217,MATCH(B78, Rainfall_Wet!$A$2:$A$217,0)),"")</f>
        <v>185.630065823</v>
      </c>
      <c r="Y78" s="241">
        <v>45.272914521112256</v>
      </c>
      <c r="Z78" s="241">
        <v>23.604531410916575</v>
      </c>
      <c r="AA78" s="241">
        <v>31.122554067971166</v>
      </c>
      <c r="AB78" s="242" t="s">
        <v>2691</v>
      </c>
      <c r="AC78" s="241">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s="25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placem_collection'!W79)),"YES","")</f>
        <v/>
      </c>
      <c r="AM78" t="str">
        <f>IF(ISNUMBER(SEARCH("H", 'WetLitterbags placem_collection'!W79)),"YES","")</f>
        <v/>
      </c>
      <c r="AN78" t="str">
        <f>IF(ISNUMBER(SEARCH("R", 'WetLitterbags placem_collection'!W79)),"YES","")</f>
        <v>YES</v>
      </c>
    </row>
    <row r="79" spans="1:40">
      <c r="A79" s="268" t="s">
        <v>2460</v>
      </c>
      <c r="B79" s="282">
        <f>'Dry_Litterbag Placem_Collection'!A80</f>
        <v>78</v>
      </c>
      <c r="C79" s="282" t="str">
        <f>'Dry_Litterbag Placem_Collection'!B80</f>
        <v>Maswa</v>
      </c>
      <c r="D79" s="282" t="s">
        <v>2677</v>
      </c>
      <c r="E79" s="282" t="s">
        <v>2679</v>
      </c>
      <c r="F79" s="282">
        <v>2</v>
      </c>
      <c r="G79" s="283" t="str">
        <f>'Dry_Litterbag Placem_Collection'!C80</f>
        <v>Dry_W2_T6</v>
      </c>
      <c r="H79" s="284" t="s">
        <v>2559</v>
      </c>
      <c r="I79" s="285" t="s">
        <v>1147</v>
      </c>
      <c r="J79" s="233" t="str">
        <f>'WetLitterbags placem_collection'!K80</f>
        <v>G460</v>
      </c>
      <c r="K79" s="235">
        <f>IFERROR(INDEX('Green_rooibos initial weight'!$C$5:$C$1749,MATCH(J79, 'Green_rooibos initial weight'!$A$5:$A$1749,0)),"")</f>
        <v>2.1560000000000001</v>
      </c>
      <c r="L79" s="235">
        <f t="shared" si="9"/>
        <v>1.9062000000000001</v>
      </c>
      <c r="M79" s="235">
        <f>AVERAGE('Ashed teabags wet'!$J$809:$J$813,'Ashed teabags wet'!$J$817:$J$818,'Ashed teabags wet'!$J$820:$J$821)</f>
        <v>5.5094158734921841</v>
      </c>
      <c r="N79" s="235">
        <f t="shared" si="10"/>
        <v>1.801179514619492</v>
      </c>
      <c r="O79" s="235">
        <f>IF(IFERROR(INDEX('Both teabags AfterWet'!$D$1:$D$839,MATCH(J79,'Both teabags AfterWet'!$B$1:$B$839,0)),"")="","",(IFERROR(INDEX('Both teabags AfterWet'!$D$1:$D$839,MATCH(J79,'Both teabags AfterWet'!$B$1:$B$839,0)),"")))</f>
        <v>0.90669999999999995</v>
      </c>
      <c r="P79" s="235">
        <f t="shared" si="11"/>
        <v>0.75609999999999999</v>
      </c>
      <c r="Q79" s="235">
        <f>IFERROR(INDEX('Ashed teabags wet'!$J$2:$J$825,MATCH(J79,'Ashed teabags wet'!$B$2:$B$825,0)),"")</f>
        <v>10.069790628115374</v>
      </c>
      <c r="R79" s="235">
        <f t="shared" si="15"/>
        <v>0.67996231306081967</v>
      </c>
      <c r="S79" s="236">
        <f>'WetLitterbags placem_collection'!E80</f>
        <v>42767</v>
      </c>
      <c r="T79" s="236">
        <f>IF('WetLitterbags placem_collection'!G80="","",'WetLitterbags placem_collection'!G80)</f>
        <v>42818</v>
      </c>
      <c r="U79" s="237">
        <f t="shared" si="12"/>
        <v>51</v>
      </c>
      <c r="V79" s="235">
        <f t="shared" si="13"/>
        <v>1.1501000000000001</v>
      </c>
      <c r="W79" s="235">
        <f t="shared" si="14"/>
        <v>1.1212172015586723</v>
      </c>
      <c r="X79">
        <f>IFERROR(INDEX(Rainfall_Wet!$O$2:$O$217,MATCH(B79, Rainfall_Wet!$A$2:$A$217,0)),"")</f>
        <v>185.630065823</v>
      </c>
      <c r="Y79" s="241">
        <v>45.272914521112256</v>
      </c>
      <c r="Z79" s="241">
        <v>23.604531410916575</v>
      </c>
      <c r="AA79" s="241">
        <v>31.122554067971166</v>
      </c>
      <c r="AB79" s="242" t="s">
        <v>2691</v>
      </c>
      <c r="AC79" s="241">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s="25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placem_collection'!W80)),"YES","")</f>
        <v/>
      </c>
      <c r="AM79" t="str">
        <f>IF(ISNUMBER(SEARCH("H", 'WetLitterbags placem_collection'!W80)),"YES","")</f>
        <v/>
      </c>
      <c r="AN79" t="str">
        <f>IF(ISNUMBER(SEARCH("R", 'WetLitterbags placem_collection'!W80)),"YES","")</f>
        <v>YES</v>
      </c>
    </row>
    <row r="80" spans="1:40">
      <c r="A80" s="268" t="s">
        <v>2460</v>
      </c>
      <c r="B80" s="282">
        <f>'Dry_Litterbag Placem_Collection'!A81</f>
        <v>79</v>
      </c>
      <c r="C80" s="282" t="str">
        <f>'Dry_Litterbag Placem_Collection'!B81</f>
        <v>Maswa</v>
      </c>
      <c r="D80" s="282" t="s">
        <v>2677</v>
      </c>
      <c r="E80" s="282" t="s">
        <v>2679</v>
      </c>
      <c r="F80" s="282">
        <v>2</v>
      </c>
      <c r="G80" s="283" t="str">
        <f>'Dry_Litterbag Placem_Collection'!C81</f>
        <v>Dry_W2_T7</v>
      </c>
      <c r="H80" s="284" t="s">
        <v>2559</v>
      </c>
      <c r="I80" s="285" t="s">
        <v>1147</v>
      </c>
      <c r="J80" s="233" t="str">
        <f>'WetLitterbags placem_collection'!K81</f>
        <v>G217</v>
      </c>
      <c r="K80" s="235">
        <f>IFERROR(INDEX('Green_rooibos initial weight'!$C$5:$C$1749,MATCH(J80, 'Green_rooibos initial weight'!$A$5:$A$1749,0)),"")</f>
        <v>1.944</v>
      </c>
      <c r="L80" s="235">
        <f t="shared" si="9"/>
        <v>1.6941999999999999</v>
      </c>
      <c r="M80" s="235">
        <f>AVERAGE('Ashed teabags wet'!$J$809:$J$813,'Ashed teabags wet'!$J$817:$J$818,'Ashed teabags wet'!$J$820:$J$821)</f>
        <v>5.5094158734921841</v>
      </c>
      <c r="N80" s="235">
        <f t="shared" si="10"/>
        <v>1.6008594762712953</v>
      </c>
      <c r="O80" s="235">
        <f>IF(IFERROR(INDEX('Both teabags AfterWet'!$D$1:$D$839,MATCH(J80,'Both teabags AfterWet'!$B$1:$B$839,0)),"")="","",(IFERROR(INDEX('Both teabags AfterWet'!$D$1:$D$839,MATCH(J80,'Both teabags AfterWet'!$B$1:$B$839,0)),"")))</f>
        <v>0.85370000000000001</v>
      </c>
      <c r="P80" s="235">
        <f t="shared" si="11"/>
        <v>0.70310000000000006</v>
      </c>
      <c r="Q80" s="235">
        <f>IFERROR(INDEX('Ashed teabags wet'!$J$2:$J$825,MATCH(J80,'Ashed teabags wet'!$B$2:$B$825,0)),"")</f>
        <v>15.104419621176483</v>
      </c>
      <c r="R80" s="235">
        <f t="shared" si="15"/>
        <v>0.59690082564350821</v>
      </c>
      <c r="S80" s="236">
        <f>'WetLitterbags placem_collection'!E81</f>
        <v>42767</v>
      </c>
      <c r="T80" s="236">
        <f>IF('WetLitterbags placem_collection'!G81="","",'WetLitterbags placem_collection'!G81)</f>
        <v>42818</v>
      </c>
      <c r="U80" s="237">
        <f t="shared" si="12"/>
        <v>51</v>
      </c>
      <c r="V80" s="235">
        <f t="shared" si="13"/>
        <v>0.99109999999999987</v>
      </c>
      <c r="W80" s="235">
        <f t="shared" si="14"/>
        <v>1.0039586506277871</v>
      </c>
      <c r="X80">
        <f>IFERROR(INDEX(Rainfall_Wet!$O$2:$O$217,MATCH(B80, Rainfall_Wet!$A$2:$A$217,0)),"")</f>
        <v>185.630065823</v>
      </c>
      <c r="Y80" s="241">
        <v>45.272914521112256</v>
      </c>
      <c r="Z80" s="241">
        <v>23.604531410916575</v>
      </c>
      <c r="AA80" s="241">
        <v>31.122554067971166</v>
      </c>
      <c r="AB80" s="242" t="s">
        <v>2691</v>
      </c>
      <c r="AC80" s="241">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s="25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placem_collection'!W81)),"YES","")</f>
        <v/>
      </c>
      <c r="AM80" t="str">
        <f>IF(ISNUMBER(SEARCH("H", 'WetLitterbags placem_collection'!W81)),"YES","")</f>
        <v/>
      </c>
      <c r="AN80" t="str">
        <f>IF(ISNUMBER(SEARCH("R", 'WetLitterbags placem_collection'!W81)),"YES","")</f>
        <v>YES</v>
      </c>
    </row>
    <row r="81" spans="1:40">
      <c r="A81" s="268" t="s">
        <v>2460</v>
      </c>
      <c r="B81" s="282">
        <f>'Dry_Litterbag Placem_Collection'!A82</f>
        <v>80</v>
      </c>
      <c r="C81" s="282" t="str">
        <f>'Dry_Litterbag Placem_Collection'!B82</f>
        <v>Maswa</v>
      </c>
      <c r="D81" s="282" t="s">
        <v>2677</v>
      </c>
      <c r="E81" s="282" t="s">
        <v>2679</v>
      </c>
      <c r="F81" s="282">
        <v>2</v>
      </c>
      <c r="G81" s="283" t="str">
        <f>'Dry_Litterbag Placem_Collection'!C82</f>
        <v>Dry_W2_T8</v>
      </c>
      <c r="H81" s="284" t="s">
        <v>2559</v>
      </c>
      <c r="I81" s="285" t="s">
        <v>1147</v>
      </c>
      <c r="J81" s="233" t="str">
        <f>'WetLitterbags placem_collection'!K82</f>
        <v>G607</v>
      </c>
      <c r="K81" s="235">
        <f>IFERROR(INDEX('Green_rooibos initial weight'!$C$5:$C$1749,MATCH(J81, 'Green_rooibos initial weight'!$A$5:$A$1749,0)),"")</f>
        <v>1.9450000000000001</v>
      </c>
      <c r="L81" s="235">
        <f t="shared" si="9"/>
        <v>1.6952</v>
      </c>
      <c r="M81" s="235">
        <f>AVERAGE('Ashed teabags wet'!$J$809:$J$813,'Ashed teabags wet'!$J$817:$J$818,'Ashed teabags wet'!$J$820:$J$821)</f>
        <v>5.5094158734921841</v>
      </c>
      <c r="N81" s="235">
        <f t="shared" si="10"/>
        <v>1.6018043821125605</v>
      </c>
      <c r="O81" s="235">
        <f>IF(IFERROR(INDEX('Both teabags AfterWet'!$D$1:$D$839,MATCH(J81,'Both teabags AfterWet'!$B$1:$B$839,0)),"")="","",(IFERROR(INDEX('Both teabags AfterWet'!$D$1:$D$839,MATCH(J81,'Both teabags AfterWet'!$B$1:$B$839,0)),"")))</f>
        <v>0.92400000000000004</v>
      </c>
      <c r="P81" s="235">
        <f t="shared" si="11"/>
        <v>0.77340000000000009</v>
      </c>
      <c r="Q81" s="235">
        <f>IFERROR(INDEX('Ashed teabags wet'!$J$2:$J$825,MATCH(J81,'Ashed teabags wet'!$B$2:$B$825,0)),"")</f>
        <v>13.619696176008233</v>
      </c>
      <c r="R81" s="235">
        <f t="shared" si="15"/>
        <v>0.66806526977475245</v>
      </c>
      <c r="S81" s="236">
        <f>'WetLitterbags placem_collection'!E82</f>
        <v>42767</v>
      </c>
      <c r="T81" s="236">
        <f>IF('WetLitterbags placem_collection'!G82="","",'WetLitterbags placem_collection'!G82)</f>
        <v>42818</v>
      </c>
      <c r="U81" s="237">
        <f t="shared" si="12"/>
        <v>51</v>
      </c>
      <c r="V81" s="235">
        <f t="shared" si="13"/>
        <v>0.92179999999999995</v>
      </c>
      <c r="W81" s="235">
        <f t="shared" si="14"/>
        <v>0.93373911233780804</v>
      </c>
      <c r="X81">
        <f>IFERROR(INDEX(Rainfall_Wet!$O$2:$O$217,MATCH(B81, Rainfall_Wet!$A$2:$A$217,0)),"")</f>
        <v>185.630065823</v>
      </c>
      <c r="Y81" s="241">
        <v>45.272914521112256</v>
      </c>
      <c r="Z81" s="241">
        <v>23.604531410916575</v>
      </c>
      <c r="AA81" s="241">
        <v>31.122554067971166</v>
      </c>
      <c r="AB81" s="242" t="s">
        <v>2691</v>
      </c>
      <c r="AC81" s="241">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s="25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placem_collection'!W82)),"YES","")</f>
        <v/>
      </c>
      <c r="AM81" t="str">
        <f>IF(ISNUMBER(SEARCH("H", 'WetLitterbags placem_collection'!W82)),"YES","")</f>
        <v>YES</v>
      </c>
      <c r="AN81" t="str">
        <f>IF(ISNUMBER(SEARCH("R", 'WetLitterbags placem_collection'!W82)),"YES","")</f>
        <v/>
      </c>
    </row>
    <row r="82" spans="1:40">
      <c r="A82" s="268" t="s">
        <v>2460</v>
      </c>
      <c r="B82" s="282">
        <f>'Dry_Litterbag Placem_Collection'!A83</f>
        <v>81</v>
      </c>
      <c r="C82" s="282" t="str">
        <f>'Dry_Litterbag Placem_Collection'!B83</f>
        <v>Maswa</v>
      </c>
      <c r="D82" s="282" t="s">
        <v>2677</v>
      </c>
      <c r="E82" s="282" t="s">
        <v>2679</v>
      </c>
      <c r="F82" s="282">
        <v>3</v>
      </c>
      <c r="G82" s="283" t="str">
        <f>'Dry_Litterbag Placem_Collection'!C83</f>
        <v>Dry_W3_T1</v>
      </c>
      <c r="H82" s="284" t="s">
        <v>2559</v>
      </c>
      <c r="I82" s="285" t="s">
        <v>1147</v>
      </c>
      <c r="J82" s="233" t="str">
        <f>'WetLitterbags placem_collection'!K83</f>
        <v>G542</v>
      </c>
      <c r="K82" s="235">
        <f>IFERROR(INDEX('Green_rooibos initial weight'!$C$5:$C$1749,MATCH(J82, 'Green_rooibos initial weight'!$A$5:$A$1749,0)),"")</f>
        <v>2.0779999999999998</v>
      </c>
      <c r="L82" s="235">
        <f t="shared" si="9"/>
        <v>1.8281999999999998</v>
      </c>
      <c r="M82" s="235">
        <f>AVERAGE('Ashed teabags wet'!$J$809:$J$813,'Ashed teabags wet'!$J$817:$J$818,'Ashed teabags wet'!$J$820:$J$821)</f>
        <v>5.5094158734921841</v>
      </c>
      <c r="N82" s="235">
        <f t="shared" si="10"/>
        <v>1.7274768590008158</v>
      </c>
      <c r="O82" s="235">
        <f>IF(IFERROR(INDEX('Both teabags AfterWet'!$D$1:$D$839,MATCH(J82,'Both teabags AfterWet'!$B$1:$B$839,0)),"")="","",(IFERROR(INDEX('Both teabags AfterWet'!$D$1:$D$839,MATCH(J82,'Both teabags AfterWet'!$B$1:$B$839,0)),"")))</f>
        <v>0.85099999999999998</v>
      </c>
      <c r="P82" s="235">
        <f t="shared" si="11"/>
        <v>0.70039999999999991</v>
      </c>
      <c r="Q82" s="235">
        <f>IFERROR(INDEX('Ashed teabags wet'!$J$2:$J$825,MATCH(J82,'Ashed teabags wet'!$B$2:$B$825,0)),"")</f>
        <v>15.009940357852306</v>
      </c>
      <c r="R82" s="235">
        <f t="shared" si="15"/>
        <v>0.59527037773360236</v>
      </c>
      <c r="S82" s="236">
        <f>'WetLitterbags placem_collection'!E83</f>
        <v>42767</v>
      </c>
      <c r="T82" s="236">
        <f>IF('WetLitterbags placem_collection'!G83="","",'WetLitterbags placem_collection'!G83)</f>
        <v>42818</v>
      </c>
      <c r="U82" s="237">
        <f t="shared" si="12"/>
        <v>51</v>
      </c>
      <c r="V82" s="235">
        <f t="shared" si="13"/>
        <v>1.1277999999999999</v>
      </c>
      <c r="W82" s="235">
        <f t="shared" si="14"/>
        <v>1.1322064812672135</v>
      </c>
      <c r="X82">
        <f>IFERROR(INDEX(Rainfall_Wet!$O$2:$O$217,MATCH(B82, Rainfall_Wet!$A$2:$A$217,0)),"")</f>
        <v>185.01185076100001</v>
      </c>
      <c r="Y82" s="241">
        <v>38.691629007962128</v>
      </c>
      <c r="Z82" s="241">
        <v>26.81299763288143</v>
      </c>
      <c r="AA82" s="241">
        <v>34.495373359156439</v>
      </c>
      <c r="AB82" s="242" t="s">
        <v>2693</v>
      </c>
      <c r="AC82" s="241">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s="25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placem_collection'!W83)),"YES","")</f>
        <v/>
      </c>
      <c r="AM82" t="str">
        <f>IF(ISNUMBER(SEARCH("H", 'WetLitterbags placem_collection'!W83)),"YES","")</f>
        <v/>
      </c>
      <c r="AN82" t="str">
        <f>IF(ISNUMBER(SEARCH("R", 'WetLitterbags placem_collection'!W83)),"YES","")</f>
        <v/>
      </c>
    </row>
    <row r="83" spans="1:40">
      <c r="A83" s="268" t="s">
        <v>2460</v>
      </c>
      <c r="B83" s="282">
        <f>'Dry_Litterbag Placem_Collection'!A84</f>
        <v>82</v>
      </c>
      <c r="C83" s="282" t="str">
        <f>'Dry_Litterbag Placem_Collection'!B84</f>
        <v>Maswa</v>
      </c>
      <c r="D83" s="282" t="s">
        <v>2677</v>
      </c>
      <c r="E83" s="282" t="s">
        <v>2679</v>
      </c>
      <c r="F83" s="282">
        <v>3</v>
      </c>
      <c r="G83" s="283" t="str">
        <f>'Dry_Litterbag Placem_Collection'!C84</f>
        <v>Dry_W3_T2</v>
      </c>
      <c r="H83" s="284" t="s">
        <v>2559</v>
      </c>
      <c r="I83" s="285" t="s">
        <v>1147</v>
      </c>
      <c r="J83" s="233" t="str">
        <f>'WetLitterbags placem_collection'!K84</f>
        <v>G536</v>
      </c>
      <c r="K83" s="235">
        <f>IFERROR(INDEX('Green_rooibos initial weight'!$C$5:$C$1749,MATCH(J83, 'Green_rooibos initial weight'!$A$5:$A$1749,0)),"")</f>
        <v>2.0510000000000002</v>
      </c>
      <c r="L83" s="235">
        <f t="shared" si="9"/>
        <v>1.8012000000000001</v>
      </c>
      <c r="M83" s="235">
        <f>AVERAGE('Ashed teabags wet'!$J$809:$J$813,'Ashed teabags wet'!$J$817:$J$818,'Ashed teabags wet'!$J$820:$J$821)</f>
        <v>5.5094158734921841</v>
      </c>
      <c r="N83" s="235">
        <f t="shared" si="10"/>
        <v>1.7019644012866588</v>
      </c>
      <c r="O83" s="235">
        <f>IF(IFERROR(INDEX('Both teabags AfterWet'!$D$1:$D$839,MATCH(J83,'Both teabags AfterWet'!$B$1:$B$839,0)),"")="","",(IFERROR(INDEX('Both teabags AfterWet'!$D$1:$D$839,MATCH(J83,'Both teabags AfterWet'!$B$1:$B$839,0)),"")))</f>
        <v>0.748</v>
      </c>
      <c r="P83" s="235">
        <f t="shared" si="11"/>
        <v>0.59739999999999993</v>
      </c>
      <c r="Q83" s="235">
        <f>IFERROR(INDEX('Ashed teabags wet'!$J$2:$J$825,MATCH(J83,'Ashed teabags wet'!$B$2:$B$825,0)),"")</f>
        <v>10.317848410758481</v>
      </c>
      <c r="R83" s="235">
        <f t="shared" si="15"/>
        <v>0.53576117359412878</v>
      </c>
      <c r="S83" s="236">
        <f>'WetLitterbags placem_collection'!E84</f>
        <v>42767</v>
      </c>
      <c r="T83" s="236">
        <f>IF('WetLitterbags placem_collection'!G84="","",'WetLitterbags placem_collection'!G84)</f>
        <v>42819</v>
      </c>
      <c r="U83" s="237">
        <f t="shared" si="12"/>
        <v>52</v>
      </c>
      <c r="V83" s="235">
        <f t="shared" si="13"/>
        <v>1.2038000000000002</v>
      </c>
      <c r="W83" s="235">
        <f t="shared" si="14"/>
        <v>1.16620322769253</v>
      </c>
      <c r="X83">
        <f>IFERROR(INDEX(Rainfall_Wet!$O$2:$O$217,MATCH(B83, Rainfall_Wet!$A$2:$A$217,0)),"")</f>
        <v>194.93009798400001</v>
      </c>
      <c r="Y83" s="241">
        <v>38.691629007962128</v>
      </c>
      <c r="Z83" s="241">
        <v>26.81299763288143</v>
      </c>
      <c r="AA83" s="241">
        <v>34.495373359156439</v>
      </c>
      <c r="AB83" s="242" t="s">
        <v>2693</v>
      </c>
      <c r="AC83" s="241">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s="25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placem_collection'!W84)),"YES","")</f>
        <v/>
      </c>
      <c r="AM83" t="str">
        <f>IF(ISNUMBER(SEARCH("H", 'WetLitterbags placem_collection'!W84)),"YES","")</f>
        <v>YES</v>
      </c>
      <c r="AN83" t="str">
        <f>IF(ISNUMBER(SEARCH("R", 'WetLitterbags placem_collection'!W84)),"YES","")</f>
        <v>YES</v>
      </c>
    </row>
    <row r="84" spans="1:40">
      <c r="A84" s="268" t="s">
        <v>2460</v>
      </c>
      <c r="B84" s="282">
        <f>'Dry_Litterbag Placem_Collection'!A85</f>
        <v>83</v>
      </c>
      <c r="C84" s="282" t="str">
        <f>'Dry_Litterbag Placem_Collection'!B85</f>
        <v>Maswa</v>
      </c>
      <c r="D84" s="282" t="s">
        <v>2677</v>
      </c>
      <c r="E84" s="282" t="s">
        <v>2679</v>
      </c>
      <c r="F84" s="282">
        <v>3</v>
      </c>
      <c r="G84" s="283" t="str">
        <f>'Dry_Litterbag Placem_Collection'!C85</f>
        <v>Dry_W3_T3</v>
      </c>
      <c r="H84" s="284" t="s">
        <v>2559</v>
      </c>
      <c r="I84" s="285" t="s">
        <v>1147</v>
      </c>
      <c r="J84" s="233" t="str">
        <f>'WetLitterbags placem_collection'!K85</f>
        <v>G494</v>
      </c>
      <c r="K84" s="235">
        <f>IFERROR(INDEX('Green_rooibos initial weight'!$C$5:$C$1749,MATCH(J84, 'Green_rooibos initial weight'!$A$5:$A$1749,0)),"")</f>
        <v>1.903</v>
      </c>
      <c r="L84" s="235">
        <f t="shared" si="9"/>
        <v>1.6532</v>
      </c>
      <c r="M84" s="235">
        <f>AVERAGE('Ashed teabags wet'!$J$809:$J$813,'Ashed teabags wet'!$J$817:$J$818,'Ashed teabags wet'!$J$820:$J$821)</f>
        <v>5.5094158734921841</v>
      </c>
      <c r="N84" s="235">
        <f t="shared" si="10"/>
        <v>1.5621183367794271</v>
      </c>
      <c r="O84" s="235">
        <f>IF(IFERROR(INDEX('Both teabags AfterWet'!$D$1:$D$839,MATCH(J84,'Both teabags AfterWet'!$B$1:$B$839,0)),"")="","",(IFERROR(INDEX('Both teabags AfterWet'!$D$1:$D$839,MATCH(J84,'Both teabags AfterWet'!$B$1:$B$839,0)),"")))</f>
        <v>0.90200000000000002</v>
      </c>
      <c r="P84" s="235">
        <f t="shared" si="11"/>
        <v>0.75140000000000007</v>
      </c>
      <c r="Q84" s="235">
        <f>IFERROR(INDEX('Ashed teabags wet'!$J$2:$J$825,MATCH(J84,'Ashed teabags wet'!$B$2:$B$825,0)),"")</f>
        <v>18.525798525798983</v>
      </c>
      <c r="R84" s="235">
        <f t="shared" si="15"/>
        <v>0.61219714987714646</v>
      </c>
      <c r="S84" s="236">
        <f>'WetLitterbags placem_collection'!E85</f>
        <v>42767</v>
      </c>
      <c r="T84" s="236">
        <f>IF('WetLitterbags placem_collection'!G85="","",'WetLitterbags placem_collection'!G85)</f>
        <v>42819</v>
      </c>
      <c r="U84" s="237">
        <f t="shared" si="12"/>
        <v>52</v>
      </c>
      <c r="V84" s="235">
        <f t="shared" si="13"/>
        <v>0.90179999999999993</v>
      </c>
      <c r="W84" s="235">
        <f t="shared" si="14"/>
        <v>0.94992118690228067</v>
      </c>
      <c r="X84">
        <f>IFERROR(INDEX(Rainfall_Wet!$O$2:$O$217,MATCH(B84, Rainfall_Wet!$A$2:$A$217,0)),"")</f>
        <v>194.93009798400001</v>
      </c>
      <c r="Y84" s="241">
        <v>38.691629007962128</v>
      </c>
      <c r="Z84" s="241">
        <v>26.81299763288143</v>
      </c>
      <c r="AA84" s="241">
        <v>34.495373359156439</v>
      </c>
      <c r="AB84" s="242" t="s">
        <v>2693</v>
      </c>
      <c r="AC84" s="241">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s="25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placem_collection'!W85)),"YES","")</f>
        <v/>
      </c>
      <c r="AM84" t="str">
        <f>IF(ISNUMBER(SEARCH("H", 'WetLitterbags placem_collection'!W85)),"YES","")</f>
        <v>YES</v>
      </c>
      <c r="AN84" t="str">
        <f>IF(ISNUMBER(SEARCH("R", 'WetLitterbags placem_collection'!W85)),"YES","")</f>
        <v/>
      </c>
    </row>
    <row r="85" spans="1:40">
      <c r="A85" s="268" t="s">
        <v>2460</v>
      </c>
      <c r="B85" s="282">
        <f>'Dry_Litterbag Placem_Collection'!A86</f>
        <v>84</v>
      </c>
      <c r="C85" s="282" t="str">
        <f>'Dry_Litterbag Placem_Collection'!B86</f>
        <v>Maswa</v>
      </c>
      <c r="D85" s="282" t="s">
        <v>2677</v>
      </c>
      <c r="E85" s="282" t="s">
        <v>2679</v>
      </c>
      <c r="F85" s="282">
        <v>3</v>
      </c>
      <c r="G85" s="283" t="str">
        <f>'Dry_Litterbag Placem_Collection'!C86</f>
        <v>Dry_W3_T4</v>
      </c>
      <c r="H85" s="284" t="s">
        <v>2559</v>
      </c>
      <c r="I85" s="285" t="s">
        <v>1147</v>
      </c>
      <c r="J85" s="233" t="str">
        <f>'WetLitterbags placem_collection'!K86</f>
        <v>G291</v>
      </c>
      <c r="K85" s="235">
        <f>IFERROR(INDEX('Green_rooibos initial weight'!$C$5:$C$1749,MATCH(J85, 'Green_rooibos initial weight'!$A$5:$A$1749,0)),"")</f>
        <v>2.0880000000000001</v>
      </c>
      <c r="L85" s="235">
        <f t="shared" si="9"/>
        <v>1.8382000000000001</v>
      </c>
      <c r="M85" s="235">
        <f>AVERAGE('Ashed teabags wet'!$J$809:$J$813,'Ashed teabags wet'!$J$817:$J$818,'Ashed teabags wet'!$J$820:$J$821)</f>
        <v>5.5094158734921841</v>
      </c>
      <c r="N85" s="235">
        <f t="shared" si="10"/>
        <v>1.7369259174134668</v>
      </c>
      <c r="O85" s="235">
        <f>IF(IFERROR(INDEX('Both teabags AfterWet'!$D$1:$D$839,MATCH(J85,'Both teabags AfterWet'!$B$1:$B$839,0)),"")="","",(IFERROR(INDEX('Both teabags AfterWet'!$D$1:$D$839,MATCH(J85,'Both teabags AfterWet'!$B$1:$B$839,0)),"")))</f>
        <v>0.90300000000000002</v>
      </c>
      <c r="P85" s="235">
        <f t="shared" si="11"/>
        <v>0.75239999999999996</v>
      </c>
      <c r="Q85" s="235">
        <f>IFERROR(INDEX('Ashed teabags wet'!$J$2:$J$825,MATCH(J85,'Ashed teabags wet'!$B$2:$B$825,0)),"")</f>
        <v>11.922503725782521</v>
      </c>
      <c r="R85" s="235">
        <f t="shared" si="15"/>
        <v>0.66269508196721227</v>
      </c>
      <c r="S85" s="236">
        <f>'WetLitterbags placem_collection'!E86</f>
        <v>42767</v>
      </c>
      <c r="T85" s="236">
        <f>IF('WetLitterbags placem_collection'!G86="","",'WetLitterbags placem_collection'!G86)</f>
        <v>42819</v>
      </c>
      <c r="U85" s="237">
        <f t="shared" si="12"/>
        <v>52</v>
      </c>
      <c r="V85" s="235">
        <f t="shared" si="13"/>
        <v>1.0858000000000001</v>
      </c>
      <c r="W85" s="235">
        <f t="shared" si="14"/>
        <v>1.0742308354462544</v>
      </c>
      <c r="X85">
        <f>IFERROR(INDEX(Rainfall_Wet!$O$2:$O$217,MATCH(B85, Rainfall_Wet!$A$2:$A$217,0)),"")</f>
        <v>194.93009798400001</v>
      </c>
      <c r="Y85" s="241">
        <v>38.691629007962128</v>
      </c>
      <c r="Z85" s="241">
        <v>26.81299763288143</v>
      </c>
      <c r="AA85" s="241">
        <v>34.495373359156439</v>
      </c>
      <c r="AB85" s="242" t="s">
        <v>2693</v>
      </c>
      <c r="AC85" s="241">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s="25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placem_collection'!W86)),"YES","")</f>
        <v/>
      </c>
      <c r="AM85" t="str">
        <f>IF(ISNUMBER(SEARCH("H", 'WetLitterbags placem_collection'!W86)),"YES","")</f>
        <v/>
      </c>
      <c r="AN85" t="str">
        <f>IF(ISNUMBER(SEARCH("R", 'WetLitterbags placem_collection'!W86)),"YES","")</f>
        <v>YES</v>
      </c>
    </row>
    <row r="86" spans="1:40">
      <c r="A86" s="268" t="s">
        <v>2460</v>
      </c>
      <c r="B86" s="282">
        <f>'Dry_Litterbag Placem_Collection'!A87</f>
        <v>85</v>
      </c>
      <c r="C86" s="282" t="str">
        <f>'Dry_Litterbag Placem_Collection'!B87</f>
        <v>Maswa</v>
      </c>
      <c r="D86" s="282" t="s">
        <v>2677</v>
      </c>
      <c r="E86" s="282" t="s">
        <v>2679</v>
      </c>
      <c r="F86" s="282">
        <v>3</v>
      </c>
      <c r="G86" s="283" t="str">
        <f>'Dry_Litterbag Placem_Collection'!C87</f>
        <v>Dry_W3_T5</v>
      </c>
      <c r="H86" s="284" t="s">
        <v>2559</v>
      </c>
      <c r="I86" s="285" t="s">
        <v>1147</v>
      </c>
      <c r="J86" s="233" t="str">
        <f>'WetLitterbags placem_collection'!K87</f>
        <v>G308</v>
      </c>
      <c r="K86" s="235">
        <f>IFERROR(INDEX('Green_rooibos initial weight'!$C$5:$C$1749,MATCH(J86, 'Green_rooibos initial weight'!$A$5:$A$1749,0)),"")</f>
        <v>1.982</v>
      </c>
      <c r="L86" s="235">
        <f t="shared" si="9"/>
        <v>1.7322</v>
      </c>
      <c r="M86" s="235">
        <f>AVERAGE('Ashed teabags wet'!$J$809:$J$813,'Ashed teabags wet'!$J$817:$J$818,'Ashed teabags wet'!$J$820:$J$821)</f>
        <v>5.5094158734921841</v>
      </c>
      <c r="N86" s="235">
        <f t="shared" si="10"/>
        <v>1.6367658982393682</v>
      </c>
      <c r="O86" s="235" t="str">
        <f>IF(IFERROR(INDEX('Both teabags AfterWet'!$D$1:$D$839,MATCH(J86,'Both teabags AfterWet'!$B$1:$B$839,0)),"")="","",(IFERROR(INDEX('Both teabags AfterWet'!$D$1:$D$839,MATCH(J86,'Both teabags AfterWet'!$B$1:$B$839,0)),"")))</f>
        <v/>
      </c>
      <c r="P86" s="235" t="str">
        <f t="shared" si="11"/>
        <v/>
      </c>
      <c r="Q86" s="235">
        <f>IFERROR(INDEX('Ashed teabags wet'!$J$2:$J$825,MATCH(J86,'Ashed teabags wet'!$B$2:$B$825,0)),"")</f>
        <v>39.801980198020281</v>
      </c>
      <c r="R86" s="235" t="str">
        <f t="shared" si="15"/>
        <v/>
      </c>
      <c r="S86" s="236">
        <f>'WetLitterbags placem_collection'!E87</f>
        <v>42767</v>
      </c>
      <c r="T86" s="236">
        <f>IF('WetLitterbags placem_collection'!G87="","",'WetLitterbags placem_collection'!G87)</f>
        <v>42819</v>
      </c>
      <c r="U86" s="237">
        <f t="shared" si="12"/>
        <v>52</v>
      </c>
      <c r="V86" s="235" t="str">
        <f t="shared" si="13"/>
        <v/>
      </c>
      <c r="W86" s="235" t="str">
        <f t="shared" si="14"/>
        <v/>
      </c>
      <c r="X86">
        <f>IFERROR(INDEX(Rainfall_Wet!$O$2:$O$217,MATCH(B86, Rainfall_Wet!$A$2:$A$217,0)),"")</f>
        <v>194.93009798400001</v>
      </c>
      <c r="Y86" s="241">
        <v>38.691629007962128</v>
      </c>
      <c r="Z86" s="241">
        <v>26.81299763288143</v>
      </c>
      <c r="AA86" s="241">
        <v>34.495373359156439</v>
      </c>
      <c r="AB86" s="242" t="s">
        <v>2693</v>
      </c>
      <c r="AC86" s="241">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s="25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placem_collection'!W87)),"YES","")</f>
        <v>YES</v>
      </c>
      <c r="AM86" t="str">
        <f>IF(ISNUMBER(SEARCH("H", 'WetLitterbags placem_collection'!W87)),"YES","")</f>
        <v>YES</v>
      </c>
      <c r="AN86" t="str">
        <f>IF(ISNUMBER(SEARCH("R", 'WetLitterbags placem_collection'!W87)),"YES","")</f>
        <v>YES</v>
      </c>
    </row>
    <row r="87" spans="1:40">
      <c r="A87" s="268" t="s">
        <v>2460</v>
      </c>
      <c r="B87" s="282">
        <f>'Dry_Litterbag Placem_Collection'!A88</f>
        <v>86</v>
      </c>
      <c r="C87" s="282" t="str">
        <f>'Dry_Litterbag Placem_Collection'!B88</f>
        <v>Maswa</v>
      </c>
      <c r="D87" s="282" t="s">
        <v>2677</v>
      </c>
      <c r="E87" s="282" t="s">
        <v>2679</v>
      </c>
      <c r="F87" s="282">
        <v>3</v>
      </c>
      <c r="G87" s="283" t="str">
        <f>'Dry_Litterbag Placem_Collection'!C88</f>
        <v>Dry_W3_T6</v>
      </c>
      <c r="H87" s="284" t="s">
        <v>2559</v>
      </c>
      <c r="I87" s="285" t="s">
        <v>1147</v>
      </c>
      <c r="J87" s="233" t="str">
        <f>'WetLitterbags placem_collection'!K88</f>
        <v>G723</v>
      </c>
      <c r="K87" s="235">
        <f>IFERROR(INDEX('Green_rooibos initial weight'!$C$5:$C$1749,MATCH(J87, 'Green_rooibos initial weight'!$A$5:$A$1749,0)),"")</f>
        <v>2.0129999999999999</v>
      </c>
      <c r="L87" s="235">
        <f t="shared" si="9"/>
        <v>1.7631999999999999</v>
      </c>
      <c r="M87" s="235">
        <f>AVERAGE('Ashed teabags wet'!$J$809:$J$813,'Ashed teabags wet'!$J$817:$J$818,'Ashed teabags wet'!$J$820:$J$821)</f>
        <v>5.5094158734921841</v>
      </c>
      <c r="N87" s="235">
        <f t="shared" si="10"/>
        <v>1.6660579793185857</v>
      </c>
      <c r="O87" s="235">
        <f>IF(IFERROR(INDEX('Both teabags AfterWet'!$D$1:$D$839,MATCH(J87,'Both teabags AfterWet'!$B$1:$B$839,0)),"")="","",(IFERROR(INDEX('Both teabags AfterWet'!$D$1:$D$839,MATCH(J87,'Both teabags AfterWet'!$B$1:$B$839,0)),"")))</f>
        <v>0.78249999999999997</v>
      </c>
      <c r="P87" s="235">
        <f t="shared" si="11"/>
        <v>0.63189999999999991</v>
      </c>
      <c r="Q87" s="235">
        <f>IFERROR(INDEX('Ashed teabags wet'!$J$2:$J$825,MATCH(J87,'Ashed teabags wet'!$B$2:$B$825,0)),"")</f>
        <v>7.4680306905364882</v>
      </c>
      <c r="R87" s="235">
        <f t="shared" si="15"/>
        <v>0.58470951406649985</v>
      </c>
      <c r="S87" s="236">
        <f>'WetLitterbags placem_collection'!E88</f>
        <v>42767</v>
      </c>
      <c r="T87" s="236">
        <f>IF('WetLitterbags placem_collection'!G88="","",'WetLitterbags placem_collection'!G88)</f>
        <v>42819</v>
      </c>
      <c r="U87" s="237">
        <f t="shared" si="12"/>
        <v>52</v>
      </c>
      <c r="V87" s="235">
        <f t="shared" si="13"/>
        <v>1.1313</v>
      </c>
      <c r="W87" s="235">
        <f t="shared" si="14"/>
        <v>1.0813484652520859</v>
      </c>
      <c r="X87">
        <f>IFERROR(INDEX(Rainfall_Wet!$O$2:$O$217,MATCH(B87, Rainfall_Wet!$A$2:$A$217,0)),"")</f>
        <v>194.93009798400001</v>
      </c>
      <c r="Y87" s="241">
        <v>38.691629007962128</v>
      </c>
      <c r="Z87" s="241">
        <v>26.81299763288143</v>
      </c>
      <c r="AA87" s="241">
        <v>34.495373359156439</v>
      </c>
      <c r="AB87" s="242" t="s">
        <v>2693</v>
      </c>
      <c r="AC87" s="241">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s="25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placem_collection'!W88)),"YES","")</f>
        <v>YES</v>
      </c>
      <c r="AM87" t="str">
        <f>IF(ISNUMBER(SEARCH("H", 'WetLitterbags placem_collection'!W88)),"YES","")</f>
        <v>YES</v>
      </c>
      <c r="AN87" t="str">
        <f>IF(ISNUMBER(SEARCH("R", 'WetLitterbags placem_collection'!W88)),"YES","")</f>
        <v>YES</v>
      </c>
    </row>
    <row r="88" spans="1:40">
      <c r="A88" s="268" t="s">
        <v>2460</v>
      </c>
      <c r="B88" s="282">
        <f>'Dry_Litterbag Placem_Collection'!A89</f>
        <v>87</v>
      </c>
      <c r="C88" s="282" t="str">
        <f>'Dry_Litterbag Placem_Collection'!B89</f>
        <v>Maswa</v>
      </c>
      <c r="D88" s="282" t="s">
        <v>2677</v>
      </c>
      <c r="E88" s="282" t="s">
        <v>2679</v>
      </c>
      <c r="F88" s="282">
        <v>3</v>
      </c>
      <c r="G88" s="283" t="str">
        <f>'Dry_Litterbag Placem_Collection'!C89</f>
        <v>Dry_W3_T7</v>
      </c>
      <c r="H88" s="284" t="s">
        <v>2559</v>
      </c>
      <c r="I88" s="285" t="s">
        <v>1147</v>
      </c>
      <c r="J88" s="233" t="str">
        <f>'WetLitterbags placem_collection'!K89</f>
        <v>G628</v>
      </c>
      <c r="K88" s="235">
        <f>IFERROR(INDEX('Green_rooibos initial weight'!$C$5:$C$1749,MATCH(J88, 'Green_rooibos initial weight'!$A$5:$A$1749,0)),"")</f>
        <v>2.0739999999999998</v>
      </c>
      <c r="L88" s="235">
        <f t="shared" si="9"/>
        <v>1.8241999999999998</v>
      </c>
      <c r="M88" s="235">
        <f>AVERAGE('Ashed teabags wet'!$J$809:$J$813,'Ashed teabags wet'!$J$817:$J$818,'Ashed teabags wet'!$J$820:$J$821)</f>
        <v>5.5094158734921841</v>
      </c>
      <c r="N88" s="235">
        <f t="shared" si="10"/>
        <v>1.7236972356357554</v>
      </c>
      <c r="O88" s="235">
        <f>IF(IFERROR(INDEX('Both teabags AfterWet'!$D$1:$D$839,MATCH(J88,'Both teabags AfterWet'!$B$1:$B$839,0)),"")="","",(IFERROR(INDEX('Both teabags AfterWet'!$D$1:$D$839,MATCH(J88,'Both teabags AfterWet'!$B$1:$B$839,0)),"")))</f>
        <v>0.8639</v>
      </c>
      <c r="P88" s="235">
        <f t="shared" si="11"/>
        <v>0.71330000000000005</v>
      </c>
      <c r="Q88" s="235">
        <f>IFERROR(INDEX('Ashed teabags wet'!$J$2:$J$825,MATCH(J88,'Ashed teabags wet'!$B$2:$B$825,0)),"")</f>
        <v>12.74038461538643</v>
      </c>
      <c r="R88" s="235">
        <f t="shared" si="15"/>
        <v>0.62242283653844865</v>
      </c>
      <c r="S88" s="236">
        <f>'WetLitterbags placem_collection'!E89</f>
        <v>42767</v>
      </c>
      <c r="T88" s="236">
        <f>IF('WetLitterbags placem_collection'!G89="","",'WetLitterbags placem_collection'!G89)</f>
        <v>42819</v>
      </c>
      <c r="U88" s="237">
        <f t="shared" si="12"/>
        <v>52</v>
      </c>
      <c r="V88" s="235">
        <f t="shared" si="13"/>
        <v>1.1108999999999998</v>
      </c>
      <c r="W88" s="235">
        <f t="shared" si="14"/>
        <v>1.1012743990973068</v>
      </c>
      <c r="X88">
        <f>IFERROR(INDEX(Rainfall_Wet!$O$2:$O$217,MATCH(B88, Rainfall_Wet!$A$2:$A$217,0)),"")</f>
        <v>194.93009798400001</v>
      </c>
      <c r="Y88" s="241">
        <v>38.691629007962128</v>
      </c>
      <c r="Z88" s="241">
        <v>26.81299763288143</v>
      </c>
      <c r="AA88" s="241">
        <v>34.495373359156439</v>
      </c>
      <c r="AB88" s="242" t="s">
        <v>2693</v>
      </c>
      <c r="AC88" s="241">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s="25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placem_collection'!W89)),"YES","")</f>
        <v>YES</v>
      </c>
      <c r="AM88" t="str">
        <f>IF(ISNUMBER(SEARCH("H", 'WetLitterbags placem_collection'!W89)),"YES","")</f>
        <v/>
      </c>
      <c r="AN88" t="str">
        <f>IF(ISNUMBER(SEARCH("R", 'WetLitterbags placem_collection'!W89)),"YES","")</f>
        <v>YES</v>
      </c>
    </row>
    <row r="89" spans="1:40">
      <c r="A89" s="268" t="s">
        <v>2460</v>
      </c>
      <c r="B89" s="282">
        <f>'Dry_Litterbag Placem_Collection'!A90</f>
        <v>88</v>
      </c>
      <c r="C89" s="282" t="str">
        <f>'Dry_Litterbag Placem_Collection'!B90</f>
        <v>Maswa</v>
      </c>
      <c r="D89" s="282" t="s">
        <v>2677</v>
      </c>
      <c r="E89" s="282" t="s">
        <v>2679</v>
      </c>
      <c r="F89" s="282">
        <v>3</v>
      </c>
      <c r="G89" s="283" t="str">
        <f>'Dry_Litterbag Placem_Collection'!C90</f>
        <v>Dry_W3_T8</v>
      </c>
      <c r="H89" s="284" t="s">
        <v>2559</v>
      </c>
      <c r="I89" s="285" t="s">
        <v>1147</v>
      </c>
      <c r="J89" s="233" t="str">
        <f>'WetLitterbags placem_collection'!K90</f>
        <v>G569</v>
      </c>
      <c r="K89" s="235">
        <f>IFERROR(INDEX('Green_rooibos initial weight'!$C$5:$C$1749,MATCH(J89, 'Green_rooibos initial weight'!$A$5:$A$1749,0)),"")</f>
        <v>1.9950000000000001</v>
      </c>
      <c r="L89" s="235">
        <f t="shared" si="9"/>
        <v>1.7452000000000001</v>
      </c>
      <c r="M89" s="235">
        <f>AVERAGE('Ashed teabags wet'!$J$809:$J$813,'Ashed teabags wet'!$J$817:$J$818,'Ashed teabags wet'!$J$820:$J$821)</f>
        <v>5.5094158734921841</v>
      </c>
      <c r="N89" s="235">
        <f t="shared" si="10"/>
        <v>1.6490496741758145</v>
      </c>
      <c r="O89" s="235">
        <f>IF(IFERROR(INDEX('Both teabags AfterWet'!$D$1:$D$839,MATCH(J89,'Both teabags AfterWet'!$B$1:$B$839,0)),"")="","",(IFERROR(INDEX('Both teabags AfterWet'!$D$1:$D$839,MATCH(J89,'Both teabags AfterWet'!$B$1:$B$839,0)),"")))</f>
        <v>1.012</v>
      </c>
      <c r="P89" s="235">
        <f t="shared" si="11"/>
        <v>0.86139999999999994</v>
      </c>
      <c r="Q89" s="235" t="str">
        <f>IFERROR(INDEX('Ashed teabags wet'!$J$2:$J$825,MATCH(J89,'Ashed teabags wet'!$B$2:$B$825,0)),"")</f>
        <v/>
      </c>
      <c r="R89" s="235" t="str">
        <f t="shared" si="15"/>
        <v/>
      </c>
      <c r="S89" s="236">
        <f>'WetLitterbags placem_collection'!E90</f>
        <v>42767</v>
      </c>
      <c r="T89" s="236" t="str">
        <f>IF('WetLitterbags placem_collection'!G90="","",'WetLitterbags placem_collection'!G90)</f>
        <v/>
      </c>
      <c r="U89" s="237" t="str">
        <f t="shared" si="12"/>
        <v/>
      </c>
      <c r="V89" s="235">
        <f t="shared" si="13"/>
        <v>0.88380000000000014</v>
      </c>
      <c r="W89" s="235" t="str">
        <f t="shared" si="14"/>
        <v/>
      </c>
      <c r="X89" t="str">
        <f>IFERROR(INDEX(Rainfall_Wet!$O$2:$O$217,MATCH(B89, Rainfall_Wet!$A$2:$A$217,0)),"")</f>
        <v/>
      </c>
      <c r="Y89" s="241">
        <v>38.691629007962128</v>
      </c>
      <c r="Z89" s="241">
        <v>26.81299763288143</v>
      </c>
      <c r="AA89" s="241">
        <v>34.495373359156439</v>
      </c>
      <c r="AB89" s="242" t="s">
        <v>2693</v>
      </c>
      <c r="AC89" s="241">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s="25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placem_collection'!W90)),"YES","")</f>
        <v/>
      </c>
      <c r="AM89" t="str">
        <f>IF(ISNUMBER(SEARCH("H", 'WetLitterbags placem_collection'!W90)),"YES","")</f>
        <v/>
      </c>
      <c r="AN89" t="str">
        <f>IF(ISNUMBER(SEARCH("R", 'WetLitterbags placem_collection'!W90)),"YES","")</f>
        <v/>
      </c>
    </row>
    <row r="90" spans="1:40">
      <c r="A90" s="268" t="s">
        <v>2460</v>
      </c>
      <c r="B90" s="282">
        <f>'Dry_Litterbag Placem_Collection'!A91</f>
        <v>89</v>
      </c>
      <c r="C90" s="282" t="str">
        <f>'Dry_Litterbag Placem_Collection'!B91</f>
        <v>Maswa</v>
      </c>
      <c r="D90" s="282" t="s">
        <v>2677</v>
      </c>
      <c r="E90" s="282" t="s">
        <v>2679</v>
      </c>
      <c r="F90" s="282">
        <v>4</v>
      </c>
      <c r="G90" s="283" t="str">
        <f>'Dry_Litterbag Placem_Collection'!C91</f>
        <v>Dry_W4_T1</v>
      </c>
      <c r="H90" s="284" t="s">
        <v>2559</v>
      </c>
      <c r="I90" s="285" t="s">
        <v>1147</v>
      </c>
      <c r="J90" s="233" t="str">
        <f>'WetLitterbags placem_collection'!K91</f>
        <v>G339</v>
      </c>
      <c r="K90" s="235">
        <f>IFERROR(INDEX('Green_rooibos initial weight'!$C$5:$C$1749,MATCH(J90, 'Green_rooibos initial weight'!$A$5:$A$1749,0)),"")</f>
        <v>2.0219999999999998</v>
      </c>
      <c r="L90" s="235">
        <f t="shared" si="9"/>
        <v>1.7721999999999998</v>
      </c>
      <c r="M90" s="235">
        <f>AVERAGE('Ashed teabags wet'!$J$809:$J$813,'Ashed teabags wet'!$J$817:$J$818,'Ashed teabags wet'!$J$820:$J$821)</f>
        <v>5.5094158734921841</v>
      </c>
      <c r="N90" s="235">
        <f t="shared" si="10"/>
        <v>1.6745621318899713</v>
      </c>
      <c r="O90" s="235" t="str">
        <f>IF(IFERROR(INDEX('Both teabags AfterWet'!$D$1:$D$839,MATCH(J90,'Both teabags AfterWet'!$B$1:$B$839,0)),"")="","",(IFERROR(INDEX('Both teabags AfterWet'!$D$1:$D$839,MATCH(J90,'Both teabags AfterWet'!$B$1:$B$839,0)),"")))</f>
        <v/>
      </c>
      <c r="P90" s="235" t="str">
        <f t="shared" si="11"/>
        <v/>
      </c>
      <c r="Q90" s="235" t="str">
        <f>IFERROR(INDEX('Ashed teabags wet'!$J$2:$J$825,MATCH(J90,'Ashed teabags wet'!$B$2:$B$825,0)),"")</f>
        <v/>
      </c>
      <c r="R90" s="235" t="str">
        <f t="shared" si="15"/>
        <v/>
      </c>
      <c r="S90" s="236">
        <f>'WetLitterbags placem_collection'!E91</f>
        <v>42767</v>
      </c>
      <c r="T90" s="236">
        <f>IF('WetLitterbags placem_collection'!G91="","",'WetLitterbags placem_collection'!G91)</f>
        <v>42819</v>
      </c>
      <c r="U90" s="237">
        <f t="shared" si="12"/>
        <v>52</v>
      </c>
      <c r="V90" s="235" t="str">
        <f t="shared" si="13"/>
        <v/>
      </c>
      <c r="W90" s="235" t="str">
        <f t="shared" si="14"/>
        <v/>
      </c>
      <c r="X90">
        <f>IFERROR(INDEX(Rainfall_Wet!$O$2:$O$217,MATCH(B90, Rainfall_Wet!$A$2:$A$217,0)),"")</f>
        <v>194.93009798400001</v>
      </c>
      <c r="Y90" s="241">
        <v>28.145762029394</v>
      </c>
      <c r="Z90" s="241">
        <v>25.085564727199518</v>
      </c>
      <c r="AA90" s="241">
        <v>46.768673243406489</v>
      </c>
      <c r="AB90" s="242" t="s">
        <v>2688</v>
      </c>
      <c r="AC90" s="241">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s="25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placem_collection'!W91)),"YES","")</f>
        <v/>
      </c>
      <c r="AM90" t="str">
        <f>IF(ISNUMBER(SEARCH("H", 'WetLitterbags placem_collection'!W91)),"YES","")</f>
        <v>YES</v>
      </c>
      <c r="AN90" t="str">
        <f>IF(ISNUMBER(SEARCH("R", 'WetLitterbags placem_collection'!W91)),"YES","")</f>
        <v>YES</v>
      </c>
    </row>
    <row r="91" spans="1:40">
      <c r="A91" s="268" t="s">
        <v>2460</v>
      </c>
      <c r="B91" s="282">
        <f>'Dry_Litterbag Placem_Collection'!A92</f>
        <v>90</v>
      </c>
      <c r="C91" s="282" t="str">
        <f>'Dry_Litterbag Placem_Collection'!B92</f>
        <v>Maswa</v>
      </c>
      <c r="D91" s="282" t="s">
        <v>2677</v>
      </c>
      <c r="E91" s="282" t="s">
        <v>2679</v>
      </c>
      <c r="F91" s="282">
        <v>4</v>
      </c>
      <c r="G91" s="283" t="str">
        <f>'Dry_Litterbag Placem_Collection'!C92</f>
        <v>Dry_W4_T2</v>
      </c>
      <c r="H91" s="284" t="s">
        <v>2559</v>
      </c>
      <c r="I91" s="285" t="s">
        <v>1147</v>
      </c>
      <c r="J91" s="233" t="str">
        <f>'WetLitterbags placem_collection'!K92</f>
        <v>G592</v>
      </c>
      <c r="K91" s="235">
        <f>IFERROR(INDEX('Green_rooibos initial weight'!$C$5:$C$1749,MATCH(J91, 'Green_rooibos initial weight'!$A$5:$A$1749,0)),"")</f>
        <v>2.0699999999999998</v>
      </c>
      <c r="L91" s="235">
        <f t="shared" si="9"/>
        <v>1.8201999999999998</v>
      </c>
      <c r="M91" s="235">
        <f>AVERAGE('Ashed teabags wet'!$J$809:$J$813,'Ashed teabags wet'!$J$817:$J$818,'Ashed teabags wet'!$J$820:$J$821)</f>
        <v>5.5094158734921841</v>
      </c>
      <c r="N91" s="235">
        <f t="shared" si="10"/>
        <v>1.7199176122706952</v>
      </c>
      <c r="O91" s="235">
        <f>IF(IFERROR(INDEX('Both teabags AfterWet'!$D$1:$D$839,MATCH(J91,'Both teabags AfterWet'!$B$1:$B$839,0)),"")="","",(IFERROR(INDEX('Both teabags AfterWet'!$D$1:$D$839,MATCH(J91,'Both teabags AfterWet'!$B$1:$B$839,0)),"")))</f>
        <v>1.0779000000000001</v>
      </c>
      <c r="P91" s="235">
        <f t="shared" si="11"/>
        <v>0.92730000000000001</v>
      </c>
      <c r="Q91" s="235">
        <f>IFERROR(INDEX('Ashed teabags wet'!$J$2:$J$825,MATCH(J91,'Ashed teabags wet'!$B$2:$B$825,0)),"")</f>
        <v>33.166583291646958</v>
      </c>
      <c r="R91" s="235">
        <f t="shared" si="15"/>
        <v>0.61974627313655772</v>
      </c>
      <c r="S91" s="236">
        <f>'WetLitterbags placem_collection'!E92</f>
        <v>42767</v>
      </c>
      <c r="T91" s="236">
        <f>IF('WetLitterbags placem_collection'!G92="","",'WetLitterbags placem_collection'!G92)</f>
        <v>42819</v>
      </c>
      <c r="U91" s="237">
        <f t="shared" si="12"/>
        <v>52</v>
      </c>
      <c r="V91" s="235">
        <f t="shared" si="13"/>
        <v>0.8928999999999998</v>
      </c>
      <c r="W91" s="235">
        <f t="shared" si="14"/>
        <v>1.1001713391341374</v>
      </c>
      <c r="X91">
        <f>IFERROR(INDEX(Rainfall_Wet!$O$2:$O$217,MATCH(B91, Rainfall_Wet!$A$2:$A$217,0)),"")</f>
        <v>194.93009798400001</v>
      </c>
      <c r="Y91" s="241">
        <v>28.145762029394</v>
      </c>
      <c r="Z91" s="241">
        <v>25.085564727199518</v>
      </c>
      <c r="AA91" s="241">
        <v>46.768673243406489</v>
      </c>
      <c r="AB91" s="242" t="s">
        <v>2688</v>
      </c>
      <c r="AC91" s="241">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s="25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placem_collection'!W92)),"YES","")</f>
        <v/>
      </c>
      <c r="AM91" t="str">
        <f>IF(ISNUMBER(SEARCH("H", 'WetLitterbags placem_collection'!W92)),"YES","")</f>
        <v/>
      </c>
      <c r="AN91" t="str">
        <f>IF(ISNUMBER(SEARCH("R", 'WetLitterbags placem_collection'!W92)),"YES","")</f>
        <v>YES</v>
      </c>
    </row>
    <row r="92" spans="1:40">
      <c r="A92" s="268" t="s">
        <v>2460</v>
      </c>
      <c r="B92" s="282">
        <f>'Dry_Litterbag Placem_Collection'!A93</f>
        <v>91</v>
      </c>
      <c r="C92" s="282" t="str">
        <f>'Dry_Litterbag Placem_Collection'!B93</f>
        <v>Maswa</v>
      </c>
      <c r="D92" s="282" t="s">
        <v>2677</v>
      </c>
      <c r="E92" s="282" t="s">
        <v>2679</v>
      </c>
      <c r="F92" s="282">
        <v>4</v>
      </c>
      <c r="G92" s="283" t="str">
        <f>'Dry_Litterbag Placem_Collection'!C93</f>
        <v>Dry_W4_T3</v>
      </c>
      <c r="H92" s="284" t="s">
        <v>2559</v>
      </c>
      <c r="I92" s="285" t="s">
        <v>1147</v>
      </c>
      <c r="J92" s="233" t="str">
        <f>'WetLitterbags placem_collection'!K93</f>
        <v>G472</v>
      </c>
      <c r="K92" s="235">
        <f>IFERROR(INDEX('Green_rooibos initial weight'!$C$5:$C$1749,MATCH(J92, 'Green_rooibos initial weight'!$A$5:$A$1749,0)),"")</f>
        <v>1.9710000000000001</v>
      </c>
      <c r="L92" s="235">
        <f t="shared" si="9"/>
        <v>1.7212000000000001</v>
      </c>
      <c r="M92" s="235">
        <f>AVERAGE('Ashed teabags wet'!$J$809:$J$813,'Ashed teabags wet'!$J$817:$J$818,'Ashed teabags wet'!$J$820:$J$821)</f>
        <v>5.5094158734921841</v>
      </c>
      <c r="N92" s="235">
        <f t="shared" si="10"/>
        <v>1.6263719339854525</v>
      </c>
      <c r="O92" s="235">
        <f>IF(IFERROR(INDEX('Both teabags AfterWet'!$D$1:$D$839,MATCH(J92,'Both teabags AfterWet'!$B$1:$B$839,0)),"")="","",(IFERROR(INDEX('Both teabags AfterWet'!$D$1:$D$839,MATCH(J92,'Both teabags AfterWet'!$B$1:$B$839,0)),"")))</f>
        <v>0.76100000000000001</v>
      </c>
      <c r="P92" s="235">
        <f t="shared" si="11"/>
        <v>0.61040000000000005</v>
      </c>
      <c r="Q92" s="235">
        <f>IFERROR(INDEX('Ashed teabags wet'!$J$2:$J$825,MATCH(J92,'Ashed teabags wet'!$B$2:$B$825,0)),"")</f>
        <v>13.069604406610589</v>
      </c>
      <c r="R92" s="235">
        <f t="shared" si="15"/>
        <v>0.53062313470204903</v>
      </c>
      <c r="S92" s="236">
        <f>'WetLitterbags placem_collection'!E93</f>
        <v>42767</v>
      </c>
      <c r="T92" s="236">
        <f>IF('WetLitterbags placem_collection'!G93="","",'WetLitterbags placem_collection'!G93)</f>
        <v>42819</v>
      </c>
      <c r="U92" s="237">
        <f t="shared" si="12"/>
        <v>52</v>
      </c>
      <c r="V92" s="235">
        <f t="shared" si="13"/>
        <v>1.1108</v>
      </c>
      <c r="W92" s="235">
        <f t="shared" si="14"/>
        <v>1.0957487992834034</v>
      </c>
      <c r="X92">
        <f>IFERROR(INDEX(Rainfall_Wet!$O$2:$O$217,MATCH(B92, Rainfall_Wet!$A$2:$A$217,0)),"")</f>
        <v>194.93009798400001</v>
      </c>
      <c r="Y92" s="241">
        <v>28.145762029394</v>
      </c>
      <c r="Z92" s="241">
        <v>25.085564727199518</v>
      </c>
      <c r="AA92" s="241">
        <v>46.768673243406489</v>
      </c>
      <c r="AB92" s="242" t="s">
        <v>2688</v>
      </c>
      <c r="AC92" s="241">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s="25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placem_collection'!W93)),"YES","")</f>
        <v>YES</v>
      </c>
      <c r="AM92" t="str">
        <f>IF(ISNUMBER(SEARCH("H", 'WetLitterbags placem_collection'!W93)),"YES","")</f>
        <v>YES</v>
      </c>
      <c r="AN92" t="str">
        <f>IF(ISNUMBER(SEARCH("R", 'WetLitterbags placem_collection'!W93)),"YES","")</f>
        <v/>
      </c>
    </row>
    <row r="93" spans="1:40">
      <c r="A93" s="268" t="s">
        <v>2460</v>
      </c>
      <c r="B93" s="282">
        <f>'Dry_Litterbag Placem_Collection'!A94</f>
        <v>92</v>
      </c>
      <c r="C93" s="282" t="str">
        <f>'Dry_Litterbag Placem_Collection'!B94</f>
        <v>Maswa</v>
      </c>
      <c r="D93" s="282" t="s">
        <v>2677</v>
      </c>
      <c r="E93" s="282" t="s">
        <v>2679</v>
      </c>
      <c r="F93" s="282">
        <v>4</v>
      </c>
      <c r="G93" s="283" t="str">
        <f>'Dry_Litterbag Placem_Collection'!C94</f>
        <v>Dry_W4_T4</v>
      </c>
      <c r="H93" s="284" t="s">
        <v>2559</v>
      </c>
      <c r="I93" s="285" t="s">
        <v>1147</v>
      </c>
      <c r="J93" s="233" t="str">
        <f>'WetLitterbags placem_collection'!K94</f>
        <v>G529</v>
      </c>
      <c r="K93" s="235">
        <f>IFERROR(INDEX('Green_rooibos initial weight'!$C$5:$C$1749,MATCH(J93, 'Green_rooibos initial weight'!$A$5:$A$1749,0)),"")</f>
        <v>2.089</v>
      </c>
      <c r="L93" s="235">
        <f t="shared" si="9"/>
        <v>1.8391999999999999</v>
      </c>
      <c r="M93" s="235">
        <f>AVERAGE('Ashed teabags wet'!$J$809:$J$813,'Ashed teabags wet'!$J$817:$J$818,'Ashed teabags wet'!$J$820:$J$821)</f>
        <v>5.5094158734921841</v>
      </c>
      <c r="N93" s="235">
        <f t="shared" si="10"/>
        <v>1.7378708232547317</v>
      </c>
      <c r="O93" s="235">
        <f>IF(IFERROR(INDEX('Both teabags AfterWet'!$D$1:$D$839,MATCH(J93,'Both teabags AfterWet'!$B$1:$B$839,0)),"")="","",(IFERROR(INDEX('Both teabags AfterWet'!$D$1:$D$839,MATCH(J93,'Both teabags AfterWet'!$B$1:$B$839,0)),"")))</f>
        <v>0.76500000000000001</v>
      </c>
      <c r="P93" s="235">
        <f t="shared" si="11"/>
        <v>0.61440000000000006</v>
      </c>
      <c r="Q93" s="235">
        <f>IFERROR(INDEX('Ashed teabags wet'!$J$2:$J$825,MATCH(J93,'Ashed teabags wet'!$B$2:$B$825,0)),"")</f>
        <v>11.868446139180241</v>
      </c>
      <c r="R93" s="235">
        <f t="shared" si="15"/>
        <v>0.5414802669208767</v>
      </c>
      <c r="S93" s="236">
        <f>'WetLitterbags placem_collection'!E94</f>
        <v>42767</v>
      </c>
      <c r="T93" s="236">
        <f>IF('WetLitterbags placem_collection'!G94="","",'WetLitterbags placem_collection'!G94)</f>
        <v>42819</v>
      </c>
      <c r="U93" s="237">
        <f t="shared" si="12"/>
        <v>52</v>
      </c>
      <c r="V93" s="235">
        <f t="shared" si="13"/>
        <v>1.2247999999999999</v>
      </c>
      <c r="W93" s="235">
        <f t="shared" si="14"/>
        <v>1.196390556333855</v>
      </c>
      <c r="X93">
        <f>IFERROR(INDEX(Rainfall_Wet!$O$2:$O$217,MATCH(B93, Rainfall_Wet!$A$2:$A$217,0)),"")</f>
        <v>194.93009798400001</v>
      </c>
      <c r="Y93" s="241">
        <v>28.145762029394</v>
      </c>
      <c r="Z93" s="241">
        <v>25.085564727199518</v>
      </c>
      <c r="AA93" s="241">
        <v>46.768673243406489</v>
      </c>
      <c r="AB93" s="242" t="s">
        <v>2688</v>
      </c>
      <c r="AC93" s="241">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s="25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placem_collection'!W94)),"YES","")</f>
        <v>YES</v>
      </c>
      <c r="AM93" t="str">
        <f>IF(ISNUMBER(SEARCH("H", 'WetLitterbags placem_collection'!W94)),"YES","")</f>
        <v>YES</v>
      </c>
      <c r="AN93" t="str">
        <f>IF(ISNUMBER(SEARCH("R", 'WetLitterbags placem_collection'!W94)),"YES","")</f>
        <v/>
      </c>
    </row>
    <row r="94" spans="1:40">
      <c r="A94" s="268" t="s">
        <v>2460</v>
      </c>
      <c r="B94" s="282">
        <f>'Dry_Litterbag Placem_Collection'!A95</f>
        <v>93</v>
      </c>
      <c r="C94" s="282" t="str">
        <f>'Dry_Litterbag Placem_Collection'!B95</f>
        <v>Maswa</v>
      </c>
      <c r="D94" s="282" t="s">
        <v>2677</v>
      </c>
      <c r="E94" s="282" t="s">
        <v>2679</v>
      </c>
      <c r="F94" s="282">
        <v>4</v>
      </c>
      <c r="G94" s="283" t="str">
        <f>'Dry_Litterbag Placem_Collection'!C95</f>
        <v>Dry_W4_T5</v>
      </c>
      <c r="H94" s="284" t="s">
        <v>2559</v>
      </c>
      <c r="I94" s="285" t="s">
        <v>1147</v>
      </c>
      <c r="J94" s="233" t="str">
        <f>'WetLitterbags placem_collection'!K95</f>
        <v>G636</v>
      </c>
      <c r="K94" s="235">
        <f>IFERROR(INDEX('Green_rooibos initial weight'!$C$5:$C$1749,MATCH(J94, 'Green_rooibos initial weight'!$A$5:$A$1749,0)),"")</f>
        <v>2.133</v>
      </c>
      <c r="L94" s="235">
        <f t="shared" si="9"/>
        <v>1.8832</v>
      </c>
      <c r="M94" s="235">
        <f>AVERAGE('Ashed teabags wet'!$J$809:$J$813,'Ashed teabags wet'!$J$817:$J$818,'Ashed teabags wet'!$J$820:$J$821)</f>
        <v>5.5094158734921841</v>
      </c>
      <c r="N94" s="235">
        <f t="shared" si="10"/>
        <v>1.7794466802703952</v>
      </c>
      <c r="O94" s="235">
        <f>IF(IFERROR(INDEX('Both teabags AfterWet'!$D$1:$D$839,MATCH(J94,'Both teabags AfterWet'!$B$1:$B$839,0)),"")="","",(IFERROR(INDEX('Both teabags AfterWet'!$D$1:$D$839,MATCH(J94,'Both teabags AfterWet'!$B$1:$B$839,0)),"")))</f>
        <v>0.79630000000000001</v>
      </c>
      <c r="P94" s="235">
        <f t="shared" si="11"/>
        <v>0.64569999999999994</v>
      </c>
      <c r="Q94" s="235">
        <f>IFERROR(INDEX('Ashed teabags wet'!$J$2:$J$825,MATCH(J94,'Ashed teabags wet'!$B$2:$B$825,0)),"")</f>
        <v>13.477619281849297</v>
      </c>
      <c r="R94" s="235">
        <f t="shared" si="15"/>
        <v>0.55867501229709904</v>
      </c>
      <c r="S94" s="236">
        <f>'WetLitterbags placem_collection'!E95</f>
        <v>42767</v>
      </c>
      <c r="T94" s="236">
        <f>IF('WetLitterbags placem_collection'!G95="","",'WetLitterbags placem_collection'!G95)</f>
        <v>42819</v>
      </c>
      <c r="U94" s="237">
        <f t="shared" si="12"/>
        <v>52</v>
      </c>
      <c r="V94" s="235">
        <f t="shared" si="13"/>
        <v>1.2375</v>
      </c>
      <c r="W94" s="235">
        <f t="shared" si="14"/>
        <v>1.2207716679732963</v>
      </c>
      <c r="X94">
        <f>IFERROR(INDEX(Rainfall_Wet!$O$2:$O$217,MATCH(B94, Rainfall_Wet!$A$2:$A$217,0)),"")</f>
        <v>194.93009798400001</v>
      </c>
      <c r="Y94" s="241">
        <v>28.145762029394</v>
      </c>
      <c r="Z94" s="241">
        <v>25.085564727199518</v>
      </c>
      <c r="AA94" s="241">
        <v>46.768673243406489</v>
      </c>
      <c r="AB94" s="242" t="s">
        <v>2688</v>
      </c>
      <c r="AC94" s="241">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s="25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placem_collection'!W95)),"YES","")</f>
        <v/>
      </c>
      <c r="AM94" t="str">
        <f>IF(ISNUMBER(SEARCH("H", 'WetLitterbags placem_collection'!W95)),"YES","")</f>
        <v>YES</v>
      </c>
      <c r="AN94" t="str">
        <f>IF(ISNUMBER(SEARCH("R", 'WetLitterbags placem_collection'!W95)),"YES","")</f>
        <v/>
      </c>
    </row>
    <row r="95" spans="1:40">
      <c r="A95" s="268" t="s">
        <v>2460</v>
      </c>
      <c r="B95" s="282">
        <f>'Dry_Litterbag Placem_Collection'!A96</f>
        <v>94</v>
      </c>
      <c r="C95" s="282" t="str">
        <f>'Dry_Litterbag Placem_Collection'!B96</f>
        <v>Maswa</v>
      </c>
      <c r="D95" s="282" t="s">
        <v>2677</v>
      </c>
      <c r="E95" s="282" t="s">
        <v>2679</v>
      </c>
      <c r="F95" s="282">
        <v>4</v>
      </c>
      <c r="G95" s="283" t="str">
        <f>'Dry_Litterbag Placem_Collection'!C96</f>
        <v>Dry_W4_T6</v>
      </c>
      <c r="H95" s="284" t="s">
        <v>2559</v>
      </c>
      <c r="I95" s="285" t="s">
        <v>1147</v>
      </c>
      <c r="J95" s="233" t="str">
        <f>'WetLitterbags placem_collection'!K96</f>
        <v>G534</v>
      </c>
      <c r="K95" s="235">
        <f>IFERROR(INDEX('Green_rooibos initial weight'!$C$5:$C$1749,MATCH(J95, 'Green_rooibos initial weight'!$A$5:$A$1749,0)),"")</f>
        <v>2.169</v>
      </c>
      <c r="L95" s="235">
        <f t="shared" si="9"/>
        <v>1.9192</v>
      </c>
      <c r="M95" s="235">
        <f>AVERAGE('Ashed teabags wet'!$J$809:$J$813,'Ashed teabags wet'!$J$817:$J$818,'Ashed teabags wet'!$J$820:$J$821)</f>
        <v>5.5094158734921841</v>
      </c>
      <c r="N95" s="235">
        <f t="shared" si="10"/>
        <v>1.813463290555938</v>
      </c>
      <c r="O95" s="235" t="str">
        <f>IF(IFERROR(INDEX('Both teabags AfterWet'!$D$1:$D$839,MATCH(J95,'Both teabags AfterWet'!$B$1:$B$839,0)),"")="","",(IFERROR(INDEX('Both teabags AfterWet'!$D$1:$D$839,MATCH(J95,'Both teabags AfterWet'!$B$1:$B$839,0)),"")))</f>
        <v/>
      </c>
      <c r="P95" s="235" t="str">
        <f t="shared" si="11"/>
        <v/>
      </c>
      <c r="Q95" s="235" t="str">
        <f>IFERROR(INDEX('Ashed teabags wet'!$J$2:$J$825,MATCH(J95,'Ashed teabags wet'!$B$2:$B$825,0)),"")</f>
        <v/>
      </c>
      <c r="R95" s="235" t="str">
        <f t="shared" si="15"/>
        <v/>
      </c>
      <c r="S95" s="236">
        <f>'WetLitterbags placem_collection'!E96</f>
        <v>42767</v>
      </c>
      <c r="T95" s="236" t="str">
        <f>IF('WetLitterbags placem_collection'!G96="","",'WetLitterbags placem_collection'!G96)</f>
        <v/>
      </c>
      <c r="U95" s="237" t="str">
        <f t="shared" si="12"/>
        <v/>
      </c>
      <c r="V95" s="235" t="str">
        <f t="shared" si="13"/>
        <v/>
      </c>
      <c r="W95" s="235" t="str">
        <f t="shared" si="14"/>
        <v/>
      </c>
      <c r="X95" t="str">
        <f>IFERROR(INDEX(Rainfall_Wet!$O$2:$O$217,MATCH(B95, Rainfall_Wet!$A$2:$A$217,0)),"")</f>
        <v/>
      </c>
      <c r="Y95" s="241">
        <v>28.145762029394</v>
      </c>
      <c r="Z95" s="241">
        <v>25.085564727199518</v>
      </c>
      <c r="AA95" s="241">
        <v>46.768673243406489</v>
      </c>
      <c r="AB95" s="242" t="s">
        <v>2688</v>
      </c>
      <c r="AC95" s="241">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s="25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placem_collection'!W96)),"YES","")</f>
        <v/>
      </c>
      <c r="AM95" t="str">
        <f>IF(ISNUMBER(SEARCH("H", 'WetLitterbags placem_collection'!W96)),"YES","")</f>
        <v/>
      </c>
      <c r="AN95" t="str">
        <f>IF(ISNUMBER(SEARCH("R", 'WetLitterbags placem_collection'!W96)),"YES","")</f>
        <v/>
      </c>
    </row>
    <row r="96" spans="1:40" ht="15" customHeight="1">
      <c r="A96" s="268" t="s">
        <v>2460</v>
      </c>
      <c r="B96" s="282">
        <f>'Dry_Litterbag Placem_Collection'!A97</f>
        <v>95</v>
      </c>
      <c r="C96" s="282" t="str">
        <f>'Dry_Litterbag Placem_Collection'!B97</f>
        <v>Maswa</v>
      </c>
      <c r="D96" s="282" t="s">
        <v>2677</v>
      </c>
      <c r="E96" s="282" t="s">
        <v>2679</v>
      </c>
      <c r="F96" s="282">
        <v>4</v>
      </c>
      <c r="G96" s="283" t="str">
        <f>'Dry_Litterbag Placem_Collection'!C97</f>
        <v>Dry_W4_T7</v>
      </c>
      <c r="H96" s="284" t="s">
        <v>2559</v>
      </c>
      <c r="I96" s="285" t="s">
        <v>1147</v>
      </c>
      <c r="J96" s="233" t="str">
        <f>'WetLitterbags placem_collection'!K97</f>
        <v>G641</v>
      </c>
      <c r="K96" s="235">
        <f>IFERROR(INDEX('Green_rooibos initial weight'!$C$5:$C$1749,MATCH(J96, 'Green_rooibos initial weight'!$A$5:$A$1749,0)),"")</f>
        <v>2.14</v>
      </c>
      <c r="L96" s="235">
        <f t="shared" si="9"/>
        <v>1.8902000000000001</v>
      </c>
      <c r="M96" s="235">
        <f>AVERAGE('Ashed teabags wet'!$J$809:$J$813,'Ashed teabags wet'!$J$817:$J$818,'Ashed teabags wet'!$J$820:$J$821)</f>
        <v>5.5094158734921841</v>
      </c>
      <c r="N96" s="235">
        <f t="shared" si="10"/>
        <v>1.7860610211592509</v>
      </c>
      <c r="O96" s="235">
        <f>IF(IFERROR(INDEX('Both teabags AfterWet'!$D$1:$D$839,MATCH(J96,'Both teabags AfterWet'!$B$1:$B$839,0)),"")="","",(IFERROR(INDEX('Both teabags AfterWet'!$D$1:$D$839,MATCH(J96,'Both teabags AfterWet'!$B$1:$B$839,0)),"")))</f>
        <v>1.254</v>
      </c>
      <c r="P96" s="235">
        <f t="shared" si="11"/>
        <v>1.1033999999999999</v>
      </c>
      <c r="Q96" s="235">
        <f>IFERROR(INDEX('Ashed teabags wet'!$J$2:$J$825,MATCH(J96,'Ashed teabags wet'!$B$2:$B$825,0)),"")</f>
        <v>33.235294117646788</v>
      </c>
      <c r="R96" s="235">
        <f t="shared" si="15"/>
        <v>0.73668176470588531</v>
      </c>
      <c r="S96" s="236">
        <f>'WetLitterbags placem_collection'!E97</f>
        <v>42767</v>
      </c>
      <c r="T96" s="236">
        <f>IF('WetLitterbags placem_collection'!G97="","",'WetLitterbags placem_collection'!G97)</f>
        <v>42819</v>
      </c>
      <c r="U96" s="237">
        <f t="shared" si="12"/>
        <v>52</v>
      </c>
      <c r="V96" s="235">
        <f t="shared" si="13"/>
        <v>0.78680000000000017</v>
      </c>
      <c r="W96" s="235">
        <f t="shared" si="14"/>
        <v>1.0493792564533657</v>
      </c>
      <c r="X96">
        <f>IFERROR(INDEX(Rainfall_Wet!$O$2:$O$217,MATCH(B96, Rainfall_Wet!$A$2:$A$217,0)),"")</f>
        <v>194.93009798400001</v>
      </c>
      <c r="Y96" s="241">
        <v>28.145762029394</v>
      </c>
      <c r="Z96" s="241">
        <v>25.085564727199518</v>
      </c>
      <c r="AA96" s="241">
        <v>46.768673243406489</v>
      </c>
      <c r="AB96" s="242" t="s">
        <v>2688</v>
      </c>
      <c r="AC96" s="241">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s="25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placem_collection'!W97)),"YES","")</f>
        <v/>
      </c>
      <c r="AM96" t="str">
        <f>IF(ISNUMBER(SEARCH("H", 'WetLitterbags placem_collection'!W97)),"YES","")</f>
        <v>YES</v>
      </c>
      <c r="AN96" t="str">
        <f>IF(ISNUMBER(SEARCH("R", 'WetLitterbags placem_collection'!W97)),"YES","")</f>
        <v>YES</v>
      </c>
    </row>
    <row r="97" spans="1:40" ht="15" customHeight="1">
      <c r="A97" s="268" t="s">
        <v>2460</v>
      </c>
      <c r="B97" s="282">
        <f>'Dry_Litterbag Placem_Collection'!A98</f>
        <v>96</v>
      </c>
      <c r="C97" s="282" t="str">
        <f>'Dry_Litterbag Placem_Collection'!B98</f>
        <v>Maswa</v>
      </c>
      <c r="D97" s="282" t="s">
        <v>2677</v>
      </c>
      <c r="E97" s="282" t="s">
        <v>2679</v>
      </c>
      <c r="F97" s="282">
        <v>4</v>
      </c>
      <c r="G97" s="283" t="str">
        <f>'Dry_Litterbag Placem_Collection'!C98</f>
        <v>Dry_W4_T8</v>
      </c>
      <c r="H97" s="284" t="s">
        <v>2559</v>
      </c>
      <c r="I97" s="285" t="s">
        <v>1147</v>
      </c>
      <c r="J97" s="233" t="str">
        <f>'WetLitterbags placem_collection'!K98</f>
        <v>G479</v>
      </c>
      <c r="K97" s="235">
        <f>IFERROR(INDEX('Green_rooibos initial weight'!$C$5:$C$1749,MATCH(J97, 'Green_rooibos initial weight'!$A$5:$A$1749,0)),"")</f>
        <v>1.982</v>
      </c>
      <c r="L97" s="235">
        <f t="shared" si="9"/>
        <v>1.7322</v>
      </c>
      <c r="M97" s="235">
        <f>AVERAGE('Ashed teabags wet'!$J$809:$J$813,'Ashed teabags wet'!$J$817:$J$818,'Ashed teabags wet'!$J$820:$J$821)</f>
        <v>5.5094158734921841</v>
      </c>
      <c r="N97" s="235">
        <f t="shared" si="10"/>
        <v>1.6367658982393682</v>
      </c>
      <c r="O97" s="235">
        <f>IF(IFERROR(INDEX('Both teabags AfterWet'!$D$1:$D$839,MATCH(J97,'Both teabags AfterWet'!$B$1:$B$839,0)),"")="","",(IFERROR(INDEX('Both teabags AfterWet'!$D$1:$D$839,MATCH(J97,'Both teabags AfterWet'!$B$1:$B$839,0)),"")))</f>
        <v>0.90410000000000001</v>
      </c>
      <c r="P97" s="235">
        <f t="shared" si="11"/>
        <v>0.75350000000000006</v>
      </c>
      <c r="Q97" s="235">
        <f>IFERROR(INDEX('Ashed teabags wet'!$J$2:$J$825,MATCH(J97,'Ashed teabags wet'!$B$2:$B$825,0)),"")</f>
        <v>16.839506172838583</v>
      </c>
      <c r="R97" s="235">
        <f t="shared" si="15"/>
        <v>0.62661432098766134</v>
      </c>
      <c r="S97" s="236">
        <f>'WetLitterbags placem_collection'!E98</f>
        <v>42767</v>
      </c>
      <c r="T97" s="236">
        <f>IF('WetLitterbags placem_collection'!G98="","",'WetLitterbags placem_collection'!G98)</f>
        <v>42819</v>
      </c>
      <c r="U97" s="237">
        <f t="shared" si="12"/>
        <v>52</v>
      </c>
      <c r="V97" s="235">
        <f t="shared" si="13"/>
        <v>0.9786999999999999</v>
      </c>
      <c r="W97" s="235">
        <f t="shared" si="14"/>
        <v>1.0101515772517069</v>
      </c>
      <c r="X97">
        <f>IFERROR(INDEX(Rainfall_Wet!$O$2:$O$217,MATCH(B97, Rainfall_Wet!$A$2:$A$217,0)),"")</f>
        <v>194.93009798400001</v>
      </c>
      <c r="Y97" s="241">
        <v>28.145762029394</v>
      </c>
      <c r="Z97" s="241">
        <v>25.085564727199518</v>
      </c>
      <c r="AA97" s="241">
        <v>46.768673243406489</v>
      </c>
      <c r="AB97" s="242" t="s">
        <v>2688</v>
      </c>
      <c r="AC97" s="241">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s="25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placem_collection'!W98)),"YES","")</f>
        <v>YES</v>
      </c>
      <c r="AM97" t="str">
        <f>IF(ISNUMBER(SEARCH("H", 'WetLitterbags placem_collection'!W98)),"YES","")</f>
        <v>YES</v>
      </c>
      <c r="AN97" t="str">
        <f>IF(ISNUMBER(SEARCH("R", 'WetLitterbags placem_collection'!W98)),"YES","")</f>
        <v/>
      </c>
    </row>
    <row r="98" spans="1:40" ht="15" customHeight="1">
      <c r="A98" s="268" t="s">
        <v>2460</v>
      </c>
      <c r="B98" s="282">
        <f>'Dry_Litterbag Placem_Collection'!A99</f>
        <v>97</v>
      </c>
      <c r="C98" s="282" t="str">
        <f>'Dry_Litterbag Placem_Collection'!B99</f>
        <v xml:space="preserve">Mwantimba
</v>
      </c>
      <c r="D98" s="282" t="s">
        <v>2460</v>
      </c>
      <c r="E98" s="282" t="s">
        <v>2678</v>
      </c>
      <c r="F98" s="282">
        <v>1</v>
      </c>
      <c r="G98" s="283" t="str">
        <f>'Dry_Litterbag Placem_Collection'!C99</f>
        <v>Wet_Ag1_T1</v>
      </c>
      <c r="H98" s="284" t="s">
        <v>2559</v>
      </c>
      <c r="I98" s="285" t="s">
        <v>1147</v>
      </c>
      <c r="J98" s="233" t="str">
        <f>'WetLitterbags placem_collection'!K99</f>
        <v>G741</v>
      </c>
      <c r="K98" s="235">
        <f>IFERROR(INDEX('Green_rooibos initial weight'!$C$5:$C$1749,MATCH(J98, 'Green_rooibos initial weight'!$A$5:$A$1749,0)),"")</f>
        <v>2.1019999999999999</v>
      </c>
      <c r="L98" s="235">
        <f t="shared" si="9"/>
        <v>1.8521999999999998</v>
      </c>
      <c r="M98" s="235">
        <f>AVERAGE('Ashed teabags wet'!$J$809:$J$813,'Ashed teabags wet'!$J$817:$J$818,'Ashed teabags wet'!$J$820:$J$821)</f>
        <v>5.5094158734921841</v>
      </c>
      <c r="N98" s="235">
        <f t="shared" si="10"/>
        <v>1.7501545991911776</v>
      </c>
      <c r="O98" s="235">
        <f>IF(IFERROR(INDEX('Both teabags AfterWet'!$D$1:$D$839,MATCH(J98,'Both teabags AfterWet'!$B$1:$B$839,0)),"")="","",(IFERROR(INDEX('Both teabags AfterWet'!$D$1:$D$839,MATCH(J98,'Both teabags AfterWet'!$B$1:$B$839,0)),"")))</f>
        <v>0.60680000000000001</v>
      </c>
      <c r="P98" s="235">
        <f t="shared" si="11"/>
        <v>0.45619999999999999</v>
      </c>
      <c r="Q98" s="235">
        <f>IFERROR(INDEX('Ashed teabags wet'!$J$2:$J$825,MATCH(J98,'Ashed teabags wet'!$B$2:$B$825,0)),"")</f>
        <v>20.517928286852939</v>
      </c>
      <c r="R98" s="235">
        <f t="shared" si="15"/>
        <v>0.36259721115537691</v>
      </c>
      <c r="S98" s="236">
        <f>'WetLitterbags placem_collection'!E99</f>
        <v>42762</v>
      </c>
      <c r="T98" s="236">
        <f>IF('WetLitterbags placem_collection'!G99="","",'WetLitterbags placem_collection'!G99)</f>
        <v>42816</v>
      </c>
      <c r="U98" s="237">
        <f t="shared" si="12"/>
        <v>54</v>
      </c>
      <c r="V98" s="235">
        <f t="shared" si="13"/>
        <v>1.3959999999999999</v>
      </c>
      <c r="W98" s="235">
        <f t="shared" si="14"/>
        <v>1.3875573880358005</v>
      </c>
      <c r="X98">
        <f>IFERROR(INDEX(Rainfall_Wet!$O$2:$O$217,MATCH(B98, Rainfall_Wet!$A$2:$A$217,0)),"")</f>
        <v>206.85140822299999</v>
      </c>
      <c r="Y98" s="241">
        <v>45.96</v>
      </c>
      <c r="Z98" s="241">
        <v>14.920000000000003</v>
      </c>
      <c r="AA98" s="241">
        <v>39.119999999999997</v>
      </c>
      <c r="AB98" s="242" t="s">
        <v>2691</v>
      </c>
      <c r="AC98" s="241">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s="25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placem_collection'!W99)),"YES","")</f>
        <v>YES</v>
      </c>
      <c r="AM98" t="str">
        <f>IF(ISNUMBER(SEARCH("H", 'WetLitterbags placem_collection'!W99)),"YES","")</f>
        <v>YES</v>
      </c>
      <c r="AN98" t="str">
        <f>IF(ISNUMBER(SEARCH("R", 'WetLitterbags placem_collection'!W99)),"YES","")</f>
        <v/>
      </c>
    </row>
    <row r="99" spans="1:40" ht="15" customHeight="1">
      <c r="A99" s="268" t="s">
        <v>2460</v>
      </c>
      <c r="B99" s="282">
        <f>'Dry_Litterbag Placem_Collection'!A100</f>
        <v>98</v>
      </c>
      <c r="C99" s="282" t="str">
        <f>'Dry_Litterbag Placem_Collection'!B100</f>
        <v xml:space="preserve">Mwantimba
</v>
      </c>
      <c r="D99" s="282" t="s">
        <v>2460</v>
      </c>
      <c r="E99" s="282" t="s">
        <v>2678</v>
      </c>
      <c r="F99" s="282">
        <v>1</v>
      </c>
      <c r="G99" s="283" t="str">
        <f>'Dry_Litterbag Placem_Collection'!C100</f>
        <v>Wet_Ag1_T2</v>
      </c>
      <c r="H99" s="284" t="s">
        <v>2559</v>
      </c>
      <c r="I99" s="285" t="s">
        <v>1147</v>
      </c>
      <c r="J99" s="233" t="str">
        <f>'WetLitterbags placem_collection'!K100</f>
        <v>G610</v>
      </c>
      <c r="K99" s="235">
        <f>IFERROR(INDEX('Green_rooibos initial weight'!$C$5:$C$1749,MATCH(J99, 'Green_rooibos initial weight'!$A$5:$A$1749,0)),"")</f>
        <v>2.0379999999999998</v>
      </c>
      <c r="L99" s="235">
        <f t="shared" si="9"/>
        <v>1.7881999999999998</v>
      </c>
      <c r="M99" s="235">
        <f>AVERAGE('Ashed teabags wet'!$J$809:$J$813,'Ashed teabags wet'!$J$817:$J$818,'Ashed teabags wet'!$J$820:$J$821)</f>
        <v>5.5094158734921841</v>
      </c>
      <c r="N99" s="235">
        <f t="shared" si="10"/>
        <v>1.6896806253502126</v>
      </c>
      <c r="O99" s="235">
        <f>IF(IFERROR(INDEX('Both teabags AfterWet'!$D$1:$D$839,MATCH(J99,'Both teabags AfterWet'!$B$1:$B$839,0)),"")="","",(IFERROR(INDEX('Both teabags AfterWet'!$D$1:$D$839,MATCH(J99,'Both teabags AfterWet'!$B$1:$B$839,0)),"")))</f>
        <v>0.56599999999999995</v>
      </c>
      <c r="P99" s="235">
        <f t="shared" si="11"/>
        <v>0.41539999999999994</v>
      </c>
      <c r="Q99" s="235">
        <f>IFERROR(INDEX('Ashed teabags wet'!$J$2:$J$825,MATCH(J99,'Ashed teabags wet'!$B$2:$B$825,0)),"")</f>
        <v>14.682539682539385</v>
      </c>
      <c r="R99" s="235">
        <f t="shared" si="15"/>
        <v>0.35440873015873131</v>
      </c>
      <c r="S99" s="236">
        <f>'WetLitterbags placem_collection'!E100</f>
        <v>42762</v>
      </c>
      <c r="T99" s="236">
        <f>IF('WetLitterbags placem_collection'!G100="","",'WetLitterbags placem_collection'!G100)</f>
        <v>42816</v>
      </c>
      <c r="U99" s="237">
        <f t="shared" si="12"/>
        <v>54</v>
      </c>
      <c r="V99" s="235">
        <f t="shared" si="13"/>
        <v>1.3727999999999998</v>
      </c>
      <c r="W99" s="235">
        <f t="shared" si="14"/>
        <v>1.3352718951914813</v>
      </c>
      <c r="X99">
        <f>IFERROR(INDEX(Rainfall_Wet!$O$2:$O$217,MATCH(B99, Rainfall_Wet!$A$2:$A$217,0)),"")</f>
        <v>206.85140822299999</v>
      </c>
      <c r="Y99" s="241">
        <v>45.96</v>
      </c>
      <c r="Z99" s="241">
        <v>14.920000000000003</v>
      </c>
      <c r="AA99" s="241">
        <v>39.119999999999997</v>
      </c>
      <c r="AB99" s="242" t="s">
        <v>2691</v>
      </c>
      <c r="AC99" s="241">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s="25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placem_collection'!W100)),"YES","")</f>
        <v/>
      </c>
      <c r="AM99" t="str">
        <f>IF(ISNUMBER(SEARCH("H", 'WetLitterbags placem_collection'!W100)),"YES","")</f>
        <v/>
      </c>
      <c r="AN99" t="str">
        <f>IF(ISNUMBER(SEARCH("R", 'WetLitterbags placem_collection'!W100)),"YES","")</f>
        <v/>
      </c>
    </row>
    <row r="100" spans="1:40" ht="15" customHeight="1">
      <c r="A100" s="268" t="s">
        <v>2460</v>
      </c>
      <c r="B100" s="282">
        <f>'Dry_Litterbag Placem_Collection'!A101</f>
        <v>99</v>
      </c>
      <c r="C100" s="282" t="str">
        <f>'Dry_Litterbag Placem_Collection'!B101</f>
        <v xml:space="preserve">Mwantimba
</v>
      </c>
      <c r="D100" s="282" t="s">
        <v>2460</v>
      </c>
      <c r="E100" s="282" t="s">
        <v>2678</v>
      </c>
      <c r="F100" s="282">
        <v>1</v>
      </c>
      <c r="G100" s="283" t="str">
        <f>'Dry_Litterbag Placem_Collection'!C101</f>
        <v>Wet_Ag1_T3</v>
      </c>
      <c r="H100" s="284" t="s">
        <v>2559</v>
      </c>
      <c r="I100" s="285" t="s">
        <v>1147</v>
      </c>
      <c r="J100" s="233" t="str">
        <f>'WetLitterbags placem_collection'!K101</f>
        <v>G765</v>
      </c>
      <c r="K100" s="235">
        <f>IFERROR(INDEX('Green_rooibos initial weight'!$C$5:$C$1749,MATCH(J100, 'Green_rooibos initial weight'!$A$5:$A$1749,0)),"")</f>
        <v>2.08</v>
      </c>
      <c r="L100" s="235">
        <f t="shared" si="9"/>
        <v>1.8302</v>
      </c>
      <c r="M100" s="235">
        <f>AVERAGE('Ashed teabags wet'!$J$809:$J$813,'Ashed teabags wet'!$J$817:$J$818,'Ashed teabags wet'!$J$820:$J$821)</f>
        <v>5.5094158734921841</v>
      </c>
      <c r="N100" s="235">
        <f t="shared" si="10"/>
        <v>1.7293666706833462</v>
      </c>
      <c r="O100" s="235">
        <f>IF(IFERROR(INDEX('Both teabags AfterWet'!$D$1:$D$839,MATCH(J100,'Both teabags AfterWet'!$B$1:$B$839,0)),"")="","",(IFERROR(INDEX('Both teabags AfterWet'!$D$1:$D$839,MATCH(J100,'Both teabags AfterWet'!$B$1:$B$839,0)),"")))</f>
        <v>0.65149999999999997</v>
      </c>
      <c r="P100" s="235">
        <f t="shared" si="11"/>
        <v>0.5008999999999999</v>
      </c>
      <c r="Q100" s="235">
        <f>IFERROR(INDEX('Ashed teabags wet'!$J$2:$J$825,MATCH(J100,'Ashed teabags wet'!$B$2:$B$825,0)),"")</f>
        <v>16.733295259852824</v>
      </c>
      <c r="R100" s="235">
        <f t="shared" si="15"/>
        <v>0.41708292404339714</v>
      </c>
      <c r="S100" s="236">
        <f>'WetLitterbags placem_collection'!E101</f>
        <v>42762</v>
      </c>
      <c r="T100" s="236">
        <f>IF('WetLitterbags placem_collection'!G101="","",'WetLitterbags placem_collection'!G101)</f>
        <v>42816</v>
      </c>
      <c r="U100" s="237">
        <f t="shared" si="12"/>
        <v>54</v>
      </c>
      <c r="V100" s="235">
        <f t="shared" si="13"/>
        <v>1.3293000000000001</v>
      </c>
      <c r="W100" s="235">
        <f t="shared" si="14"/>
        <v>1.3122837466399491</v>
      </c>
      <c r="X100">
        <f>IFERROR(INDEX(Rainfall_Wet!$O$2:$O$217,MATCH(B100, Rainfall_Wet!$A$2:$A$217,0)),"")</f>
        <v>206.85140822299999</v>
      </c>
      <c r="Y100" s="241">
        <v>45.96</v>
      </c>
      <c r="Z100" s="241">
        <v>14.920000000000003</v>
      </c>
      <c r="AA100" s="241">
        <v>39.119999999999997</v>
      </c>
      <c r="AB100" s="242" t="s">
        <v>2691</v>
      </c>
      <c r="AC100" s="241">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s="25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placem_collection'!W101)),"YES","")</f>
        <v/>
      </c>
      <c r="AM100" t="str">
        <f>IF(ISNUMBER(SEARCH("H", 'WetLitterbags placem_collection'!W101)),"YES","")</f>
        <v/>
      </c>
      <c r="AN100" t="str">
        <f>IF(ISNUMBER(SEARCH("R", 'WetLitterbags placem_collection'!W101)),"YES","")</f>
        <v>YES</v>
      </c>
    </row>
    <row r="101" spans="1:40" ht="15" customHeight="1">
      <c r="A101" s="268" t="s">
        <v>2460</v>
      </c>
      <c r="B101" s="282">
        <f>'Dry_Litterbag Placem_Collection'!A102</f>
        <v>100</v>
      </c>
      <c r="C101" s="282" t="str">
        <f>'Dry_Litterbag Placem_Collection'!B102</f>
        <v xml:space="preserve">Mwantimba
</v>
      </c>
      <c r="D101" s="282" t="s">
        <v>2460</v>
      </c>
      <c r="E101" s="282" t="s">
        <v>2678</v>
      </c>
      <c r="F101" s="282">
        <v>1</v>
      </c>
      <c r="G101" s="283" t="str">
        <f>'Dry_Litterbag Placem_Collection'!C102</f>
        <v>Wet_Ag1_T4</v>
      </c>
      <c r="H101" s="284" t="s">
        <v>2559</v>
      </c>
      <c r="I101" s="285" t="s">
        <v>1147</v>
      </c>
      <c r="J101" s="233" t="str">
        <f>'WetLitterbags placem_collection'!K102</f>
        <v>G728</v>
      </c>
      <c r="K101" s="235">
        <f>IFERROR(INDEX('Green_rooibos initial weight'!$C$5:$C$1749,MATCH(J101, 'Green_rooibos initial weight'!$A$5:$A$1749,0)),"")</f>
        <v>1.962</v>
      </c>
      <c r="L101" s="235">
        <f t="shared" si="9"/>
        <v>1.7121999999999999</v>
      </c>
      <c r="M101" s="235">
        <f>AVERAGE('Ashed teabags wet'!$J$809:$J$813,'Ashed teabags wet'!$J$817:$J$818,'Ashed teabags wet'!$J$820:$J$821)</f>
        <v>5.5094158734921841</v>
      </c>
      <c r="N101" s="235">
        <f t="shared" si="10"/>
        <v>1.6178677814140667</v>
      </c>
      <c r="O101" s="235">
        <f>IF(IFERROR(INDEX('Both teabags AfterWet'!$D$1:$D$839,MATCH(J101,'Both teabags AfterWet'!$B$1:$B$839,0)),"")="","",(IFERROR(INDEX('Both teabags AfterWet'!$D$1:$D$839,MATCH(J101,'Both teabags AfterWet'!$B$1:$B$839,0)),"")))</f>
        <v>0.59699999999999998</v>
      </c>
      <c r="P101" s="235">
        <f t="shared" si="11"/>
        <v>0.44639999999999996</v>
      </c>
      <c r="Q101" s="235">
        <f>IFERROR(INDEX('Ashed teabags wet'!$J$2:$J$825,MATCH(J101,'Ashed teabags wet'!$B$2:$B$825,0)),"")</f>
        <v>12.794117647059169</v>
      </c>
      <c r="R101" s="235">
        <f t="shared" si="15"/>
        <v>0.38928705882352782</v>
      </c>
      <c r="S101" s="236">
        <f>'WetLitterbags placem_collection'!E102</f>
        <v>42762</v>
      </c>
      <c r="T101" s="236">
        <f>IF('WetLitterbags placem_collection'!G102="","",'WetLitterbags placem_collection'!G102)</f>
        <v>42816</v>
      </c>
      <c r="U101" s="237">
        <f t="shared" si="12"/>
        <v>54</v>
      </c>
      <c r="V101" s="235">
        <f t="shared" si="13"/>
        <v>1.2658</v>
      </c>
      <c r="W101" s="235">
        <f t="shared" si="14"/>
        <v>1.228580722590539</v>
      </c>
      <c r="X101">
        <f>IFERROR(INDEX(Rainfall_Wet!$O$2:$O$217,MATCH(B101, Rainfall_Wet!$A$2:$A$217,0)),"")</f>
        <v>206.85140822299999</v>
      </c>
      <c r="Y101" s="241">
        <v>45.96</v>
      </c>
      <c r="Z101" s="241">
        <v>14.920000000000003</v>
      </c>
      <c r="AA101" s="241">
        <v>39.119999999999997</v>
      </c>
      <c r="AB101" s="242" t="s">
        <v>2691</v>
      </c>
      <c r="AC101" s="241">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s="25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placem_collection'!W102)),"YES","")</f>
        <v>YES</v>
      </c>
      <c r="AM101" t="str">
        <f>IF(ISNUMBER(SEARCH("H", 'WetLitterbags placem_collection'!W102)),"YES","")</f>
        <v>YES</v>
      </c>
      <c r="AN101" t="str">
        <f>IF(ISNUMBER(SEARCH("R", 'WetLitterbags placem_collection'!W102)),"YES","")</f>
        <v/>
      </c>
    </row>
    <row r="102" spans="1:40" ht="15" customHeight="1">
      <c r="A102" s="268" t="s">
        <v>2460</v>
      </c>
      <c r="B102" s="282">
        <f>'Dry_Litterbag Placem_Collection'!A103</f>
        <v>101</v>
      </c>
      <c r="C102" s="282" t="str">
        <f>'Dry_Litterbag Placem_Collection'!B103</f>
        <v xml:space="preserve">Mwantimba
</v>
      </c>
      <c r="D102" s="282" t="s">
        <v>2460</v>
      </c>
      <c r="E102" s="282" t="s">
        <v>2678</v>
      </c>
      <c r="F102" s="282">
        <v>1</v>
      </c>
      <c r="G102" s="283" t="str">
        <f>'Dry_Litterbag Placem_Collection'!C103</f>
        <v>Wet_Ag1_T5</v>
      </c>
      <c r="H102" s="284" t="s">
        <v>2559</v>
      </c>
      <c r="I102" s="285" t="s">
        <v>1147</v>
      </c>
      <c r="J102" s="233" t="str">
        <f>'WetLitterbags placem_collection'!K103</f>
        <v>G808</v>
      </c>
      <c r="K102" s="235">
        <f>IFERROR(INDEX('Green_rooibos initial weight'!$C$5:$C$1749,MATCH(J102, 'Green_rooibos initial weight'!$A$5:$A$1749,0)),"")</f>
        <v>1.86</v>
      </c>
      <c r="L102" s="235">
        <f t="shared" si="9"/>
        <v>1.6102000000000001</v>
      </c>
      <c r="M102" s="235">
        <f>AVERAGE('Ashed teabags wet'!$J$809:$J$813,'Ashed teabags wet'!$J$817:$J$818,'Ashed teabags wet'!$J$820:$J$821)</f>
        <v>5.5094158734921841</v>
      </c>
      <c r="N102" s="235">
        <f t="shared" si="10"/>
        <v>1.5214873856050288</v>
      </c>
      <c r="O102" s="235">
        <f>IF(IFERROR(INDEX('Both teabags AfterWet'!$D$1:$D$839,MATCH(J102,'Both teabags AfterWet'!$B$1:$B$839,0)),"")="","",(IFERROR(INDEX('Both teabags AfterWet'!$D$1:$D$839,MATCH(J102,'Both teabags AfterWet'!$B$1:$B$839,0)),"")))</f>
        <v>0.54810000000000003</v>
      </c>
      <c r="P102" s="235">
        <f t="shared" si="11"/>
        <v>0.39750000000000002</v>
      </c>
      <c r="Q102" s="235">
        <f>IFERROR(INDEX('Ashed teabags wet'!$J$2:$J$825,MATCH(J102,'Ashed teabags wet'!$B$2:$B$825,0)),"")</f>
        <v>16.81547619047533</v>
      </c>
      <c r="R102" s="235">
        <f t="shared" si="15"/>
        <v>0.33065848214286059</v>
      </c>
      <c r="S102" s="236">
        <f>'WetLitterbags placem_collection'!E103</f>
        <v>42762</v>
      </c>
      <c r="T102" s="236">
        <f>IF('WetLitterbags placem_collection'!G103="","",'WetLitterbags placem_collection'!G103)</f>
        <v>42816</v>
      </c>
      <c r="U102" s="237">
        <f t="shared" si="12"/>
        <v>54</v>
      </c>
      <c r="V102" s="235">
        <f t="shared" si="13"/>
        <v>1.2127000000000001</v>
      </c>
      <c r="W102" s="235">
        <f t="shared" si="14"/>
        <v>1.1908289034621682</v>
      </c>
      <c r="X102">
        <f>IFERROR(INDEX(Rainfall_Wet!$O$2:$O$217,MATCH(B102, Rainfall_Wet!$A$2:$A$217,0)),"")</f>
        <v>206.85140822299999</v>
      </c>
      <c r="Y102" s="241">
        <v>45.96</v>
      </c>
      <c r="Z102" s="241">
        <v>14.920000000000003</v>
      </c>
      <c r="AA102" s="241">
        <v>39.119999999999997</v>
      </c>
      <c r="AB102" s="242" t="s">
        <v>2691</v>
      </c>
      <c r="AC102" s="241">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s="25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placem_collection'!W103)),"YES","")</f>
        <v/>
      </c>
      <c r="AM102" t="str">
        <f>IF(ISNUMBER(SEARCH("H", 'WetLitterbags placem_collection'!W103)),"YES","")</f>
        <v/>
      </c>
      <c r="AN102" t="str">
        <f>IF(ISNUMBER(SEARCH("R", 'WetLitterbags placem_collection'!W103)),"YES","")</f>
        <v/>
      </c>
    </row>
    <row r="103" spans="1:40" ht="15" customHeight="1">
      <c r="A103" s="268" t="s">
        <v>2460</v>
      </c>
      <c r="B103" s="282">
        <f>'Dry_Litterbag Placem_Collection'!A104</f>
        <v>102</v>
      </c>
      <c r="C103" s="282" t="str">
        <f>'Dry_Litterbag Placem_Collection'!B104</f>
        <v xml:space="preserve">Mwantimba
</v>
      </c>
      <c r="D103" s="282" t="s">
        <v>2460</v>
      </c>
      <c r="E103" s="282" t="s">
        <v>2678</v>
      </c>
      <c r="F103" s="282">
        <v>1</v>
      </c>
      <c r="G103" s="283" t="str">
        <f>'Dry_Litterbag Placem_Collection'!C104</f>
        <v>Wet_Ag1_T6</v>
      </c>
      <c r="H103" s="284" t="s">
        <v>2559</v>
      </c>
      <c r="I103" s="285" t="s">
        <v>1147</v>
      </c>
      <c r="J103" s="233" t="str">
        <f>'WetLitterbags placem_collection'!K104</f>
        <v>G892</v>
      </c>
      <c r="K103" s="235">
        <f>IFERROR(INDEX('Green_rooibos initial weight'!$C$5:$C$1749,MATCH(J103, 'Green_rooibos initial weight'!$A$5:$A$1749,0)),"")</f>
        <v>1.9510000000000001</v>
      </c>
      <c r="L103" s="235">
        <f t="shared" si="9"/>
        <v>1.7012</v>
      </c>
      <c r="M103" s="235">
        <f>AVERAGE('Ashed teabags wet'!$J$809:$J$813,'Ashed teabags wet'!$J$817:$J$818,'Ashed teabags wet'!$J$820:$J$821)</f>
        <v>5.5094158734921841</v>
      </c>
      <c r="N103" s="235">
        <f t="shared" si="10"/>
        <v>1.607473817160151</v>
      </c>
      <c r="O103" s="235">
        <f>IF(IFERROR(INDEX('Both teabags AfterWet'!$D$1:$D$839,MATCH(J103,'Both teabags AfterWet'!$B$1:$B$839,0)),"")="","",(IFERROR(INDEX('Both teabags AfterWet'!$D$1:$D$839,MATCH(J103,'Both teabags AfterWet'!$B$1:$B$839,0)),"")))</f>
        <v>0.63100000000000001</v>
      </c>
      <c r="P103" s="235">
        <f t="shared" si="11"/>
        <v>0.48039999999999999</v>
      </c>
      <c r="Q103" s="235">
        <f>IFERROR(INDEX('Ashed teabags wet'!$J$2:$J$825,MATCH(J103,'Ashed teabags wet'!$B$2:$B$825,0)),"")</f>
        <v>12.703905091448961</v>
      </c>
      <c r="R103" s="235">
        <f t="shared" si="15"/>
        <v>0.41937043994067918</v>
      </c>
      <c r="S103" s="236">
        <f>'WetLitterbags placem_collection'!E104</f>
        <v>42762</v>
      </c>
      <c r="T103" s="236">
        <f>IF('WetLitterbags placem_collection'!G104="","",'WetLitterbags placem_collection'!G104)</f>
        <v>42816</v>
      </c>
      <c r="U103" s="237">
        <f t="shared" si="12"/>
        <v>54</v>
      </c>
      <c r="V103" s="235">
        <f t="shared" si="13"/>
        <v>1.2208000000000001</v>
      </c>
      <c r="W103" s="235">
        <f t="shared" si="14"/>
        <v>1.1881033772194718</v>
      </c>
      <c r="X103">
        <f>IFERROR(INDEX(Rainfall_Wet!$O$2:$O$217,MATCH(B103, Rainfall_Wet!$A$2:$A$217,0)),"")</f>
        <v>206.85140822299999</v>
      </c>
      <c r="Y103" s="241">
        <v>45.96</v>
      </c>
      <c r="Z103" s="241">
        <v>14.920000000000003</v>
      </c>
      <c r="AA103" s="241">
        <v>39.119999999999997</v>
      </c>
      <c r="AB103" s="242" t="s">
        <v>2691</v>
      </c>
      <c r="AC103" s="241">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s="25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placem_collection'!W104)),"YES","")</f>
        <v/>
      </c>
      <c r="AM103" t="str">
        <f>IF(ISNUMBER(SEARCH("H", 'WetLitterbags placem_collection'!W104)),"YES","")</f>
        <v/>
      </c>
      <c r="AN103" t="str">
        <f>IF(ISNUMBER(SEARCH("R", 'WetLitterbags placem_collection'!W104)),"YES","")</f>
        <v/>
      </c>
    </row>
    <row r="104" spans="1:40" ht="15" customHeight="1">
      <c r="A104" s="268" t="s">
        <v>2460</v>
      </c>
      <c r="B104" s="282">
        <f>'Dry_Litterbag Placem_Collection'!A105</f>
        <v>103</v>
      </c>
      <c r="C104" s="282" t="str">
        <f>'Dry_Litterbag Placem_Collection'!B105</f>
        <v xml:space="preserve">Mwantimba
</v>
      </c>
      <c r="D104" s="282" t="s">
        <v>2460</v>
      </c>
      <c r="E104" s="282" t="s">
        <v>2678</v>
      </c>
      <c r="F104" s="282">
        <v>1</v>
      </c>
      <c r="G104" s="283" t="str">
        <f>'Dry_Litterbag Placem_Collection'!C105</f>
        <v>Wet_Ag1_T7</v>
      </c>
      <c r="H104" s="284" t="s">
        <v>2559</v>
      </c>
      <c r="I104" s="285" t="s">
        <v>1147</v>
      </c>
      <c r="J104" s="233" t="str">
        <f>'WetLitterbags placem_collection'!K105</f>
        <v>G869</v>
      </c>
      <c r="K104" s="235">
        <f>IFERROR(INDEX('Green_rooibos initial weight'!$C$5:$C$1749,MATCH(J104, 'Green_rooibos initial weight'!$A$5:$A$1749,0)),"")</f>
        <v>2.0489999999999999</v>
      </c>
      <c r="L104" s="235">
        <f t="shared" si="9"/>
        <v>1.7991999999999999</v>
      </c>
      <c r="M104" s="235">
        <f>AVERAGE('Ashed teabags wet'!$J$809:$J$813,'Ashed teabags wet'!$J$817:$J$818,'Ashed teabags wet'!$J$820:$J$821)</f>
        <v>5.5094158734921841</v>
      </c>
      <c r="N104" s="235">
        <f t="shared" si="10"/>
        <v>1.7000745896041285</v>
      </c>
      <c r="O104" s="235">
        <f>IF(IFERROR(INDEX('Both teabags AfterWet'!$D$1:$D$839,MATCH(J104,'Both teabags AfterWet'!$B$1:$B$839,0)),"")="","",(IFERROR(INDEX('Both teabags AfterWet'!$D$1:$D$839,MATCH(J104,'Both teabags AfterWet'!$B$1:$B$839,0)),"")))</f>
        <v>0.55800000000000005</v>
      </c>
      <c r="P104" s="235">
        <f t="shared" si="11"/>
        <v>0.40740000000000004</v>
      </c>
      <c r="Q104" s="235">
        <f>IFERROR(INDEX('Ashed teabags wet'!$J$2:$J$825,MATCH(J104,'Ashed teabags wet'!$B$2:$B$825,0)),"")</f>
        <v>13.925925925925654</v>
      </c>
      <c r="R104" s="235">
        <f t="shared" si="15"/>
        <v>0.35066577777777891</v>
      </c>
      <c r="S104" s="236">
        <f>'WetLitterbags placem_collection'!E105</f>
        <v>42762</v>
      </c>
      <c r="T104" s="236">
        <f>IF('WetLitterbags placem_collection'!G105="","",'WetLitterbags placem_collection'!G105)</f>
        <v>42816</v>
      </c>
      <c r="U104" s="237">
        <f t="shared" si="12"/>
        <v>54</v>
      </c>
      <c r="V104" s="235">
        <f t="shared" si="13"/>
        <v>1.3917999999999999</v>
      </c>
      <c r="W104" s="235">
        <f t="shared" si="14"/>
        <v>1.3494088118263496</v>
      </c>
      <c r="X104">
        <f>IFERROR(INDEX(Rainfall_Wet!$O$2:$O$217,MATCH(B104, Rainfall_Wet!$A$2:$A$217,0)),"")</f>
        <v>206.85140822299999</v>
      </c>
      <c r="Y104" s="241">
        <v>45.96</v>
      </c>
      <c r="Z104" s="241">
        <v>14.920000000000003</v>
      </c>
      <c r="AA104" s="241">
        <v>39.119999999999997</v>
      </c>
      <c r="AB104" s="242" t="s">
        <v>2691</v>
      </c>
      <c r="AC104" s="241">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s="25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placem_collection'!W105)),"YES","")</f>
        <v/>
      </c>
      <c r="AM104" t="str">
        <f>IF(ISNUMBER(SEARCH("H", 'WetLitterbags placem_collection'!W105)),"YES","")</f>
        <v/>
      </c>
      <c r="AN104" t="str">
        <f>IF(ISNUMBER(SEARCH("R", 'WetLitterbags placem_collection'!W105)),"YES","")</f>
        <v/>
      </c>
    </row>
    <row r="105" spans="1:40" ht="15" customHeight="1">
      <c r="A105" s="268" t="s">
        <v>2460</v>
      </c>
      <c r="B105" s="282">
        <f>'Dry_Litterbag Placem_Collection'!A106</f>
        <v>104</v>
      </c>
      <c r="C105" s="282" t="str">
        <f>'Dry_Litterbag Placem_Collection'!B106</f>
        <v xml:space="preserve">Mwantimba
</v>
      </c>
      <c r="D105" s="282" t="s">
        <v>2460</v>
      </c>
      <c r="E105" s="282" t="s">
        <v>2678</v>
      </c>
      <c r="F105" s="282">
        <v>1</v>
      </c>
      <c r="G105" s="283" t="str">
        <f>'Dry_Litterbag Placem_Collection'!C106</f>
        <v>Wet_Ag1_T8</v>
      </c>
      <c r="H105" s="284" t="s">
        <v>2559</v>
      </c>
      <c r="I105" s="285" t="s">
        <v>1147</v>
      </c>
      <c r="J105" s="233" t="str">
        <f>'WetLitterbags placem_collection'!K106</f>
        <v>G881</v>
      </c>
      <c r="K105" s="235">
        <f>IFERROR(INDEX('Green_rooibos initial weight'!$C$5:$C$1749,MATCH(J105, 'Green_rooibos initial weight'!$A$5:$A$1749,0)),"")</f>
        <v>1.9570000000000001</v>
      </c>
      <c r="L105" s="235">
        <f t="shared" si="9"/>
        <v>1.7072000000000001</v>
      </c>
      <c r="M105" s="235">
        <f>AVERAGE('Ashed teabags wet'!$J$809:$J$813,'Ashed teabags wet'!$J$817:$J$818,'Ashed teabags wet'!$J$820:$J$821)</f>
        <v>5.5094158734921841</v>
      </c>
      <c r="N105" s="235">
        <f t="shared" si="10"/>
        <v>1.6131432522077416</v>
      </c>
      <c r="O105" s="235">
        <f>IF(IFERROR(INDEX('Both teabags AfterWet'!$D$1:$D$839,MATCH(J105,'Both teabags AfterWet'!$B$1:$B$839,0)),"")="","",(IFERROR(INDEX('Both teabags AfterWet'!$D$1:$D$839,MATCH(J105,'Both teabags AfterWet'!$B$1:$B$839,0)),"")))</f>
        <v>0.61</v>
      </c>
      <c r="P105" s="235">
        <f t="shared" si="11"/>
        <v>0.45939999999999998</v>
      </c>
      <c r="Q105" s="235">
        <f>IFERROR(INDEX('Ashed teabags wet'!$J$2:$J$825,MATCH(J105,'Ashed teabags wet'!$B$2:$B$825,0)),"")</f>
        <v>13.465250965250315</v>
      </c>
      <c r="R105" s="235">
        <f t="shared" si="15"/>
        <v>0.39754063706564002</v>
      </c>
      <c r="S105" s="236">
        <f>'WetLitterbags placem_collection'!E106</f>
        <v>42762</v>
      </c>
      <c r="T105" s="236">
        <f>IF('WetLitterbags placem_collection'!G106="","",'WetLitterbags placem_collection'!G106)</f>
        <v>42816</v>
      </c>
      <c r="U105" s="237">
        <f t="shared" si="12"/>
        <v>54</v>
      </c>
      <c r="V105" s="235">
        <f t="shared" si="13"/>
        <v>1.2478</v>
      </c>
      <c r="W105" s="235">
        <f t="shared" si="14"/>
        <v>1.2156026151421016</v>
      </c>
      <c r="X105">
        <f>IFERROR(INDEX(Rainfall_Wet!$O$2:$O$217,MATCH(B105, Rainfall_Wet!$A$2:$A$217,0)),"")</f>
        <v>206.85140822299999</v>
      </c>
      <c r="Y105" s="241">
        <v>45.96</v>
      </c>
      <c r="Z105" s="241">
        <v>14.920000000000003</v>
      </c>
      <c r="AA105" s="241">
        <v>39.119999999999997</v>
      </c>
      <c r="AB105" s="242" t="s">
        <v>2691</v>
      </c>
      <c r="AC105" s="241">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s="25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placem_collection'!W106)),"YES","")</f>
        <v/>
      </c>
      <c r="AM105" t="str">
        <f>IF(ISNUMBER(SEARCH("H", 'WetLitterbags placem_collection'!W106)),"YES","")</f>
        <v/>
      </c>
      <c r="AN105" t="str">
        <f>IF(ISNUMBER(SEARCH("R", 'WetLitterbags placem_collection'!W106)),"YES","")</f>
        <v/>
      </c>
    </row>
    <row r="106" spans="1:40" ht="15" customHeight="1">
      <c r="A106" s="268" t="s">
        <v>2460</v>
      </c>
      <c r="B106" s="282">
        <f>'Dry_Litterbag Placem_Collection'!A107</f>
        <v>105</v>
      </c>
      <c r="C106" s="282" t="str">
        <f>'Dry_Litterbag Placem_Collection'!B107</f>
        <v xml:space="preserve">Mwantimba
</v>
      </c>
      <c r="D106" s="282" t="s">
        <v>2460</v>
      </c>
      <c r="E106" s="282" t="s">
        <v>2678</v>
      </c>
      <c r="F106" s="282">
        <v>2</v>
      </c>
      <c r="G106" s="283" t="str">
        <f>'Dry_Litterbag Placem_Collection'!C107</f>
        <v>Wet_Ag2_T1</v>
      </c>
      <c r="H106" s="284" t="s">
        <v>2559</v>
      </c>
      <c r="I106" s="285" t="s">
        <v>1147</v>
      </c>
      <c r="J106" s="233" t="str">
        <f>'WetLitterbags placem_collection'!K107</f>
        <v>G729</v>
      </c>
      <c r="K106" s="235">
        <f>IFERROR(INDEX('Green_rooibos initial weight'!$C$5:$C$1749,MATCH(J106, 'Green_rooibos initial weight'!$A$5:$A$1749,0)),"")</f>
        <v>1.984</v>
      </c>
      <c r="L106" s="235">
        <f t="shared" si="9"/>
        <v>1.7342</v>
      </c>
      <c r="M106" s="235">
        <f>AVERAGE('Ashed teabags wet'!$J$809:$J$813,'Ashed teabags wet'!$J$817:$J$818,'Ashed teabags wet'!$J$820:$J$821)</f>
        <v>5.5094158734921841</v>
      </c>
      <c r="N106" s="235">
        <f t="shared" si="10"/>
        <v>1.6386557099218986</v>
      </c>
      <c r="O106" s="235">
        <f>IF(IFERROR(INDEX('Both teabags AfterWet'!$D$1:$D$839,MATCH(J106,'Both teabags AfterWet'!$B$1:$B$839,0)),"")="","",(IFERROR(INDEX('Both teabags AfterWet'!$D$1:$D$839,MATCH(J106,'Both teabags AfterWet'!$B$1:$B$839,0)),"")))</f>
        <v>0.72399999999999998</v>
      </c>
      <c r="P106" s="235">
        <f t="shared" si="11"/>
        <v>0.57339999999999991</v>
      </c>
      <c r="Q106" s="235">
        <f>IFERROR(INDEX('Ashed teabags wet'!$J$2:$J$825,MATCH(J106,'Ashed teabags wet'!$B$2:$B$825,0)),"")</f>
        <v>19.719771665802661</v>
      </c>
      <c r="R106" s="235">
        <f t="shared" si="15"/>
        <v>0.4603268292682875</v>
      </c>
      <c r="S106" s="236">
        <f>'WetLitterbags placem_collection'!E107</f>
        <v>42762</v>
      </c>
      <c r="T106" s="236">
        <f>IF('WetLitterbags placem_collection'!G107="","",'WetLitterbags placem_collection'!G107)</f>
        <v>42816</v>
      </c>
      <c r="U106" s="237">
        <f t="shared" si="12"/>
        <v>54</v>
      </c>
      <c r="V106" s="235">
        <f t="shared" si="13"/>
        <v>1.1608000000000001</v>
      </c>
      <c r="W106" s="235">
        <f t="shared" si="14"/>
        <v>1.178328880653611</v>
      </c>
      <c r="X106">
        <f>IFERROR(INDEX(Rainfall_Wet!$O$2:$O$217,MATCH(B106, Rainfall_Wet!$A$2:$A$217,0)),"")</f>
        <v>206.85140822299999</v>
      </c>
      <c r="Y106" s="241">
        <v>34.344660194174757</v>
      </c>
      <c r="Z106" s="241">
        <v>19.22727272727273</v>
      </c>
      <c r="AA106" s="241">
        <v>46.428067078552509</v>
      </c>
      <c r="AB106" s="242" t="s">
        <v>2688</v>
      </c>
      <c r="AC106" s="241">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s="25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placem_collection'!W107)),"YES","")</f>
        <v/>
      </c>
      <c r="AM106" t="str">
        <f>IF(ISNUMBER(SEARCH("H", 'WetLitterbags placem_collection'!W107)),"YES","")</f>
        <v/>
      </c>
      <c r="AN106" t="str">
        <f>IF(ISNUMBER(SEARCH("R", 'WetLitterbags placem_collection'!W107)),"YES","")</f>
        <v>YES</v>
      </c>
    </row>
    <row r="107" spans="1:40" ht="15" customHeight="1">
      <c r="A107" s="268" t="s">
        <v>2460</v>
      </c>
      <c r="B107" s="282">
        <f>'Dry_Litterbag Placem_Collection'!A108</f>
        <v>106</v>
      </c>
      <c r="C107" s="282" t="str">
        <f>'Dry_Litterbag Placem_Collection'!B108</f>
        <v xml:space="preserve">Mwantimba
</v>
      </c>
      <c r="D107" s="282" t="s">
        <v>2460</v>
      </c>
      <c r="E107" s="282" t="s">
        <v>2678</v>
      </c>
      <c r="F107" s="282">
        <v>2</v>
      </c>
      <c r="G107" s="283" t="str">
        <f>'Dry_Litterbag Placem_Collection'!C108</f>
        <v>Wet_Ag2_T2</v>
      </c>
      <c r="H107" s="284" t="s">
        <v>2559</v>
      </c>
      <c r="I107" s="285" t="s">
        <v>1147</v>
      </c>
      <c r="J107" s="233" t="str">
        <f>'WetLitterbags placem_collection'!K108</f>
        <v>G837</v>
      </c>
      <c r="K107" s="235">
        <f>IFERROR(INDEX('Green_rooibos initial weight'!$C$5:$C$1749,MATCH(J107, 'Green_rooibos initial weight'!$A$5:$A$1749,0)),"")</f>
        <v>1.1910000000000001</v>
      </c>
      <c r="L107" s="235">
        <f t="shared" si="9"/>
        <v>0.94120000000000004</v>
      </c>
      <c r="M107" s="235">
        <f>AVERAGE('Ashed teabags wet'!$J$809:$J$813,'Ashed teabags wet'!$J$817:$J$818,'Ashed teabags wet'!$J$820:$J$821)</f>
        <v>5.5094158734921841</v>
      </c>
      <c r="N107" s="235">
        <f t="shared" si="10"/>
        <v>0.88934537779869161</v>
      </c>
      <c r="O107" s="235">
        <f>IF(IFERROR(INDEX('Both teabags AfterWet'!$D$1:$D$839,MATCH(J107,'Both teabags AfterWet'!$B$1:$B$839,0)),"")="","",(IFERROR(INDEX('Both teabags AfterWet'!$D$1:$D$839,MATCH(J107,'Both teabags AfterWet'!$B$1:$B$839,0)),"")))</f>
        <v>0.62</v>
      </c>
      <c r="P107" s="235">
        <f t="shared" si="11"/>
        <v>0.46939999999999998</v>
      </c>
      <c r="Q107" s="235">
        <f>IFERROR(INDEX('Ashed teabags wet'!$J$2:$J$825,MATCH(J107,'Ashed teabags wet'!$B$2:$B$825,0)),"")</f>
        <v>13.95235780262451</v>
      </c>
      <c r="R107" s="235">
        <f t="shared" si="15"/>
        <v>0.40390763247448053</v>
      </c>
      <c r="S107" s="236">
        <f>'WetLitterbags placem_collection'!E108</f>
        <v>42762</v>
      </c>
      <c r="T107" s="236">
        <f>IF('WetLitterbags placem_collection'!G108="","",'WetLitterbags placem_collection'!G108)</f>
        <v>42816</v>
      </c>
      <c r="U107" s="237">
        <f t="shared" si="12"/>
        <v>54</v>
      </c>
      <c r="V107" s="235">
        <f t="shared" si="13"/>
        <v>0.47180000000000005</v>
      </c>
      <c r="W107" s="235">
        <f t="shared" si="14"/>
        <v>0.48543774532421108</v>
      </c>
      <c r="X107">
        <f>IFERROR(INDEX(Rainfall_Wet!$O$2:$O$217,MATCH(B107, Rainfall_Wet!$A$2:$A$217,0)),"")</f>
        <v>206.85140822299999</v>
      </c>
      <c r="Y107" s="241">
        <v>34.344660194174757</v>
      </c>
      <c r="Z107" s="241">
        <v>19.22727272727273</v>
      </c>
      <c r="AA107" s="241">
        <v>46.428067078552509</v>
      </c>
      <c r="AB107" s="242" t="s">
        <v>2688</v>
      </c>
      <c r="AC107" s="241">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s="25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placem_collection'!W108)),"YES","")</f>
        <v/>
      </c>
      <c r="AM107" t="str">
        <f>IF(ISNUMBER(SEARCH("H", 'WetLitterbags placem_collection'!W108)),"YES","")</f>
        <v/>
      </c>
      <c r="AN107" t="str">
        <f>IF(ISNUMBER(SEARCH("R", 'WetLitterbags placem_collection'!W108)),"YES","")</f>
        <v>YES</v>
      </c>
    </row>
    <row r="108" spans="1:40" ht="15" customHeight="1">
      <c r="A108" s="268" t="s">
        <v>2460</v>
      </c>
      <c r="B108" s="282">
        <f>'Dry_Litterbag Placem_Collection'!A109</f>
        <v>107</v>
      </c>
      <c r="C108" s="282" t="str">
        <f>'Dry_Litterbag Placem_Collection'!B109</f>
        <v xml:space="preserve">Mwantimba
</v>
      </c>
      <c r="D108" s="282" t="s">
        <v>2460</v>
      </c>
      <c r="E108" s="282" t="s">
        <v>2678</v>
      </c>
      <c r="F108" s="282">
        <v>2</v>
      </c>
      <c r="G108" s="283" t="str">
        <f>'Dry_Litterbag Placem_Collection'!C109</f>
        <v>Wet_Ag2_T3</v>
      </c>
      <c r="H108" s="284" t="s">
        <v>2559</v>
      </c>
      <c r="I108" s="285" t="s">
        <v>1147</v>
      </c>
      <c r="J108" s="233" t="str">
        <f>'WetLitterbags placem_collection'!K109</f>
        <v>G688</v>
      </c>
      <c r="K108" s="235">
        <f>IFERROR(INDEX('Green_rooibos initial weight'!$C$5:$C$1749,MATCH(J108, 'Green_rooibos initial weight'!$A$5:$A$1749,0)),"")</f>
        <v>2.125</v>
      </c>
      <c r="L108" s="235">
        <f t="shared" si="9"/>
        <v>1.8752</v>
      </c>
      <c r="M108" s="235">
        <f>AVERAGE('Ashed teabags wet'!$J$809:$J$813,'Ashed teabags wet'!$J$817:$J$818,'Ashed teabags wet'!$J$820:$J$821)</f>
        <v>5.5094158734921841</v>
      </c>
      <c r="N108" s="235">
        <f t="shared" si="10"/>
        <v>1.7718874335402746</v>
      </c>
      <c r="O108" s="235">
        <f>IF(IFERROR(INDEX('Both teabags AfterWet'!$D$1:$D$839,MATCH(J108,'Both teabags AfterWet'!$B$1:$B$839,0)),"")="","",(IFERROR(INDEX('Both teabags AfterWet'!$D$1:$D$839,MATCH(J108,'Both teabags AfterWet'!$B$1:$B$839,0)),"")))</f>
        <v>0.60899999999999999</v>
      </c>
      <c r="P108" s="235">
        <f t="shared" si="11"/>
        <v>0.45839999999999997</v>
      </c>
      <c r="Q108" s="235">
        <f>IFERROR(INDEX('Ashed teabags wet'!$J$2:$J$825,MATCH(J108,'Ashed teabags wet'!$B$2:$B$825,0)),"")</f>
        <v>14.504950495050023</v>
      </c>
      <c r="R108" s="235">
        <f t="shared" si="15"/>
        <v>0.3919093069306907</v>
      </c>
      <c r="S108" s="236">
        <f>'WetLitterbags placem_collection'!E109</f>
        <v>42762</v>
      </c>
      <c r="T108" s="236">
        <f>IF('WetLitterbags placem_collection'!G109="","",'WetLitterbags placem_collection'!G109)</f>
        <v>42816</v>
      </c>
      <c r="U108" s="237">
        <f t="shared" si="12"/>
        <v>54</v>
      </c>
      <c r="V108" s="235">
        <f t="shared" si="13"/>
        <v>1.4168000000000001</v>
      </c>
      <c r="W108" s="235">
        <f t="shared" si="14"/>
        <v>1.3799781266095839</v>
      </c>
      <c r="X108">
        <f>IFERROR(INDEX(Rainfall_Wet!$O$2:$O$217,MATCH(B108, Rainfall_Wet!$A$2:$A$217,0)),"")</f>
        <v>206.85140822299999</v>
      </c>
      <c r="Y108" s="241">
        <v>34.344660194174757</v>
      </c>
      <c r="Z108" s="241">
        <v>19.22727272727273</v>
      </c>
      <c r="AA108" s="241">
        <v>46.428067078552509</v>
      </c>
      <c r="AB108" s="242" t="s">
        <v>2688</v>
      </c>
      <c r="AC108" s="241">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s="25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placem_collection'!W109)),"YES","")</f>
        <v/>
      </c>
      <c r="AM108" t="str">
        <f>IF(ISNUMBER(SEARCH("H", 'WetLitterbags placem_collection'!W109)),"YES","")</f>
        <v/>
      </c>
      <c r="AN108" t="str">
        <f>IF(ISNUMBER(SEARCH("R", 'WetLitterbags placem_collection'!W109)),"YES","")</f>
        <v/>
      </c>
    </row>
    <row r="109" spans="1:40" ht="15" customHeight="1">
      <c r="A109" s="268" t="s">
        <v>2460</v>
      </c>
      <c r="B109" s="282">
        <f>'Dry_Litterbag Placem_Collection'!A110</f>
        <v>108</v>
      </c>
      <c r="C109" s="282" t="str">
        <f>'Dry_Litterbag Placem_Collection'!B110</f>
        <v xml:space="preserve">Mwantimba
</v>
      </c>
      <c r="D109" s="282" t="s">
        <v>2460</v>
      </c>
      <c r="E109" s="282" t="s">
        <v>2678</v>
      </c>
      <c r="F109" s="282">
        <v>2</v>
      </c>
      <c r="G109" s="283" t="str">
        <f>'Dry_Litterbag Placem_Collection'!C110</f>
        <v>Wet_Ag2_T4</v>
      </c>
      <c r="H109" s="284" t="s">
        <v>2559</v>
      </c>
      <c r="I109" s="285" t="s">
        <v>1147</v>
      </c>
      <c r="J109" s="233" t="str">
        <f>'WetLitterbags placem_collection'!K110</f>
        <v>G883</v>
      </c>
      <c r="K109" s="235">
        <f>IFERROR(INDEX('Green_rooibos initial weight'!$C$5:$C$1749,MATCH(J109, 'Green_rooibos initial weight'!$A$5:$A$1749,0)),"")</f>
        <v>2.073</v>
      </c>
      <c r="L109" s="235">
        <f t="shared" si="9"/>
        <v>1.8231999999999999</v>
      </c>
      <c r="M109" s="235">
        <f>AVERAGE('Ashed teabags wet'!$J$809:$J$813,'Ashed teabags wet'!$J$817:$J$818,'Ashed teabags wet'!$J$820:$J$821)</f>
        <v>5.5094158734921841</v>
      </c>
      <c r="N109" s="235">
        <f t="shared" si="10"/>
        <v>1.7227523297944904</v>
      </c>
      <c r="O109" s="235">
        <f>IF(IFERROR(INDEX('Both teabags AfterWet'!$D$1:$D$839,MATCH(J109,'Both teabags AfterWet'!$B$1:$B$839,0)),"")="","",(IFERROR(INDEX('Both teabags AfterWet'!$D$1:$D$839,MATCH(J109,'Both teabags AfterWet'!$B$1:$B$839,0)),"")))</f>
        <v>0.67200000000000004</v>
      </c>
      <c r="P109" s="235">
        <f t="shared" si="11"/>
        <v>0.52140000000000009</v>
      </c>
      <c r="Q109" s="235">
        <f>IFERROR(INDEX('Ashed teabags wet'!$J$2:$J$825,MATCH(J109,'Ashed teabags wet'!$B$2:$B$825,0)),"")</f>
        <v>14.878892733563953</v>
      </c>
      <c r="R109" s="235">
        <f t="shared" si="15"/>
        <v>0.44382145328719763</v>
      </c>
      <c r="S109" s="236">
        <f>'WetLitterbags placem_collection'!E110</f>
        <v>42762</v>
      </c>
      <c r="T109" s="236">
        <f>IF('WetLitterbags placem_collection'!G110="","",'WetLitterbags placem_collection'!G110)</f>
        <v>42816</v>
      </c>
      <c r="U109" s="237">
        <f t="shared" si="12"/>
        <v>54</v>
      </c>
      <c r="V109" s="235">
        <f t="shared" si="13"/>
        <v>1.3017999999999998</v>
      </c>
      <c r="W109" s="235">
        <f t="shared" si="14"/>
        <v>1.2789308765072929</v>
      </c>
      <c r="X109">
        <f>IFERROR(INDEX(Rainfall_Wet!$O$2:$O$217,MATCH(B109, Rainfall_Wet!$A$2:$A$217,0)),"")</f>
        <v>206.85140822299999</v>
      </c>
      <c r="Y109" s="241">
        <v>34.344660194174757</v>
      </c>
      <c r="Z109" s="241">
        <v>19.22727272727273</v>
      </c>
      <c r="AA109" s="241">
        <v>46.428067078552509</v>
      </c>
      <c r="AB109" s="242" t="s">
        <v>2688</v>
      </c>
      <c r="AC109" s="241">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s="25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placem_collection'!W110)),"YES","")</f>
        <v/>
      </c>
      <c r="AM109" t="str">
        <f>IF(ISNUMBER(SEARCH("H", 'WetLitterbags placem_collection'!W110)),"YES","")</f>
        <v>YES</v>
      </c>
      <c r="AN109" t="str">
        <f>IF(ISNUMBER(SEARCH("R", 'WetLitterbags placem_collection'!W110)),"YES","")</f>
        <v/>
      </c>
    </row>
    <row r="110" spans="1:40" ht="15" customHeight="1">
      <c r="A110" s="268" t="s">
        <v>2460</v>
      </c>
      <c r="B110" s="282">
        <f>'Dry_Litterbag Placem_Collection'!A111</f>
        <v>109</v>
      </c>
      <c r="C110" s="282" t="str">
        <f>'Dry_Litterbag Placem_Collection'!B111</f>
        <v xml:space="preserve">Mwantimba
</v>
      </c>
      <c r="D110" s="282" t="s">
        <v>2460</v>
      </c>
      <c r="E110" s="282" t="s">
        <v>2678</v>
      </c>
      <c r="F110" s="282">
        <v>2</v>
      </c>
      <c r="G110" s="283" t="str">
        <f>'Dry_Litterbag Placem_Collection'!C111</f>
        <v>Wet_Ag2_T5</v>
      </c>
      <c r="H110" s="284" t="s">
        <v>2559</v>
      </c>
      <c r="I110" s="285" t="s">
        <v>1147</v>
      </c>
      <c r="J110" s="233" t="str">
        <f>'WetLitterbags placem_collection'!K111</f>
        <v>G704</v>
      </c>
      <c r="K110" s="235">
        <f>IFERROR(INDEX('Green_rooibos initial weight'!$C$5:$C$1749,MATCH(J110, 'Green_rooibos initial weight'!$A$5:$A$1749,0)),"")</f>
        <v>2.0219999999999998</v>
      </c>
      <c r="L110" s="235">
        <f t="shared" si="9"/>
        <v>1.7721999999999998</v>
      </c>
      <c r="M110" s="235">
        <f>AVERAGE('Ashed teabags wet'!$J$809:$J$813,'Ashed teabags wet'!$J$817:$J$818,'Ashed teabags wet'!$J$820:$J$821)</f>
        <v>5.5094158734921841</v>
      </c>
      <c r="N110" s="235">
        <f t="shared" si="10"/>
        <v>1.6745621318899713</v>
      </c>
      <c r="O110" s="235">
        <f>IF(IFERROR(INDEX('Both teabags AfterWet'!$D$1:$D$839,MATCH(J110,'Both teabags AfterWet'!$B$1:$B$839,0)),"")="","",(IFERROR(INDEX('Both teabags AfterWet'!$D$1:$D$839,MATCH(J110,'Both teabags AfterWet'!$B$1:$B$839,0)),"")))</f>
        <v>0.63019999999999998</v>
      </c>
      <c r="P110" s="235">
        <f t="shared" si="11"/>
        <v>0.47959999999999997</v>
      </c>
      <c r="Q110" s="235">
        <f>IFERROR(INDEX('Ashed teabags wet'!$J$2:$J$825,MATCH(J110,'Ashed teabags wet'!$B$2:$B$825,0)),"")</f>
        <v>7.733990147783028</v>
      </c>
      <c r="R110" s="235">
        <f t="shared" si="15"/>
        <v>0.44250778325123258</v>
      </c>
      <c r="S110" s="236">
        <f>'WetLitterbags placem_collection'!E111</f>
        <v>42762</v>
      </c>
      <c r="T110" s="236">
        <f>IF('WetLitterbags placem_collection'!G111="","",'WetLitterbags placem_collection'!G111)</f>
        <v>42816</v>
      </c>
      <c r="U110" s="237">
        <f t="shared" si="12"/>
        <v>54</v>
      </c>
      <c r="V110" s="235">
        <f t="shared" si="13"/>
        <v>1.2925999999999997</v>
      </c>
      <c r="W110" s="235">
        <f t="shared" si="14"/>
        <v>1.2320543486387387</v>
      </c>
      <c r="X110">
        <f>IFERROR(INDEX(Rainfall_Wet!$O$2:$O$217,MATCH(B110, Rainfall_Wet!$A$2:$A$217,0)),"")</f>
        <v>206.85140822299999</v>
      </c>
      <c r="Y110" s="241">
        <v>34.344660194174757</v>
      </c>
      <c r="Z110" s="241">
        <v>19.22727272727273</v>
      </c>
      <c r="AA110" s="241">
        <v>46.428067078552509</v>
      </c>
      <c r="AB110" s="242" t="s">
        <v>2688</v>
      </c>
      <c r="AC110" s="241">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s="25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placem_collection'!W111)),"YES","")</f>
        <v/>
      </c>
      <c r="AM110" t="str">
        <f>IF(ISNUMBER(SEARCH("H", 'WetLitterbags placem_collection'!W111)),"YES","")</f>
        <v/>
      </c>
      <c r="AN110" t="str">
        <f>IF(ISNUMBER(SEARCH("R", 'WetLitterbags placem_collection'!W111)),"YES","")</f>
        <v/>
      </c>
    </row>
    <row r="111" spans="1:40" ht="15" customHeight="1">
      <c r="A111" s="268" t="s">
        <v>2460</v>
      </c>
      <c r="B111" s="282">
        <f>'Dry_Litterbag Placem_Collection'!A112</f>
        <v>110</v>
      </c>
      <c r="C111" s="282" t="str">
        <f>'Dry_Litterbag Placem_Collection'!B112</f>
        <v xml:space="preserve">Mwantimba
</v>
      </c>
      <c r="D111" s="282" t="s">
        <v>2460</v>
      </c>
      <c r="E111" s="282" t="s">
        <v>2678</v>
      </c>
      <c r="F111" s="282">
        <v>2</v>
      </c>
      <c r="G111" s="283" t="str">
        <f>'Dry_Litterbag Placem_Collection'!C112</f>
        <v>Wet_Ag2_T6</v>
      </c>
      <c r="H111" s="284" t="s">
        <v>2559</v>
      </c>
      <c r="I111" s="285" t="s">
        <v>1147</v>
      </c>
      <c r="J111" s="233" t="str">
        <f>'WetLitterbags placem_collection'!K112</f>
        <v>G742</v>
      </c>
      <c r="K111" s="235">
        <f>IFERROR(INDEX('Green_rooibos initial weight'!$C$5:$C$1749,MATCH(J111, 'Green_rooibos initial weight'!$A$5:$A$1749,0)),"")</f>
        <v>2.0510000000000002</v>
      </c>
      <c r="L111" s="235">
        <f t="shared" si="9"/>
        <v>1.8012000000000001</v>
      </c>
      <c r="M111" s="235">
        <f>AVERAGE('Ashed teabags wet'!$J$809:$J$813,'Ashed teabags wet'!$J$817:$J$818,'Ashed teabags wet'!$J$820:$J$821)</f>
        <v>5.5094158734921841</v>
      </c>
      <c r="N111" s="235">
        <f t="shared" si="10"/>
        <v>1.7019644012866588</v>
      </c>
      <c r="O111" s="235">
        <f>IF(IFERROR(INDEX('Both teabags AfterWet'!$D$1:$D$839,MATCH(J111,'Both teabags AfterWet'!$B$1:$B$839,0)),"")="","",(IFERROR(INDEX('Both teabags AfterWet'!$D$1:$D$839,MATCH(J111,'Both teabags AfterWet'!$B$1:$B$839,0)),"")))</f>
        <v>0.57879999999999998</v>
      </c>
      <c r="P111" s="235">
        <f t="shared" si="11"/>
        <v>0.42819999999999997</v>
      </c>
      <c r="Q111" s="235">
        <f>IFERROR(INDEX('Ashed teabags wet'!$J$2:$J$825,MATCH(J111,'Ashed teabags wet'!$B$2:$B$825,0)),"")</f>
        <v>13.253612356751738</v>
      </c>
      <c r="R111" s="235">
        <f t="shared" si="15"/>
        <v>0.37144803188838904</v>
      </c>
      <c r="S111" s="236">
        <f>'WetLitterbags placem_collection'!E112</f>
        <v>42762</v>
      </c>
      <c r="T111" s="236">
        <f>IF('WetLitterbags placem_collection'!G112="","",'WetLitterbags placem_collection'!G112)</f>
        <v>42816</v>
      </c>
      <c r="U111" s="237">
        <f t="shared" si="12"/>
        <v>54</v>
      </c>
      <c r="V111" s="235">
        <f t="shared" si="13"/>
        <v>1.3730000000000002</v>
      </c>
      <c r="W111" s="235">
        <f t="shared" si="14"/>
        <v>1.3305163693982698</v>
      </c>
      <c r="X111">
        <f>IFERROR(INDEX(Rainfall_Wet!$O$2:$O$217,MATCH(B111, Rainfall_Wet!$A$2:$A$217,0)),"")</f>
        <v>206.85140822299999</v>
      </c>
      <c r="Y111" s="241">
        <v>34.344660194174757</v>
      </c>
      <c r="Z111" s="241">
        <v>19.22727272727273</v>
      </c>
      <c r="AA111" s="241">
        <v>46.428067078552509</v>
      </c>
      <c r="AB111" s="242" t="s">
        <v>2688</v>
      </c>
      <c r="AC111" s="241">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s="25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placem_collection'!W112)),"YES","")</f>
        <v/>
      </c>
      <c r="AM111" t="str">
        <f>IF(ISNUMBER(SEARCH("H", 'WetLitterbags placem_collection'!W112)),"YES","")</f>
        <v/>
      </c>
      <c r="AN111" t="str">
        <f>IF(ISNUMBER(SEARCH("R", 'WetLitterbags placem_collection'!W112)),"YES","")</f>
        <v/>
      </c>
    </row>
    <row r="112" spans="1:40" ht="15" customHeight="1">
      <c r="A112" s="268" t="s">
        <v>2460</v>
      </c>
      <c r="B112" s="282">
        <f>'Dry_Litterbag Placem_Collection'!A113</f>
        <v>111</v>
      </c>
      <c r="C112" s="282" t="str">
        <f>'Dry_Litterbag Placem_Collection'!B113</f>
        <v xml:space="preserve">Mwantimba
</v>
      </c>
      <c r="D112" s="282" t="s">
        <v>2460</v>
      </c>
      <c r="E112" s="282" t="s">
        <v>2678</v>
      </c>
      <c r="F112" s="282">
        <v>2</v>
      </c>
      <c r="G112" s="283" t="str">
        <f>'Dry_Litterbag Placem_Collection'!C113</f>
        <v>Wet_Ag2_T7</v>
      </c>
      <c r="H112" s="284" t="s">
        <v>2559</v>
      </c>
      <c r="I112" s="285" t="s">
        <v>1147</v>
      </c>
      <c r="J112" s="233" t="str">
        <f>'WetLitterbags placem_collection'!K113</f>
        <v>G831</v>
      </c>
      <c r="K112" s="235">
        <f>IFERROR(INDEX('Green_rooibos initial weight'!$C$5:$C$1749,MATCH(J112, 'Green_rooibos initial weight'!$A$5:$A$1749,0)),"")</f>
        <v>2.1190000000000002</v>
      </c>
      <c r="L112" s="235">
        <f t="shared" si="9"/>
        <v>1.8692000000000002</v>
      </c>
      <c r="M112" s="235">
        <f>AVERAGE('Ashed teabags wet'!$J$809:$J$813,'Ashed teabags wet'!$J$817:$J$818,'Ashed teabags wet'!$J$820:$J$821)</f>
        <v>5.5094158734921841</v>
      </c>
      <c r="N112" s="235">
        <f t="shared" si="10"/>
        <v>1.7662179984926842</v>
      </c>
      <c r="O112" s="235" t="str">
        <f>IF(IFERROR(INDEX('Both teabags AfterWet'!$D$1:$D$839,MATCH(J112,'Both teabags AfterWet'!$B$1:$B$839,0)),"")="","",(IFERROR(INDEX('Both teabags AfterWet'!$D$1:$D$839,MATCH(J112,'Both teabags AfterWet'!$B$1:$B$839,0)),"")))</f>
        <v/>
      </c>
      <c r="P112" s="235" t="str">
        <f t="shared" si="11"/>
        <v/>
      </c>
      <c r="Q112" s="235">
        <f>IFERROR(INDEX('Ashed teabags wet'!$J$2:$J$825,MATCH(J112,'Ashed teabags wet'!$B$2:$B$825,0)),"")</f>
        <v>14.3622200584224</v>
      </c>
      <c r="R112" s="235" t="str">
        <f t="shared" si="15"/>
        <v/>
      </c>
      <c r="S112" s="236">
        <f>'WetLitterbags placem_collection'!E113</f>
        <v>42762</v>
      </c>
      <c r="T112" s="236">
        <f>IF('WetLitterbags placem_collection'!G113="","",'WetLitterbags placem_collection'!G113)</f>
        <v>42816</v>
      </c>
      <c r="U112" s="237">
        <f t="shared" si="12"/>
        <v>54</v>
      </c>
      <c r="V112" s="235" t="str">
        <f t="shared" si="13"/>
        <v/>
      </c>
      <c r="W112" s="235" t="str">
        <f t="shared" si="14"/>
        <v/>
      </c>
      <c r="X112">
        <f>IFERROR(INDEX(Rainfall_Wet!$O$2:$O$217,MATCH(B112, Rainfall_Wet!$A$2:$A$217,0)),"")</f>
        <v>206.85140822299999</v>
      </c>
      <c r="Y112" s="241">
        <v>34.344660194174757</v>
      </c>
      <c r="Z112" s="241">
        <v>19.22727272727273</v>
      </c>
      <c r="AA112" s="241">
        <v>46.428067078552509</v>
      </c>
      <c r="AB112" s="242" t="s">
        <v>2688</v>
      </c>
      <c r="AC112" s="241">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s="25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placem_collection'!W113)),"YES","")</f>
        <v/>
      </c>
      <c r="AM112" t="str">
        <f>IF(ISNUMBER(SEARCH("H", 'WetLitterbags placem_collection'!W113)),"YES","")</f>
        <v/>
      </c>
      <c r="AN112" t="str">
        <f>IF(ISNUMBER(SEARCH("R", 'WetLitterbags placem_collection'!W113)),"YES","")</f>
        <v/>
      </c>
    </row>
    <row r="113" spans="1:40" ht="15" customHeight="1">
      <c r="A113" s="268" t="s">
        <v>2460</v>
      </c>
      <c r="B113" s="282">
        <f>'Dry_Litterbag Placem_Collection'!A114</f>
        <v>112</v>
      </c>
      <c r="C113" s="282" t="str">
        <f>'Dry_Litterbag Placem_Collection'!B114</f>
        <v xml:space="preserve">Mwantimba
</v>
      </c>
      <c r="D113" s="282" t="s">
        <v>2460</v>
      </c>
      <c r="E113" s="282" t="s">
        <v>2678</v>
      </c>
      <c r="F113" s="282">
        <v>2</v>
      </c>
      <c r="G113" s="283" t="str">
        <f>'Dry_Litterbag Placem_Collection'!C114</f>
        <v>Wet_Ag2_T8</v>
      </c>
      <c r="H113" s="284" t="s">
        <v>2559</v>
      </c>
      <c r="I113" s="285" t="s">
        <v>1147</v>
      </c>
      <c r="J113" s="233" t="str">
        <f>'WetLitterbags placem_collection'!K114</f>
        <v>G899</v>
      </c>
      <c r="K113" s="235">
        <f>IFERROR(INDEX('Green_rooibos initial weight'!$C$5:$C$1749,MATCH(J113, 'Green_rooibos initial weight'!$A$5:$A$1749,0)),"")</f>
        <v>2.0129999999999999</v>
      </c>
      <c r="L113" s="235">
        <f t="shared" si="9"/>
        <v>1.7631999999999999</v>
      </c>
      <c r="M113" s="235">
        <f>AVERAGE('Ashed teabags wet'!$J$809:$J$813,'Ashed teabags wet'!$J$817:$J$818,'Ashed teabags wet'!$J$820:$J$821)</f>
        <v>5.5094158734921841</v>
      </c>
      <c r="N113" s="235">
        <f t="shared" si="10"/>
        <v>1.6660579793185857</v>
      </c>
      <c r="O113" s="235">
        <f>IF(IFERROR(INDEX('Both teabags AfterWet'!$D$1:$D$839,MATCH(J113,'Both teabags AfterWet'!$B$1:$B$839,0)),"")="","",(IFERROR(INDEX('Both teabags AfterWet'!$D$1:$D$839,MATCH(J113,'Both teabags AfterWet'!$B$1:$B$839,0)),"")))</f>
        <v>0.71899999999999997</v>
      </c>
      <c r="P113" s="235">
        <f t="shared" si="11"/>
        <v>0.56840000000000002</v>
      </c>
      <c r="Q113" s="235">
        <f>IFERROR(INDEX('Ashed teabags wet'!$J$2:$J$825,MATCH(J113,'Ashed teabags wet'!$B$2:$B$825,0)),"")</f>
        <v>25.775193798450474</v>
      </c>
      <c r="R113" s="235">
        <f t="shared" si="15"/>
        <v>0.4218937984496075</v>
      </c>
      <c r="S113" s="236">
        <f>'WetLitterbags placem_collection'!E114</f>
        <v>42762</v>
      </c>
      <c r="T113" s="236">
        <f>IF('WetLitterbags placem_collection'!G114="","",'WetLitterbags placem_collection'!G114)</f>
        <v>42816</v>
      </c>
      <c r="U113" s="237">
        <f t="shared" si="12"/>
        <v>54</v>
      </c>
      <c r="V113" s="235">
        <f t="shared" si="13"/>
        <v>1.1947999999999999</v>
      </c>
      <c r="W113" s="235">
        <f t="shared" si="14"/>
        <v>1.2441641808689781</v>
      </c>
      <c r="X113">
        <f>IFERROR(INDEX(Rainfall_Wet!$O$2:$O$217,MATCH(B113, Rainfall_Wet!$A$2:$A$217,0)),"")</f>
        <v>206.85140822299999</v>
      </c>
      <c r="Y113" s="241">
        <v>34.344660194174757</v>
      </c>
      <c r="Z113" s="241">
        <v>19.22727272727273</v>
      </c>
      <c r="AA113" s="241">
        <v>46.428067078552509</v>
      </c>
      <c r="AB113" s="242" t="s">
        <v>2688</v>
      </c>
      <c r="AC113" s="241">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s="25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placem_collection'!W114)),"YES","")</f>
        <v/>
      </c>
      <c r="AM113" t="str">
        <f>IF(ISNUMBER(SEARCH("H", 'WetLitterbags placem_collection'!W114)),"YES","")</f>
        <v/>
      </c>
      <c r="AN113" t="str">
        <f>IF(ISNUMBER(SEARCH("R", 'WetLitterbags placem_collection'!W114)),"YES","")</f>
        <v>YES</v>
      </c>
    </row>
    <row r="114" spans="1:40" ht="15" customHeight="1">
      <c r="A114" s="268" t="s">
        <v>2460</v>
      </c>
      <c r="B114" s="282">
        <f>'Dry_Litterbag Placem_Collection'!A115</f>
        <v>113</v>
      </c>
      <c r="C114" s="282" t="str">
        <f>'Dry_Litterbag Placem_Collection'!B115</f>
        <v xml:space="preserve">Mwantimba
</v>
      </c>
      <c r="D114" s="282" t="s">
        <v>2460</v>
      </c>
      <c r="E114" s="282" t="s">
        <v>2678</v>
      </c>
      <c r="F114" s="282">
        <v>3</v>
      </c>
      <c r="G114" s="283" t="str">
        <f>'Dry_Litterbag Placem_Collection'!C115</f>
        <v>Wet_Ag3_T1</v>
      </c>
      <c r="H114" s="284" t="s">
        <v>2559</v>
      </c>
      <c r="I114" s="285" t="s">
        <v>1147</v>
      </c>
      <c r="J114" s="233" t="str">
        <f>'WetLitterbags placem_collection'!K115</f>
        <v>G724</v>
      </c>
      <c r="K114" s="235">
        <f>IFERROR(INDEX('Green_rooibos initial weight'!$C$5:$C$1749,MATCH(J114, 'Green_rooibos initial weight'!$A$5:$A$1749,0)),"")</f>
        <v>2.0289999999999999</v>
      </c>
      <c r="L114" s="235">
        <f t="shared" si="9"/>
        <v>1.7791999999999999</v>
      </c>
      <c r="M114" s="235">
        <f>AVERAGE('Ashed teabags wet'!$J$809:$J$813,'Ashed teabags wet'!$J$817:$J$818,'Ashed teabags wet'!$J$820:$J$821)</f>
        <v>5.5094158734921841</v>
      </c>
      <c r="N114" s="235">
        <f t="shared" si="10"/>
        <v>1.681176472778827</v>
      </c>
      <c r="O114" s="235">
        <f>IF(IFERROR(INDEX('Both teabags AfterWet'!$D$1:$D$839,MATCH(J114,'Both teabags AfterWet'!$B$1:$B$839,0)),"")="","",(IFERROR(INDEX('Both teabags AfterWet'!$D$1:$D$839,MATCH(J114,'Both teabags AfterWet'!$B$1:$B$839,0)),"")))</f>
        <v>0.61099999999999999</v>
      </c>
      <c r="P114" s="235">
        <f t="shared" si="11"/>
        <v>0.46039999999999998</v>
      </c>
      <c r="Q114" s="235">
        <f>IFERROR(INDEX('Ashed teabags wet'!$J$2:$J$825,MATCH(J114,'Ashed teabags wet'!$B$2:$B$825,0)),"")</f>
        <v>15.414073719482863</v>
      </c>
      <c r="R114" s="235">
        <f t="shared" si="15"/>
        <v>0.38943360459550092</v>
      </c>
      <c r="S114" s="236">
        <f>'WetLitterbags placem_collection'!E115</f>
        <v>42762</v>
      </c>
      <c r="T114" s="236">
        <f>IF('WetLitterbags placem_collection'!G115="","",'WetLitterbags placem_collection'!G115)</f>
        <v>42816</v>
      </c>
      <c r="U114" s="237">
        <f t="shared" si="12"/>
        <v>54</v>
      </c>
      <c r="V114" s="235">
        <f t="shared" si="13"/>
        <v>1.3188</v>
      </c>
      <c r="W114" s="235">
        <f t="shared" si="14"/>
        <v>1.2917428681833261</v>
      </c>
      <c r="X114">
        <f>IFERROR(INDEX(Rainfall_Wet!$O$2:$O$217,MATCH(B114, Rainfall_Wet!$A$2:$A$217,0)),"")</f>
        <v>206.85140822299999</v>
      </c>
      <c r="Y114" s="241">
        <v>27.96</v>
      </c>
      <c r="Z114" s="241">
        <v>4.9200000000000017</v>
      </c>
      <c r="AA114" s="241">
        <v>67.12</v>
      </c>
      <c r="AB114" s="242" t="s">
        <v>2688</v>
      </c>
      <c r="AC114" s="241">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s="25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placem_collection'!W115)),"YES","")</f>
        <v/>
      </c>
      <c r="AM114" t="str">
        <f>IF(ISNUMBER(SEARCH("H", 'WetLitterbags placem_collection'!W115)),"YES","")</f>
        <v>YES</v>
      </c>
      <c r="AN114" t="str">
        <f>IF(ISNUMBER(SEARCH("R", 'WetLitterbags placem_collection'!W115)),"YES","")</f>
        <v>YES</v>
      </c>
    </row>
    <row r="115" spans="1:40" ht="15" customHeight="1">
      <c r="A115" s="268" t="s">
        <v>2460</v>
      </c>
      <c r="B115" s="282">
        <f>'Dry_Litterbag Placem_Collection'!A116</f>
        <v>114</v>
      </c>
      <c r="C115" s="282" t="str">
        <f>'Dry_Litterbag Placem_Collection'!B116</f>
        <v xml:space="preserve">Mwantimba
</v>
      </c>
      <c r="D115" s="282" t="s">
        <v>2460</v>
      </c>
      <c r="E115" s="282" t="s">
        <v>2678</v>
      </c>
      <c r="F115" s="282">
        <v>3</v>
      </c>
      <c r="G115" s="283" t="str">
        <f>'Dry_Litterbag Placem_Collection'!C116</f>
        <v>Wet_Ag3_T2</v>
      </c>
      <c r="H115" s="284" t="s">
        <v>2559</v>
      </c>
      <c r="I115" s="285" t="s">
        <v>1147</v>
      </c>
      <c r="J115" s="233" t="str">
        <f>'WetLitterbags placem_collection'!K116</f>
        <v>G803</v>
      </c>
      <c r="K115" s="235">
        <f>IFERROR(INDEX('Green_rooibos initial weight'!$C$5:$C$1749,MATCH(J115, 'Green_rooibos initial weight'!$A$5:$A$1749,0)),"")</f>
        <v>2.0590000000000002</v>
      </c>
      <c r="L115" s="235">
        <f t="shared" si="9"/>
        <v>1.8092000000000001</v>
      </c>
      <c r="M115" s="235">
        <f>AVERAGE('Ashed teabags wet'!$J$809:$J$813,'Ashed teabags wet'!$J$817:$J$818,'Ashed teabags wet'!$J$820:$J$821)</f>
        <v>5.5094158734921841</v>
      </c>
      <c r="N115" s="235">
        <f t="shared" si="10"/>
        <v>1.7095236480167795</v>
      </c>
      <c r="O115" s="235">
        <f>IF(IFERROR(INDEX('Both teabags AfterWet'!$D$1:$D$839,MATCH(J115,'Both teabags AfterWet'!$B$1:$B$839,0)),"")="","",(IFERROR(INDEX('Both teabags AfterWet'!$D$1:$D$839,MATCH(J115,'Both teabags AfterWet'!$B$1:$B$839,0)),"")))</f>
        <v>0.64300000000000002</v>
      </c>
      <c r="P115" s="235">
        <f t="shared" si="11"/>
        <v>0.4924</v>
      </c>
      <c r="Q115" s="235">
        <f>IFERROR(INDEX('Ashed teabags wet'!$J$2:$J$825,MATCH(J115,'Ashed teabags wet'!$B$2:$B$825,0)),"")</f>
        <v>21.028971028971405</v>
      </c>
      <c r="R115" s="235">
        <f t="shared" si="15"/>
        <v>0.38885334665334481</v>
      </c>
      <c r="S115" s="236">
        <f>'WetLitterbags placem_collection'!E116</f>
        <v>42762</v>
      </c>
      <c r="T115" s="236">
        <f>IF('WetLitterbags placem_collection'!G116="","",'WetLitterbags placem_collection'!G116)</f>
        <v>42816</v>
      </c>
      <c r="U115" s="237">
        <f t="shared" si="12"/>
        <v>54</v>
      </c>
      <c r="V115" s="235">
        <f t="shared" si="13"/>
        <v>1.3168000000000002</v>
      </c>
      <c r="W115" s="235">
        <f t="shared" si="14"/>
        <v>1.3206703013634347</v>
      </c>
      <c r="X115">
        <f>IFERROR(INDEX(Rainfall_Wet!$O$2:$O$217,MATCH(B115, Rainfall_Wet!$A$2:$A$217,0)),"")</f>
        <v>206.85140822299999</v>
      </c>
      <c r="Y115" s="241">
        <v>27.96</v>
      </c>
      <c r="Z115" s="241">
        <v>4.9200000000000017</v>
      </c>
      <c r="AA115" s="241">
        <v>67.12</v>
      </c>
      <c r="AB115" s="242" t="s">
        <v>2688</v>
      </c>
      <c r="AC115" s="241">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s="25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placem_collection'!W116)),"YES","")</f>
        <v/>
      </c>
      <c r="AM115" t="str">
        <f>IF(ISNUMBER(SEARCH("H", 'WetLitterbags placem_collection'!W116)),"YES","")</f>
        <v>YES</v>
      </c>
      <c r="AN115" t="str">
        <f>IF(ISNUMBER(SEARCH("R", 'WetLitterbags placem_collection'!W116)),"YES","")</f>
        <v>YES</v>
      </c>
    </row>
    <row r="116" spans="1:40" ht="15" customHeight="1">
      <c r="A116" s="268" t="s">
        <v>2460</v>
      </c>
      <c r="B116" s="282">
        <f>'Dry_Litterbag Placem_Collection'!A117</f>
        <v>115</v>
      </c>
      <c r="C116" s="282" t="str">
        <f>'Dry_Litterbag Placem_Collection'!B117</f>
        <v xml:space="preserve">Mwantimba
</v>
      </c>
      <c r="D116" s="282" t="s">
        <v>2460</v>
      </c>
      <c r="E116" s="282" t="s">
        <v>2678</v>
      </c>
      <c r="F116" s="282">
        <v>3</v>
      </c>
      <c r="G116" s="283" t="str">
        <f>'Dry_Litterbag Placem_Collection'!C117</f>
        <v>Wet_Ag3_T3</v>
      </c>
      <c r="H116" s="284" t="s">
        <v>2559</v>
      </c>
      <c r="I116" s="285" t="s">
        <v>1147</v>
      </c>
      <c r="J116" s="233" t="str">
        <f>'WetLitterbags placem_collection'!K117</f>
        <v>G693</v>
      </c>
      <c r="K116" s="235">
        <f>IFERROR(INDEX('Green_rooibos initial weight'!$C$5:$C$1749,MATCH(J116, 'Green_rooibos initial weight'!$A$5:$A$1749,0)),"")</f>
        <v>2.0710000000000002</v>
      </c>
      <c r="L116" s="235">
        <f t="shared" si="9"/>
        <v>1.8212000000000002</v>
      </c>
      <c r="M116" s="235">
        <f>AVERAGE('Ashed teabags wet'!$J$809:$J$813,'Ashed teabags wet'!$J$817:$J$818,'Ashed teabags wet'!$J$820:$J$821)</f>
        <v>5.5094158734921841</v>
      </c>
      <c r="N116" s="235">
        <f t="shared" si="10"/>
        <v>1.7208625181119606</v>
      </c>
      <c r="O116" s="235">
        <f>IF(IFERROR(INDEX('Both teabags AfterWet'!$D$1:$D$839,MATCH(J116,'Both teabags AfterWet'!$B$1:$B$839,0)),"")="","",(IFERROR(INDEX('Both teabags AfterWet'!$D$1:$D$839,MATCH(J116,'Both teabags AfterWet'!$B$1:$B$839,0)),"")))</f>
        <v>0.63400000000000001</v>
      </c>
      <c r="P116" s="235">
        <f t="shared" si="11"/>
        <v>0.4834</v>
      </c>
      <c r="Q116" s="235">
        <f>IFERROR(INDEX('Ashed teabags wet'!$J$2:$J$825,MATCH(J116,'Ashed teabags wet'!$B$2:$B$825,0)),"")</f>
        <v>16.568993074054781</v>
      </c>
      <c r="R116" s="235">
        <f t="shared" si="15"/>
        <v>0.40330548748001921</v>
      </c>
      <c r="S116" s="236">
        <f>'WetLitterbags placem_collection'!E117</f>
        <v>42762</v>
      </c>
      <c r="T116" s="236">
        <f>IF('WetLitterbags placem_collection'!G117="","",'WetLitterbags placem_collection'!G117)</f>
        <v>42816</v>
      </c>
      <c r="U116" s="237">
        <f t="shared" si="12"/>
        <v>54</v>
      </c>
      <c r="V116" s="235">
        <f t="shared" si="13"/>
        <v>1.3378000000000001</v>
      </c>
      <c r="W116" s="235">
        <f t="shared" si="14"/>
        <v>1.3175570306319413</v>
      </c>
      <c r="X116">
        <f>IFERROR(INDEX(Rainfall_Wet!$O$2:$O$217,MATCH(B116, Rainfall_Wet!$A$2:$A$217,0)),"")</f>
        <v>206.85140822299999</v>
      </c>
      <c r="Y116" s="241">
        <v>27.96</v>
      </c>
      <c r="Z116" s="241">
        <v>4.9200000000000017</v>
      </c>
      <c r="AA116" s="241">
        <v>67.12</v>
      </c>
      <c r="AB116" s="242" t="s">
        <v>2688</v>
      </c>
      <c r="AC116" s="241">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s="25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placem_collection'!W117)),"YES","")</f>
        <v/>
      </c>
      <c r="AM116" t="str">
        <f>IF(ISNUMBER(SEARCH("H", 'WetLitterbags placem_collection'!W117)),"YES","")</f>
        <v>YES</v>
      </c>
      <c r="AN116" t="str">
        <f>IF(ISNUMBER(SEARCH("R", 'WetLitterbags placem_collection'!W117)),"YES","")</f>
        <v>YES</v>
      </c>
    </row>
    <row r="117" spans="1:40" ht="15" customHeight="1">
      <c r="A117" s="268" t="s">
        <v>2460</v>
      </c>
      <c r="B117" s="282">
        <f>'Dry_Litterbag Placem_Collection'!A118</f>
        <v>116</v>
      </c>
      <c r="C117" s="282" t="str">
        <f>'Dry_Litterbag Placem_Collection'!B118</f>
        <v xml:space="preserve">Mwantimba
</v>
      </c>
      <c r="D117" s="282" t="s">
        <v>2460</v>
      </c>
      <c r="E117" s="282" t="s">
        <v>2678</v>
      </c>
      <c r="F117" s="282">
        <v>3</v>
      </c>
      <c r="G117" s="283" t="str">
        <f>'Dry_Litterbag Placem_Collection'!C118</f>
        <v>Wet_Ag3_T4</v>
      </c>
      <c r="H117" s="284" t="s">
        <v>2559</v>
      </c>
      <c r="I117" s="285" t="s">
        <v>1147</v>
      </c>
      <c r="J117" s="233" t="str">
        <f>'WetLitterbags placem_collection'!K118</f>
        <v>G897</v>
      </c>
      <c r="K117" s="235">
        <f>IFERROR(INDEX('Green_rooibos initial weight'!$C$5:$C$1749,MATCH(J117, 'Green_rooibos initial weight'!$A$5:$A$1749,0)),"")</f>
        <v>2.0299999999999998</v>
      </c>
      <c r="L117" s="235">
        <f t="shared" si="9"/>
        <v>1.7801999999999998</v>
      </c>
      <c r="M117" s="235">
        <f>AVERAGE('Ashed teabags wet'!$J$809:$J$813,'Ashed teabags wet'!$J$817:$J$818,'Ashed teabags wet'!$J$820:$J$821)</f>
        <v>5.5094158734921841</v>
      </c>
      <c r="N117" s="235">
        <f t="shared" si="10"/>
        <v>1.6821213786200919</v>
      </c>
      <c r="O117" s="235">
        <f>IF(IFERROR(INDEX('Both teabags AfterWet'!$D$1:$D$839,MATCH(J117,'Both teabags AfterWet'!$B$1:$B$839,0)),"")="","",(IFERROR(INDEX('Both teabags AfterWet'!$D$1:$D$839,MATCH(J117,'Both teabags AfterWet'!$B$1:$B$839,0)),"")))</f>
        <v>0.67869999999999997</v>
      </c>
      <c r="P117" s="235">
        <f t="shared" si="11"/>
        <v>0.52810000000000001</v>
      </c>
      <c r="Q117" s="235">
        <f>IFERROR(INDEX('Ashed teabags wet'!$J$2:$J$825,MATCH(J117,'Ashed teabags wet'!$B$2:$B$825,0)),"")</f>
        <v>16.164658634537794</v>
      </c>
      <c r="R117" s="235">
        <f t="shared" si="15"/>
        <v>0.44273443775100596</v>
      </c>
      <c r="S117" s="236">
        <f>'WetLitterbags placem_collection'!E118</f>
        <v>42762</v>
      </c>
      <c r="T117" s="236">
        <f>IF('WetLitterbags placem_collection'!G118="","",'WetLitterbags placem_collection'!G118)</f>
        <v>42816</v>
      </c>
      <c r="U117" s="237">
        <f t="shared" si="12"/>
        <v>54</v>
      </c>
      <c r="V117" s="235">
        <f t="shared" si="13"/>
        <v>1.2520999999999998</v>
      </c>
      <c r="W117" s="235">
        <f t="shared" si="14"/>
        <v>1.2393869408690859</v>
      </c>
      <c r="X117">
        <f>IFERROR(INDEX(Rainfall_Wet!$O$2:$O$217,MATCH(B117, Rainfall_Wet!$A$2:$A$217,0)),"")</f>
        <v>206.85140822299999</v>
      </c>
      <c r="Y117" s="241">
        <v>27.96</v>
      </c>
      <c r="Z117" s="241">
        <v>4.9200000000000017</v>
      </c>
      <c r="AA117" s="241">
        <v>67.12</v>
      </c>
      <c r="AB117" s="242" t="s">
        <v>2688</v>
      </c>
      <c r="AC117" s="241">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s="25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placem_collection'!W118)),"YES","")</f>
        <v/>
      </c>
      <c r="AM117" t="str">
        <f>IF(ISNUMBER(SEARCH("H", 'WetLitterbags placem_collection'!W118)),"YES","")</f>
        <v>YES</v>
      </c>
      <c r="AN117" t="str">
        <f>IF(ISNUMBER(SEARCH("R", 'WetLitterbags placem_collection'!W118)),"YES","")</f>
        <v>YES</v>
      </c>
    </row>
    <row r="118" spans="1:40" ht="15" customHeight="1">
      <c r="A118" s="268" t="s">
        <v>2460</v>
      </c>
      <c r="B118" s="282">
        <f>'Dry_Litterbag Placem_Collection'!A119</f>
        <v>117</v>
      </c>
      <c r="C118" s="282" t="str">
        <f>'Dry_Litterbag Placem_Collection'!B119</f>
        <v xml:space="preserve">Mwantimba
</v>
      </c>
      <c r="D118" s="282" t="s">
        <v>2460</v>
      </c>
      <c r="E118" s="282" t="s">
        <v>2678</v>
      </c>
      <c r="F118" s="282">
        <v>3</v>
      </c>
      <c r="G118" s="283" t="str">
        <f>'Dry_Litterbag Placem_Collection'!C119</f>
        <v>Wet_Ag3_T5</v>
      </c>
      <c r="H118" s="284" t="s">
        <v>2559</v>
      </c>
      <c r="I118" s="285" t="s">
        <v>1147</v>
      </c>
      <c r="J118" s="233" t="str">
        <f>'WetLitterbags placem_collection'!K119</f>
        <v>G789</v>
      </c>
      <c r="K118" s="235">
        <f>IFERROR(INDEX('Green_rooibos initial weight'!$C$5:$C$1749,MATCH(J118, 'Green_rooibos initial weight'!$A$5:$A$1749,0)),"")</f>
        <v>2.109</v>
      </c>
      <c r="L118" s="235">
        <f t="shared" si="9"/>
        <v>1.8592</v>
      </c>
      <c r="M118" s="235">
        <f>AVERAGE('Ashed teabags wet'!$J$809:$J$813,'Ashed teabags wet'!$J$817:$J$818,'Ashed teabags wet'!$J$820:$J$821)</f>
        <v>5.5094158734921841</v>
      </c>
      <c r="N118" s="235">
        <f t="shared" si="10"/>
        <v>1.7567689400800333</v>
      </c>
      <c r="O118" s="235">
        <f>IF(IFERROR(INDEX('Both teabags AfterWet'!$D$1:$D$839,MATCH(J118,'Both teabags AfterWet'!$B$1:$B$839,0)),"")="","",(IFERROR(INDEX('Both teabags AfterWet'!$D$1:$D$839,MATCH(J118,'Both teabags AfterWet'!$B$1:$B$839,0)),"")))</f>
        <v>0.79800000000000004</v>
      </c>
      <c r="P118" s="235">
        <f t="shared" si="11"/>
        <v>0.64739999999999998</v>
      </c>
      <c r="Q118" s="235">
        <f>IFERROR(INDEX('Ashed teabags wet'!$J$2:$J$825,MATCH(J118,'Ashed teabags wet'!$B$2:$B$825,0)),"")</f>
        <v>28.215353938185377</v>
      </c>
      <c r="R118" s="235">
        <f t="shared" si="15"/>
        <v>0.46473379860418784</v>
      </c>
      <c r="S118" s="236">
        <f>'WetLitterbags placem_collection'!E119</f>
        <v>42762</v>
      </c>
      <c r="T118" s="236">
        <f>IF('WetLitterbags placem_collection'!G119="","",'WetLitterbags placem_collection'!G119)</f>
        <v>42816</v>
      </c>
      <c r="U118" s="237">
        <f t="shared" si="12"/>
        <v>54</v>
      </c>
      <c r="V118" s="235">
        <f t="shared" si="13"/>
        <v>1.2118</v>
      </c>
      <c r="W118" s="235">
        <f t="shared" si="14"/>
        <v>1.2920351414758455</v>
      </c>
      <c r="X118">
        <f>IFERROR(INDEX(Rainfall_Wet!$O$2:$O$217,MATCH(B118, Rainfall_Wet!$A$2:$A$217,0)),"")</f>
        <v>206.85140822299999</v>
      </c>
      <c r="Y118" s="241">
        <v>27.96</v>
      </c>
      <c r="Z118" s="241">
        <v>4.9200000000000017</v>
      </c>
      <c r="AA118" s="241">
        <v>67.12</v>
      </c>
      <c r="AB118" s="242" t="s">
        <v>2688</v>
      </c>
      <c r="AC118" s="241">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s="25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placem_collection'!W119)),"YES","")</f>
        <v/>
      </c>
      <c r="AM118" t="str">
        <f>IF(ISNUMBER(SEARCH("H", 'WetLitterbags placem_collection'!W119)),"YES","")</f>
        <v>YES</v>
      </c>
      <c r="AN118" t="str">
        <f>IF(ISNUMBER(SEARCH("R", 'WetLitterbags placem_collection'!W119)),"YES","")</f>
        <v>YES</v>
      </c>
    </row>
    <row r="119" spans="1:40" ht="15" customHeight="1">
      <c r="A119" s="268" t="s">
        <v>2460</v>
      </c>
      <c r="B119" s="282">
        <f>'Dry_Litterbag Placem_Collection'!A120</f>
        <v>118</v>
      </c>
      <c r="C119" s="282" t="str">
        <f>'Dry_Litterbag Placem_Collection'!B120</f>
        <v xml:space="preserve">Mwantimba
</v>
      </c>
      <c r="D119" s="282" t="s">
        <v>2460</v>
      </c>
      <c r="E119" s="282" t="s">
        <v>2678</v>
      </c>
      <c r="F119" s="282">
        <v>3</v>
      </c>
      <c r="G119" s="283" t="str">
        <f>'Dry_Litterbag Placem_Collection'!C120</f>
        <v>Wet_Ag3_T6</v>
      </c>
      <c r="H119" s="284" t="s">
        <v>2559</v>
      </c>
      <c r="I119" s="285" t="s">
        <v>1147</v>
      </c>
      <c r="J119" s="233" t="str">
        <f>'WetLitterbags placem_collection'!K120</f>
        <v>G681</v>
      </c>
      <c r="K119" s="235">
        <f>IFERROR(INDEX('Green_rooibos initial weight'!$C$5:$C$1749,MATCH(J119, 'Green_rooibos initial weight'!$A$5:$A$1749,0)),"")</f>
        <v>2.0790000000000002</v>
      </c>
      <c r="L119" s="235">
        <f t="shared" si="9"/>
        <v>1.8292000000000002</v>
      </c>
      <c r="M119" s="235">
        <f>AVERAGE('Ashed teabags wet'!$J$809:$J$813,'Ashed teabags wet'!$J$817:$J$818,'Ashed teabags wet'!$J$820:$J$821)</f>
        <v>5.5094158734921841</v>
      </c>
      <c r="N119" s="235">
        <f t="shared" si="10"/>
        <v>1.7284217648420812</v>
      </c>
      <c r="O119" s="235">
        <f>IF(IFERROR(INDEX('Both teabags AfterWet'!$D$1:$D$839,MATCH(J119,'Both teabags AfterWet'!$B$1:$B$839,0)),"")="","",(IFERROR(INDEX('Both teabags AfterWet'!$D$1:$D$839,MATCH(J119,'Both teabags AfterWet'!$B$1:$B$839,0)),"")))</f>
        <v>0.56799999999999995</v>
      </c>
      <c r="P119" s="235">
        <f t="shared" si="11"/>
        <v>0.41739999999999994</v>
      </c>
      <c r="Q119" s="235">
        <f>IFERROR(INDEX('Ashed teabags wet'!$J$2:$J$825,MATCH(J119,'Ashed teabags wet'!$B$2:$B$825,0)),"")</f>
        <v>15.039447731755478</v>
      </c>
      <c r="R119" s="235">
        <f t="shared" si="15"/>
        <v>0.35462534516765259</v>
      </c>
      <c r="S119" s="236">
        <f>'WetLitterbags placem_collection'!E120</f>
        <v>42762</v>
      </c>
      <c r="T119" s="236">
        <f>IF('WetLitterbags placem_collection'!G120="","",'WetLitterbags placem_collection'!G120)</f>
        <v>42816</v>
      </c>
      <c r="U119" s="237">
        <f t="shared" si="12"/>
        <v>54</v>
      </c>
      <c r="V119" s="235">
        <f t="shared" si="13"/>
        <v>1.4118000000000002</v>
      </c>
      <c r="W119" s="235">
        <f t="shared" si="14"/>
        <v>1.3737964196744286</v>
      </c>
      <c r="X119">
        <f>IFERROR(INDEX(Rainfall_Wet!$O$2:$O$217,MATCH(B119, Rainfall_Wet!$A$2:$A$217,0)),"")</f>
        <v>206.85140822299999</v>
      </c>
      <c r="Y119" s="241">
        <v>27.96</v>
      </c>
      <c r="Z119" s="241">
        <v>4.9200000000000017</v>
      </c>
      <c r="AA119" s="241">
        <v>67.12</v>
      </c>
      <c r="AB119" s="242" t="s">
        <v>2688</v>
      </c>
      <c r="AC119" s="241">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s="25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placem_collection'!W120)),"YES","")</f>
        <v/>
      </c>
      <c r="AM119" t="str">
        <f>IF(ISNUMBER(SEARCH("H", 'WetLitterbags placem_collection'!W120)),"YES","")</f>
        <v>YES</v>
      </c>
      <c r="AN119" t="str">
        <f>IF(ISNUMBER(SEARCH("R", 'WetLitterbags placem_collection'!W120)),"YES","")</f>
        <v/>
      </c>
    </row>
    <row r="120" spans="1:40" ht="15" customHeight="1">
      <c r="A120" s="268" t="s">
        <v>2460</v>
      </c>
      <c r="B120" s="282">
        <f>'Dry_Litterbag Placem_Collection'!A121</f>
        <v>119</v>
      </c>
      <c r="C120" s="282" t="str">
        <f>'Dry_Litterbag Placem_Collection'!B121</f>
        <v xml:space="preserve">Mwantimba
</v>
      </c>
      <c r="D120" s="282" t="s">
        <v>2460</v>
      </c>
      <c r="E120" s="282" t="s">
        <v>2678</v>
      </c>
      <c r="F120" s="282">
        <v>3</v>
      </c>
      <c r="G120" s="283" t="str">
        <f>'Dry_Litterbag Placem_Collection'!C121</f>
        <v>Wet_Ag3_T7</v>
      </c>
      <c r="H120" s="284" t="s">
        <v>2559</v>
      </c>
      <c r="I120" s="285" t="s">
        <v>1147</v>
      </c>
      <c r="J120" s="233" t="str">
        <f>'WetLitterbags placem_collection'!K121</f>
        <v>G657</v>
      </c>
      <c r="K120" s="235">
        <f>IFERROR(INDEX('Green_rooibos initial weight'!$C$5:$C$1749,MATCH(J120, 'Green_rooibos initial weight'!$A$5:$A$1749,0)),"")</f>
        <v>1.9910000000000001</v>
      </c>
      <c r="L120" s="235">
        <f t="shared" si="9"/>
        <v>1.7412000000000001</v>
      </c>
      <c r="M120" s="235">
        <f>AVERAGE('Ashed teabags wet'!$J$809:$J$813,'Ashed teabags wet'!$J$817:$J$818,'Ashed teabags wet'!$J$820:$J$821)</f>
        <v>5.5094158734921841</v>
      </c>
      <c r="N120" s="235">
        <f t="shared" si="10"/>
        <v>1.6452700508107543</v>
      </c>
      <c r="O120" s="235">
        <f>IF(IFERROR(INDEX('Both teabags AfterWet'!$D$1:$D$839,MATCH(J120,'Both teabags AfterWet'!$B$1:$B$839,0)),"")="","",(IFERROR(INDEX('Both teabags AfterWet'!$D$1:$D$839,MATCH(J120,'Both teabags AfterWet'!$B$1:$B$839,0)),"")))</f>
        <v>0.70099999999999996</v>
      </c>
      <c r="P120" s="235">
        <f t="shared" si="11"/>
        <v>0.5504</v>
      </c>
      <c r="Q120" s="235">
        <f>IFERROR(INDEX('Ashed teabags wet'!$J$2:$J$825,MATCH(J120,'Ashed teabags wet'!$B$2:$B$825,0)),"")</f>
        <v>15.711556829035821</v>
      </c>
      <c r="R120" s="235">
        <f t="shared" si="15"/>
        <v>0.46392359121298682</v>
      </c>
      <c r="S120" s="236">
        <f>'WetLitterbags placem_collection'!E121</f>
        <v>42762</v>
      </c>
      <c r="T120" s="236">
        <f>IF('WetLitterbags placem_collection'!G121="","",'WetLitterbags placem_collection'!G121)</f>
        <v>42816</v>
      </c>
      <c r="U120" s="237">
        <f t="shared" si="12"/>
        <v>54</v>
      </c>
      <c r="V120" s="235">
        <f t="shared" si="13"/>
        <v>1.1908000000000001</v>
      </c>
      <c r="W120" s="235">
        <f t="shared" si="14"/>
        <v>1.1813464595977674</v>
      </c>
      <c r="X120">
        <f>IFERROR(INDEX(Rainfall_Wet!$O$2:$O$217,MATCH(B120, Rainfall_Wet!$A$2:$A$217,0)),"")</f>
        <v>206.85140822299999</v>
      </c>
      <c r="Y120" s="241">
        <v>27.96</v>
      </c>
      <c r="Z120" s="241">
        <v>4.9200000000000017</v>
      </c>
      <c r="AA120" s="241">
        <v>67.12</v>
      </c>
      <c r="AB120" s="242" t="s">
        <v>2688</v>
      </c>
      <c r="AC120" s="241">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s="25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placem_collection'!W121)),"YES","")</f>
        <v/>
      </c>
      <c r="AM120" t="str">
        <f>IF(ISNUMBER(SEARCH("H", 'WetLitterbags placem_collection'!W121)),"YES","")</f>
        <v>YES</v>
      </c>
      <c r="AN120" t="str">
        <f>IF(ISNUMBER(SEARCH("R", 'WetLitterbags placem_collection'!W121)),"YES","")</f>
        <v/>
      </c>
    </row>
    <row r="121" spans="1:40" ht="15" customHeight="1">
      <c r="A121" s="268" t="s">
        <v>2460</v>
      </c>
      <c r="B121" s="282">
        <f>'Dry_Litterbag Placem_Collection'!A122</f>
        <v>120</v>
      </c>
      <c r="C121" s="282" t="str">
        <f>'Dry_Litterbag Placem_Collection'!B122</f>
        <v xml:space="preserve">Mwantimba
</v>
      </c>
      <c r="D121" s="282" t="s">
        <v>2460</v>
      </c>
      <c r="E121" s="282" t="s">
        <v>2678</v>
      </c>
      <c r="F121" s="282">
        <v>3</v>
      </c>
      <c r="G121" s="283" t="str">
        <f>'Dry_Litterbag Placem_Collection'!C122</f>
        <v>Wet_Ag3_T8</v>
      </c>
      <c r="H121" s="284" t="s">
        <v>2559</v>
      </c>
      <c r="I121" s="285" t="s">
        <v>1147</v>
      </c>
      <c r="J121" s="233" t="str">
        <f>'WetLitterbags placem_collection'!K122</f>
        <v>G758</v>
      </c>
      <c r="K121" s="235">
        <f>IFERROR(INDEX('Green_rooibos initial weight'!$C$5:$C$1749,MATCH(J121, 'Green_rooibos initial weight'!$A$5:$A$1749,0)),"")</f>
        <v>2.0310000000000001</v>
      </c>
      <c r="L121" s="235">
        <f t="shared" si="9"/>
        <v>1.7812000000000001</v>
      </c>
      <c r="M121" s="235">
        <f>AVERAGE('Ashed teabags wet'!$J$809:$J$813,'Ashed teabags wet'!$J$817:$J$818,'Ashed teabags wet'!$J$820:$J$821)</f>
        <v>5.5094158734921841</v>
      </c>
      <c r="N121" s="235">
        <f t="shared" si="10"/>
        <v>1.6830662844613573</v>
      </c>
      <c r="O121" s="235">
        <f>IF(IFERROR(INDEX('Both teabags AfterWet'!$D$1:$D$839,MATCH(J121,'Both teabags AfterWet'!$B$1:$B$839,0)),"")="","",(IFERROR(INDEX('Both teabags AfterWet'!$D$1:$D$839,MATCH(J121,'Both teabags AfterWet'!$B$1:$B$839,0)),"")))</f>
        <v>0.67110000000000003</v>
      </c>
      <c r="P121" s="235">
        <f t="shared" si="11"/>
        <v>0.52049999999999996</v>
      </c>
      <c r="Q121" s="235">
        <f>IFERROR(INDEX('Ashed teabags wet'!$J$2:$J$825,MATCH(J121,'Ashed teabags wet'!$B$2:$B$825,0)),"")</f>
        <v>20.466444550213541</v>
      </c>
      <c r="R121" s="235">
        <f t="shared" si="15"/>
        <v>0.41397215611613847</v>
      </c>
      <c r="S121" s="236">
        <f>'WetLitterbags placem_collection'!E122</f>
        <v>42762</v>
      </c>
      <c r="T121" s="236">
        <f>IF('WetLitterbags placem_collection'!G122="","",'WetLitterbags placem_collection'!G122)</f>
        <v>42816</v>
      </c>
      <c r="U121" s="237">
        <f t="shared" si="12"/>
        <v>54</v>
      </c>
      <c r="V121" s="235">
        <f t="shared" si="13"/>
        <v>1.2607000000000002</v>
      </c>
      <c r="W121" s="235">
        <f t="shared" si="14"/>
        <v>1.2690941283452188</v>
      </c>
      <c r="X121">
        <f>IFERROR(INDEX(Rainfall_Wet!$O$2:$O$217,MATCH(B121, Rainfall_Wet!$A$2:$A$217,0)),"")</f>
        <v>206.85140822299999</v>
      </c>
      <c r="Y121" s="241">
        <v>27.96</v>
      </c>
      <c r="Z121" s="241">
        <v>4.9200000000000017</v>
      </c>
      <c r="AA121" s="241">
        <v>67.12</v>
      </c>
      <c r="AB121" s="242" t="s">
        <v>2688</v>
      </c>
      <c r="AC121" s="241">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s="25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placem_collection'!W122)),"YES","")</f>
        <v/>
      </c>
      <c r="AM121" t="str">
        <f>IF(ISNUMBER(SEARCH("H", 'WetLitterbags placem_collection'!W122)),"YES","")</f>
        <v>YES</v>
      </c>
      <c r="AN121" t="str">
        <f>IF(ISNUMBER(SEARCH("R", 'WetLitterbags placem_collection'!W122)),"YES","")</f>
        <v/>
      </c>
    </row>
    <row r="122" spans="1:40" ht="15" customHeight="1">
      <c r="A122" s="268" t="s">
        <v>2460</v>
      </c>
      <c r="B122" s="282">
        <f>'Dry_Litterbag Placem_Collection'!A123</f>
        <v>121</v>
      </c>
      <c r="C122" s="282" t="str">
        <f>'Dry_Litterbag Placem_Collection'!B123</f>
        <v xml:space="preserve">Mwantimba
</v>
      </c>
      <c r="D122" s="282" t="s">
        <v>2460</v>
      </c>
      <c r="E122" s="282" t="s">
        <v>2678</v>
      </c>
      <c r="F122" s="282">
        <v>4</v>
      </c>
      <c r="G122" s="283" t="str">
        <f>'Dry_Litterbag Placem_Collection'!C123</f>
        <v>Wet_Ag4_T1</v>
      </c>
      <c r="H122" s="284" t="s">
        <v>2559</v>
      </c>
      <c r="I122" s="285" t="s">
        <v>1147</v>
      </c>
      <c r="J122" s="233" t="str">
        <f>'WetLitterbags placem_collection'!K123</f>
        <v>G666</v>
      </c>
      <c r="K122" s="235">
        <f>IFERROR(INDEX('Green_rooibos initial weight'!$C$5:$C$1749,MATCH(J122, 'Green_rooibos initial weight'!$A$5:$A$1749,0)),"")</f>
        <v>2.0819999999999999</v>
      </c>
      <c r="L122" s="235">
        <f t="shared" si="9"/>
        <v>1.8321999999999998</v>
      </c>
      <c r="M122" s="235">
        <f>AVERAGE('Ashed teabags wet'!$J$809:$J$813,'Ashed teabags wet'!$J$817:$J$818,'Ashed teabags wet'!$J$820:$J$821)</f>
        <v>5.5094158734921841</v>
      </c>
      <c r="N122" s="235">
        <f t="shared" si="10"/>
        <v>1.731256482365876</v>
      </c>
      <c r="O122" s="235">
        <f>IF(IFERROR(INDEX('Both teabags AfterWet'!$D$1:$D$839,MATCH(J122,'Both teabags AfterWet'!$B$1:$B$839,0)),"")="","",(IFERROR(INDEX('Both teabags AfterWet'!$D$1:$D$839,MATCH(J122,'Both teabags AfterWet'!$B$1:$B$839,0)),"")))</f>
        <v>0.63500000000000001</v>
      </c>
      <c r="P122" s="235">
        <f t="shared" si="11"/>
        <v>0.4844</v>
      </c>
      <c r="Q122" s="235">
        <f>IFERROR(INDEX('Ashed teabags wet'!$J$2:$J$825,MATCH(J122,'Ashed teabags wet'!$B$2:$B$825,0)),"")</f>
        <v>11.971153846154037</v>
      </c>
      <c r="R122" s="235">
        <f t="shared" si="15"/>
        <v>0.42641173076922984</v>
      </c>
      <c r="S122" s="236">
        <f>'WetLitterbags placem_collection'!E123</f>
        <v>42762</v>
      </c>
      <c r="T122" s="236">
        <f>IF('WetLitterbags placem_collection'!G123="","",'WetLitterbags placem_collection'!G123)</f>
        <v>42816</v>
      </c>
      <c r="U122" s="237">
        <f t="shared" si="12"/>
        <v>54</v>
      </c>
      <c r="V122" s="235">
        <f t="shared" si="13"/>
        <v>1.3477999999999999</v>
      </c>
      <c r="W122" s="235">
        <f t="shared" si="14"/>
        <v>1.3048447515966461</v>
      </c>
      <c r="X122">
        <f>IFERROR(INDEX(Rainfall_Wet!$O$2:$O$217,MATCH(B122, Rainfall_Wet!$A$2:$A$217,0)),"")</f>
        <v>206.85140822299999</v>
      </c>
      <c r="Y122" s="241">
        <v>17.96</v>
      </c>
      <c r="Z122" s="241">
        <v>4.9199999999999982</v>
      </c>
      <c r="AA122" s="241">
        <v>77.12</v>
      </c>
      <c r="AB122" s="242" t="s">
        <v>2689</v>
      </c>
      <c r="AC122" s="241">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s="25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placem_collection'!W123)),"YES","")</f>
        <v>YES</v>
      </c>
      <c r="AM122" t="str">
        <f>IF(ISNUMBER(SEARCH("H", 'WetLitterbags placem_collection'!W123)),"YES","")</f>
        <v/>
      </c>
      <c r="AN122" t="str">
        <f>IF(ISNUMBER(SEARCH("R", 'WetLitterbags placem_collection'!W123)),"YES","")</f>
        <v>YES</v>
      </c>
    </row>
    <row r="123" spans="1:40" ht="15" customHeight="1">
      <c r="A123" s="268" t="s">
        <v>2460</v>
      </c>
      <c r="B123" s="282">
        <f>'Dry_Litterbag Placem_Collection'!A124</f>
        <v>122</v>
      </c>
      <c r="C123" s="282" t="str">
        <f>'Dry_Litterbag Placem_Collection'!B124</f>
        <v xml:space="preserve">Mwantimba
</v>
      </c>
      <c r="D123" s="282" t="s">
        <v>2460</v>
      </c>
      <c r="E123" s="282" t="s">
        <v>2678</v>
      </c>
      <c r="F123" s="282">
        <v>4</v>
      </c>
      <c r="G123" s="283" t="str">
        <f>'Dry_Litterbag Placem_Collection'!C124</f>
        <v>Wet_Ag4_T2</v>
      </c>
      <c r="H123" s="284" t="s">
        <v>2559</v>
      </c>
      <c r="I123" s="285" t="s">
        <v>1147</v>
      </c>
      <c r="J123" s="233" t="str">
        <f>'WetLitterbags placem_collection'!K124</f>
        <v>G860</v>
      </c>
      <c r="K123" s="235">
        <f>IFERROR(INDEX('Green_rooibos initial weight'!$C$5:$C$1749,MATCH(J123, 'Green_rooibos initial weight'!$A$5:$A$1749,0)),"")</f>
        <v>1.9570000000000001</v>
      </c>
      <c r="L123" s="235">
        <f t="shared" si="9"/>
        <v>1.7072000000000001</v>
      </c>
      <c r="M123" s="235">
        <f>AVERAGE('Ashed teabags wet'!$J$809:$J$813,'Ashed teabags wet'!$J$817:$J$818,'Ashed teabags wet'!$J$820:$J$821)</f>
        <v>5.5094158734921841</v>
      </c>
      <c r="N123" s="235">
        <f t="shared" si="10"/>
        <v>1.6131432522077416</v>
      </c>
      <c r="O123" s="235">
        <f>IF(IFERROR(INDEX('Both teabags AfterWet'!$D$1:$D$839,MATCH(J123,'Both teabags AfterWet'!$B$1:$B$839,0)),"")="","",(IFERROR(INDEX('Both teabags AfterWet'!$D$1:$D$839,MATCH(J123,'Both teabags AfterWet'!$B$1:$B$839,0)),"")))</f>
        <v>0.76800000000000002</v>
      </c>
      <c r="P123" s="235">
        <f t="shared" si="11"/>
        <v>0.61739999999999995</v>
      </c>
      <c r="Q123" s="235">
        <f>IFERROR(INDEX('Ashed teabags wet'!$J$2:$J$825,MATCH(J123,'Ashed teabags wet'!$B$2:$B$825,0)),"")</f>
        <v>32.606541129831015</v>
      </c>
      <c r="R123" s="235">
        <f t="shared" si="15"/>
        <v>0.41608721506442325</v>
      </c>
      <c r="S123" s="236">
        <f>'WetLitterbags placem_collection'!E124</f>
        <v>42762</v>
      </c>
      <c r="T123" s="236">
        <f>IF('WetLitterbags placem_collection'!G124="","",'WetLitterbags placem_collection'!G124)</f>
        <v>42816</v>
      </c>
      <c r="U123" s="237">
        <f t="shared" si="12"/>
        <v>54</v>
      </c>
      <c r="V123" s="235">
        <f t="shared" si="13"/>
        <v>1.0898000000000001</v>
      </c>
      <c r="W123" s="235">
        <f t="shared" si="14"/>
        <v>1.1970560371433183</v>
      </c>
      <c r="X123">
        <f>IFERROR(INDEX(Rainfall_Wet!$O$2:$O$217,MATCH(B123, Rainfall_Wet!$A$2:$A$217,0)),"")</f>
        <v>206.85140822299999</v>
      </c>
      <c r="Y123" s="241">
        <v>17.96</v>
      </c>
      <c r="Z123" s="241">
        <v>4.9199999999999982</v>
      </c>
      <c r="AA123" s="241">
        <v>77.12</v>
      </c>
      <c r="AB123" s="242" t="s">
        <v>2689</v>
      </c>
      <c r="AC123" s="241">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s="25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placem_collection'!W124)),"YES","")</f>
        <v/>
      </c>
      <c r="AM123" t="str">
        <f>IF(ISNUMBER(SEARCH("H", 'WetLitterbags placem_collection'!W124)),"YES","")</f>
        <v/>
      </c>
      <c r="AN123" t="str">
        <f>IF(ISNUMBER(SEARCH("R", 'WetLitterbags placem_collection'!W124)),"YES","")</f>
        <v>YES</v>
      </c>
    </row>
    <row r="124" spans="1:40" ht="15" customHeight="1">
      <c r="A124" s="268" t="s">
        <v>2460</v>
      </c>
      <c r="B124" s="282">
        <f>'Dry_Litterbag Placem_Collection'!A125</f>
        <v>123</v>
      </c>
      <c r="C124" s="282" t="str">
        <f>'Dry_Litterbag Placem_Collection'!B125</f>
        <v xml:space="preserve">Mwantimba
</v>
      </c>
      <c r="D124" s="282" t="s">
        <v>2460</v>
      </c>
      <c r="E124" s="282" t="s">
        <v>2678</v>
      </c>
      <c r="F124" s="282">
        <v>4</v>
      </c>
      <c r="G124" s="283" t="str">
        <f>'Dry_Litterbag Placem_Collection'!C125</f>
        <v>Wet_Ag4_T3</v>
      </c>
      <c r="H124" s="284" t="s">
        <v>2559</v>
      </c>
      <c r="I124" s="285" t="s">
        <v>1147</v>
      </c>
      <c r="J124" s="233" t="str">
        <f>'WetLitterbags placem_collection'!K125</f>
        <v>G694</v>
      </c>
      <c r="K124" s="235">
        <f>IFERROR(INDEX('Green_rooibos initial weight'!$C$5:$C$1749,MATCH(J124, 'Green_rooibos initial weight'!$A$5:$A$1749,0)),"")</f>
        <v>1.992</v>
      </c>
      <c r="L124" s="235">
        <f t="shared" si="9"/>
        <v>1.7422</v>
      </c>
      <c r="M124" s="235">
        <f>AVERAGE('Ashed teabags wet'!$J$809:$J$813,'Ashed teabags wet'!$J$817:$J$818,'Ashed teabags wet'!$J$820:$J$821)</f>
        <v>5.5094158734921841</v>
      </c>
      <c r="N124" s="235">
        <f t="shared" si="10"/>
        <v>1.6462149566520192</v>
      </c>
      <c r="O124" s="235">
        <f>IF(IFERROR(INDEX('Both teabags AfterWet'!$D$1:$D$839,MATCH(J124,'Both teabags AfterWet'!$B$1:$B$839,0)),"")="","",(IFERROR(INDEX('Both teabags AfterWet'!$D$1:$D$839,MATCH(J124,'Both teabags AfterWet'!$B$1:$B$839,0)),"")))</f>
        <v>0.622</v>
      </c>
      <c r="P124" s="235">
        <f t="shared" si="11"/>
        <v>0.47139999999999999</v>
      </c>
      <c r="Q124" s="235">
        <f>IFERROR(INDEX('Ashed teabags wet'!$J$2:$J$825,MATCH(J124,'Ashed teabags wet'!$B$2:$B$825,0)),"")</f>
        <v>15.574174470182131</v>
      </c>
      <c r="R124" s="235">
        <f t="shared" si="15"/>
        <v>0.39798334154756143</v>
      </c>
      <c r="S124" s="236">
        <f>'WetLitterbags placem_collection'!E125</f>
        <v>42762</v>
      </c>
      <c r="T124" s="236">
        <f>IF('WetLitterbags placem_collection'!G125="","",'WetLitterbags placem_collection'!G125)</f>
        <v>42816</v>
      </c>
      <c r="U124" s="237">
        <f t="shared" si="12"/>
        <v>54</v>
      </c>
      <c r="V124" s="235">
        <f t="shared" si="13"/>
        <v>1.2707999999999999</v>
      </c>
      <c r="W124" s="235">
        <f t="shared" si="14"/>
        <v>1.2482316151044577</v>
      </c>
      <c r="X124">
        <f>IFERROR(INDEX(Rainfall_Wet!$O$2:$O$217,MATCH(B124, Rainfall_Wet!$A$2:$A$217,0)),"")</f>
        <v>206.85140822299999</v>
      </c>
      <c r="Y124" s="241">
        <v>17.96</v>
      </c>
      <c r="Z124" s="241">
        <v>4.9199999999999982</v>
      </c>
      <c r="AA124" s="241">
        <v>77.12</v>
      </c>
      <c r="AB124" s="242" t="s">
        <v>2689</v>
      </c>
      <c r="AC124" s="241">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s="25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placem_collection'!W125)),"YES","")</f>
        <v>YES</v>
      </c>
      <c r="AM124" t="str">
        <f>IF(ISNUMBER(SEARCH("H", 'WetLitterbags placem_collection'!W125)),"YES","")</f>
        <v>YES</v>
      </c>
      <c r="AN124" t="str">
        <f>IF(ISNUMBER(SEARCH("R", 'WetLitterbags placem_collection'!W125)),"YES","")</f>
        <v/>
      </c>
    </row>
    <row r="125" spans="1:40" ht="15" customHeight="1">
      <c r="A125" s="268" t="s">
        <v>2460</v>
      </c>
      <c r="B125" s="282">
        <f>'Dry_Litterbag Placem_Collection'!A126</f>
        <v>124</v>
      </c>
      <c r="C125" s="282" t="str">
        <f>'Dry_Litterbag Placem_Collection'!B126</f>
        <v xml:space="preserve">Mwantimba
</v>
      </c>
      <c r="D125" s="282" t="s">
        <v>2460</v>
      </c>
      <c r="E125" s="282" t="s">
        <v>2678</v>
      </c>
      <c r="F125" s="282">
        <v>4</v>
      </c>
      <c r="G125" s="283" t="str">
        <f>'Dry_Litterbag Placem_Collection'!C126</f>
        <v>Wet_Ag4_T4</v>
      </c>
      <c r="H125" s="284" t="s">
        <v>2559</v>
      </c>
      <c r="I125" s="285" t="s">
        <v>1147</v>
      </c>
      <c r="J125" s="233" t="str">
        <f>'WetLitterbags placem_collection'!K126</f>
        <v>G867</v>
      </c>
      <c r="K125" s="235">
        <f>IFERROR(INDEX('Green_rooibos initial weight'!$C$5:$C$1749,MATCH(J125, 'Green_rooibos initial weight'!$A$5:$A$1749,0)),"")</f>
        <v>1.907</v>
      </c>
      <c r="L125" s="235">
        <f t="shared" si="9"/>
        <v>1.6572</v>
      </c>
      <c r="M125" s="235">
        <f>AVERAGE('Ashed teabags wet'!$J$809:$J$813,'Ashed teabags wet'!$J$817:$J$818,'Ashed teabags wet'!$J$820:$J$821)</f>
        <v>5.5094158734921841</v>
      </c>
      <c r="N125" s="235">
        <f t="shared" si="10"/>
        <v>1.5658979601444876</v>
      </c>
      <c r="O125" s="235" t="str">
        <f>IF(IFERROR(INDEX('Both teabags AfterWet'!$D$1:$D$839,MATCH(J125,'Both teabags AfterWet'!$B$1:$B$839,0)),"")="","",(IFERROR(INDEX('Both teabags AfterWet'!$D$1:$D$839,MATCH(J125,'Both teabags AfterWet'!$B$1:$B$839,0)),"")))</f>
        <v/>
      </c>
      <c r="P125" s="235" t="str">
        <f t="shared" si="11"/>
        <v/>
      </c>
      <c r="Q125" s="235">
        <f>IFERROR(INDEX('Ashed teabags wet'!$J$2:$J$825,MATCH(J125,'Ashed teabags wet'!$B$2:$B$825,0)),"")</f>
        <v>31.594202898550535</v>
      </c>
      <c r="R125" s="235" t="str">
        <f t="shared" si="15"/>
        <v/>
      </c>
      <c r="S125" s="236">
        <f>'WetLitterbags placem_collection'!E126</f>
        <v>42762</v>
      </c>
      <c r="T125" s="236">
        <f>IF('WetLitterbags placem_collection'!G126="","",'WetLitterbags placem_collection'!G126)</f>
        <v>42816</v>
      </c>
      <c r="U125" s="237">
        <f t="shared" si="12"/>
        <v>54</v>
      </c>
      <c r="V125" s="235" t="str">
        <f t="shared" si="13"/>
        <v/>
      </c>
      <c r="W125" s="235" t="str">
        <f t="shared" si="14"/>
        <v/>
      </c>
      <c r="X125">
        <f>IFERROR(INDEX(Rainfall_Wet!$O$2:$O$217,MATCH(B125, Rainfall_Wet!$A$2:$A$217,0)),"")</f>
        <v>206.85140822299999</v>
      </c>
      <c r="Y125" s="241">
        <v>17.96</v>
      </c>
      <c r="Z125" s="241">
        <v>4.9199999999999982</v>
      </c>
      <c r="AA125" s="241">
        <v>77.12</v>
      </c>
      <c r="AB125" s="242" t="s">
        <v>2689</v>
      </c>
      <c r="AC125" s="241">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s="25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placem_collection'!W126)),"YES","")</f>
        <v/>
      </c>
      <c r="AM125" t="str">
        <f>IF(ISNUMBER(SEARCH("H", 'WetLitterbags placem_collection'!W126)),"YES","")</f>
        <v/>
      </c>
      <c r="AN125" t="str">
        <f>IF(ISNUMBER(SEARCH("R", 'WetLitterbags placem_collection'!W126)),"YES","")</f>
        <v>YES</v>
      </c>
    </row>
    <row r="126" spans="1:40" ht="15" customHeight="1">
      <c r="A126" s="268" t="s">
        <v>2460</v>
      </c>
      <c r="B126" s="282">
        <f>'Dry_Litterbag Placem_Collection'!A127</f>
        <v>125</v>
      </c>
      <c r="C126" s="282" t="str">
        <f>'Dry_Litterbag Placem_Collection'!B127</f>
        <v xml:space="preserve">Mwantimba
</v>
      </c>
      <c r="D126" s="282" t="s">
        <v>2460</v>
      </c>
      <c r="E126" s="282" t="s">
        <v>2678</v>
      </c>
      <c r="F126" s="282">
        <v>4</v>
      </c>
      <c r="G126" s="283" t="str">
        <f>'Dry_Litterbag Placem_Collection'!C127</f>
        <v>Wet_Ag4_T5</v>
      </c>
      <c r="H126" s="284" t="s">
        <v>2559</v>
      </c>
      <c r="I126" s="285" t="s">
        <v>1147</v>
      </c>
      <c r="J126" s="233" t="str">
        <f>'WetLitterbags placem_collection'!K127</f>
        <v>G793</v>
      </c>
      <c r="K126" s="235">
        <f>IFERROR(INDEX('Green_rooibos initial weight'!$C$5:$C$1749,MATCH(J126, 'Green_rooibos initial weight'!$A$5:$A$1749,0)),"")</f>
        <v>2.0459999999999998</v>
      </c>
      <c r="L126" s="235">
        <f t="shared" si="9"/>
        <v>1.7961999999999998</v>
      </c>
      <c r="M126" s="235">
        <f>AVERAGE('Ashed teabags wet'!$J$809:$J$813,'Ashed teabags wet'!$J$817:$J$818,'Ashed teabags wet'!$J$820:$J$821)</f>
        <v>5.5094158734921841</v>
      </c>
      <c r="N126" s="235">
        <f t="shared" si="10"/>
        <v>1.6972398720803332</v>
      </c>
      <c r="O126" s="235">
        <f>IF(IFERROR(INDEX('Both teabags AfterWet'!$D$1:$D$839,MATCH(J126,'Both teabags AfterWet'!$B$1:$B$839,0)),"")="","",(IFERROR(INDEX('Both teabags AfterWet'!$D$1:$D$839,MATCH(J126,'Both teabags AfterWet'!$B$1:$B$839,0)),"")))</f>
        <v>0.77200000000000002</v>
      </c>
      <c r="P126" s="235">
        <f t="shared" si="11"/>
        <v>0.62139999999999995</v>
      </c>
      <c r="Q126" s="235">
        <f>IFERROR(INDEX('Ashed teabags wet'!$J$2:$J$825,MATCH(J126,'Ashed teabags wet'!$B$2:$B$825,0)),"")</f>
        <v>27.918529557873711</v>
      </c>
      <c r="R126" s="235">
        <f t="shared" si="15"/>
        <v>0.44791425732737272</v>
      </c>
      <c r="S126" s="236">
        <f>'WetLitterbags placem_collection'!E127</f>
        <v>42762</v>
      </c>
      <c r="T126" s="236">
        <f>IF('WetLitterbags placem_collection'!G127="","",'WetLitterbags placem_collection'!G127)</f>
        <v>42816</v>
      </c>
      <c r="U126" s="237">
        <f t="shared" si="12"/>
        <v>54</v>
      </c>
      <c r="V126" s="235">
        <f t="shared" si="13"/>
        <v>1.1747999999999998</v>
      </c>
      <c r="W126" s="235">
        <f t="shared" si="14"/>
        <v>1.2493256147529606</v>
      </c>
      <c r="X126">
        <f>IFERROR(INDEX(Rainfall_Wet!$O$2:$O$217,MATCH(B126, Rainfall_Wet!$A$2:$A$217,0)),"")</f>
        <v>206.85140822299999</v>
      </c>
      <c r="Y126" s="241">
        <v>17.96</v>
      </c>
      <c r="Z126" s="241">
        <v>4.9199999999999982</v>
      </c>
      <c r="AA126" s="241">
        <v>77.12</v>
      </c>
      <c r="AB126" s="242" t="s">
        <v>2689</v>
      </c>
      <c r="AC126" s="241">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s="25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placem_collection'!W127)),"YES","")</f>
        <v/>
      </c>
      <c r="AM126" t="str">
        <f>IF(ISNUMBER(SEARCH("H", 'WetLitterbags placem_collection'!W127)),"YES","")</f>
        <v>YES</v>
      </c>
      <c r="AN126" t="str">
        <f>IF(ISNUMBER(SEARCH("R", 'WetLitterbags placem_collection'!W127)),"YES","")</f>
        <v>YES</v>
      </c>
    </row>
    <row r="127" spans="1:40" ht="15" customHeight="1">
      <c r="A127" s="268" t="s">
        <v>2460</v>
      </c>
      <c r="B127" s="282">
        <f>'Dry_Litterbag Placem_Collection'!A128</f>
        <v>126</v>
      </c>
      <c r="C127" s="282" t="str">
        <f>'Dry_Litterbag Placem_Collection'!B128</f>
        <v xml:space="preserve">Mwantimba
</v>
      </c>
      <c r="D127" s="282" t="s">
        <v>2460</v>
      </c>
      <c r="E127" s="282" t="s">
        <v>2678</v>
      </c>
      <c r="F127" s="282">
        <v>4</v>
      </c>
      <c r="G127" s="283" t="str">
        <f>'Dry_Litterbag Placem_Collection'!C128</f>
        <v>Wet_Ag4_T6</v>
      </c>
      <c r="H127" s="284" t="s">
        <v>2559</v>
      </c>
      <c r="I127" s="285" t="s">
        <v>1147</v>
      </c>
      <c r="J127" s="233" t="str">
        <f>'WetLitterbags placem_collection'!K128</f>
        <v>G749</v>
      </c>
      <c r="K127" s="235">
        <f>IFERROR(INDEX('Green_rooibos initial weight'!$C$5:$C$1749,MATCH(J127, 'Green_rooibos initial weight'!$A$5:$A$1749,0)),"")</f>
        <v>2.0179999999999998</v>
      </c>
      <c r="L127" s="235">
        <f t="shared" si="9"/>
        <v>1.7681999999999998</v>
      </c>
      <c r="M127" s="235">
        <f>AVERAGE('Ashed teabags wet'!$J$809:$J$813,'Ashed teabags wet'!$J$817:$J$818,'Ashed teabags wet'!$J$820:$J$821)</f>
        <v>5.5094158734921841</v>
      </c>
      <c r="N127" s="235">
        <f t="shared" si="10"/>
        <v>1.6707825085249111</v>
      </c>
      <c r="O127" s="235">
        <f>IF(IFERROR(INDEX('Both teabags AfterWet'!$D$1:$D$839,MATCH(J127,'Both teabags AfterWet'!$B$1:$B$839,0)),"")="","",(IFERROR(INDEX('Both teabags AfterWet'!$D$1:$D$839,MATCH(J127,'Both teabags AfterWet'!$B$1:$B$839,0)),"")))</f>
        <v>0.67800000000000005</v>
      </c>
      <c r="P127" s="235">
        <f t="shared" si="11"/>
        <v>0.52740000000000009</v>
      </c>
      <c r="Q127" s="235">
        <f>IFERROR(INDEX('Ashed teabags wet'!$J$2:$J$825,MATCH(J127,'Ashed teabags wet'!$B$2:$B$825,0)),"")</f>
        <v>14.484818317570399</v>
      </c>
      <c r="R127" s="235">
        <f t="shared" si="15"/>
        <v>0.4510070681931338</v>
      </c>
      <c r="S127" s="236">
        <f>'WetLitterbags placem_collection'!E128</f>
        <v>42762</v>
      </c>
      <c r="T127" s="236">
        <f>IF('WetLitterbags placem_collection'!G128="","",'WetLitterbags placem_collection'!G128)</f>
        <v>42816</v>
      </c>
      <c r="U127" s="237">
        <f t="shared" si="12"/>
        <v>54</v>
      </c>
      <c r="V127" s="235">
        <f t="shared" si="13"/>
        <v>1.2407999999999997</v>
      </c>
      <c r="W127" s="235">
        <f t="shared" si="14"/>
        <v>1.2197754403317773</v>
      </c>
      <c r="X127">
        <f>IFERROR(INDEX(Rainfall_Wet!$O$2:$O$217,MATCH(B127, Rainfall_Wet!$A$2:$A$217,0)),"")</f>
        <v>206.85140822299999</v>
      </c>
      <c r="Y127" s="241">
        <v>17.96</v>
      </c>
      <c r="Z127" s="241">
        <v>4.9199999999999982</v>
      </c>
      <c r="AA127" s="241">
        <v>77.12</v>
      </c>
      <c r="AB127" s="242" t="s">
        <v>2689</v>
      </c>
      <c r="AC127" s="241">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s="25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placem_collection'!W128)),"YES","")</f>
        <v/>
      </c>
      <c r="AM127" t="str">
        <f>IF(ISNUMBER(SEARCH("H", 'WetLitterbags placem_collection'!W128)),"YES","")</f>
        <v/>
      </c>
      <c r="AN127" t="str">
        <f>IF(ISNUMBER(SEARCH("R", 'WetLitterbags placem_collection'!W128)),"YES","")</f>
        <v/>
      </c>
    </row>
    <row r="128" spans="1:40" ht="15" customHeight="1">
      <c r="A128" s="268" t="s">
        <v>2460</v>
      </c>
      <c r="B128" s="282">
        <f>'Dry_Litterbag Placem_Collection'!A129</f>
        <v>127</v>
      </c>
      <c r="C128" s="282" t="str">
        <f>'Dry_Litterbag Placem_Collection'!B129</f>
        <v xml:space="preserve">Mwantimba
</v>
      </c>
      <c r="D128" s="282" t="s">
        <v>2460</v>
      </c>
      <c r="E128" s="282" t="s">
        <v>2678</v>
      </c>
      <c r="F128" s="282">
        <v>4</v>
      </c>
      <c r="G128" s="283" t="str">
        <f>'Dry_Litterbag Placem_Collection'!C129</f>
        <v>Wet_Ag4_T7</v>
      </c>
      <c r="H128" s="284" t="s">
        <v>2559</v>
      </c>
      <c r="I128" s="285" t="s">
        <v>1147</v>
      </c>
      <c r="J128" s="233" t="str">
        <f>'WetLitterbags placem_collection'!K129</f>
        <v>G898</v>
      </c>
      <c r="K128" s="235">
        <f>IFERROR(INDEX('Green_rooibos initial weight'!$C$5:$C$1749,MATCH(J128, 'Green_rooibos initial weight'!$A$5:$A$1749,0)),"")</f>
        <v>1.893</v>
      </c>
      <c r="L128" s="235">
        <f t="shared" si="9"/>
        <v>1.6432</v>
      </c>
      <c r="M128" s="235">
        <f>AVERAGE('Ashed teabags wet'!$J$809:$J$813,'Ashed teabags wet'!$J$817:$J$818,'Ashed teabags wet'!$J$820:$J$821)</f>
        <v>5.5094158734921841</v>
      </c>
      <c r="N128" s="235">
        <f t="shared" si="10"/>
        <v>1.5526692783667764</v>
      </c>
      <c r="O128" s="235">
        <f>IF(IFERROR(INDEX('Both teabags AfterWet'!$D$1:$D$839,MATCH(J128,'Both teabags AfterWet'!$B$1:$B$839,0)),"")="","",(IFERROR(INDEX('Both teabags AfterWet'!$D$1:$D$839,MATCH(J128,'Both teabags AfterWet'!$B$1:$B$839,0)),"")))</f>
        <v>0.59099999999999997</v>
      </c>
      <c r="P128" s="235">
        <f t="shared" si="11"/>
        <v>0.44039999999999996</v>
      </c>
      <c r="Q128" s="235">
        <f>IFERROR(INDEX('Ashed teabags wet'!$J$2:$J$825,MATCH(J128,'Ashed teabags wet'!$B$2:$B$825,0)),"")</f>
        <v>18.25037707390678</v>
      </c>
      <c r="R128" s="235">
        <f t="shared" si="15"/>
        <v>0.36002533936651449</v>
      </c>
      <c r="S128" s="236">
        <f>'WetLitterbags placem_collection'!E129</f>
        <v>42762</v>
      </c>
      <c r="T128" s="236">
        <f>IF('WetLitterbags placem_collection'!G129="","",'WetLitterbags placem_collection'!G129)</f>
        <v>42816</v>
      </c>
      <c r="U128" s="237">
        <f t="shared" si="12"/>
        <v>54</v>
      </c>
      <c r="V128" s="235">
        <f t="shared" si="13"/>
        <v>1.2028000000000001</v>
      </c>
      <c r="W128" s="235">
        <f t="shared" si="14"/>
        <v>1.1926439390002619</v>
      </c>
      <c r="X128">
        <f>IFERROR(INDEX(Rainfall_Wet!$O$2:$O$217,MATCH(B128, Rainfall_Wet!$A$2:$A$217,0)),"")</f>
        <v>206.85140822299999</v>
      </c>
      <c r="Y128" s="241">
        <v>17.96</v>
      </c>
      <c r="Z128" s="241">
        <v>4.9199999999999982</v>
      </c>
      <c r="AA128" s="241">
        <v>77.12</v>
      </c>
      <c r="AB128" s="242" t="s">
        <v>2689</v>
      </c>
      <c r="AC128" s="241">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s="25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placem_collection'!W129)),"YES","")</f>
        <v/>
      </c>
      <c r="AM128" t="str">
        <f>IF(ISNUMBER(SEARCH("H", 'WetLitterbags placem_collection'!W129)),"YES","")</f>
        <v/>
      </c>
      <c r="AN128" t="str">
        <f>IF(ISNUMBER(SEARCH("R", 'WetLitterbags placem_collection'!W129)),"YES","")</f>
        <v/>
      </c>
    </row>
    <row r="129" spans="1:40" ht="15" customHeight="1">
      <c r="A129" s="268" t="s">
        <v>2460</v>
      </c>
      <c r="B129" s="282">
        <f>'Dry_Litterbag Placem_Collection'!A130</f>
        <v>128</v>
      </c>
      <c r="C129" s="282" t="str">
        <f>'Dry_Litterbag Placem_Collection'!B130</f>
        <v xml:space="preserve">Mwantimba
</v>
      </c>
      <c r="D129" s="282" t="s">
        <v>2460</v>
      </c>
      <c r="E129" s="282" t="s">
        <v>2678</v>
      </c>
      <c r="F129" s="282">
        <v>4</v>
      </c>
      <c r="G129" s="283" t="str">
        <f>'Dry_Litterbag Placem_Collection'!C130</f>
        <v>Wet_Ag4_T8</v>
      </c>
      <c r="H129" s="284" t="s">
        <v>2559</v>
      </c>
      <c r="I129" s="285" t="s">
        <v>1147</v>
      </c>
      <c r="J129" s="233" t="str">
        <f>'WetLitterbags placem_collection'!K130</f>
        <v>G834</v>
      </c>
      <c r="K129" s="235">
        <f>IFERROR(INDEX('Green_rooibos initial weight'!$C$5:$C$1749,MATCH(J129, 'Green_rooibos initial weight'!$A$5:$A$1749,0)),"")</f>
        <v>1.956</v>
      </c>
      <c r="L129" s="235">
        <f t="shared" si="9"/>
        <v>1.7061999999999999</v>
      </c>
      <c r="M129" s="235">
        <f>AVERAGE('Ashed teabags wet'!$J$809:$J$813,'Ashed teabags wet'!$J$817:$J$818,'Ashed teabags wet'!$J$820:$J$821)</f>
        <v>5.5094158734921841</v>
      </c>
      <c r="N129" s="235">
        <f t="shared" si="10"/>
        <v>1.6121983463664762</v>
      </c>
      <c r="O129" s="235">
        <f>IF(IFERROR(INDEX('Both teabags AfterWet'!$D$1:$D$839,MATCH(J129,'Both teabags AfterWet'!$B$1:$B$839,0)),"")="","",(IFERROR(INDEX('Both teabags AfterWet'!$D$1:$D$839,MATCH(J129,'Both teabags AfterWet'!$B$1:$B$839,0)),"")))</f>
        <v>0.54500000000000004</v>
      </c>
      <c r="P129" s="235">
        <f t="shared" si="11"/>
        <v>0.39440000000000003</v>
      </c>
      <c r="Q129" s="235">
        <f>IFERROR(INDEX('Ashed teabags wet'!$J$2:$J$825,MATCH(J129,'Ashed teabags wet'!$B$2:$B$825,0)),"")</f>
        <v>12.928123492523619</v>
      </c>
      <c r="R129" s="235">
        <f t="shared" si="15"/>
        <v>0.3434114809454869</v>
      </c>
      <c r="S129" s="236">
        <f>'WetLitterbags placem_collection'!E130</f>
        <v>42762</v>
      </c>
      <c r="T129" s="236">
        <f>IF('WetLitterbags placem_collection'!G130="","",'WetLitterbags placem_collection'!G130)</f>
        <v>42816</v>
      </c>
      <c r="U129" s="237">
        <f t="shared" si="12"/>
        <v>54</v>
      </c>
      <c r="V129" s="235">
        <f t="shared" si="13"/>
        <v>1.3117999999999999</v>
      </c>
      <c r="W129" s="235">
        <f t="shared" si="14"/>
        <v>1.2687868654209893</v>
      </c>
      <c r="X129">
        <f>IFERROR(INDEX(Rainfall_Wet!$O$2:$O$217,MATCH(B129, Rainfall_Wet!$A$2:$A$217,0)),"")</f>
        <v>206.85140822299999</v>
      </c>
      <c r="Y129" s="241">
        <v>17.96</v>
      </c>
      <c r="Z129" s="241">
        <v>4.9199999999999982</v>
      </c>
      <c r="AA129" s="241">
        <v>77.12</v>
      </c>
      <c r="AB129" s="242" t="s">
        <v>2689</v>
      </c>
      <c r="AC129" s="241">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s="25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placem_collection'!W130)),"YES","")</f>
        <v>YES</v>
      </c>
      <c r="AM129" t="str">
        <f>IF(ISNUMBER(SEARCH("H", 'WetLitterbags placem_collection'!W130)),"YES","")</f>
        <v>YES</v>
      </c>
      <c r="AN129" t="str">
        <f>IF(ISNUMBER(SEARCH("R", 'WetLitterbags placem_collection'!W130)),"YES","")</f>
        <v>YES</v>
      </c>
    </row>
    <row r="130" spans="1:40" ht="15" customHeight="1">
      <c r="A130" s="268" t="s">
        <v>2460</v>
      </c>
      <c r="B130" s="282">
        <f>'Dry_Litterbag Placem_Collection'!A131</f>
        <v>129</v>
      </c>
      <c r="C130" s="282" t="str">
        <f>'Dry_Litterbag Placem_Collection'!B131</f>
        <v xml:space="preserve">Mwantimba
</v>
      </c>
      <c r="D130" s="282" t="s">
        <v>2460</v>
      </c>
      <c r="E130" s="282" t="s">
        <v>20</v>
      </c>
      <c r="F130" s="282">
        <v>1</v>
      </c>
      <c r="G130" s="283" t="str">
        <f>'Dry_Litterbag Placem_Collection'!C131</f>
        <v>Wet_P1_T1</v>
      </c>
      <c r="H130" s="284" t="s">
        <v>2559</v>
      </c>
      <c r="I130" s="285" t="s">
        <v>1147</v>
      </c>
      <c r="J130" s="233" t="str">
        <f>'WetLitterbags placem_collection'!K131</f>
        <v>G819</v>
      </c>
      <c r="K130" s="235">
        <f>IFERROR(INDEX('Green_rooibos initial weight'!$C$5:$C$1749,MATCH(J130, 'Green_rooibos initial weight'!$A$5:$A$1749,0)),"")</f>
        <v>1.9770000000000001</v>
      </c>
      <c r="L130" s="235">
        <f t="shared" si="9"/>
        <v>1.7272000000000001</v>
      </c>
      <c r="M130" s="235">
        <f>AVERAGE('Ashed teabags wet'!$J$809:$J$813,'Ashed teabags wet'!$J$817:$J$818,'Ashed teabags wet'!$J$820:$J$821)</f>
        <v>5.5094158734921841</v>
      </c>
      <c r="N130" s="235">
        <f t="shared" si="10"/>
        <v>1.6320413690330431</v>
      </c>
      <c r="O130" s="235">
        <f>IF(IFERROR(INDEX('Both teabags AfterWet'!$D$1:$D$839,MATCH(J130,'Both teabags AfterWet'!$B$1:$B$839,0)),"")="","",(IFERROR(INDEX('Both teabags AfterWet'!$D$1:$D$839,MATCH(J130,'Both teabags AfterWet'!$B$1:$B$839,0)),"")))</f>
        <v>0.59719999999999995</v>
      </c>
      <c r="P130" s="235">
        <f t="shared" si="11"/>
        <v>0.44659999999999994</v>
      </c>
      <c r="Q130" s="235">
        <f>IFERROR(INDEX('Ashed teabags wet'!$J$2:$J$825,MATCH(J130,'Ashed teabags wet'!$B$2:$B$825,0)),"")</f>
        <v>16.047548291233621</v>
      </c>
      <c r="R130" s="235">
        <f t="shared" si="15"/>
        <v>0.37493164933135059</v>
      </c>
      <c r="S130" s="236">
        <f>'WetLitterbags placem_collection'!E131</f>
        <v>42762</v>
      </c>
      <c r="T130" s="236">
        <f>IF('WetLitterbags placem_collection'!G131="","",'WetLitterbags placem_collection'!G131)</f>
        <v>42816</v>
      </c>
      <c r="U130" s="237">
        <f t="shared" si="12"/>
        <v>54</v>
      </c>
      <c r="V130" s="235">
        <f t="shared" si="13"/>
        <v>1.2806000000000002</v>
      </c>
      <c r="W130" s="235">
        <f t="shared" si="14"/>
        <v>1.2571097197016925</v>
      </c>
      <c r="X130">
        <f>IFERROR(INDEX(Rainfall_Wet!$O$2:$O$217,MATCH(B130, Rainfall_Wet!$A$2:$A$217,0)),"")</f>
        <v>206.85140822299999</v>
      </c>
      <c r="Y130" s="241">
        <v>31.214836424255054</v>
      </c>
      <c r="Z130" s="241">
        <v>11.377370285476141</v>
      </c>
      <c r="AA130" s="241">
        <v>57.407793290268799</v>
      </c>
      <c r="AB130" s="242" t="s">
        <v>2688</v>
      </c>
      <c r="AC130" s="241">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s="25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placem_collection'!W131)),"YES","")</f>
        <v/>
      </c>
      <c r="AM130" t="str">
        <f>IF(ISNUMBER(SEARCH("H", 'WetLitterbags placem_collection'!W131)),"YES","")</f>
        <v>YES</v>
      </c>
      <c r="AN130" t="str">
        <f>IF(ISNUMBER(SEARCH("R", 'WetLitterbags placem_collection'!W131)),"YES","")</f>
        <v/>
      </c>
    </row>
    <row r="131" spans="1:40" ht="15" customHeight="1">
      <c r="A131" s="268" t="s">
        <v>2460</v>
      </c>
      <c r="B131" s="282">
        <f>'Dry_Litterbag Placem_Collection'!A132</f>
        <v>130</v>
      </c>
      <c r="C131" s="282" t="str">
        <f>'Dry_Litterbag Placem_Collection'!B132</f>
        <v xml:space="preserve">Mwantimba
</v>
      </c>
      <c r="D131" s="282" t="s">
        <v>2460</v>
      </c>
      <c r="E131" s="282" t="s">
        <v>20</v>
      </c>
      <c r="F131" s="282">
        <v>1</v>
      </c>
      <c r="G131" s="283" t="str">
        <f>'Dry_Litterbag Placem_Collection'!C132</f>
        <v>Wet_P1_T2</v>
      </c>
      <c r="H131" s="284" t="s">
        <v>2559</v>
      </c>
      <c r="I131" s="285" t="s">
        <v>1147</v>
      </c>
      <c r="J131" s="233" t="str">
        <f>'WetLitterbags placem_collection'!K132</f>
        <v>G830</v>
      </c>
      <c r="K131" s="235">
        <f>IFERROR(INDEX('Green_rooibos initial weight'!$C$5:$C$1749,MATCH(J131, 'Green_rooibos initial weight'!$A$5:$A$1749,0)),"")</f>
        <v>1.8939999999999999</v>
      </c>
      <c r="L131" s="235">
        <f t="shared" ref="L131:L194" si="16">K131-($BG$7+$BG$8)</f>
        <v>1.6441999999999999</v>
      </c>
      <c r="M131" s="235">
        <f>AVERAGE('Ashed teabags wet'!$J$809:$J$813,'Ashed teabags wet'!$J$817:$J$818,'Ashed teabags wet'!$J$820:$J$821)</f>
        <v>5.5094158734921841</v>
      </c>
      <c r="N131" s="235">
        <f t="shared" ref="N131:N194" si="17">IFERROR(L131-(M131/100)*L131,"")</f>
        <v>1.5536141842080413</v>
      </c>
      <c r="O131" s="235">
        <f>IF(IFERROR(INDEX('Both teabags AfterWet'!$D$1:$D$839,MATCH(J131,'Both teabags AfterWet'!$B$1:$B$839,0)),"")="","",(IFERROR(INDEX('Both teabags AfterWet'!$D$1:$D$839,MATCH(J131,'Both teabags AfterWet'!$B$1:$B$839,0)),"")))</f>
        <v>0.54</v>
      </c>
      <c r="P131" s="235">
        <f t="shared" ref="P131:P194" si="18">IFERROR(IF(O131&gt;0,O131-($BG$7),""),"")</f>
        <v>0.38940000000000002</v>
      </c>
      <c r="Q131" s="235">
        <f>IFERROR(INDEX('Ashed teabags wet'!$J$2:$J$825,MATCH(J131,'Ashed teabags wet'!$B$2:$B$825,0)),"")</f>
        <v>12.680978532201229</v>
      </c>
      <c r="R131" s="235">
        <f t="shared" si="15"/>
        <v>0.34002026959560844</v>
      </c>
      <c r="S131" s="236">
        <f>'WetLitterbags placem_collection'!E132</f>
        <v>42762</v>
      </c>
      <c r="T131" s="236">
        <f>IF('WetLitterbags placem_collection'!G132="","",'WetLitterbags placem_collection'!G132)</f>
        <v>42816</v>
      </c>
      <c r="U131" s="237">
        <f t="shared" ref="U131:U194" si="19">IFERROR(T131-S131,"")</f>
        <v>54</v>
      </c>
      <c r="V131" s="235">
        <f t="shared" ref="V131:V194" si="20">IFERROR(L131-P131,"")</f>
        <v>1.2547999999999999</v>
      </c>
      <c r="W131" s="235">
        <f t="shared" ref="W131:W194" si="21">IFERROR(N131-R131,"")</f>
        <v>1.2135939146124328</v>
      </c>
      <c r="X131">
        <f>IFERROR(INDEX(Rainfall_Wet!$O$2:$O$217,MATCH(B131, Rainfall_Wet!$A$2:$A$217,0)),"")</f>
        <v>206.85140822299999</v>
      </c>
      <c r="Y131" s="241">
        <v>31.214836424255054</v>
      </c>
      <c r="Z131" s="241">
        <v>11.377370285476141</v>
      </c>
      <c r="AA131" s="241">
        <v>57.407793290268799</v>
      </c>
      <c r="AB131" s="242" t="s">
        <v>2688</v>
      </c>
      <c r="AC131" s="241">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s="25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placem_collection'!W132)),"YES","")</f>
        <v/>
      </c>
      <c r="AM131" t="str">
        <f>IF(ISNUMBER(SEARCH("H", 'WetLitterbags placem_collection'!W132)),"YES","")</f>
        <v/>
      </c>
      <c r="AN131" t="str">
        <f>IF(ISNUMBER(SEARCH("R", 'WetLitterbags placem_collection'!W132)),"YES","")</f>
        <v/>
      </c>
    </row>
    <row r="132" spans="1:40" ht="15" customHeight="1">
      <c r="A132" s="268" t="s">
        <v>2460</v>
      </c>
      <c r="B132" s="282">
        <f>'Dry_Litterbag Placem_Collection'!A133</f>
        <v>131</v>
      </c>
      <c r="C132" s="282" t="str">
        <f>'Dry_Litterbag Placem_Collection'!B133</f>
        <v xml:space="preserve">Mwantimba
</v>
      </c>
      <c r="D132" s="282" t="s">
        <v>2460</v>
      </c>
      <c r="E132" s="282" t="s">
        <v>20</v>
      </c>
      <c r="F132" s="282">
        <v>1</v>
      </c>
      <c r="G132" s="283" t="str">
        <f>'Dry_Litterbag Placem_Collection'!C133</f>
        <v>Wet_P1_T3</v>
      </c>
      <c r="H132" s="284" t="s">
        <v>2559</v>
      </c>
      <c r="I132" s="285" t="s">
        <v>1147</v>
      </c>
      <c r="J132" s="233" t="str">
        <f>'WetLitterbags placem_collection'!K133</f>
        <v>G746</v>
      </c>
      <c r="K132" s="235">
        <f>IFERROR(INDEX('Green_rooibos initial weight'!$C$5:$C$1749,MATCH(J132, 'Green_rooibos initial weight'!$A$5:$A$1749,0)),"")</f>
        <v>2.198</v>
      </c>
      <c r="L132" s="235">
        <f t="shared" si="16"/>
        <v>1.9481999999999999</v>
      </c>
      <c r="M132" s="235">
        <f>AVERAGE('Ashed teabags wet'!$J$809:$J$813,'Ashed teabags wet'!$J$817:$J$818,'Ashed teabags wet'!$J$820:$J$821)</f>
        <v>5.5094158734921841</v>
      </c>
      <c r="N132" s="235">
        <f t="shared" si="17"/>
        <v>1.8408655599526251</v>
      </c>
      <c r="O132" s="235">
        <f>IF(IFERROR(INDEX('Both teabags AfterWet'!$D$1:$D$839,MATCH(J132,'Both teabags AfterWet'!$B$1:$B$839,0)),"")="","",(IFERROR(INDEX('Both teabags AfterWet'!$D$1:$D$839,MATCH(J132,'Both teabags AfterWet'!$B$1:$B$839,0)),"")))</f>
        <v>0.6613</v>
      </c>
      <c r="P132" s="235">
        <f t="shared" si="18"/>
        <v>0.51069999999999993</v>
      </c>
      <c r="Q132" s="235">
        <f>IFERROR(INDEX('Ashed teabags wet'!$J$2:$J$825,MATCH(J132,'Ashed teabags wet'!$B$2:$B$825,0)),"")</f>
        <v>16.72456575682352</v>
      </c>
      <c r="R132" s="235">
        <f t="shared" si="15"/>
        <v>0.42528764267990221</v>
      </c>
      <c r="S132" s="236">
        <f>'WetLitterbags placem_collection'!E133</f>
        <v>42762</v>
      </c>
      <c r="T132" s="236">
        <f>IF('WetLitterbags placem_collection'!G133="","",'WetLitterbags placem_collection'!G133)</f>
        <v>42816</v>
      </c>
      <c r="U132" s="237">
        <f t="shared" si="19"/>
        <v>54</v>
      </c>
      <c r="V132" s="235">
        <f t="shared" si="20"/>
        <v>1.4375</v>
      </c>
      <c r="W132" s="235">
        <f t="shared" si="21"/>
        <v>1.415577917272723</v>
      </c>
      <c r="X132">
        <f>IFERROR(INDEX(Rainfall_Wet!$O$2:$O$217,MATCH(B132, Rainfall_Wet!$A$2:$A$217,0)),"")</f>
        <v>206.85140822299999</v>
      </c>
      <c r="Y132" s="241">
        <v>31.214836424255054</v>
      </c>
      <c r="Z132" s="241">
        <v>11.377370285476141</v>
      </c>
      <c r="AA132" s="241">
        <v>57.407793290268799</v>
      </c>
      <c r="AB132" s="242" t="s">
        <v>2688</v>
      </c>
      <c r="AC132" s="241">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s="25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placem_collection'!W133)),"YES","")</f>
        <v>YES</v>
      </c>
      <c r="AM132" t="str">
        <f>IF(ISNUMBER(SEARCH("H", 'WetLitterbags placem_collection'!W133)),"YES","")</f>
        <v>YES</v>
      </c>
      <c r="AN132" t="str">
        <f>IF(ISNUMBER(SEARCH("R", 'WetLitterbags placem_collection'!W133)),"YES","")</f>
        <v/>
      </c>
    </row>
    <row r="133" spans="1:40" ht="15" customHeight="1">
      <c r="A133" s="268" t="s">
        <v>2460</v>
      </c>
      <c r="B133" s="282">
        <f>'Dry_Litterbag Placem_Collection'!A134</f>
        <v>132</v>
      </c>
      <c r="C133" s="282" t="str">
        <f>'Dry_Litterbag Placem_Collection'!B134</f>
        <v xml:space="preserve">Mwantimba
</v>
      </c>
      <c r="D133" s="282" t="s">
        <v>2460</v>
      </c>
      <c r="E133" s="282" t="s">
        <v>20</v>
      </c>
      <c r="F133" s="282">
        <v>1</v>
      </c>
      <c r="G133" s="283" t="str">
        <f>'Dry_Litterbag Placem_Collection'!C134</f>
        <v>Wet_P1_T4</v>
      </c>
      <c r="H133" s="284" t="s">
        <v>2559</v>
      </c>
      <c r="I133" s="285" t="s">
        <v>1147</v>
      </c>
      <c r="J133" s="233" t="str">
        <f>'WetLitterbags placem_collection'!K134</f>
        <v>G725</v>
      </c>
      <c r="K133" s="235">
        <f>IFERROR(INDEX('Green_rooibos initial weight'!$C$5:$C$1749,MATCH(J133, 'Green_rooibos initial weight'!$A$5:$A$1749,0)),"")</f>
        <v>2.0270000000000001</v>
      </c>
      <c r="L133" s="235">
        <f t="shared" si="16"/>
        <v>1.7772000000000001</v>
      </c>
      <c r="M133" s="235">
        <f>AVERAGE('Ashed teabags wet'!$J$809:$J$813,'Ashed teabags wet'!$J$817:$J$818,'Ashed teabags wet'!$J$820:$J$821)</f>
        <v>5.5094158734921841</v>
      </c>
      <c r="N133" s="235">
        <f t="shared" si="17"/>
        <v>1.6792866610962971</v>
      </c>
      <c r="O133" s="235">
        <f>IF(IFERROR(INDEX('Both teabags AfterWet'!$D$1:$D$839,MATCH(J133,'Both teabags AfterWet'!$B$1:$B$839,0)),"")="","",(IFERROR(INDEX('Both teabags AfterWet'!$D$1:$D$839,MATCH(J133,'Both teabags AfterWet'!$B$1:$B$839,0)),"")))</f>
        <v>0.56820000000000004</v>
      </c>
      <c r="P133" s="235">
        <f t="shared" si="18"/>
        <v>0.41760000000000003</v>
      </c>
      <c r="Q133" s="235">
        <f>IFERROR(INDEX('Ashed teabags wet'!$J$2:$J$825,MATCH(J133,'Ashed teabags wet'!$B$2:$B$825,0)),"")</f>
        <v>14.355948869222813</v>
      </c>
      <c r="R133" s="235">
        <f t="shared" si="15"/>
        <v>0.35764955752212557</v>
      </c>
      <c r="S133" s="236">
        <f>'WetLitterbags placem_collection'!E134</f>
        <v>42762</v>
      </c>
      <c r="T133" s="236">
        <f>IF('WetLitterbags placem_collection'!G134="","",'WetLitterbags placem_collection'!G134)</f>
        <v>42816</v>
      </c>
      <c r="U133" s="237">
        <f t="shared" si="19"/>
        <v>54</v>
      </c>
      <c r="V133" s="235">
        <f t="shared" si="20"/>
        <v>1.3596000000000001</v>
      </c>
      <c r="W133" s="235">
        <f t="shared" si="21"/>
        <v>1.3216371035741714</v>
      </c>
      <c r="X133">
        <f>IFERROR(INDEX(Rainfall_Wet!$O$2:$O$217,MATCH(B133, Rainfall_Wet!$A$2:$A$217,0)),"")</f>
        <v>206.85140822299999</v>
      </c>
      <c r="Y133" s="241">
        <v>31.214836424255054</v>
      </c>
      <c r="Z133" s="241">
        <v>11.377370285476141</v>
      </c>
      <c r="AA133" s="241">
        <v>57.407793290268799</v>
      </c>
      <c r="AB133" s="242" t="s">
        <v>2688</v>
      </c>
      <c r="AC133" s="241">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s="25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placem_collection'!W134)),"YES","")</f>
        <v>YES</v>
      </c>
      <c r="AM133" t="str">
        <f>IF(ISNUMBER(SEARCH("H", 'WetLitterbags placem_collection'!W134)),"YES","")</f>
        <v>YES</v>
      </c>
      <c r="AN133" t="str">
        <f>IF(ISNUMBER(SEARCH("R", 'WetLitterbags placem_collection'!W134)),"YES","")</f>
        <v/>
      </c>
    </row>
    <row r="134" spans="1:40" ht="15" customHeight="1">
      <c r="A134" s="268" t="s">
        <v>2460</v>
      </c>
      <c r="B134" s="282">
        <f>'Dry_Litterbag Placem_Collection'!A135</f>
        <v>133</v>
      </c>
      <c r="C134" s="282" t="str">
        <f>'Dry_Litterbag Placem_Collection'!B135</f>
        <v xml:space="preserve">Mwantimba
</v>
      </c>
      <c r="D134" s="282" t="s">
        <v>2460</v>
      </c>
      <c r="E134" s="282" t="s">
        <v>20</v>
      </c>
      <c r="F134" s="282">
        <v>1</v>
      </c>
      <c r="G134" s="283" t="str">
        <f>'Dry_Litterbag Placem_Collection'!C135</f>
        <v>Wet_P1_T5</v>
      </c>
      <c r="H134" s="284" t="s">
        <v>2559</v>
      </c>
      <c r="I134" s="285" t="s">
        <v>1147</v>
      </c>
      <c r="J134" s="233" t="str">
        <f>'WetLitterbags placem_collection'!K135</f>
        <v>G846</v>
      </c>
      <c r="K134" s="235">
        <f>IFERROR(INDEX('Green_rooibos initial weight'!$C$5:$C$1749,MATCH(J134, 'Green_rooibos initial weight'!$A$5:$A$1749,0)),"")</f>
        <v>2.0350000000000001</v>
      </c>
      <c r="L134" s="235">
        <f t="shared" si="16"/>
        <v>1.7852000000000001</v>
      </c>
      <c r="M134" s="235">
        <f>AVERAGE('Ashed teabags wet'!$J$809:$J$813,'Ashed teabags wet'!$J$817:$J$818,'Ashed teabags wet'!$J$820:$J$821)</f>
        <v>5.5094158734921841</v>
      </c>
      <c r="N134" s="235">
        <f t="shared" si="17"/>
        <v>1.6868459078264175</v>
      </c>
      <c r="O134" s="235">
        <f>IF(IFERROR(INDEX('Both teabags AfterWet'!$D$1:$D$839,MATCH(J134,'Both teabags AfterWet'!$B$1:$B$839,0)),"")="","",(IFERROR(INDEX('Both teabags AfterWet'!$D$1:$D$839,MATCH(J134,'Both teabags AfterWet'!$B$1:$B$839,0)),"")))</f>
        <v>0.59309999999999996</v>
      </c>
      <c r="P134" s="235">
        <f t="shared" si="18"/>
        <v>0.44249999999999995</v>
      </c>
      <c r="Q134" s="235">
        <f>IFERROR(INDEX('Ashed teabags wet'!$J$2:$J$825,MATCH(J134,'Ashed teabags wet'!$B$2:$B$825,0)),"")</f>
        <v>11.326378539493467</v>
      </c>
      <c r="R134" s="235">
        <f t="shared" si="15"/>
        <v>0.39238077496274137</v>
      </c>
      <c r="S134" s="236">
        <f>'WetLitterbags placem_collection'!E135</f>
        <v>42762</v>
      </c>
      <c r="T134" s="236">
        <f>IF('WetLitterbags placem_collection'!G135="","",'WetLitterbags placem_collection'!G135)</f>
        <v>42816</v>
      </c>
      <c r="U134" s="237">
        <f t="shared" si="19"/>
        <v>54</v>
      </c>
      <c r="V134" s="235">
        <f t="shared" si="20"/>
        <v>1.3427000000000002</v>
      </c>
      <c r="W134" s="235">
        <f t="shared" si="21"/>
        <v>1.2944651328636763</v>
      </c>
      <c r="X134">
        <f>IFERROR(INDEX(Rainfall_Wet!$O$2:$O$217,MATCH(B134, Rainfall_Wet!$A$2:$A$217,0)),"")</f>
        <v>206.85140822299999</v>
      </c>
      <c r="Y134" s="241">
        <v>31.214836424255054</v>
      </c>
      <c r="Z134" s="241">
        <v>11.377370285476141</v>
      </c>
      <c r="AA134" s="241">
        <v>57.407793290268799</v>
      </c>
      <c r="AB134" s="242" t="s">
        <v>2688</v>
      </c>
      <c r="AC134" s="241">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s="25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placem_collection'!W135)),"YES","")</f>
        <v/>
      </c>
      <c r="AM134" t="str">
        <f>IF(ISNUMBER(SEARCH("H", 'WetLitterbags placem_collection'!W135)),"YES","")</f>
        <v/>
      </c>
      <c r="AN134" t="str">
        <f>IF(ISNUMBER(SEARCH("R", 'WetLitterbags placem_collection'!W135)),"YES","")</f>
        <v/>
      </c>
    </row>
    <row r="135" spans="1:40" ht="15" customHeight="1">
      <c r="A135" s="268" t="s">
        <v>2460</v>
      </c>
      <c r="B135" s="282">
        <f>'Dry_Litterbag Placem_Collection'!A136</f>
        <v>134</v>
      </c>
      <c r="C135" s="282" t="str">
        <f>'Dry_Litterbag Placem_Collection'!B136</f>
        <v xml:space="preserve">Mwantimba
</v>
      </c>
      <c r="D135" s="282" t="s">
        <v>2460</v>
      </c>
      <c r="E135" s="282" t="s">
        <v>20</v>
      </c>
      <c r="F135" s="282">
        <v>1</v>
      </c>
      <c r="G135" s="283" t="str">
        <f>'Dry_Litterbag Placem_Collection'!C136</f>
        <v>Wet_P1_T6</v>
      </c>
      <c r="H135" s="284" t="s">
        <v>2559</v>
      </c>
      <c r="I135" s="285" t="s">
        <v>1147</v>
      </c>
      <c r="J135" s="233" t="str">
        <f>'WetLitterbags placem_collection'!K136</f>
        <v>G756</v>
      </c>
      <c r="K135" s="235">
        <f>IFERROR(INDEX('Green_rooibos initial weight'!$C$5:$C$1749,MATCH(J135, 'Green_rooibos initial weight'!$A$5:$A$1749,0)),"")</f>
        <v>2.1459999999999999</v>
      </c>
      <c r="L135" s="235">
        <f t="shared" si="16"/>
        <v>1.8961999999999999</v>
      </c>
      <c r="M135" s="235">
        <f>AVERAGE('Ashed teabags wet'!$J$809:$J$813,'Ashed teabags wet'!$J$817:$J$818,'Ashed teabags wet'!$J$820:$J$821)</f>
        <v>5.5094158734921841</v>
      </c>
      <c r="N135" s="235">
        <f t="shared" si="17"/>
        <v>1.791730456206841</v>
      </c>
      <c r="O135" s="235">
        <f>IF(IFERROR(INDEX('Both teabags AfterWet'!$D$1:$D$839,MATCH(J135,'Both teabags AfterWet'!$B$1:$B$839,0)),"")="","",(IFERROR(INDEX('Both teabags AfterWet'!$D$1:$D$839,MATCH(J135,'Both teabags AfterWet'!$B$1:$B$839,0)),"")))</f>
        <v>0.69399999999999995</v>
      </c>
      <c r="P135" s="235">
        <f t="shared" si="18"/>
        <v>0.54339999999999988</v>
      </c>
      <c r="Q135" s="235">
        <f>IFERROR(INDEX('Ashed teabags wet'!$J$2:$J$825,MATCH(J135,'Ashed teabags wet'!$B$2:$B$825,0)),"")</f>
        <v>17.213930348258991</v>
      </c>
      <c r="R135" s="235">
        <f t="shared" si="15"/>
        <v>0.44985950248756057</v>
      </c>
      <c r="S135" s="236">
        <f>'WetLitterbags placem_collection'!E136</f>
        <v>42762</v>
      </c>
      <c r="T135" s="236">
        <f>IF('WetLitterbags placem_collection'!G136="","",'WetLitterbags placem_collection'!G136)</f>
        <v>42816</v>
      </c>
      <c r="U135" s="237">
        <f t="shared" si="19"/>
        <v>54</v>
      </c>
      <c r="V135" s="235">
        <f t="shared" si="20"/>
        <v>1.3528</v>
      </c>
      <c r="W135" s="235">
        <f t="shared" si="21"/>
        <v>1.3418709537192806</v>
      </c>
      <c r="X135">
        <f>IFERROR(INDEX(Rainfall_Wet!$O$2:$O$217,MATCH(B135, Rainfall_Wet!$A$2:$A$217,0)),"")</f>
        <v>206.85140822299999</v>
      </c>
      <c r="Y135" s="241">
        <v>31.214836424255054</v>
      </c>
      <c r="Z135" s="241">
        <v>11.377370285476141</v>
      </c>
      <c r="AA135" s="241">
        <v>57.407793290268799</v>
      </c>
      <c r="AB135" s="242" t="s">
        <v>2688</v>
      </c>
      <c r="AC135" s="241">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s="25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placem_collection'!W136)),"YES","")</f>
        <v/>
      </c>
      <c r="AM135" t="str">
        <f>IF(ISNUMBER(SEARCH("H", 'WetLitterbags placem_collection'!W136)),"YES","")</f>
        <v/>
      </c>
      <c r="AN135" t="str">
        <f>IF(ISNUMBER(SEARCH("R", 'WetLitterbags placem_collection'!W136)),"YES","")</f>
        <v/>
      </c>
    </row>
    <row r="136" spans="1:40" ht="15" customHeight="1">
      <c r="A136" s="268" t="s">
        <v>2460</v>
      </c>
      <c r="B136" s="282">
        <f>'Dry_Litterbag Placem_Collection'!A137</f>
        <v>135</v>
      </c>
      <c r="C136" s="282" t="str">
        <f>'Dry_Litterbag Placem_Collection'!B137</f>
        <v xml:space="preserve">Mwantimba
</v>
      </c>
      <c r="D136" s="282" t="s">
        <v>2460</v>
      </c>
      <c r="E136" s="282" t="s">
        <v>20</v>
      </c>
      <c r="F136" s="282">
        <v>1</v>
      </c>
      <c r="G136" s="283" t="str">
        <f>'Dry_Litterbag Placem_Collection'!C137</f>
        <v>Wet_P1_T7</v>
      </c>
      <c r="H136" s="284" t="s">
        <v>2559</v>
      </c>
      <c r="I136" s="285" t="s">
        <v>1147</v>
      </c>
      <c r="J136" s="233" t="str">
        <f>'WetLitterbags placem_collection'!K137</f>
        <v>G745</v>
      </c>
      <c r="K136" s="235">
        <f>IFERROR(INDEX('Green_rooibos initial weight'!$C$5:$C$1749,MATCH(J136, 'Green_rooibos initial weight'!$A$5:$A$1749,0)),"")</f>
        <v>1.9570000000000001</v>
      </c>
      <c r="L136" s="235">
        <f t="shared" si="16"/>
        <v>1.7072000000000001</v>
      </c>
      <c r="M136" s="235">
        <f>AVERAGE('Ashed teabags wet'!$J$809:$J$813,'Ashed teabags wet'!$J$817:$J$818,'Ashed teabags wet'!$J$820:$J$821)</f>
        <v>5.5094158734921841</v>
      </c>
      <c r="N136" s="235">
        <f t="shared" si="17"/>
        <v>1.6131432522077416</v>
      </c>
      <c r="O136" s="235">
        <f>IF(IFERROR(INDEX('Both teabags AfterWet'!$D$1:$D$839,MATCH(J136,'Both teabags AfterWet'!$B$1:$B$839,0)),"")="","",(IFERROR(INDEX('Both teabags AfterWet'!$D$1:$D$839,MATCH(J136,'Both teabags AfterWet'!$B$1:$B$839,0)),"")))</f>
        <v>0.61099999999999999</v>
      </c>
      <c r="P136" s="235">
        <f t="shared" si="18"/>
        <v>0.46039999999999998</v>
      </c>
      <c r="Q136" s="235">
        <f>IFERROR(INDEX('Ashed teabags wet'!$J$2:$J$825,MATCH(J136,'Ashed teabags wet'!$B$2:$B$825,0)),"")</f>
        <v>14.334637964774716</v>
      </c>
      <c r="R136" s="235">
        <f t="shared" si="15"/>
        <v>0.3944033268101772</v>
      </c>
      <c r="S136" s="236">
        <f>'WetLitterbags placem_collection'!E137</f>
        <v>42762</v>
      </c>
      <c r="T136" s="236">
        <f>IF('WetLitterbags placem_collection'!G137="","",'WetLitterbags placem_collection'!G137)</f>
        <v>42816</v>
      </c>
      <c r="U136" s="237">
        <f t="shared" si="19"/>
        <v>54</v>
      </c>
      <c r="V136" s="235">
        <f t="shared" si="20"/>
        <v>1.2468000000000001</v>
      </c>
      <c r="W136" s="235">
        <f t="shared" si="21"/>
        <v>1.2187399253975644</v>
      </c>
      <c r="X136">
        <f>IFERROR(INDEX(Rainfall_Wet!$O$2:$O$217,MATCH(B136, Rainfall_Wet!$A$2:$A$217,0)),"")</f>
        <v>206.85140822299999</v>
      </c>
      <c r="Y136" s="241">
        <v>31.214836424255054</v>
      </c>
      <c r="Z136" s="241">
        <v>11.377370285476141</v>
      </c>
      <c r="AA136" s="241">
        <v>57.407793290268799</v>
      </c>
      <c r="AB136" s="242" t="s">
        <v>2688</v>
      </c>
      <c r="AC136" s="241">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s="25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placem_collection'!W137)),"YES","")</f>
        <v/>
      </c>
      <c r="AM136" t="str">
        <f>IF(ISNUMBER(SEARCH("H", 'WetLitterbags placem_collection'!W137)),"YES","")</f>
        <v/>
      </c>
      <c r="AN136" t="str">
        <f>IF(ISNUMBER(SEARCH("R", 'WetLitterbags placem_collection'!W137)),"YES","")</f>
        <v>YES</v>
      </c>
    </row>
    <row r="137" spans="1:40" ht="15" customHeight="1">
      <c r="A137" s="268" t="s">
        <v>2460</v>
      </c>
      <c r="B137" s="282">
        <f>'Dry_Litterbag Placem_Collection'!A138</f>
        <v>136</v>
      </c>
      <c r="C137" s="282" t="str">
        <f>'Dry_Litterbag Placem_Collection'!B138</f>
        <v xml:space="preserve">Mwantimba
</v>
      </c>
      <c r="D137" s="282" t="s">
        <v>2460</v>
      </c>
      <c r="E137" s="282" t="s">
        <v>20</v>
      </c>
      <c r="F137" s="282">
        <v>1</v>
      </c>
      <c r="G137" s="283" t="str">
        <f>'Dry_Litterbag Placem_Collection'!C138</f>
        <v>Wet_P1_T8</v>
      </c>
      <c r="H137" s="284" t="s">
        <v>2559</v>
      </c>
      <c r="I137" s="285" t="s">
        <v>1147</v>
      </c>
      <c r="J137" s="233" t="str">
        <f>'WetLitterbags placem_collection'!K138</f>
        <v>G832</v>
      </c>
      <c r="K137" s="235">
        <f>IFERROR(INDEX('Green_rooibos initial weight'!$C$5:$C$1749,MATCH(J137, 'Green_rooibos initial weight'!$A$5:$A$1749,0)),"")</f>
        <v>2.0470000000000002</v>
      </c>
      <c r="L137" s="235">
        <f t="shared" si="16"/>
        <v>1.7972000000000001</v>
      </c>
      <c r="M137" s="235">
        <f>AVERAGE('Ashed teabags wet'!$J$809:$J$813,'Ashed teabags wet'!$J$817:$J$818,'Ashed teabags wet'!$J$820:$J$821)</f>
        <v>5.5094158734921841</v>
      </c>
      <c r="N137" s="235">
        <f t="shared" si="17"/>
        <v>1.6981847779215986</v>
      </c>
      <c r="O137" s="235">
        <f>IF(IFERROR(INDEX('Both teabags AfterWet'!$D$1:$D$839,MATCH(J137,'Both teabags AfterWet'!$B$1:$B$839,0)),"")="","",(IFERROR(INDEX('Both teabags AfterWet'!$D$1:$D$839,MATCH(J137,'Both teabags AfterWet'!$B$1:$B$839,0)),"")))</f>
        <v>0.5796</v>
      </c>
      <c r="P137" s="235">
        <f t="shared" si="18"/>
        <v>0.42899999999999999</v>
      </c>
      <c r="Q137" s="235">
        <f>IFERROR(INDEX('Ashed teabags wet'!$J$2:$J$825,MATCH(J137,'Ashed teabags wet'!$B$2:$B$825,0)),"")</f>
        <v>15.08132084770828</v>
      </c>
      <c r="R137" s="235">
        <f t="shared" si="15"/>
        <v>0.36430113356333149</v>
      </c>
      <c r="S137" s="236">
        <f>'WetLitterbags placem_collection'!E138</f>
        <v>42762</v>
      </c>
      <c r="T137" s="236">
        <f>IF('WetLitterbags placem_collection'!G138="","",'WetLitterbags placem_collection'!G138)</f>
        <v>42816</v>
      </c>
      <c r="U137" s="237">
        <f t="shared" si="19"/>
        <v>54</v>
      </c>
      <c r="V137" s="235">
        <f t="shared" si="20"/>
        <v>1.3682000000000001</v>
      </c>
      <c r="W137" s="235">
        <f t="shared" si="21"/>
        <v>1.3338836443582671</v>
      </c>
      <c r="X137">
        <f>IFERROR(INDEX(Rainfall_Wet!$O$2:$O$217,MATCH(B137, Rainfall_Wet!$A$2:$A$217,0)),"")</f>
        <v>206.85140822299999</v>
      </c>
      <c r="Y137" s="241">
        <v>31.214836424255054</v>
      </c>
      <c r="Z137" s="241">
        <v>11.377370285476141</v>
      </c>
      <c r="AA137" s="241">
        <v>57.407793290268799</v>
      </c>
      <c r="AB137" s="242" t="s">
        <v>2688</v>
      </c>
      <c r="AC137" s="241">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s="25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placem_collection'!W138)),"YES","")</f>
        <v/>
      </c>
      <c r="AM137" t="str">
        <f>IF(ISNUMBER(SEARCH("H", 'WetLitterbags placem_collection'!W138)),"YES","")</f>
        <v/>
      </c>
      <c r="AN137" t="str">
        <f>IF(ISNUMBER(SEARCH("R", 'WetLitterbags placem_collection'!W138)),"YES","")</f>
        <v>YES</v>
      </c>
    </row>
    <row r="138" spans="1:40" ht="15" customHeight="1">
      <c r="A138" s="268" t="s">
        <v>2460</v>
      </c>
      <c r="B138" s="282">
        <f>'Dry_Litterbag Placem_Collection'!A139</f>
        <v>137</v>
      </c>
      <c r="C138" s="282" t="str">
        <f>'Dry_Litterbag Placem_Collection'!B139</f>
        <v xml:space="preserve">Mwantimba
</v>
      </c>
      <c r="D138" s="282" t="s">
        <v>2460</v>
      </c>
      <c r="E138" s="282" t="s">
        <v>20</v>
      </c>
      <c r="F138" s="282">
        <v>2</v>
      </c>
      <c r="G138" s="283" t="str">
        <f>'Dry_Litterbag Placem_Collection'!C139</f>
        <v>Wet_P2_T1</v>
      </c>
      <c r="H138" s="284" t="s">
        <v>2559</v>
      </c>
      <c r="I138" s="285" t="s">
        <v>1147</v>
      </c>
      <c r="J138" s="233" t="str">
        <f>'WetLitterbags placem_collection'!K139</f>
        <v>G805</v>
      </c>
      <c r="K138" s="235">
        <f>IFERROR(INDEX('Green_rooibos initial weight'!$C$5:$C$1749,MATCH(J138, 'Green_rooibos initial weight'!$A$5:$A$1749,0)),"")</f>
        <v>1.9810000000000001</v>
      </c>
      <c r="L138" s="235">
        <f t="shared" si="16"/>
        <v>1.7312000000000001</v>
      </c>
      <c r="M138" s="235">
        <f>AVERAGE('Ashed teabags wet'!$J$809:$J$813,'Ashed teabags wet'!$J$817:$J$818,'Ashed teabags wet'!$J$820:$J$821)</f>
        <v>5.5094158734921841</v>
      </c>
      <c r="N138" s="235">
        <f t="shared" si="17"/>
        <v>1.6358209923981033</v>
      </c>
      <c r="O138" s="235">
        <f>IF(IFERROR(INDEX('Both teabags AfterWet'!$D$1:$D$839,MATCH(J138,'Both teabags AfterWet'!$B$1:$B$839,0)),"")="","",(IFERROR(INDEX('Both teabags AfterWet'!$D$1:$D$839,MATCH(J138,'Both teabags AfterWet'!$B$1:$B$839,0)),"")))</f>
        <v>1.5740000000000001</v>
      </c>
      <c r="P138" s="235">
        <f t="shared" si="18"/>
        <v>1.4234</v>
      </c>
      <c r="Q138" s="235">
        <f>IFERROR(INDEX('Ashed teabags wet'!$J$2:$J$825,MATCH(J138,'Ashed teabags wet'!$B$2:$B$825,0)),"")</f>
        <v>15.662650602409292</v>
      </c>
      <c r="R138" s="235">
        <f t="shared" si="15"/>
        <v>1.200457831325306</v>
      </c>
      <c r="S138" s="236">
        <f>'WetLitterbags placem_collection'!E139</f>
        <v>42762</v>
      </c>
      <c r="T138" s="236">
        <f>IF('WetLitterbags placem_collection'!G139="","",'WetLitterbags placem_collection'!G139)</f>
        <v>42816</v>
      </c>
      <c r="U138" s="237">
        <f t="shared" si="19"/>
        <v>54</v>
      </c>
      <c r="V138" s="235">
        <f t="shared" si="20"/>
        <v>0.30780000000000007</v>
      </c>
      <c r="W138" s="235">
        <f t="shared" si="21"/>
        <v>0.43536316107279727</v>
      </c>
      <c r="X138">
        <f>IFERROR(INDEX(Rainfall_Wet!$O$2:$O$217,MATCH(B138, Rainfall_Wet!$A$2:$A$217,0)),"")</f>
        <v>206.85140822299999</v>
      </c>
      <c r="Y138" s="241">
        <v>33.96</v>
      </c>
      <c r="Z138" s="241">
        <v>8.9200000000000017</v>
      </c>
      <c r="AA138" s="241">
        <v>57.12</v>
      </c>
      <c r="AB138" s="242" t="s">
        <v>2688</v>
      </c>
      <c r="AC138" s="241">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s="25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placem_collection'!W139)),"YES","")</f>
        <v>YES</v>
      </c>
      <c r="AM138" t="str">
        <f>IF(ISNUMBER(SEARCH("H", 'WetLitterbags placem_collection'!W139)),"YES","")</f>
        <v/>
      </c>
      <c r="AN138" t="str">
        <f>IF(ISNUMBER(SEARCH("R", 'WetLitterbags placem_collection'!W139)),"YES","")</f>
        <v/>
      </c>
    </row>
    <row r="139" spans="1:40" ht="15" customHeight="1">
      <c r="A139" s="268" t="s">
        <v>2460</v>
      </c>
      <c r="B139" s="282">
        <f>'Dry_Litterbag Placem_Collection'!A140</f>
        <v>138</v>
      </c>
      <c r="C139" s="282" t="str">
        <f>'Dry_Litterbag Placem_Collection'!B140</f>
        <v xml:space="preserve">Mwantimba
</v>
      </c>
      <c r="D139" s="282" t="s">
        <v>2460</v>
      </c>
      <c r="E139" s="282" t="s">
        <v>20</v>
      </c>
      <c r="F139" s="282">
        <v>2</v>
      </c>
      <c r="G139" s="283" t="str">
        <f>'Dry_Litterbag Placem_Collection'!C140</f>
        <v>Wet_P2_T2</v>
      </c>
      <c r="H139" s="284" t="s">
        <v>2559</v>
      </c>
      <c r="I139" s="285" t="s">
        <v>1147</v>
      </c>
      <c r="J139" s="233" t="str">
        <f>'WetLitterbags placem_collection'!K140</f>
        <v>G815</v>
      </c>
      <c r="K139" s="235">
        <f>IFERROR(INDEX('Green_rooibos initial weight'!$C$5:$C$1749,MATCH(J139, 'Green_rooibos initial weight'!$A$5:$A$1749,0)),"")</f>
        <v>1.998</v>
      </c>
      <c r="L139" s="235">
        <f t="shared" si="16"/>
        <v>1.7482</v>
      </c>
      <c r="M139" s="235">
        <f>AVERAGE('Ashed teabags wet'!$J$809:$J$813,'Ashed teabags wet'!$J$817:$J$818,'Ashed teabags wet'!$J$820:$J$821)</f>
        <v>5.5094158734921841</v>
      </c>
      <c r="N139" s="235">
        <f t="shared" si="17"/>
        <v>1.6518843916996095</v>
      </c>
      <c r="O139" s="235">
        <f>IF(IFERROR(INDEX('Both teabags AfterWet'!$D$1:$D$839,MATCH(J139,'Both teabags AfterWet'!$B$1:$B$839,0)),"")="","",(IFERROR(INDEX('Both teabags AfterWet'!$D$1:$D$839,MATCH(J139,'Both teabags AfterWet'!$B$1:$B$839,0)),"")))</f>
        <v>0.64300000000000002</v>
      </c>
      <c r="P139" s="235">
        <f t="shared" si="18"/>
        <v>0.4924</v>
      </c>
      <c r="Q139" s="235">
        <f>IFERROR(INDEX('Ashed teabags wet'!$J$2:$J$825,MATCH(J139,'Ashed teabags wet'!$B$2:$B$825,0)),"")</f>
        <v>14.392059553350164</v>
      </c>
      <c r="R139" s="235">
        <f t="shared" ref="R139:R202" si="22">IFERROR(P139-(Q139/100)*P139,"")</f>
        <v>0.42153349875930379</v>
      </c>
      <c r="S139" s="236">
        <f>'WetLitterbags placem_collection'!E140</f>
        <v>42762</v>
      </c>
      <c r="T139" s="236">
        <f>IF('WetLitterbags placem_collection'!G140="","",'WetLitterbags placem_collection'!G140)</f>
        <v>42816</v>
      </c>
      <c r="U139" s="237">
        <f t="shared" si="19"/>
        <v>54</v>
      </c>
      <c r="V139" s="235">
        <f t="shared" si="20"/>
        <v>1.2558</v>
      </c>
      <c r="W139" s="235">
        <f t="shared" si="21"/>
        <v>1.2303508929403058</v>
      </c>
      <c r="X139">
        <f>IFERROR(INDEX(Rainfall_Wet!$O$2:$O$217,MATCH(B139, Rainfall_Wet!$A$2:$A$217,0)),"")</f>
        <v>206.85140822299999</v>
      </c>
      <c r="Y139" s="241">
        <v>33.96</v>
      </c>
      <c r="Z139" s="241">
        <v>8.9200000000000017</v>
      </c>
      <c r="AA139" s="241">
        <v>57.12</v>
      </c>
      <c r="AB139" s="242" t="s">
        <v>2688</v>
      </c>
      <c r="AC139" s="241">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s="25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placem_collection'!W140)),"YES","")</f>
        <v/>
      </c>
      <c r="AM139" t="str">
        <f>IF(ISNUMBER(SEARCH("H", 'WetLitterbags placem_collection'!W140)),"YES","")</f>
        <v/>
      </c>
      <c r="AN139" t="str">
        <f>IF(ISNUMBER(SEARCH("R", 'WetLitterbags placem_collection'!W140)),"YES","")</f>
        <v/>
      </c>
    </row>
    <row r="140" spans="1:40" ht="15" customHeight="1">
      <c r="A140" s="268" t="s">
        <v>2460</v>
      </c>
      <c r="B140" s="282">
        <f>'Dry_Litterbag Placem_Collection'!A141</f>
        <v>139</v>
      </c>
      <c r="C140" s="282" t="str">
        <f>'Dry_Litterbag Placem_Collection'!B141</f>
        <v xml:space="preserve">Mwantimba
</v>
      </c>
      <c r="D140" s="282" t="s">
        <v>2460</v>
      </c>
      <c r="E140" s="282" t="s">
        <v>20</v>
      </c>
      <c r="F140" s="282">
        <v>2</v>
      </c>
      <c r="G140" s="283" t="str">
        <f>'Dry_Litterbag Placem_Collection'!C141</f>
        <v>Wet_P2_T3</v>
      </c>
      <c r="H140" s="284" t="s">
        <v>2559</v>
      </c>
      <c r="I140" s="285" t="s">
        <v>1147</v>
      </c>
      <c r="J140" s="233" t="str">
        <f>'WetLitterbags placem_collection'!K141</f>
        <v>G798</v>
      </c>
      <c r="K140" s="235">
        <f>IFERROR(INDEX('Green_rooibos initial weight'!$C$5:$C$1749,MATCH(J140, 'Green_rooibos initial weight'!$A$5:$A$1749,0)),"")</f>
        <v>2.089</v>
      </c>
      <c r="L140" s="235">
        <f t="shared" si="16"/>
        <v>1.8391999999999999</v>
      </c>
      <c r="M140" s="235">
        <f>AVERAGE('Ashed teabags wet'!$J$809:$J$813,'Ashed teabags wet'!$J$817:$J$818,'Ashed teabags wet'!$J$820:$J$821)</f>
        <v>5.5094158734921841</v>
      </c>
      <c r="N140" s="235">
        <f t="shared" si="17"/>
        <v>1.7378708232547317</v>
      </c>
      <c r="O140" s="235">
        <f>IF(IFERROR(INDEX('Both teabags AfterWet'!$D$1:$D$839,MATCH(J140,'Both teabags AfterWet'!$B$1:$B$839,0)),"")="","",(IFERROR(INDEX('Both teabags AfterWet'!$D$1:$D$839,MATCH(J140,'Both teabags AfterWet'!$B$1:$B$839,0)),"")))</f>
        <v>0.73499999999999999</v>
      </c>
      <c r="P140" s="235">
        <f t="shared" si="18"/>
        <v>0.58440000000000003</v>
      </c>
      <c r="Q140" s="235">
        <f>IFERROR(INDEX('Ashed teabags wet'!$J$2:$J$825,MATCH(J140,'Ashed teabags wet'!$B$2:$B$825,0)),"")</f>
        <v>19.704433497536826</v>
      </c>
      <c r="R140" s="235">
        <f t="shared" si="22"/>
        <v>0.46924729064039483</v>
      </c>
      <c r="S140" s="236">
        <f>'WetLitterbags placem_collection'!E141</f>
        <v>42762</v>
      </c>
      <c r="T140" s="236">
        <f>IF('WetLitterbags placem_collection'!G141="","",'WetLitterbags placem_collection'!G141)</f>
        <v>42816</v>
      </c>
      <c r="U140" s="237">
        <f t="shared" si="19"/>
        <v>54</v>
      </c>
      <c r="V140" s="235">
        <f t="shared" si="20"/>
        <v>1.2547999999999999</v>
      </c>
      <c r="W140" s="235">
        <f t="shared" si="21"/>
        <v>1.2686235326143369</v>
      </c>
      <c r="X140">
        <f>IFERROR(INDEX(Rainfall_Wet!$O$2:$O$217,MATCH(B140, Rainfall_Wet!$A$2:$A$217,0)),"")</f>
        <v>206.85140822299999</v>
      </c>
      <c r="Y140" s="241">
        <v>33.96</v>
      </c>
      <c r="Z140" s="241">
        <v>8.9200000000000017</v>
      </c>
      <c r="AA140" s="241">
        <v>57.12</v>
      </c>
      <c r="AB140" s="242" t="s">
        <v>2688</v>
      </c>
      <c r="AC140" s="241">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s="25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placem_collection'!W141)),"YES","")</f>
        <v>YES</v>
      </c>
      <c r="AM140" t="str">
        <f>IF(ISNUMBER(SEARCH("H", 'WetLitterbags placem_collection'!W141)),"YES","")</f>
        <v>YES</v>
      </c>
      <c r="AN140" t="str">
        <f>IF(ISNUMBER(SEARCH("R", 'WetLitterbags placem_collection'!W141)),"YES","")</f>
        <v>YES</v>
      </c>
    </row>
    <row r="141" spans="1:40" ht="15" customHeight="1">
      <c r="A141" s="268" t="s">
        <v>2460</v>
      </c>
      <c r="B141" s="282">
        <f>'Dry_Litterbag Placem_Collection'!A142</f>
        <v>140</v>
      </c>
      <c r="C141" s="282" t="str">
        <f>'Dry_Litterbag Placem_Collection'!B142</f>
        <v xml:space="preserve">Mwantimba
</v>
      </c>
      <c r="D141" s="282" t="s">
        <v>2460</v>
      </c>
      <c r="E141" s="282" t="s">
        <v>20</v>
      </c>
      <c r="F141" s="282">
        <v>2</v>
      </c>
      <c r="G141" s="283" t="str">
        <f>'Dry_Litterbag Placem_Collection'!C142</f>
        <v>Wet_P2_T4</v>
      </c>
      <c r="H141" s="284" t="s">
        <v>2559</v>
      </c>
      <c r="I141" s="285" t="s">
        <v>1147</v>
      </c>
      <c r="J141" s="233" t="str">
        <f>'WetLitterbags placem_collection'!K142</f>
        <v>G787</v>
      </c>
      <c r="K141" s="235">
        <f>IFERROR(INDEX('Green_rooibos initial weight'!$C$5:$C$1749,MATCH(J141, 'Green_rooibos initial weight'!$A$5:$A$1749,0)),"")</f>
        <v>2.11</v>
      </c>
      <c r="L141" s="235">
        <f t="shared" si="16"/>
        <v>1.8601999999999999</v>
      </c>
      <c r="M141" s="235">
        <f>AVERAGE('Ashed teabags wet'!$J$809:$J$813,'Ashed teabags wet'!$J$817:$J$818,'Ashed teabags wet'!$J$820:$J$821)</f>
        <v>5.5094158734921841</v>
      </c>
      <c r="N141" s="235">
        <f t="shared" si="17"/>
        <v>1.7577138459212982</v>
      </c>
      <c r="O141" s="235">
        <f>IF(IFERROR(INDEX('Both teabags AfterWet'!$D$1:$D$839,MATCH(J141,'Both teabags AfterWet'!$B$1:$B$839,0)),"")="","",(IFERROR(INDEX('Both teabags AfterWet'!$D$1:$D$839,MATCH(J141,'Both teabags AfterWet'!$B$1:$B$839,0)),"")))</f>
        <v>0.67869999999999997</v>
      </c>
      <c r="P141" s="235">
        <f t="shared" si="18"/>
        <v>0.52810000000000001</v>
      </c>
      <c r="Q141" s="235">
        <f>IFERROR(INDEX('Ashed teabags wet'!$J$2:$J$825,MATCH(J141,'Ashed teabags wet'!$B$2:$B$825,0)),"")</f>
        <v>15.0602409638563</v>
      </c>
      <c r="R141" s="235">
        <f t="shared" si="22"/>
        <v>0.4485668674698749</v>
      </c>
      <c r="S141" s="236">
        <f>'WetLitterbags placem_collection'!E142</f>
        <v>42762</v>
      </c>
      <c r="T141" s="236">
        <f>IF('WetLitterbags placem_collection'!G142="","",'WetLitterbags placem_collection'!G142)</f>
        <v>42816</v>
      </c>
      <c r="U141" s="237">
        <f t="shared" si="19"/>
        <v>54</v>
      </c>
      <c r="V141" s="235">
        <f t="shared" si="20"/>
        <v>1.3320999999999998</v>
      </c>
      <c r="W141" s="235">
        <f t="shared" si="21"/>
        <v>1.3091469784514234</v>
      </c>
      <c r="X141">
        <f>IFERROR(INDEX(Rainfall_Wet!$O$2:$O$217,MATCH(B141, Rainfall_Wet!$A$2:$A$217,0)),"")</f>
        <v>206.85140822299999</v>
      </c>
      <c r="Y141" s="241">
        <v>33.96</v>
      </c>
      <c r="Z141" s="241">
        <v>8.9200000000000017</v>
      </c>
      <c r="AA141" s="241">
        <v>57.12</v>
      </c>
      <c r="AB141" s="242" t="s">
        <v>2688</v>
      </c>
      <c r="AC141" s="241">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s="25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placem_collection'!W142)),"YES","")</f>
        <v/>
      </c>
      <c r="AM141" t="str">
        <f>IF(ISNUMBER(SEARCH("H", 'WetLitterbags placem_collection'!W142)),"YES","")</f>
        <v/>
      </c>
      <c r="AN141" t="str">
        <f>IF(ISNUMBER(SEARCH("R", 'WetLitterbags placem_collection'!W142)),"YES","")</f>
        <v>YES</v>
      </c>
    </row>
    <row r="142" spans="1:40" ht="15" customHeight="1">
      <c r="A142" s="268" t="s">
        <v>2460</v>
      </c>
      <c r="B142" s="282">
        <f>'Dry_Litterbag Placem_Collection'!A143</f>
        <v>141</v>
      </c>
      <c r="C142" s="282" t="str">
        <f>'Dry_Litterbag Placem_Collection'!B143</f>
        <v xml:space="preserve">Mwantimba
</v>
      </c>
      <c r="D142" s="282" t="s">
        <v>2460</v>
      </c>
      <c r="E142" s="282" t="s">
        <v>20</v>
      </c>
      <c r="F142" s="282">
        <v>2</v>
      </c>
      <c r="G142" s="283" t="str">
        <f>'Dry_Litterbag Placem_Collection'!C143</f>
        <v>Wet_P2_T5</v>
      </c>
      <c r="H142" s="284" t="s">
        <v>2559</v>
      </c>
      <c r="I142" s="285" t="s">
        <v>1147</v>
      </c>
      <c r="J142" s="233" t="str">
        <f>'WetLitterbags placem_collection'!K143</f>
        <v>G900</v>
      </c>
      <c r="K142" s="235">
        <f>IFERROR(INDEX('Green_rooibos initial weight'!$C$5:$C$1749,MATCH(J142, 'Green_rooibos initial weight'!$A$5:$A$1749,0)),"")</f>
        <v>2.0910000000000002</v>
      </c>
      <c r="L142" s="235">
        <f t="shared" si="16"/>
        <v>1.8412000000000002</v>
      </c>
      <c r="M142" s="235">
        <f>AVERAGE('Ashed teabags wet'!$J$809:$J$813,'Ashed teabags wet'!$J$817:$J$818,'Ashed teabags wet'!$J$820:$J$821)</f>
        <v>5.5094158734921841</v>
      </c>
      <c r="N142" s="235">
        <f t="shared" si="17"/>
        <v>1.7397606349372621</v>
      </c>
      <c r="O142" s="235">
        <f>IF(IFERROR(INDEX('Both teabags AfterWet'!$D$1:$D$839,MATCH(J142,'Both teabags AfterWet'!$B$1:$B$839,0)),"")="","",(IFERROR(INDEX('Both teabags AfterWet'!$D$1:$D$839,MATCH(J142,'Both teabags AfterWet'!$B$1:$B$839,0)),"")))</f>
        <v>1.5369999999999999</v>
      </c>
      <c r="P142" s="235">
        <f t="shared" si="18"/>
        <v>1.3863999999999999</v>
      </c>
      <c r="Q142" s="235">
        <f>IFERROR(INDEX('Ashed teabags wet'!$J$2:$J$825,MATCH(J142,'Ashed teabags wet'!$B$2:$B$825,0)),"")</f>
        <v>34.652509652509345</v>
      </c>
      <c r="R142" s="235">
        <f t="shared" si="22"/>
        <v>0.90597760617761036</v>
      </c>
      <c r="S142" s="236">
        <f>'WetLitterbags placem_collection'!E143</f>
        <v>42762</v>
      </c>
      <c r="T142" s="236">
        <f>IF('WetLitterbags placem_collection'!G143="","",'WetLitterbags placem_collection'!G143)</f>
        <v>42816</v>
      </c>
      <c r="U142" s="237">
        <f t="shared" si="19"/>
        <v>54</v>
      </c>
      <c r="V142" s="235">
        <f t="shared" si="20"/>
        <v>0.45480000000000032</v>
      </c>
      <c r="W142" s="235">
        <f t="shared" si="21"/>
        <v>0.83378302875965171</v>
      </c>
      <c r="X142">
        <f>IFERROR(INDEX(Rainfall_Wet!$O$2:$O$217,MATCH(B142, Rainfall_Wet!$A$2:$A$217,0)),"")</f>
        <v>206.85140822299999</v>
      </c>
      <c r="Y142" s="241">
        <v>33.96</v>
      </c>
      <c r="Z142" s="241">
        <v>8.9200000000000017</v>
      </c>
      <c r="AA142" s="241">
        <v>57.12</v>
      </c>
      <c r="AB142" s="242" t="s">
        <v>2688</v>
      </c>
      <c r="AC142" s="241">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s="25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placem_collection'!W143)),"YES","")</f>
        <v>YES</v>
      </c>
      <c r="AM142" t="str">
        <f>IF(ISNUMBER(SEARCH("H", 'WetLitterbags placem_collection'!W143)),"YES","")</f>
        <v>YES</v>
      </c>
      <c r="AN142" t="str">
        <f>IF(ISNUMBER(SEARCH("R", 'WetLitterbags placem_collection'!W143)),"YES","")</f>
        <v>YES</v>
      </c>
    </row>
    <row r="143" spans="1:40" ht="15" customHeight="1">
      <c r="A143" s="268" t="s">
        <v>2460</v>
      </c>
      <c r="B143" s="282">
        <f>'Dry_Litterbag Placem_Collection'!A144</f>
        <v>142</v>
      </c>
      <c r="C143" s="282" t="str">
        <f>'Dry_Litterbag Placem_Collection'!B144</f>
        <v xml:space="preserve">Mwantimba
</v>
      </c>
      <c r="D143" s="282" t="s">
        <v>2460</v>
      </c>
      <c r="E143" s="282" t="s">
        <v>20</v>
      </c>
      <c r="F143" s="282">
        <v>2</v>
      </c>
      <c r="G143" s="283" t="str">
        <f>'Dry_Litterbag Placem_Collection'!C144</f>
        <v>Wet_P2_T6</v>
      </c>
      <c r="H143" s="284" t="s">
        <v>2559</v>
      </c>
      <c r="I143" s="285" t="s">
        <v>1147</v>
      </c>
      <c r="J143" s="233" t="str">
        <f>'WetLitterbags placem_collection'!K144</f>
        <v>G817</v>
      </c>
      <c r="K143" s="235">
        <f>IFERROR(INDEX('Green_rooibos initial weight'!$C$5:$C$1749,MATCH(J143, 'Green_rooibos initial weight'!$A$5:$A$1749,0)),"")</f>
        <v>1.9770000000000001</v>
      </c>
      <c r="L143" s="235">
        <f t="shared" si="16"/>
        <v>1.7272000000000001</v>
      </c>
      <c r="M143" s="235">
        <f>AVERAGE('Ashed teabags wet'!$J$809:$J$813,'Ashed teabags wet'!$J$817:$J$818,'Ashed teabags wet'!$J$820:$J$821)</f>
        <v>5.5094158734921841</v>
      </c>
      <c r="N143" s="235">
        <f t="shared" si="17"/>
        <v>1.6320413690330431</v>
      </c>
      <c r="O143" s="235" t="str">
        <f>IF(IFERROR(INDEX('Both teabags AfterWet'!$D$1:$D$839,MATCH(J143,'Both teabags AfterWet'!$B$1:$B$839,0)),"")="","",(IFERROR(INDEX('Both teabags AfterWet'!$D$1:$D$839,MATCH(J143,'Both teabags AfterWet'!$B$1:$B$839,0)),"")))</f>
        <v>N.A</v>
      </c>
      <c r="P143" s="235" t="str">
        <f t="shared" si="18"/>
        <v/>
      </c>
      <c r="Q143" s="235">
        <f>IFERROR(INDEX('Ashed teabags wet'!$J$2:$J$825,MATCH(J143,'Ashed teabags wet'!$B$2:$B$825,0)),"")</f>
        <v>45.987198424421408</v>
      </c>
      <c r="R143" s="235" t="str">
        <f t="shared" si="22"/>
        <v/>
      </c>
      <c r="S143" s="236">
        <f>'WetLitterbags placem_collection'!E144</f>
        <v>42762</v>
      </c>
      <c r="T143" s="236">
        <f>IF('WetLitterbags placem_collection'!G144="","",'WetLitterbags placem_collection'!G144)</f>
        <v>42816</v>
      </c>
      <c r="U143" s="237">
        <f t="shared" si="19"/>
        <v>54</v>
      </c>
      <c r="V143" s="235" t="str">
        <f t="shared" si="20"/>
        <v/>
      </c>
      <c r="W143" s="235" t="str">
        <f t="shared" si="21"/>
        <v/>
      </c>
      <c r="X143">
        <f>IFERROR(INDEX(Rainfall_Wet!$O$2:$O$217,MATCH(B143, Rainfall_Wet!$A$2:$A$217,0)),"")</f>
        <v>206.85140822299999</v>
      </c>
      <c r="Y143" s="241">
        <v>33.96</v>
      </c>
      <c r="Z143" s="241">
        <v>8.9200000000000017</v>
      </c>
      <c r="AA143" s="241">
        <v>57.12</v>
      </c>
      <c r="AB143" s="242" t="s">
        <v>2688</v>
      </c>
      <c r="AC143" s="241">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s="25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placem_collection'!W144)),"YES","")</f>
        <v/>
      </c>
      <c r="AM143" t="str">
        <f>IF(ISNUMBER(SEARCH("H", 'WetLitterbags placem_collection'!W144)),"YES","")</f>
        <v>YES</v>
      </c>
      <c r="AN143" t="str">
        <f>IF(ISNUMBER(SEARCH("R", 'WetLitterbags placem_collection'!W144)),"YES","")</f>
        <v/>
      </c>
    </row>
    <row r="144" spans="1:40" ht="15" customHeight="1">
      <c r="A144" s="268" t="s">
        <v>2460</v>
      </c>
      <c r="B144" s="282">
        <f>'Dry_Litterbag Placem_Collection'!A145</f>
        <v>143</v>
      </c>
      <c r="C144" s="282" t="str">
        <f>'Dry_Litterbag Placem_Collection'!B145</f>
        <v xml:space="preserve">Mwantimba
</v>
      </c>
      <c r="D144" s="282" t="s">
        <v>2460</v>
      </c>
      <c r="E144" s="282" t="s">
        <v>20</v>
      </c>
      <c r="F144" s="282">
        <v>2</v>
      </c>
      <c r="G144" s="283" t="str">
        <f>'Dry_Litterbag Placem_Collection'!C145</f>
        <v>Wet_P2_T7</v>
      </c>
      <c r="H144" s="284" t="s">
        <v>2559</v>
      </c>
      <c r="I144" s="285" t="s">
        <v>1147</v>
      </c>
      <c r="J144" s="233" t="str">
        <f>'WetLitterbags placem_collection'!K145</f>
        <v>G836</v>
      </c>
      <c r="K144" s="235">
        <f>IFERROR(INDEX('Green_rooibos initial weight'!$C$5:$C$1749,MATCH(J144, 'Green_rooibos initial weight'!$A$5:$A$1749,0)),"")</f>
        <v>2.0419999999999998</v>
      </c>
      <c r="L144" s="235">
        <f t="shared" si="16"/>
        <v>1.7921999999999998</v>
      </c>
      <c r="M144" s="235">
        <f>AVERAGE('Ashed teabags wet'!$J$809:$J$813,'Ashed teabags wet'!$J$817:$J$818,'Ashed teabags wet'!$J$820:$J$821)</f>
        <v>5.5094158734921841</v>
      </c>
      <c r="N144" s="235">
        <f t="shared" si="17"/>
        <v>1.6934602487152728</v>
      </c>
      <c r="O144" s="235">
        <f>IF(IFERROR(INDEX('Both teabags AfterWet'!$D$1:$D$839,MATCH(J144,'Both teabags AfterWet'!$B$1:$B$839,0)),"")="","",(IFERROR(INDEX('Both teabags AfterWet'!$D$1:$D$839,MATCH(J144,'Both teabags AfterWet'!$B$1:$B$839,0)),"")))</f>
        <v>0.60970000000000002</v>
      </c>
      <c r="P144" s="235">
        <f t="shared" si="18"/>
        <v>0.45910000000000001</v>
      </c>
      <c r="Q144" s="235">
        <f>IFERROR(INDEX('Ashed teabags wet'!$J$2:$J$825,MATCH(J144,'Ashed teabags wet'!$B$2:$B$825,0)),"")</f>
        <v>13.060240963856003</v>
      </c>
      <c r="R144" s="235">
        <f t="shared" si="22"/>
        <v>0.39914043373493707</v>
      </c>
      <c r="S144" s="236">
        <f>'WetLitterbags placem_collection'!E145</f>
        <v>42762</v>
      </c>
      <c r="T144" s="236">
        <f>IF('WetLitterbags placem_collection'!G145="","",'WetLitterbags placem_collection'!G145)</f>
        <v>42816</v>
      </c>
      <c r="U144" s="237">
        <f t="shared" si="19"/>
        <v>54</v>
      </c>
      <c r="V144" s="235">
        <f t="shared" si="20"/>
        <v>1.3330999999999997</v>
      </c>
      <c r="W144" s="235">
        <f t="shared" si="21"/>
        <v>1.2943198149803357</v>
      </c>
      <c r="X144">
        <f>IFERROR(INDEX(Rainfall_Wet!$O$2:$O$217,MATCH(B144, Rainfall_Wet!$A$2:$A$217,0)),"")</f>
        <v>206.85140822299999</v>
      </c>
      <c r="Y144" s="241">
        <v>33.96</v>
      </c>
      <c r="Z144" s="241">
        <v>8.9200000000000017</v>
      </c>
      <c r="AA144" s="241">
        <v>57.12</v>
      </c>
      <c r="AB144" s="242" t="s">
        <v>2688</v>
      </c>
      <c r="AC144" s="241">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s="25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placem_collection'!W145)),"YES","")</f>
        <v/>
      </c>
      <c r="AM144" t="str">
        <f>IF(ISNUMBER(SEARCH("H", 'WetLitterbags placem_collection'!W145)),"YES","")</f>
        <v/>
      </c>
      <c r="AN144" t="str">
        <f>IF(ISNUMBER(SEARCH("R", 'WetLitterbags placem_collection'!W145)),"YES","")</f>
        <v/>
      </c>
    </row>
    <row r="145" spans="1:40" ht="15" customHeight="1">
      <c r="A145" s="268" t="s">
        <v>2460</v>
      </c>
      <c r="B145" s="282">
        <f>'Dry_Litterbag Placem_Collection'!A146</f>
        <v>144</v>
      </c>
      <c r="C145" s="282" t="str">
        <f>'Dry_Litterbag Placem_Collection'!B146</f>
        <v xml:space="preserve">Mwantimba
</v>
      </c>
      <c r="D145" s="282" t="s">
        <v>2460</v>
      </c>
      <c r="E145" s="282" t="s">
        <v>20</v>
      </c>
      <c r="F145" s="282">
        <v>2</v>
      </c>
      <c r="G145" s="283" t="str">
        <f>'Dry_Litterbag Placem_Collection'!C146</f>
        <v>Wet_P2_T8</v>
      </c>
      <c r="H145" s="284" t="s">
        <v>2559</v>
      </c>
      <c r="I145" s="285" t="s">
        <v>1147</v>
      </c>
      <c r="J145" s="233" t="str">
        <f>'WetLitterbags placem_collection'!K146</f>
        <v>G784</v>
      </c>
      <c r="K145" s="235">
        <f>IFERROR(INDEX('Green_rooibos initial weight'!$C$5:$C$1749,MATCH(J145, 'Green_rooibos initial weight'!$A$5:$A$1749,0)),"")</f>
        <v>2.1070000000000002</v>
      </c>
      <c r="L145" s="235">
        <f t="shared" si="16"/>
        <v>1.8572000000000002</v>
      </c>
      <c r="M145" s="235">
        <f>AVERAGE('Ashed teabags wet'!$J$809:$J$813,'Ashed teabags wet'!$J$817:$J$818,'Ashed teabags wet'!$J$820:$J$821)</f>
        <v>5.5094158734921841</v>
      </c>
      <c r="N145" s="235">
        <f t="shared" si="17"/>
        <v>1.7548791283975034</v>
      </c>
      <c r="O145" s="235">
        <f>IF(IFERROR(INDEX('Both teabags AfterWet'!$D$1:$D$839,MATCH(J145,'Both teabags AfterWet'!$B$1:$B$839,0)),"")="","",(IFERROR(INDEX('Both teabags AfterWet'!$D$1:$D$839,MATCH(J145,'Both teabags AfterWet'!$B$1:$B$839,0)),"")))</f>
        <v>0.78500000000000003</v>
      </c>
      <c r="P145" s="235">
        <f t="shared" si="18"/>
        <v>0.63440000000000007</v>
      </c>
      <c r="Q145" s="235">
        <f>IFERROR(INDEX('Ashed teabags wet'!$J$2:$J$825,MATCH(J145,'Ashed teabags wet'!$B$2:$B$825,0)),"")</f>
        <v>26.404773744405041</v>
      </c>
      <c r="R145" s="235">
        <f t="shared" si="22"/>
        <v>0.46688811536549446</v>
      </c>
      <c r="S145" s="236">
        <f>'WetLitterbags placem_collection'!E146</f>
        <v>42762</v>
      </c>
      <c r="T145" s="236">
        <f>IF('WetLitterbags placem_collection'!G146="","",'WetLitterbags placem_collection'!G146)</f>
        <v>42816</v>
      </c>
      <c r="U145" s="237">
        <f t="shared" si="19"/>
        <v>54</v>
      </c>
      <c r="V145" s="235">
        <f t="shared" si="20"/>
        <v>1.2228000000000001</v>
      </c>
      <c r="W145" s="235">
        <f t="shared" si="21"/>
        <v>1.2879910130320089</v>
      </c>
      <c r="X145">
        <f>IFERROR(INDEX(Rainfall_Wet!$O$2:$O$217,MATCH(B145, Rainfall_Wet!$A$2:$A$217,0)),"")</f>
        <v>206.85140822299999</v>
      </c>
      <c r="Y145" s="241">
        <v>33.96</v>
      </c>
      <c r="Z145" s="241">
        <v>8.9200000000000017</v>
      </c>
      <c r="AA145" s="241">
        <v>57.12</v>
      </c>
      <c r="AB145" s="242" t="s">
        <v>2688</v>
      </c>
      <c r="AC145" s="241">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s="25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placem_collection'!W146)),"YES","")</f>
        <v/>
      </c>
      <c r="AM145" t="str">
        <f>IF(ISNUMBER(SEARCH("H", 'WetLitterbags placem_collection'!W146)),"YES","")</f>
        <v>YES</v>
      </c>
      <c r="AN145" t="str">
        <f>IF(ISNUMBER(SEARCH("R", 'WetLitterbags placem_collection'!W146)),"YES","")</f>
        <v/>
      </c>
    </row>
    <row r="146" spans="1:40" ht="15" customHeight="1">
      <c r="A146" s="268" t="s">
        <v>2460</v>
      </c>
      <c r="B146" s="282">
        <f>'Dry_Litterbag Placem_Collection'!A147</f>
        <v>145</v>
      </c>
      <c r="C146" s="282" t="str">
        <f>'Dry_Litterbag Placem_Collection'!B147</f>
        <v xml:space="preserve">Mwantimba
</v>
      </c>
      <c r="D146" s="282" t="s">
        <v>2460</v>
      </c>
      <c r="E146" s="282" t="s">
        <v>20</v>
      </c>
      <c r="F146" s="282">
        <v>3</v>
      </c>
      <c r="G146" s="283" t="str">
        <f>'Dry_Litterbag Placem_Collection'!C147</f>
        <v>Wet_P3_T1</v>
      </c>
      <c r="H146" s="284" t="s">
        <v>2559</v>
      </c>
      <c r="I146" s="285" t="s">
        <v>1147</v>
      </c>
      <c r="J146" s="233" t="str">
        <f>'WetLitterbags placem_collection'!K147</f>
        <v>G902</v>
      </c>
      <c r="K146" s="235">
        <f>IFERROR(INDEX('Green_rooibos initial weight'!$C$5:$C$1749,MATCH(J146, 'Green_rooibos initial weight'!$A$5:$A$1749,0)),"")</f>
        <v>2.0750000000000002</v>
      </c>
      <c r="L146" s="235">
        <f t="shared" si="16"/>
        <v>1.8252000000000002</v>
      </c>
      <c r="M146" s="235">
        <f>AVERAGE('Ashed teabags wet'!$J$809:$J$813,'Ashed teabags wet'!$J$817:$J$818,'Ashed teabags wet'!$J$820:$J$821)</f>
        <v>5.5094158734921841</v>
      </c>
      <c r="N146" s="235">
        <f t="shared" si="17"/>
        <v>1.7246421414770208</v>
      </c>
      <c r="O146" s="235">
        <f>IF(IFERROR(INDEX('Both teabags AfterWet'!$D$1:$D$839,MATCH(J146,'Both teabags AfterWet'!$B$1:$B$839,0)),"")="","",(IFERROR(INDEX('Both teabags AfterWet'!$D$1:$D$839,MATCH(J146,'Both teabags AfterWet'!$B$1:$B$839,0)),"")))</f>
        <v>0.79200000000000004</v>
      </c>
      <c r="P146" s="235">
        <f t="shared" si="18"/>
        <v>0.64139999999999997</v>
      </c>
      <c r="Q146" s="235">
        <f>IFERROR(INDEX('Ashed teabags wet'!$J$2:$J$825,MATCH(J146,'Ashed teabags wet'!$B$2:$B$825,0)),"")</f>
        <v>20.158102766798436</v>
      </c>
      <c r="R146" s="235">
        <f t="shared" si="22"/>
        <v>0.51210592885375483</v>
      </c>
      <c r="S146" s="236">
        <f>'WetLitterbags placem_collection'!E147</f>
        <v>42762</v>
      </c>
      <c r="T146" s="236">
        <f>IF('WetLitterbags placem_collection'!G147="","",'WetLitterbags placem_collection'!G147)</f>
        <v>42815</v>
      </c>
      <c r="U146" s="237">
        <f t="shared" si="19"/>
        <v>53</v>
      </c>
      <c r="V146" s="235">
        <f t="shared" si="20"/>
        <v>1.1838000000000002</v>
      </c>
      <c r="W146" s="235">
        <f t="shared" si="21"/>
        <v>1.2125362126232659</v>
      </c>
      <c r="X146">
        <f>IFERROR(INDEX(Rainfall_Wet!$O$2:$O$217,MATCH(B146, Rainfall_Wet!$A$2:$A$217,0)),"")</f>
        <v>205.76139209600001</v>
      </c>
      <c r="Y146" s="241">
        <v>39.96</v>
      </c>
      <c r="Z146" s="241">
        <v>12.920000000000002</v>
      </c>
      <c r="AA146" s="241">
        <v>47.12</v>
      </c>
      <c r="AB146" s="242" t="s">
        <v>2692</v>
      </c>
      <c r="AC146" s="241">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s="25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placem_collection'!W147)),"YES","")</f>
        <v/>
      </c>
      <c r="AM146" t="str">
        <f>IF(ISNUMBER(SEARCH("H", 'WetLitterbags placem_collection'!W147)),"YES","")</f>
        <v/>
      </c>
      <c r="AN146" t="str">
        <f>IF(ISNUMBER(SEARCH("R", 'WetLitterbags placem_collection'!W147)),"YES","")</f>
        <v/>
      </c>
    </row>
    <row r="147" spans="1:40" ht="15" customHeight="1">
      <c r="A147" s="268" t="s">
        <v>2460</v>
      </c>
      <c r="B147" s="282">
        <f>'Dry_Litterbag Placem_Collection'!A148</f>
        <v>146</v>
      </c>
      <c r="C147" s="282" t="str">
        <f>'Dry_Litterbag Placem_Collection'!B148</f>
        <v xml:space="preserve">Mwantimba
</v>
      </c>
      <c r="D147" s="282" t="s">
        <v>2460</v>
      </c>
      <c r="E147" s="282" t="s">
        <v>20</v>
      </c>
      <c r="F147" s="282">
        <v>3</v>
      </c>
      <c r="G147" s="283" t="str">
        <f>'Dry_Litterbag Placem_Collection'!C148</f>
        <v>Wet_P3_T2</v>
      </c>
      <c r="H147" s="284" t="s">
        <v>2559</v>
      </c>
      <c r="I147" s="285" t="s">
        <v>1147</v>
      </c>
      <c r="J147" s="233" t="str">
        <f>'WetLitterbags placem_collection'!K148</f>
        <v>G689</v>
      </c>
      <c r="K147" s="235">
        <f>IFERROR(INDEX('Green_rooibos initial weight'!$C$5:$C$1749,MATCH(J147, 'Green_rooibos initial weight'!$A$5:$A$1749,0)),"")</f>
        <v>2.0339999999999998</v>
      </c>
      <c r="L147" s="235">
        <f t="shared" si="16"/>
        <v>1.7841999999999998</v>
      </c>
      <c r="M147" s="235">
        <f>AVERAGE('Ashed teabags wet'!$J$809:$J$813,'Ashed teabags wet'!$J$817:$J$818,'Ashed teabags wet'!$J$820:$J$821)</f>
        <v>5.5094158734921841</v>
      </c>
      <c r="N147" s="235">
        <f t="shared" si="17"/>
        <v>1.6859010019851524</v>
      </c>
      <c r="O147" s="235">
        <f>IF(IFERROR(INDEX('Both teabags AfterWet'!$D$1:$D$839,MATCH(J147,'Both teabags AfterWet'!$B$1:$B$839,0)),"")="","",(IFERROR(INDEX('Both teabags AfterWet'!$D$1:$D$839,MATCH(J147,'Both teabags AfterWet'!$B$1:$B$839,0)),"")))</f>
        <v>0.52200000000000002</v>
      </c>
      <c r="P147" s="235">
        <f t="shared" si="18"/>
        <v>0.37140000000000001</v>
      </c>
      <c r="Q147" s="235">
        <f>IFERROR(INDEX('Ashed teabags wet'!$J$2:$J$825,MATCH(J147,'Ashed teabags wet'!$B$2:$B$825,0)),"")</f>
        <v>14.092009685229803</v>
      </c>
      <c r="R147" s="235">
        <f t="shared" si="22"/>
        <v>0.31906227602905651</v>
      </c>
      <c r="S147" s="236">
        <f>'WetLitterbags placem_collection'!E148</f>
        <v>42762</v>
      </c>
      <c r="T147" s="236">
        <f>IF('WetLitterbags placem_collection'!G148="","",'WetLitterbags placem_collection'!G148)</f>
        <v>42815</v>
      </c>
      <c r="U147" s="237">
        <f t="shared" si="19"/>
        <v>53</v>
      </c>
      <c r="V147" s="235">
        <f t="shared" si="20"/>
        <v>1.4127999999999998</v>
      </c>
      <c r="W147" s="235">
        <f t="shared" si="21"/>
        <v>1.3668387259560959</v>
      </c>
      <c r="X147">
        <f>IFERROR(INDEX(Rainfall_Wet!$O$2:$O$217,MATCH(B147, Rainfall_Wet!$A$2:$A$217,0)),"")</f>
        <v>205.76139209600001</v>
      </c>
      <c r="Y147" s="241">
        <v>39.96</v>
      </c>
      <c r="Z147" s="241">
        <v>12.920000000000002</v>
      </c>
      <c r="AA147" s="241">
        <v>47.12</v>
      </c>
      <c r="AB147" s="242" t="s">
        <v>2692</v>
      </c>
      <c r="AC147" s="241">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s="25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placem_collection'!W148)),"YES","")</f>
        <v/>
      </c>
      <c r="AM147" t="str">
        <f>IF(ISNUMBER(SEARCH("H", 'WetLitterbags placem_collection'!W148)),"YES","")</f>
        <v/>
      </c>
      <c r="AN147" t="str">
        <f>IF(ISNUMBER(SEARCH("R", 'WetLitterbags placem_collection'!W148)),"YES","")</f>
        <v/>
      </c>
    </row>
    <row r="148" spans="1:40" ht="15" customHeight="1">
      <c r="A148" s="268" t="s">
        <v>2460</v>
      </c>
      <c r="B148" s="282">
        <f>'Dry_Litterbag Placem_Collection'!A149</f>
        <v>147</v>
      </c>
      <c r="C148" s="282" t="str">
        <f>'Dry_Litterbag Placem_Collection'!B149</f>
        <v xml:space="preserve">Mwantimba
</v>
      </c>
      <c r="D148" s="282" t="s">
        <v>2460</v>
      </c>
      <c r="E148" s="282" t="s">
        <v>20</v>
      </c>
      <c r="F148" s="282">
        <v>3</v>
      </c>
      <c r="G148" s="283" t="str">
        <f>'Dry_Litterbag Placem_Collection'!C149</f>
        <v>Wet_P3_T3</v>
      </c>
      <c r="H148" s="284" t="s">
        <v>2559</v>
      </c>
      <c r="I148" s="285" t="s">
        <v>1147</v>
      </c>
      <c r="J148" s="233" t="str">
        <f>'WetLitterbags placem_collection'!K149</f>
        <v>G678</v>
      </c>
      <c r="K148" s="235">
        <f>IFERROR(INDEX('Green_rooibos initial weight'!$C$5:$C$1749,MATCH(J148, 'Green_rooibos initial weight'!$A$5:$A$1749,0)),"")</f>
        <v>2.012</v>
      </c>
      <c r="L148" s="235">
        <f t="shared" si="16"/>
        <v>1.7622</v>
      </c>
      <c r="M148" s="235">
        <f>AVERAGE('Ashed teabags wet'!$J$809:$J$813,'Ashed teabags wet'!$J$817:$J$818,'Ashed teabags wet'!$J$820:$J$821)</f>
        <v>5.5094158734921841</v>
      </c>
      <c r="N148" s="235">
        <f t="shared" si="17"/>
        <v>1.6651130734773207</v>
      </c>
      <c r="O148" s="235">
        <f>IF(IFERROR(INDEX('Both teabags AfterWet'!$D$1:$D$839,MATCH(J148,'Both teabags AfterWet'!$B$1:$B$839,0)),"")="","",(IFERROR(INDEX('Both teabags AfterWet'!$D$1:$D$839,MATCH(J148,'Both teabags AfterWet'!$B$1:$B$839,0)),"")))</f>
        <v>0.70199999999999996</v>
      </c>
      <c r="P148" s="235">
        <f t="shared" si="18"/>
        <v>0.55139999999999989</v>
      </c>
      <c r="Q148" s="235">
        <f>IFERROR(INDEX('Ashed teabags wet'!$J$2:$J$825,MATCH(J148,'Ashed teabags wet'!$B$2:$B$825,0)),"")</f>
        <v>16.333666333666116</v>
      </c>
      <c r="R148" s="235">
        <f t="shared" si="22"/>
        <v>0.46133616383616494</v>
      </c>
      <c r="S148" s="236">
        <f>'WetLitterbags placem_collection'!E149</f>
        <v>42762</v>
      </c>
      <c r="T148" s="236">
        <f>IF('WetLitterbags placem_collection'!G149="","",'WetLitterbags placem_collection'!G149)</f>
        <v>42816</v>
      </c>
      <c r="U148" s="237">
        <f t="shared" si="19"/>
        <v>54</v>
      </c>
      <c r="V148" s="235">
        <f t="shared" si="20"/>
        <v>1.2108000000000001</v>
      </c>
      <c r="W148" s="235">
        <f t="shared" si="21"/>
        <v>1.2037769096411557</v>
      </c>
      <c r="X148">
        <f>IFERROR(INDEX(Rainfall_Wet!$O$2:$O$217,MATCH(B148, Rainfall_Wet!$A$2:$A$217,0)),"")</f>
        <v>206.85140822299999</v>
      </c>
      <c r="Y148" s="241">
        <v>39.96</v>
      </c>
      <c r="Z148" s="241">
        <v>12.920000000000002</v>
      </c>
      <c r="AA148" s="241">
        <v>47.12</v>
      </c>
      <c r="AB148" s="242" t="s">
        <v>2692</v>
      </c>
      <c r="AC148" s="241">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s="25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placem_collection'!W149)),"YES","")</f>
        <v/>
      </c>
      <c r="AM148" t="str">
        <f>IF(ISNUMBER(SEARCH("H", 'WetLitterbags placem_collection'!W149)),"YES","")</f>
        <v/>
      </c>
      <c r="AN148" t="str">
        <f>IF(ISNUMBER(SEARCH("R", 'WetLitterbags placem_collection'!W149)),"YES","")</f>
        <v/>
      </c>
    </row>
    <row r="149" spans="1:40" ht="15" customHeight="1">
      <c r="A149" s="268" t="s">
        <v>2460</v>
      </c>
      <c r="B149" s="282">
        <f>'Dry_Litterbag Placem_Collection'!A150</f>
        <v>148</v>
      </c>
      <c r="C149" s="282" t="str">
        <f>'Dry_Litterbag Placem_Collection'!B150</f>
        <v xml:space="preserve">Mwantimba
</v>
      </c>
      <c r="D149" s="282" t="s">
        <v>2460</v>
      </c>
      <c r="E149" s="282" t="s">
        <v>20</v>
      </c>
      <c r="F149" s="282">
        <v>3</v>
      </c>
      <c r="G149" s="283" t="str">
        <f>'Dry_Litterbag Placem_Collection'!C150</f>
        <v>Wet_P3_T4</v>
      </c>
      <c r="H149" s="284" t="s">
        <v>2559</v>
      </c>
      <c r="I149" s="285" t="s">
        <v>1147</v>
      </c>
      <c r="J149" s="233" t="str">
        <f>'WetLitterbags placem_collection'!K150</f>
        <v>G835</v>
      </c>
      <c r="K149" s="235">
        <f>IFERROR(INDEX('Green_rooibos initial weight'!$C$5:$C$1749,MATCH(J149, 'Green_rooibos initial weight'!$A$5:$A$1749,0)),"")</f>
        <v>1.819</v>
      </c>
      <c r="L149" s="235">
        <f t="shared" si="16"/>
        <v>1.5691999999999999</v>
      </c>
      <c r="M149" s="235">
        <f>AVERAGE('Ashed teabags wet'!$J$809:$J$813,'Ashed teabags wet'!$J$817:$J$818,'Ashed teabags wet'!$J$820:$J$821)</f>
        <v>5.5094158734921841</v>
      </c>
      <c r="N149" s="235">
        <f t="shared" si="17"/>
        <v>1.4827462461131606</v>
      </c>
      <c r="O149" s="235">
        <f>IF(IFERROR(INDEX('Both teabags AfterWet'!$D$1:$D$839,MATCH(J149,'Both teabags AfterWet'!$B$1:$B$839,0)),"")="","",(IFERROR(INDEX('Both teabags AfterWet'!$D$1:$D$839,MATCH(J149,'Both teabags AfterWet'!$B$1:$B$839,0)),"")))</f>
        <v>0.24560000000000001</v>
      </c>
      <c r="P149" s="235">
        <f t="shared" si="18"/>
        <v>9.5000000000000001E-2</v>
      </c>
      <c r="Q149" s="235" t="str">
        <f>IFERROR(INDEX('Ashed teabags wet'!$J$2:$J$825,MATCH(J149,'Ashed teabags wet'!$B$2:$B$825,0)),"")</f>
        <v/>
      </c>
      <c r="R149" s="235" t="str">
        <f t="shared" si="22"/>
        <v/>
      </c>
      <c r="S149" s="236">
        <f>'WetLitterbags placem_collection'!E150</f>
        <v>42762</v>
      </c>
      <c r="T149" s="236">
        <f>IF('WetLitterbags placem_collection'!G150="","",'WetLitterbags placem_collection'!G150)</f>
        <v>42816</v>
      </c>
      <c r="U149" s="237">
        <f t="shared" si="19"/>
        <v>54</v>
      </c>
      <c r="V149" s="235">
        <f t="shared" si="20"/>
        <v>1.4742</v>
      </c>
      <c r="W149" s="235" t="str">
        <f t="shared" si="21"/>
        <v/>
      </c>
      <c r="X149">
        <f>IFERROR(INDEX(Rainfall_Wet!$O$2:$O$217,MATCH(B149, Rainfall_Wet!$A$2:$A$217,0)),"")</f>
        <v>206.85140822299999</v>
      </c>
      <c r="Y149" s="241">
        <v>39.96</v>
      </c>
      <c r="Z149" s="241">
        <v>12.920000000000002</v>
      </c>
      <c r="AA149" s="241">
        <v>47.12</v>
      </c>
      <c r="AB149" s="242" t="s">
        <v>2692</v>
      </c>
      <c r="AC149" s="241">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s="25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placem_collection'!W150)),"YES","")</f>
        <v/>
      </c>
      <c r="AM149" t="str">
        <f>IF(ISNUMBER(SEARCH("H", 'WetLitterbags placem_collection'!W150)),"YES","")</f>
        <v>YES</v>
      </c>
      <c r="AN149" t="str">
        <f>IF(ISNUMBER(SEARCH("R", 'WetLitterbags placem_collection'!W150)),"YES","")</f>
        <v/>
      </c>
    </row>
    <row r="150" spans="1:40" ht="15" customHeight="1">
      <c r="A150" s="268" t="s">
        <v>2460</v>
      </c>
      <c r="B150" s="282">
        <f>'Dry_Litterbag Placem_Collection'!A151</f>
        <v>149</v>
      </c>
      <c r="C150" s="282" t="str">
        <f>'Dry_Litterbag Placem_Collection'!B151</f>
        <v xml:space="preserve">Mwantimba
</v>
      </c>
      <c r="D150" s="282" t="s">
        <v>2460</v>
      </c>
      <c r="E150" s="282" t="s">
        <v>20</v>
      </c>
      <c r="F150" s="282">
        <v>3</v>
      </c>
      <c r="G150" s="283" t="str">
        <f>'Dry_Litterbag Placem_Collection'!C151</f>
        <v>Wet_P3_T5</v>
      </c>
      <c r="H150" s="284" t="s">
        <v>2559</v>
      </c>
      <c r="I150" s="285" t="s">
        <v>1147</v>
      </c>
      <c r="J150" s="233" t="str">
        <f>'WetLitterbags placem_collection'!K151</f>
        <v>G733</v>
      </c>
      <c r="K150" s="235">
        <f>IFERROR(INDEX('Green_rooibos initial weight'!$C$5:$C$1749,MATCH(J150, 'Green_rooibos initial weight'!$A$5:$A$1749,0)),"")</f>
        <v>1.8280000000000001</v>
      </c>
      <c r="L150" s="235">
        <f t="shared" si="16"/>
        <v>1.5782</v>
      </c>
      <c r="M150" s="235">
        <f>AVERAGE('Ashed teabags wet'!$J$809:$J$813,'Ashed teabags wet'!$J$817:$J$818,'Ashed teabags wet'!$J$820:$J$821)</f>
        <v>5.5094158734921841</v>
      </c>
      <c r="N150" s="235">
        <f t="shared" si="17"/>
        <v>1.4912503986845465</v>
      </c>
      <c r="O150" s="235">
        <f>IF(IFERROR(INDEX('Both teabags AfterWet'!$D$1:$D$839,MATCH(J150,'Both teabags AfterWet'!$B$1:$B$839,0)),"")="","",(IFERROR(INDEX('Both teabags AfterWet'!$D$1:$D$839,MATCH(J150,'Both teabags AfterWet'!$B$1:$B$839,0)),"")))</f>
        <v>0.73760000000000003</v>
      </c>
      <c r="P150" s="235">
        <f t="shared" si="18"/>
        <v>0.58699999999999997</v>
      </c>
      <c r="Q150" s="235">
        <f>IFERROR(INDEX('Ashed teabags wet'!$J$2:$J$825,MATCH(J150,'Ashed teabags wet'!$B$2:$B$825,0)),"")</f>
        <v>30.262506191183512</v>
      </c>
      <c r="R150" s="235">
        <f t="shared" si="22"/>
        <v>0.40935908865775272</v>
      </c>
      <c r="S150" s="236">
        <f>'WetLitterbags placem_collection'!E151</f>
        <v>42762</v>
      </c>
      <c r="T150" s="236">
        <f>IF('WetLitterbags placem_collection'!G151="","",'WetLitterbags placem_collection'!G151)</f>
        <v>42816</v>
      </c>
      <c r="U150" s="237">
        <f t="shared" si="19"/>
        <v>54</v>
      </c>
      <c r="V150" s="235">
        <f t="shared" si="20"/>
        <v>0.99120000000000008</v>
      </c>
      <c r="W150" s="235">
        <f t="shared" si="21"/>
        <v>1.0818913100267937</v>
      </c>
      <c r="X150">
        <f>IFERROR(INDEX(Rainfall_Wet!$O$2:$O$217,MATCH(B150, Rainfall_Wet!$A$2:$A$217,0)),"")</f>
        <v>206.85140822299999</v>
      </c>
      <c r="Y150" s="241">
        <v>39.96</v>
      </c>
      <c r="Z150" s="241">
        <v>12.920000000000002</v>
      </c>
      <c r="AA150" s="241">
        <v>47.12</v>
      </c>
      <c r="AB150" s="242" t="s">
        <v>2692</v>
      </c>
      <c r="AC150" s="241">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s="25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placem_collection'!W151)),"YES","")</f>
        <v/>
      </c>
      <c r="AM150" t="str">
        <f>IF(ISNUMBER(SEARCH("H", 'WetLitterbags placem_collection'!W151)),"YES","")</f>
        <v/>
      </c>
      <c r="AN150" t="str">
        <f>IF(ISNUMBER(SEARCH("R", 'WetLitterbags placem_collection'!W151)),"YES","")</f>
        <v/>
      </c>
    </row>
    <row r="151" spans="1:40" ht="15" customHeight="1">
      <c r="A151" s="268" t="s">
        <v>2460</v>
      </c>
      <c r="B151" s="282">
        <f>'Dry_Litterbag Placem_Collection'!A152</f>
        <v>150</v>
      </c>
      <c r="C151" s="282" t="str">
        <f>'Dry_Litterbag Placem_Collection'!B152</f>
        <v xml:space="preserve">Mwantimba
</v>
      </c>
      <c r="D151" s="282" t="s">
        <v>2460</v>
      </c>
      <c r="E151" s="282" t="s">
        <v>20</v>
      </c>
      <c r="F151" s="282">
        <v>3</v>
      </c>
      <c r="G151" s="283" t="str">
        <f>'Dry_Litterbag Placem_Collection'!C152</f>
        <v>Wet_P3_T6</v>
      </c>
      <c r="H151" s="284" t="s">
        <v>2559</v>
      </c>
      <c r="I151" s="285" t="s">
        <v>1147</v>
      </c>
      <c r="J151" s="233" t="str">
        <f>'WetLitterbags placem_collection'!K152</f>
        <v>G658</v>
      </c>
      <c r="K151" s="235">
        <f>IFERROR(INDEX('Green_rooibos initial weight'!$C$5:$C$1749,MATCH(J151, 'Green_rooibos initial weight'!$A$5:$A$1749,0)),"")</f>
        <v>2.129</v>
      </c>
      <c r="L151" s="235">
        <f t="shared" si="16"/>
        <v>1.8792</v>
      </c>
      <c r="M151" s="235">
        <f>AVERAGE('Ashed teabags wet'!$J$809:$J$813,'Ashed teabags wet'!$J$817:$J$818,'Ashed teabags wet'!$J$820:$J$821)</f>
        <v>5.5094158734921841</v>
      </c>
      <c r="N151" s="235">
        <f t="shared" si="17"/>
        <v>1.7756670569053348</v>
      </c>
      <c r="O151" s="235">
        <f>IF(IFERROR(INDEX('Both teabags AfterWet'!$D$1:$D$839,MATCH(J151,'Both teabags AfterWet'!$B$1:$B$839,0)),"")="","",(IFERROR(INDEX('Both teabags AfterWet'!$D$1:$D$839,MATCH(J151,'Both teabags AfterWet'!$B$1:$B$839,0)),"")))</f>
        <v>0.71799999999999997</v>
      </c>
      <c r="P151" s="235">
        <f t="shared" si="18"/>
        <v>0.5673999999999999</v>
      </c>
      <c r="Q151" s="235">
        <f>IFERROR(INDEX('Ashed teabags wet'!$J$2:$J$825,MATCH(J151,'Ashed teabags wet'!$B$2:$B$825,0)),"")</f>
        <v>23.716990533134794</v>
      </c>
      <c r="R151" s="235">
        <f t="shared" si="22"/>
        <v>0.43282979571499314</v>
      </c>
      <c r="S151" s="236">
        <f>'WetLitterbags placem_collection'!E152</f>
        <v>42762</v>
      </c>
      <c r="T151" s="236">
        <f>IF('WetLitterbags placem_collection'!G152="","",'WetLitterbags placem_collection'!G152)</f>
        <v>42816</v>
      </c>
      <c r="U151" s="237">
        <f t="shared" si="19"/>
        <v>54</v>
      </c>
      <c r="V151" s="235">
        <f t="shared" si="20"/>
        <v>1.3118000000000001</v>
      </c>
      <c r="W151" s="235">
        <f t="shared" si="21"/>
        <v>1.3428372611903416</v>
      </c>
      <c r="X151">
        <f>IFERROR(INDEX(Rainfall_Wet!$O$2:$O$217,MATCH(B151, Rainfall_Wet!$A$2:$A$217,0)),"")</f>
        <v>206.85140822299999</v>
      </c>
      <c r="Y151" s="241">
        <v>39.96</v>
      </c>
      <c r="Z151" s="241">
        <v>12.920000000000002</v>
      </c>
      <c r="AA151" s="241">
        <v>47.12</v>
      </c>
      <c r="AB151" s="242" t="s">
        <v>2692</v>
      </c>
      <c r="AC151" s="241">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s="25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placem_collection'!W152)),"YES","")</f>
        <v/>
      </c>
      <c r="AM151" t="str">
        <f>IF(ISNUMBER(SEARCH("H", 'WetLitterbags placem_collection'!W152)),"YES","")</f>
        <v/>
      </c>
      <c r="AN151" t="str">
        <f>IF(ISNUMBER(SEARCH("R", 'WetLitterbags placem_collection'!W152)),"YES","")</f>
        <v/>
      </c>
    </row>
    <row r="152" spans="1:40" ht="15" customHeight="1">
      <c r="A152" s="268" t="s">
        <v>2460</v>
      </c>
      <c r="B152" s="282">
        <f>'Dry_Litterbag Placem_Collection'!A153</f>
        <v>151</v>
      </c>
      <c r="C152" s="282" t="str">
        <f>'Dry_Litterbag Placem_Collection'!B153</f>
        <v xml:space="preserve">Mwantimba
</v>
      </c>
      <c r="D152" s="282" t="s">
        <v>2460</v>
      </c>
      <c r="E152" s="282" t="s">
        <v>20</v>
      </c>
      <c r="F152" s="282">
        <v>3</v>
      </c>
      <c r="G152" s="283" t="str">
        <f>'Dry_Litterbag Placem_Collection'!C153</f>
        <v>Wet_P3_T7</v>
      </c>
      <c r="H152" s="284" t="s">
        <v>2559</v>
      </c>
      <c r="I152" s="285" t="s">
        <v>1147</v>
      </c>
      <c r="J152" s="233" t="str">
        <f>'WetLitterbags placem_collection'!K153</f>
        <v>G567</v>
      </c>
      <c r="K152" s="235">
        <f>IFERROR(INDEX('Green_rooibos initial weight'!$C$5:$C$1749,MATCH(J152, 'Green_rooibos initial weight'!$A$5:$A$1749,0)),"")</f>
        <v>2.0569999999999999</v>
      </c>
      <c r="L152" s="235">
        <f t="shared" si="16"/>
        <v>1.8071999999999999</v>
      </c>
      <c r="M152" s="235">
        <f>AVERAGE('Ashed teabags wet'!$J$809:$J$813,'Ashed teabags wet'!$J$817:$J$818,'Ashed teabags wet'!$J$820:$J$821)</f>
        <v>5.5094158734921841</v>
      </c>
      <c r="N152" s="235">
        <f t="shared" si="17"/>
        <v>1.7076338363342491</v>
      </c>
      <c r="O152" s="235">
        <f>IF(IFERROR(INDEX('Both teabags AfterWet'!$D$1:$D$839,MATCH(J152,'Both teabags AfterWet'!$B$1:$B$839,0)),"")="","",(IFERROR(INDEX('Both teabags AfterWet'!$D$1:$D$839,MATCH(J152,'Both teabags AfterWet'!$B$1:$B$839,0)),"")))</f>
        <v>0.86499999999999999</v>
      </c>
      <c r="P152" s="235">
        <f t="shared" si="18"/>
        <v>0.71439999999999992</v>
      </c>
      <c r="Q152" s="235">
        <f>IFERROR(INDEX('Ashed teabags wet'!$J$2:$J$825,MATCH(J152,'Ashed teabags wet'!$B$2:$B$825,0)),"")</f>
        <v>20.077034183919789</v>
      </c>
      <c r="R152" s="235">
        <f t="shared" si="22"/>
        <v>0.57096966779007696</v>
      </c>
      <c r="S152" s="236">
        <f>'WetLitterbags placem_collection'!E153</f>
        <v>42762</v>
      </c>
      <c r="T152" s="236">
        <f>IF('WetLitterbags placem_collection'!G153="","",'WetLitterbags placem_collection'!G153)</f>
        <v>42816</v>
      </c>
      <c r="U152" s="237">
        <f t="shared" si="19"/>
        <v>54</v>
      </c>
      <c r="V152" s="235">
        <f t="shared" si="20"/>
        <v>1.0928</v>
      </c>
      <c r="W152" s="235">
        <f t="shared" si="21"/>
        <v>1.1366641685441721</v>
      </c>
      <c r="X152">
        <f>IFERROR(INDEX(Rainfall_Wet!$O$2:$O$217,MATCH(B152, Rainfall_Wet!$A$2:$A$217,0)),"")</f>
        <v>206.85140822299999</v>
      </c>
      <c r="Y152" s="241">
        <v>39.96</v>
      </c>
      <c r="Z152" s="241">
        <v>12.920000000000002</v>
      </c>
      <c r="AA152" s="241">
        <v>47.12</v>
      </c>
      <c r="AB152" s="242" t="s">
        <v>2692</v>
      </c>
      <c r="AC152" s="241">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s="25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placem_collection'!W153)),"YES","")</f>
        <v/>
      </c>
      <c r="AM152" t="str">
        <f>IF(ISNUMBER(SEARCH("H", 'WetLitterbags placem_collection'!W153)),"YES","")</f>
        <v/>
      </c>
      <c r="AN152" t="str">
        <f>IF(ISNUMBER(SEARCH("R", 'WetLitterbags placem_collection'!W153)),"YES","")</f>
        <v/>
      </c>
    </row>
    <row r="153" spans="1:40" ht="15" customHeight="1">
      <c r="A153" s="268" t="s">
        <v>2460</v>
      </c>
      <c r="B153" s="282">
        <f>'Dry_Litterbag Placem_Collection'!A154</f>
        <v>152</v>
      </c>
      <c r="C153" s="282" t="str">
        <f>'Dry_Litterbag Placem_Collection'!B154</f>
        <v xml:space="preserve">Mwantimba
</v>
      </c>
      <c r="D153" s="282" t="s">
        <v>2460</v>
      </c>
      <c r="E153" s="282" t="s">
        <v>20</v>
      </c>
      <c r="F153" s="282">
        <v>3</v>
      </c>
      <c r="G153" s="283" t="str">
        <f>'Dry_Litterbag Placem_Collection'!C154</f>
        <v>Wet_P3_T8</v>
      </c>
      <c r="H153" s="284" t="s">
        <v>2559</v>
      </c>
      <c r="I153" s="285" t="s">
        <v>1147</v>
      </c>
      <c r="J153" s="233" t="str">
        <f>'WetLitterbags placem_collection'!K154</f>
        <v>G853</v>
      </c>
      <c r="K153" s="235">
        <f>IFERROR(INDEX('Green_rooibos initial weight'!$C$5:$C$1749,MATCH(J153, 'Green_rooibos initial weight'!$A$5:$A$1749,0)),"")</f>
        <v>1.972</v>
      </c>
      <c r="L153" s="235">
        <f t="shared" si="16"/>
        <v>1.7222</v>
      </c>
      <c r="M153" s="235">
        <f>AVERAGE('Ashed teabags wet'!$J$809:$J$813,'Ashed teabags wet'!$J$817:$J$818,'Ashed teabags wet'!$J$820:$J$821)</f>
        <v>5.5094158734921841</v>
      </c>
      <c r="N153" s="235">
        <f t="shared" si="17"/>
        <v>1.6273168398267175</v>
      </c>
      <c r="O153" s="235">
        <f>IF(IFERROR(INDEX('Both teabags AfterWet'!$D$1:$D$839,MATCH(J153,'Both teabags AfterWet'!$B$1:$B$839,0)),"")="","",(IFERROR(INDEX('Both teabags AfterWet'!$D$1:$D$839,MATCH(J153,'Both teabags AfterWet'!$B$1:$B$839,0)),"")))</f>
        <v>0.58509999999999995</v>
      </c>
      <c r="P153" s="235">
        <f t="shared" si="18"/>
        <v>0.43449999999999994</v>
      </c>
      <c r="Q153" s="235">
        <f>IFERROR(INDEX('Ashed teabags wet'!$J$2:$J$825,MATCH(J153,'Ashed teabags wet'!$B$2:$B$825,0)),"")</f>
        <v>20.802377414561477</v>
      </c>
      <c r="R153" s="235">
        <f t="shared" si="22"/>
        <v>0.34411367013373034</v>
      </c>
      <c r="S153" s="236">
        <f>'WetLitterbags placem_collection'!E154</f>
        <v>42762</v>
      </c>
      <c r="T153" s="236">
        <f>IF('WetLitterbags placem_collection'!G154="","",'WetLitterbags placem_collection'!G154)</f>
        <v>42816</v>
      </c>
      <c r="U153" s="237">
        <f t="shared" si="19"/>
        <v>54</v>
      </c>
      <c r="V153" s="235">
        <f t="shared" si="20"/>
        <v>1.2877000000000001</v>
      </c>
      <c r="W153" s="235">
        <f t="shared" si="21"/>
        <v>1.2832031696929871</v>
      </c>
      <c r="X153">
        <f>IFERROR(INDEX(Rainfall_Wet!$O$2:$O$217,MATCH(B153, Rainfall_Wet!$A$2:$A$217,0)),"")</f>
        <v>206.85140822299999</v>
      </c>
      <c r="Y153" s="241">
        <v>39.96</v>
      </c>
      <c r="Z153" s="241">
        <v>12.920000000000002</v>
      </c>
      <c r="AA153" s="241">
        <v>47.12</v>
      </c>
      <c r="AB153" s="242" t="s">
        <v>2692</v>
      </c>
      <c r="AC153" s="241">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s="25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placem_collection'!W154)),"YES","")</f>
        <v/>
      </c>
      <c r="AM153" t="str">
        <f>IF(ISNUMBER(SEARCH("H", 'WetLitterbags placem_collection'!W154)),"YES","")</f>
        <v/>
      </c>
      <c r="AN153" t="str">
        <f>IF(ISNUMBER(SEARCH("R", 'WetLitterbags placem_collection'!W154)),"YES","")</f>
        <v>YES</v>
      </c>
    </row>
    <row r="154" spans="1:40" ht="15" customHeight="1">
      <c r="A154" s="268" t="s">
        <v>2460</v>
      </c>
      <c r="B154" s="282">
        <f>'Dry_Litterbag Placem_Collection'!A155</f>
        <v>153</v>
      </c>
      <c r="C154" s="282" t="str">
        <f>'Dry_Litterbag Placem_Collection'!B155</f>
        <v xml:space="preserve">Mwantimba
</v>
      </c>
      <c r="D154" s="282" t="s">
        <v>2460</v>
      </c>
      <c r="E154" s="282" t="s">
        <v>20</v>
      </c>
      <c r="F154" s="282">
        <v>4</v>
      </c>
      <c r="G154" s="283" t="str">
        <f>'Dry_Litterbag Placem_Collection'!C155</f>
        <v>Wet_P4_T1</v>
      </c>
      <c r="H154" s="284" t="s">
        <v>2559</v>
      </c>
      <c r="I154" s="285" t="s">
        <v>1147</v>
      </c>
      <c r="J154" s="233" t="str">
        <f>'WetLitterbags placem_collection'!K155</f>
        <v>G800</v>
      </c>
      <c r="K154" s="235">
        <f>IFERROR(INDEX('Green_rooibos initial weight'!$C$5:$C$1749,MATCH(J154, 'Green_rooibos initial weight'!$A$5:$A$1749,0)),"")</f>
        <v>2.1179999999999999</v>
      </c>
      <c r="L154" s="235">
        <f t="shared" si="16"/>
        <v>1.8681999999999999</v>
      </c>
      <c r="M154" s="235">
        <f>AVERAGE('Ashed teabags wet'!$J$809:$J$813,'Ashed teabags wet'!$J$817:$J$818,'Ashed teabags wet'!$J$820:$J$821)</f>
        <v>5.5094158734921841</v>
      </c>
      <c r="N154" s="235">
        <f t="shared" si="17"/>
        <v>1.7652730926514189</v>
      </c>
      <c r="O154" s="235">
        <f>IF(IFERROR(INDEX('Both teabags AfterWet'!$D$1:$D$839,MATCH(J154,'Both teabags AfterWet'!$B$1:$B$839,0)),"")="","",(IFERROR(INDEX('Both teabags AfterWet'!$D$1:$D$839,MATCH(J154,'Both teabags AfterWet'!$B$1:$B$839,0)),"")))</f>
        <v>0.58630000000000004</v>
      </c>
      <c r="P154" s="235">
        <f t="shared" si="18"/>
        <v>0.43570000000000003</v>
      </c>
      <c r="Q154" s="235">
        <f>IFERROR(INDEX('Ashed teabags wet'!$J$2:$J$825,MATCH(J154,'Ashed teabags wet'!$B$2:$B$825,0)),"")</f>
        <v>16.871618298081419</v>
      </c>
      <c r="R154" s="235">
        <f t="shared" si="22"/>
        <v>0.36219035907525926</v>
      </c>
      <c r="S154" s="236">
        <f>'WetLitterbags placem_collection'!E155</f>
        <v>42762</v>
      </c>
      <c r="T154" s="236">
        <f>IF('WetLitterbags placem_collection'!G155="","",'WetLitterbags placem_collection'!G155)</f>
        <v>42816</v>
      </c>
      <c r="U154" s="237">
        <f t="shared" si="19"/>
        <v>54</v>
      </c>
      <c r="V154" s="235">
        <f t="shared" si="20"/>
        <v>1.4324999999999999</v>
      </c>
      <c r="W154" s="235">
        <f t="shared" si="21"/>
        <v>1.4030827335761595</v>
      </c>
      <c r="X154">
        <f>IFERROR(INDEX(Rainfall_Wet!$O$2:$O$217,MATCH(B154, Rainfall_Wet!$A$2:$A$217,0)),"")</f>
        <v>206.85140822299999</v>
      </c>
      <c r="Y154" s="241">
        <v>27.96</v>
      </c>
      <c r="Z154" s="241">
        <v>4.9200000000000017</v>
      </c>
      <c r="AA154" s="241">
        <v>67.12</v>
      </c>
      <c r="AB154" s="242" t="s">
        <v>2688</v>
      </c>
      <c r="AC154" s="241">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s="25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placem_collection'!W155)),"YES","")</f>
        <v/>
      </c>
      <c r="AM154" t="str">
        <f>IF(ISNUMBER(SEARCH("H", 'WetLitterbags placem_collection'!W155)),"YES","")</f>
        <v>YES</v>
      </c>
      <c r="AN154" t="str">
        <f>IF(ISNUMBER(SEARCH("R", 'WetLitterbags placem_collection'!W155)),"YES","")</f>
        <v>YES</v>
      </c>
    </row>
    <row r="155" spans="1:40" ht="15" customHeight="1">
      <c r="A155" s="268" t="s">
        <v>2460</v>
      </c>
      <c r="B155" s="282">
        <f>'Dry_Litterbag Placem_Collection'!A156</f>
        <v>154</v>
      </c>
      <c r="C155" s="282" t="str">
        <f>'Dry_Litterbag Placem_Collection'!B156</f>
        <v xml:space="preserve">Mwantimba
</v>
      </c>
      <c r="D155" s="282" t="s">
        <v>2460</v>
      </c>
      <c r="E155" s="282" t="s">
        <v>20</v>
      </c>
      <c r="F155" s="282">
        <v>4</v>
      </c>
      <c r="G155" s="283" t="str">
        <f>'Dry_Litterbag Placem_Collection'!C156</f>
        <v>Wet_P4_T2</v>
      </c>
      <c r="H155" s="284" t="s">
        <v>2559</v>
      </c>
      <c r="I155" s="285" t="s">
        <v>1147</v>
      </c>
      <c r="J155" s="233" t="str">
        <f>'WetLitterbags placem_collection'!K156</f>
        <v>G675</v>
      </c>
      <c r="K155" s="235">
        <f>IFERROR(INDEX('Green_rooibos initial weight'!$C$5:$C$1749,MATCH(J155, 'Green_rooibos initial weight'!$A$5:$A$1749,0)),"")</f>
        <v>1.9950000000000001</v>
      </c>
      <c r="L155" s="235">
        <f t="shared" si="16"/>
        <v>1.7452000000000001</v>
      </c>
      <c r="M155" s="235">
        <f>AVERAGE('Ashed teabags wet'!$J$809:$J$813,'Ashed teabags wet'!$J$817:$J$818,'Ashed teabags wet'!$J$820:$J$821)</f>
        <v>5.5094158734921841</v>
      </c>
      <c r="N155" s="235">
        <f t="shared" si="17"/>
        <v>1.6490496741758145</v>
      </c>
      <c r="O155" s="235">
        <f>IF(IFERROR(INDEX('Both teabags AfterWet'!$D$1:$D$839,MATCH(J155,'Both teabags AfterWet'!$B$1:$B$839,0)),"")="","",(IFERROR(INDEX('Both teabags AfterWet'!$D$1:$D$839,MATCH(J155,'Both teabags AfterWet'!$B$1:$B$839,0)),"")))</f>
        <v>0.61299999999999999</v>
      </c>
      <c r="P155" s="235">
        <f t="shared" si="18"/>
        <v>0.46239999999999998</v>
      </c>
      <c r="Q155" s="235">
        <f>IFERROR(INDEX('Ashed teabags wet'!$J$2:$J$825,MATCH(J155,'Ashed teabags wet'!$B$2:$B$825,0)),"")</f>
        <v>18.033573141486571</v>
      </c>
      <c r="R155" s="235">
        <f t="shared" si="22"/>
        <v>0.37901275779376609</v>
      </c>
      <c r="S155" s="236">
        <f>'WetLitterbags placem_collection'!E156</f>
        <v>42762</v>
      </c>
      <c r="T155" s="236">
        <f>IF('WetLitterbags placem_collection'!G156="","",'WetLitterbags placem_collection'!G156)</f>
        <v>42816</v>
      </c>
      <c r="U155" s="237">
        <f t="shared" si="19"/>
        <v>54</v>
      </c>
      <c r="V155" s="235">
        <f t="shared" si="20"/>
        <v>1.2828000000000002</v>
      </c>
      <c r="W155" s="235">
        <f t="shared" si="21"/>
        <v>1.2700369163820484</v>
      </c>
      <c r="X155">
        <f>IFERROR(INDEX(Rainfall_Wet!$O$2:$O$217,MATCH(B155, Rainfall_Wet!$A$2:$A$217,0)),"")</f>
        <v>206.85140822299999</v>
      </c>
      <c r="Y155" s="241">
        <v>27.96</v>
      </c>
      <c r="Z155" s="241">
        <v>4.9200000000000017</v>
      </c>
      <c r="AA155" s="241">
        <v>67.12</v>
      </c>
      <c r="AB155" s="242" t="s">
        <v>2688</v>
      </c>
      <c r="AC155" s="241">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s="25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placem_collection'!W156)),"YES","")</f>
        <v>YES</v>
      </c>
      <c r="AM155" t="str">
        <f>IF(ISNUMBER(SEARCH("H", 'WetLitterbags placem_collection'!W156)),"YES","")</f>
        <v>YES</v>
      </c>
      <c r="AN155" t="str">
        <f>IF(ISNUMBER(SEARCH("R", 'WetLitterbags placem_collection'!W156)),"YES","")</f>
        <v/>
      </c>
    </row>
    <row r="156" spans="1:40" ht="15" customHeight="1">
      <c r="A156" s="268" t="s">
        <v>2460</v>
      </c>
      <c r="B156" s="282">
        <f>'Dry_Litterbag Placem_Collection'!A157</f>
        <v>155</v>
      </c>
      <c r="C156" s="282" t="str">
        <f>'Dry_Litterbag Placem_Collection'!B157</f>
        <v xml:space="preserve">Mwantimba
</v>
      </c>
      <c r="D156" s="282" t="s">
        <v>2460</v>
      </c>
      <c r="E156" s="282" t="s">
        <v>20</v>
      </c>
      <c r="F156" s="282">
        <v>4</v>
      </c>
      <c r="G156" s="283" t="str">
        <f>'Dry_Litterbag Placem_Collection'!C157</f>
        <v>Wet_P4_T3</v>
      </c>
      <c r="H156" s="284" t="s">
        <v>2559</v>
      </c>
      <c r="I156" s="285" t="s">
        <v>1147</v>
      </c>
      <c r="J156" s="233" t="str">
        <f>'WetLitterbags placem_collection'!K157</f>
        <v>G859</v>
      </c>
      <c r="K156" s="235">
        <f>IFERROR(INDEX('Green_rooibos initial weight'!$C$5:$C$1749,MATCH(J156, 'Green_rooibos initial weight'!$A$5:$A$1749,0)),"")</f>
        <v>2</v>
      </c>
      <c r="L156" s="235">
        <f t="shared" si="16"/>
        <v>1.7502</v>
      </c>
      <c r="M156" s="235">
        <f>AVERAGE('Ashed teabags wet'!$J$809:$J$813,'Ashed teabags wet'!$J$817:$J$818,'Ashed teabags wet'!$J$820:$J$821)</f>
        <v>5.5094158734921841</v>
      </c>
      <c r="N156" s="235">
        <f t="shared" si="17"/>
        <v>1.6537742033821399</v>
      </c>
      <c r="O156" s="235">
        <f>IF(IFERROR(INDEX('Both teabags AfterWet'!$D$1:$D$839,MATCH(J156,'Both teabags AfterWet'!$B$1:$B$839,0)),"")="","",(IFERROR(INDEX('Both teabags AfterWet'!$D$1:$D$839,MATCH(J156,'Both teabags AfterWet'!$B$1:$B$839,0)),"")))</f>
        <v>0.71599999999999997</v>
      </c>
      <c r="P156" s="235">
        <f t="shared" si="18"/>
        <v>0.5653999999999999</v>
      </c>
      <c r="Q156" s="235">
        <f>IFERROR(INDEX('Ashed teabags wet'!$J$2:$J$825,MATCH(J156,'Ashed teabags wet'!$B$2:$B$825,0)),"")</f>
        <v>17.148456638902378</v>
      </c>
      <c r="R156" s="235">
        <f t="shared" si="22"/>
        <v>0.4684426261636459</v>
      </c>
      <c r="S156" s="236">
        <f>'WetLitterbags placem_collection'!E157</f>
        <v>42762</v>
      </c>
      <c r="T156" s="236">
        <f>IF('WetLitterbags placem_collection'!G157="","",'WetLitterbags placem_collection'!G157)</f>
        <v>42816</v>
      </c>
      <c r="U156" s="237">
        <f t="shared" si="19"/>
        <v>54</v>
      </c>
      <c r="V156" s="235">
        <f t="shared" si="20"/>
        <v>1.1848000000000001</v>
      </c>
      <c r="W156" s="235">
        <f t="shared" si="21"/>
        <v>1.185331577218494</v>
      </c>
      <c r="X156">
        <f>IFERROR(INDEX(Rainfall_Wet!$O$2:$O$217,MATCH(B156, Rainfall_Wet!$A$2:$A$217,0)),"")</f>
        <v>206.85140822299999</v>
      </c>
      <c r="Y156" s="241">
        <v>27.96</v>
      </c>
      <c r="Z156" s="241">
        <v>4.9200000000000017</v>
      </c>
      <c r="AA156" s="241">
        <v>67.12</v>
      </c>
      <c r="AB156" s="242" t="s">
        <v>2688</v>
      </c>
      <c r="AC156" s="241">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s="25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placem_collection'!W157)),"YES","")</f>
        <v/>
      </c>
      <c r="AM156" t="str">
        <f>IF(ISNUMBER(SEARCH("H", 'WetLitterbags placem_collection'!W157)),"YES","")</f>
        <v/>
      </c>
      <c r="AN156" t="str">
        <f>IF(ISNUMBER(SEARCH("R", 'WetLitterbags placem_collection'!W157)),"YES","")</f>
        <v>YES</v>
      </c>
    </row>
    <row r="157" spans="1:40" ht="15" customHeight="1">
      <c r="A157" s="268" t="s">
        <v>2460</v>
      </c>
      <c r="B157" s="282">
        <f>'Dry_Litterbag Placem_Collection'!A158</f>
        <v>156</v>
      </c>
      <c r="C157" s="282" t="str">
        <f>'Dry_Litterbag Placem_Collection'!B158</f>
        <v xml:space="preserve">Mwantimba
</v>
      </c>
      <c r="D157" s="282" t="s">
        <v>2460</v>
      </c>
      <c r="E157" s="282" t="s">
        <v>20</v>
      </c>
      <c r="F157" s="282">
        <v>4</v>
      </c>
      <c r="G157" s="283" t="str">
        <f>'Dry_Litterbag Placem_Collection'!C158</f>
        <v>Wet_P4_T4</v>
      </c>
      <c r="H157" s="284" t="s">
        <v>2559</v>
      </c>
      <c r="I157" s="285" t="s">
        <v>1147</v>
      </c>
      <c r="J157" s="233" t="str">
        <f>'WetLitterbags placem_collection'!K158</f>
        <v>G654</v>
      </c>
      <c r="K157" s="235">
        <f>IFERROR(INDEX('Green_rooibos initial weight'!$C$5:$C$1749,MATCH(J157, 'Green_rooibos initial weight'!$A$5:$A$1749,0)),"")</f>
        <v>2.0169999999999999</v>
      </c>
      <c r="L157" s="235">
        <f t="shared" si="16"/>
        <v>1.7671999999999999</v>
      </c>
      <c r="M157" s="235">
        <f>AVERAGE('Ashed teabags wet'!$J$809:$J$813,'Ashed teabags wet'!$J$817:$J$818,'Ashed teabags wet'!$J$820:$J$821)</f>
        <v>5.5094158734921841</v>
      </c>
      <c r="N157" s="235">
        <f t="shared" si="17"/>
        <v>1.6698376026836459</v>
      </c>
      <c r="O157" s="235">
        <f>IF(IFERROR(INDEX('Both teabags AfterWet'!$D$1:$D$839,MATCH(J157,'Both teabags AfterWet'!$B$1:$B$839,0)),"")="","",(IFERROR(INDEX('Both teabags AfterWet'!$D$1:$D$839,MATCH(J157,'Both teabags AfterWet'!$B$1:$B$839,0)),"")))</f>
        <v>0.73799999999999999</v>
      </c>
      <c r="P157" s="235">
        <f t="shared" si="18"/>
        <v>0.58739999999999992</v>
      </c>
      <c r="Q157" s="235">
        <f>IFERROR(INDEX('Ashed teabags wet'!$J$2:$J$825,MATCH(J157,'Ashed teabags wet'!$B$2:$B$825,0)),"")</f>
        <v>25.036109773712322</v>
      </c>
      <c r="R157" s="235">
        <f t="shared" si="22"/>
        <v>0.44033789118921374</v>
      </c>
      <c r="S157" s="236">
        <f>'WetLitterbags placem_collection'!E158</f>
        <v>42762</v>
      </c>
      <c r="T157" s="236">
        <f>IF('WetLitterbags placem_collection'!G158="","",'WetLitterbags placem_collection'!G158)</f>
        <v>42816</v>
      </c>
      <c r="U157" s="237">
        <f t="shared" si="19"/>
        <v>54</v>
      </c>
      <c r="V157" s="235">
        <f t="shared" si="20"/>
        <v>1.1798</v>
      </c>
      <c r="W157" s="235">
        <f t="shared" si="21"/>
        <v>1.2294997114944322</v>
      </c>
      <c r="X157">
        <f>IFERROR(INDEX(Rainfall_Wet!$O$2:$O$217,MATCH(B157, Rainfall_Wet!$A$2:$A$217,0)),"")</f>
        <v>206.85140822299999</v>
      </c>
      <c r="Y157" s="241">
        <v>27.96</v>
      </c>
      <c r="Z157" s="241">
        <v>4.9200000000000017</v>
      </c>
      <c r="AA157" s="241">
        <v>67.12</v>
      </c>
      <c r="AB157" s="242" t="s">
        <v>2688</v>
      </c>
      <c r="AC157" s="241">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s="25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placem_collection'!W158)),"YES","")</f>
        <v/>
      </c>
      <c r="AM157" t="str">
        <f>IF(ISNUMBER(SEARCH("H", 'WetLitterbags placem_collection'!W158)),"YES","")</f>
        <v/>
      </c>
      <c r="AN157" t="str">
        <f>IF(ISNUMBER(SEARCH("R", 'WetLitterbags placem_collection'!W158)),"YES","")</f>
        <v>YES</v>
      </c>
    </row>
    <row r="158" spans="1:40" ht="15" customHeight="1">
      <c r="A158" s="268" t="s">
        <v>2460</v>
      </c>
      <c r="B158" s="282">
        <f>'Dry_Litterbag Placem_Collection'!A159</f>
        <v>157</v>
      </c>
      <c r="C158" s="282" t="str">
        <f>'Dry_Litterbag Placem_Collection'!B159</f>
        <v xml:space="preserve">Mwantimba
</v>
      </c>
      <c r="D158" s="282" t="s">
        <v>2460</v>
      </c>
      <c r="E158" s="282" t="s">
        <v>20</v>
      </c>
      <c r="F158" s="282">
        <v>4</v>
      </c>
      <c r="G158" s="283" t="str">
        <f>'Dry_Litterbag Placem_Collection'!C159</f>
        <v>Wet_P4_T5</v>
      </c>
      <c r="H158" s="284" t="s">
        <v>2559</v>
      </c>
      <c r="I158" s="285" t="s">
        <v>1147</v>
      </c>
      <c r="J158" s="233" t="str">
        <f>'WetLitterbags placem_collection'!K159</f>
        <v>G890</v>
      </c>
      <c r="K158" s="235">
        <f>IFERROR(INDEX('Green_rooibos initial weight'!$C$5:$C$1749,MATCH(J158, 'Green_rooibos initial weight'!$A$5:$A$1749,0)),"")</f>
        <v>1.9930000000000001</v>
      </c>
      <c r="L158" s="235">
        <f t="shared" si="16"/>
        <v>1.7432000000000001</v>
      </c>
      <c r="M158" s="235">
        <f>AVERAGE('Ashed teabags wet'!$J$809:$J$813,'Ashed teabags wet'!$J$817:$J$818,'Ashed teabags wet'!$J$820:$J$821)</f>
        <v>5.5094158734921841</v>
      </c>
      <c r="N158" s="235">
        <f t="shared" si="17"/>
        <v>1.6471598624932844</v>
      </c>
      <c r="O158" s="235">
        <f>IF(IFERROR(INDEX('Both teabags AfterWet'!$D$1:$D$839,MATCH(J158,'Both teabags AfterWet'!$B$1:$B$839,0)),"")="","",(IFERROR(INDEX('Both teabags AfterWet'!$D$1:$D$839,MATCH(J158,'Both teabags AfterWet'!$B$1:$B$839,0)),"")))</f>
        <v>0.74099999999999999</v>
      </c>
      <c r="P158" s="235">
        <f t="shared" si="18"/>
        <v>0.59040000000000004</v>
      </c>
      <c r="Q158" s="235">
        <f>IFERROR(INDEX('Ashed teabags wet'!$J$2:$J$825,MATCH(J158,'Ashed teabags wet'!$B$2:$B$825,0)),"")</f>
        <v>13.769192669637922</v>
      </c>
      <c r="R158" s="235">
        <f t="shared" si="22"/>
        <v>0.50910668647845769</v>
      </c>
      <c r="S158" s="236">
        <f>'WetLitterbags placem_collection'!E159</f>
        <v>42762</v>
      </c>
      <c r="T158" s="236">
        <f>IF('WetLitterbags placem_collection'!G159="","",'WetLitterbags placem_collection'!G159)</f>
        <v>42816</v>
      </c>
      <c r="U158" s="237">
        <f t="shared" si="19"/>
        <v>54</v>
      </c>
      <c r="V158" s="235">
        <f t="shared" si="20"/>
        <v>1.1528</v>
      </c>
      <c r="W158" s="235">
        <f t="shared" si="21"/>
        <v>1.1380531760148267</v>
      </c>
      <c r="X158">
        <f>IFERROR(INDEX(Rainfall_Wet!$O$2:$O$217,MATCH(B158, Rainfall_Wet!$A$2:$A$217,0)),"")</f>
        <v>206.85140822299999</v>
      </c>
      <c r="Y158" s="241">
        <v>27.96</v>
      </c>
      <c r="Z158" s="241">
        <v>4.9200000000000017</v>
      </c>
      <c r="AA158" s="241">
        <v>67.12</v>
      </c>
      <c r="AB158" s="242" t="s">
        <v>2688</v>
      </c>
      <c r="AC158" s="241">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s="25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placem_collection'!W159)),"YES","")</f>
        <v>YES</v>
      </c>
      <c r="AM158" t="str">
        <f>IF(ISNUMBER(SEARCH("H", 'WetLitterbags placem_collection'!W159)),"YES","")</f>
        <v/>
      </c>
      <c r="AN158" t="str">
        <f>IF(ISNUMBER(SEARCH("R", 'WetLitterbags placem_collection'!W159)),"YES","")</f>
        <v>YES</v>
      </c>
    </row>
    <row r="159" spans="1:40" ht="15" customHeight="1">
      <c r="A159" s="268" t="s">
        <v>2460</v>
      </c>
      <c r="B159" s="282">
        <f>'Dry_Litterbag Placem_Collection'!A160</f>
        <v>158</v>
      </c>
      <c r="C159" s="282" t="str">
        <f>'Dry_Litterbag Placem_Collection'!B160</f>
        <v xml:space="preserve">Mwantimba
</v>
      </c>
      <c r="D159" s="282" t="s">
        <v>2460</v>
      </c>
      <c r="E159" s="282" t="s">
        <v>20</v>
      </c>
      <c r="F159" s="282">
        <v>4</v>
      </c>
      <c r="G159" s="283" t="str">
        <f>'Dry_Litterbag Placem_Collection'!C160</f>
        <v>Wet_P4_T6</v>
      </c>
      <c r="H159" s="284" t="s">
        <v>2559</v>
      </c>
      <c r="I159" s="285" t="s">
        <v>1147</v>
      </c>
      <c r="J159" s="233" t="str">
        <f>'WetLitterbags placem_collection'!K160</f>
        <v>G576</v>
      </c>
      <c r="K159" s="235">
        <f>IFERROR(INDEX('Green_rooibos initial weight'!$C$5:$C$1749,MATCH(J159, 'Green_rooibos initial weight'!$A$5:$A$1749,0)),"")</f>
        <v>2.056</v>
      </c>
      <c r="L159" s="235">
        <f t="shared" si="16"/>
        <v>1.8062</v>
      </c>
      <c r="M159" s="235">
        <f>AVERAGE('Ashed teabags wet'!$J$809:$J$813,'Ashed teabags wet'!$J$817:$J$818,'Ashed teabags wet'!$J$820:$J$821)</f>
        <v>5.5094158734921841</v>
      </c>
      <c r="N159" s="235">
        <f t="shared" si="17"/>
        <v>1.7066889304929842</v>
      </c>
      <c r="O159" s="235">
        <f>IF(IFERROR(INDEX('Both teabags AfterWet'!$D$1:$D$839,MATCH(J159,'Both teabags AfterWet'!$B$1:$B$839,0)),"")="","",(IFERROR(INDEX('Both teabags AfterWet'!$D$1:$D$839,MATCH(J159,'Both teabags AfterWet'!$B$1:$B$839,0)),"")))</f>
        <v>0.26600000000000001</v>
      </c>
      <c r="P159" s="235">
        <f t="shared" si="18"/>
        <v>0.1154</v>
      </c>
      <c r="Q159" s="235" t="str">
        <f>IFERROR(INDEX('Ashed teabags wet'!$J$2:$J$825,MATCH(J159,'Ashed teabags wet'!$B$2:$B$825,0)),"")</f>
        <v/>
      </c>
      <c r="R159" s="235" t="str">
        <f t="shared" si="22"/>
        <v/>
      </c>
      <c r="S159" s="236">
        <f>'WetLitterbags placem_collection'!E160</f>
        <v>42762</v>
      </c>
      <c r="T159" s="236">
        <f>IF('WetLitterbags placem_collection'!G160="","",'WetLitterbags placem_collection'!G160)</f>
        <v>42816</v>
      </c>
      <c r="U159" s="237">
        <f t="shared" si="19"/>
        <v>54</v>
      </c>
      <c r="V159" s="235">
        <f t="shared" si="20"/>
        <v>1.6908000000000001</v>
      </c>
      <c r="W159" s="235" t="str">
        <f t="shared" si="21"/>
        <v/>
      </c>
      <c r="X159">
        <f>IFERROR(INDEX(Rainfall_Wet!$O$2:$O$217,MATCH(B159, Rainfall_Wet!$A$2:$A$217,0)),"")</f>
        <v>206.85140822299999</v>
      </c>
      <c r="Y159" s="241">
        <v>27.96</v>
      </c>
      <c r="Z159" s="241">
        <v>4.9200000000000017</v>
      </c>
      <c r="AA159" s="241">
        <v>67.12</v>
      </c>
      <c r="AB159" s="242" t="s">
        <v>2688</v>
      </c>
      <c r="AC159" s="241">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s="25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placem_collection'!W160)),"YES","")</f>
        <v/>
      </c>
      <c r="AM159" t="str">
        <f>IF(ISNUMBER(SEARCH("H", 'WetLitterbags placem_collection'!W160)),"YES","")</f>
        <v/>
      </c>
      <c r="AN159" t="str">
        <f>IF(ISNUMBER(SEARCH("R", 'WetLitterbags placem_collection'!W160)),"YES","")</f>
        <v>YES</v>
      </c>
    </row>
    <row r="160" spans="1:40" ht="15" customHeight="1">
      <c r="A160" s="268" t="s">
        <v>2460</v>
      </c>
      <c r="B160" s="282">
        <f>'Dry_Litterbag Placem_Collection'!A161</f>
        <v>159</v>
      </c>
      <c r="C160" s="282" t="str">
        <f>'Dry_Litterbag Placem_Collection'!B161</f>
        <v xml:space="preserve">Mwantimba
</v>
      </c>
      <c r="D160" s="282" t="s">
        <v>2460</v>
      </c>
      <c r="E160" s="282" t="s">
        <v>20</v>
      </c>
      <c r="F160" s="282">
        <v>4</v>
      </c>
      <c r="G160" s="283" t="str">
        <f>'Dry_Litterbag Placem_Collection'!C161</f>
        <v>Wet_P4_T7</v>
      </c>
      <c r="H160" s="284" t="s">
        <v>2559</v>
      </c>
      <c r="I160" s="285" t="s">
        <v>1147</v>
      </c>
      <c r="J160" s="233" t="str">
        <f>'WetLitterbags placem_collection'!K161</f>
        <v>G829</v>
      </c>
      <c r="K160" s="235">
        <f>IFERROR(INDEX('Green_rooibos initial weight'!$C$5:$C$1749,MATCH(J160, 'Green_rooibos initial weight'!$A$5:$A$1749,0)),"")</f>
        <v>1.9610000000000001</v>
      </c>
      <c r="L160" s="235">
        <f t="shared" si="16"/>
        <v>1.7112000000000001</v>
      </c>
      <c r="M160" s="235">
        <f>AVERAGE('Ashed teabags wet'!$J$809:$J$813,'Ashed teabags wet'!$J$817:$J$818,'Ashed teabags wet'!$J$820:$J$821)</f>
        <v>5.5094158734921841</v>
      </c>
      <c r="N160" s="235">
        <f t="shared" si="17"/>
        <v>1.6169228755728018</v>
      </c>
      <c r="O160" s="235">
        <f>IF(IFERROR(INDEX('Both teabags AfterWet'!$D$1:$D$839,MATCH(J160,'Both teabags AfterWet'!$B$1:$B$839,0)),"")="","",(IFERROR(INDEX('Both teabags AfterWet'!$D$1:$D$839,MATCH(J160,'Both teabags AfterWet'!$B$1:$B$839,0)),"")))</f>
        <v>0.56499999999999995</v>
      </c>
      <c r="P160" s="235">
        <f t="shared" si="18"/>
        <v>0.41439999999999994</v>
      </c>
      <c r="Q160" s="235" t="str">
        <f>IFERROR(INDEX('Ashed teabags wet'!$J$2:$J$825,MATCH(J160,'Ashed teabags wet'!$B$2:$B$825,0)),"")</f>
        <v/>
      </c>
      <c r="R160" s="235" t="str">
        <f t="shared" si="22"/>
        <v/>
      </c>
      <c r="S160" s="236">
        <f>'WetLitterbags placem_collection'!E161</f>
        <v>42762</v>
      </c>
      <c r="T160" s="236">
        <f>IF('WetLitterbags placem_collection'!G161="","",'WetLitterbags placem_collection'!G161)</f>
        <v>42816</v>
      </c>
      <c r="U160" s="237">
        <f t="shared" si="19"/>
        <v>54</v>
      </c>
      <c r="V160" s="235">
        <f t="shared" si="20"/>
        <v>1.2968000000000002</v>
      </c>
      <c r="W160" s="235" t="str">
        <f t="shared" si="21"/>
        <v/>
      </c>
      <c r="X160">
        <f>IFERROR(INDEX(Rainfall_Wet!$O$2:$O$217,MATCH(B160, Rainfall_Wet!$A$2:$A$217,0)),"")</f>
        <v>206.85140822299999</v>
      </c>
      <c r="Y160" s="241">
        <v>27.96</v>
      </c>
      <c r="Z160" s="241">
        <v>4.9200000000000017</v>
      </c>
      <c r="AA160" s="241">
        <v>67.12</v>
      </c>
      <c r="AB160" s="242" t="s">
        <v>2688</v>
      </c>
      <c r="AC160" s="241">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s="25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placem_collection'!W161)),"YES","")</f>
        <v/>
      </c>
      <c r="AM160" t="str">
        <f>IF(ISNUMBER(SEARCH("H", 'WetLitterbags placem_collection'!W161)),"YES","")</f>
        <v/>
      </c>
      <c r="AN160" t="str">
        <f>IF(ISNUMBER(SEARCH("R", 'WetLitterbags placem_collection'!W161)),"YES","")</f>
        <v/>
      </c>
    </row>
    <row r="161" spans="1:40" ht="15" customHeight="1">
      <c r="A161" s="268" t="s">
        <v>2460</v>
      </c>
      <c r="B161" s="282">
        <f>'Dry_Litterbag Placem_Collection'!A162</f>
        <v>160</v>
      </c>
      <c r="C161" s="282" t="str">
        <f>'Dry_Litterbag Placem_Collection'!B162</f>
        <v xml:space="preserve">Mwantimba
</v>
      </c>
      <c r="D161" s="282" t="s">
        <v>2460</v>
      </c>
      <c r="E161" s="282" t="s">
        <v>20</v>
      </c>
      <c r="F161" s="282">
        <v>4</v>
      </c>
      <c r="G161" s="283" t="str">
        <f>'Dry_Litterbag Placem_Collection'!C162</f>
        <v>Wet_P4_T8</v>
      </c>
      <c r="H161" s="284" t="s">
        <v>2559</v>
      </c>
      <c r="I161" s="285" t="s">
        <v>1147</v>
      </c>
      <c r="J161" s="233" t="str">
        <f>'WetLitterbags placem_collection'!K162</f>
        <v>G809</v>
      </c>
      <c r="K161" s="235">
        <f>IFERROR(INDEX('Green_rooibos initial weight'!$C$5:$C$1749,MATCH(J161, 'Green_rooibos initial weight'!$A$5:$A$1749,0)),"")</f>
        <v>1.9279999999999999</v>
      </c>
      <c r="L161" s="235">
        <f t="shared" si="16"/>
        <v>1.6781999999999999</v>
      </c>
      <c r="M161" s="235">
        <f>AVERAGE('Ashed teabags wet'!$J$809:$J$813,'Ashed teabags wet'!$J$817:$J$818,'Ashed teabags wet'!$J$820:$J$821)</f>
        <v>5.5094158734921841</v>
      </c>
      <c r="N161" s="235">
        <f t="shared" si="17"/>
        <v>1.585740982811054</v>
      </c>
      <c r="O161" s="235">
        <f>IF(IFERROR(INDEX('Both teabags AfterWet'!$D$1:$D$839,MATCH(J161,'Both teabags AfterWet'!$B$1:$B$839,0)),"")="","",(IFERROR(INDEX('Both teabags AfterWet'!$D$1:$D$839,MATCH(J161,'Both teabags AfterWet'!$B$1:$B$839,0)),"")))</f>
        <v>0.72</v>
      </c>
      <c r="P161" s="235">
        <f t="shared" si="18"/>
        <v>0.56939999999999991</v>
      </c>
      <c r="Q161" s="235">
        <f>IFERROR(INDEX('Ashed teabags wet'!$J$2:$J$825,MATCH(J161,'Ashed teabags wet'!$B$2:$B$825,0)),"")</f>
        <v>14.278846153846089</v>
      </c>
      <c r="R161" s="235">
        <f t="shared" si="22"/>
        <v>0.48809625000000029</v>
      </c>
      <c r="S161" s="236">
        <f>'WetLitterbags placem_collection'!E162</f>
        <v>42762</v>
      </c>
      <c r="T161" s="236">
        <f>IF('WetLitterbags placem_collection'!G162="","",'WetLitterbags placem_collection'!G162)</f>
        <v>42816</v>
      </c>
      <c r="U161" s="237">
        <f t="shared" si="19"/>
        <v>54</v>
      </c>
      <c r="V161" s="235">
        <f t="shared" si="20"/>
        <v>1.1088</v>
      </c>
      <c r="W161" s="235">
        <f t="shared" si="21"/>
        <v>1.0976447328110537</v>
      </c>
      <c r="X161">
        <f>IFERROR(INDEX(Rainfall_Wet!$O$2:$O$217,MATCH(B161, Rainfall_Wet!$A$2:$A$217,0)),"")</f>
        <v>206.85140822299999</v>
      </c>
      <c r="Y161" s="241">
        <v>27.96</v>
      </c>
      <c r="Z161" s="241">
        <v>4.9200000000000017</v>
      </c>
      <c r="AA161" s="241">
        <v>67.12</v>
      </c>
      <c r="AB161" s="242" t="s">
        <v>2688</v>
      </c>
      <c r="AC161" s="241">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s="25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placem_collection'!W162)),"YES","")</f>
        <v/>
      </c>
      <c r="AM161" t="str">
        <f>IF(ISNUMBER(SEARCH("H", 'WetLitterbags placem_collection'!W162)),"YES","")</f>
        <v/>
      </c>
      <c r="AN161" t="str">
        <f>IF(ISNUMBER(SEARCH("R", 'WetLitterbags placem_collection'!W162)),"YES","")</f>
        <v>YES</v>
      </c>
    </row>
    <row r="162" spans="1:40" ht="15" customHeight="1">
      <c r="A162" s="268" t="s">
        <v>2460</v>
      </c>
      <c r="B162" s="282">
        <f>'Dry_Litterbag Placem_Collection'!A163</f>
        <v>161</v>
      </c>
      <c r="C162" s="282" t="str">
        <f>'Dry_Litterbag Placem_Collection'!B163</f>
        <v>Handajega</v>
      </c>
      <c r="D162" s="282" t="s">
        <v>2460</v>
      </c>
      <c r="E162" s="282" t="s">
        <v>2679</v>
      </c>
      <c r="F162" s="282">
        <v>1</v>
      </c>
      <c r="G162" s="283" t="str">
        <f>'Dry_Litterbag Placem_Collection'!C163</f>
        <v>Wet_W1_T1</v>
      </c>
      <c r="H162" s="284" t="s">
        <v>2559</v>
      </c>
      <c r="I162" s="285" t="s">
        <v>1147</v>
      </c>
      <c r="J162" s="233" t="str">
        <f>'WetLitterbags placem_collection'!K163</f>
        <v>G252</v>
      </c>
      <c r="K162" s="235">
        <f>IFERROR(INDEX('Green_rooibos initial weight'!$C$5:$C$1749,MATCH(J162, 'Green_rooibos initial weight'!$A$5:$A$1749,0)),"")</f>
        <v>2.0190000000000001</v>
      </c>
      <c r="L162" s="235">
        <f t="shared" si="16"/>
        <v>1.7692000000000001</v>
      </c>
      <c r="M162" s="235">
        <f>AVERAGE('Ashed teabags wet'!$J$809:$J$813,'Ashed teabags wet'!$J$817:$J$818,'Ashed teabags wet'!$J$820:$J$821)</f>
        <v>5.5094158734921841</v>
      </c>
      <c r="N162" s="235">
        <f t="shared" si="17"/>
        <v>1.6717274143661764</v>
      </c>
      <c r="O162" s="235" t="str">
        <f>IF(IFERROR(INDEX('Both teabags AfterWet'!$D$1:$D$839,MATCH(J162,'Both teabags AfterWet'!$B$1:$B$839,0)),"")="","",(IFERROR(INDEX('Both teabags AfterWet'!$D$1:$D$839,MATCH(J162,'Both teabags AfterWet'!$B$1:$B$839,0)),"")))</f>
        <v/>
      </c>
      <c r="P162" s="235" t="str">
        <f t="shared" si="18"/>
        <v/>
      </c>
      <c r="Q162" s="235" t="str">
        <f>IFERROR(INDEX('Ashed teabags wet'!$J$2:$J$825,MATCH(J162,'Ashed teabags wet'!$B$2:$B$825,0)),"")</f>
        <v/>
      </c>
      <c r="R162" s="235" t="str">
        <f t="shared" si="22"/>
        <v/>
      </c>
      <c r="S162" s="236">
        <f>'WetLitterbags placem_collection'!E163</f>
        <v>42763</v>
      </c>
      <c r="T162" s="236">
        <f>IF('WetLitterbags placem_collection'!G163="","",'WetLitterbags placem_collection'!G163)</f>
        <v>42814</v>
      </c>
      <c r="U162" s="237">
        <f t="shared" si="19"/>
        <v>51</v>
      </c>
      <c r="V162" s="235" t="str">
        <f t="shared" si="20"/>
        <v/>
      </c>
      <c r="W162" s="235" t="str">
        <f t="shared" si="21"/>
        <v/>
      </c>
      <c r="X162">
        <f>IFERROR(INDEX(Rainfall_Wet!$O$2:$O$217,MATCH(B162, Rainfall_Wet!$A$2:$A$217,0)),"")</f>
        <v>181.383442621</v>
      </c>
      <c r="Y162" s="241">
        <v>21.96</v>
      </c>
      <c r="Z162" s="241">
        <v>4.9199999999999982</v>
      </c>
      <c r="AA162" s="241">
        <v>73.12</v>
      </c>
      <c r="AB162" s="242" t="s">
        <v>2688</v>
      </c>
      <c r="AC162" s="241">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s="25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placem_collection'!W163)),"YES","")</f>
        <v/>
      </c>
      <c r="AM162" t="str">
        <f>IF(ISNUMBER(SEARCH("H", 'WetLitterbags placem_collection'!W163)),"YES","")</f>
        <v/>
      </c>
      <c r="AN162" t="str">
        <f>IF(ISNUMBER(SEARCH("R", 'WetLitterbags placem_collection'!W163)),"YES","")</f>
        <v/>
      </c>
    </row>
    <row r="163" spans="1:40" ht="15" customHeight="1">
      <c r="A163" s="268" t="s">
        <v>2460</v>
      </c>
      <c r="B163" s="282">
        <f>'Dry_Litterbag Placem_Collection'!A164</f>
        <v>162</v>
      </c>
      <c r="C163" s="282" t="str">
        <f>'Dry_Litterbag Placem_Collection'!B164</f>
        <v>Handajega</v>
      </c>
      <c r="D163" s="282" t="s">
        <v>2460</v>
      </c>
      <c r="E163" s="282" t="s">
        <v>2679</v>
      </c>
      <c r="F163" s="282">
        <v>1</v>
      </c>
      <c r="G163" s="283" t="str">
        <f>'Dry_Litterbag Placem_Collection'!C164</f>
        <v>Wet_W1_T2</v>
      </c>
      <c r="H163" s="284" t="s">
        <v>2559</v>
      </c>
      <c r="I163" s="285" t="s">
        <v>1147</v>
      </c>
      <c r="J163" s="233" t="str">
        <f>'WetLitterbags placem_collection'!K164</f>
        <v>G385</v>
      </c>
      <c r="K163" s="235">
        <f>IFERROR(INDEX('Green_rooibos initial weight'!$C$5:$C$1749,MATCH(J163, 'Green_rooibos initial weight'!$A$5:$A$1749,0)),"")</f>
        <v>1.962</v>
      </c>
      <c r="L163" s="235">
        <f t="shared" si="16"/>
        <v>1.7121999999999999</v>
      </c>
      <c r="M163" s="235">
        <f>AVERAGE('Ashed teabags wet'!$J$809:$J$813,'Ashed teabags wet'!$J$817:$J$818,'Ashed teabags wet'!$J$820:$J$821)</f>
        <v>5.5094158734921841</v>
      </c>
      <c r="N163" s="235">
        <f t="shared" si="17"/>
        <v>1.6178677814140667</v>
      </c>
      <c r="O163" s="235">
        <f>IF(IFERROR(INDEX('Both teabags AfterWet'!$D$1:$D$839,MATCH(J163,'Both teabags AfterWet'!$B$1:$B$839,0)),"")="","",(IFERROR(INDEX('Both teabags AfterWet'!$D$1:$D$839,MATCH(J163,'Both teabags AfterWet'!$B$1:$B$839,0)),"")))</f>
        <v>0.62280000000000002</v>
      </c>
      <c r="P163" s="235">
        <f t="shared" si="18"/>
        <v>0.47220000000000001</v>
      </c>
      <c r="Q163" s="235">
        <f>IFERROR(INDEX('Ashed teabags wet'!$J$2:$J$825,MATCH(J163,'Ashed teabags wet'!$B$2:$B$825,0)),"")</f>
        <v>8.5545722713864567</v>
      </c>
      <c r="R163" s="235">
        <f t="shared" si="22"/>
        <v>0.43180530973451314</v>
      </c>
      <c r="S163" s="236">
        <f>'WetLitterbags placem_collection'!E164</f>
        <v>42763</v>
      </c>
      <c r="T163" s="236">
        <f>IF('WetLitterbags placem_collection'!G164="","",'WetLitterbags placem_collection'!G164)</f>
        <v>42814</v>
      </c>
      <c r="U163" s="237">
        <f t="shared" si="19"/>
        <v>51</v>
      </c>
      <c r="V163" s="235">
        <f t="shared" si="20"/>
        <v>1.24</v>
      </c>
      <c r="W163" s="235">
        <f t="shared" si="21"/>
        <v>1.1860624716795536</v>
      </c>
      <c r="X163">
        <f>IFERROR(INDEX(Rainfall_Wet!$O$2:$O$217,MATCH(B163, Rainfall_Wet!$A$2:$A$217,0)),"")</f>
        <v>181.383442621</v>
      </c>
      <c r="Y163" s="241">
        <v>21.96</v>
      </c>
      <c r="Z163" s="241">
        <v>4.9199999999999982</v>
      </c>
      <c r="AA163" s="241">
        <v>73.12</v>
      </c>
      <c r="AB163" s="242" t="s">
        <v>2688</v>
      </c>
      <c r="AC163" s="241">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s="25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placem_collection'!W164)),"YES","")</f>
        <v/>
      </c>
      <c r="AM163" t="str">
        <f>IF(ISNUMBER(SEARCH("H", 'WetLitterbags placem_collection'!W164)),"YES","")</f>
        <v>YES</v>
      </c>
      <c r="AN163" t="str">
        <f>IF(ISNUMBER(SEARCH("R", 'WetLitterbags placem_collection'!W164)),"YES","")</f>
        <v/>
      </c>
    </row>
    <row r="164" spans="1:40" ht="15" customHeight="1">
      <c r="A164" s="268" t="s">
        <v>2460</v>
      </c>
      <c r="B164" s="282">
        <f>'Dry_Litterbag Placem_Collection'!A165</f>
        <v>163</v>
      </c>
      <c r="C164" s="282" t="str">
        <f>'Dry_Litterbag Placem_Collection'!B165</f>
        <v>Handajega</v>
      </c>
      <c r="D164" s="282" t="s">
        <v>2460</v>
      </c>
      <c r="E164" s="282" t="s">
        <v>2679</v>
      </c>
      <c r="F164" s="282">
        <v>1</v>
      </c>
      <c r="G164" s="283" t="str">
        <f>'Dry_Litterbag Placem_Collection'!C165</f>
        <v>Wet_W1_T3</v>
      </c>
      <c r="H164" s="284" t="s">
        <v>2559</v>
      </c>
      <c r="I164" s="285" t="s">
        <v>1147</v>
      </c>
      <c r="J164" s="233" t="str">
        <f>'WetLitterbags placem_collection'!K165</f>
        <v>G202</v>
      </c>
      <c r="K164" s="235">
        <f>IFERROR(INDEX('Green_rooibos initial weight'!$C$5:$C$1749,MATCH(J164, 'Green_rooibos initial weight'!$A$5:$A$1749,0)),"")</f>
        <v>1.986</v>
      </c>
      <c r="L164" s="235">
        <f t="shared" si="16"/>
        <v>1.7362</v>
      </c>
      <c r="M164" s="235">
        <f>AVERAGE('Ashed teabags wet'!$J$809:$J$813,'Ashed teabags wet'!$J$817:$J$818,'Ashed teabags wet'!$J$820:$J$821)</f>
        <v>5.5094158734921841</v>
      </c>
      <c r="N164" s="235">
        <f t="shared" si="17"/>
        <v>1.6405455216044287</v>
      </c>
      <c r="O164" s="235">
        <f>IF(IFERROR(INDEX('Both teabags AfterWet'!$D$1:$D$839,MATCH(J164,'Both teabags AfterWet'!$B$1:$B$839,0)),"")="","",(IFERROR(INDEX('Both teabags AfterWet'!$D$1:$D$839,MATCH(J164,'Both teabags AfterWet'!$B$1:$B$839,0)),"")))</f>
        <v>0.64500000000000002</v>
      </c>
      <c r="P164" s="235">
        <f t="shared" si="18"/>
        <v>0.49440000000000001</v>
      </c>
      <c r="Q164" s="235">
        <f>IFERROR(INDEX('Ashed teabags wet'!$J$2:$J$825,MATCH(J164,'Ashed teabags wet'!$B$2:$B$825,0)),"")</f>
        <v>9.4152626362733951</v>
      </c>
      <c r="R164" s="235">
        <f t="shared" si="22"/>
        <v>0.44785094152626437</v>
      </c>
      <c r="S164" s="236">
        <f>'WetLitterbags placem_collection'!E165</f>
        <v>42763</v>
      </c>
      <c r="T164" s="236">
        <f>IF('WetLitterbags placem_collection'!G165="","",'WetLitterbags placem_collection'!G165)</f>
        <v>42814</v>
      </c>
      <c r="U164" s="237">
        <f t="shared" si="19"/>
        <v>51</v>
      </c>
      <c r="V164" s="235">
        <f t="shared" si="20"/>
        <v>1.2418</v>
      </c>
      <c r="W164" s="235">
        <f t="shared" si="21"/>
        <v>1.1926945800781643</v>
      </c>
      <c r="X164">
        <f>IFERROR(INDEX(Rainfall_Wet!$O$2:$O$217,MATCH(B164, Rainfall_Wet!$A$2:$A$217,0)),"")</f>
        <v>181.383442621</v>
      </c>
      <c r="Y164" s="241">
        <v>21.96</v>
      </c>
      <c r="Z164" s="241">
        <v>4.9199999999999982</v>
      </c>
      <c r="AA164" s="241">
        <v>73.12</v>
      </c>
      <c r="AB164" s="242" t="s">
        <v>2688</v>
      </c>
      <c r="AC164" s="241">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s="25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placem_collection'!W165)),"YES","")</f>
        <v/>
      </c>
      <c r="AM164" t="str">
        <f>IF(ISNUMBER(SEARCH("H", 'WetLitterbags placem_collection'!W165)),"YES","")</f>
        <v/>
      </c>
      <c r="AN164" t="str">
        <f>IF(ISNUMBER(SEARCH("R", 'WetLitterbags placem_collection'!W165)),"YES","")</f>
        <v/>
      </c>
    </row>
    <row r="165" spans="1:40" ht="15" customHeight="1">
      <c r="A165" s="268" t="s">
        <v>2460</v>
      </c>
      <c r="B165" s="282">
        <f>'Dry_Litterbag Placem_Collection'!A166</f>
        <v>164</v>
      </c>
      <c r="C165" s="282" t="str">
        <f>'Dry_Litterbag Placem_Collection'!B166</f>
        <v>Handajega</v>
      </c>
      <c r="D165" s="282" t="s">
        <v>2460</v>
      </c>
      <c r="E165" s="282" t="s">
        <v>2679</v>
      </c>
      <c r="F165" s="282">
        <v>1</v>
      </c>
      <c r="G165" s="283" t="str">
        <f>'Dry_Litterbag Placem_Collection'!C166</f>
        <v>Wet_W1_T4</v>
      </c>
      <c r="H165" s="284" t="s">
        <v>2559</v>
      </c>
      <c r="I165" s="285" t="s">
        <v>1147</v>
      </c>
      <c r="J165" s="233" t="str">
        <f>'WetLitterbags placem_collection'!K166</f>
        <v>G686</v>
      </c>
      <c r="K165" s="235">
        <f>IFERROR(INDEX('Green_rooibos initial weight'!$C$5:$C$1749,MATCH(J165, 'Green_rooibos initial weight'!$A$5:$A$1749,0)),"")</f>
        <v>1.9510000000000001</v>
      </c>
      <c r="L165" s="235">
        <f t="shared" si="16"/>
        <v>1.7012</v>
      </c>
      <c r="M165" s="235">
        <f>AVERAGE('Ashed teabags wet'!$J$809:$J$813,'Ashed teabags wet'!$J$817:$J$818,'Ashed teabags wet'!$J$820:$J$821)</f>
        <v>5.5094158734921841</v>
      </c>
      <c r="N165" s="235">
        <f t="shared" si="17"/>
        <v>1.607473817160151</v>
      </c>
      <c r="O165" s="235">
        <f>IF(IFERROR(INDEX('Both teabags AfterWet'!$D$1:$D$839,MATCH(J165,'Both teabags AfterWet'!$B$1:$B$839,0)),"")="","",(IFERROR(INDEX('Both teabags AfterWet'!$D$1:$D$839,MATCH(J165,'Both teabags AfterWet'!$B$1:$B$839,0)),"")))</f>
        <v>0.628</v>
      </c>
      <c r="P165" s="235">
        <f t="shared" si="18"/>
        <v>0.47739999999999999</v>
      </c>
      <c r="Q165" s="235">
        <f>IFERROR(INDEX('Ashed teabags wet'!$J$2:$J$825,MATCH(J165,'Ashed teabags wet'!$B$2:$B$825,0)),"")</f>
        <v>9.7268806899849256</v>
      </c>
      <c r="R165" s="235">
        <f t="shared" si="22"/>
        <v>0.43096387158601196</v>
      </c>
      <c r="S165" s="236">
        <f>'WetLitterbags placem_collection'!E166</f>
        <v>42763</v>
      </c>
      <c r="T165" s="236">
        <f>IF('WetLitterbags placem_collection'!G166="","",'WetLitterbags placem_collection'!G166)</f>
        <v>42814</v>
      </c>
      <c r="U165" s="237">
        <f t="shared" si="19"/>
        <v>51</v>
      </c>
      <c r="V165" s="235">
        <f t="shared" si="20"/>
        <v>1.2238</v>
      </c>
      <c r="W165" s="235">
        <f t="shared" si="21"/>
        <v>1.176509945574139</v>
      </c>
      <c r="X165">
        <f>IFERROR(INDEX(Rainfall_Wet!$O$2:$O$217,MATCH(B165, Rainfall_Wet!$A$2:$A$217,0)),"")</f>
        <v>181.383442621</v>
      </c>
      <c r="Y165" s="241">
        <v>21.96</v>
      </c>
      <c r="Z165" s="241">
        <v>4.9199999999999982</v>
      </c>
      <c r="AA165" s="241">
        <v>73.12</v>
      </c>
      <c r="AB165" s="242" t="s">
        <v>2688</v>
      </c>
      <c r="AC165" s="241">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s="25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placem_collection'!W166)),"YES","")</f>
        <v/>
      </c>
      <c r="AM165" t="str">
        <f>IF(ISNUMBER(SEARCH("H", 'WetLitterbags placem_collection'!W166)),"YES","")</f>
        <v/>
      </c>
      <c r="AN165" t="str">
        <f>IF(ISNUMBER(SEARCH("R", 'WetLitterbags placem_collection'!W166)),"YES","")</f>
        <v/>
      </c>
    </row>
    <row r="166" spans="1:40" ht="15" customHeight="1">
      <c r="A166" s="268" t="s">
        <v>2460</v>
      </c>
      <c r="B166" s="282">
        <f>'Dry_Litterbag Placem_Collection'!A167</f>
        <v>165</v>
      </c>
      <c r="C166" s="282" t="str">
        <f>'Dry_Litterbag Placem_Collection'!B167</f>
        <v>Handajega</v>
      </c>
      <c r="D166" s="282" t="s">
        <v>2460</v>
      </c>
      <c r="E166" s="282" t="s">
        <v>2679</v>
      </c>
      <c r="F166" s="282">
        <v>1</v>
      </c>
      <c r="G166" s="283" t="str">
        <f>'Dry_Litterbag Placem_Collection'!C167</f>
        <v>Wet_W1_T5</v>
      </c>
      <c r="H166" s="284" t="s">
        <v>2559</v>
      </c>
      <c r="I166" s="285" t="s">
        <v>1147</v>
      </c>
      <c r="J166" s="233" t="str">
        <f>'WetLitterbags placem_collection'!K167</f>
        <v>G368</v>
      </c>
      <c r="K166" s="235">
        <f>IFERROR(INDEX('Green_rooibos initial weight'!$C$5:$C$1749,MATCH(J166, 'Green_rooibos initial weight'!$A$5:$A$1749,0)),"")</f>
        <v>2.1709999999999998</v>
      </c>
      <c r="L166" s="235">
        <f t="shared" si="16"/>
        <v>1.9211999999999998</v>
      </c>
      <c r="M166" s="235">
        <f>AVERAGE('Ashed teabags wet'!$J$809:$J$813,'Ashed teabags wet'!$J$817:$J$818,'Ashed teabags wet'!$J$820:$J$821)</f>
        <v>5.5094158734921841</v>
      </c>
      <c r="N166" s="235">
        <f t="shared" si="17"/>
        <v>1.8153531022384679</v>
      </c>
      <c r="O166" s="235">
        <f>IF(IFERROR(INDEX('Both teabags AfterWet'!$D$1:$D$839,MATCH(J166,'Both teabags AfterWet'!$B$1:$B$839,0)),"")="","",(IFERROR(INDEX('Both teabags AfterWet'!$D$1:$D$839,MATCH(J166,'Both teabags AfterWet'!$B$1:$B$839,0)),"")))</f>
        <v>0.72699999999999998</v>
      </c>
      <c r="P166" s="235">
        <f t="shared" si="18"/>
        <v>0.57640000000000002</v>
      </c>
      <c r="Q166" s="235">
        <f>IFERROR(INDEX('Ashed teabags wet'!$J$2:$J$825,MATCH(J166,'Ashed teabags wet'!$B$2:$B$825,0)),"")</f>
        <v>7.2371638141808248</v>
      </c>
      <c r="R166" s="235">
        <f t="shared" si="22"/>
        <v>0.53468498777506179</v>
      </c>
      <c r="S166" s="236">
        <f>'WetLitterbags placem_collection'!E167</f>
        <v>42763</v>
      </c>
      <c r="T166" s="236">
        <f>IF('WetLitterbags placem_collection'!G167="","",'WetLitterbags placem_collection'!G167)</f>
        <v>42814</v>
      </c>
      <c r="U166" s="237">
        <f t="shared" si="19"/>
        <v>51</v>
      </c>
      <c r="V166" s="235">
        <f t="shared" si="20"/>
        <v>1.3447999999999998</v>
      </c>
      <c r="W166" s="235">
        <f t="shared" si="21"/>
        <v>1.2806681144634062</v>
      </c>
      <c r="X166">
        <f>IFERROR(INDEX(Rainfall_Wet!$O$2:$O$217,MATCH(B166, Rainfall_Wet!$A$2:$A$217,0)),"")</f>
        <v>181.383442621</v>
      </c>
      <c r="Y166" s="241">
        <v>21.96</v>
      </c>
      <c r="Z166" s="241">
        <v>4.9199999999999982</v>
      </c>
      <c r="AA166" s="241">
        <v>73.12</v>
      </c>
      <c r="AB166" s="242" t="s">
        <v>2688</v>
      </c>
      <c r="AC166" s="241">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s="25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placem_collection'!W167)),"YES","")</f>
        <v/>
      </c>
      <c r="AM166" t="str">
        <f>IF(ISNUMBER(SEARCH("H", 'WetLitterbags placem_collection'!W167)),"YES","")</f>
        <v>YES</v>
      </c>
      <c r="AN166" t="str">
        <f>IF(ISNUMBER(SEARCH("R", 'WetLitterbags placem_collection'!W167)),"YES","")</f>
        <v/>
      </c>
    </row>
    <row r="167" spans="1:40" ht="15" customHeight="1">
      <c r="A167" s="268" t="s">
        <v>2460</v>
      </c>
      <c r="B167" s="282">
        <f>'Dry_Litterbag Placem_Collection'!A168</f>
        <v>166</v>
      </c>
      <c r="C167" s="282" t="str">
        <f>'Dry_Litterbag Placem_Collection'!B168</f>
        <v>Handajega</v>
      </c>
      <c r="D167" s="282" t="s">
        <v>2460</v>
      </c>
      <c r="E167" s="282" t="s">
        <v>2679</v>
      </c>
      <c r="F167" s="282">
        <v>1</v>
      </c>
      <c r="G167" s="283" t="str">
        <f>'Dry_Litterbag Placem_Collection'!C168</f>
        <v>Wet_W1_T6</v>
      </c>
      <c r="H167" s="284" t="s">
        <v>2559</v>
      </c>
      <c r="I167" s="285" t="s">
        <v>1147</v>
      </c>
      <c r="J167" s="233" t="str">
        <f>'WetLitterbags placem_collection'!K168</f>
        <v>G334</v>
      </c>
      <c r="K167" s="235">
        <f>IFERROR(INDEX('Green_rooibos initial weight'!$C$5:$C$1749,MATCH(J167, 'Green_rooibos initial weight'!$A$5:$A$1749,0)),"")</f>
        <v>2.0710000000000002</v>
      </c>
      <c r="L167" s="235">
        <f t="shared" si="16"/>
        <v>1.8212000000000002</v>
      </c>
      <c r="M167" s="235">
        <f>AVERAGE('Ashed teabags wet'!$J$809:$J$813,'Ashed teabags wet'!$J$817:$J$818,'Ashed teabags wet'!$J$820:$J$821)</f>
        <v>5.5094158734921841</v>
      </c>
      <c r="N167" s="235">
        <f t="shared" si="17"/>
        <v>1.7208625181119606</v>
      </c>
      <c r="O167" s="235">
        <f>IF(IFERROR(INDEX('Both teabags AfterWet'!$D$1:$D$839,MATCH(J167,'Both teabags AfterWet'!$B$1:$B$839,0)),"")="","",(IFERROR(INDEX('Both teabags AfterWet'!$D$1:$D$839,MATCH(J167,'Both teabags AfterWet'!$B$1:$B$839,0)),"")))</f>
        <v>0.80800000000000005</v>
      </c>
      <c r="P167" s="235">
        <f t="shared" si="18"/>
        <v>0.65739999999999998</v>
      </c>
      <c r="Q167" s="235">
        <f>IFERROR(INDEX('Ashed teabags wet'!$J$2:$J$825,MATCH(J167,'Ashed teabags wet'!$B$2:$B$825,0)),"")</f>
        <v>13.234567901234151</v>
      </c>
      <c r="R167" s="235">
        <f t="shared" si="22"/>
        <v>0.57039595061728665</v>
      </c>
      <c r="S167" s="236">
        <f>'WetLitterbags placem_collection'!E168</f>
        <v>42763</v>
      </c>
      <c r="T167" s="236">
        <f>IF('WetLitterbags placem_collection'!G168="","",'WetLitterbags placem_collection'!G168)</f>
        <v>42814</v>
      </c>
      <c r="U167" s="237">
        <f t="shared" si="19"/>
        <v>51</v>
      </c>
      <c r="V167" s="235">
        <f t="shared" si="20"/>
        <v>1.1638000000000002</v>
      </c>
      <c r="W167" s="235">
        <f t="shared" si="21"/>
        <v>1.1504665674946739</v>
      </c>
      <c r="X167">
        <f>IFERROR(INDEX(Rainfall_Wet!$O$2:$O$217,MATCH(B167, Rainfall_Wet!$A$2:$A$217,0)),"")</f>
        <v>181.383442621</v>
      </c>
      <c r="Y167" s="241">
        <v>21.96</v>
      </c>
      <c r="Z167" s="241">
        <v>4.9199999999999982</v>
      </c>
      <c r="AA167" s="241">
        <v>73.12</v>
      </c>
      <c r="AB167" s="242" t="s">
        <v>2688</v>
      </c>
      <c r="AC167" s="241">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s="25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placem_collection'!W168)),"YES","")</f>
        <v/>
      </c>
      <c r="AM167" t="str">
        <f>IF(ISNUMBER(SEARCH("H", 'WetLitterbags placem_collection'!W168)),"YES","")</f>
        <v/>
      </c>
      <c r="AN167" t="str">
        <f>IF(ISNUMBER(SEARCH("R", 'WetLitterbags placem_collection'!W168)),"YES","")</f>
        <v/>
      </c>
    </row>
    <row r="168" spans="1:40" ht="15" customHeight="1">
      <c r="A168" s="268" t="s">
        <v>2460</v>
      </c>
      <c r="B168" s="282">
        <f>'Dry_Litterbag Placem_Collection'!A169</f>
        <v>167</v>
      </c>
      <c r="C168" s="282" t="str">
        <f>'Dry_Litterbag Placem_Collection'!B169</f>
        <v>Handajega</v>
      </c>
      <c r="D168" s="282" t="s">
        <v>2460</v>
      </c>
      <c r="E168" s="282" t="s">
        <v>2679</v>
      </c>
      <c r="F168" s="282">
        <v>1</v>
      </c>
      <c r="G168" s="283" t="str">
        <f>'Dry_Litterbag Placem_Collection'!C169</f>
        <v>Wet_W1_T7</v>
      </c>
      <c r="H168" s="284" t="s">
        <v>2559</v>
      </c>
      <c r="I168" s="285" t="s">
        <v>1147</v>
      </c>
      <c r="J168" s="233" t="str">
        <f>'WetLitterbags placem_collection'!K169</f>
        <v>G429</v>
      </c>
      <c r="K168" s="235">
        <f>IFERROR(INDEX('Green_rooibos initial weight'!$C$5:$C$1749,MATCH(J168, 'Green_rooibos initial weight'!$A$5:$A$1749,0)),"")</f>
        <v>1.9319999999999999</v>
      </c>
      <c r="L168" s="235">
        <f t="shared" si="16"/>
        <v>1.6821999999999999</v>
      </c>
      <c r="M168" s="235">
        <f>AVERAGE('Ashed teabags wet'!$J$809:$J$813,'Ashed teabags wet'!$J$817:$J$818,'Ashed teabags wet'!$J$820:$J$821)</f>
        <v>5.5094158734921841</v>
      </c>
      <c r="N168" s="235">
        <f t="shared" si="17"/>
        <v>1.5895206061761145</v>
      </c>
      <c r="O168" s="235">
        <f>IF(IFERROR(INDEX('Both teabags AfterWet'!$D$1:$D$839,MATCH(J168,'Both teabags AfterWet'!$B$1:$B$839,0)),"")="","",(IFERROR(INDEX('Both teabags AfterWet'!$D$1:$D$839,MATCH(J168,'Both teabags AfterWet'!$B$1:$B$839,0)),"")))</f>
        <v>0.64529999999999998</v>
      </c>
      <c r="P168" s="235">
        <f t="shared" si="18"/>
        <v>0.49469999999999997</v>
      </c>
      <c r="Q168" s="235">
        <f>IFERROR(INDEX('Ashed teabags wet'!$J$2:$J$825,MATCH(J168,'Ashed teabags wet'!$B$2:$B$825,0)),"")</f>
        <v>8.4409136047665729</v>
      </c>
      <c r="R168" s="235">
        <f t="shared" si="22"/>
        <v>0.45294280039721974</v>
      </c>
      <c r="S168" s="236">
        <f>'WetLitterbags placem_collection'!E169</f>
        <v>42763</v>
      </c>
      <c r="T168" s="236">
        <f>IF('WetLitterbags placem_collection'!G169="","",'WetLitterbags placem_collection'!G169)</f>
        <v>42814</v>
      </c>
      <c r="U168" s="237">
        <f t="shared" si="19"/>
        <v>51</v>
      </c>
      <c r="V168" s="235">
        <f t="shared" si="20"/>
        <v>1.1875</v>
      </c>
      <c r="W168" s="235">
        <f t="shared" si="21"/>
        <v>1.1365778057788947</v>
      </c>
      <c r="X168">
        <f>IFERROR(INDEX(Rainfall_Wet!$O$2:$O$217,MATCH(B168, Rainfall_Wet!$A$2:$A$217,0)),"")</f>
        <v>181.383442621</v>
      </c>
      <c r="Y168" s="241">
        <v>21.96</v>
      </c>
      <c r="Z168" s="241">
        <v>4.9199999999999982</v>
      </c>
      <c r="AA168" s="241">
        <v>73.12</v>
      </c>
      <c r="AB168" s="242" t="s">
        <v>2688</v>
      </c>
      <c r="AC168" s="241">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s="25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placem_collection'!W169)),"YES","")</f>
        <v/>
      </c>
      <c r="AM168" t="str">
        <f>IF(ISNUMBER(SEARCH("H", 'WetLitterbags placem_collection'!W169)),"YES","")</f>
        <v/>
      </c>
      <c r="AN168" t="str">
        <f>IF(ISNUMBER(SEARCH("R", 'WetLitterbags placem_collection'!W169)),"YES","")</f>
        <v/>
      </c>
    </row>
    <row r="169" spans="1:40" ht="15" customHeight="1">
      <c r="A169" s="268" t="s">
        <v>2460</v>
      </c>
      <c r="B169" s="282">
        <f>'Dry_Litterbag Placem_Collection'!A170</f>
        <v>168</v>
      </c>
      <c r="C169" s="282" t="str">
        <f>'Dry_Litterbag Placem_Collection'!B170</f>
        <v>Handajega</v>
      </c>
      <c r="D169" s="282" t="s">
        <v>2460</v>
      </c>
      <c r="E169" s="282" t="s">
        <v>2679</v>
      </c>
      <c r="F169" s="282">
        <v>1</v>
      </c>
      <c r="G169" s="283" t="str">
        <f>'Dry_Litterbag Placem_Collection'!C170</f>
        <v>Wet_W1_T8</v>
      </c>
      <c r="H169" s="284" t="s">
        <v>2559</v>
      </c>
      <c r="I169" s="285" t="s">
        <v>1147</v>
      </c>
      <c r="J169" s="233" t="str">
        <f>'WetLitterbags placem_collection'!K170</f>
        <v>G461</v>
      </c>
      <c r="K169" s="235">
        <f>IFERROR(INDEX('Green_rooibos initial weight'!$C$5:$C$1749,MATCH(J169, 'Green_rooibos initial weight'!$A$5:$A$1749,0)),"")</f>
        <v>2.1030000000000002</v>
      </c>
      <c r="L169" s="235">
        <f t="shared" si="16"/>
        <v>1.8532000000000002</v>
      </c>
      <c r="M169" s="235">
        <f>AVERAGE('Ashed teabags wet'!$J$809:$J$813,'Ashed teabags wet'!$J$817:$J$818,'Ashed teabags wet'!$J$820:$J$821)</f>
        <v>5.5094158734921841</v>
      </c>
      <c r="N169" s="235">
        <f t="shared" si="17"/>
        <v>1.7510995050324429</v>
      </c>
      <c r="O169" s="235">
        <f>IF(IFERROR(INDEX('Both teabags AfterWet'!$D$1:$D$839,MATCH(J169,'Both teabags AfterWet'!$B$1:$B$839,0)),"")="","",(IFERROR(INDEX('Both teabags AfterWet'!$D$1:$D$839,MATCH(J169,'Both teabags AfterWet'!$B$1:$B$839,0)),"")))</f>
        <v>0.79400000000000004</v>
      </c>
      <c r="P169" s="235">
        <f t="shared" si="18"/>
        <v>0.64339999999999997</v>
      </c>
      <c r="Q169" s="235">
        <f>IFERROR(INDEX('Ashed teabags wet'!$J$2:$J$825,MATCH(J169,'Ashed teabags wet'!$B$2:$B$825,0)),"")</f>
        <v>8.9463220675947444</v>
      </c>
      <c r="R169" s="235">
        <f t="shared" si="22"/>
        <v>0.58583936381709534</v>
      </c>
      <c r="S169" s="236">
        <f>'WetLitterbags placem_collection'!E170</f>
        <v>42763</v>
      </c>
      <c r="T169" s="236">
        <f>IF('WetLitterbags placem_collection'!G170="","",'WetLitterbags placem_collection'!G170)</f>
        <v>42814</v>
      </c>
      <c r="U169" s="237">
        <f t="shared" si="19"/>
        <v>51</v>
      </c>
      <c r="V169" s="235">
        <f t="shared" si="20"/>
        <v>1.2098000000000002</v>
      </c>
      <c r="W169" s="235">
        <f t="shared" si="21"/>
        <v>1.1652601412153476</v>
      </c>
      <c r="X169">
        <f>IFERROR(INDEX(Rainfall_Wet!$O$2:$O$217,MATCH(B169, Rainfall_Wet!$A$2:$A$217,0)),"")</f>
        <v>181.383442621</v>
      </c>
      <c r="Y169" s="241">
        <v>21.96</v>
      </c>
      <c r="Z169" s="241">
        <v>4.9199999999999982</v>
      </c>
      <c r="AA169" s="241">
        <v>73.12</v>
      </c>
      <c r="AB169" s="242" t="s">
        <v>2688</v>
      </c>
      <c r="AC169" s="241">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s="25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placem_collection'!W170)),"YES","")</f>
        <v/>
      </c>
      <c r="AM169" t="str">
        <f>IF(ISNUMBER(SEARCH("H", 'WetLitterbags placem_collection'!W170)),"YES","")</f>
        <v/>
      </c>
      <c r="AN169" t="str">
        <f>IF(ISNUMBER(SEARCH("R", 'WetLitterbags placem_collection'!W170)),"YES","")</f>
        <v/>
      </c>
    </row>
    <row r="170" spans="1:40" ht="15" customHeight="1">
      <c r="A170" s="268" t="s">
        <v>2460</v>
      </c>
      <c r="B170" s="282">
        <f>'Dry_Litterbag Placem_Collection'!A171</f>
        <v>169</v>
      </c>
      <c r="C170" s="282" t="str">
        <f>'Dry_Litterbag Placem_Collection'!B171</f>
        <v>Handajega</v>
      </c>
      <c r="D170" s="282" t="s">
        <v>2460</v>
      </c>
      <c r="E170" s="282" t="s">
        <v>2679</v>
      </c>
      <c r="F170" s="282">
        <v>2</v>
      </c>
      <c r="G170" s="283" t="str">
        <f>'Dry_Litterbag Placem_Collection'!C171</f>
        <v>Wet_W2_T1</v>
      </c>
      <c r="H170" s="284" t="s">
        <v>2559</v>
      </c>
      <c r="I170" s="285" t="s">
        <v>1147</v>
      </c>
      <c r="J170" s="233" t="str">
        <f>'WetLitterbags placem_collection'!K171</f>
        <v>G425</v>
      </c>
      <c r="K170" s="235">
        <f>IFERROR(INDEX('Green_rooibos initial weight'!$C$5:$C$1749,MATCH(J170, 'Green_rooibos initial weight'!$A$5:$A$1749,0)),"")</f>
        <v>1.9750000000000001</v>
      </c>
      <c r="L170" s="235">
        <f t="shared" si="16"/>
        <v>1.7252000000000001</v>
      </c>
      <c r="M170" s="235">
        <f>AVERAGE('Ashed teabags wet'!$J$809:$J$813,'Ashed teabags wet'!$J$817:$J$818,'Ashed teabags wet'!$J$820:$J$821)</f>
        <v>5.5094158734921841</v>
      </c>
      <c r="N170" s="235">
        <f t="shared" si="17"/>
        <v>1.630151557350513</v>
      </c>
      <c r="O170" s="235">
        <f>IF(IFERROR(INDEX('Both teabags AfterWet'!$D$1:$D$839,MATCH(J170,'Both teabags AfterWet'!$B$1:$B$839,0)),"")="","",(IFERROR(INDEX('Both teabags AfterWet'!$D$1:$D$839,MATCH(J170,'Both teabags AfterWet'!$B$1:$B$839,0)),"")))</f>
        <v>0.65800000000000003</v>
      </c>
      <c r="P170" s="235">
        <f t="shared" si="18"/>
        <v>0.50740000000000007</v>
      </c>
      <c r="Q170" s="235">
        <f>IFERROR(INDEX('Ashed teabags wet'!$J$2:$J$825,MATCH(J170,'Ashed teabags wet'!$B$2:$B$825,0)),"")</f>
        <v>11.404382470119883</v>
      </c>
      <c r="R170" s="235">
        <f t="shared" si="22"/>
        <v>0.44953416334661178</v>
      </c>
      <c r="S170" s="236">
        <f>'WetLitterbags placem_collection'!E171</f>
        <v>42763</v>
      </c>
      <c r="T170" s="236">
        <f>IF('WetLitterbags placem_collection'!G171="","",'WetLitterbags placem_collection'!G171)</f>
        <v>42814</v>
      </c>
      <c r="U170" s="237">
        <f t="shared" si="19"/>
        <v>51</v>
      </c>
      <c r="V170" s="235">
        <f t="shared" si="20"/>
        <v>1.2178</v>
      </c>
      <c r="W170" s="235">
        <f t="shared" si="21"/>
        <v>1.1806173940039013</v>
      </c>
      <c r="X170">
        <f>IFERROR(INDEX(Rainfall_Wet!$O$2:$O$217,MATCH(B170, Rainfall_Wet!$A$2:$A$217,0)),"")</f>
        <v>181.383442621</v>
      </c>
      <c r="Y170" s="241">
        <v>23.96</v>
      </c>
      <c r="Z170" s="241">
        <v>4.9199999999999982</v>
      </c>
      <c r="AA170" s="241">
        <v>71.12</v>
      </c>
      <c r="AB170" s="242" t="s">
        <v>2688</v>
      </c>
      <c r="AC170" s="241">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s="25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placem_collection'!W171)),"YES","")</f>
        <v>YES</v>
      </c>
      <c r="AM170" t="str">
        <f>IF(ISNUMBER(SEARCH("H", 'WetLitterbags placem_collection'!W171)),"YES","")</f>
        <v>YES</v>
      </c>
      <c r="AN170" t="str">
        <f>IF(ISNUMBER(SEARCH("R", 'WetLitterbags placem_collection'!W171)),"YES","")</f>
        <v/>
      </c>
    </row>
    <row r="171" spans="1:40" ht="15" customHeight="1">
      <c r="A171" s="268" t="s">
        <v>2460</v>
      </c>
      <c r="B171" s="282">
        <f>'Dry_Litterbag Placem_Collection'!A172</f>
        <v>170</v>
      </c>
      <c r="C171" s="282" t="str">
        <f>'Dry_Litterbag Placem_Collection'!B172</f>
        <v>Handajega</v>
      </c>
      <c r="D171" s="282" t="s">
        <v>2460</v>
      </c>
      <c r="E171" s="282" t="s">
        <v>2679</v>
      </c>
      <c r="F171" s="282">
        <v>2</v>
      </c>
      <c r="G171" s="283" t="str">
        <f>'Dry_Litterbag Placem_Collection'!C172</f>
        <v>Wet_W2_T2</v>
      </c>
      <c r="H171" s="284" t="s">
        <v>2559</v>
      </c>
      <c r="I171" s="285" t="s">
        <v>1147</v>
      </c>
      <c r="J171" s="233" t="str">
        <f>'WetLitterbags placem_collection'!K172</f>
        <v>G433</v>
      </c>
      <c r="K171" s="235">
        <f>IFERROR(INDEX('Green_rooibos initial weight'!$C$5:$C$1749,MATCH(J171, 'Green_rooibos initial weight'!$A$5:$A$1749,0)),"")</f>
        <v>2.06</v>
      </c>
      <c r="L171" s="235">
        <f t="shared" si="16"/>
        <v>1.8102</v>
      </c>
      <c r="M171" s="235">
        <f>AVERAGE('Ashed teabags wet'!$J$809:$J$813,'Ashed teabags wet'!$J$817:$J$818,'Ashed teabags wet'!$J$820:$J$821)</f>
        <v>5.5094158734921841</v>
      </c>
      <c r="N171" s="235">
        <f t="shared" si="17"/>
        <v>1.7104685538580444</v>
      </c>
      <c r="O171" s="235">
        <f>IF(IFERROR(INDEX('Both teabags AfterWet'!$D$1:$D$839,MATCH(J171,'Both teabags AfterWet'!$B$1:$B$839,0)),"")="","",(IFERROR(INDEX('Both teabags AfterWet'!$D$1:$D$839,MATCH(J171,'Both teabags AfterWet'!$B$1:$B$839,0)),"")))</f>
        <v>0.64800000000000002</v>
      </c>
      <c r="P171" s="235">
        <f t="shared" si="18"/>
        <v>0.49740000000000001</v>
      </c>
      <c r="Q171" s="235">
        <f>IFERROR(INDEX('Ashed teabags wet'!$J$2:$J$825,MATCH(J171,'Ashed teabags wet'!$B$2:$B$825,0)),"")</f>
        <v>9.4836146971203146</v>
      </c>
      <c r="R171" s="235">
        <f t="shared" si="22"/>
        <v>0.45022850049652358</v>
      </c>
      <c r="S171" s="236">
        <f>'WetLitterbags placem_collection'!E172</f>
        <v>42763</v>
      </c>
      <c r="T171" s="236">
        <f>IF('WetLitterbags placem_collection'!G172="","",'WetLitterbags placem_collection'!G172)</f>
        <v>42814</v>
      </c>
      <c r="U171" s="237">
        <f t="shared" si="19"/>
        <v>51</v>
      </c>
      <c r="V171" s="235">
        <f t="shared" si="20"/>
        <v>1.3128</v>
      </c>
      <c r="W171" s="235">
        <f t="shared" si="21"/>
        <v>1.2602400533615208</v>
      </c>
      <c r="X171">
        <f>IFERROR(INDEX(Rainfall_Wet!$O$2:$O$217,MATCH(B171, Rainfall_Wet!$A$2:$A$217,0)),"")</f>
        <v>181.383442621</v>
      </c>
      <c r="Y171" s="241">
        <v>23.96</v>
      </c>
      <c r="Z171" s="241">
        <v>4.9199999999999982</v>
      </c>
      <c r="AA171" s="241">
        <v>71.12</v>
      </c>
      <c r="AB171" s="242" t="s">
        <v>2688</v>
      </c>
      <c r="AC171" s="241">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s="25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placem_collection'!W172)),"YES","")</f>
        <v/>
      </c>
      <c r="AM171" t="str">
        <f>IF(ISNUMBER(SEARCH("H", 'WetLitterbags placem_collection'!W172)),"YES","")</f>
        <v/>
      </c>
      <c r="AN171" t="str">
        <f>IF(ISNUMBER(SEARCH("R", 'WetLitterbags placem_collection'!W172)),"YES","")</f>
        <v/>
      </c>
    </row>
    <row r="172" spans="1:40" ht="15" customHeight="1">
      <c r="A172" s="268" t="s">
        <v>2460</v>
      </c>
      <c r="B172" s="282">
        <f>'Dry_Litterbag Placem_Collection'!A173</f>
        <v>171</v>
      </c>
      <c r="C172" s="282" t="str">
        <f>'Dry_Litterbag Placem_Collection'!B173</f>
        <v>Handajega</v>
      </c>
      <c r="D172" s="282" t="s">
        <v>2460</v>
      </c>
      <c r="E172" s="282" t="s">
        <v>2679</v>
      </c>
      <c r="F172" s="282">
        <v>2</v>
      </c>
      <c r="G172" s="283" t="str">
        <f>'Dry_Litterbag Placem_Collection'!C173</f>
        <v>Wet_W2_T3</v>
      </c>
      <c r="H172" s="284" t="s">
        <v>2559</v>
      </c>
      <c r="I172" s="285" t="s">
        <v>1147</v>
      </c>
      <c r="J172" s="233" t="str">
        <f>'WetLitterbags placem_collection'!K173</f>
        <v>G656</v>
      </c>
      <c r="K172" s="235">
        <f>IFERROR(INDEX('Green_rooibos initial weight'!$C$5:$C$1749,MATCH(J172, 'Green_rooibos initial weight'!$A$5:$A$1749,0)),"")</f>
        <v>2.1320000000000001</v>
      </c>
      <c r="L172" s="235">
        <f t="shared" si="16"/>
        <v>1.8822000000000001</v>
      </c>
      <c r="M172" s="235">
        <f>AVERAGE('Ashed teabags wet'!$J$809:$J$813,'Ashed teabags wet'!$J$817:$J$818,'Ashed teabags wet'!$J$820:$J$821)</f>
        <v>5.5094158734921841</v>
      </c>
      <c r="N172" s="235">
        <f t="shared" si="17"/>
        <v>1.7785017744291303</v>
      </c>
      <c r="O172" s="235">
        <f>IF(IFERROR(INDEX('Both teabags AfterWet'!$D$1:$D$839,MATCH(J172,'Both teabags AfterWet'!$B$1:$B$839,0)),"")="","",(IFERROR(INDEX('Both teabags AfterWet'!$D$1:$D$839,MATCH(J172,'Both teabags AfterWet'!$B$1:$B$839,0)),"")))</f>
        <v>0.63100000000000001</v>
      </c>
      <c r="P172" s="235">
        <f t="shared" si="18"/>
        <v>0.48039999999999999</v>
      </c>
      <c r="Q172" s="235">
        <f>IFERROR(INDEX('Ashed teabags wet'!$J$2:$J$825,MATCH(J172,'Ashed teabags wet'!$B$2:$B$825,0)),"")</f>
        <v>12.283308568598626</v>
      </c>
      <c r="R172" s="235">
        <f t="shared" si="22"/>
        <v>0.42139098563645216</v>
      </c>
      <c r="S172" s="236">
        <f>'WetLitterbags placem_collection'!E173</f>
        <v>42763</v>
      </c>
      <c r="T172" s="236">
        <f>IF('WetLitterbags placem_collection'!G173="","",'WetLitterbags placem_collection'!G173)</f>
        <v>42814</v>
      </c>
      <c r="U172" s="237">
        <f t="shared" si="19"/>
        <v>51</v>
      </c>
      <c r="V172" s="235">
        <f t="shared" si="20"/>
        <v>1.4018000000000002</v>
      </c>
      <c r="W172" s="235">
        <f t="shared" si="21"/>
        <v>1.3571107887926781</v>
      </c>
      <c r="X172">
        <f>IFERROR(INDEX(Rainfall_Wet!$O$2:$O$217,MATCH(B172, Rainfall_Wet!$A$2:$A$217,0)),"")</f>
        <v>181.383442621</v>
      </c>
      <c r="Y172" s="241">
        <v>23.96</v>
      </c>
      <c r="Z172" s="241">
        <v>4.9199999999999982</v>
      </c>
      <c r="AA172" s="241">
        <v>71.12</v>
      </c>
      <c r="AB172" s="242" t="s">
        <v>2688</v>
      </c>
      <c r="AC172" s="241">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s="25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placem_collection'!W173)),"YES","")</f>
        <v/>
      </c>
      <c r="AM172" t="str">
        <f>IF(ISNUMBER(SEARCH("H", 'WetLitterbags placem_collection'!W173)),"YES","")</f>
        <v/>
      </c>
      <c r="AN172" t="str">
        <f>IF(ISNUMBER(SEARCH("R", 'WetLitterbags placem_collection'!W173)),"YES","")</f>
        <v/>
      </c>
    </row>
    <row r="173" spans="1:40" ht="15" customHeight="1">
      <c r="A173" s="268" t="s">
        <v>2460</v>
      </c>
      <c r="B173" s="282">
        <f>'Dry_Litterbag Placem_Collection'!A174</f>
        <v>172</v>
      </c>
      <c r="C173" s="282" t="str">
        <f>'Dry_Litterbag Placem_Collection'!B174</f>
        <v>Handajega</v>
      </c>
      <c r="D173" s="282" t="s">
        <v>2460</v>
      </c>
      <c r="E173" s="282" t="s">
        <v>2679</v>
      </c>
      <c r="F173" s="282">
        <v>2</v>
      </c>
      <c r="G173" s="283" t="str">
        <f>'Dry_Litterbag Placem_Collection'!C174</f>
        <v>Wet_W2_T4</v>
      </c>
      <c r="H173" s="284" t="s">
        <v>2559</v>
      </c>
      <c r="I173" s="285" t="s">
        <v>1147</v>
      </c>
      <c r="J173" s="233" t="str">
        <f>'WetLitterbags placem_collection'!K174</f>
        <v>G281</v>
      </c>
      <c r="K173" s="235">
        <f>IFERROR(INDEX('Green_rooibos initial weight'!$C$5:$C$1749,MATCH(J173, 'Green_rooibos initial weight'!$A$5:$A$1749,0)),"")</f>
        <v>2.0419999999999998</v>
      </c>
      <c r="L173" s="235">
        <f t="shared" si="16"/>
        <v>1.7921999999999998</v>
      </c>
      <c r="M173" s="235">
        <f>AVERAGE('Ashed teabags wet'!$J$809:$J$813,'Ashed teabags wet'!$J$817:$J$818,'Ashed teabags wet'!$J$820:$J$821)</f>
        <v>5.5094158734921841</v>
      </c>
      <c r="N173" s="235">
        <f t="shared" si="17"/>
        <v>1.6934602487152728</v>
      </c>
      <c r="O173" s="235">
        <f>IF(IFERROR(INDEX('Both teabags AfterWet'!$D$1:$D$839,MATCH(J173,'Both teabags AfterWet'!$B$1:$B$839,0)),"")="","",(IFERROR(INDEX('Both teabags AfterWet'!$D$1:$D$839,MATCH(J173,'Both teabags AfterWet'!$B$1:$B$839,0)),"")))</f>
        <v>0.69520000000000004</v>
      </c>
      <c r="P173" s="235">
        <f t="shared" si="18"/>
        <v>0.54459999999999997</v>
      </c>
      <c r="Q173" s="235">
        <f>IFERROR(INDEX('Ashed teabags wet'!$J$2:$J$825,MATCH(J173,'Ashed teabags wet'!$B$2:$B$825,0)),"")</f>
        <v>8.6181277860327441</v>
      </c>
      <c r="R173" s="235">
        <f t="shared" si="22"/>
        <v>0.49766567607726564</v>
      </c>
      <c r="S173" s="236">
        <f>'WetLitterbags placem_collection'!E174</f>
        <v>42763</v>
      </c>
      <c r="T173" s="236">
        <f>IF('WetLitterbags placem_collection'!G174="","",'WetLitterbags placem_collection'!G174)</f>
        <v>42814</v>
      </c>
      <c r="U173" s="237">
        <f t="shared" si="19"/>
        <v>51</v>
      </c>
      <c r="V173" s="235">
        <f t="shared" si="20"/>
        <v>1.2475999999999998</v>
      </c>
      <c r="W173" s="235">
        <f t="shared" si="21"/>
        <v>1.195794572638007</v>
      </c>
      <c r="X173">
        <f>IFERROR(INDEX(Rainfall_Wet!$O$2:$O$217,MATCH(B173, Rainfall_Wet!$A$2:$A$217,0)),"")</f>
        <v>181.383442621</v>
      </c>
      <c r="Y173" s="241">
        <v>23.96</v>
      </c>
      <c r="Z173" s="241">
        <v>4.9199999999999982</v>
      </c>
      <c r="AA173" s="241">
        <v>71.12</v>
      </c>
      <c r="AB173" s="242" t="s">
        <v>2688</v>
      </c>
      <c r="AC173" s="241">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s="25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placem_collection'!W174)),"YES","")</f>
        <v/>
      </c>
      <c r="AM173" t="str">
        <f>IF(ISNUMBER(SEARCH("H", 'WetLitterbags placem_collection'!W174)),"YES","")</f>
        <v/>
      </c>
      <c r="AN173" t="str">
        <f>IF(ISNUMBER(SEARCH("R", 'WetLitterbags placem_collection'!W174)),"YES","")</f>
        <v>YES</v>
      </c>
    </row>
    <row r="174" spans="1:40" ht="15" customHeight="1">
      <c r="A174" s="268" t="s">
        <v>2460</v>
      </c>
      <c r="B174" s="282">
        <f>'Dry_Litterbag Placem_Collection'!A175</f>
        <v>173</v>
      </c>
      <c r="C174" s="282" t="str">
        <f>'Dry_Litterbag Placem_Collection'!B175</f>
        <v>Handajega</v>
      </c>
      <c r="D174" s="282" t="s">
        <v>2460</v>
      </c>
      <c r="E174" s="282" t="s">
        <v>2679</v>
      </c>
      <c r="F174" s="282">
        <v>2</v>
      </c>
      <c r="G174" s="283" t="str">
        <f>'Dry_Litterbag Placem_Collection'!C175</f>
        <v>Wet_W2_T5</v>
      </c>
      <c r="H174" s="284" t="s">
        <v>2559</v>
      </c>
      <c r="I174" s="285" t="s">
        <v>1147</v>
      </c>
      <c r="J174" s="233" t="str">
        <f>'WetLitterbags placem_collection'!K175</f>
        <v>G216</v>
      </c>
      <c r="K174" s="235">
        <f>IFERROR(INDEX('Green_rooibos initial weight'!$C$5:$C$1749,MATCH(J174, 'Green_rooibos initial weight'!$A$5:$A$1749,0)),"")</f>
        <v>2.1150000000000002</v>
      </c>
      <c r="L174" s="235">
        <f t="shared" si="16"/>
        <v>1.8652000000000002</v>
      </c>
      <c r="M174" s="235">
        <f>AVERAGE('Ashed teabags wet'!$J$809:$J$813,'Ashed teabags wet'!$J$817:$J$818,'Ashed teabags wet'!$J$820:$J$821)</f>
        <v>5.5094158734921841</v>
      </c>
      <c r="N174" s="235">
        <f t="shared" si="17"/>
        <v>1.762438375127624</v>
      </c>
      <c r="O174" s="235">
        <f>IF(IFERROR(INDEX('Both teabags AfterWet'!$D$1:$D$839,MATCH(J174,'Both teabags AfterWet'!$B$1:$B$839,0)),"")="","",(IFERROR(INDEX('Both teabags AfterWet'!$D$1:$D$839,MATCH(J174,'Both teabags AfterWet'!$B$1:$B$839,0)),"")))</f>
        <v>0.57999999999999996</v>
      </c>
      <c r="P174" s="235">
        <f t="shared" si="18"/>
        <v>0.42939999999999995</v>
      </c>
      <c r="Q174" s="235">
        <f>IFERROR(INDEX('Ashed teabags wet'!$J$2:$J$825,MATCH(J174,'Ashed teabags wet'!$B$2:$B$825,0)),"")</f>
        <v>9.4980314960627936</v>
      </c>
      <c r="R174" s="235">
        <f t="shared" si="22"/>
        <v>0.38861545275590631</v>
      </c>
      <c r="S174" s="236">
        <f>'WetLitterbags placem_collection'!E175</f>
        <v>42763</v>
      </c>
      <c r="T174" s="236">
        <f>IF('WetLitterbags placem_collection'!G175="","",'WetLitterbags placem_collection'!G175)</f>
        <v>42814</v>
      </c>
      <c r="U174" s="237">
        <f t="shared" si="19"/>
        <v>51</v>
      </c>
      <c r="V174" s="235">
        <f t="shared" si="20"/>
        <v>1.4358000000000002</v>
      </c>
      <c r="W174" s="235">
        <f t="shared" si="21"/>
        <v>1.3738229223717178</v>
      </c>
      <c r="X174">
        <f>IFERROR(INDEX(Rainfall_Wet!$O$2:$O$217,MATCH(B174, Rainfall_Wet!$A$2:$A$217,0)),"")</f>
        <v>181.383442621</v>
      </c>
      <c r="Y174" s="241">
        <v>23.96</v>
      </c>
      <c r="Z174" s="241">
        <v>4.9199999999999982</v>
      </c>
      <c r="AA174" s="241">
        <v>71.12</v>
      </c>
      <c r="AB174" s="242" t="s">
        <v>2688</v>
      </c>
      <c r="AC174" s="241">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s="25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placem_collection'!W175)),"YES","")</f>
        <v>YES</v>
      </c>
      <c r="AM174" t="str">
        <f>IF(ISNUMBER(SEARCH("H", 'WetLitterbags placem_collection'!W175)),"YES","")</f>
        <v>YES</v>
      </c>
      <c r="AN174" t="str">
        <f>IF(ISNUMBER(SEARCH("R", 'WetLitterbags placem_collection'!W175)),"YES","")</f>
        <v/>
      </c>
    </row>
    <row r="175" spans="1:40" ht="15" customHeight="1">
      <c r="A175" s="268" t="s">
        <v>2460</v>
      </c>
      <c r="B175" s="282">
        <f>'Dry_Litterbag Placem_Collection'!A176</f>
        <v>174</v>
      </c>
      <c r="C175" s="282" t="str">
        <f>'Dry_Litterbag Placem_Collection'!B176</f>
        <v>Handajega</v>
      </c>
      <c r="D175" s="282" t="s">
        <v>2460</v>
      </c>
      <c r="E175" s="282" t="s">
        <v>2679</v>
      </c>
      <c r="F175" s="282">
        <v>2</v>
      </c>
      <c r="G175" s="283" t="str">
        <f>'Dry_Litterbag Placem_Collection'!C176</f>
        <v>Wet_W2_T6</v>
      </c>
      <c r="H175" s="284" t="s">
        <v>2559</v>
      </c>
      <c r="I175" s="285" t="s">
        <v>1147</v>
      </c>
      <c r="J175" s="233" t="str">
        <f>'WetLitterbags placem_collection'!K176</f>
        <v>G655</v>
      </c>
      <c r="K175" s="235">
        <f>IFERROR(INDEX('Green_rooibos initial weight'!$C$5:$C$1749,MATCH(J175, 'Green_rooibos initial weight'!$A$5:$A$1749,0)),"")</f>
        <v>2.0009999999999999</v>
      </c>
      <c r="L175" s="235">
        <f t="shared" si="16"/>
        <v>1.7511999999999999</v>
      </c>
      <c r="M175" s="235">
        <f>AVERAGE('Ashed teabags wet'!$J$809:$J$813,'Ashed teabags wet'!$J$817:$J$818,'Ashed teabags wet'!$J$820:$J$821)</f>
        <v>5.5094158734921841</v>
      </c>
      <c r="N175" s="235">
        <f t="shared" si="17"/>
        <v>1.6547191092234048</v>
      </c>
      <c r="O175" s="235">
        <f>IF(IFERROR(INDEX('Both teabags AfterWet'!$D$1:$D$839,MATCH(J175,'Both teabags AfterWet'!$B$1:$B$839,0)),"")="","",(IFERROR(INDEX('Both teabags AfterWet'!$D$1:$D$839,MATCH(J175,'Both teabags AfterWet'!$B$1:$B$839,0)),"")))</f>
        <v>0.68300000000000005</v>
      </c>
      <c r="P175" s="235">
        <f t="shared" si="18"/>
        <v>0.53239999999999998</v>
      </c>
      <c r="Q175" s="235">
        <f>IFERROR(INDEX('Ashed teabags wet'!$J$2:$J$825,MATCH(J175,'Ashed teabags wet'!$B$2:$B$825,0)),"")</f>
        <v>7.6961026147010658</v>
      </c>
      <c r="R175" s="235">
        <f t="shared" si="22"/>
        <v>0.49142594967933151</v>
      </c>
      <c r="S175" s="236">
        <f>'WetLitterbags placem_collection'!E176</f>
        <v>42763</v>
      </c>
      <c r="T175" s="236">
        <f>IF('WetLitterbags placem_collection'!G176="","",'WetLitterbags placem_collection'!G176)</f>
        <v>42814</v>
      </c>
      <c r="U175" s="237">
        <f t="shared" si="19"/>
        <v>51</v>
      </c>
      <c r="V175" s="235">
        <f t="shared" si="20"/>
        <v>1.2187999999999999</v>
      </c>
      <c r="W175" s="235">
        <f t="shared" si="21"/>
        <v>1.1632931595440734</v>
      </c>
      <c r="X175">
        <f>IFERROR(INDEX(Rainfall_Wet!$O$2:$O$217,MATCH(B175, Rainfall_Wet!$A$2:$A$217,0)),"")</f>
        <v>181.383442621</v>
      </c>
      <c r="Y175" s="241">
        <v>23.96</v>
      </c>
      <c r="Z175" s="241">
        <v>4.9199999999999982</v>
      </c>
      <c r="AA175" s="241">
        <v>71.12</v>
      </c>
      <c r="AB175" s="242" t="s">
        <v>2688</v>
      </c>
      <c r="AC175" s="241">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s="25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placem_collection'!W176)),"YES","")</f>
        <v/>
      </c>
      <c r="AM175" t="str">
        <f>IF(ISNUMBER(SEARCH("H", 'WetLitterbags placem_collection'!W176)),"YES","")</f>
        <v/>
      </c>
      <c r="AN175" t="str">
        <f>IF(ISNUMBER(SEARCH("R", 'WetLitterbags placem_collection'!W176)),"YES","")</f>
        <v>YES</v>
      </c>
    </row>
    <row r="176" spans="1:40" ht="15" customHeight="1">
      <c r="A176" s="268" t="s">
        <v>2460</v>
      </c>
      <c r="B176" s="282">
        <f>'Dry_Litterbag Placem_Collection'!A177</f>
        <v>175</v>
      </c>
      <c r="C176" s="282" t="str">
        <f>'Dry_Litterbag Placem_Collection'!B177</f>
        <v>Handajega</v>
      </c>
      <c r="D176" s="282" t="s">
        <v>2460</v>
      </c>
      <c r="E176" s="282" t="s">
        <v>2679</v>
      </c>
      <c r="F176" s="282">
        <v>2</v>
      </c>
      <c r="G176" s="283" t="str">
        <f>'Dry_Litterbag Placem_Collection'!C177</f>
        <v>Wet_W2_T7</v>
      </c>
      <c r="H176" s="284" t="s">
        <v>2559</v>
      </c>
      <c r="I176" s="285" t="s">
        <v>1147</v>
      </c>
      <c r="J176" s="233" t="str">
        <f>'WetLitterbags placem_collection'!K177</f>
        <v>G457</v>
      </c>
      <c r="K176" s="235">
        <f>IFERROR(INDEX('Green_rooibos initial weight'!$C$5:$C$1749,MATCH(J176, 'Green_rooibos initial weight'!$A$5:$A$1749,0)),"")</f>
        <v>2.1579999999999999</v>
      </c>
      <c r="L176" s="235">
        <f t="shared" si="16"/>
        <v>1.9081999999999999</v>
      </c>
      <c r="M176" s="235">
        <f>AVERAGE('Ashed teabags wet'!$J$809:$J$813,'Ashed teabags wet'!$J$817:$J$818,'Ashed teabags wet'!$J$820:$J$821)</f>
        <v>5.5094158734921841</v>
      </c>
      <c r="N176" s="235">
        <f t="shared" si="17"/>
        <v>1.8030693263020221</v>
      </c>
      <c r="O176" s="235">
        <f>IF(IFERROR(INDEX('Both teabags AfterWet'!$D$1:$D$839,MATCH(J176,'Both teabags AfterWet'!$B$1:$B$839,0)),"")="","",(IFERROR(INDEX('Both teabags AfterWet'!$D$1:$D$839,MATCH(J176,'Both teabags AfterWet'!$B$1:$B$839,0)),"")))</f>
        <v>0.68200000000000005</v>
      </c>
      <c r="P176" s="235">
        <f t="shared" si="18"/>
        <v>0.53140000000000009</v>
      </c>
      <c r="Q176" s="235">
        <f>IFERROR(INDEX('Ashed teabags wet'!$J$2:$J$825,MATCH(J176,'Ashed teabags wet'!$B$2:$B$825,0)),"")</f>
        <v>9.6918489065609759</v>
      </c>
      <c r="R176" s="235">
        <f t="shared" si="22"/>
        <v>0.47989751491053506</v>
      </c>
      <c r="S176" s="236">
        <f>'WetLitterbags placem_collection'!E177</f>
        <v>42763</v>
      </c>
      <c r="T176" s="236">
        <f>IF('WetLitterbags placem_collection'!G177="","",'WetLitterbags placem_collection'!G177)</f>
        <v>42814</v>
      </c>
      <c r="U176" s="237">
        <f t="shared" si="19"/>
        <v>51</v>
      </c>
      <c r="V176" s="235">
        <f t="shared" si="20"/>
        <v>1.3767999999999998</v>
      </c>
      <c r="W176" s="235">
        <f t="shared" si="21"/>
        <v>1.323171811391487</v>
      </c>
      <c r="X176">
        <f>IFERROR(INDEX(Rainfall_Wet!$O$2:$O$217,MATCH(B176, Rainfall_Wet!$A$2:$A$217,0)),"")</f>
        <v>181.383442621</v>
      </c>
      <c r="Y176" s="241">
        <v>23.96</v>
      </c>
      <c r="Z176" s="241">
        <v>4.9199999999999982</v>
      </c>
      <c r="AA176" s="241">
        <v>71.12</v>
      </c>
      <c r="AB176" s="242" t="s">
        <v>2688</v>
      </c>
      <c r="AC176" s="241">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s="25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placem_collection'!W177)),"YES","")</f>
        <v>YES</v>
      </c>
      <c r="AM176" t="str">
        <f>IF(ISNUMBER(SEARCH("H", 'WetLitterbags placem_collection'!W177)),"YES","")</f>
        <v>YES</v>
      </c>
      <c r="AN176" t="str">
        <f>IF(ISNUMBER(SEARCH("R", 'WetLitterbags placem_collection'!W177)),"YES","")</f>
        <v/>
      </c>
    </row>
    <row r="177" spans="1:40" ht="15" customHeight="1">
      <c r="A177" s="268" t="s">
        <v>2460</v>
      </c>
      <c r="B177" s="282">
        <f>'Dry_Litterbag Placem_Collection'!A178</f>
        <v>176</v>
      </c>
      <c r="C177" s="282" t="str">
        <f>'Dry_Litterbag Placem_Collection'!B178</f>
        <v>Handajega</v>
      </c>
      <c r="D177" s="282" t="s">
        <v>2460</v>
      </c>
      <c r="E177" s="282" t="s">
        <v>2679</v>
      </c>
      <c r="F177" s="282">
        <v>2</v>
      </c>
      <c r="G177" s="283" t="str">
        <f>'Dry_Litterbag Placem_Collection'!C178</f>
        <v>Wet_W2_T8</v>
      </c>
      <c r="H177" s="284" t="s">
        <v>2559</v>
      </c>
      <c r="I177" s="285" t="s">
        <v>1147</v>
      </c>
      <c r="J177" s="233" t="str">
        <f>'WetLitterbags placem_collection'!K178</f>
        <v>G454</v>
      </c>
      <c r="K177" s="235">
        <f>IFERROR(INDEX('Green_rooibos initial weight'!$C$5:$C$1749,MATCH(J177, 'Green_rooibos initial weight'!$A$5:$A$1749,0)),"")</f>
        <v>2.0920000000000001</v>
      </c>
      <c r="L177" s="235">
        <f t="shared" si="16"/>
        <v>1.8422000000000001</v>
      </c>
      <c r="M177" s="235">
        <f>AVERAGE('Ashed teabags wet'!$J$809:$J$813,'Ashed teabags wet'!$J$817:$J$818,'Ashed teabags wet'!$J$820:$J$821)</f>
        <v>5.5094158734921841</v>
      </c>
      <c r="N177" s="235">
        <f t="shared" si="17"/>
        <v>1.740705540778527</v>
      </c>
      <c r="O177" s="235">
        <f>IF(IFERROR(INDEX('Both teabags AfterWet'!$D$1:$D$839,MATCH(J177,'Both teabags AfterWet'!$B$1:$B$839,0)),"")="","",(IFERROR(INDEX('Both teabags AfterWet'!$D$1:$D$839,MATCH(J177,'Both teabags AfterWet'!$B$1:$B$839,0)),"")))</f>
        <v>0.63900000000000001</v>
      </c>
      <c r="P177" s="235">
        <f t="shared" si="18"/>
        <v>0.4884</v>
      </c>
      <c r="Q177" s="235">
        <f>IFERROR(INDEX('Ashed teabags wet'!$J$2:$J$825,MATCH(J177,'Ashed teabags wet'!$B$2:$B$825,0)),"")</f>
        <v>10.539215686274888</v>
      </c>
      <c r="R177" s="235">
        <f t="shared" si="22"/>
        <v>0.43692647058823342</v>
      </c>
      <c r="S177" s="236">
        <f>'WetLitterbags placem_collection'!E178</f>
        <v>42763</v>
      </c>
      <c r="T177" s="236">
        <f>IF('WetLitterbags placem_collection'!G178="","",'WetLitterbags placem_collection'!G178)</f>
        <v>42814</v>
      </c>
      <c r="U177" s="237">
        <f t="shared" si="19"/>
        <v>51</v>
      </c>
      <c r="V177" s="235">
        <f t="shared" si="20"/>
        <v>1.3538000000000001</v>
      </c>
      <c r="W177" s="235">
        <f t="shared" si="21"/>
        <v>1.3037790701902936</v>
      </c>
      <c r="X177">
        <f>IFERROR(INDEX(Rainfall_Wet!$O$2:$O$217,MATCH(B177, Rainfall_Wet!$A$2:$A$217,0)),"")</f>
        <v>181.383442621</v>
      </c>
      <c r="Y177" s="241">
        <v>23.96</v>
      </c>
      <c r="Z177" s="241">
        <v>4.9199999999999982</v>
      </c>
      <c r="AA177" s="241">
        <v>71.12</v>
      </c>
      <c r="AB177" s="242" t="s">
        <v>2688</v>
      </c>
      <c r="AC177" s="241">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s="25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placem_collection'!W178)),"YES","")</f>
        <v/>
      </c>
      <c r="AM177" t="str">
        <f>IF(ISNUMBER(SEARCH("H", 'WetLitterbags placem_collection'!W178)),"YES","")</f>
        <v/>
      </c>
      <c r="AN177" t="str">
        <f>IF(ISNUMBER(SEARCH("R", 'WetLitterbags placem_collection'!W178)),"YES","")</f>
        <v/>
      </c>
    </row>
    <row r="178" spans="1:40" ht="15" customHeight="1">
      <c r="A178" s="268" t="s">
        <v>2460</v>
      </c>
      <c r="B178" s="282">
        <f>'Dry_Litterbag Placem_Collection'!A179</f>
        <v>177</v>
      </c>
      <c r="C178" s="282" t="str">
        <f>'Dry_Litterbag Placem_Collection'!B179</f>
        <v>Handajega</v>
      </c>
      <c r="D178" s="282" t="s">
        <v>2460</v>
      </c>
      <c r="E178" s="282" t="s">
        <v>2679</v>
      </c>
      <c r="F178" s="282">
        <v>3</v>
      </c>
      <c r="G178" s="283" t="str">
        <f>'Dry_Litterbag Placem_Collection'!C179</f>
        <v>Wet_W3_T1</v>
      </c>
      <c r="H178" s="284" t="s">
        <v>2559</v>
      </c>
      <c r="I178" s="285" t="s">
        <v>1147</v>
      </c>
      <c r="J178" s="233" t="str">
        <f>'WetLitterbags placem_collection'!K179</f>
        <v>G362</v>
      </c>
      <c r="K178" s="235">
        <f>IFERROR(INDEX('Green_rooibos initial weight'!$C$5:$C$1749,MATCH(J178, 'Green_rooibos initial weight'!$A$5:$A$1749,0)),"")</f>
        <v>2.0659999999999998</v>
      </c>
      <c r="L178" s="235">
        <f t="shared" si="16"/>
        <v>1.8161999999999998</v>
      </c>
      <c r="M178" s="235">
        <f>AVERAGE('Ashed teabags wet'!$J$809:$J$813,'Ashed teabags wet'!$J$817:$J$818,'Ashed teabags wet'!$J$820:$J$821)</f>
        <v>5.5094158734921841</v>
      </c>
      <c r="N178" s="235">
        <f t="shared" si="17"/>
        <v>1.7161379889056347</v>
      </c>
      <c r="O178" s="235" t="str">
        <f>IF(IFERROR(INDEX('Both teabags AfterWet'!$D$1:$D$839,MATCH(J178,'Both teabags AfterWet'!$B$1:$B$839,0)),"")="","",(IFERROR(INDEX('Both teabags AfterWet'!$D$1:$D$839,MATCH(J178,'Both teabags AfterWet'!$B$1:$B$839,0)),"")))</f>
        <v/>
      </c>
      <c r="P178" s="235" t="str">
        <f t="shared" si="18"/>
        <v/>
      </c>
      <c r="Q178" s="235">
        <f>IFERROR(INDEX('Ashed teabags wet'!$J$2:$J$825,MATCH(J178,'Ashed teabags wet'!$B$2:$B$825,0)),"")</f>
        <v>9.1395235780264326</v>
      </c>
      <c r="R178" s="235" t="str">
        <f t="shared" si="22"/>
        <v/>
      </c>
      <c r="S178" s="236">
        <f>'WetLitterbags placem_collection'!E179</f>
        <v>42763</v>
      </c>
      <c r="T178" s="236">
        <f>IF('WetLitterbags placem_collection'!G179="","",'WetLitterbags placem_collection'!G179)</f>
        <v>42815</v>
      </c>
      <c r="U178" s="237">
        <f t="shared" si="19"/>
        <v>52</v>
      </c>
      <c r="V178" s="235" t="str">
        <f t="shared" si="20"/>
        <v/>
      </c>
      <c r="W178" s="235" t="str">
        <f t="shared" si="21"/>
        <v/>
      </c>
      <c r="X178">
        <f>IFERROR(INDEX(Rainfall_Wet!$O$2:$O$217,MATCH(B178, Rainfall_Wet!$A$2:$A$217,0)),"")</f>
        <v>188.24043152799999</v>
      </c>
      <c r="Y178" s="241">
        <v>25.96</v>
      </c>
      <c r="Z178" s="241">
        <v>8.9200000000000017</v>
      </c>
      <c r="AA178" s="241">
        <v>65.12</v>
      </c>
      <c r="AB178" s="242" t="s">
        <v>2688</v>
      </c>
      <c r="AC178" s="241">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s="25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placem_collection'!W179)),"YES","")</f>
        <v>YES</v>
      </c>
      <c r="AM178" t="str">
        <f>IF(ISNUMBER(SEARCH("H", 'WetLitterbags placem_collection'!W179)),"YES","")</f>
        <v/>
      </c>
      <c r="AN178" t="str">
        <f>IF(ISNUMBER(SEARCH("R", 'WetLitterbags placem_collection'!W179)),"YES","")</f>
        <v>YES</v>
      </c>
    </row>
    <row r="179" spans="1:40" ht="15" customHeight="1">
      <c r="A179" s="268" t="s">
        <v>2460</v>
      </c>
      <c r="B179" s="282">
        <f>'Dry_Litterbag Placem_Collection'!A180</f>
        <v>178</v>
      </c>
      <c r="C179" s="282" t="str">
        <f>'Dry_Litterbag Placem_Collection'!B180</f>
        <v>Handajega</v>
      </c>
      <c r="D179" s="282" t="s">
        <v>2460</v>
      </c>
      <c r="E179" s="282" t="s">
        <v>2679</v>
      </c>
      <c r="F179" s="282">
        <v>3</v>
      </c>
      <c r="G179" s="283" t="str">
        <f>'Dry_Litterbag Placem_Collection'!C180</f>
        <v>Wet_W3_T2</v>
      </c>
      <c r="H179" s="284" t="s">
        <v>2559</v>
      </c>
      <c r="I179" s="285" t="s">
        <v>1147</v>
      </c>
      <c r="J179" s="233" t="str">
        <f>'WetLitterbags placem_collection'!K180</f>
        <v>G781</v>
      </c>
      <c r="K179" s="235">
        <f>IFERROR(INDEX('Green_rooibos initial weight'!$C$5:$C$1749,MATCH(J179, 'Green_rooibos initial weight'!$A$5:$A$1749,0)),"")</f>
        <v>2.0920000000000001</v>
      </c>
      <c r="L179" s="235">
        <f t="shared" si="16"/>
        <v>1.8422000000000001</v>
      </c>
      <c r="M179" s="235">
        <f>AVERAGE('Ashed teabags wet'!$J$809:$J$813,'Ashed teabags wet'!$J$817:$J$818,'Ashed teabags wet'!$J$820:$J$821)</f>
        <v>5.5094158734921841</v>
      </c>
      <c r="N179" s="235">
        <f t="shared" si="17"/>
        <v>1.740705540778527</v>
      </c>
      <c r="O179" s="235">
        <f>IF(IFERROR(INDEX('Both teabags AfterWet'!$D$1:$D$839,MATCH(J179,'Both teabags AfterWet'!$B$1:$B$839,0)),"")="","",(IFERROR(INDEX('Both teabags AfterWet'!$D$1:$D$839,MATCH(J179,'Both teabags AfterWet'!$B$1:$B$839,0)),"")))</f>
        <v>0.62549999999999994</v>
      </c>
      <c r="P179" s="235">
        <f t="shared" si="18"/>
        <v>0.47489999999999993</v>
      </c>
      <c r="Q179" s="235">
        <f>IFERROR(INDEX('Ashed teabags wet'!$J$2:$J$825,MATCH(J179,'Ashed teabags wet'!$B$2:$B$825,0)),"")</f>
        <v>7.0843373493975461</v>
      </c>
      <c r="R179" s="235">
        <f t="shared" si="22"/>
        <v>0.441256481927711</v>
      </c>
      <c r="S179" s="236">
        <f>'WetLitterbags placem_collection'!E180</f>
        <v>42763</v>
      </c>
      <c r="T179" s="236">
        <f>IF('WetLitterbags placem_collection'!G180="","",'WetLitterbags placem_collection'!G180)</f>
        <v>42815</v>
      </c>
      <c r="U179" s="237">
        <f t="shared" si="19"/>
        <v>52</v>
      </c>
      <c r="V179" s="235">
        <f t="shared" si="20"/>
        <v>1.3673000000000002</v>
      </c>
      <c r="W179" s="235">
        <f t="shared" si="21"/>
        <v>1.2994490588508161</v>
      </c>
      <c r="X179">
        <f>IFERROR(INDEX(Rainfall_Wet!$O$2:$O$217,MATCH(B179, Rainfall_Wet!$A$2:$A$217,0)),"")</f>
        <v>188.24043152799999</v>
      </c>
      <c r="Y179" s="241">
        <v>25.96</v>
      </c>
      <c r="Z179" s="241">
        <v>8.9200000000000017</v>
      </c>
      <c r="AA179" s="241">
        <v>65.12</v>
      </c>
      <c r="AB179" s="242" t="s">
        <v>2688</v>
      </c>
      <c r="AC179" s="241">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s="25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placem_collection'!W180)),"YES","")</f>
        <v/>
      </c>
      <c r="AM179" t="str">
        <f>IF(ISNUMBER(SEARCH("H", 'WetLitterbags placem_collection'!W180)),"YES","")</f>
        <v/>
      </c>
      <c r="AN179" t="str">
        <f>IF(ISNUMBER(SEARCH("R", 'WetLitterbags placem_collection'!W180)),"YES","")</f>
        <v/>
      </c>
    </row>
    <row r="180" spans="1:40" ht="15" customHeight="1">
      <c r="A180" s="268" t="s">
        <v>2460</v>
      </c>
      <c r="B180" s="282">
        <f>'Dry_Litterbag Placem_Collection'!A181</f>
        <v>179</v>
      </c>
      <c r="C180" s="282" t="str">
        <f>'Dry_Litterbag Placem_Collection'!B181</f>
        <v>Handajega</v>
      </c>
      <c r="D180" s="282" t="s">
        <v>2460</v>
      </c>
      <c r="E180" s="282" t="s">
        <v>2679</v>
      </c>
      <c r="F180" s="282">
        <v>3</v>
      </c>
      <c r="G180" s="283" t="str">
        <f>'Dry_Litterbag Placem_Collection'!C181</f>
        <v>Wet_W3_T3</v>
      </c>
      <c r="H180" s="284" t="s">
        <v>2559</v>
      </c>
      <c r="I180" s="285" t="s">
        <v>1147</v>
      </c>
      <c r="J180" s="233" t="str">
        <f>'WetLitterbags placem_collection'!K181</f>
        <v>G451</v>
      </c>
      <c r="K180" s="235">
        <f>IFERROR(INDEX('Green_rooibos initial weight'!$C$5:$C$1749,MATCH(J180, 'Green_rooibos initial weight'!$A$5:$A$1749,0)),"")</f>
        <v>2.1139999999999999</v>
      </c>
      <c r="L180" s="235">
        <f t="shared" si="16"/>
        <v>1.8641999999999999</v>
      </c>
      <c r="M180" s="235">
        <f>AVERAGE('Ashed teabags wet'!$J$809:$J$813,'Ashed teabags wet'!$J$817:$J$818,'Ashed teabags wet'!$J$820:$J$821)</f>
        <v>5.5094158734921841</v>
      </c>
      <c r="N180" s="235">
        <f t="shared" si="17"/>
        <v>1.7614934692863586</v>
      </c>
      <c r="O180" s="235">
        <f>IF(IFERROR(INDEX('Both teabags AfterWet'!$D$1:$D$839,MATCH(J180,'Both teabags AfterWet'!$B$1:$B$839,0)),"")="","",(IFERROR(INDEX('Both teabags AfterWet'!$D$1:$D$839,MATCH(J180,'Both teabags AfterWet'!$B$1:$B$839,0)),"")))</f>
        <v>0.60329999999999995</v>
      </c>
      <c r="P180" s="235">
        <f t="shared" si="18"/>
        <v>0.45269999999999994</v>
      </c>
      <c r="Q180" s="235">
        <f>IFERROR(INDEX('Ashed teabags wet'!$J$2:$J$825,MATCH(J180,'Ashed teabags wet'!$B$2:$B$825,0)),"")</f>
        <v>8.9466089466084018</v>
      </c>
      <c r="R180" s="235">
        <f t="shared" si="22"/>
        <v>0.41219870129870373</v>
      </c>
      <c r="S180" s="236">
        <f>'WetLitterbags placem_collection'!E181</f>
        <v>42763</v>
      </c>
      <c r="T180" s="236">
        <f>IF('WetLitterbags placem_collection'!G181="","",'WetLitterbags placem_collection'!G181)</f>
        <v>42815</v>
      </c>
      <c r="U180" s="237">
        <f t="shared" si="19"/>
        <v>52</v>
      </c>
      <c r="V180" s="235">
        <f t="shared" si="20"/>
        <v>1.4115</v>
      </c>
      <c r="W180" s="235">
        <f t="shared" si="21"/>
        <v>1.3492947679876548</v>
      </c>
      <c r="X180">
        <f>IFERROR(INDEX(Rainfall_Wet!$O$2:$O$217,MATCH(B180, Rainfall_Wet!$A$2:$A$217,0)),"")</f>
        <v>188.24043152799999</v>
      </c>
      <c r="Y180" s="241">
        <v>25.96</v>
      </c>
      <c r="Z180" s="241">
        <v>8.9200000000000017</v>
      </c>
      <c r="AA180" s="241">
        <v>65.12</v>
      </c>
      <c r="AB180" s="242" t="s">
        <v>2688</v>
      </c>
      <c r="AC180" s="241">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s="25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placem_collection'!W181)),"YES","")</f>
        <v/>
      </c>
      <c r="AM180" t="str">
        <f>IF(ISNUMBER(SEARCH("H", 'WetLitterbags placem_collection'!W181)),"YES","")</f>
        <v/>
      </c>
      <c r="AN180" t="str">
        <f>IF(ISNUMBER(SEARCH("R", 'WetLitterbags placem_collection'!W181)),"YES","")</f>
        <v>YES</v>
      </c>
    </row>
    <row r="181" spans="1:40" ht="15" customHeight="1">
      <c r="A181" s="268" t="s">
        <v>2460</v>
      </c>
      <c r="B181" s="282">
        <f>'Dry_Litterbag Placem_Collection'!A182</f>
        <v>180</v>
      </c>
      <c r="C181" s="282" t="str">
        <f>'Dry_Litterbag Placem_Collection'!B182</f>
        <v>Handajega</v>
      </c>
      <c r="D181" s="282" t="s">
        <v>2460</v>
      </c>
      <c r="E181" s="282" t="s">
        <v>2679</v>
      </c>
      <c r="F181" s="282">
        <v>3</v>
      </c>
      <c r="G181" s="283" t="str">
        <f>'Dry_Litterbag Placem_Collection'!C182</f>
        <v>Wet_W3_T4</v>
      </c>
      <c r="H181" s="284" t="s">
        <v>2559</v>
      </c>
      <c r="I181" s="285" t="s">
        <v>1147</v>
      </c>
      <c r="J181" s="233" t="str">
        <f>'WetLitterbags placem_collection'!K182</f>
        <v>G360</v>
      </c>
      <c r="K181" s="235">
        <f>IFERROR(INDEX('Green_rooibos initial weight'!$C$5:$C$1749,MATCH(J181, 'Green_rooibos initial weight'!$A$5:$A$1749,0)),"")</f>
        <v>2.0099999999999998</v>
      </c>
      <c r="L181" s="235">
        <f t="shared" si="16"/>
        <v>1.7601999999999998</v>
      </c>
      <c r="M181" s="235">
        <f>AVERAGE('Ashed teabags wet'!$J$809:$J$813,'Ashed teabags wet'!$J$817:$J$818,'Ashed teabags wet'!$J$820:$J$821)</f>
        <v>5.5094158734921841</v>
      </c>
      <c r="N181" s="235">
        <f t="shared" si="17"/>
        <v>1.6632232617947904</v>
      </c>
      <c r="O181" s="235">
        <f>IF(IFERROR(INDEX('Both teabags AfterWet'!$D$1:$D$839,MATCH(J181,'Both teabags AfterWet'!$B$1:$B$839,0)),"")="","",(IFERROR(INDEX('Both teabags AfterWet'!$D$1:$D$839,MATCH(J181,'Both teabags AfterWet'!$B$1:$B$839,0)),"")))</f>
        <v>0.62219999999999998</v>
      </c>
      <c r="P181" s="235">
        <f t="shared" si="18"/>
        <v>0.47159999999999996</v>
      </c>
      <c r="Q181" s="235">
        <f>IFERROR(INDEX('Ashed teabags wet'!$J$2:$J$825,MATCH(J181,'Ashed teabags wet'!$B$2:$B$825,0)),"")</f>
        <v>9.1525423728814648</v>
      </c>
      <c r="R181" s="235">
        <f t="shared" si="22"/>
        <v>0.42843661016949097</v>
      </c>
      <c r="S181" s="236">
        <f>'WetLitterbags placem_collection'!E182</f>
        <v>42763</v>
      </c>
      <c r="T181" s="236">
        <f>IF('WetLitterbags placem_collection'!G182="","",'WetLitterbags placem_collection'!G182)</f>
        <v>42815</v>
      </c>
      <c r="U181" s="237">
        <f t="shared" si="19"/>
        <v>52</v>
      </c>
      <c r="V181" s="235">
        <f t="shared" si="20"/>
        <v>1.2885999999999997</v>
      </c>
      <c r="W181" s="235">
        <f t="shared" si="21"/>
        <v>1.2347866516252994</v>
      </c>
      <c r="X181">
        <f>IFERROR(INDEX(Rainfall_Wet!$O$2:$O$217,MATCH(B181, Rainfall_Wet!$A$2:$A$217,0)),"")</f>
        <v>188.24043152799999</v>
      </c>
      <c r="Y181" s="241">
        <v>25.96</v>
      </c>
      <c r="Z181" s="241">
        <v>8.9200000000000017</v>
      </c>
      <c r="AA181" s="241">
        <v>65.12</v>
      </c>
      <c r="AB181" s="242" t="s">
        <v>2688</v>
      </c>
      <c r="AC181" s="241">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s="25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placem_collection'!W182)),"YES","")</f>
        <v/>
      </c>
      <c r="AM181" t="str">
        <f>IF(ISNUMBER(SEARCH("H", 'WetLitterbags placem_collection'!W182)),"YES","")</f>
        <v/>
      </c>
      <c r="AN181" t="str">
        <f>IF(ISNUMBER(SEARCH("R", 'WetLitterbags placem_collection'!W182)),"YES","")</f>
        <v/>
      </c>
    </row>
    <row r="182" spans="1:40" ht="15" customHeight="1">
      <c r="A182" s="268" t="s">
        <v>2460</v>
      </c>
      <c r="B182" s="282">
        <f>'Dry_Litterbag Placem_Collection'!A183</f>
        <v>181</v>
      </c>
      <c r="C182" s="282" t="str">
        <f>'Dry_Litterbag Placem_Collection'!B183</f>
        <v>Handajega</v>
      </c>
      <c r="D182" s="282" t="s">
        <v>2460</v>
      </c>
      <c r="E182" s="282" t="s">
        <v>2679</v>
      </c>
      <c r="F182" s="282">
        <v>3</v>
      </c>
      <c r="G182" s="283" t="str">
        <f>'Dry_Litterbag Placem_Collection'!C183</f>
        <v>Wet_W3_T5</v>
      </c>
      <c r="H182" s="284" t="s">
        <v>2559</v>
      </c>
      <c r="I182" s="285" t="s">
        <v>1147</v>
      </c>
      <c r="J182" s="233" t="str">
        <f>'WetLitterbags placem_collection'!K183</f>
        <v>G458</v>
      </c>
      <c r="K182" s="235">
        <f>IFERROR(INDEX('Green_rooibos initial weight'!$C$5:$C$1749,MATCH(J182, 'Green_rooibos initial weight'!$A$5:$A$1749,0)),"")</f>
        <v>1.9770000000000001</v>
      </c>
      <c r="L182" s="235">
        <f t="shared" si="16"/>
        <v>1.7272000000000001</v>
      </c>
      <c r="M182" s="235">
        <f>AVERAGE('Ashed teabags wet'!$J$809:$J$813,'Ashed teabags wet'!$J$817:$J$818,'Ashed teabags wet'!$J$820:$J$821)</f>
        <v>5.5094158734921841</v>
      </c>
      <c r="N182" s="235">
        <f t="shared" si="17"/>
        <v>1.6320413690330431</v>
      </c>
      <c r="O182" s="235">
        <f>IF(IFERROR(INDEX('Both teabags AfterWet'!$D$1:$D$839,MATCH(J182,'Both teabags AfterWet'!$B$1:$B$839,0)),"")="","",(IFERROR(INDEX('Both teabags AfterWet'!$D$1:$D$839,MATCH(J182,'Both teabags AfterWet'!$B$1:$B$839,0)),"")))</f>
        <v>0.57499999999999996</v>
      </c>
      <c r="P182" s="235">
        <f t="shared" si="18"/>
        <v>0.42439999999999994</v>
      </c>
      <c r="Q182" s="235">
        <f>IFERROR(INDEX('Ashed teabags wet'!$J$2:$J$825,MATCH(J182,'Ashed teabags wet'!$B$2:$B$825,0)),"")</f>
        <v>9.1358024691352888</v>
      </c>
      <c r="R182" s="235">
        <f t="shared" si="22"/>
        <v>0.38562765432098978</v>
      </c>
      <c r="S182" s="236">
        <f>'WetLitterbags placem_collection'!E183</f>
        <v>42763</v>
      </c>
      <c r="T182" s="236">
        <f>IF('WetLitterbags placem_collection'!G183="","",'WetLitterbags placem_collection'!G183)</f>
        <v>42815</v>
      </c>
      <c r="U182" s="237">
        <f t="shared" si="19"/>
        <v>52</v>
      </c>
      <c r="V182" s="235">
        <f t="shared" si="20"/>
        <v>1.3028000000000002</v>
      </c>
      <c r="W182" s="235">
        <f t="shared" si="21"/>
        <v>1.2464137147120533</v>
      </c>
      <c r="X182">
        <f>IFERROR(INDEX(Rainfall_Wet!$O$2:$O$217,MATCH(B182, Rainfall_Wet!$A$2:$A$217,0)),"")</f>
        <v>188.24043152799999</v>
      </c>
      <c r="Y182" s="241">
        <v>25.96</v>
      </c>
      <c r="Z182" s="241">
        <v>8.9200000000000017</v>
      </c>
      <c r="AA182" s="241">
        <v>65.12</v>
      </c>
      <c r="AB182" s="242" t="s">
        <v>2688</v>
      </c>
      <c r="AC182" s="241">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s="25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placem_collection'!W183)),"YES","")</f>
        <v/>
      </c>
      <c r="AM182" t="str">
        <f>IF(ISNUMBER(SEARCH("H", 'WetLitterbags placem_collection'!W183)),"YES","")</f>
        <v/>
      </c>
      <c r="AN182" t="str">
        <f>IF(ISNUMBER(SEARCH("R", 'WetLitterbags placem_collection'!W183)),"YES","")</f>
        <v/>
      </c>
    </row>
    <row r="183" spans="1:40" ht="15" customHeight="1">
      <c r="A183" s="268" t="s">
        <v>2460</v>
      </c>
      <c r="B183" s="282">
        <f>'Dry_Litterbag Placem_Collection'!A184</f>
        <v>182</v>
      </c>
      <c r="C183" s="282" t="str">
        <f>'Dry_Litterbag Placem_Collection'!B184</f>
        <v>Handajega</v>
      </c>
      <c r="D183" s="282" t="s">
        <v>2460</v>
      </c>
      <c r="E183" s="282" t="s">
        <v>2679</v>
      </c>
      <c r="F183" s="282">
        <v>3</v>
      </c>
      <c r="G183" s="283" t="str">
        <f>'Dry_Litterbag Placem_Collection'!C184</f>
        <v>Wet_W3_T6</v>
      </c>
      <c r="H183" s="284" t="s">
        <v>2559</v>
      </c>
      <c r="I183" s="285" t="s">
        <v>1147</v>
      </c>
      <c r="J183" s="233" t="str">
        <f>'WetLitterbags placem_collection'!K184</f>
        <v>G403</v>
      </c>
      <c r="K183" s="235">
        <f>IFERROR(INDEX('Green_rooibos initial weight'!$C$5:$C$1749,MATCH(J183, 'Green_rooibos initial weight'!$A$5:$A$1749,0)),"")</f>
        <v>2.06</v>
      </c>
      <c r="L183" s="235">
        <f t="shared" si="16"/>
        <v>1.8102</v>
      </c>
      <c r="M183" s="235">
        <f>AVERAGE('Ashed teabags wet'!$J$809:$J$813,'Ashed teabags wet'!$J$817:$J$818,'Ashed teabags wet'!$J$820:$J$821)</f>
        <v>5.5094158734921841</v>
      </c>
      <c r="N183" s="235">
        <f t="shared" si="17"/>
        <v>1.7104685538580444</v>
      </c>
      <c r="O183" s="235">
        <f>IF(IFERROR(INDEX('Both teabags AfterWet'!$D$1:$D$839,MATCH(J183,'Both teabags AfterWet'!$B$1:$B$839,0)),"")="","",(IFERROR(INDEX('Both teabags AfterWet'!$D$1:$D$839,MATCH(J183,'Both teabags AfterWet'!$B$1:$B$839,0)),"")))</f>
        <v>0.69440000000000002</v>
      </c>
      <c r="P183" s="235">
        <f t="shared" si="18"/>
        <v>0.54380000000000006</v>
      </c>
      <c r="Q183" s="235">
        <f>IFERROR(INDEX('Ashed teabags wet'!$J$2:$J$825,MATCH(J183,'Ashed teabags wet'!$B$2:$B$825,0)),"")</f>
        <v>8.8845014807495417</v>
      </c>
      <c r="R183" s="235">
        <f t="shared" si="22"/>
        <v>0.49548608094768404</v>
      </c>
      <c r="S183" s="236">
        <f>'WetLitterbags placem_collection'!E184</f>
        <v>42763</v>
      </c>
      <c r="T183" s="236">
        <f>IF('WetLitterbags placem_collection'!G184="","",'WetLitterbags placem_collection'!G184)</f>
        <v>42815</v>
      </c>
      <c r="U183" s="237">
        <f t="shared" si="19"/>
        <v>52</v>
      </c>
      <c r="V183" s="235">
        <f t="shared" si="20"/>
        <v>1.2664</v>
      </c>
      <c r="W183" s="235">
        <f t="shared" si="21"/>
        <v>1.2149824729103604</v>
      </c>
      <c r="X183">
        <f>IFERROR(INDEX(Rainfall_Wet!$O$2:$O$217,MATCH(B183, Rainfall_Wet!$A$2:$A$217,0)),"")</f>
        <v>188.24043152799999</v>
      </c>
      <c r="Y183" s="241">
        <v>25.96</v>
      </c>
      <c r="Z183" s="241">
        <v>8.9200000000000017</v>
      </c>
      <c r="AA183" s="241">
        <v>65.12</v>
      </c>
      <c r="AB183" s="242" t="s">
        <v>2688</v>
      </c>
      <c r="AC183" s="241">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s="25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placem_collection'!W184)),"YES","")</f>
        <v/>
      </c>
      <c r="AM183" t="str">
        <f>IF(ISNUMBER(SEARCH("H", 'WetLitterbags placem_collection'!W184)),"YES","")</f>
        <v/>
      </c>
      <c r="AN183" t="str">
        <f>IF(ISNUMBER(SEARCH("R", 'WetLitterbags placem_collection'!W184)),"YES","")</f>
        <v/>
      </c>
    </row>
    <row r="184" spans="1:40" ht="15" customHeight="1">
      <c r="A184" s="268" t="s">
        <v>2460</v>
      </c>
      <c r="B184" s="282">
        <f>'Dry_Litterbag Placem_Collection'!A185</f>
        <v>183</v>
      </c>
      <c r="C184" s="282" t="str">
        <f>'Dry_Litterbag Placem_Collection'!B185</f>
        <v>Handajega</v>
      </c>
      <c r="D184" s="282" t="s">
        <v>2460</v>
      </c>
      <c r="E184" s="282" t="s">
        <v>2679</v>
      </c>
      <c r="F184" s="282">
        <v>3</v>
      </c>
      <c r="G184" s="283" t="str">
        <f>'Dry_Litterbag Placem_Collection'!C185</f>
        <v>Wet_W3_T7</v>
      </c>
      <c r="H184" s="284" t="s">
        <v>2559</v>
      </c>
      <c r="I184" s="285" t="s">
        <v>1147</v>
      </c>
      <c r="J184" s="233" t="str">
        <f>'WetLitterbags placem_collection'!K185</f>
        <v>G585</v>
      </c>
      <c r="K184" s="235">
        <f>IFERROR(INDEX('Green_rooibos initial weight'!$C$5:$C$1749,MATCH(J184, 'Green_rooibos initial weight'!$A$5:$A$1749,0)),"")</f>
        <v>2.1669999999999998</v>
      </c>
      <c r="L184" s="235">
        <f t="shared" si="16"/>
        <v>1.9171999999999998</v>
      </c>
      <c r="M184" s="235">
        <f>AVERAGE('Ashed teabags wet'!$J$809:$J$813,'Ashed teabags wet'!$J$817:$J$818,'Ashed teabags wet'!$J$820:$J$821)</f>
        <v>5.5094158734921841</v>
      </c>
      <c r="N184" s="235">
        <f t="shared" si="17"/>
        <v>1.8115734788734077</v>
      </c>
      <c r="O184" s="235">
        <f>IF(IFERROR(INDEX('Both teabags AfterWet'!$D$1:$D$839,MATCH(J184,'Both teabags AfterWet'!$B$1:$B$839,0)),"")="","",(IFERROR(INDEX('Both teabags AfterWet'!$D$1:$D$839,MATCH(J184,'Both teabags AfterWet'!$B$1:$B$839,0)),"")))</f>
        <v>0.71799999999999997</v>
      </c>
      <c r="P184" s="235">
        <f t="shared" si="18"/>
        <v>0.5673999999999999</v>
      </c>
      <c r="Q184" s="235">
        <f>IFERROR(INDEX('Ashed teabags wet'!$J$2:$J$825,MATCH(J184,'Ashed teabags wet'!$B$2:$B$825,0)),"")</f>
        <v>10.155490767735316</v>
      </c>
      <c r="R184" s="235">
        <f t="shared" si="22"/>
        <v>0.50977774538386977</v>
      </c>
      <c r="S184" s="236">
        <f>'WetLitterbags placem_collection'!E185</f>
        <v>42763</v>
      </c>
      <c r="T184" s="236">
        <f>IF('WetLitterbags placem_collection'!G185="","",'WetLitterbags placem_collection'!G185)</f>
        <v>42815</v>
      </c>
      <c r="U184" s="237">
        <f t="shared" si="19"/>
        <v>52</v>
      </c>
      <c r="V184" s="235">
        <f t="shared" si="20"/>
        <v>1.3497999999999999</v>
      </c>
      <c r="W184" s="235">
        <f t="shared" si="21"/>
        <v>1.3017957334895378</v>
      </c>
      <c r="X184">
        <f>IFERROR(INDEX(Rainfall_Wet!$O$2:$O$217,MATCH(B184, Rainfall_Wet!$A$2:$A$217,0)),"")</f>
        <v>188.24043152799999</v>
      </c>
      <c r="Y184" s="241">
        <v>25.96</v>
      </c>
      <c r="Z184" s="241">
        <v>8.9200000000000017</v>
      </c>
      <c r="AA184" s="241">
        <v>65.12</v>
      </c>
      <c r="AB184" s="242" t="s">
        <v>2688</v>
      </c>
      <c r="AC184" s="241">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s="25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placem_collection'!W185)),"YES","")</f>
        <v>YES</v>
      </c>
      <c r="AM184" t="str">
        <f>IF(ISNUMBER(SEARCH("H", 'WetLitterbags placem_collection'!W185)),"YES","")</f>
        <v>YES</v>
      </c>
      <c r="AN184" t="str">
        <f>IF(ISNUMBER(SEARCH("R", 'WetLitterbags placem_collection'!W185)),"YES","")</f>
        <v/>
      </c>
    </row>
    <row r="185" spans="1:40" ht="15" customHeight="1">
      <c r="A185" s="268" t="s">
        <v>2460</v>
      </c>
      <c r="B185" s="282">
        <f>'Dry_Litterbag Placem_Collection'!A186</f>
        <v>184</v>
      </c>
      <c r="C185" s="282" t="str">
        <f>'Dry_Litterbag Placem_Collection'!B186</f>
        <v>Handajega</v>
      </c>
      <c r="D185" s="282" t="s">
        <v>2460</v>
      </c>
      <c r="E185" s="282" t="s">
        <v>2679</v>
      </c>
      <c r="F185" s="282">
        <v>3</v>
      </c>
      <c r="G185" s="283" t="str">
        <f>'Dry_Litterbag Placem_Collection'!C186</f>
        <v>Wet_W3_T8</v>
      </c>
      <c r="H185" s="284" t="s">
        <v>2559</v>
      </c>
      <c r="I185" s="285" t="s">
        <v>1147</v>
      </c>
      <c r="J185" s="233" t="str">
        <f>'WetLitterbags placem_collection'!K186</f>
        <v>G669</v>
      </c>
      <c r="K185" s="235">
        <f>IFERROR(INDEX('Green_rooibos initial weight'!$C$5:$C$1749,MATCH(J185, 'Green_rooibos initial weight'!$A$5:$A$1749,0)),"")</f>
        <v>1.9359999999999999</v>
      </c>
      <c r="L185" s="235">
        <f t="shared" si="16"/>
        <v>1.6861999999999999</v>
      </c>
      <c r="M185" s="235">
        <f>AVERAGE('Ashed teabags wet'!$J$809:$J$813,'Ashed teabags wet'!$J$817:$J$818,'Ashed teabags wet'!$J$820:$J$821)</f>
        <v>5.5094158734921841</v>
      </c>
      <c r="N185" s="235">
        <f t="shared" si="17"/>
        <v>1.5933002295411747</v>
      </c>
      <c r="O185" s="235">
        <f>IF(IFERROR(INDEX('Both teabags AfterWet'!$D$1:$D$839,MATCH(J185,'Both teabags AfterWet'!$B$1:$B$839,0)),"")="","",(IFERROR(INDEX('Both teabags AfterWet'!$D$1:$D$839,MATCH(J185,'Both teabags AfterWet'!$B$1:$B$839,0)),"")))</f>
        <v>0.7097</v>
      </c>
      <c r="P185" s="235">
        <f t="shared" si="18"/>
        <v>0.55909999999999993</v>
      </c>
      <c r="Q185" s="235">
        <f>IFERROR(INDEX('Ashed teabags wet'!$J$2:$J$825,MATCH(J185,'Ashed teabags wet'!$B$2:$B$825,0)),"")</f>
        <v>8.7171867261018541</v>
      </c>
      <c r="R185" s="235">
        <f t="shared" si="22"/>
        <v>0.51036220901436447</v>
      </c>
      <c r="S185" s="236">
        <f>'WetLitterbags placem_collection'!E186</f>
        <v>42763</v>
      </c>
      <c r="T185" s="236">
        <f>IF('WetLitterbags placem_collection'!G186="","",'WetLitterbags placem_collection'!G186)</f>
        <v>42815</v>
      </c>
      <c r="U185" s="237">
        <f t="shared" si="19"/>
        <v>52</v>
      </c>
      <c r="V185" s="235">
        <f t="shared" si="20"/>
        <v>1.1271</v>
      </c>
      <c r="W185" s="235">
        <f t="shared" si="21"/>
        <v>1.0829380205268102</v>
      </c>
      <c r="X185">
        <f>IFERROR(INDEX(Rainfall_Wet!$O$2:$O$217,MATCH(B185, Rainfall_Wet!$A$2:$A$217,0)),"")</f>
        <v>188.24043152799999</v>
      </c>
      <c r="Y185" s="241">
        <v>25.96</v>
      </c>
      <c r="Z185" s="241">
        <v>8.9200000000000017</v>
      </c>
      <c r="AA185" s="241">
        <v>65.12</v>
      </c>
      <c r="AB185" s="242" t="s">
        <v>2688</v>
      </c>
      <c r="AC185" s="241">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s="25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placem_collection'!W186)),"YES","")</f>
        <v/>
      </c>
      <c r="AM185" t="str">
        <f>IF(ISNUMBER(SEARCH("H", 'WetLitterbags placem_collection'!W186)),"YES","")</f>
        <v/>
      </c>
      <c r="AN185" t="str">
        <f>IF(ISNUMBER(SEARCH("R", 'WetLitterbags placem_collection'!W186)),"YES","")</f>
        <v/>
      </c>
    </row>
    <row r="186" spans="1:40" ht="15" customHeight="1">
      <c r="A186" s="268" t="s">
        <v>2460</v>
      </c>
      <c r="B186" s="282">
        <f>'Dry_Litterbag Placem_Collection'!A187</f>
        <v>185</v>
      </c>
      <c r="C186" s="282" t="str">
        <f>'Dry_Litterbag Placem_Collection'!B187</f>
        <v>Handajega</v>
      </c>
      <c r="D186" s="282" t="s">
        <v>2460</v>
      </c>
      <c r="E186" s="282" t="s">
        <v>2679</v>
      </c>
      <c r="F186" s="282">
        <v>4</v>
      </c>
      <c r="G186" s="283" t="str">
        <f>'Dry_Litterbag Placem_Collection'!C187</f>
        <v>Wet_W4_T1</v>
      </c>
      <c r="H186" s="284" t="s">
        <v>2559</v>
      </c>
      <c r="I186" s="285" t="s">
        <v>1147</v>
      </c>
      <c r="J186" s="233" t="str">
        <f>'WetLitterbags placem_collection'!K187</f>
        <v>G423</v>
      </c>
      <c r="K186" s="235">
        <f>IFERROR(INDEX('Green_rooibos initial weight'!$C$5:$C$1749,MATCH(J186, 'Green_rooibos initial weight'!$A$5:$A$1749,0)),"")</f>
        <v>2.0649999999999999</v>
      </c>
      <c r="L186" s="235">
        <f t="shared" si="16"/>
        <v>1.8151999999999999</v>
      </c>
      <c r="M186" s="235">
        <f>AVERAGE('Ashed teabags wet'!$J$809:$J$813,'Ashed teabags wet'!$J$817:$J$818,'Ashed teabags wet'!$J$820:$J$821)</f>
        <v>5.5094158734921841</v>
      </c>
      <c r="N186" s="235">
        <f t="shared" si="17"/>
        <v>1.7151930830643698</v>
      </c>
      <c r="O186" s="235">
        <f>IF(IFERROR(INDEX('Both teabags AfterWet'!$D$1:$D$839,MATCH(J186,'Both teabags AfterWet'!$B$1:$B$839,0)),"")="","",(IFERROR(INDEX('Both teabags AfterWet'!$D$1:$D$839,MATCH(J186,'Both teabags AfterWet'!$B$1:$B$839,0)),"")))</f>
        <v>0.62319999999999998</v>
      </c>
      <c r="P186" s="235">
        <f t="shared" si="18"/>
        <v>0.47259999999999996</v>
      </c>
      <c r="Q186" s="235">
        <f>IFERROR(INDEX('Ashed teabags wet'!$J$2:$J$825,MATCH(J186,'Ashed teabags wet'!$B$2:$B$825,0)),"")</f>
        <v>9.4793713163063114</v>
      </c>
      <c r="R186" s="235">
        <f t="shared" si="22"/>
        <v>0.42780049115913632</v>
      </c>
      <c r="S186" s="236">
        <f>'WetLitterbags placem_collection'!E187</f>
        <v>42763</v>
      </c>
      <c r="T186" s="236">
        <f>IF('WetLitterbags placem_collection'!G187="","",'WetLitterbags placem_collection'!G187)</f>
        <v>42815</v>
      </c>
      <c r="U186" s="237">
        <f t="shared" si="19"/>
        <v>52</v>
      </c>
      <c r="V186" s="235">
        <f t="shared" si="20"/>
        <v>1.3426</v>
      </c>
      <c r="W186" s="235">
        <f t="shared" si="21"/>
        <v>1.2873925919052334</v>
      </c>
      <c r="X186">
        <f>IFERROR(INDEX(Rainfall_Wet!$O$2:$O$217,MATCH(B186, Rainfall_Wet!$A$2:$A$217,0)),"")</f>
        <v>188.24043152799999</v>
      </c>
      <c r="Y186" s="241">
        <v>25.96</v>
      </c>
      <c r="Z186" s="241">
        <v>8.9200000000000017</v>
      </c>
      <c r="AA186" s="241">
        <v>65.12</v>
      </c>
      <c r="AB186" s="242" t="s">
        <v>2688</v>
      </c>
      <c r="AC186" s="241">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s="25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placem_collection'!W187)),"YES","")</f>
        <v>YES</v>
      </c>
      <c r="AM186" t="str">
        <f>IF(ISNUMBER(SEARCH("H", 'WetLitterbags placem_collection'!W187)),"YES","")</f>
        <v>YES</v>
      </c>
      <c r="AN186" t="str">
        <f>IF(ISNUMBER(SEARCH("R", 'WetLitterbags placem_collection'!W187)),"YES","")</f>
        <v/>
      </c>
    </row>
    <row r="187" spans="1:40" ht="15" customHeight="1">
      <c r="A187" s="268" t="s">
        <v>2460</v>
      </c>
      <c r="B187" s="282">
        <f>'Dry_Litterbag Placem_Collection'!A188</f>
        <v>186</v>
      </c>
      <c r="C187" s="282" t="str">
        <f>'Dry_Litterbag Placem_Collection'!B188</f>
        <v>Handajega</v>
      </c>
      <c r="D187" s="282" t="s">
        <v>2460</v>
      </c>
      <c r="E187" s="282" t="s">
        <v>2679</v>
      </c>
      <c r="F187" s="282">
        <v>4</v>
      </c>
      <c r="G187" s="283" t="str">
        <f>'Dry_Litterbag Placem_Collection'!C188</f>
        <v>Wet_W4_T2</v>
      </c>
      <c r="H187" s="284" t="s">
        <v>2559</v>
      </c>
      <c r="I187" s="285" t="s">
        <v>1147</v>
      </c>
      <c r="J187" s="233" t="str">
        <f>'WetLitterbags placem_collection'!K188</f>
        <v>G544</v>
      </c>
      <c r="K187" s="235">
        <f>IFERROR(INDEX('Green_rooibos initial weight'!$C$5:$C$1749,MATCH(J187, 'Green_rooibos initial weight'!$A$5:$A$1749,0)),"")</f>
        <v>2.0830000000000002</v>
      </c>
      <c r="L187" s="235">
        <f t="shared" si="16"/>
        <v>1.8332000000000002</v>
      </c>
      <c r="M187" s="235">
        <f>AVERAGE('Ashed teabags wet'!$J$809:$J$813,'Ashed teabags wet'!$J$817:$J$818,'Ashed teabags wet'!$J$820:$J$821)</f>
        <v>5.5094158734921841</v>
      </c>
      <c r="N187" s="235">
        <f t="shared" si="17"/>
        <v>1.7322013882071414</v>
      </c>
      <c r="O187" s="235">
        <f>IF(IFERROR(INDEX('Both teabags AfterWet'!$D$1:$D$839,MATCH(J187,'Both teabags AfterWet'!$B$1:$B$839,0)),"")="","",(IFERROR(INDEX('Both teabags AfterWet'!$D$1:$D$839,MATCH(J187,'Both teabags AfterWet'!$B$1:$B$839,0)),"")))</f>
        <v>0.69</v>
      </c>
      <c r="P187" s="235">
        <f t="shared" si="18"/>
        <v>0.53939999999999988</v>
      </c>
      <c r="Q187" s="235">
        <f>IFERROR(INDEX('Ashed teabags wet'!$J$2:$J$825,MATCH(J187,'Ashed teabags wet'!$B$2:$B$825,0)),"")</f>
        <v>9.5401174168302578</v>
      </c>
      <c r="R187" s="235">
        <f t="shared" si="22"/>
        <v>0.48794060665361749</v>
      </c>
      <c r="S187" s="236">
        <f>'WetLitterbags placem_collection'!E188</f>
        <v>42763</v>
      </c>
      <c r="T187" s="236">
        <f>IF('WetLitterbags placem_collection'!G188="","",'WetLitterbags placem_collection'!G188)</f>
        <v>42815</v>
      </c>
      <c r="U187" s="237">
        <f t="shared" si="19"/>
        <v>52</v>
      </c>
      <c r="V187" s="235">
        <f t="shared" si="20"/>
        <v>1.2938000000000003</v>
      </c>
      <c r="W187" s="235">
        <f t="shared" si="21"/>
        <v>1.2442607815535238</v>
      </c>
      <c r="X187">
        <f>IFERROR(INDEX(Rainfall_Wet!$O$2:$O$217,MATCH(B187, Rainfall_Wet!$A$2:$A$217,0)),"")</f>
        <v>188.24043152799999</v>
      </c>
      <c r="Y187" s="241">
        <v>25.96</v>
      </c>
      <c r="Z187" s="241">
        <v>8.9200000000000017</v>
      </c>
      <c r="AA187" s="241">
        <v>65.12</v>
      </c>
      <c r="AB187" s="242" t="s">
        <v>2688</v>
      </c>
      <c r="AC187" s="241">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s="25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placem_collection'!W188)),"YES","")</f>
        <v/>
      </c>
      <c r="AM187" t="str">
        <f>IF(ISNUMBER(SEARCH("H", 'WetLitterbags placem_collection'!W188)),"YES","")</f>
        <v>YES</v>
      </c>
      <c r="AN187" t="str">
        <f>IF(ISNUMBER(SEARCH("R", 'WetLitterbags placem_collection'!W188)),"YES","")</f>
        <v/>
      </c>
    </row>
    <row r="188" spans="1:40" ht="15" customHeight="1">
      <c r="A188" s="268" t="s">
        <v>2460</v>
      </c>
      <c r="B188" s="282">
        <f>'Dry_Litterbag Placem_Collection'!A189</f>
        <v>187</v>
      </c>
      <c r="C188" s="282" t="str">
        <f>'Dry_Litterbag Placem_Collection'!B189</f>
        <v>Handajega</v>
      </c>
      <c r="D188" s="282" t="s">
        <v>2460</v>
      </c>
      <c r="E188" s="282" t="s">
        <v>2679</v>
      </c>
      <c r="F188" s="282">
        <v>4</v>
      </c>
      <c r="G188" s="283" t="str">
        <f>'Dry_Litterbag Placem_Collection'!C189</f>
        <v>Wet_W4_T3</v>
      </c>
      <c r="H188" s="284" t="s">
        <v>2559</v>
      </c>
      <c r="I188" s="285" t="s">
        <v>1147</v>
      </c>
      <c r="J188" s="233" t="str">
        <f>'WetLitterbags placem_collection'!K189</f>
        <v>G620</v>
      </c>
      <c r="K188" s="235">
        <f>IFERROR(INDEX('Green_rooibos initial weight'!$C$5:$C$1749,MATCH(J188, 'Green_rooibos initial weight'!$A$5:$A$1749,0)),"")</f>
        <v>2.0019999999999998</v>
      </c>
      <c r="L188" s="235">
        <f t="shared" si="16"/>
        <v>1.7521999999999998</v>
      </c>
      <c r="M188" s="235">
        <f>AVERAGE('Ashed teabags wet'!$J$809:$J$813,'Ashed teabags wet'!$J$817:$J$818,'Ashed teabags wet'!$J$820:$J$821)</f>
        <v>5.5094158734921841</v>
      </c>
      <c r="N188" s="235">
        <f t="shared" si="17"/>
        <v>1.6556640150646698</v>
      </c>
      <c r="O188" s="235">
        <f>IF(IFERROR(INDEX('Both teabags AfterWet'!$D$1:$D$839,MATCH(J188,'Both teabags AfterWet'!$B$1:$B$839,0)),"")="","",(IFERROR(INDEX('Both teabags AfterWet'!$D$1:$D$839,MATCH(J188,'Both teabags AfterWet'!$B$1:$B$839,0)),"")))</f>
        <v>0.59950000000000003</v>
      </c>
      <c r="P188" s="235">
        <f t="shared" si="18"/>
        <v>0.44890000000000002</v>
      </c>
      <c r="Q188" s="235">
        <f>IFERROR(INDEX('Ashed teabags wet'!$J$2:$J$825,MATCH(J188,'Ashed teabags wet'!$B$2:$B$825,0)),"")</f>
        <v>8.6766844401358867</v>
      </c>
      <c r="R188" s="235">
        <f t="shared" si="22"/>
        <v>0.40995036354823</v>
      </c>
      <c r="S188" s="236">
        <f>'WetLitterbags placem_collection'!E189</f>
        <v>42763</v>
      </c>
      <c r="T188" s="236">
        <f>IF('WetLitterbags placem_collection'!G189="","",'WetLitterbags placem_collection'!G189)</f>
        <v>42815</v>
      </c>
      <c r="U188" s="237">
        <f t="shared" si="19"/>
        <v>52</v>
      </c>
      <c r="V188" s="235">
        <f t="shared" si="20"/>
        <v>1.3032999999999997</v>
      </c>
      <c r="W188" s="235">
        <f t="shared" si="21"/>
        <v>1.2457136515164398</v>
      </c>
      <c r="X188">
        <f>IFERROR(INDEX(Rainfall_Wet!$O$2:$O$217,MATCH(B188, Rainfall_Wet!$A$2:$A$217,0)),"")</f>
        <v>188.24043152799999</v>
      </c>
      <c r="Y188" s="241">
        <v>25.96</v>
      </c>
      <c r="Z188" s="241">
        <v>8.9200000000000017</v>
      </c>
      <c r="AA188" s="241">
        <v>65.12</v>
      </c>
      <c r="AB188" s="242" t="s">
        <v>2688</v>
      </c>
      <c r="AC188" s="241">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s="25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placem_collection'!W189)),"YES","")</f>
        <v/>
      </c>
      <c r="AM188" t="str">
        <f>IF(ISNUMBER(SEARCH("H", 'WetLitterbags placem_collection'!W189)),"YES","")</f>
        <v/>
      </c>
      <c r="AN188" t="str">
        <f>IF(ISNUMBER(SEARCH("R", 'WetLitterbags placem_collection'!W189)),"YES","")</f>
        <v/>
      </c>
    </row>
    <row r="189" spans="1:40" ht="15" customHeight="1">
      <c r="A189" s="268" t="s">
        <v>2460</v>
      </c>
      <c r="B189" s="282">
        <f>'Dry_Litterbag Placem_Collection'!A190</f>
        <v>188</v>
      </c>
      <c r="C189" s="282" t="str">
        <f>'Dry_Litterbag Placem_Collection'!B190</f>
        <v>Handajega</v>
      </c>
      <c r="D189" s="282" t="s">
        <v>2460</v>
      </c>
      <c r="E189" s="282" t="s">
        <v>2679</v>
      </c>
      <c r="F189" s="282">
        <v>4</v>
      </c>
      <c r="G189" s="283" t="str">
        <f>'Dry_Litterbag Placem_Collection'!C190</f>
        <v>Wet_W4_T4</v>
      </c>
      <c r="H189" s="284" t="s">
        <v>2559</v>
      </c>
      <c r="I189" s="285" t="s">
        <v>1147</v>
      </c>
      <c r="J189" s="233" t="str">
        <f>'WetLitterbags placem_collection'!K190</f>
        <v>G420</v>
      </c>
      <c r="K189" s="235">
        <f>IFERROR(INDEX('Green_rooibos initial weight'!$C$5:$C$1749,MATCH(J189, 'Green_rooibos initial weight'!$A$5:$A$1749,0)),"")</f>
        <v>2.0390000000000001</v>
      </c>
      <c r="L189" s="235">
        <f t="shared" si="16"/>
        <v>1.7892000000000001</v>
      </c>
      <c r="M189" s="235">
        <f>AVERAGE('Ashed teabags wet'!$J$809:$J$813,'Ashed teabags wet'!$J$817:$J$818,'Ashed teabags wet'!$J$820:$J$821)</f>
        <v>5.5094158734921841</v>
      </c>
      <c r="N189" s="235">
        <f t="shared" si="17"/>
        <v>1.690625531191478</v>
      </c>
      <c r="O189" s="235">
        <f>IF(IFERROR(INDEX('Both teabags AfterWet'!$D$1:$D$839,MATCH(J189,'Both teabags AfterWet'!$B$1:$B$839,0)),"")="","",(IFERROR(INDEX('Both teabags AfterWet'!$D$1:$D$839,MATCH(J189,'Both teabags AfterWet'!$B$1:$B$839,0)),"")))</f>
        <v>0.29980000000000001</v>
      </c>
      <c r="P189" s="235">
        <f t="shared" si="18"/>
        <v>0.1492</v>
      </c>
      <c r="Q189" s="235">
        <f>IFERROR(INDEX('Ashed teabags wet'!$J$2:$J$825,MATCH(J189,'Ashed teabags wet'!$B$2:$B$825,0)),"")</f>
        <v>12.313003452243912</v>
      </c>
      <c r="R189" s="235">
        <f t="shared" si="22"/>
        <v>0.13082899884925209</v>
      </c>
      <c r="S189" s="236">
        <f>'WetLitterbags placem_collection'!E190</f>
        <v>42763</v>
      </c>
      <c r="T189" s="236">
        <f>IF('WetLitterbags placem_collection'!G190="","",'WetLitterbags placem_collection'!G190)</f>
        <v>42815</v>
      </c>
      <c r="U189" s="237">
        <f t="shared" si="19"/>
        <v>52</v>
      </c>
      <c r="V189" s="235">
        <f t="shared" si="20"/>
        <v>1.6400000000000001</v>
      </c>
      <c r="W189" s="235">
        <f t="shared" si="21"/>
        <v>1.5597965323422258</v>
      </c>
      <c r="X189">
        <f>IFERROR(INDEX(Rainfall_Wet!$O$2:$O$217,MATCH(B189, Rainfall_Wet!$A$2:$A$217,0)),"")</f>
        <v>188.24043152799999</v>
      </c>
      <c r="Y189" s="241">
        <v>25.96</v>
      </c>
      <c r="Z189" s="241">
        <v>8.9200000000000017</v>
      </c>
      <c r="AA189" s="241">
        <v>65.12</v>
      </c>
      <c r="AB189" s="242" t="s">
        <v>2688</v>
      </c>
      <c r="AC189" s="241">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s="25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placem_collection'!W190)),"YES","")</f>
        <v>YES</v>
      </c>
      <c r="AM189" t="str">
        <f>IF(ISNUMBER(SEARCH("H", 'WetLitterbags placem_collection'!W190)),"YES","")</f>
        <v>YES</v>
      </c>
      <c r="AN189" t="str">
        <f>IF(ISNUMBER(SEARCH("R", 'WetLitterbags placem_collection'!W190)),"YES","")</f>
        <v>YES</v>
      </c>
    </row>
    <row r="190" spans="1:40" ht="15" customHeight="1">
      <c r="A190" s="268" t="s">
        <v>2460</v>
      </c>
      <c r="B190" s="282">
        <f>'Dry_Litterbag Placem_Collection'!A191</f>
        <v>189</v>
      </c>
      <c r="C190" s="282" t="str">
        <f>'Dry_Litterbag Placem_Collection'!B191</f>
        <v>Handajega</v>
      </c>
      <c r="D190" s="282" t="s">
        <v>2460</v>
      </c>
      <c r="E190" s="282" t="s">
        <v>2679</v>
      </c>
      <c r="F190" s="282">
        <v>4</v>
      </c>
      <c r="G190" s="283" t="str">
        <f>'Dry_Litterbag Placem_Collection'!C191</f>
        <v>Wet_W4_T5</v>
      </c>
      <c r="H190" s="284" t="s">
        <v>2559</v>
      </c>
      <c r="I190" s="285" t="s">
        <v>1147</v>
      </c>
      <c r="J190" s="233" t="str">
        <f>'WetLitterbags placem_collection'!K191</f>
        <v>G367</v>
      </c>
      <c r="K190" s="235">
        <f>IFERROR(INDEX('Green_rooibos initial weight'!$C$5:$C$1749,MATCH(J190, 'Green_rooibos initial weight'!$A$5:$A$1749,0)),"")</f>
        <v>2.0990000000000002</v>
      </c>
      <c r="L190" s="235">
        <f t="shared" si="16"/>
        <v>1.8492000000000002</v>
      </c>
      <c r="M190" s="235">
        <f>AVERAGE('Ashed teabags wet'!$J$809:$J$813,'Ashed teabags wet'!$J$817:$J$818,'Ashed teabags wet'!$J$820:$J$821)</f>
        <v>5.5094158734921841</v>
      </c>
      <c r="N190" s="235">
        <f t="shared" si="17"/>
        <v>1.7473198816673827</v>
      </c>
      <c r="O190" s="235">
        <f>IF(IFERROR(INDEX('Both teabags AfterWet'!$D$1:$D$839,MATCH(J190,'Both teabags AfterWet'!$B$1:$B$839,0)),"")="","",(IFERROR(INDEX('Both teabags AfterWet'!$D$1:$D$839,MATCH(J190,'Both teabags AfterWet'!$B$1:$B$839,0)),"")))</f>
        <v>0.80840000000000001</v>
      </c>
      <c r="P190" s="235">
        <f t="shared" si="18"/>
        <v>0.65779999999999994</v>
      </c>
      <c r="Q190" s="235">
        <f>IFERROR(INDEX('Ashed teabags wet'!$J$2:$J$825,MATCH(J190,'Ashed teabags wet'!$B$2:$B$825,0)),"")</f>
        <v>9.3843098311821134</v>
      </c>
      <c r="R190" s="235">
        <f t="shared" si="22"/>
        <v>0.59607000993048398</v>
      </c>
      <c r="S190" s="236">
        <f>'WetLitterbags placem_collection'!E191</f>
        <v>42763</v>
      </c>
      <c r="T190" s="236">
        <f>IF('WetLitterbags placem_collection'!G191="","",'WetLitterbags placem_collection'!G191)</f>
        <v>42815</v>
      </c>
      <c r="U190" s="237">
        <f t="shared" si="19"/>
        <v>52</v>
      </c>
      <c r="V190" s="235">
        <f t="shared" si="20"/>
        <v>1.1914000000000002</v>
      </c>
      <c r="W190" s="235">
        <f t="shared" si="21"/>
        <v>1.1512498717368986</v>
      </c>
      <c r="X190">
        <f>IFERROR(INDEX(Rainfall_Wet!$O$2:$O$217,MATCH(B190, Rainfall_Wet!$A$2:$A$217,0)),"")</f>
        <v>188.24043152799999</v>
      </c>
      <c r="Y190" s="241">
        <v>25.96</v>
      </c>
      <c r="Z190" s="241">
        <v>8.9200000000000017</v>
      </c>
      <c r="AA190" s="241">
        <v>65.12</v>
      </c>
      <c r="AB190" s="242" t="s">
        <v>2688</v>
      </c>
      <c r="AC190" s="241">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s="25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placem_collection'!W191)),"YES","")</f>
        <v/>
      </c>
      <c r="AM190" t="str">
        <f>IF(ISNUMBER(SEARCH("H", 'WetLitterbags placem_collection'!W191)),"YES","")</f>
        <v/>
      </c>
      <c r="AN190" t="str">
        <f>IF(ISNUMBER(SEARCH("R", 'WetLitterbags placem_collection'!W191)),"YES","")</f>
        <v>YES</v>
      </c>
    </row>
    <row r="191" spans="1:40" ht="15" customHeight="1">
      <c r="A191" s="268" t="s">
        <v>2460</v>
      </c>
      <c r="B191" s="282">
        <f>'Dry_Litterbag Placem_Collection'!A192</f>
        <v>190</v>
      </c>
      <c r="C191" s="282" t="str">
        <f>'Dry_Litterbag Placem_Collection'!B192</f>
        <v>Handajega</v>
      </c>
      <c r="D191" s="282" t="s">
        <v>2460</v>
      </c>
      <c r="E191" s="282" t="s">
        <v>2679</v>
      </c>
      <c r="F191" s="282">
        <v>4</v>
      </c>
      <c r="G191" s="283" t="str">
        <f>'Dry_Litterbag Placem_Collection'!C192</f>
        <v>Wet_W4_T6</v>
      </c>
      <c r="H191" s="284" t="s">
        <v>2559</v>
      </c>
      <c r="I191" s="285" t="s">
        <v>1147</v>
      </c>
      <c r="J191" s="233" t="str">
        <f>'WetLitterbags placem_collection'!K192</f>
        <v>G526</v>
      </c>
      <c r="K191" s="235">
        <f>IFERROR(INDEX('Green_rooibos initial weight'!$C$5:$C$1749,MATCH(J191, 'Green_rooibos initial weight'!$A$5:$A$1749,0)),"")</f>
        <v>2.0760000000000001</v>
      </c>
      <c r="L191" s="235">
        <f t="shared" si="16"/>
        <v>1.8262</v>
      </c>
      <c r="M191" s="235">
        <f>AVERAGE('Ashed teabags wet'!$J$809:$J$813,'Ashed teabags wet'!$J$817:$J$818,'Ashed teabags wet'!$J$820:$J$821)</f>
        <v>5.5094158734921841</v>
      </c>
      <c r="N191" s="235">
        <f t="shared" si="17"/>
        <v>1.7255870473182857</v>
      </c>
      <c r="O191" s="235">
        <f>IF(IFERROR(INDEX('Both teabags AfterWet'!$D$1:$D$839,MATCH(J191,'Both teabags AfterWet'!$B$1:$B$839,0)),"")="","",(IFERROR(INDEX('Both teabags AfterWet'!$D$1:$D$839,MATCH(J191,'Both teabags AfterWet'!$B$1:$B$839,0)),"")))</f>
        <v>0.61960000000000004</v>
      </c>
      <c r="P191" s="235">
        <f t="shared" si="18"/>
        <v>0.46900000000000003</v>
      </c>
      <c r="Q191" s="235">
        <f>IFERROR(INDEX('Ashed teabags wet'!$J$2:$J$825,MATCH(J191,'Ashed teabags wet'!$B$2:$B$825,0)),"")</f>
        <v>9.78043912175667</v>
      </c>
      <c r="R191" s="235">
        <f t="shared" si="22"/>
        <v>0.42312974051896124</v>
      </c>
      <c r="S191" s="236">
        <f>'WetLitterbags placem_collection'!E192</f>
        <v>42763</v>
      </c>
      <c r="T191" s="236">
        <f>IF('WetLitterbags placem_collection'!G192="","",'WetLitterbags placem_collection'!G192)</f>
        <v>42815</v>
      </c>
      <c r="U191" s="237">
        <f t="shared" si="19"/>
        <v>52</v>
      </c>
      <c r="V191" s="235">
        <f t="shared" si="20"/>
        <v>1.3572</v>
      </c>
      <c r="W191" s="235">
        <f t="shared" si="21"/>
        <v>1.3024573067993246</v>
      </c>
      <c r="X191">
        <f>IFERROR(INDEX(Rainfall_Wet!$O$2:$O$217,MATCH(B191, Rainfall_Wet!$A$2:$A$217,0)),"")</f>
        <v>188.24043152799999</v>
      </c>
      <c r="Y191" s="241">
        <v>25.96</v>
      </c>
      <c r="Z191" s="241">
        <v>8.9200000000000017</v>
      </c>
      <c r="AA191" s="241">
        <v>65.12</v>
      </c>
      <c r="AB191" s="242" t="s">
        <v>2688</v>
      </c>
      <c r="AC191" s="241">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s="25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placem_collection'!W192)),"YES","")</f>
        <v>YES</v>
      </c>
      <c r="AM191" t="str">
        <f>IF(ISNUMBER(SEARCH("H", 'WetLitterbags placem_collection'!W192)),"YES","")</f>
        <v>YES</v>
      </c>
      <c r="AN191" t="str">
        <f>IF(ISNUMBER(SEARCH("R", 'WetLitterbags placem_collection'!W192)),"YES","")</f>
        <v/>
      </c>
    </row>
    <row r="192" spans="1:40" ht="15" customHeight="1">
      <c r="A192" s="268" t="s">
        <v>2460</v>
      </c>
      <c r="B192" s="282">
        <f>'Dry_Litterbag Placem_Collection'!A193</f>
        <v>191</v>
      </c>
      <c r="C192" s="282" t="str">
        <f>'Dry_Litterbag Placem_Collection'!B193</f>
        <v>Handajega</v>
      </c>
      <c r="D192" s="282" t="s">
        <v>2460</v>
      </c>
      <c r="E192" s="282" t="s">
        <v>2679</v>
      </c>
      <c r="F192" s="282">
        <v>4</v>
      </c>
      <c r="G192" s="283" t="str">
        <f>'Dry_Litterbag Placem_Collection'!C193</f>
        <v>Wet_W4_T7</v>
      </c>
      <c r="H192" s="284" t="s">
        <v>2559</v>
      </c>
      <c r="I192" s="285" t="s">
        <v>1147</v>
      </c>
      <c r="J192" s="233" t="str">
        <f>'WetLitterbags placem_collection'!K193</f>
        <v>G522</v>
      </c>
      <c r="K192" s="235">
        <f>IFERROR(INDEX('Green_rooibos initial weight'!$C$5:$C$1749,MATCH(J192, 'Green_rooibos initial weight'!$A$5:$A$1749,0)),"")</f>
        <v>1.821</v>
      </c>
      <c r="L192" s="235">
        <f t="shared" si="16"/>
        <v>1.5711999999999999</v>
      </c>
      <c r="M192" s="235">
        <f>AVERAGE('Ashed teabags wet'!$J$809:$J$813,'Ashed teabags wet'!$J$817:$J$818,'Ashed teabags wet'!$J$820:$J$821)</f>
        <v>5.5094158734921841</v>
      </c>
      <c r="N192" s="235">
        <f t="shared" si="17"/>
        <v>1.4846360577956907</v>
      </c>
      <c r="O192" s="235">
        <f>IF(IFERROR(INDEX('Both teabags AfterWet'!$D$1:$D$839,MATCH(J192,'Both teabags AfterWet'!$B$1:$B$839,0)),"")="","",(IFERROR(INDEX('Both teabags AfterWet'!$D$1:$D$839,MATCH(J192,'Both teabags AfterWet'!$B$1:$B$839,0)),"")))</f>
        <v>0.628</v>
      </c>
      <c r="P192" s="235">
        <f t="shared" si="18"/>
        <v>0.47739999999999999</v>
      </c>
      <c r="Q192" s="235">
        <f>IFERROR(INDEX('Ashed teabags wet'!$J$2:$J$825,MATCH(J192,'Ashed teabags wet'!$B$2:$B$825,0)),"")</f>
        <v>9.2361457813275862</v>
      </c>
      <c r="R192" s="235">
        <f t="shared" si="22"/>
        <v>0.43330664003994213</v>
      </c>
      <c r="S192" s="236">
        <f>'WetLitterbags placem_collection'!E193</f>
        <v>42763</v>
      </c>
      <c r="T192" s="236">
        <f>IF('WetLitterbags placem_collection'!G193="","",'WetLitterbags placem_collection'!G193)</f>
        <v>42815</v>
      </c>
      <c r="U192" s="237">
        <f t="shared" si="19"/>
        <v>52</v>
      </c>
      <c r="V192" s="235">
        <f t="shared" si="20"/>
        <v>1.0937999999999999</v>
      </c>
      <c r="W192" s="235">
        <f t="shared" si="21"/>
        <v>1.0513294177557486</v>
      </c>
      <c r="X192">
        <f>IFERROR(INDEX(Rainfall_Wet!$O$2:$O$217,MATCH(B192, Rainfall_Wet!$A$2:$A$217,0)),"")</f>
        <v>188.24043152799999</v>
      </c>
      <c r="Y192" s="241">
        <v>25.96</v>
      </c>
      <c r="Z192" s="241">
        <v>8.9200000000000017</v>
      </c>
      <c r="AA192" s="241">
        <v>65.12</v>
      </c>
      <c r="AB192" s="242" t="s">
        <v>2688</v>
      </c>
      <c r="AC192" s="241">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s="25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placem_collection'!W193)),"YES","")</f>
        <v>YES</v>
      </c>
      <c r="AM192" t="str">
        <f>IF(ISNUMBER(SEARCH("H", 'WetLitterbags placem_collection'!W193)),"YES","")</f>
        <v>YES</v>
      </c>
      <c r="AN192" t="str">
        <f>IF(ISNUMBER(SEARCH("R", 'WetLitterbags placem_collection'!W193)),"YES","")</f>
        <v/>
      </c>
    </row>
    <row r="193" spans="1:40" ht="15" customHeight="1">
      <c r="A193" s="268" t="s">
        <v>2460</v>
      </c>
      <c r="B193" s="282">
        <f>'Dry_Litterbag Placem_Collection'!A194</f>
        <v>192</v>
      </c>
      <c r="C193" s="282" t="str">
        <f>'Dry_Litterbag Placem_Collection'!B194</f>
        <v>Handajega</v>
      </c>
      <c r="D193" s="282" t="s">
        <v>2460</v>
      </c>
      <c r="E193" s="282" t="s">
        <v>2679</v>
      </c>
      <c r="F193" s="282">
        <v>4</v>
      </c>
      <c r="G193" s="283" t="str">
        <f>'Dry_Litterbag Placem_Collection'!C194</f>
        <v>Wet_W4_T8</v>
      </c>
      <c r="H193" s="284" t="s">
        <v>2559</v>
      </c>
      <c r="I193" s="285" t="s">
        <v>1147</v>
      </c>
      <c r="J193" s="233" t="str">
        <f>'WetLitterbags placem_collection'!K194</f>
        <v>G591</v>
      </c>
      <c r="K193" s="235">
        <f>IFERROR(INDEX('Green_rooibos initial weight'!$C$5:$C$1749,MATCH(J193, 'Green_rooibos initial weight'!$A$5:$A$1749,0)),"")</f>
        <v>2.0920000000000001</v>
      </c>
      <c r="L193" s="235">
        <f t="shared" si="16"/>
        <v>1.8422000000000001</v>
      </c>
      <c r="M193" s="235">
        <f>AVERAGE('Ashed teabags wet'!$J$809:$J$813,'Ashed teabags wet'!$J$817:$J$818,'Ashed teabags wet'!$J$820:$J$821)</f>
        <v>5.5094158734921841</v>
      </c>
      <c r="N193" s="235">
        <f t="shared" si="17"/>
        <v>1.740705540778527</v>
      </c>
      <c r="O193" s="235">
        <f>IF(IFERROR(INDEX('Both teabags AfterWet'!$D$1:$D$839,MATCH(J193,'Both teabags AfterWet'!$B$1:$B$839,0)),"")="","",(IFERROR(INDEX('Both teabags AfterWet'!$D$1:$D$839,MATCH(J193,'Both teabags AfterWet'!$B$1:$B$839,0)),"")))</f>
        <v>0.66100000000000003</v>
      </c>
      <c r="P193" s="235">
        <f t="shared" si="18"/>
        <v>0.51039999999999996</v>
      </c>
      <c r="Q193" s="235">
        <f>IFERROR(INDEX('Ashed teabags wet'!$J$2:$J$825,MATCH(J193,'Ashed teabags wet'!$B$2:$B$825,0)),"")</f>
        <v>10.322580645161365</v>
      </c>
      <c r="R193" s="235">
        <f t="shared" si="22"/>
        <v>0.45771354838709638</v>
      </c>
      <c r="S193" s="236">
        <f>'WetLitterbags placem_collection'!E194</f>
        <v>42763</v>
      </c>
      <c r="T193" s="236">
        <f>IF('WetLitterbags placem_collection'!G194="","",'WetLitterbags placem_collection'!G194)</f>
        <v>42815</v>
      </c>
      <c r="U193" s="237">
        <f t="shared" si="19"/>
        <v>52</v>
      </c>
      <c r="V193" s="235">
        <f t="shared" si="20"/>
        <v>1.3318000000000001</v>
      </c>
      <c r="W193" s="235">
        <f t="shared" si="21"/>
        <v>1.2829919923914306</v>
      </c>
      <c r="X193">
        <f>IFERROR(INDEX(Rainfall_Wet!$O$2:$O$217,MATCH(B193, Rainfall_Wet!$A$2:$A$217,0)),"")</f>
        <v>188.24043152799999</v>
      </c>
      <c r="Y193" s="241">
        <v>25.96</v>
      </c>
      <c r="Z193" s="241">
        <v>8.9200000000000017</v>
      </c>
      <c r="AA193" s="241">
        <v>65.12</v>
      </c>
      <c r="AB193" s="242" t="s">
        <v>2688</v>
      </c>
      <c r="AC193" s="241">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s="25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placem_collection'!W194)),"YES","")</f>
        <v>YES</v>
      </c>
      <c r="AM193" t="str">
        <f>IF(ISNUMBER(SEARCH("H", 'WetLitterbags placem_collection'!W194)),"YES","")</f>
        <v>YES</v>
      </c>
      <c r="AN193" t="str">
        <f>IF(ISNUMBER(SEARCH("R", 'WetLitterbags placem_collection'!W194)),"YES","")</f>
        <v/>
      </c>
    </row>
    <row r="194" spans="1:40" ht="15" customHeight="1">
      <c r="A194" s="268" t="s">
        <v>2460</v>
      </c>
      <c r="B194" s="282">
        <f>'Dry_Litterbag Placem_Collection'!A195</f>
        <v>193</v>
      </c>
      <c r="C194" s="282" t="str">
        <f>'Dry_Litterbag Placem_Collection'!B195</f>
        <v>Makao</v>
      </c>
      <c r="D194" s="282" t="s">
        <v>2677</v>
      </c>
      <c r="E194" s="282" t="s">
        <v>2527</v>
      </c>
      <c r="F194" s="282">
        <v>4</v>
      </c>
      <c r="G194" s="283" t="str">
        <f>'Dry_Litterbag Placem_Collection'!C195</f>
        <v>Dry_Ag1_CG4</v>
      </c>
      <c r="H194" s="284" t="s">
        <v>2559</v>
      </c>
      <c r="I194" s="285" t="s">
        <v>1147</v>
      </c>
      <c r="J194" s="233" t="str">
        <f>'WetLitterbags placem_collection'!K195</f>
        <v>G863</v>
      </c>
      <c r="K194" s="235">
        <f>IFERROR(INDEX('Green_rooibos initial weight'!$C$5:$C$1749,MATCH(J194, 'Green_rooibos initial weight'!$A$5:$A$1749,0)),"")</f>
        <v>2.0230000000000001</v>
      </c>
      <c r="L194" s="235">
        <f t="shared" si="16"/>
        <v>1.7732000000000001</v>
      </c>
      <c r="M194" s="235">
        <f>AVERAGE('Ashed teabags wet'!$J$809:$J$813,'Ashed teabags wet'!$J$817:$J$818,'Ashed teabags wet'!$J$820:$J$821)</f>
        <v>5.5094158734921841</v>
      </c>
      <c r="N194" s="235">
        <f t="shared" si="17"/>
        <v>1.6755070377312367</v>
      </c>
      <c r="O194" s="235">
        <f>IF(IFERROR(INDEX('Both teabags AfterWet'!$D$1:$D$839,MATCH(J194,'Both teabags AfterWet'!$B$1:$B$839,0)),"")="","",(IFERROR(INDEX('Both teabags AfterWet'!$D$1:$D$839,MATCH(J194,'Both teabags AfterWet'!$B$1:$B$839,0)),"")))</f>
        <v>0.64890000000000003</v>
      </c>
      <c r="P194" s="235">
        <f t="shared" si="18"/>
        <v>0.49830000000000002</v>
      </c>
      <c r="Q194" s="235">
        <f>IFERROR(INDEX('Ashed teabags wet'!$J$2:$J$825,MATCH(J194,'Ashed teabags wet'!$B$2:$B$825,0)),"")</f>
        <v>8.2238442822379554</v>
      </c>
      <c r="R194" s="235">
        <f t="shared" si="22"/>
        <v>0.45732058394160829</v>
      </c>
      <c r="S194" s="236">
        <f>'WetLitterbags placem_collection'!E195</f>
        <v>42769</v>
      </c>
      <c r="T194" s="236">
        <f>IF('WetLitterbags placem_collection'!G195="","",'WetLitterbags placem_collection'!G195)</f>
        <v>42813</v>
      </c>
      <c r="U194" s="237">
        <f t="shared" si="19"/>
        <v>44</v>
      </c>
      <c r="V194" s="235">
        <f t="shared" si="20"/>
        <v>1.2749000000000001</v>
      </c>
      <c r="W194" s="235">
        <f t="shared" si="21"/>
        <v>1.2181864537896283</v>
      </c>
      <c r="X194">
        <f>IFERROR(INDEX(Rainfall_Wet!$O$2:$O$217,MATCH(B194, Rainfall_Wet!$A$2:$A$217,0)),"")</f>
        <v>175.054685654</v>
      </c>
      <c r="Y194" s="241">
        <v>12.565665055683967</v>
      </c>
      <c r="Z194" s="241">
        <v>0.9665896196679955</v>
      </c>
      <c r="AA194" s="241">
        <v>86.467745324648035</v>
      </c>
      <c r="AB194" s="242" t="s">
        <v>2690</v>
      </c>
      <c r="AC194" s="241">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s="25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placem_collection'!W195)),"YES","")</f>
        <v/>
      </c>
      <c r="AM194" t="str">
        <f>IF(ISNUMBER(SEARCH("H", 'WetLitterbags placem_collection'!W195)),"YES","")</f>
        <v/>
      </c>
      <c r="AN194" t="str">
        <f>IF(ISNUMBER(SEARCH("R", 'WetLitterbags placem_collection'!W195)),"YES","")</f>
        <v/>
      </c>
    </row>
    <row r="195" spans="1:40" ht="15" customHeight="1">
      <c r="A195" s="268" t="s">
        <v>2460</v>
      </c>
      <c r="B195" s="282">
        <f>'Dry_Litterbag Placem_Collection'!A196</f>
        <v>194</v>
      </c>
      <c r="C195" s="282" t="str">
        <f>'Dry_Litterbag Placem_Collection'!B196</f>
        <v>Makao</v>
      </c>
      <c r="D195" s="282" t="s">
        <v>2677</v>
      </c>
      <c r="E195" s="282" t="s">
        <v>2527</v>
      </c>
      <c r="F195" s="282">
        <v>3</v>
      </c>
      <c r="G195" s="283" t="str">
        <f>'Dry_Litterbag Placem_Collection'!C196</f>
        <v>Dry_Ag2_CG3</v>
      </c>
      <c r="H195" s="284" t="s">
        <v>2559</v>
      </c>
      <c r="I195" s="285" t="s">
        <v>1147</v>
      </c>
      <c r="J195" s="233" t="str">
        <f>'WetLitterbags placem_collection'!K196</f>
        <v>G615</v>
      </c>
      <c r="K195" s="235">
        <f>IFERROR(INDEX('Green_rooibos initial weight'!$C$5:$C$1749,MATCH(J195, 'Green_rooibos initial weight'!$A$5:$A$1749,0)),"")</f>
        <v>1.9630000000000001</v>
      </c>
      <c r="L195" s="235">
        <f t="shared" ref="L195:L258" si="23">K195-($BG$7+$BG$8)</f>
        <v>1.7132000000000001</v>
      </c>
      <c r="M195" s="235">
        <f>AVERAGE('Ashed teabags wet'!$J$809:$J$813,'Ashed teabags wet'!$J$817:$J$818,'Ashed teabags wet'!$J$820:$J$821)</f>
        <v>5.5094158734921841</v>
      </c>
      <c r="N195" s="235">
        <f t="shared" ref="N195:N258" si="24">IFERROR(L195-(M195/100)*L195,"")</f>
        <v>1.6188126872553319</v>
      </c>
      <c r="O195" s="235" t="str">
        <f>IF(IFERROR(INDEX('Both teabags AfterWet'!$D$1:$D$839,MATCH(J195,'Both teabags AfterWet'!$B$1:$B$839,0)),"")="","",(IFERROR(INDEX('Both teabags AfterWet'!$D$1:$D$839,MATCH(J195,'Both teabags AfterWet'!$B$1:$B$839,0)),"")))</f>
        <v/>
      </c>
      <c r="P195" s="235" t="str">
        <f t="shared" ref="P195:P258" si="25">IFERROR(IF(O195&gt;0,O195-($BG$7),""),"")</f>
        <v/>
      </c>
      <c r="Q195" s="235">
        <f>IFERROR(INDEX('Ashed teabags wet'!$J$2:$J$825,MATCH(J195,'Ashed teabags wet'!$B$2:$B$825,0)),"")</f>
        <v>11.187777230163009</v>
      </c>
      <c r="R195" s="235" t="str">
        <f t="shared" si="22"/>
        <v/>
      </c>
      <c r="S195" s="236">
        <f>'WetLitterbags placem_collection'!E196</f>
        <v>42769</v>
      </c>
      <c r="T195" s="236">
        <f>IF('WetLitterbags placem_collection'!G196="","",'WetLitterbags placem_collection'!G196)</f>
        <v>42813</v>
      </c>
      <c r="U195" s="237">
        <f t="shared" ref="U195:U258" si="26">IFERROR(T195-S195,"")</f>
        <v>44</v>
      </c>
      <c r="V195" s="235" t="str">
        <f t="shared" ref="V195:V258" si="27">IFERROR(L195-P195,"")</f>
        <v/>
      </c>
      <c r="W195" s="235" t="str">
        <f t="shared" ref="W195:W258" si="28">IFERROR(N195-R195,"")</f>
        <v/>
      </c>
      <c r="X195">
        <f>IFERROR(INDEX(Rainfall_Wet!$O$2:$O$217,MATCH(B195, Rainfall_Wet!$A$2:$A$217,0)),"")</f>
        <v>175.054685654</v>
      </c>
      <c r="Y195" s="241">
        <v>21.13063730679653</v>
      </c>
      <c r="Z195" s="241">
        <v>3.0912555579081076</v>
      </c>
      <c r="AA195" s="241">
        <v>75.778107135295357</v>
      </c>
      <c r="AB195" s="242" t="s">
        <v>2688</v>
      </c>
      <c r="AC195" s="241">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s="25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placem_collection'!W196)),"YES","")</f>
        <v/>
      </c>
      <c r="AM195" t="str">
        <f>IF(ISNUMBER(SEARCH("H", 'WetLitterbags placem_collection'!W196)),"YES","")</f>
        <v/>
      </c>
      <c r="AN195" t="str">
        <f>IF(ISNUMBER(SEARCH("R", 'WetLitterbags placem_collection'!W196)),"YES","")</f>
        <v>YES</v>
      </c>
    </row>
    <row r="196" spans="1:40" ht="15" customHeight="1">
      <c r="A196" s="268" t="s">
        <v>2460</v>
      </c>
      <c r="B196" s="282">
        <f>'Dry_Litterbag Placem_Collection'!A197</f>
        <v>195</v>
      </c>
      <c r="C196" s="282" t="str">
        <f>'Dry_Litterbag Placem_Collection'!B197</f>
        <v>Makao</v>
      </c>
      <c r="D196" s="282" t="s">
        <v>2677</v>
      </c>
      <c r="E196" s="282" t="s">
        <v>2527</v>
      </c>
      <c r="F196" s="282">
        <v>2</v>
      </c>
      <c r="G196" s="283" t="str">
        <f>'Dry_Litterbag Placem_Collection'!C197</f>
        <v>Dry_Ag3_CG2</v>
      </c>
      <c r="H196" s="284" t="s">
        <v>2559</v>
      </c>
      <c r="I196" s="285" t="s">
        <v>1147</v>
      </c>
      <c r="J196" s="233" t="str">
        <f>'WetLitterbags placem_collection'!K197</f>
        <v>G821</v>
      </c>
      <c r="K196" s="235">
        <f>IFERROR(INDEX('Green_rooibos initial weight'!$C$5:$C$1749,MATCH(J196, 'Green_rooibos initial weight'!$A$5:$A$1749,0)),"")</f>
        <v>1.9990000000000001</v>
      </c>
      <c r="L196" s="235">
        <f t="shared" si="23"/>
        <v>1.7492000000000001</v>
      </c>
      <c r="M196" s="235">
        <f>AVERAGE('Ashed teabags wet'!$J$809:$J$813,'Ashed teabags wet'!$J$817:$J$818,'Ashed teabags wet'!$J$820:$J$821)</f>
        <v>5.5094158734921841</v>
      </c>
      <c r="N196" s="235">
        <f t="shared" si="24"/>
        <v>1.6528292975408747</v>
      </c>
      <c r="O196" s="235">
        <f>IF(IFERROR(INDEX('Both teabags AfterWet'!$D$1:$D$839,MATCH(J196,'Both teabags AfterWet'!$B$1:$B$839,0)),"")="","",(IFERROR(INDEX('Both teabags AfterWet'!$D$1:$D$839,MATCH(J196,'Both teabags AfterWet'!$B$1:$B$839,0)),"")))</f>
        <v>0.7641</v>
      </c>
      <c r="P196" s="235">
        <f t="shared" si="25"/>
        <v>0.61349999999999993</v>
      </c>
      <c r="Q196" s="235">
        <f>IFERROR(INDEX('Ashed teabags wet'!$J$2:$J$825,MATCH(J196,'Ashed teabags wet'!$B$2:$B$825,0)),"")</f>
        <v>15.097159940208879</v>
      </c>
      <c r="R196" s="235">
        <f t="shared" si="22"/>
        <v>0.52087892376681844</v>
      </c>
      <c r="S196" s="236">
        <f>'WetLitterbags placem_collection'!E197</f>
        <v>42769</v>
      </c>
      <c r="T196" s="236">
        <f>IF('WetLitterbags placem_collection'!G197="","",'WetLitterbags placem_collection'!G197)</f>
        <v>42814</v>
      </c>
      <c r="U196" s="237">
        <f t="shared" si="26"/>
        <v>45</v>
      </c>
      <c r="V196" s="235">
        <f t="shared" si="27"/>
        <v>1.1357000000000002</v>
      </c>
      <c r="W196" s="235">
        <f t="shared" si="28"/>
        <v>1.1319503737740564</v>
      </c>
      <c r="X196">
        <f>IFERROR(INDEX(Rainfall_Wet!$O$2:$O$217,MATCH(B196, Rainfall_Wet!$A$2:$A$217,0)),"")</f>
        <v>175.377105089</v>
      </c>
      <c r="Y196" s="241">
        <v>54.080969906906262</v>
      </c>
      <c r="Z196" s="241">
        <v>21.264484651351896</v>
      </c>
      <c r="AA196" s="241">
        <v>24.654545441741845</v>
      </c>
      <c r="AB196" s="242" t="s">
        <v>2691</v>
      </c>
      <c r="AC196" s="241">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s="25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placem_collection'!W197)),"YES","")</f>
        <v>YES</v>
      </c>
      <c r="AM196" t="str">
        <f>IF(ISNUMBER(SEARCH("H", 'WetLitterbags placem_collection'!W197)),"YES","")</f>
        <v/>
      </c>
      <c r="AN196" t="str">
        <f>IF(ISNUMBER(SEARCH("R", 'WetLitterbags placem_collection'!W197)),"YES","")</f>
        <v>YES</v>
      </c>
    </row>
    <row r="197" spans="1:40" ht="15" customHeight="1">
      <c r="A197" s="268" t="s">
        <v>2460</v>
      </c>
      <c r="B197" s="282">
        <f>'Dry_Litterbag Placem_Collection'!A198</f>
        <v>196</v>
      </c>
      <c r="C197" s="282" t="str">
        <f>'Dry_Litterbag Placem_Collection'!B198</f>
        <v>Makao</v>
      </c>
      <c r="D197" s="282" t="s">
        <v>2677</v>
      </c>
      <c r="E197" s="282" t="s">
        <v>2527</v>
      </c>
      <c r="F197" s="282">
        <v>1</v>
      </c>
      <c r="G197" s="283" t="str">
        <f>'Dry_Litterbag Placem_Collection'!C198</f>
        <v>Dry_Ag4_CG1</v>
      </c>
      <c r="H197" s="284" t="s">
        <v>2559</v>
      </c>
      <c r="I197" s="285" t="s">
        <v>1147</v>
      </c>
      <c r="J197" s="233" t="str">
        <f>'WetLitterbags placem_collection'!K198</f>
        <v>G754</v>
      </c>
      <c r="K197" s="235">
        <f>IFERROR(INDEX('Green_rooibos initial weight'!$C$5:$C$1749,MATCH(J197, 'Green_rooibos initial weight'!$A$5:$A$1749,0)),"")</f>
        <v>2.0609999999999999</v>
      </c>
      <c r="L197" s="235">
        <f t="shared" si="23"/>
        <v>1.8111999999999999</v>
      </c>
      <c r="M197" s="235">
        <f>AVERAGE('Ashed teabags wet'!$J$809:$J$813,'Ashed teabags wet'!$J$817:$J$818,'Ashed teabags wet'!$J$820:$J$821)</f>
        <v>5.5094158734921841</v>
      </c>
      <c r="N197" s="235">
        <f t="shared" si="24"/>
        <v>1.7114134596993096</v>
      </c>
      <c r="O197" s="235">
        <f>IF(IFERROR(INDEX('Both teabags AfterWet'!$D$1:$D$839,MATCH(J197,'Both teabags AfterWet'!$B$1:$B$839,0)),"")="","",(IFERROR(INDEX('Both teabags AfterWet'!$D$1:$D$839,MATCH(J197,'Both teabags AfterWet'!$B$1:$B$839,0)),"")))</f>
        <v>0.6452</v>
      </c>
      <c r="P197" s="235">
        <f t="shared" si="25"/>
        <v>0.49459999999999998</v>
      </c>
      <c r="Q197" s="235">
        <f>IFERROR(INDEX('Ashed teabags wet'!$J$2:$J$825,MATCH(J197,'Ashed teabags wet'!$B$2:$B$825,0)),"")</f>
        <v>10.498306724722434</v>
      </c>
      <c r="R197" s="235">
        <f t="shared" si="22"/>
        <v>0.4426753749395228</v>
      </c>
      <c r="S197" s="236">
        <f>'WetLitterbags placem_collection'!E198</f>
        <v>42769</v>
      </c>
      <c r="T197" s="236">
        <f>IF('WetLitterbags placem_collection'!G198="","",'WetLitterbags placem_collection'!G198)</f>
        <v>42814</v>
      </c>
      <c r="U197" s="237">
        <f t="shared" si="26"/>
        <v>45</v>
      </c>
      <c r="V197" s="235">
        <f t="shared" si="27"/>
        <v>1.3166</v>
      </c>
      <c r="W197" s="235">
        <f t="shared" si="28"/>
        <v>1.2687380847597867</v>
      </c>
      <c r="X197">
        <f>IFERROR(INDEX(Rainfall_Wet!$O$2:$O$217,MATCH(B197, Rainfall_Wet!$A$2:$A$217,0)),"")</f>
        <v>175.377105089</v>
      </c>
      <c r="Y197" s="241">
        <v>51.960000000000008</v>
      </c>
      <c r="Z197" s="241">
        <v>18.919999999999995</v>
      </c>
      <c r="AA197" s="241">
        <v>29.120000000000005</v>
      </c>
      <c r="AB197" s="242" t="s">
        <v>2691</v>
      </c>
      <c r="AC197" s="241">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s="25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placem_collection'!W198)),"YES","")</f>
        <v/>
      </c>
      <c r="AM197" t="str">
        <f>IF(ISNUMBER(SEARCH("H", 'WetLitterbags placem_collection'!W198)),"YES","")</f>
        <v/>
      </c>
      <c r="AN197" t="str">
        <f>IF(ISNUMBER(SEARCH("R", 'WetLitterbags placem_collection'!W198)),"YES","")</f>
        <v/>
      </c>
    </row>
    <row r="198" spans="1:40" ht="15" customHeight="1">
      <c r="A198" s="268" t="s">
        <v>2460</v>
      </c>
      <c r="B198" s="282">
        <f>'Dry_Litterbag Placem_Collection'!A199</f>
        <v>197</v>
      </c>
      <c r="C198" s="282" t="str">
        <f>'Dry_Litterbag Placem_Collection'!B199</f>
        <v>Makao</v>
      </c>
      <c r="D198" s="282" t="s">
        <v>2677</v>
      </c>
      <c r="E198" s="282" t="s">
        <v>2527</v>
      </c>
      <c r="F198" s="282">
        <v>2</v>
      </c>
      <c r="G198" s="283" t="str">
        <f>'Dry_Litterbag Placem_Collection'!C199</f>
        <v>Dry_P1_CG2</v>
      </c>
      <c r="H198" s="284" t="s">
        <v>2559</v>
      </c>
      <c r="I198" s="285" t="s">
        <v>1147</v>
      </c>
      <c r="J198" s="233" t="str">
        <f>'WetLitterbags placem_collection'!K199</f>
        <v>G715</v>
      </c>
      <c r="K198" s="235">
        <f>IFERROR(INDEX('Green_rooibos initial weight'!$C$5:$C$1749,MATCH(J198, 'Green_rooibos initial weight'!$A$5:$A$1749,0)),"")</f>
        <v>2.0179999999999998</v>
      </c>
      <c r="L198" s="235">
        <f t="shared" si="23"/>
        <v>1.7681999999999998</v>
      </c>
      <c r="M198" s="235">
        <f>AVERAGE('Ashed teabags wet'!$J$809:$J$813,'Ashed teabags wet'!$J$817:$J$818,'Ashed teabags wet'!$J$820:$J$821)</f>
        <v>5.5094158734921841</v>
      </c>
      <c r="N198" s="235">
        <f t="shared" si="24"/>
        <v>1.6707825085249111</v>
      </c>
      <c r="O198" s="235">
        <f>IF(IFERROR(INDEX('Both teabags AfterWet'!$D$1:$D$839,MATCH(J198,'Both teabags AfterWet'!$B$1:$B$839,0)),"")="","",(IFERROR(INDEX('Both teabags AfterWet'!$D$1:$D$839,MATCH(J198,'Both teabags AfterWet'!$B$1:$B$839,0)),"")))</f>
        <v>0.69089999999999996</v>
      </c>
      <c r="P198" s="235">
        <f t="shared" si="25"/>
        <v>0.5403</v>
      </c>
      <c r="Q198" s="235">
        <f>IFERROR(INDEX('Ashed teabags wet'!$J$2:$J$825,MATCH(J198,'Ashed teabags wet'!$B$2:$B$825,0)),"")</f>
        <v>12.326732673267644</v>
      </c>
      <c r="R198" s="235">
        <f t="shared" si="22"/>
        <v>0.47369866336633493</v>
      </c>
      <c r="S198" s="236">
        <f>'WetLitterbags placem_collection'!E199</f>
        <v>42769</v>
      </c>
      <c r="T198" s="236">
        <f>IF('WetLitterbags placem_collection'!G199="","",'WetLitterbags placem_collection'!G199)</f>
        <v>42814</v>
      </c>
      <c r="U198" s="237">
        <f t="shared" si="26"/>
        <v>45</v>
      </c>
      <c r="V198" s="235">
        <f t="shared" si="27"/>
        <v>1.2278999999999998</v>
      </c>
      <c r="W198" s="235">
        <f t="shared" si="28"/>
        <v>1.1970838451585761</v>
      </c>
      <c r="X198">
        <f>IFERROR(INDEX(Rainfall_Wet!$O$2:$O$217,MATCH(B198, Rainfall_Wet!$A$2:$A$217,0)),"")</f>
        <v>175.377105089</v>
      </c>
      <c r="Y198" s="241">
        <v>23.96</v>
      </c>
      <c r="Z198" s="241">
        <v>0.91999999999999804</v>
      </c>
      <c r="AA198" s="241">
        <v>75.12</v>
      </c>
      <c r="AB198" s="242" t="s">
        <v>2688</v>
      </c>
      <c r="AC198" s="241">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s="25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placem_collection'!W199)),"YES","")</f>
        <v>YES</v>
      </c>
      <c r="AM198" t="str">
        <f>IF(ISNUMBER(SEARCH("H", 'WetLitterbags placem_collection'!W199)),"YES","")</f>
        <v>YES</v>
      </c>
      <c r="AN198" t="str">
        <f>IF(ISNUMBER(SEARCH("R", 'WetLitterbags placem_collection'!W199)),"YES","")</f>
        <v>YES</v>
      </c>
    </row>
    <row r="199" spans="1:40" ht="15" customHeight="1">
      <c r="A199" s="268" t="s">
        <v>2460</v>
      </c>
      <c r="B199" s="282">
        <f>'Dry_Litterbag Placem_Collection'!A200</f>
        <v>198</v>
      </c>
      <c r="C199" s="282" t="str">
        <f>'Dry_Litterbag Placem_Collection'!B200</f>
        <v>Makao</v>
      </c>
      <c r="D199" s="282" t="s">
        <v>2677</v>
      </c>
      <c r="E199" s="282" t="s">
        <v>2527</v>
      </c>
      <c r="F199" s="282">
        <v>3</v>
      </c>
      <c r="G199" s="283" t="str">
        <f>'Dry_Litterbag Placem_Collection'!C200</f>
        <v>Dry_P2_CG3</v>
      </c>
      <c r="H199" s="284" t="s">
        <v>2559</v>
      </c>
      <c r="I199" s="285" t="s">
        <v>1147</v>
      </c>
      <c r="J199" s="233" t="str">
        <f>'WetLitterbags placem_collection'!K200</f>
        <v>G785</v>
      </c>
      <c r="K199" s="235">
        <f>IFERROR(INDEX('Green_rooibos initial weight'!$C$5:$C$1749,MATCH(J199, 'Green_rooibos initial weight'!$A$5:$A$1749,0)),"")</f>
        <v>2.008</v>
      </c>
      <c r="L199" s="235">
        <f t="shared" si="23"/>
        <v>1.7582</v>
      </c>
      <c r="M199" s="235">
        <f>AVERAGE('Ashed teabags wet'!$J$809:$J$813,'Ashed teabags wet'!$J$817:$J$818,'Ashed teabags wet'!$J$820:$J$821)</f>
        <v>5.5094158734921841</v>
      </c>
      <c r="N199" s="235">
        <f t="shared" si="24"/>
        <v>1.6613334501122603</v>
      </c>
      <c r="O199" s="235">
        <f>IF(IFERROR(INDEX('Both teabags AfterWet'!$D$1:$D$839,MATCH(J199,'Both teabags AfterWet'!$B$1:$B$839,0)),"")="","",(IFERROR(INDEX('Both teabags AfterWet'!$D$1:$D$839,MATCH(J199,'Both teabags AfterWet'!$B$1:$B$839,0)),"")))</f>
        <v>0.64690000000000003</v>
      </c>
      <c r="P199" s="235">
        <f t="shared" si="25"/>
        <v>0.49630000000000002</v>
      </c>
      <c r="Q199" s="235">
        <f>IFERROR(INDEX('Ashed teabags wet'!$J$2:$J$825,MATCH(J199,'Ashed teabags wet'!$B$2:$B$825,0)),"")</f>
        <v>9.3718843469595843</v>
      </c>
      <c r="R199" s="235">
        <f t="shared" si="22"/>
        <v>0.44978733798603959</v>
      </c>
      <c r="S199" s="236">
        <f>'WetLitterbags placem_collection'!E200</f>
        <v>42769</v>
      </c>
      <c r="T199" s="236">
        <f>IF('WetLitterbags placem_collection'!G200="","",'WetLitterbags placem_collection'!G200)</f>
        <v>42813</v>
      </c>
      <c r="U199" s="237">
        <f t="shared" si="26"/>
        <v>44</v>
      </c>
      <c r="V199" s="235">
        <f t="shared" si="27"/>
        <v>1.2619</v>
      </c>
      <c r="W199" s="235">
        <f t="shared" si="28"/>
        <v>1.2115461121262208</v>
      </c>
      <c r="X199">
        <f>IFERROR(INDEX(Rainfall_Wet!$O$2:$O$217,MATCH(B199, Rainfall_Wet!$A$2:$A$217,0)),"")</f>
        <v>175.054685654</v>
      </c>
      <c r="Y199" s="241">
        <v>19.96</v>
      </c>
      <c r="Z199" s="241">
        <v>4.9199999999999982</v>
      </c>
      <c r="AA199" s="241">
        <v>75.12</v>
      </c>
      <c r="AB199" s="242" t="s">
        <v>2689</v>
      </c>
      <c r="AC199" s="241">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s="25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placem_collection'!W200)),"YES","")</f>
        <v/>
      </c>
      <c r="AM199" t="str">
        <f>IF(ISNUMBER(SEARCH("H", 'WetLitterbags placem_collection'!W200)),"YES","")</f>
        <v/>
      </c>
      <c r="AN199" t="str">
        <f>IF(ISNUMBER(SEARCH("R", 'WetLitterbags placem_collection'!W200)),"YES","")</f>
        <v/>
      </c>
    </row>
    <row r="200" spans="1:40" ht="15" customHeight="1">
      <c r="A200" s="268" t="s">
        <v>2460</v>
      </c>
      <c r="B200" s="282">
        <f>'Dry_Litterbag Placem_Collection'!A201</f>
        <v>199</v>
      </c>
      <c r="C200" s="282" t="str">
        <f>'Dry_Litterbag Placem_Collection'!B201</f>
        <v>Makao</v>
      </c>
      <c r="D200" s="282" t="s">
        <v>2677</v>
      </c>
      <c r="E200" s="282" t="s">
        <v>2527</v>
      </c>
      <c r="F200" s="282">
        <v>1</v>
      </c>
      <c r="G200" s="283" t="str">
        <f>'Dry_Litterbag Placem_Collection'!C201</f>
        <v>Dry_P3_CG1</v>
      </c>
      <c r="H200" s="284" t="s">
        <v>2559</v>
      </c>
      <c r="I200" s="285" t="s">
        <v>1147</v>
      </c>
      <c r="J200" s="233" t="str">
        <f>'WetLitterbags placem_collection'!K201</f>
        <v>G877</v>
      </c>
      <c r="K200" s="235">
        <f>IFERROR(INDEX('Green_rooibos initial weight'!$C$5:$C$1749,MATCH(J200, 'Green_rooibos initial weight'!$A$5:$A$1749,0)),"")</f>
        <v>2.0649999999999999</v>
      </c>
      <c r="L200" s="235">
        <f t="shared" si="23"/>
        <v>1.8151999999999999</v>
      </c>
      <c r="M200" s="235">
        <f>AVERAGE('Ashed teabags wet'!$J$809:$J$813,'Ashed teabags wet'!$J$817:$J$818,'Ashed teabags wet'!$J$820:$J$821)</f>
        <v>5.5094158734921841</v>
      </c>
      <c r="N200" s="235">
        <f t="shared" si="24"/>
        <v>1.7151930830643698</v>
      </c>
      <c r="O200" s="235">
        <f>IF(IFERROR(INDEX('Both teabags AfterWet'!$D$1:$D$839,MATCH(J200,'Both teabags AfterWet'!$B$1:$B$839,0)),"")="","",(IFERROR(INDEX('Both teabags AfterWet'!$D$1:$D$839,MATCH(J200,'Both teabags AfterWet'!$B$1:$B$839,0)),"")))</f>
        <v>0.67900000000000005</v>
      </c>
      <c r="P200" s="235">
        <f t="shared" si="25"/>
        <v>0.52839999999999998</v>
      </c>
      <c r="Q200" s="235">
        <f>IFERROR(INDEX('Ashed teabags wet'!$J$2:$J$825,MATCH(J200,'Ashed teabags wet'!$B$2:$B$825,0)),"")</f>
        <v>11.636001989060295</v>
      </c>
      <c r="R200" s="235">
        <f t="shared" si="22"/>
        <v>0.46691536548980539</v>
      </c>
      <c r="S200" s="236">
        <f>'WetLitterbags placem_collection'!E201</f>
        <v>42769</v>
      </c>
      <c r="T200" s="236">
        <f>IF('WetLitterbags placem_collection'!G201="","",'WetLitterbags placem_collection'!G201)</f>
        <v>42814</v>
      </c>
      <c r="U200" s="237">
        <f t="shared" si="26"/>
        <v>45</v>
      </c>
      <c r="V200" s="235">
        <f t="shared" si="27"/>
        <v>1.2867999999999999</v>
      </c>
      <c r="W200" s="235">
        <f t="shared" si="28"/>
        <v>1.2482777175745645</v>
      </c>
      <c r="X200">
        <f>IFERROR(INDEX(Rainfall_Wet!$O$2:$O$217,MATCH(B200, Rainfall_Wet!$A$2:$A$217,0)),"")</f>
        <v>175.377105089</v>
      </c>
      <c r="Y200" s="241">
        <v>21.96</v>
      </c>
      <c r="Z200" s="241">
        <v>8.9199999999999982</v>
      </c>
      <c r="AA200" s="241">
        <v>69.12</v>
      </c>
      <c r="AB200" s="242" t="s">
        <v>2688</v>
      </c>
      <c r="AC200" s="241">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s="25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placem_collection'!W201)),"YES","")</f>
        <v/>
      </c>
      <c r="AM200" t="str">
        <f>IF(ISNUMBER(SEARCH("H", 'WetLitterbags placem_collection'!W201)),"YES","")</f>
        <v/>
      </c>
      <c r="AN200" t="str">
        <f>IF(ISNUMBER(SEARCH("R", 'WetLitterbags placem_collection'!W201)),"YES","")</f>
        <v>YES</v>
      </c>
    </row>
    <row r="201" spans="1:40" ht="15" customHeight="1">
      <c r="A201" s="268" t="s">
        <v>2460</v>
      </c>
      <c r="B201" s="282">
        <f>'Dry_Litterbag Placem_Collection'!A202</f>
        <v>200</v>
      </c>
      <c r="C201" s="282" t="str">
        <f>'Dry_Litterbag Placem_Collection'!B202</f>
        <v>Makao</v>
      </c>
      <c r="D201" s="282" t="s">
        <v>2677</v>
      </c>
      <c r="E201" s="282" t="s">
        <v>2527</v>
      </c>
      <c r="F201" s="282">
        <v>4</v>
      </c>
      <c r="G201" s="283" t="str">
        <f>'Dry_Litterbag Placem_Collection'!C202</f>
        <v>Dry_P4_CG4</v>
      </c>
      <c r="H201" s="284" t="s">
        <v>2559</v>
      </c>
      <c r="I201" s="285" t="s">
        <v>1147</v>
      </c>
      <c r="J201" s="233" t="str">
        <f>'WetLitterbags placem_collection'!K202</f>
        <v>G816</v>
      </c>
      <c r="K201" s="235">
        <f>IFERROR(INDEX('Green_rooibos initial weight'!$C$5:$C$1749,MATCH(J201, 'Green_rooibos initial weight'!$A$5:$A$1749,0)),"")</f>
        <v>2.0139999999999998</v>
      </c>
      <c r="L201" s="235">
        <f t="shared" si="23"/>
        <v>1.7641999999999998</v>
      </c>
      <c r="M201" s="235">
        <f>AVERAGE('Ashed teabags wet'!$J$809:$J$813,'Ashed teabags wet'!$J$817:$J$818,'Ashed teabags wet'!$J$820:$J$821)</f>
        <v>5.5094158734921841</v>
      </c>
      <c r="N201" s="235">
        <f t="shared" si="24"/>
        <v>1.6670028851598506</v>
      </c>
      <c r="O201" s="235">
        <f>IF(IFERROR(INDEX('Both teabags AfterWet'!$D$1:$D$839,MATCH(J201,'Both teabags AfterWet'!$B$1:$B$839,0)),"")="","",(IFERROR(INDEX('Both teabags AfterWet'!$D$1:$D$839,MATCH(J201,'Both teabags AfterWet'!$B$1:$B$839,0)),"")))</f>
        <v>0.67120000000000002</v>
      </c>
      <c r="P201" s="235">
        <f t="shared" si="25"/>
        <v>0.52059999999999995</v>
      </c>
      <c r="Q201" s="235">
        <f>IFERROR(INDEX('Ashed teabags wet'!$J$2:$J$825,MATCH(J201,'Ashed teabags wet'!$B$2:$B$825,0)),"")</f>
        <v>11.089206505668416</v>
      </c>
      <c r="R201" s="235">
        <f t="shared" si="22"/>
        <v>0.46286959093149016</v>
      </c>
      <c r="S201" s="236">
        <f>'WetLitterbags placem_collection'!E202</f>
        <v>42769</v>
      </c>
      <c r="T201" s="236">
        <f>IF('WetLitterbags placem_collection'!G202="","",'WetLitterbags placem_collection'!G202)</f>
        <v>42813</v>
      </c>
      <c r="U201" s="237">
        <f t="shared" si="26"/>
        <v>44</v>
      </c>
      <c r="V201" s="235">
        <f t="shared" si="27"/>
        <v>1.2435999999999998</v>
      </c>
      <c r="W201" s="235">
        <f t="shared" si="28"/>
        <v>1.2041332942283605</v>
      </c>
      <c r="X201">
        <f>IFERROR(INDEX(Rainfall_Wet!$O$2:$O$217,MATCH(B201, Rainfall_Wet!$A$2:$A$217,0)),"")</f>
        <v>175.054685654</v>
      </c>
      <c r="Y201" s="241">
        <v>25.96</v>
      </c>
      <c r="Z201" s="241">
        <v>6.9200000000000008</v>
      </c>
      <c r="AA201" s="241">
        <v>67.12</v>
      </c>
      <c r="AB201" s="242" t="s">
        <v>2688</v>
      </c>
      <c r="AC201" s="241">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s="25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placem_collection'!W202)),"YES","")</f>
        <v/>
      </c>
      <c r="AM201" t="str">
        <f>IF(ISNUMBER(SEARCH("H", 'WetLitterbags placem_collection'!W202)),"YES","")</f>
        <v/>
      </c>
      <c r="AN201" t="str">
        <f>IF(ISNUMBER(SEARCH("R", 'WetLitterbags placem_collection'!W202)),"YES","")</f>
        <v>YES</v>
      </c>
    </row>
    <row r="202" spans="1:40" ht="15" customHeight="1">
      <c r="A202" s="268" t="s">
        <v>2460</v>
      </c>
      <c r="B202" s="282">
        <f>'Dry_Litterbag Placem_Collection'!A203</f>
        <v>201</v>
      </c>
      <c r="C202" s="282" t="str">
        <f>'Dry_Litterbag Placem_Collection'!B203</f>
        <v>Maswa</v>
      </c>
      <c r="D202" s="282" t="s">
        <v>2677</v>
      </c>
      <c r="E202" s="282" t="s">
        <v>2527</v>
      </c>
      <c r="F202" s="282">
        <v>4</v>
      </c>
      <c r="G202" s="283" t="str">
        <f>'Dry_Litterbag Placem_Collection'!C203</f>
        <v>Dry_W3_CG4</v>
      </c>
      <c r="H202" s="284" t="s">
        <v>2559</v>
      </c>
      <c r="I202" s="285" t="s">
        <v>1147</v>
      </c>
      <c r="J202" s="233" t="str">
        <f>'WetLitterbags placem_collection'!K203</f>
        <v>G811</v>
      </c>
      <c r="K202" s="235">
        <f>IFERROR(INDEX('Green_rooibos initial weight'!$C$5:$C$1749,MATCH(J202, 'Green_rooibos initial weight'!$A$5:$A$1749,0)),"")</f>
        <v>1.9930000000000001</v>
      </c>
      <c r="L202" s="235">
        <f t="shared" si="23"/>
        <v>1.7432000000000001</v>
      </c>
      <c r="M202" s="235">
        <f>AVERAGE('Ashed teabags wet'!$J$809:$J$813,'Ashed teabags wet'!$J$817:$J$818,'Ashed teabags wet'!$J$820:$J$821)</f>
        <v>5.5094158734921841</v>
      </c>
      <c r="N202" s="235">
        <f t="shared" si="24"/>
        <v>1.6471598624932844</v>
      </c>
      <c r="O202" s="235">
        <f>IF(IFERROR(INDEX('Both teabags AfterWet'!$D$1:$D$839,MATCH(J202,'Both teabags AfterWet'!$B$1:$B$839,0)),"")="","",(IFERROR(INDEX('Both teabags AfterWet'!$D$1:$D$839,MATCH(J202,'Both teabags AfterWet'!$B$1:$B$839,0)),"")))</f>
        <v>0.56630000000000003</v>
      </c>
      <c r="P202" s="235">
        <f t="shared" si="25"/>
        <v>0.41570000000000001</v>
      </c>
      <c r="Q202" s="235">
        <f>IFERROR(INDEX('Ashed teabags wet'!$J$2:$J$825,MATCH(J202,'Ashed teabags wet'!$B$2:$B$825,0)),"")</f>
        <v>11.712158808933365</v>
      </c>
      <c r="R202" s="235">
        <f t="shared" si="22"/>
        <v>0.36701255583126402</v>
      </c>
      <c r="S202" s="236">
        <f>'WetLitterbags placem_collection'!E203</f>
        <v>42769</v>
      </c>
      <c r="T202" s="236">
        <f>IF('WetLitterbags placem_collection'!G203="","",'WetLitterbags placem_collection'!G203)</f>
        <v>42813</v>
      </c>
      <c r="U202" s="237">
        <f t="shared" si="26"/>
        <v>44</v>
      </c>
      <c r="V202" s="235">
        <f t="shared" si="27"/>
        <v>1.3275000000000001</v>
      </c>
      <c r="W202" s="235">
        <f t="shared" si="28"/>
        <v>1.2801473066620204</v>
      </c>
      <c r="X202">
        <f>IFERROR(INDEX(Rainfall_Wet!$O$2:$O$217,MATCH(B202, Rainfall_Wet!$A$2:$A$217,0)),"")</f>
        <v>175.054685654</v>
      </c>
      <c r="Y202" s="241">
        <v>38.691629007962128</v>
      </c>
      <c r="Z202" s="241">
        <v>26.81299763288143</v>
      </c>
      <c r="AA202" s="241">
        <v>34.495373359156439</v>
      </c>
      <c r="AB202" s="242" t="s">
        <v>2693</v>
      </c>
      <c r="AC202" s="241">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s="25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placem_collection'!W203)),"YES","")</f>
        <v/>
      </c>
      <c r="AM202" t="str">
        <f>IF(ISNUMBER(SEARCH("H", 'WetLitterbags placem_collection'!W203)),"YES","")</f>
        <v/>
      </c>
      <c r="AN202" t="str">
        <f>IF(ISNUMBER(SEARCH("R", 'WetLitterbags placem_collection'!W203)),"YES","")</f>
        <v>YES</v>
      </c>
    </row>
    <row r="203" spans="1:40" ht="15" customHeight="1">
      <c r="A203" s="268" t="s">
        <v>2460</v>
      </c>
      <c r="B203" s="282">
        <f>'Dry_Litterbag Placem_Collection'!A204</f>
        <v>202</v>
      </c>
      <c r="C203" s="282" t="str">
        <f>'Dry_Litterbag Placem_Collection'!B204</f>
        <v>Maswa</v>
      </c>
      <c r="D203" s="282" t="s">
        <v>2677</v>
      </c>
      <c r="E203" s="282" t="s">
        <v>2527</v>
      </c>
      <c r="F203" s="282">
        <v>1</v>
      </c>
      <c r="G203" s="283" t="str">
        <f>'Dry_Litterbag Placem_Collection'!C204</f>
        <v>Dry_W2_CG1</v>
      </c>
      <c r="H203" s="284" t="s">
        <v>2559</v>
      </c>
      <c r="I203" s="285" t="s">
        <v>1147</v>
      </c>
      <c r="J203" s="233" t="str">
        <f>'WetLitterbags placem_collection'!K204</f>
        <v>G773</v>
      </c>
      <c r="K203" s="235">
        <f>IFERROR(INDEX('Green_rooibos initial weight'!$C$5:$C$1749,MATCH(J203, 'Green_rooibos initial weight'!$A$5:$A$1749,0)),"")</f>
        <v>1.718</v>
      </c>
      <c r="L203" s="235">
        <f t="shared" si="23"/>
        <v>1.4681999999999999</v>
      </c>
      <c r="M203" s="235">
        <f>AVERAGE('Ashed teabags wet'!$J$809:$J$813,'Ashed teabags wet'!$J$817:$J$818,'Ashed teabags wet'!$J$820:$J$821)</f>
        <v>5.5094158734921841</v>
      </c>
      <c r="N203" s="235">
        <f t="shared" si="24"/>
        <v>1.3873107561453877</v>
      </c>
      <c r="O203" s="235">
        <f>IF(IFERROR(INDEX('Both teabags AfterWet'!$D$1:$D$839,MATCH(J203,'Both teabags AfterWet'!$B$1:$B$839,0)),"")="","",(IFERROR(INDEX('Both teabags AfterWet'!$D$1:$D$839,MATCH(J203,'Both teabags AfterWet'!$B$1:$B$839,0)),"")))</f>
        <v>0.84</v>
      </c>
      <c r="P203" s="235">
        <f t="shared" si="25"/>
        <v>0.68940000000000001</v>
      </c>
      <c r="Q203" s="235">
        <f>IFERROR(INDEX('Ashed teabags wet'!$J$2:$J$825,MATCH(J203,'Ashed teabags wet'!$B$2:$B$825,0)),"")</f>
        <v>12.200000000000349</v>
      </c>
      <c r="R203" s="235">
        <f t="shared" ref="R203:R266" si="29">IFERROR(P203-(Q203/100)*P203,"")</f>
        <v>0.60529319999999764</v>
      </c>
      <c r="S203" s="236">
        <f>'WetLitterbags placem_collection'!E204</f>
        <v>42769</v>
      </c>
      <c r="T203" s="236">
        <f>IF('WetLitterbags placem_collection'!G204="","",'WetLitterbags placem_collection'!G204)</f>
        <v>42814</v>
      </c>
      <c r="U203" s="237">
        <f t="shared" si="26"/>
        <v>45</v>
      </c>
      <c r="V203" s="235">
        <f t="shared" si="27"/>
        <v>0.77879999999999994</v>
      </c>
      <c r="W203" s="235">
        <f t="shared" si="28"/>
        <v>0.78201755614539004</v>
      </c>
      <c r="X203">
        <f>IFERROR(INDEX(Rainfall_Wet!$O$2:$O$217,MATCH(B203, Rainfall_Wet!$A$2:$A$217,0)),"")</f>
        <v>175.377105089</v>
      </c>
      <c r="Y203" s="241">
        <v>45.272914521112256</v>
      </c>
      <c r="Z203" s="241">
        <v>23.604531410916575</v>
      </c>
      <c r="AA203" s="241">
        <v>31.122554067971166</v>
      </c>
      <c r="AB203" s="242" t="s">
        <v>2691</v>
      </c>
      <c r="AC203" s="241">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s="25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placem_collection'!W204)),"YES","")</f>
        <v/>
      </c>
      <c r="AM203" t="str">
        <f>IF(ISNUMBER(SEARCH("H", 'WetLitterbags placem_collection'!W204)),"YES","")</f>
        <v/>
      </c>
      <c r="AN203" t="str">
        <f>IF(ISNUMBER(SEARCH("R", 'WetLitterbags placem_collection'!W204)),"YES","")</f>
        <v>YES</v>
      </c>
    </row>
    <row r="204" spans="1:40" ht="15" customHeight="1">
      <c r="A204" s="268" t="s">
        <v>2460</v>
      </c>
      <c r="B204" s="282">
        <f>'Dry_Litterbag Placem_Collection'!A205</f>
        <v>203</v>
      </c>
      <c r="C204" s="282" t="str">
        <f>'Dry_Litterbag Placem_Collection'!B205</f>
        <v>Maswa</v>
      </c>
      <c r="D204" s="282" t="s">
        <v>2677</v>
      </c>
      <c r="E204" s="282" t="s">
        <v>2527</v>
      </c>
      <c r="F204" s="282">
        <v>2</v>
      </c>
      <c r="G204" s="283" t="str">
        <f>'Dry_Litterbag Placem_Collection'!C205</f>
        <v>Dry_W1_CG2</v>
      </c>
      <c r="H204" s="284" t="s">
        <v>2559</v>
      </c>
      <c r="I204" s="285" t="s">
        <v>1147</v>
      </c>
      <c r="J204" s="233" t="str">
        <f>'WetLitterbags placem_collection'!K205</f>
        <v>G645</v>
      </c>
      <c r="K204" s="235">
        <f>IFERROR(INDEX('Green_rooibos initial weight'!$C$5:$C$1749,MATCH(J204, 'Green_rooibos initial weight'!$A$5:$A$1749,0)),"")</f>
        <v>2.238</v>
      </c>
      <c r="L204" s="235">
        <f t="shared" si="23"/>
        <v>1.9882</v>
      </c>
      <c r="M204" s="235">
        <f>AVERAGE('Ashed teabags wet'!$J$809:$J$813,'Ashed teabags wet'!$J$817:$J$818,'Ashed teabags wet'!$J$820:$J$821)</f>
        <v>5.5094158734921841</v>
      </c>
      <c r="N204" s="235">
        <f t="shared" si="24"/>
        <v>1.8786617936032284</v>
      </c>
      <c r="O204" s="235">
        <f>IF(IFERROR(INDEX('Both teabags AfterWet'!$D$1:$D$839,MATCH(J204,'Both teabags AfterWet'!$B$1:$B$839,0)),"")="","",(IFERROR(INDEX('Both teabags AfterWet'!$D$1:$D$839,MATCH(J204,'Both teabags AfterWet'!$B$1:$B$839,0)),"")))</f>
        <v>0.80930000000000002</v>
      </c>
      <c r="P204" s="235">
        <f t="shared" si="25"/>
        <v>0.65870000000000006</v>
      </c>
      <c r="Q204" s="235">
        <f>IFERROR(INDEX('Ashed teabags wet'!$J$2:$J$825,MATCH(J204,'Ashed teabags wet'!$B$2:$B$825,0)),"")</f>
        <v>11.067388096409434</v>
      </c>
      <c r="R204" s="235">
        <f t="shared" si="29"/>
        <v>0.58579911460895107</v>
      </c>
      <c r="S204" s="236">
        <f>'WetLitterbags placem_collection'!E205</f>
        <v>42769</v>
      </c>
      <c r="T204" s="236">
        <f>IF('WetLitterbags placem_collection'!G205="","",'WetLitterbags placem_collection'!G205)</f>
        <v>42814</v>
      </c>
      <c r="U204" s="237">
        <f t="shared" si="26"/>
        <v>45</v>
      </c>
      <c r="V204" s="235">
        <f t="shared" si="27"/>
        <v>1.3294999999999999</v>
      </c>
      <c r="W204" s="235">
        <f t="shared" si="28"/>
        <v>1.2928626789942772</v>
      </c>
      <c r="X204">
        <f>IFERROR(INDEX(Rainfall_Wet!$O$2:$O$217,MATCH(B204, Rainfall_Wet!$A$2:$A$217,0)),"")</f>
        <v>175.377105089</v>
      </c>
      <c r="Y204" s="241">
        <v>47.96</v>
      </c>
      <c r="Z204" s="241">
        <v>22.919999999999995</v>
      </c>
      <c r="AA204" s="241">
        <v>29.120000000000012</v>
      </c>
      <c r="AB204" s="242" t="s">
        <v>2691</v>
      </c>
      <c r="AC204" s="241">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s="25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placem_collection'!W205)),"YES","")</f>
        <v/>
      </c>
      <c r="AM204" t="str">
        <f>IF(ISNUMBER(SEARCH("H", 'WetLitterbags placem_collection'!W205)),"YES","")</f>
        <v>YES</v>
      </c>
      <c r="AN204" t="str">
        <f>IF(ISNUMBER(SEARCH("R", 'WetLitterbags placem_collection'!W205)),"YES","")</f>
        <v/>
      </c>
    </row>
    <row r="205" spans="1:40" ht="15" customHeight="1">
      <c r="A205" s="268" t="s">
        <v>2460</v>
      </c>
      <c r="B205" s="282">
        <f>'Dry_Litterbag Placem_Collection'!A206</f>
        <v>204</v>
      </c>
      <c r="C205" s="282" t="str">
        <f>'Dry_Litterbag Placem_Collection'!B206</f>
        <v>Maswa</v>
      </c>
      <c r="D205" s="282" t="s">
        <v>2677</v>
      </c>
      <c r="E205" s="282" t="s">
        <v>2527</v>
      </c>
      <c r="F205" s="282">
        <v>3</v>
      </c>
      <c r="G205" s="283" t="str">
        <f>'Dry_Litterbag Placem_Collection'!C206</f>
        <v>Dry_W4_CG3</v>
      </c>
      <c r="H205" s="284" t="s">
        <v>2559</v>
      </c>
      <c r="I205" s="285" t="s">
        <v>1147</v>
      </c>
      <c r="J205" s="233" t="str">
        <f>'WetLitterbags placem_collection'!K206</f>
        <v>G814</v>
      </c>
      <c r="K205" s="235">
        <f>IFERROR(INDEX('Green_rooibos initial weight'!$C$5:$C$1749,MATCH(J205, 'Green_rooibos initial weight'!$A$5:$A$1749,0)),"")</f>
        <v>2.1480000000000001</v>
      </c>
      <c r="L205" s="235">
        <f t="shared" si="23"/>
        <v>1.8982000000000001</v>
      </c>
      <c r="M205" s="235">
        <f>AVERAGE('Ashed teabags wet'!$J$809:$J$813,'Ashed teabags wet'!$J$817:$J$818,'Ashed teabags wet'!$J$820:$J$821)</f>
        <v>5.5094158734921841</v>
      </c>
      <c r="N205" s="235">
        <f t="shared" si="24"/>
        <v>1.7936202678893713</v>
      </c>
      <c r="O205" s="235">
        <f>IF(IFERROR(INDEX('Both teabags AfterWet'!$D$1:$D$839,MATCH(J205,'Both teabags AfterWet'!$B$1:$B$839,0)),"")="","",(IFERROR(INDEX('Both teabags AfterWet'!$D$1:$D$839,MATCH(J205,'Both teabags AfterWet'!$B$1:$B$839,0)),"")))</f>
        <v>0.68300000000000005</v>
      </c>
      <c r="P205" s="235">
        <f t="shared" si="25"/>
        <v>0.53239999999999998</v>
      </c>
      <c r="Q205" s="235">
        <f>IFERROR(INDEX('Ashed teabags wet'!$J$2:$J$825,MATCH(J205,'Ashed teabags wet'!$B$2:$B$825,0)),"")</f>
        <v>11.500000000000204</v>
      </c>
      <c r="R205" s="235">
        <f t="shared" si="29"/>
        <v>0.47117399999999887</v>
      </c>
      <c r="S205" s="236">
        <f>'WetLitterbags placem_collection'!E206</f>
        <v>42769</v>
      </c>
      <c r="T205" s="236">
        <f>IF('WetLitterbags placem_collection'!G206="","",'WetLitterbags placem_collection'!G206)</f>
        <v>42813</v>
      </c>
      <c r="U205" s="237">
        <f t="shared" si="26"/>
        <v>44</v>
      </c>
      <c r="V205" s="235">
        <f t="shared" si="27"/>
        <v>1.3658000000000001</v>
      </c>
      <c r="W205" s="235">
        <f t="shared" si="28"/>
        <v>1.3224462678893725</v>
      </c>
      <c r="X205">
        <f>IFERROR(INDEX(Rainfall_Wet!$O$2:$O$217,MATCH(B205, Rainfall_Wet!$A$2:$A$217,0)),"")</f>
        <v>175.054685654</v>
      </c>
      <c r="Y205" s="241">
        <v>28.145762029394</v>
      </c>
      <c r="Z205" s="241">
        <v>25.085564727199518</v>
      </c>
      <c r="AA205" s="241">
        <v>46.768673243406489</v>
      </c>
      <c r="AB205" s="242" t="s">
        <v>2688</v>
      </c>
      <c r="AC205" s="241">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s="25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placem_collection'!W206)),"YES","")</f>
        <v/>
      </c>
      <c r="AM205" t="str">
        <f>IF(ISNUMBER(SEARCH("H", 'WetLitterbags placem_collection'!W206)),"YES","")</f>
        <v/>
      </c>
      <c r="AN205" t="str">
        <f>IF(ISNUMBER(SEARCH("R", 'WetLitterbags placem_collection'!W206)),"YES","")</f>
        <v>YES</v>
      </c>
    </row>
    <row r="206" spans="1:40" ht="15" customHeight="1">
      <c r="A206" s="268" t="s">
        <v>2460</v>
      </c>
      <c r="B206" s="282">
        <f>'Dry_Litterbag Placem_Collection'!A207</f>
        <v>205</v>
      </c>
      <c r="C206" s="282" t="str">
        <f>'Dry_Litterbag Placem_Collection'!B207</f>
        <v xml:space="preserve">Mwantimba
</v>
      </c>
      <c r="D206" s="282" t="s">
        <v>2460</v>
      </c>
      <c r="E206" s="282" t="s">
        <v>2527</v>
      </c>
      <c r="F206" s="282">
        <v>2</v>
      </c>
      <c r="G206" s="283" t="str">
        <f>'Dry_Litterbag Placem_Collection'!C207</f>
        <v>Wet_Ag1_CG2</v>
      </c>
      <c r="H206" s="284" t="s">
        <v>2559</v>
      </c>
      <c r="I206" s="285" t="s">
        <v>1147</v>
      </c>
      <c r="J206" s="233" t="str">
        <f>'WetLitterbags placem_collection'!K207</f>
        <v>G621</v>
      </c>
      <c r="K206" s="235">
        <f>IFERROR(INDEX('Green_rooibos initial weight'!$C$5:$C$1749,MATCH(J206, 'Green_rooibos initial weight'!$A$5:$A$1749,0)),"")</f>
        <v>1.925</v>
      </c>
      <c r="L206" s="235">
        <f t="shared" si="23"/>
        <v>1.6752</v>
      </c>
      <c r="M206" s="235">
        <f>AVERAGE('Ashed teabags wet'!$J$809:$J$813,'Ashed teabags wet'!$J$817:$J$818,'Ashed teabags wet'!$J$820:$J$821)</f>
        <v>5.5094158734921841</v>
      </c>
      <c r="N206" s="235">
        <f t="shared" si="24"/>
        <v>1.582906265287259</v>
      </c>
      <c r="O206" s="235">
        <f>IF(IFERROR(INDEX('Both teabags AfterWet'!$D$1:$D$839,MATCH(J206,'Both teabags AfterWet'!$B$1:$B$839,0)),"")="","",(IFERROR(INDEX('Both teabags AfterWet'!$D$1:$D$839,MATCH(J206,'Both teabags AfterWet'!$B$1:$B$839,0)),"")))</f>
        <v>0.74099999999999999</v>
      </c>
      <c r="P206" s="235">
        <f t="shared" si="25"/>
        <v>0.59040000000000004</v>
      </c>
      <c r="Q206" s="235">
        <f>IFERROR(INDEX('Ashed teabags wet'!$J$2:$J$825,MATCH(J206,'Ashed teabags wet'!$B$2:$B$825,0)),"")</f>
        <v>22.042218949435743</v>
      </c>
      <c r="R206" s="235">
        <f t="shared" si="29"/>
        <v>0.46026273932253137</v>
      </c>
      <c r="S206" s="236">
        <f>'WetLitterbags placem_collection'!E207</f>
        <v>42769</v>
      </c>
      <c r="T206" s="236">
        <f>IF('WetLitterbags placem_collection'!G207="","",'WetLitterbags placem_collection'!G207)</f>
        <v>42814</v>
      </c>
      <c r="U206" s="237">
        <f t="shared" si="26"/>
        <v>45</v>
      </c>
      <c r="V206" s="235">
        <f t="shared" si="27"/>
        <v>1.0848</v>
      </c>
      <c r="W206" s="235">
        <f t="shared" si="28"/>
        <v>1.1226435259647276</v>
      </c>
      <c r="X206">
        <f>IFERROR(INDEX(Rainfall_Wet!$O$2:$O$217,MATCH(B206, Rainfall_Wet!$A$2:$A$217,0)),"")</f>
        <v>175.377105089</v>
      </c>
      <c r="Y206" s="241">
        <v>45.96</v>
      </c>
      <c r="Z206" s="241">
        <v>14.920000000000003</v>
      </c>
      <c r="AA206" s="241">
        <v>39.119999999999997</v>
      </c>
      <c r="AB206" s="242" t="s">
        <v>2691</v>
      </c>
      <c r="AC206" s="241">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s="25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placem_collection'!W207)),"YES","")</f>
        <v/>
      </c>
      <c r="AM206" t="str">
        <f>IF(ISNUMBER(SEARCH("H", 'WetLitterbags placem_collection'!W207)),"YES","")</f>
        <v/>
      </c>
      <c r="AN206" t="str">
        <f>IF(ISNUMBER(SEARCH("R", 'WetLitterbags placem_collection'!W207)),"YES","")</f>
        <v>YES</v>
      </c>
    </row>
    <row r="207" spans="1:40" ht="15" customHeight="1">
      <c r="A207" s="268" t="s">
        <v>2460</v>
      </c>
      <c r="B207" s="282">
        <f>'Dry_Litterbag Placem_Collection'!A208</f>
        <v>206</v>
      </c>
      <c r="C207" s="282" t="str">
        <f>'Dry_Litterbag Placem_Collection'!B208</f>
        <v xml:space="preserve">Mwantimba
</v>
      </c>
      <c r="D207" s="282" t="s">
        <v>2460</v>
      </c>
      <c r="E207" s="282" t="s">
        <v>2527</v>
      </c>
      <c r="F207" s="282">
        <v>1</v>
      </c>
      <c r="G207" s="283" t="str">
        <f>'Dry_Litterbag Placem_Collection'!C208</f>
        <v>Wet_Ag2_CG1</v>
      </c>
      <c r="H207" s="284" t="s">
        <v>2559</v>
      </c>
      <c r="I207" s="285" t="s">
        <v>1147</v>
      </c>
      <c r="J207" s="233" t="str">
        <f>'WetLitterbags placem_collection'!K208</f>
        <v>G677</v>
      </c>
      <c r="K207" s="235">
        <f>IFERROR(INDEX('Green_rooibos initial weight'!$C$5:$C$1749,MATCH(J207, 'Green_rooibos initial weight'!$A$5:$A$1749,0)),"")</f>
        <v>2.1269999999999998</v>
      </c>
      <c r="L207" s="235">
        <f t="shared" si="23"/>
        <v>1.8771999999999998</v>
      </c>
      <c r="M207" s="235">
        <f>AVERAGE('Ashed teabags wet'!$J$809:$J$813,'Ashed teabags wet'!$J$817:$J$818,'Ashed teabags wet'!$J$820:$J$821)</f>
        <v>5.5094158734921841</v>
      </c>
      <c r="N207" s="235">
        <f t="shared" si="24"/>
        <v>1.7737772452228044</v>
      </c>
      <c r="O207" s="235">
        <f>IF(IFERROR(INDEX('Both teabags AfterWet'!$D$1:$D$839,MATCH(J207,'Both teabags AfterWet'!$B$1:$B$839,0)),"")="","",(IFERROR(INDEX('Both teabags AfterWet'!$D$1:$D$839,MATCH(J207,'Both teabags AfterWet'!$B$1:$B$839,0)),"")))</f>
        <v>0.85699999999999998</v>
      </c>
      <c r="P207" s="235">
        <f t="shared" si="25"/>
        <v>0.70639999999999992</v>
      </c>
      <c r="Q207" s="235">
        <f>IFERROR(INDEX('Ashed teabags wet'!$J$2:$J$825,MATCH(J207,'Ashed teabags wet'!$B$2:$B$825,0)),"")</f>
        <v>17.335314512134694</v>
      </c>
      <c r="R207" s="235">
        <f t="shared" si="29"/>
        <v>0.58394333828628042</v>
      </c>
      <c r="S207" s="236">
        <f>'WetLitterbags placem_collection'!E208</f>
        <v>42769</v>
      </c>
      <c r="T207" s="236">
        <f>IF('WetLitterbags placem_collection'!G208="","",'WetLitterbags placem_collection'!G208)</f>
        <v>42814</v>
      </c>
      <c r="U207" s="237">
        <f t="shared" si="26"/>
        <v>45</v>
      </c>
      <c r="V207" s="235">
        <f t="shared" si="27"/>
        <v>1.1707999999999998</v>
      </c>
      <c r="W207" s="235">
        <f t="shared" si="28"/>
        <v>1.189833906936524</v>
      </c>
      <c r="X207">
        <f>IFERROR(INDEX(Rainfall_Wet!$O$2:$O$217,MATCH(B207, Rainfall_Wet!$A$2:$A$217,0)),"")</f>
        <v>175.377105089</v>
      </c>
      <c r="Y207" s="241">
        <v>34.344660194174757</v>
      </c>
      <c r="Z207" s="241">
        <v>19.22727272727273</v>
      </c>
      <c r="AA207" s="241">
        <v>46.428067078552509</v>
      </c>
      <c r="AB207" s="242" t="s">
        <v>2688</v>
      </c>
      <c r="AC207" s="241">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s="25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placem_collection'!W208)),"YES","")</f>
        <v/>
      </c>
      <c r="AM207" t="str">
        <f>IF(ISNUMBER(SEARCH("H", 'WetLitterbags placem_collection'!W208)),"YES","")</f>
        <v/>
      </c>
      <c r="AN207" t="str">
        <f>IF(ISNUMBER(SEARCH("R", 'WetLitterbags placem_collection'!W208)),"YES","")</f>
        <v/>
      </c>
    </row>
    <row r="208" spans="1:40" ht="15" customHeight="1">
      <c r="A208" s="268" t="s">
        <v>2460</v>
      </c>
      <c r="B208" s="282">
        <f>'Dry_Litterbag Placem_Collection'!A209</f>
        <v>207</v>
      </c>
      <c r="C208" s="282" t="str">
        <f>'Dry_Litterbag Placem_Collection'!B209</f>
        <v xml:space="preserve">Mwantimba
</v>
      </c>
      <c r="D208" s="282" t="s">
        <v>2460</v>
      </c>
      <c r="E208" s="282" t="s">
        <v>2527</v>
      </c>
      <c r="F208" s="282">
        <v>4</v>
      </c>
      <c r="G208" s="283" t="str">
        <f>'Dry_Litterbag Placem_Collection'!C209</f>
        <v>Wet_Ag3_CG4</v>
      </c>
      <c r="H208" s="284" t="s">
        <v>2559</v>
      </c>
      <c r="I208" s="285" t="s">
        <v>1147</v>
      </c>
      <c r="J208" s="233" t="str">
        <f>'WetLitterbags placem_collection'!K209</f>
        <v>G574</v>
      </c>
      <c r="K208" s="235">
        <f>IFERROR(INDEX('Green_rooibos initial weight'!$C$5:$C$1749,MATCH(J208, 'Green_rooibos initial weight'!$A$5:$A$1749,0)),"")</f>
        <v>1.984</v>
      </c>
      <c r="L208" s="235">
        <f t="shared" si="23"/>
        <v>1.7342</v>
      </c>
      <c r="M208" s="235">
        <f>AVERAGE('Ashed teabags wet'!$J$809:$J$813,'Ashed teabags wet'!$J$817:$J$818,'Ashed teabags wet'!$J$820:$J$821)</f>
        <v>5.5094158734921841</v>
      </c>
      <c r="N208" s="235">
        <f t="shared" si="24"/>
        <v>1.6386557099218986</v>
      </c>
      <c r="O208" s="235">
        <f>IF(IFERROR(INDEX('Both teabags AfterWet'!$D$1:$D$839,MATCH(J208,'Both teabags AfterWet'!$B$1:$B$839,0)),"")="","",(IFERROR(INDEX('Both teabags AfterWet'!$D$1:$D$839,MATCH(J208,'Both teabags AfterWet'!$B$1:$B$839,0)),"")))</f>
        <v>0.77700000000000002</v>
      </c>
      <c r="P208" s="235">
        <f t="shared" si="25"/>
        <v>0.62640000000000007</v>
      </c>
      <c r="Q208" s="235">
        <f>IFERROR(INDEX('Ashed teabags wet'!$J$2:$J$825,MATCH(J208,'Ashed teabags wet'!$B$2:$B$825,0)),"")</f>
        <v>23.600000000000428</v>
      </c>
      <c r="R208" s="235">
        <f t="shared" si="29"/>
        <v>0.47856959999999737</v>
      </c>
      <c r="S208" s="236">
        <f>'WetLitterbags placem_collection'!E209</f>
        <v>42769</v>
      </c>
      <c r="T208" s="236">
        <f>IF('WetLitterbags placem_collection'!G209="","",'WetLitterbags placem_collection'!G209)</f>
        <v>42813</v>
      </c>
      <c r="U208" s="237">
        <f t="shared" si="26"/>
        <v>44</v>
      </c>
      <c r="V208" s="235">
        <f t="shared" si="27"/>
        <v>1.1077999999999999</v>
      </c>
      <c r="W208" s="235">
        <f t="shared" si="28"/>
        <v>1.1600861099219011</v>
      </c>
      <c r="X208">
        <f>IFERROR(INDEX(Rainfall_Wet!$O$2:$O$217,MATCH(B208, Rainfall_Wet!$A$2:$A$217,0)),"")</f>
        <v>175.054685654</v>
      </c>
      <c r="Y208" s="241">
        <v>27.96</v>
      </c>
      <c r="Z208" s="241">
        <v>4.9200000000000017</v>
      </c>
      <c r="AA208" s="241">
        <v>67.12</v>
      </c>
      <c r="AB208" s="242" t="s">
        <v>2688</v>
      </c>
      <c r="AC208" s="241">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s="25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placem_collection'!W209)),"YES","")</f>
        <v>YES</v>
      </c>
      <c r="AM208" t="str">
        <f>IF(ISNUMBER(SEARCH("H", 'WetLitterbags placem_collection'!W209)),"YES","")</f>
        <v>YES</v>
      </c>
      <c r="AN208" t="str">
        <f>IF(ISNUMBER(SEARCH("R", 'WetLitterbags placem_collection'!W209)),"YES","")</f>
        <v/>
      </c>
    </row>
    <row r="209" spans="1:40" ht="15" customHeight="1">
      <c r="A209" s="268" t="s">
        <v>2460</v>
      </c>
      <c r="B209" s="282">
        <f>'Dry_Litterbag Placem_Collection'!A210</f>
        <v>208</v>
      </c>
      <c r="C209" s="282" t="str">
        <f>'Dry_Litterbag Placem_Collection'!B210</f>
        <v xml:space="preserve">Mwantimba
</v>
      </c>
      <c r="D209" s="282" t="s">
        <v>2460</v>
      </c>
      <c r="E209" s="282" t="s">
        <v>2527</v>
      </c>
      <c r="F209" s="282">
        <v>3</v>
      </c>
      <c r="G209" s="283" t="str">
        <f>'Dry_Litterbag Placem_Collection'!C210</f>
        <v>Wet_Ag4_CG3</v>
      </c>
      <c r="H209" s="284" t="s">
        <v>2559</v>
      </c>
      <c r="I209" s="285" t="s">
        <v>1147</v>
      </c>
      <c r="J209" s="233" t="str">
        <f>'WetLitterbags placem_collection'!K210</f>
        <v>G710</v>
      </c>
      <c r="K209" s="235">
        <f>IFERROR(INDEX('Green_rooibos initial weight'!$C$5:$C$1749,MATCH(J209, 'Green_rooibos initial weight'!$A$5:$A$1749,0)),"")</f>
        <v>2.0270000000000001</v>
      </c>
      <c r="L209" s="235">
        <f t="shared" si="23"/>
        <v>1.7772000000000001</v>
      </c>
      <c r="M209" s="235">
        <f>AVERAGE('Ashed teabags wet'!$J$809:$J$813,'Ashed teabags wet'!$J$817:$J$818,'Ashed teabags wet'!$J$820:$J$821)</f>
        <v>5.5094158734921841</v>
      </c>
      <c r="N209" s="235">
        <f t="shared" si="24"/>
        <v>1.6792866610962971</v>
      </c>
      <c r="O209" s="235">
        <f>IF(IFERROR(INDEX('Both teabags AfterWet'!$D$1:$D$839,MATCH(J209,'Both teabags AfterWet'!$B$1:$B$839,0)),"")="","",(IFERROR(INDEX('Both teabags AfterWet'!$D$1:$D$839,MATCH(J209,'Both teabags AfterWet'!$B$1:$B$839,0)),"")))</f>
        <v>0.91</v>
      </c>
      <c r="P209" s="235">
        <f t="shared" si="25"/>
        <v>0.75940000000000007</v>
      </c>
      <c r="Q209" s="235">
        <f>IFERROR(INDEX('Ashed teabags wet'!$J$2:$J$825,MATCH(J209,'Ashed teabags wet'!$B$2:$B$825,0)),"")</f>
        <v>18.435475834579655</v>
      </c>
      <c r="R209" s="235">
        <f t="shared" si="29"/>
        <v>0.61940099651220215</v>
      </c>
      <c r="S209" s="236">
        <f>'WetLitterbags placem_collection'!E210</f>
        <v>42769</v>
      </c>
      <c r="T209" s="236">
        <f>IF('WetLitterbags placem_collection'!G210="","",'WetLitterbags placem_collection'!G210)</f>
        <v>42813</v>
      </c>
      <c r="U209" s="237">
        <f t="shared" si="26"/>
        <v>44</v>
      </c>
      <c r="V209" s="235">
        <f t="shared" si="27"/>
        <v>1.0178</v>
      </c>
      <c r="W209" s="235">
        <f t="shared" si="28"/>
        <v>1.0598856645840948</v>
      </c>
      <c r="X209">
        <f>IFERROR(INDEX(Rainfall_Wet!$O$2:$O$217,MATCH(B209, Rainfall_Wet!$A$2:$A$217,0)),"")</f>
        <v>175.054685654</v>
      </c>
      <c r="Y209" s="241">
        <v>17.96</v>
      </c>
      <c r="Z209" s="241">
        <v>4.9199999999999982</v>
      </c>
      <c r="AA209" s="241">
        <v>77.12</v>
      </c>
      <c r="AB209" s="242" t="s">
        <v>2689</v>
      </c>
      <c r="AC209" s="241">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s="25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placem_collection'!W210)),"YES","")</f>
        <v/>
      </c>
      <c r="AM209" t="str">
        <f>IF(ISNUMBER(SEARCH("H", 'WetLitterbags placem_collection'!W210)),"YES","")</f>
        <v/>
      </c>
      <c r="AN209" t="str">
        <f>IF(ISNUMBER(SEARCH("R", 'WetLitterbags placem_collection'!W210)),"YES","")</f>
        <v>YES</v>
      </c>
    </row>
    <row r="210" spans="1:40" ht="15" customHeight="1">
      <c r="A210" s="268" t="s">
        <v>2460</v>
      </c>
      <c r="B210" s="282">
        <f>'Dry_Litterbag Placem_Collection'!A211</f>
        <v>209</v>
      </c>
      <c r="C210" s="282" t="str">
        <f>'Dry_Litterbag Placem_Collection'!B211</f>
        <v xml:space="preserve">Mwantimba
</v>
      </c>
      <c r="D210" s="282" t="s">
        <v>2460</v>
      </c>
      <c r="E210" s="282" t="s">
        <v>2527</v>
      </c>
      <c r="F210" s="282">
        <v>2</v>
      </c>
      <c r="G210" s="283" t="str">
        <f>'Dry_Litterbag Placem_Collection'!C211</f>
        <v>Wet_P1_CG2</v>
      </c>
      <c r="H210" s="284" t="s">
        <v>2559</v>
      </c>
      <c r="I210" s="285" t="s">
        <v>1147</v>
      </c>
      <c r="J210" s="233" t="str">
        <f>'WetLitterbags placem_collection'!K211</f>
        <v>G604</v>
      </c>
      <c r="K210" s="235">
        <f>IFERROR(INDEX('Green_rooibos initial weight'!$C$5:$C$1749,MATCH(J210, 'Green_rooibos initial weight'!$A$5:$A$1749,0)),"")</f>
        <v>2.0390000000000001</v>
      </c>
      <c r="L210" s="235">
        <f t="shared" si="23"/>
        <v>1.7892000000000001</v>
      </c>
      <c r="M210" s="235">
        <f>AVERAGE('Ashed teabags wet'!$J$809:$J$813,'Ashed teabags wet'!$J$817:$J$818,'Ashed teabags wet'!$J$820:$J$821)</f>
        <v>5.5094158734921841</v>
      </c>
      <c r="N210" s="235">
        <f t="shared" si="24"/>
        <v>1.690625531191478</v>
      </c>
      <c r="O210" s="235">
        <f>IF(IFERROR(INDEX('Both teabags AfterWet'!$D$1:$D$839,MATCH(J210,'Both teabags AfterWet'!$B$1:$B$839,0)),"")="","",(IFERROR(INDEX('Both teabags AfterWet'!$D$1:$D$839,MATCH(J210,'Both teabags AfterWet'!$B$1:$B$839,0)),"")))</f>
        <v>0.748</v>
      </c>
      <c r="P210" s="235">
        <f t="shared" si="25"/>
        <v>0.59739999999999993</v>
      </c>
      <c r="Q210" s="235">
        <f>IFERROR(INDEX('Ashed teabags wet'!$J$2:$J$825,MATCH(J210,'Ashed teabags wet'!$B$2:$B$825,0)),"")</f>
        <v>16.351888667991876</v>
      </c>
      <c r="R210" s="235">
        <f t="shared" si="29"/>
        <v>0.49971381709741647</v>
      </c>
      <c r="S210" s="236">
        <f>'WetLitterbags placem_collection'!E211</f>
        <v>42769</v>
      </c>
      <c r="T210" s="236">
        <f>IF('WetLitterbags placem_collection'!G211="","",'WetLitterbags placem_collection'!G211)</f>
        <v>42814</v>
      </c>
      <c r="U210" s="237">
        <f t="shared" si="26"/>
        <v>45</v>
      </c>
      <c r="V210" s="235">
        <f t="shared" si="27"/>
        <v>1.1918000000000002</v>
      </c>
      <c r="W210" s="235">
        <f t="shared" si="28"/>
        <v>1.1909117140940615</v>
      </c>
      <c r="X210">
        <f>IFERROR(INDEX(Rainfall_Wet!$O$2:$O$217,MATCH(B210, Rainfall_Wet!$A$2:$A$217,0)),"")</f>
        <v>175.377105089</v>
      </c>
      <c r="Y210" s="241">
        <v>31.214836424255054</v>
      </c>
      <c r="Z210" s="241">
        <v>11.377370285476141</v>
      </c>
      <c r="AA210" s="241">
        <v>57.407793290268799</v>
      </c>
      <c r="AB210" s="242" t="s">
        <v>2688</v>
      </c>
      <c r="AC210" s="241">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s="25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placem_collection'!W211)),"YES","")</f>
        <v/>
      </c>
      <c r="AM210" t="str">
        <f>IF(ISNUMBER(SEARCH("H", 'WetLitterbags placem_collection'!W211)),"YES","")</f>
        <v/>
      </c>
      <c r="AN210" t="str">
        <f>IF(ISNUMBER(SEARCH("R", 'WetLitterbags placem_collection'!W211)),"YES","")</f>
        <v>YES</v>
      </c>
    </row>
    <row r="211" spans="1:40" ht="15" customHeight="1">
      <c r="A211" s="268" t="s">
        <v>2460</v>
      </c>
      <c r="B211" s="282">
        <f>'Dry_Litterbag Placem_Collection'!A212</f>
        <v>210</v>
      </c>
      <c r="C211" s="282" t="str">
        <f>'Dry_Litterbag Placem_Collection'!B212</f>
        <v xml:space="preserve">Mwantimba
</v>
      </c>
      <c r="D211" s="282" t="s">
        <v>2460</v>
      </c>
      <c r="E211" s="282" t="s">
        <v>2527</v>
      </c>
      <c r="F211" s="282">
        <v>4</v>
      </c>
      <c r="G211" s="283" t="str">
        <f>'Dry_Litterbag Placem_Collection'!C212</f>
        <v>Wet_P2_CG4</v>
      </c>
      <c r="H211" s="284" t="s">
        <v>2559</v>
      </c>
      <c r="I211" s="285" t="s">
        <v>1147</v>
      </c>
      <c r="J211" s="233" t="str">
        <f>'WetLitterbags placem_collection'!K212</f>
        <v>G871</v>
      </c>
      <c r="K211" s="235">
        <f>IFERROR(INDEX('Green_rooibos initial weight'!$C$5:$C$1749,MATCH(J211, 'Green_rooibos initial weight'!$A$5:$A$1749,0)),"")</f>
        <v>2.0680000000000001</v>
      </c>
      <c r="L211" s="235">
        <f t="shared" si="23"/>
        <v>1.8182</v>
      </c>
      <c r="M211" s="235">
        <f>AVERAGE('Ashed teabags wet'!$J$809:$J$813,'Ashed teabags wet'!$J$817:$J$818,'Ashed teabags wet'!$J$820:$J$821)</f>
        <v>5.5094158734921841</v>
      </c>
      <c r="N211" s="235">
        <f t="shared" si="24"/>
        <v>1.7180278005881651</v>
      </c>
      <c r="O211" s="235">
        <f>IF(IFERROR(INDEX('Both teabags AfterWet'!$D$1:$D$839,MATCH(J211,'Both teabags AfterWet'!$B$1:$B$839,0)),"")="","",(IFERROR(INDEX('Both teabags AfterWet'!$D$1:$D$839,MATCH(J211,'Both teabags AfterWet'!$B$1:$B$839,0)),"")))</f>
        <v>0.83130000000000004</v>
      </c>
      <c r="P211" s="235">
        <f t="shared" si="25"/>
        <v>0.68070000000000008</v>
      </c>
      <c r="Q211" s="235">
        <f>IFERROR(INDEX('Ashed teabags wet'!$J$2:$J$825,MATCH(J211,'Ashed teabags wet'!$B$2:$B$825,0)),"")</f>
        <v>17.063492063492387</v>
      </c>
      <c r="R211" s="235">
        <f t="shared" si="29"/>
        <v>0.56454880952380737</v>
      </c>
      <c r="S211" s="236">
        <f>'WetLitterbags placem_collection'!E212</f>
        <v>42769</v>
      </c>
      <c r="T211" s="236">
        <f>IF('WetLitterbags placem_collection'!G212="","",'WetLitterbags placem_collection'!G212)</f>
        <v>42813</v>
      </c>
      <c r="U211" s="237">
        <f t="shared" si="26"/>
        <v>44</v>
      </c>
      <c r="V211" s="235">
        <f t="shared" si="27"/>
        <v>1.1375</v>
      </c>
      <c r="W211" s="235">
        <f t="shared" si="28"/>
        <v>1.1534789910643577</v>
      </c>
      <c r="X211">
        <f>IFERROR(INDEX(Rainfall_Wet!$O$2:$O$217,MATCH(B211, Rainfall_Wet!$A$2:$A$217,0)),"")</f>
        <v>175.054685654</v>
      </c>
      <c r="Y211" s="241">
        <v>33.96</v>
      </c>
      <c r="Z211" s="241">
        <v>8.9200000000000017</v>
      </c>
      <c r="AA211" s="241">
        <v>57.12</v>
      </c>
      <c r="AB211" s="242" t="s">
        <v>2688</v>
      </c>
      <c r="AC211" s="241">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s="25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placem_collection'!W212)),"YES","")</f>
        <v/>
      </c>
      <c r="AM211" t="str">
        <f>IF(ISNUMBER(SEARCH("H", 'WetLitterbags placem_collection'!W212)),"YES","")</f>
        <v/>
      </c>
      <c r="AN211" t="str">
        <f>IF(ISNUMBER(SEARCH("R", 'WetLitterbags placem_collection'!W212)),"YES","")</f>
        <v>YES</v>
      </c>
    </row>
    <row r="212" spans="1:40" ht="15" customHeight="1">
      <c r="A212" s="268" t="s">
        <v>2460</v>
      </c>
      <c r="B212" s="282">
        <f>'Dry_Litterbag Placem_Collection'!A213</f>
        <v>211</v>
      </c>
      <c r="C212" s="282" t="str">
        <f>'Dry_Litterbag Placem_Collection'!B213</f>
        <v xml:space="preserve">Mwantimba
</v>
      </c>
      <c r="D212" s="282" t="s">
        <v>2460</v>
      </c>
      <c r="E212" s="282" t="s">
        <v>2527</v>
      </c>
      <c r="F212" s="282">
        <v>1</v>
      </c>
      <c r="G212" s="283" t="str">
        <f>'Dry_Litterbag Placem_Collection'!C213</f>
        <v>Wet_P3_CG1</v>
      </c>
      <c r="H212" s="284" t="s">
        <v>2559</v>
      </c>
      <c r="I212" s="285" t="s">
        <v>1147</v>
      </c>
      <c r="J212" s="233" t="str">
        <f>'WetLitterbags placem_collection'!K213</f>
        <v>G822</v>
      </c>
      <c r="K212" s="235">
        <f>IFERROR(INDEX('Green_rooibos initial weight'!$C$5:$C$1749,MATCH(J212, 'Green_rooibos initial weight'!$A$5:$A$1749,0)),"")</f>
        <v>2.02</v>
      </c>
      <c r="L212" s="235">
        <f t="shared" si="23"/>
        <v>1.7702</v>
      </c>
      <c r="M212" s="235">
        <f>AVERAGE('Ashed teabags wet'!$J$809:$J$813,'Ashed teabags wet'!$J$817:$J$818,'Ashed teabags wet'!$J$820:$J$821)</f>
        <v>5.5094158734921841</v>
      </c>
      <c r="N212" s="235">
        <f t="shared" si="24"/>
        <v>1.6726723202074414</v>
      </c>
      <c r="O212" s="235">
        <f>IF(IFERROR(INDEX('Both teabags AfterWet'!$D$1:$D$839,MATCH(J212,'Both teabags AfterWet'!$B$1:$B$839,0)),"")="","",(IFERROR(INDEX('Both teabags AfterWet'!$D$1:$D$839,MATCH(J212,'Both teabags AfterWet'!$B$1:$B$839,0)),"")))</f>
        <v>0.85699999999999998</v>
      </c>
      <c r="P212" s="235">
        <f t="shared" si="25"/>
        <v>0.70639999999999992</v>
      </c>
      <c r="Q212" s="235">
        <f>IFERROR(INDEX('Ashed teabags wet'!$J$2:$J$825,MATCH(J212,'Ashed teabags wet'!$B$2:$B$825,0)),"")</f>
        <v>17.246520874750999</v>
      </c>
      <c r="R212" s="235">
        <f t="shared" si="29"/>
        <v>0.58457057654075884</v>
      </c>
      <c r="S212" s="236">
        <f>'WetLitterbags placem_collection'!E213</f>
        <v>42769</v>
      </c>
      <c r="T212" s="236">
        <f>IF('WetLitterbags placem_collection'!G213="","",'WetLitterbags placem_collection'!G213)</f>
        <v>42814</v>
      </c>
      <c r="U212" s="237">
        <f t="shared" si="26"/>
        <v>45</v>
      </c>
      <c r="V212" s="235">
        <f t="shared" si="27"/>
        <v>1.0638000000000001</v>
      </c>
      <c r="W212" s="235">
        <f t="shared" si="28"/>
        <v>1.0881017436666824</v>
      </c>
      <c r="X212">
        <f>IFERROR(INDEX(Rainfall_Wet!$O$2:$O$217,MATCH(B212, Rainfall_Wet!$A$2:$A$217,0)),"")</f>
        <v>175.377105089</v>
      </c>
      <c r="Y212" s="241">
        <v>39.96</v>
      </c>
      <c r="Z212" s="241">
        <v>12.920000000000002</v>
      </c>
      <c r="AA212" s="241">
        <v>47.12</v>
      </c>
      <c r="AB212" s="242" t="s">
        <v>2692</v>
      </c>
      <c r="AC212" s="241">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s="25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placem_collection'!W213)),"YES","")</f>
        <v/>
      </c>
      <c r="AM212" t="str">
        <f>IF(ISNUMBER(SEARCH("H", 'WetLitterbags placem_collection'!W213)),"YES","")</f>
        <v/>
      </c>
      <c r="AN212" t="str">
        <f>IF(ISNUMBER(SEARCH("R", 'WetLitterbags placem_collection'!W213)),"YES","")</f>
        <v>YES</v>
      </c>
    </row>
    <row r="213" spans="1:40" ht="15" customHeight="1">
      <c r="A213" s="268" t="s">
        <v>2460</v>
      </c>
      <c r="B213" s="282">
        <f>'Dry_Litterbag Placem_Collection'!A214</f>
        <v>215</v>
      </c>
      <c r="C213" s="282" t="str">
        <f>'Dry_Litterbag Placem_Collection'!B214</f>
        <v xml:space="preserve">Mwantimba
</v>
      </c>
      <c r="D213" s="282" t="s">
        <v>2460</v>
      </c>
      <c r="E213" s="282" t="s">
        <v>2527</v>
      </c>
      <c r="F213" s="282">
        <v>3</v>
      </c>
      <c r="G213" s="283" t="str">
        <f>'Dry_Litterbag Placem_Collection'!C214</f>
        <v>Wet_W3_CG1</v>
      </c>
      <c r="H213" s="284" t="s">
        <v>2559</v>
      </c>
      <c r="I213" s="285" t="s">
        <v>1147</v>
      </c>
      <c r="J213" s="233" t="str">
        <f>'WetLitterbags placem_collection'!K214</f>
        <v>G786</v>
      </c>
      <c r="K213" s="235">
        <f>IFERROR(INDEX('Green_rooibos initial weight'!$C$5:$C$1749,MATCH(J213, 'Green_rooibos initial weight'!$A$5:$A$1749,0)),"")</f>
        <v>2.097</v>
      </c>
      <c r="L213" s="235">
        <f t="shared" si="23"/>
        <v>1.8472</v>
      </c>
      <c r="M213" s="235">
        <f>AVERAGE('Ashed teabags wet'!$J$809:$J$813,'Ashed teabags wet'!$J$817:$J$818,'Ashed teabags wet'!$J$820:$J$821)</f>
        <v>5.5094158734921841</v>
      </c>
      <c r="N213" s="235">
        <f t="shared" si="24"/>
        <v>1.7454300699848524</v>
      </c>
      <c r="O213" s="235">
        <f>IF(IFERROR(INDEX('Both teabags AfterWet'!$D$1:$D$839,MATCH(J213,'Both teabags AfterWet'!$B$1:$B$839,0)),"")="","",(IFERROR(INDEX('Both teabags AfterWet'!$D$1:$D$839,MATCH(J213,'Both teabags AfterWet'!$B$1:$B$839,0)),"")))</f>
        <v>0.86439999999999995</v>
      </c>
      <c r="P213" s="235">
        <f t="shared" si="25"/>
        <v>0.71379999999999999</v>
      </c>
      <c r="Q213" s="235">
        <f>IFERROR(INDEX('Ashed teabags wet'!$J$2:$J$825,MATCH(J213,'Ashed teabags wet'!$B$2:$B$825,0)),"")</f>
        <v>12.518778167251055</v>
      </c>
      <c r="R213" s="235">
        <f t="shared" si="29"/>
        <v>0.62444096144216199</v>
      </c>
      <c r="S213" s="236">
        <f>'WetLitterbags placem_collection'!E214</f>
        <v>42769</v>
      </c>
      <c r="T213" s="236">
        <f>IF('WetLitterbags placem_collection'!G214="","",'WetLitterbags placem_collection'!G214)</f>
        <v>42813</v>
      </c>
      <c r="U213" s="237">
        <f t="shared" si="26"/>
        <v>44</v>
      </c>
      <c r="V213" s="235">
        <f t="shared" si="27"/>
        <v>1.1334</v>
      </c>
      <c r="W213" s="235">
        <f t="shared" si="28"/>
        <v>1.1209891085426904</v>
      </c>
      <c r="X213">
        <f>IFERROR(INDEX(Rainfall_Wet!$O$2:$O$217,MATCH(B213, Rainfall_Wet!$A$2:$A$217,0)),"")</f>
        <v>175.377105089</v>
      </c>
      <c r="Y213" s="241">
        <v>27.96</v>
      </c>
      <c r="Z213" s="241">
        <v>4.9200000000000017</v>
      </c>
      <c r="AA213" s="241">
        <v>67.12</v>
      </c>
      <c r="AB213" s="242" t="s">
        <v>2688</v>
      </c>
      <c r="AC213" s="241">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s="25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placem_collection'!W214)),"YES","")</f>
        <v>YES</v>
      </c>
      <c r="AM213" t="str">
        <f>IF(ISNUMBER(SEARCH("H", 'WetLitterbags placem_collection'!W214)),"YES","")</f>
        <v/>
      </c>
      <c r="AN213" t="str">
        <f>IF(ISNUMBER(SEARCH("R", 'WetLitterbags placem_collection'!W214)),"YES","")</f>
        <v>YES</v>
      </c>
    </row>
    <row r="214" spans="1:40" ht="15" customHeight="1">
      <c r="A214" s="268" t="s">
        <v>2460</v>
      </c>
      <c r="B214" s="282">
        <f>'Dry_Litterbag Placem_Collection'!A215</f>
        <v>212</v>
      </c>
      <c r="C214" s="282" t="str">
        <f>'Dry_Litterbag Placem_Collection'!B215</f>
        <v xml:space="preserve">Mwantimba
</v>
      </c>
      <c r="D214" s="282" t="s">
        <v>2460</v>
      </c>
      <c r="E214" s="282" t="s">
        <v>2527</v>
      </c>
      <c r="F214" s="282">
        <v>4</v>
      </c>
      <c r="G214" s="283" t="str">
        <f>'Dry_Litterbag Placem_Collection'!C215</f>
        <v>Wet_P4_CG3</v>
      </c>
      <c r="H214" s="284" t="s">
        <v>2559</v>
      </c>
      <c r="I214" s="285" t="s">
        <v>1147</v>
      </c>
      <c r="J214" s="233" t="str">
        <f>'WetLitterbags placem_collection'!K215</f>
        <v>G572</v>
      </c>
      <c r="K214" s="235">
        <f>IFERROR(INDEX('Green_rooibos initial weight'!$C$5:$C$1749,MATCH(J214, 'Green_rooibos initial weight'!$A$5:$A$1749,0)),"")</f>
        <v>1.972</v>
      </c>
      <c r="L214" s="235">
        <f t="shared" si="23"/>
        <v>1.7222</v>
      </c>
      <c r="M214" s="235">
        <f>AVERAGE('Ashed teabags wet'!$J$809:$J$813,'Ashed teabags wet'!$J$817:$J$818,'Ashed teabags wet'!$J$820:$J$821)</f>
        <v>5.5094158734921841</v>
      </c>
      <c r="N214" s="235">
        <f t="shared" si="24"/>
        <v>1.6273168398267175</v>
      </c>
      <c r="O214" s="235">
        <f>IF(IFERROR(INDEX('Both teabags AfterWet'!$D$1:$D$839,MATCH(J214,'Both teabags AfterWet'!$B$1:$B$839,0)),"")="","",(IFERROR(INDEX('Both teabags AfterWet'!$D$1:$D$839,MATCH(J214,'Both teabags AfterWet'!$B$1:$B$839,0)),"")))</f>
        <v>0.71399999999999997</v>
      </c>
      <c r="P214" s="235">
        <f t="shared" si="25"/>
        <v>0.5633999999999999</v>
      </c>
      <c r="Q214" s="235">
        <f>IFERROR(INDEX('Ashed teabags wet'!$J$2:$J$825,MATCH(J214,'Ashed teabags wet'!$B$2:$B$825,0)),"")</f>
        <v>10.252600297176585</v>
      </c>
      <c r="R214" s="235">
        <f t="shared" si="29"/>
        <v>0.50563684992570701</v>
      </c>
      <c r="S214" s="236">
        <f>'WetLitterbags placem_collection'!E215</f>
        <v>42769</v>
      </c>
      <c r="T214" s="236">
        <f>IF('WetLitterbags placem_collection'!G215="","",'WetLitterbags placem_collection'!G215)</f>
        <v>42813</v>
      </c>
      <c r="U214" s="237">
        <f t="shared" si="26"/>
        <v>44</v>
      </c>
      <c r="V214" s="235">
        <f t="shared" si="27"/>
        <v>1.1588000000000001</v>
      </c>
      <c r="W214" s="235">
        <f t="shared" si="28"/>
        <v>1.1216799899010104</v>
      </c>
      <c r="X214">
        <f>IFERROR(INDEX(Rainfall_Wet!$O$2:$O$217,MATCH(B214, Rainfall_Wet!$A$2:$A$217,0)),"")</f>
        <v>175.054685654</v>
      </c>
      <c r="Y214" s="241">
        <v>21.96</v>
      </c>
      <c r="Z214" s="241">
        <v>4.9199999999999982</v>
      </c>
      <c r="AA214" s="241">
        <v>73.12</v>
      </c>
      <c r="AB214" s="242" t="s">
        <v>2688</v>
      </c>
      <c r="AC214" s="241">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s="25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placem_collection'!W215)),"YES","")</f>
        <v/>
      </c>
      <c r="AM214" t="str">
        <f>IF(ISNUMBER(SEARCH("H", 'WetLitterbags placem_collection'!W215)),"YES","")</f>
        <v/>
      </c>
      <c r="AN214" t="str">
        <f>IF(ISNUMBER(SEARCH("R", 'WetLitterbags placem_collection'!W215)),"YES","")</f>
        <v>YES</v>
      </c>
    </row>
    <row r="215" spans="1:40" ht="15" customHeight="1">
      <c r="A215" s="268" t="s">
        <v>2460</v>
      </c>
      <c r="B215" s="282">
        <f>'Dry_Litterbag Placem_Collection'!A216</f>
        <v>213</v>
      </c>
      <c r="C215" s="282" t="str">
        <f>'Dry_Litterbag Placem_Collection'!B216</f>
        <v>Handajega</v>
      </c>
      <c r="D215" s="282" t="s">
        <v>2460</v>
      </c>
      <c r="E215" s="282" t="s">
        <v>2527</v>
      </c>
      <c r="F215" s="282">
        <v>3</v>
      </c>
      <c r="G215" s="283" t="str">
        <f>'Dry_Litterbag Placem_Collection'!C216</f>
        <v>Wet_W1_CG4</v>
      </c>
      <c r="H215" s="284" t="s">
        <v>2559</v>
      </c>
      <c r="I215" s="285" t="s">
        <v>1147</v>
      </c>
      <c r="J215" s="233" t="str">
        <f>'WetLitterbags placem_collection'!K216</f>
        <v>G761</v>
      </c>
      <c r="K215" s="235">
        <f>IFERROR(INDEX('Green_rooibos initial weight'!$C$5:$C$1749,MATCH(J215, 'Green_rooibos initial weight'!$A$5:$A$1749,0)),"")</f>
        <v>2.0110000000000001</v>
      </c>
      <c r="L215" s="235">
        <f t="shared" si="23"/>
        <v>1.7612000000000001</v>
      </c>
      <c r="M215" s="235">
        <f>AVERAGE('Ashed teabags wet'!$J$809:$J$813,'Ashed teabags wet'!$J$817:$J$818,'Ashed teabags wet'!$J$820:$J$821)</f>
        <v>5.5094158734921841</v>
      </c>
      <c r="N215" s="235">
        <f t="shared" si="24"/>
        <v>1.6641681676360558</v>
      </c>
      <c r="O215" s="235">
        <f>IF(IFERROR(INDEX('Both teabags AfterWet'!$D$1:$D$839,MATCH(J215,'Both teabags AfterWet'!$B$1:$B$839,0)),"")="","",(IFERROR(INDEX('Both teabags AfterWet'!$D$1:$D$839,MATCH(J215,'Both teabags AfterWet'!$B$1:$B$839,0)),"")))</f>
        <v>0.71299999999999997</v>
      </c>
      <c r="P215" s="235">
        <f t="shared" si="25"/>
        <v>0.56240000000000001</v>
      </c>
      <c r="Q215" s="235">
        <f>IFERROR(INDEX('Ashed teabags wet'!$J$2:$J$825,MATCH(J215,'Ashed teabags wet'!$B$2:$B$825,0)),"")</f>
        <v>10.989010989010806</v>
      </c>
      <c r="R215" s="235">
        <f t="shared" si="29"/>
        <v>0.50059780219780325</v>
      </c>
      <c r="S215" s="236">
        <f>'WetLitterbags placem_collection'!E216</f>
        <v>42769</v>
      </c>
      <c r="T215" s="236">
        <f>IF('WetLitterbags placem_collection'!G216="","",'WetLitterbags placem_collection'!G216)</f>
        <v>42813</v>
      </c>
      <c r="U215" s="237">
        <f t="shared" si="26"/>
        <v>44</v>
      </c>
      <c r="V215" s="235">
        <f t="shared" si="27"/>
        <v>1.1988000000000001</v>
      </c>
      <c r="W215" s="235">
        <f t="shared" si="28"/>
        <v>1.1635703654382525</v>
      </c>
      <c r="X215">
        <f>IFERROR(INDEX(Rainfall_Wet!$O$2:$O$217,MATCH(B215, Rainfall_Wet!$A$2:$A$217,0)),"")</f>
        <v>175.054685654</v>
      </c>
      <c r="Y215" s="241">
        <v>23.96</v>
      </c>
      <c r="Z215" s="241">
        <v>4.9199999999999982</v>
      </c>
      <c r="AA215" s="241">
        <v>71.12</v>
      </c>
      <c r="AB215" s="242" t="s">
        <v>2688</v>
      </c>
      <c r="AC215" s="241">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s="25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placem_collection'!W216)),"YES","")</f>
        <v/>
      </c>
      <c r="AM215" t="str">
        <f>IF(ISNUMBER(SEARCH("H", 'WetLitterbags placem_collection'!W216)),"YES","")</f>
        <v/>
      </c>
      <c r="AN215" t="str">
        <f>IF(ISNUMBER(SEARCH("R", 'WetLitterbags placem_collection'!W216)),"YES","")</f>
        <v>YES</v>
      </c>
    </row>
    <row r="216" spans="1:40" ht="15" customHeight="1">
      <c r="A216" s="268" t="s">
        <v>2460</v>
      </c>
      <c r="B216" s="282">
        <f>'Dry_Litterbag Placem_Collection'!A217</f>
        <v>214</v>
      </c>
      <c r="C216" s="282" t="str">
        <f>'Dry_Litterbag Placem_Collection'!B217</f>
        <v>Handajega</v>
      </c>
      <c r="D216" s="282" t="s">
        <v>2460</v>
      </c>
      <c r="E216" s="282" t="s">
        <v>2527</v>
      </c>
      <c r="F216" s="282">
        <v>1</v>
      </c>
      <c r="G216" s="283" t="str">
        <f>'Dry_Litterbag Placem_Collection'!C217</f>
        <v>Wet_W2_CG3</v>
      </c>
      <c r="H216" s="284" t="s">
        <v>2559</v>
      </c>
      <c r="I216" s="285" t="s">
        <v>1147</v>
      </c>
      <c r="J216" s="233" t="str">
        <f>'WetLitterbags placem_collection'!K217</f>
        <v>G858</v>
      </c>
      <c r="K216" s="235">
        <f>IFERROR(INDEX('Green_rooibos initial weight'!$C$5:$C$1749,MATCH(J216, 'Green_rooibos initial weight'!$A$5:$A$1749,0)),"")</f>
        <v>2.1040000000000001</v>
      </c>
      <c r="L216" s="235">
        <f t="shared" si="23"/>
        <v>1.8542000000000001</v>
      </c>
      <c r="M216" s="235">
        <f>AVERAGE('Ashed teabags wet'!$J$809:$J$813,'Ashed teabags wet'!$J$817:$J$818,'Ashed teabags wet'!$J$820:$J$821)</f>
        <v>5.5094158734921841</v>
      </c>
      <c r="N216" s="235">
        <f t="shared" si="24"/>
        <v>1.7520444108737081</v>
      </c>
      <c r="O216" s="235">
        <f>IF(IFERROR(INDEX('Both teabags AfterWet'!$D$1:$D$839,MATCH(J216,'Both teabags AfterWet'!$B$1:$B$839,0)),"")="","",(IFERROR(INDEX('Both teabags AfterWet'!$D$1:$D$839,MATCH(J216,'Both teabags AfterWet'!$B$1:$B$839,0)),"")))</f>
        <v>0.69730000000000003</v>
      </c>
      <c r="P216" s="235">
        <f t="shared" si="25"/>
        <v>0.54669999999999996</v>
      </c>
      <c r="Q216" s="235">
        <f>IFERROR(INDEX('Ashed teabags wet'!$J$2:$J$825,MATCH(J216,'Ashed teabags wet'!$B$2:$B$825,0)),"")</f>
        <v>7.1357285429143147</v>
      </c>
      <c r="R216" s="235">
        <f t="shared" si="29"/>
        <v>0.50768897205588737</v>
      </c>
      <c r="S216" s="236">
        <f>'WetLitterbags placem_collection'!E217</f>
        <v>42769</v>
      </c>
      <c r="T216" s="236">
        <f>IF('WetLitterbags placem_collection'!G217="","",'WetLitterbags placem_collection'!G217)</f>
        <v>42814</v>
      </c>
      <c r="U216" s="237">
        <f t="shared" si="26"/>
        <v>45</v>
      </c>
      <c r="V216" s="235">
        <f t="shared" si="27"/>
        <v>1.3075000000000001</v>
      </c>
      <c r="W216" s="235">
        <f t="shared" si="28"/>
        <v>1.2443554388178208</v>
      </c>
      <c r="X216">
        <f>IFERROR(INDEX(Rainfall_Wet!$O$2:$O$217,MATCH(B216, Rainfall_Wet!$A$2:$A$217,0)),"")</f>
        <v>175.054685654</v>
      </c>
      <c r="Y216" s="241">
        <v>25.96</v>
      </c>
      <c r="Z216" s="241">
        <v>8.9200000000000017</v>
      </c>
      <c r="AA216" s="241">
        <v>65.12</v>
      </c>
      <c r="AB216" s="242" t="s">
        <v>2688</v>
      </c>
      <c r="AC216" s="241">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s="25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placem_collection'!W217)),"YES","")</f>
        <v/>
      </c>
      <c r="AM216" t="str">
        <f>IF(ISNUMBER(SEARCH("H", 'WetLitterbags placem_collection'!W217)),"YES","")</f>
        <v/>
      </c>
      <c r="AN216" t="str">
        <f>IF(ISNUMBER(SEARCH("R", 'WetLitterbags placem_collection'!W217)),"YES","")</f>
        <v/>
      </c>
    </row>
    <row r="217" spans="1:40" ht="15" customHeight="1">
      <c r="A217" s="268" t="s">
        <v>2460</v>
      </c>
      <c r="B217" s="282">
        <f>'Dry_Litterbag Placem_Collection'!A218</f>
        <v>216</v>
      </c>
      <c r="C217" s="282" t="str">
        <f>'Dry_Litterbag Placem_Collection'!B218</f>
        <v>Handajega</v>
      </c>
      <c r="D217" s="282" t="s">
        <v>2460</v>
      </c>
      <c r="E217" s="282" t="s">
        <v>2527</v>
      </c>
      <c r="F217" s="282">
        <v>2</v>
      </c>
      <c r="G217" s="283" t="str">
        <f>'Dry_Litterbag Placem_Collection'!C218</f>
        <v>Wet_W4_CG2</v>
      </c>
      <c r="H217" s="284" t="s">
        <v>2559</v>
      </c>
      <c r="I217" s="285" t="s">
        <v>1147</v>
      </c>
      <c r="J217" s="233" t="str">
        <f>'WetLitterbags placem_collection'!K218</f>
        <v>G755</v>
      </c>
      <c r="K217" s="235">
        <f>IFERROR(INDEX('Green_rooibos initial weight'!$C$5:$C$1749,MATCH(J217, 'Green_rooibos initial weight'!$A$5:$A$1749,0)),"")</f>
        <v>2.0190000000000001</v>
      </c>
      <c r="L217" s="235">
        <f t="shared" si="23"/>
        <v>1.7692000000000001</v>
      </c>
      <c r="M217" s="235">
        <f>AVERAGE('Ashed teabags wet'!$J$809:$J$813,'Ashed teabags wet'!$J$817:$J$818,'Ashed teabags wet'!$J$820:$J$821)</f>
        <v>5.5094158734921841</v>
      </c>
      <c r="N217" s="235">
        <f t="shared" si="24"/>
        <v>1.6717274143661764</v>
      </c>
      <c r="O217" s="235">
        <f>IF(IFERROR(INDEX('Both teabags AfterWet'!$D$1:$D$839,MATCH(J217,'Both teabags AfterWet'!$B$1:$B$839,0)),"")="","",(IFERROR(INDEX('Both teabags AfterWet'!$D$1:$D$839,MATCH(J217,'Both teabags AfterWet'!$B$1:$B$839,0)),"")))</f>
        <v>0.88700000000000001</v>
      </c>
      <c r="P217" s="235">
        <f t="shared" si="25"/>
        <v>0.73639999999999994</v>
      </c>
      <c r="Q217" s="235">
        <f>IFERROR(INDEX('Ashed teabags wet'!$J$2:$J$825,MATCH(J217,'Ashed teabags wet'!$B$2:$B$825,0)),"")</f>
        <v>8.3005893909626298</v>
      </c>
      <c r="R217" s="235">
        <f t="shared" si="29"/>
        <v>0.67527445972495115</v>
      </c>
      <c r="S217" s="236">
        <f>'WetLitterbags placem_collection'!E218</f>
        <v>42769</v>
      </c>
      <c r="T217" s="236">
        <f>IF('WetLitterbags placem_collection'!G218="","",'WetLitterbags placem_collection'!G218)</f>
        <v>42814</v>
      </c>
      <c r="U217" s="237">
        <f t="shared" si="26"/>
        <v>45</v>
      </c>
      <c r="V217" s="235">
        <f t="shared" si="27"/>
        <v>1.0328000000000002</v>
      </c>
      <c r="W217" s="235">
        <f t="shared" si="28"/>
        <v>0.9964529546412253</v>
      </c>
      <c r="X217">
        <f>IFERROR(INDEX(Rainfall_Wet!$O$2:$O$217,MATCH(B217, Rainfall_Wet!$A$2:$A$217,0)),"")</f>
        <v>175.377105089</v>
      </c>
      <c r="Y217" s="241">
        <v>25.96</v>
      </c>
      <c r="Z217" s="241">
        <v>8.9200000000000017</v>
      </c>
      <c r="AA217" s="241">
        <v>65.12</v>
      </c>
      <c r="AB217" s="242" t="s">
        <v>2688</v>
      </c>
      <c r="AC217" s="241">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s="25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placem_collection'!W218)),"YES","")</f>
        <v/>
      </c>
      <c r="AM217" t="str">
        <f>IF(ISNUMBER(SEARCH("H", 'WetLitterbags placem_collection'!W218)),"YES","")</f>
        <v>YES</v>
      </c>
      <c r="AN217" t="str">
        <f>IF(ISNUMBER(SEARCH("R", 'WetLitterbags placem_collection'!W218)),"YES","")</f>
        <v/>
      </c>
    </row>
    <row r="218" spans="1:40" ht="15" customHeight="1">
      <c r="A218" s="268" t="s">
        <v>2460</v>
      </c>
      <c r="B218" s="282">
        <f>'Dry_Litterbag Placem_Collection'!A219</f>
        <v>217</v>
      </c>
      <c r="C218" s="282" t="str">
        <f>'Dry_Litterbag Placem_Collection'!B219</f>
        <v>Seronera</v>
      </c>
      <c r="D218" s="282" t="s">
        <v>2680</v>
      </c>
      <c r="E218" s="282" t="s">
        <v>2527</v>
      </c>
      <c r="F218" s="282">
        <v>1</v>
      </c>
      <c r="G218" s="283" t="str">
        <f>'Dry_Litterbag Placem_Collection'!C219</f>
        <v>Local1_CG1</v>
      </c>
      <c r="H218" s="284" t="s">
        <v>2559</v>
      </c>
      <c r="I218" s="285" t="s">
        <v>1147</v>
      </c>
      <c r="J218" s="233" t="str">
        <f>'WetLitterbags placem_collection'!K219</f>
        <v>G795</v>
      </c>
      <c r="K218" s="235">
        <f>IFERROR(INDEX('Green_rooibos initial weight'!$C$5:$C$1749,MATCH(J218, 'Green_rooibos initial weight'!$A$5:$A$1749,0)),"")</f>
        <v>1.9530000000000001</v>
      </c>
      <c r="L218" s="235">
        <f t="shared" si="23"/>
        <v>1.7032</v>
      </c>
      <c r="M218" s="235">
        <f>AVERAGE('Ashed teabags wet'!$J$809:$J$813,'Ashed teabags wet'!$J$817:$J$818,'Ashed teabags wet'!$J$820:$J$821)</f>
        <v>5.5094158734921841</v>
      </c>
      <c r="N218" s="235">
        <f t="shared" si="24"/>
        <v>1.6093636288426811</v>
      </c>
      <c r="O218" s="235">
        <f>IF(IFERROR(INDEX('Both teabags AfterWet'!$D$1:$D$839,MATCH(J218,'Both teabags AfterWet'!$B$1:$B$839,0)),"")="","",(IFERROR(INDEX('Both teabags AfterWet'!$D$1:$D$839,MATCH(J218,'Both teabags AfterWet'!$B$1:$B$839,0)),"")))</f>
        <v>0.78100000000000003</v>
      </c>
      <c r="P218" s="235">
        <f t="shared" si="25"/>
        <v>0.63040000000000007</v>
      </c>
      <c r="Q218" s="235">
        <f>IFERROR(INDEX('Ashed teabags wet'!$J$2:$J$825,MATCH(J218,'Ashed teabags wet'!$B$2:$B$825,0)),"")</f>
        <v>8.99805447470772</v>
      </c>
      <c r="R218" s="235">
        <f t="shared" si="29"/>
        <v>0.57367626459144261</v>
      </c>
      <c r="S218" s="236">
        <f>'WetLitterbags placem_collection'!E219</f>
        <v>42769</v>
      </c>
      <c r="T218" s="236">
        <f>IF('WetLitterbags placem_collection'!G219="","",'WetLitterbags placem_collection'!G219)</f>
        <v>42814</v>
      </c>
      <c r="U218" s="237">
        <f t="shared" si="26"/>
        <v>45</v>
      </c>
      <c r="V218" s="235">
        <f t="shared" si="27"/>
        <v>1.0728</v>
      </c>
      <c r="W218" s="235">
        <f t="shared" si="28"/>
        <v>1.0356873642512385</v>
      </c>
      <c r="X218">
        <f>IFERROR(INDEX(Rainfall_Wet!$O$2:$O$217,MATCH(B218, Rainfall_Wet!$A$2:$A$217,0)),"")</f>
        <v>175.377105089</v>
      </c>
      <c r="Y218" s="241">
        <v>29.076539101497506</v>
      </c>
      <c r="Z218" s="241">
        <v>7.1963394342762079</v>
      </c>
      <c r="AA218" s="241">
        <v>63.727121464226286</v>
      </c>
      <c r="AB218" s="241" t="s">
        <v>2688</v>
      </c>
      <c r="AC218" s="241">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s="25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placem_collection'!W219)),"YES","")</f>
        <v/>
      </c>
      <c r="AM218" t="str">
        <f>IF(ISNUMBER(SEARCH("H", 'WetLitterbags placem_collection'!W219)),"YES","")</f>
        <v/>
      </c>
      <c r="AN218" t="str">
        <f>IF(ISNUMBER(SEARCH("R", 'WetLitterbags placem_collection'!W219)),"YES","")</f>
        <v>YES</v>
      </c>
    </row>
    <row r="219" spans="1:40" ht="15" customHeight="1">
      <c r="A219" s="268" t="s">
        <v>2460</v>
      </c>
      <c r="B219" s="282">
        <f>'Dry_Litterbag Placem_Collection'!A220</f>
        <v>218</v>
      </c>
      <c r="C219" s="282" t="str">
        <f>'Dry_Litterbag Placem_Collection'!B220</f>
        <v>Seronera</v>
      </c>
      <c r="D219" s="282" t="s">
        <v>2680</v>
      </c>
      <c r="E219" s="282" t="s">
        <v>2527</v>
      </c>
      <c r="F219" s="282">
        <v>2</v>
      </c>
      <c r="G219" s="283" t="str">
        <f>'Dry_Litterbag Placem_Collection'!C220</f>
        <v>Local2_CG2</v>
      </c>
      <c r="H219" s="284" t="s">
        <v>2559</v>
      </c>
      <c r="I219" s="285" t="s">
        <v>1147</v>
      </c>
      <c r="J219" s="233" t="str">
        <f>'WetLitterbags placem_collection'!K220</f>
        <v>G251</v>
      </c>
      <c r="K219" s="235">
        <f>IFERROR(INDEX('Green_rooibos initial weight'!$C$5:$C$1749,MATCH(J219, 'Green_rooibos initial weight'!$A$5:$A$1749,0)),"")</f>
        <v>2.0539999999999998</v>
      </c>
      <c r="L219" s="235">
        <f t="shared" si="23"/>
        <v>1.8041999999999998</v>
      </c>
      <c r="M219" s="235">
        <f>AVERAGE('Ashed teabags wet'!$J$809:$J$813,'Ashed teabags wet'!$J$817:$J$818,'Ashed teabags wet'!$J$820:$J$821)</f>
        <v>5.5094158734921841</v>
      </c>
      <c r="N219" s="235">
        <f t="shared" si="24"/>
        <v>1.7047991188104539</v>
      </c>
      <c r="O219" s="235">
        <f>IF(IFERROR(INDEX('Both teabags AfterWet'!$D$1:$D$839,MATCH(J219,'Both teabags AfterWet'!$B$1:$B$839,0)),"")="","",(IFERROR(INDEX('Both teabags AfterWet'!$D$1:$D$839,MATCH(J219,'Both teabags AfterWet'!$B$1:$B$839,0)),"")))</f>
        <v>0.75700000000000001</v>
      </c>
      <c r="P219" s="235">
        <f t="shared" si="25"/>
        <v>0.60640000000000005</v>
      </c>
      <c r="Q219" s="235">
        <f>IFERROR(INDEX('Ashed teabags wet'!$J$2:$J$825,MATCH(J219,'Ashed teabags wet'!$B$2:$B$825,0)),"")</f>
        <v>12.853598014887801</v>
      </c>
      <c r="R219" s="235">
        <f t="shared" si="29"/>
        <v>0.52845578163772045</v>
      </c>
      <c r="S219" s="236">
        <f>'WetLitterbags placem_collection'!E220</f>
        <v>42769</v>
      </c>
      <c r="T219" s="236">
        <f>IF('WetLitterbags placem_collection'!G220="","",'WetLitterbags placem_collection'!G220)</f>
        <v>42814</v>
      </c>
      <c r="U219" s="237">
        <f t="shared" si="26"/>
        <v>45</v>
      </c>
      <c r="V219" s="235">
        <f t="shared" si="27"/>
        <v>1.1977999999999998</v>
      </c>
      <c r="W219" s="235">
        <f t="shared" si="28"/>
        <v>1.1763433371727334</v>
      </c>
      <c r="X219">
        <f>IFERROR(INDEX(Rainfall_Wet!$O$2:$O$217,MATCH(B219, Rainfall_Wet!$A$2:$A$217,0)),"")</f>
        <v>175.377105089</v>
      </c>
      <c r="Y219" s="241">
        <v>21.072635135135137</v>
      </c>
      <c r="Z219" s="241">
        <v>7.3057432432432412</v>
      </c>
      <c r="AA219" s="241">
        <v>71.621621621621614</v>
      </c>
      <c r="AB219" s="241" t="s">
        <v>2688</v>
      </c>
      <c r="AC219" s="241">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s="25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placem_collection'!W220)),"YES","")</f>
        <v/>
      </c>
      <c r="AM219" t="str">
        <f>IF(ISNUMBER(SEARCH("H", 'WetLitterbags placem_collection'!W220)),"YES","")</f>
        <v/>
      </c>
      <c r="AN219" t="str">
        <f>IF(ISNUMBER(SEARCH("R", 'WetLitterbags placem_collection'!W220)),"YES","")</f>
        <v>YES</v>
      </c>
    </row>
    <row r="220" spans="1:40" ht="15" customHeight="1">
      <c r="A220" s="268" t="s">
        <v>2460</v>
      </c>
      <c r="B220" s="282">
        <f>'Dry_Litterbag Placem_Collection'!A221</f>
        <v>219</v>
      </c>
      <c r="C220" s="282" t="str">
        <f>'Dry_Litterbag Placem_Collection'!B221</f>
        <v>Seronera</v>
      </c>
      <c r="D220" s="282" t="s">
        <v>2680</v>
      </c>
      <c r="E220" s="282" t="s">
        <v>2527</v>
      </c>
      <c r="F220" s="282">
        <v>3</v>
      </c>
      <c r="G220" s="283" t="str">
        <f>'Dry_Litterbag Placem_Collection'!C221</f>
        <v>Local3_CG3</v>
      </c>
      <c r="H220" s="284" t="s">
        <v>2559</v>
      </c>
      <c r="I220" s="285" t="s">
        <v>1147</v>
      </c>
      <c r="J220" s="233" t="str">
        <f>'WetLitterbags placem_collection'!K221</f>
        <v>G727</v>
      </c>
      <c r="K220" s="235">
        <f>IFERROR(INDEX('Green_rooibos initial weight'!$C$5:$C$1749,MATCH(J220, 'Green_rooibos initial weight'!$A$5:$A$1749,0)),"")</f>
        <v>2.0270000000000001</v>
      </c>
      <c r="L220" s="235">
        <f t="shared" si="23"/>
        <v>1.7772000000000001</v>
      </c>
      <c r="M220" s="235">
        <f>AVERAGE('Ashed teabags wet'!$J$809:$J$813,'Ashed teabags wet'!$J$817:$J$818,'Ashed teabags wet'!$J$820:$J$821)</f>
        <v>5.5094158734921841</v>
      </c>
      <c r="N220" s="235">
        <f t="shared" si="24"/>
        <v>1.6792866610962971</v>
      </c>
      <c r="O220" s="235">
        <f>IF(IFERROR(INDEX('Both teabags AfterWet'!$D$1:$D$839,MATCH(J220,'Both teabags AfterWet'!$B$1:$B$839,0)),"")="","",(IFERROR(INDEX('Both teabags AfterWet'!$D$1:$D$839,MATCH(J220,'Both teabags AfterWet'!$B$1:$B$839,0)),"")))</f>
        <v>0.70650000000000002</v>
      </c>
      <c r="P220" s="235">
        <f t="shared" si="25"/>
        <v>0.55590000000000006</v>
      </c>
      <c r="Q220" s="235">
        <f>IFERROR(INDEX('Ashed teabags wet'!$J$2:$J$825,MATCH(J220,'Ashed teabags wet'!$B$2:$B$825,0)),"")</f>
        <v>11.604439959636602</v>
      </c>
      <c r="R220" s="235">
        <f t="shared" si="29"/>
        <v>0.49139091826438019</v>
      </c>
      <c r="S220" s="236">
        <f>'WetLitterbags placem_collection'!E221</f>
        <v>42769</v>
      </c>
      <c r="T220" s="236">
        <f>IF('WetLitterbags placem_collection'!G221="","",'WetLitterbags placem_collection'!G221)</f>
        <v>42813</v>
      </c>
      <c r="U220" s="237">
        <f t="shared" si="26"/>
        <v>44</v>
      </c>
      <c r="V220" s="235">
        <f t="shared" si="27"/>
        <v>1.2213000000000001</v>
      </c>
      <c r="W220" s="235">
        <f t="shared" si="28"/>
        <v>1.187895742831917</v>
      </c>
      <c r="X220">
        <f>IFERROR(INDEX(Rainfall_Wet!$O$2:$O$217,MATCH(B220, Rainfall_Wet!$A$2:$A$217,0)),"")</f>
        <v>175.054685654</v>
      </c>
      <c r="Y220" s="241">
        <v>21.96</v>
      </c>
      <c r="Z220" s="241">
        <v>4.9199999999999982</v>
      </c>
      <c r="AA220" s="241">
        <v>73.12</v>
      </c>
      <c r="AB220" s="241" t="s">
        <v>2688</v>
      </c>
      <c r="AC220" s="241">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s="25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placem_collection'!W221)),"YES","")</f>
        <v/>
      </c>
      <c r="AM220" t="str">
        <f>IF(ISNUMBER(SEARCH("H", 'WetLitterbags placem_collection'!W221)),"YES","")</f>
        <v/>
      </c>
      <c r="AN220" t="str">
        <f>IF(ISNUMBER(SEARCH("R", 'WetLitterbags placem_collection'!W221)),"YES","")</f>
        <v>YES</v>
      </c>
    </row>
    <row r="221" spans="1:40" ht="15" customHeight="1">
      <c r="A221" s="268" t="s">
        <v>2460</v>
      </c>
      <c r="B221" s="282">
        <f>'Dry_Litterbag Placem_Collection'!A222</f>
        <v>220</v>
      </c>
      <c r="C221" s="282" t="str">
        <f>'Dry_Litterbag Placem_Collection'!B222</f>
        <v>Seronera</v>
      </c>
      <c r="D221" s="282" t="s">
        <v>2680</v>
      </c>
      <c r="E221" s="282" t="s">
        <v>2527</v>
      </c>
      <c r="F221" s="282">
        <v>4</v>
      </c>
      <c r="G221" s="283" t="str">
        <f>'Dry_Litterbag Placem_Collection'!C222</f>
        <v>Local4_CG4</v>
      </c>
      <c r="H221" s="284" t="s">
        <v>2559</v>
      </c>
      <c r="I221" s="285" t="s">
        <v>1147</v>
      </c>
      <c r="J221" s="233" t="str">
        <f>'WetLitterbags placem_collection'!K222</f>
        <v>G782</v>
      </c>
      <c r="K221" s="235">
        <f>IFERROR(INDEX('Green_rooibos initial weight'!$C$5:$C$1749,MATCH(J221, 'Green_rooibos initial weight'!$A$5:$A$1749,0)),"")</f>
        <v>1.9510000000000001</v>
      </c>
      <c r="L221" s="235">
        <f t="shared" si="23"/>
        <v>1.7012</v>
      </c>
      <c r="M221" s="235">
        <f>AVERAGE('Ashed teabags wet'!$J$809:$J$813,'Ashed teabags wet'!$J$817:$J$818,'Ashed teabags wet'!$J$820:$J$821)</f>
        <v>5.5094158734921841</v>
      </c>
      <c r="N221" s="235">
        <f t="shared" si="24"/>
        <v>1.607473817160151</v>
      </c>
      <c r="O221" s="235">
        <f>IF(IFERROR(INDEX('Both teabags AfterWet'!$D$1:$D$839,MATCH(J221,'Both teabags AfterWet'!$B$1:$B$839,0)),"")="","",(IFERROR(INDEX('Both teabags AfterWet'!$D$1:$D$839,MATCH(J221,'Both teabags AfterWet'!$B$1:$B$839,0)),"")))</f>
        <v>0.6169</v>
      </c>
      <c r="P221" s="235">
        <f t="shared" si="25"/>
        <v>0.46629999999999999</v>
      </c>
      <c r="Q221" s="235">
        <f>IFERROR(INDEX('Ashed teabags wet'!$J$2:$J$825,MATCH(J221,'Ashed teabags wet'!$B$2:$B$825,0)),"")</f>
        <v>11.045655375552919</v>
      </c>
      <c r="R221" s="235">
        <f t="shared" si="29"/>
        <v>0.41479410898379676</v>
      </c>
      <c r="S221" s="236">
        <f>'WetLitterbags placem_collection'!E222</f>
        <v>42769</v>
      </c>
      <c r="T221" s="236">
        <f>IF('WetLitterbags placem_collection'!G222="","",'WetLitterbags placem_collection'!G222)</f>
        <v>42813</v>
      </c>
      <c r="U221" s="237">
        <f t="shared" si="26"/>
        <v>44</v>
      </c>
      <c r="V221" s="235">
        <f t="shared" si="27"/>
        <v>1.2349000000000001</v>
      </c>
      <c r="W221" s="235">
        <f t="shared" si="28"/>
        <v>1.1926797081763543</v>
      </c>
      <c r="X221">
        <f>IFERROR(INDEX(Rainfall_Wet!$O$2:$O$217,MATCH(B221, Rainfall_Wet!$A$2:$A$217,0)),"")</f>
        <v>175.054685654</v>
      </c>
      <c r="Y221" s="241">
        <v>15.960000000000003</v>
      </c>
      <c r="Z221" s="241">
        <v>6.9199999999999982</v>
      </c>
      <c r="AA221" s="241">
        <v>77.11999999999999</v>
      </c>
      <c r="AB221" s="241" t="s">
        <v>2689</v>
      </c>
      <c r="AC221" s="241">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s="25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placem_collection'!W222)),"YES","")</f>
        <v/>
      </c>
      <c r="AM221" t="str">
        <f>IF(ISNUMBER(SEARCH("H", 'WetLitterbags placem_collection'!W222)),"YES","")</f>
        <v>YES</v>
      </c>
      <c r="AN221" t="str">
        <f>IF(ISNUMBER(SEARCH("R", 'WetLitterbags placem_collection'!W222)),"YES","")</f>
        <v/>
      </c>
    </row>
    <row r="222" spans="1:40" ht="15" customHeight="1">
      <c r="A222" s="268" t="s">
        <v>2460</v>
      </c>
      <c r="B222" s="282">
        <f>'Dry_Litterbag Placem_Collection'!A3</f>
        <v>1</v>
      </c>
      <c r="C222" s="282" t="str">
        <f>'Dry_Litterbag Placem_Collection'!B3</f>
        <v>Makao</v>
      </c>
      <c r="D222" s="282" t="s">
        <v>2677</v>
      </c>
      <c r="E222" s="282" t="s">
        <v>2678</v>
      </c>
      <c r="F222" s="282">
        <v>1</v>
      </c>
      <c r="G222" s="283" t="str">
        <f>'Dry_Litterbag Placem_Collection'!C3</f>
        <v>Dry_Ag1_T1</v>
      </c>
      <c r="H222" s="284" t="s">
        <v>2559</v>
      </c>
      <c r="I222" s="292" t="s">
        <v>298</v>
      </c>
      <c r="J222" s="233" t="str">
        <f>'WetLitterbags placem_collection'!M3</f>
        <v>R17</v>
      </c>
      <c r="K222" s="235">
        <f>IFERROR(INDEX('Green_rooibos initial weight'!$C$5:$C$1749,MATCH(J222, 'Green_rooibos initial weight'!$A$5:$A$1749,0)),"")</f>
        <v>2.169</v>
      </c>
      <c r="L222" s="235">
        <f t="shared" si="23"/>
        <v>1.9192</v>
      </c>
      <c r="M222" s="235">
        <f>AVERAGE('Ashed teabags wet'!$J$814:$J$816)</f>
        <v>2.2816647271287041</v>
      </c>
      <c r="N222" s="235">
        <f t="shared" si="24"/>
        <v>1.8754102905569459</v>
      </c>
      <c r="O222" s="235">
        <f>IF(IFERROR(INDEX('Both teabags AfterWet'!$D$1:$D$839,MATCH(J222,'Both teabags AfterWet'!$B$1:$B$839,0)),"")="","",(IFERROR(INDEX('Both teabags AfterWet'!$D$1:$D$839,MATCH(J222,'Both teabags AfterWet'!$B$1:$B$839,0)),"")))</f>
        <v>1.0208999999999999</v>
      </c>
      <c r="P222" s="235">
        <f t="shared" si="25"/>
        <v>0.87029999999999985</v>
      </c>
      <c r="Q222" s="235">
        <f>IFERROR(INDEX('Ashed teabags wet'!$J$2:$J$825,MATCH(J222,'Ashed teabags wet'!$B$2:$B$825,0)),"")</f>
        <v>17.918507609229575</v>
      </c>
      <c r="R222" s="235">
        <f t="shared" si="29"/>
        <v>0.71435522827687492</v>
      </c>
      <c r="S222" s="236">
        <f>'WetLitterbags placem_collection'!E3</f>
        <v>42766</v>
      </c>
      <c r="T222" s="236">
        <f>IF('WetLitterbags placem_collection'!G3="","",'WetLitterbags placem_collection'!G3)</f>
        <v>42818</v>
      </c>
      <c r="U222" s="237">
        <f t="shared" si="26"/>
        <v>52</v>
      </c>
      <c r="V222" s="235">
        <f t="shared" si="27"/>
        <v>1.0489000000000002</v>
      </c>
      <c r="W222" s="235">
        <f t="shared" si="28"/>
        <v>1.161055062280071</v>
      </c>
      <c r="X222">
        <f>IFERROR(INDEX(Rainfall_Wet!$O$2:$O$217,MATCH(B222, Rainfall_Wet!$A$2:$A$217,0)),"")</f>
        <v>194.43839254400001</v>
      </c>
      <c r="Y222" s="241">
        <v>12.565665055683967</v>
      </c>
      <c r="Z222" s="241">
        <v>0.9665896196679955</v>
      </c>
      <c r="AA222" s="241">
        <v>86.467745324648035</v>
      </c>
      <c r="AB222" s="242" t="s">
        <v>2690</v>
      </c>
      <c r="AC222" s="241">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s="25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f>
        <v/>
      </c>
      <c r="AM222" t="str">
        <f>IF(ISNUMBER(SEARCH("H", 'WetLitterbags placem_collection'!W3)),"YES","")</f>
        <v>YES</v>
      </c>
      <c r="AN222" t="str">
        <f>IF(ISNUMBER(SEARCH("R", 'WetLitterbags placem_collection'!W3)),"YES","")</f>
        <v/>
      </c>
    </row>
    <row r="223" spans="1:40" ht="15" customHeight="1">
      <c r="A223" s="268" t="s">
        <v>2460</v>
      </c>
      <c r="B223" s="282">
        <f>'Dry_Litterbag Placem_Collection'!A4</f>
        <v>2</v>
      </c>
      <c r="C223" s="282" t="str">
        <f>'Dry_Litterbag Placem_Collection'!B4</f>
        <v>Makao</v>
      </c>
      <c r="D223" s="282" t="s">
        <v>2677</v>
      </c>
      <c r="E223" s="282" t="s">
        <v>2678</v>
      </c>
      <c r="F223" s="282">
        <v>1</v>
      </c>
      <c r="G223" s="283" t="str">
        <f>'Dry_Litterbag Placem_Collection'!C4</f>
        <v>Dry_Ag1_T2</v>
      </c>
      <c r="H223" s="284" t="s">
        <v>2559</v>
      </c>
      <c r="I223" s="292" t="s">
        <v>298</v>
      </c>
      <c r="J223" s="233" t="str">
        <f>'WetLitterbags placem_collection'!M4</f>
        <v>R121</v>
      </c>
      <c r="K223" s="235">
        <f>IFERROR(INDEX('Green_rooibos initial weight'!$C$5:$C$1749,MATCH(J223, 'Green_rooibos initial weight'!$A$5:$A$1749,0)),"")</f>
        <v>2.165</v>
      </c>
      <c r="L223" s="235">
        <f t="shared" si="23"/>
        <v>1.9152</v>
      </c>
      <c r="M223" s="235">
        <f>AVERAGE('Ashed teabags wet'!$J$814:$J$816)</f>
        <v>2.2816647271287041</v>
      </c>
      <c r="N223" s="235">
        <f t="shared" si="24"/>
        <v>1.8715015571460312</v>
      </c>
      <c r="O223" s="235">
        <f>IF(IFERROR(INDEX('Both teabags AfterWet'!$D$1:$D$839,MATCH(J223,'Both teabags AfterWet'!$B$1:$B$839,0)),"")="","",(IFERROR(INDEX('Both teabags AfterWet'!$D$1:$D$839,MATCH(J223,'Both teabags AfterWet'!$B$1:$B$839,0)),"")))</f>
        <v>1.3073999999999999</v>
      </c>
      <c r="P223" s="235">
        <f t="shared" si="25"/>
        <v>1.1567999999999998</v>
      </c>
      <c r="Q223" s="235">
        <f>IFERROR(INDEX('Ashed teabags wet'!$J$2:$J$825,MATCH(J223,'Ashed teabags wet'!$B$2:$B$825,0)),"")</f>
        <v>5.6218905472635869</v>
      </c>
      <c r="R223" s="235">
        <f t="shared" si="29"/>
        <v>1.0917659701492546</v>
      </c>
      <c r="S223" s="236">
        <f>'WetLitterbags placem_collection'!E4</f>
        <v>42766</v>
      </c>
      <c r="T223" s="236">
        <f>IF('WetLitterbags placem_collection'!G4="","",'WetLitterbags placem_collection'!G4)</f>
        <v>42818</v>
      </c>
      <c r="U223" s="237">
        <f t="shared" si="26"/>
        <v>52</v>
      </c>
      <c r="V223" s="235">
        <f t="shared" si="27"/>
        <v>0.75840000000000019</v>
      </c>
      <c r="W223" s="235">
        <f t="shared" si="28"/>
        <v>0.77973558699677659</v>
      </c>
      <c r="X223">
        <f>IFERROR(INDEX(Rainfall_Wet!$O$2:$O$217,MATCH(B223, Rainfall_Wet!$A$2:$A$217,0)),"")</f>
        <v>194.43839254400001</v>
      </c>
      <c r="Y223" s="241">
        <v>12.565665055683967</v>
      </c>
      <c r="Z223" s="241">
        <v>0.9665896196679955</v>
      </c>
      <c r="AA223" s="241">
        <v>86.467745324648035</v>
      </c>
      <c r="AB223" s="242" t="s">
        <v>2690</v>
      </c>
      <c r="AC223" s="241">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s="25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f>
        <v/>
      </c>
      <c r="AM223" t="str">
        <f>IF(ISNUMBER(SEARCH("H", 'WetLitterbags placem_collection'!W4)),"YES","")</f>
        <v/>
      </c>
      <c r="AN223" t="str">
        <f>IF(ISNUMBER(SEARCH("R", 'WetLitterbags placem_collection'!W4)),"YES","")</f>
        <v/>
      </c>
    </row>
    <row r="224" spans="1:40" ht="15" customHeight="1">
      <c r="A224" s="268" t="s">
        <v>2460</v>
      </c>
      <c r="B224" s="282">
        <f>'Dry_Litterbag Placem_Collection'!A5</f>
        <v>3</v>
      </c>
      <c r="C224" s="282" t="str">
        <f>'Dry_Litterbag Placem_Collection'!B5</f>
        <v>Makao</v>
      </c>
      <c r="D224" s="282" t="s">
        <v>2677</v>
      </c>
      <c r="E224" s="282" t="s">
        <v>2678</v>
      </c>
      <c r="F224" s="282">
        <v>1</v>
      </c>
      <c r="G224" s="283" t="str">
        <f>'Dry_Litterbag Placem_Collection'!C5</f>
        <v>Dry_Ag1_T3</v>
      </c>
      <c r="H224" s="284" t="s">
        <v>2559</v>
      </c>
      <c r="I224" s="292" t="s">
        <v>298</v>
      </c>
      <c r="J224" s="233" t="str">
        <f>'WetLitterbags placem_collection'!M5</f>
        <v>R158</v>
      </c>
      <c r="K224" s="235">
        <f>IFERROR(INDEX('Green_rooibos initial weight'!$C$5:$C$1749,MATCH(J224, 'Green_rooibos initial weight'!$A$5:$A$1749,0)),"")</f>
        <v>2.2959999999999998</v>
      </c>
      <c r="L224" s="235">
        <f t="shared" si="23"/>
        <v>2.0461999999999998</v>
      </c>
      <c r="M224" s="235">
        <f>AVERAGE('Ashed teabags wet'!$J$814:$J$816)</f>
        <v>2.2816647271287041</v>
      </c>
      <c r="N224" s="235">
        <f t="shared" si="24"/>
        <v>1.9995125763534922</v>
      </c>
      <c r="O224" s="235" t="str">
        <f>IF(IFERROR(INDEX('Both teabags AfterWet'!$D$1:$D$839,MATCH(J224,'Both teabags AfterWet'!$B$1:$B$839,0)),"")="","",(IFERROR(INDEX('Both teabags AfterWet'!$D$1:$D$839,MATCH(J224,'Both teabags AfterWet'!$B$1:$B$839,0)),"")))</f>
        <v/>
      </c>
      <c r="P224" s="235" t="str">
        <f t="shared" si="25"/>
        <v/>
      </c>
      <c r="Q224" s="235" t="str">
        <f>IFERROR(INDEX('Ashed teabags wet'!$J$2:$J$825,MATCH(J224,'Ashed teabags wet'!$B$2:$B$825,0)),"")</f>
        <v/>
      </c>
      <c r="R224" s="235" t="str">
        <f t="shared" si="29"/>
        <v/>
      </c>
      <c r="S224" s="236">
        <f>'WetLitterbags placem_collection'!E5</f>
        <v>42766</v>
      </c>
      <c r="T224" s="236" t="str">
        <f>IF('WetLitterbags placem_collection'!G5="","",'WetLitterbags placem_collection'!G5)</f>
        <v/>
      </c>
      <c r="U224" s="237" t="str">
        <f t="shared" si="26"/>
        <v/>
      </c>
      <c r="V224" s="235" t="str">
        <f t="shared" si="27"/>
        <v/>
      </c>
      <c r="W224" s="235" t="str">
        <f t="shared" si="28"/>
        <v/>
      </c>
      <c r="X224" t="str">
        <f>IFERROR(INDEX(Rainfall_Wet!$O$2:$O$217,MATCH(B224, Rainfall_Wet!$A$2:$A$217,0)),"")</f>
        <v/>
      </c>
      <c r="Y224" s="241">
        <v>12.565665055683967</v>
      </c>
      <c r="Z224" s="241">
        <v>0.9665896196679955</v>
      </c>
      <c r="AA224" s="241">
        <v>86.467745324648035</v>
      </c>
      <c r="AB224" s="242" t="s">
        <v>2690</v>
      </c>
      <c r="AC224" s="241">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s="25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f>
        <v/>
      </c>
      <c r="AM224" t="str">
        <f>IF(ISNUMBER(SEARCH("H", 'WetLitterbags placem_collection'!W5)),"YES","")</f>
        <v/>
      </c>
      <c r="AN224" t="str">
        <f>IF(ISNUMBER(SEARCH("R", 'WetLitterbags placem_collection'!W5)),"YES","")</f>
        <v/>
      </c>
    </row>
    <row r="225" spans="1:40" ht="15" customHeight="1">
      <c r="A225" s="268" t="s">
        <v>2460</v>
      </c>
      <c r="B225" s="282">
        <f>'Dry_Litterbag Placem_Collection'!A6</f>
        <v>4</v>
      </c>
      <c r="C225" s="282" t="str">
        <f>'Dry_Litterbag Placem_Collection'!B6</f>
        <v>Makao</v>
      </c>
      <c r="D225" s="282" t="s">
        <v>2677</v>
      </c>
      <c r="E225" s="282" t="s">
        <v>2678</v>
      </c>
      <c r="F225" s="282">
        <v>1</v>
      </c>
      <c r="G225" s="283" t="str">
        <f>'Dry_Litterbag Placem_Collection'!C6</f>
        <v>Dry_Ag1_T4</v>
      </c>
      <c r="H225" s="284" t="s">
        <v>2559</v>
      </c>
      <c r="I225" s="292" t="s">
        <v>298</v>
      </c>
      <c r="J225" s="233" t="str">
        <f>'WetLitterbags placem_collection'!M6</f>
        <v>R115</v>
      </c>
      <c r="K225" s="235">
        <f>IFERROR(INDEX('Green_rooibos initial weight'!$C$5:$C$1749,MATCH(J225, 'Green_rooibos initial weight'!$A$5:$A$1749,0)),"")</f>
        <v>2.3119999999999998</v>
      </c>
      <c r="L225" s="235">
        <f t="shared" si="23"/>
        <v>2.0621999999999998</v>
      </c>
      <c r="M225" s="235">
        <f>AVERAGE('Ashed teabags wet'!$J$814:$J$816)</f>
        <v>2.2816647271287041</v>
      </c>
      <c r="N225" s="235">
        <f t="shared" si="24"/>
        <v>2.0151475099971519</v>
      </c>
      <c r="O225" s="235">
        <f>IF(IFERROR(INDEX('Both teabags AfterWet'!$D$1:$D$839,MATCH(J225,'Both teabags AfterWet'!$B$1:$B$839,0)),"")="","",(IFERROR(INDEX('Both teabags AfterWet'!$D$1:$D$839,MATCH(J225,'Both teabags AfterWet'!$B$1:$B$839,0)),"")))</f>
        <v>1.4075</v>
      </c>
      <c r="P225" s="235">
        <f t="shared" si="25"/>
        <v>1.2568999999999999</v>
      </c>
      <c r="Q225" s="235">
        <f>IFERROR(INDEX('Ashed teabags wet'!$J$2:$J$825,MATCH(J225,'Ashed teabags wet'!$B$2:$B$825,0)),"")</f>
        <v>5.3919121318019663</v>
      </c>
      <c r="R225" s="235">
        <f t="shared" si="29"/>
        <v>1.1891290564153809</v>
      </c>
      <c r="S225" s="236">
        <f>'WetLitterbags placem_collection'!E6</f>
        <v>42766</v>
      </c>
      <c r="T225" s="236">
        <f>IF('WetLitterbags placem_collection'!G6="","",'WetLitterbags placem_collection'!G6)</f>
        <v>42818</v>
      </c>
      <c r="U225" s="237">
        <f t="shared" si="26"/>
        <v>52</v>
      </c>
      <c r="V225" s="235">
        <f t="shared" si="27"/>
        <v>0.8052999999999999</v>
      </c>
      <c r="W225" s="235">
        <f t="shared" si="28"/>
        <v>0.82601845358177095</v>
      </c>
      <c r="X225">
        <f>IFERROR(INDEX(Rainfall_Wet!$O$2:$O$217,MATCH(B225, Rainfall_Wet!$A$2:$A$217,0)),"")</f>
        <v>194.43839254400001</v>
      </c>
      <c r="Y225" s="241">
        <v>12.565665055683967</v>
      </c>
      <c r="Z225" s="241">
        <v>0.9665896196679955</v>
      </c>
      <c r="AA225" s="241">
        <v>86.467745324648035</v>
      </c>
      <c r="AB225" s="242" t="s">
        <v>2690</v>
      </c>
      <c r="AC225" s="241">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s="25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f>
        <v/>
      </c>
      <c r="AM225" t="str">
        <f>IF(ISNUMBER(SEARCH("H", 'WetLitterbags placem_collection'!W6)),"YES","")</f>
        <v/>
      </c>
      <c r="AN225" t="str">
        <f>IF(ISNUMBER(SEARCH("R", 'WetLitterbags placem_collection'!W6)),"YES","")</f>
        <v>YES</v>
      </c>
    </row>
    <row r="226" spans="1:40" ht="15" customHeight="1">
      <c r="A226" s="268" t="s">
        <v>2460</v>
      </c>
      <c r="B226" s="282">
        <f>'Dry_Litterbag Placem_Collection'!A7</f>
        <v>5</v>
      </c>
      <c r="C226" s="282" t="str">
        <f>'Dry_Litterbag Placem_Collection'!B7</f>
        <v>Makao</v>
      </c>
      <c r="D226" s="282" t="s">
        <v>2677</v>
      </c>
      <c r="E226" s="282" t="s">
        <v>2678</v>
      </c>
      <c r="F226" s="282">
        <v>1</v>
      </c>
      <c r="G226" s="283" t="str">
        <f>'Dry_Litterbag Placem_Collection'!C7</f>
        <v>Dry_Ag1_T5</v>
      </c>
      <c r="H226" s="284" t="s">
        <v>2559</v>
      </c>
      <c r="I226" s="292" t="s">
        <v>298</v>
      </c>
      <c r="J226" s="233" t="str">
        <f>'WetLitterbags placem_collection'!M7</f>
        <v>R502</v>
      </c>
      <c r="K226" s="235">
        <f>IFERROR(INDEX('Green_rooibos initial weight'!$C$5:$C$1749,MATCH(J226, 'Green_rooibos initial weight'!$A$5:$A$1749,0)),"")</f>
        <v>2.1840000000000002</v>
      </c>
      <c r="L226" s="235">
        <f t="shared" si="23"/>
        <v>1.9342000000000001</v>
      </c>
      <c r="M226" s="235">
        <f>AVERAGE('Ashed teabags wet'!$J$814:$J$816)</f>
        <v>2.2816647271287041</v>
      </c>
      <c r="N226" s="235">
        <f t="shared" si="24"/>
        <v>1.8900680408478767</v>
      </c>
      <c r="O226" s="235">
        <f>IF(IFERROR(INDEX('Both teabags AfterWet'!$D$1:$D$839,MATCH(J226,'Both teabags AfterWet'!$B$1:$B$839,0)),"")="","",(IFERROR(INDEX('Both teabags AfterWet'!$D$1:$D$839,MATCH(J226,'Both teabags AfterWet'!$B$1:$B$839,0)),"")))</f>
        <v>1.3823000000000001</v>
      </c>
      <c r="P226" s="235">
        <f t="shared" si="25"/>
        <v>1.2317</v>
      </c>
      <c r="Q226" s="235">
        <f>IFERROR(INDEX('Ashed teabags wet'!$J$2:$J$825,MATCH(J226,'Ashed teabags wet'!$B$2:$B$825,0)),"")</f>
        <v>4.6214355948865089</v>
      </c>
      <c r="R226" s="235">
        <f t="shared" si="29"/>
        <v>1.1747777777777828</v>
      </c>
      <c r="S226" s="236">
        <f>'WetLitterbags placem_collection'!E7</f>
        <v>42766</v>
      </c>
      <c r="T226" s="236">
        <f>IF('WetLitterbags placem_collection'!G7="","",'WetLitterbags placem_collection'!G7)</f>
        <v>42818</v>
      </c>
      <c r="U226" s="237">
        <f t="shared" si="26"/>
        <v>52</v>
      </c>
      <c r="V226" s="235">
        <f t="shared" si="27"/>
        <v>0.70250000000000012</v>
      </c>
      <c r="W226" s="235">
        <f t="shared" si="28"/>
        <v>0.71529026307009391</v>
      </c>
      <c r="X226">
        <f>IFERROR(INDEX(Rainfall_Wet!$O$2:$O$217,MATCH(B226, Rainfall_Wet!$A$2:$A$217,0)),"")</f>
        <v>194.43839254400001</v>
      </c>
      <c r="Y226" s="241">
        <v>12.565665055683967</v>
      </c>
      <c r="Z226" s="241">
        <v>0.9665896196679955</v>
      </c>
      <c r="AA226" s="241">
        <v>86.467745324648035</v>
      </c>
      <c r="AB226" s="242" t="s">
        <v>2690</v>
      </c>
      <c r="AC226" s="241">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s="25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f>
        <v/>
      </c>
      <c r="AM226" t="str">
        <f>IF(ISNUMBER(SEARCH("H", 'WetLitterbags placem_collection'!W7)),"YES","")</f>
        <v/>
      </c>
      <c r="AN226" t="str">
        <f>IF(ISNUMBER(SEARCH("R", 'WetLitterbags placem_collection'!W7)),"YES","")</f>
        <v/>
      </c>
    </row>
    <row r="227" spans="1:40" ht="15" customHeight="1">
      <c r="A227" s="268" t="s">
        <v>2460</v>
      </c>
      <c r="B227" s="282">
        <f>'Dry_Litterbag Placem_Collection'!A8</f>
        <v>6</v>
      </c>
      <c r="C227" s="282" t="str">
        <f>'Dry_Litterbag Placem_Collection'!B8</f>
        <v>Makao</v>
      </c>
      <c r="D227" s="282" t="s">
        <v>2677</v>
      </c>
      <c r="E227" s="282" t="s">
        <v>2678</v>
      </c>
      <c r="F227" s="282">
        <v>1</v>
      </c>
      <c r="G227" s="283" t="str">
        <f>'Dry_Litterbag Placem_Collection'!C8</f>
        <v>Dry_Ag1_T6</v>
      </c>
      <c r="H227" s="284" t="s">
        <v>2559</v>
      </c>
      <c r="I227" s="292" t="s">
        <v>298</v>
      </c>
      <c r="J227" s="233" t="str">
        <f>'WetLitterbags placem_collection'!M8</f>
        <v>R177</v>
      </c>
      <c r="K227" s="235">
        <f>IFERROR(INDEX('Green_rooibos initial weight'!$C$5:$C$1749,MATCH(J227, 'Green_rooibos initial weight'!$A$5:$A$1749,0)),"")</f>
        <v>2.153</v>
      </c>
      <c r="L227" s="235">
        <f t="shared" si="23"/>
        <v>1.9032</v>
      </c>
      <c r="M227" s="235">
        <f>AVERAGE('Ashed teabags wet'!$J$814:$J$816)</f>
        <v>2.2816647271287041</v>
      </c>
      <c r="N227" s="235">
        <f t="shared" si="24"/>
        <v>1.8597753569132864</v>
      </c>
      <c r="O227" s="235">
        <f>IF(IFERROR(INDEX('Both teabags AfterWet'!$D$1:$D$839,MATCH(J227,'Both teabags AfterWet'!$B$1:$B$839,0)),"")="","",(IFERROR(INDEX('Both teabags AfterWet'!$D$1:$D$839,MATCH(J227,'Both teabags AfterWet'!$B$1:$B$839,0)),"")))</f>
        <v>1.4271</v>
      </c>
      <c r="P227" s="235">
        <f t="shared" si="25"/>
        <v>1.2765</v>
      </c>
      <c r="Q227" s="235">
        <f>IFERROR(INDEX('Ashed teabags wet'!$J$2:$J$825,MATCH(J227,'Ashed teabags wet'!$B$2:$B$825,0)),"")</f>
        <v>14.46446446446422</v>
      </c>
      <c r="R227" s="235">
        <f t="shared" si="29"/>
        <v>1.0918611111111143</v>
      </c>
      <c r="S227" s="236">
        <f>'WetLitterbags placem_collection'!E8</f>
        <v>42766</v>
      </c>
      <c r="T227" s="236">
        <f>IF('WetLitterbags placem_collection'!G8="","",'WetLitterbags placem_collection'!G8)</f>
        <v>42818</v>
      </c>
      <c r="U227" s="237">
        <f t="shared" si="26"/>
        <v>52</v>
      </c>
      <c r="V227" s="235">
        <f t="shared" si="27"/>
        <v>0.62670000000000003</v>
      </c>
      <c r="W227" s="235">
        <f t="shared" si="28"/>
        <v>0.76791424580217216</v>
      </c>
      <c r="X227">
        <f>IFERROR(INDEX(Rainfall_Wet!$O$2:$O$217,MATCH(B227, Rainfall_Wet!$A$2:$A$217,0)),"")</f>
        <v>194.43839254400001</v>
      </c>
      <c r="Y227" s="241">
        <v>12.565665055683967</v>
      </c>
      <c r="Z227" s="241">
        <v>0.9665896196679955</v>
      </c>
      <c r="AA227" s="241">
        <v>86.467745324648035</v>
      </c>
      <c r="AB227" s="242" t="s">
        <v>2690</v>
      </c>
      <c r="AC227" s="241">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s="25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f>
        <v/>
      </c>
      <c r="AM227" t="str">
        <f>IF(ISNUMBER(SEARCH("H", 'WetLitterbags placem_collection'!W8)),"YES","")</f>
        <v/>
      </c>
      <c r="AN227" t="str">
        <f>IF(ISNUMBER(SEARCH("R", 'WetLitterbags placem_collection'!W8)),"YES","")</f>
        <v>YES</v>
      </c>
    </row>
    <row r="228" spans="1:40" ht="15" customHeight="1">
      <c r="A228" s="268" t="s">
        <v>2460</v>
      </c>
      <c r="B228" s="282">
        <f>'Dry_Litterbag Placem_Collection'!A9</f>
        <v>7</v>
      </c>
      <c r="C228" s="282" t="str">
        <f>'Dry_Litterbag Placem_Collection'!B9</f>
        <v>Makao</v>
      </c>
      <c r="D228" s="282" t="s">
        <v>2677</v>
      </c>
      <c r="E228" s="282" t="s">
        <v>2678</v>
      </c>
      <c r="F228" s="282">
        <v>1</v>
      </c>
      <c r="G228" s="283" t="str">
        <f>'Dry_Litterbag Placem_Collection'!C9</f>
        <v>Dry_Ag1_T7</v>
      </c>
      <c r="H228" s="284" t="s">
        <v>2559</v>
      </c>
      <c r="I228" s="292" t="s">
        <v>298</v>
      </c>
      <c r="J228" s="233" t="str">
        <f>'WetLitterbags placem_collection'!M9</f>
        <v>R531</v>
      </c>
      <c r="K228" s="235">
        <f>IFERROR(INDEX('Green_rooibos initial weight'!$C$5:$C$1749,MATCH(J228, 'Green_rooibos initial weight'!$A$5:$A$1749,0)),"")</f>
        <v>2.101</v>
      </c>
      <c r="L228" s="235">
        <f t="shared" si="23"/>
        <v>1.8512</v>
      </c>
      <c r="M228" s="235">
        <f>AVERAGE('Ashed teabags wet'!$J$814:$J$816)</f>
        <v>2.2816647271287041</v>
      </c>
      <c r="N228" s="235">
        <f t="shared" si="24"/>
        <v>1.8089618225713935</v>
      </c>
      <c r="O228" s="235">
        <f>IF(IFERROR(INDEX('Both teabags AfterWet'!$D$1:$D$839,MATCH(J228,'Both teabags AfterWet'!$B$1:$B$839,0)),"")="","",(IFERROR(INDEX('Both teabags AfterWet'!$D$1:$D$839,MATCH(J228,'Both teabags AfterWet'!$B$1:$B$839,0)),"")))</f>
        <v>1.4430000000000001</v>
      </c>
      <c r="P228" s="235">
        <f t="shared" si="25"/>
        <v>1.2924</v>
      </c>
      <c r="Q228" s="235">
        <f>IFERROR(INDEX('Ashed teabags wet'!$J$2:$J$825,MATCH(J228,'Ashed teabags wet'!$B$2:$B$825,0)),"")</f>
        <v>3.1630170316302406</v>
      </c>
      <c r="R228" s="235">
        <f t="shared" si="29"/>
        <v>1.2515211678832108</v>
      </c>
      <c r="S228" s="236">
        <f>'WetLitterbags placem_collection'!E9</f>
        <v>42766</v>
      </c>
      <c r="T228" s="236">
        <f>IF('WetLitterbags placem_collection'!G9="","",'WetLitterbags placem_collection'!G9)</f>
        <v>42818</v>
      </c>
      <c r="U228" s="237">
        <f t="shared" si="26"/>
        <v>52</v>
      </c>
      <c r="V228" s="235">
        <f t="shared" si="27"/>
        <v>0.55879999999999996</v>
      </c>
      <c r="W228" s="235">
        <f t="shared" si="28"/>
        <v>0.55744065468818271</v>
      </c>
      <c r="X228">
        <f>IFERROR(INDEX(Rainfall_Wet!$O$2:$O$217,MATCH(B228, Rainfall_Wet!$A$2:$A$217,0)),"")</f>
        <v>194.43839254400001</v>
      </c>
      <c r="Y228" s="241">
        <v>12.565665055683967</v>
      </c>
      <c r="Z228" s="241">
        <v>0.9665896196679955</v>
      </c>
      <c r="AA228" s="241">
        <v>86.467745324648035</v>
      </c>
      <c r="AB228" s="242" t="s">
        <v>2690</v>
      </c>
      <c r="AC228" s="241">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s="25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f>
        <v/>
      </c>
      <c r="AM228" t="str">
        <f>IF(ISNUMBER(SEARCH("H", 'WetLitterbags placem_collection'!W9)),"YES","")</f>
        <v/>
      </c>
      <c r="AN228" t="str">
        <f>IF(ISNUMBER(SEARCH("R", 'WetLitterbags placem_collection'!W9)),"YES","")</f>
        <v/>
      </c>
    </row>
    <row r="229" spans="1:40" ht="15" customHeight="1">
      <c r="A229" s="268" t="s">
        <v>2460</v>
      </c>
      <c r="B229" s="282">
        <f>'Dry_Litterbag Placem_Collection'!A10</f>
        <v>8</v>
      </c>
      <c r="C229" s="282" t="str">
        <f>'Dry_Litterbag Placem_Collection'!B10</f>
        <v>Makao</v>
      </c>
      <c r="D229" s="282" t="s">
        <v>2677</v>
      </c>
      <c r="E229" s="282" t="s">
        <v>2678</v>
      </c>
      <c r="F229" s="282">
        <v>1</v>
      </c>
      <c r="G229" s="283" t="str">
        <f>'Dry_Litterbag Placem_Collection'!C10</f>
        <v>Dry_Ag1_T8</v>
      </c>
      <c r="H229" s="284" t="s">
        <v>2559</v>
      </c>
      <c r="I229" s="292" t="s">
        <v>298</v>
      </c>
      <c r="J229" s="233" t="str">
        <f>'WetLitterbags placem_collection'!M10</f>
        <v>R406</v>
      </c>
      <c r="K229" s="235">
        <f>IFERROR(INDEX('Green_rooibos initial weight'!$C$5:$C$1749,MATCH(J229, 'Green_rooibos initial weight'!$A$5:$A$1749,0)),"")</f>
        <v>2.1739999999999999</v>
      </c>
      <c r="L229" s="235">
        <f t="shared" si="23"/>
        <v>1.9241999999999999</v>
      </c>
      <c r="M229" s="235">
        <f>AVERAGE('Ashed teabags wet'!$J$814:$J$816)</f>
        <v>2.2816647271287041</v>
      </c>
      <c r="N229" s="235">
        <f t="shared" si="24"/>
        <v>1.8802962073205893</v>
      </c>
      <c r="O229" s="235">
        <f>IF(IFERROR(INDEX('Both teabags AfterWet'!$D$1:$D$839,MATCH(J229,'Both teabags AfterWet'!$B$1:$B$839,0)),"")="","",(IFERROR(INDEX('Both teabags AfterWet'!$D$1:$D$839,MATCH(J229,'Both teabags AfterWet'!$B$1:$B$839,0)),"")))</f>
        <v>1.4278999999999999</v>
      </c>
      <c r="P229" s="235">
        <f t="shared" si="25"/>
        <v>1.2772999999999999</v>
      </c>
      <c r="Q229" s="235">
        <f>IFERROR(INDEX('Ashed teabags wet'!$J$2:$J$825,MATCH(J229,'Ashed teabags wet'!$B$2:$B$825,0)),"")</f>
        <v>2.5291828793778013</v>
      </c>
      <c r="R229" s="235">
        <f t="shared" si="29"/>
        <v>1.2449947470817073</v>
      </c>
      <c r="S229" s="236">
        <f>'WetLitterbags placem_collection'!E10</f>
        <v>42766</v>
      </c>
      <c r="T229" s="236">
        <f>IF('WetLitterbags placem_collection'!G10="","",'WetLitterbags placem_collection'!G10)</f>
        <v>42818</v>
      </c>
      <c r="U229" s="237">
        <f t="shared" si="26"/>
        <v>52</v>
      </c>
      <c r="V229" s="235">
        <f t="shared" si="27"/>
        <v>0.64690000000000003</v>
      </c>
      <c r="W229" s="235">
        <f t="shared" si="28"/>
        <v>0.63530146023888201</v>
      </c>
      <c r="X229">
        <f>IFERROR(INDEX(Rainfall_Wet!$O$2:$O$217,MATCH(B229, Rainfall_Wet!$A$2:$A$217,0)),"")</f>
        <v>194.43839254400001</v>
      </c>
      <c r="Y229" s="241">
        <v>12.565665055683967</v>
      </c>
      <c r="Z229" s="241">
        <v>0.9665896196679955</v>
      </c>
      <c r="AA229" s="241">
        <v>86.467745324648035</v>
      </c>
      <c r="AB229" s="242" t="s">
        <v>2690</v>
      </c>
      <c r="AC229" s="241">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s="25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f>
        <v/>
      </c>
      <c r="AM229" t="str">
        <f>IF(ISNUMBER(SEARCH("H", 'WetLitterbags placem_collection'!W10)),"YES","")</f>
        <v/>
      </c>
      <c r="AN229" t="str">
        <f>IF(ISNUMBER(SEARCH("R", 'WetLitterbags placem_collection'!W10)),"YES","")</f>
        <v>YES</v>
      </c>
    </row>
    <row r="230" spans="1:40" ht="15" customHeight="1">
      <c r="A230" s="268" t="s">
        <v>2460</v>
      </c>
      <c r="B230" s="282">
        <f>'Dry_Litterbag Placem_Collection'!A11</f>
        <v>9</v>
      </c>
      <c r="C230" s="282" t="str">
        <f>'Dry_Litterbag Placem_Collection'!B11</f>
        <v>Makao</v>
      </c>
      <c r="D230" s="282" t="s">
        <v>2677</v>
      </c>
      <c r="E230" s="282" t="s">
        <v>2678</v>
      </c>
      <c r="F230" s="282">
        <v>2</v>
      </c>
      <c r="G230" s="283" t="str">
        <f>'Dry_Litterbag Placem_Collection'!C11</f>
        <v>Dry_Ag2_T1</v>
      </c>
      <c r="H230" s="284" t="s">
        <v>2559</v>
      </c>
      <c r="I230" s="292" t="s">
        <v>298</v>
      </c>
      <c r="J230" s="233" t="str">
        <f>'WetLitterbags placem_collection'!M11</f>
        <v>R169</v>
      </c>
      <c r="K230" s="235">
        <f>IFERROR(INDEX('Green_rooibos initial weight'!$C$5:$C$1749,MATCH(J230, 'Green_rooibos initial weight'!$A$5:$A$1749,0)),"")</f>
        <v>2.2010000000000001</v>
      </c>
      <c r="L230" s="235">
        <f t="shared" si="23"/>
        <v>1.9512</v>
      </c>
      <c r="M230" s="235">
        <f>AVERAGE('Ashed teabags wet'!$J$814:$J$816)</f>
        <v>2.2816647271287041</v>
      </c>
      <c r="N230" s="235">
        <f t="shared" si="24"/>
        <v>1.9066801578442647</v>
      </c>
      <c r="O230" s="235">
        <f>IF(IFERROR(INDEX('Both teabags AfterWet'!$D$1:$D$839,MATCH(J230,'Both teabags AfterWet'!$B$1:$B$839,0)),"")="","",(IFERROR(INDEX('Both teabags AfterWet'!$D$1:$D$839,MATCH(J230,'Both teabags AfterWet'!$B$1:$B$839,0)),"")))</f>
        <v>2.8336999999999999</v>
      </c>
      <c r="P230" s="235">
        <f t="shared" si="25"/>
        <v>2.6831</v>
      </c>
      <c r="Q230" s="235">
        <f>IFERROR(INDEX('Ashed teabags wet'!$J$2:$J$825,MATCH(J230,'Ashed teabags wet'!$B$2:$B$825,0)),"")</f>
        <v>95.2866861030124</v>
      </c>
      <c r="R230" s="235">
        <f t="shared" si="29"/>
        <v>0.1264629251700744</v>
      </c>
      <c r="S230" s="236">
        <f>'WetLitterbags placem_collection'!E11</f>
        <v>42766</v>
      </c>
      <c r="T230" s="236">
        <f>IF('WetLitterbags placem_collection'!G11="","",'WetLitterbags placem_collection'!G11)</f>
        <v>42818</v>
      </c>
      <c r="U230" s="237">
        <f t="shared" si="26"/>
        <v>52</v>
      </c>
      <c r="V230" s="235">
        <f t="shared" si="27"/>
        <v>-0.7319</v>
      </c>
      <c r="W230" s="235">
        <f t="shared" si="28"/>
        <v>1.7802172326741903</v>
      </c>
      <c r="X230">
        <f>IFERROR(INDEX(Rainfall_Wet!$O$2:$O$217,MATCH(B230, Rainfall_Wet!$A$2:$A$217,0)),"")</f>
        <v>194.43839254400001</v>
      </c>
      <c r="Y230" s="241">
        <v>21.13063730679653</v>
      </c>
      <c r="Z230" s="241">
        <v>3.0912555579081076</v>
      </c>
      <c r="AA230" s="241">
        <v>75.778107135295357</v>
      </c>
      <c r="AB230" s="242" t="s">
        <v>2688</v>
      </c>
      <c r="AC230" s="241">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s="25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f>
        <v>YES</v>
      </c>
      <c r="AM230" t="str">
        <f>IF(ISNUMBER(SEARCH("H", 'WetLitterbags placem_collection'!W11)),"YES","")</f>
        <v>YES</v>
      </c>
      <c r="AN230" t="str">
        <f>IF(ISNUMBER(SEARCH("R", 'WetLitterbags placem_collection'!W11)),"YES","")</f>
        <v/>
      </c>
    </row>
    <row r="231" spans="1:40" ht="15" customHeight="1">
      <c r="A231" s="268" t="s">
        <v>2460</v>
      </c>
      <c r="B231" s="282">
        <f>'Dry_Litterbag Placem_Collection'!A12</f>
        <v>10</v>
      </c>
      <c r="C231" s="282" t="str">
        <f>'Dry_Litterbag Placem_Collection'!B12</f>
        <v>Makao</v>
      </c>
      <c r="D231" s="282" t="s">
        <v>2677</v>
      </c>
      <c r="E231" s="282" t="s">
        <v>2678</v>
      </c>
      <c r="F231" s="282">
        <v>2</v>
      </c>
      <c r="G231" s="283" t="str">
        <f>'Dry_Litterbag Placem_Collection'!C12</f>
        <v>Dry_Ag2_T2</v>
      </c>
      <c r="H231" s="284" t="s">
        <v>2559</v>
      </c>
      <c r="I231" s="292" t="s">
        <v>298</v>
      </c>
      <c r="J231" s="233" t="str">
        <f>'WetLitterbags placem_collection'!M12</f>
        <v>R91</v>
      </c>
      <c r="K231" s="235">
        <f>IFERROR(INDEX('Green_rooibos initial weight'!$C$5:$C$1749,MATCH(J231, 'Green_rooibos initial weight'!$A$5:$A$1749,0)),"")</f>
        <v>2.133</v>
      </c>
      <c r="L231" s="235">
        <f t="shared" si="23"/>
        <v>1.8832</v>
      </c>
      <c r="M231" s="235">
        <f>AVERAGE('Ashed teabags wet'!$J$814:$J$816)</f>
        <v>2.2816647271287041</v>
      </c>
      <c r="N231" s="235">
        <f t="shared" si="24"/>
        <v>1.8402316898587123</v>
      </c>
      <c r="O231" s="235">
        <f>IF(IFERROR(INDEX('Both teabags AfterWet'!$D$1:$D$839,MATCH(J231,'Both teabags AfterWet'!$B$1:$B$839,0)),"")="","",(IFERROR(INDEX('Both teabags AfterWet'!$D$1:$D$839,MATCH(J231,'Both teabags AfterWet'!$B$1:$B$839,0)),"")))</f>
        <v>1.3628</v>
      </c>
      <c r="P231" s="235">
        <f t="shared" si="25"/>
        <v>1.2121999999999999</v>
      </c>
      <c r="Q231" s="235">
        <f>IFERROR(INDEX('Ashed teabags wet'!$J$2:$J$825,MATCH(J231,'Ashed teabags wet'!$B$2:$B$825,0)),"")</f>
        <v>4.3562439496613994</v>
      </c>
      <c r="R231" s="235">
        <f t="shared" si="29"/>
        <v>1.1593936108422045</v>
      </c>
      <c r="S231" s="236">
        <f>'WetLitterbags placem_collection'!E12</f>
        <v>42766</v>
      </c>
      <c r="T231" s="236">
        <f>IF('WetLitterbags placem_collection'!G12="","",'WetLitterbags placem_collection'!G12)</f>
        <v>42818</v>
      </c>
      <c r="U231" s="237">
        <f t="shared" si="26"/>
        <v>52</v>
      </c>
      <c r="V231" s="235">
        <f t="shared" si="27"/>
        <v>0.67100000000000004</v>
      </c>
      <c r="W231" s="235">
        <f t="shared" si="28"/>
        <v>0.68083807901650784</v>
      </c>
      <c r="X231">
        <f>IFERROR(INDEX(Rainfall_Wet!$O$2:$O$217,MATCH(B231, Rainfall_Wet!$A$2:$A$217,0)),"")</f>
        <v>194.43839254400001</v>
      </c>
      <c r="Y231" s="241">
        <v>21.13063730679653</v>
      </c>
      <c r="Z231" s="241">
        <v>3.0912555579081076</v>
      </c>
      <c r="AA231" s="241">
        <v>75.778107135295357</v>
      </c>
      <c r="AB231" s="242" t="s">
        <v>2688</v>
      </c>
      <c r="AC231" s="241">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s="25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f>
        <v/>
      </c>
      <c r="AM231" t="str">
        <f>IF(ISNUMBER(SEARCH("H", 'WetLitterbags placem_collection'!W12)),"YES","")</f>
        <v/>
      </c>
      <c r="AN231" t="str">
        <f>IF(ISNUMBER(SEARCH("R", 'WetLitterbags placem_collection'!W12)),"YES","")</f>
        <v/>
      </c>
    </row>
    <row r="232" spans="1:40" ht="15" customHeight="1">
      <c r="A232" s="268" t="s">
        <v>2460</v>
      </c>
      <c r="B232" s="282">
        <f>'Dry_Litterbag Placem_Collection'!A13</f>
        <v>11</v>
      </c>
      <c r="C232" s="282" t="str">
        <f>'Dry_Litterbag Placem_Collection'!B13</f>
        <v>Makao</v>
      </c>
      <c r="D232" s="282" t="s">
        <v>2677</v>
      </c>
      <c r="E232" s="282" t="s">
        <v>2678</v>
      </c>
      <c r="F232" s="282">
        <v>2</v>
      </c>
      <c r="G232" s="283" t="str">
        <f>'Dry_Litterbag Placem_Collection'!C13</f>
        <v>Dry_Ag2_T3</v>
      </c>
      <c r="H232" s="284" t="s">
        <v>2559</v>
      </c>
      <c r="I232" s="292" t="s">
        <v>298</v>
      </c>
      <c r="J232" s="233" t="str">
        <f>'WetLitterbags placem_collection'!M13</f>
        <v>R446</v>
      </c>
      <c r="K232" s="235">
        <f>IFERROR(INDEX('Green_rooibos initial weight'!$C$5:$C$1749,MATCH(J232, 'Green_rooibos initial weight'!$A$5:$A$1749,0)),"")</f>
        <v>2.2679999999999998</v>
      </c>
      <c r="L232" s="235">
        <f t="shared" si="23"/>
        <v>2.0181999999999998</v>
      </c>
      <c r="M232" s="235">
        <f>AVERAGE('Ashed teabags wet'!$J$814:$J$816)</f>
        <v>2.2816647271287041</v>
      </c>
      <c r="N232" s="235">
        <f t="shared" si="24"/>
        <v>1.9721514424770883</v>
      </c>
      <c r="O232" s="235">
        <f>IF(IFERROR(INDEX('Both teabags AfterWet'!$D$1:$D$839,MATCH(J232,'Both teabags AfterWet'!$B$1:$B$839,0)),"")="","",(IFERROR(INDEX('Both teabags AfterWet'!$D$1:$D$839,MATCH(J232,'Both teabags AfterWet'!$B$1:$B$839,0)),"")))</f>
        <v>1.4224000000000001</v>
      </c>
      <c r="P232" s="235">
        <f t="shared" si="25"/>
        <v>1.2718</v>
      </c>
      <c r="Q232" s="235">
        <f>IFERROR(INDEX('Ashed teabags wet'!$J$2:$J$825,MATCH(J232,'Ashed teabags wet'!$B$2:$B$825,0)),"")</f>
        <v>5.1775147928992347</v>
      </c>
      <c r="R232" s="235">
        <f t="shared" si="29"/>
        <v>1.2059523668639076</v>
      </c>
      <c r="S232" s="236">
        <f>'WetLitterbags placem_collection'!E13</f>
        <v>42766</v>
      </c>
      <c r="T232" s="236">
        <f>IF('WetLitterbags placem_collection'!G13="","",'WetLitterbags placem_collection'!G13)</f>
        <v>42818</v>
      </c>
      <c r="U232" s="237">
        <f t="shared" si="26"/>
        <v>52</v>
      </c>
      <c r="V232" s="235">
        <f t="shared" si="27"/>
        <v>0.74639999999999973</v>
      </c>
      <c r="W232" s="235">
        <f t="shared" si="28"/>
        <v>0.76619907561318068</v>
      </c>
      <c r="X232">
        <f>IFERROR(INDEX(Rainfall_Wet!$O$2:$O$217,MATCH(B232, Rainfall_Wet!$A$2:$A$217,0)),"")</f>
        <v>194.43839254400001</v>
      </c>
      <c r="Y232" s="241">
        <v>21.13063730679653</v>
      </c>
      <c r="Z232" s="241">
        <v>3.0912555579081076</v>
      </c>
      <c r="AA232" s="241">
        <v>75.778107135295357</v>
      </c>
      <c r="AB232" s="242" t="s">
        <v>2688</v>
      </c>
      <c r="AC232" s="241">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s="25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f>
        <v/>
      </c>
      <c r="AM232" t="str">
        <f>IF(ISNUMBER(SEARCH("H", 'WetLitterbags placem_collection'!W13)),"YES","")</f>
        <v/>
      </c>
      <c r="AN232" t="str">
        <f>IF(ISNUMBER(SEARCH("R", 'WetLitterbags placem_collection'!W13)),"YES","")</f>
        <v/>
      </c>
    </row>
    <row r="233" spans="1:40" ht="15" customHeight="1">
      <c r="A233" s="268" t="s">
        <v>2460</v>
      </c>
      <c r="B233" s="282">
        <f>'Dry_Litterbag Placem_Collection'!A14</f>
        <v>12</v>
      </c>
      <c r="C233" s="282" t="str">
        <f>'Dry_Litterbag Placem_Collection'!B14</f>
        <v>Makao</v>
      </c>
      <c r="D233" s="282" t="s">
        <v>2677</v>
      </c>
      <c r="E233" s="282" t="s">
        <v>2678</v>
      </c>
      <c r="F233" s="282">
        <v>2</v>
      </c>
      <c r="G233" s="283" t="str">
        <f>'Dry_Litterbag Placem_Collection'!C14</f>
        <v>Dry_Ag2_T4</v>
      </c>
      <c r="H233" s="284" t="s">
        <v>2559</v>
      </c>
      <c r="I233" s="292" t="s">
        <v>298</v>
      </c>
      <c r="J233" s="233" t="str">
        <f>'WetLitterbags placem_collection'!M14</f>
        <v>R409</v>
      </c>
      <c r="K233" s="235">
        <f>IFERROR(INDEX('Green_rooibos initial weight'!$C$5:$C$1749,MATCH(J233, 'Green_rooibos initial weight'!$A$5:$A$1749,0)),"")</f>
        <v>2.2000000000000002</v>
      </c>
      <c r="L233" s="235">
        <f t="shared" si="23"/>
        <v>1.9502000000000002</v>
      </c>
      <c r="M233" s="235">
        <f>AVERAGE('Ashed teabags wet'!$J$814:$J$816)</f>
        <v>2.2816647271287041</v>
      </c>
      <c r="N233" s="235">
        <f t="shared" si="24"/>
        <v>1.9057029744915361</v>
      </c>
      <c r="O233" s="235" t="str">
        <f>IF(IFERROR(INDEX('Both teabags AfterWet'!$D$1:$D$839,MATCH(J233,'Both teabags AfterWet'!$B$1:$B$839,0)),"")="","",(IFERROR(INDEX('Both teabags AfterWet'!$D$1:$D$839,MATCH(J233,'Both teabags AfterWet'!$B$1:$B$839,0)),"")))</f>
        <v/>
      </c>
      <c r="P233" s="235" t="str">
        <f t="shared" si="25"/>
        <v/>
      </c>
      <c r="Q233" s="235" t="str">
        <f>IFERROR(INDEX('Ashed teabags wet'!$J$2:$J$825,MATCH(J233,'Ashed teabags wet'!$B$2:$B$825,0)),"")</f>
        <v/>
      </c>
      <c r="R233" s="235" t="str">
        <f t="shared" si="29"/>
        <v/>
      </c>
      <c r="S233" s="236">
        <f>'WetLitterbags placem_collection'!E14</f>
        <v>42766</v>
      </c>
      <c r="T233" s="236" t="str">
        <f>IF('WetLitterbags placem_collection'!G14="","",'WetLitterbags placem_collection'!G14)</f>
        <v/>
      </c>
      <c r="U233" s="237" t="str">
        <f t="shared" si="26"/>
        <v/>
      </c>
      <c r="V233" s="235" t="str">
        <f t="shared" si="27"/>
        <v/>
      </c>
      <c r="W233" s="235" t="str">
        <f t="shared" si="28"/>
        <v/>
      </c>
      <c r="X233" t="str">
        <f>IFERROR(INDEX(Rainfall_Wet!$O$2:$O$217,MATCH(B233, Rainfall_Wet!$A$2:$A$217,0)),"")</f>
        <v/>
      </c>
      <c r="Y233" s="241">
        <v>21.13063730679653</v>
      </c>
      <c r="Z233" s="241">
        <v>3.0912555579081076</v>
      </c>
      <c r="AA233" s="241">
        <v>75.778107135295357</v>
      </c>
      <c r="AB233" s="242" t="s">
        <v>2688</v>
      </c>
      <c r="AC233" s="241">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s="25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f>
        <v/>
      </c>
      <c r="AM233" t="str">
        <f>IF(ISNUMBER(SEARCH("H", 'WetLitterbags placem_collection'!W14)),"YES","")</f>
        <v/>
      </c>
      <c r="AN233" t="str">
        <f>IF(ISNUMBER(SEARCH("R", 'WetLitterbags placem_collection'!W14)),"YES","")</f>
        <v/>
      </c>
    </row>
    <row r="234" spans="1:40" ht="15" customHeight="1">
      <c r="A234" s="268" t="s">
        <v>2460</v>
      </c>
      <c r="B234" s="282">
        <f>'Dry_Litterbag Placem_Collection'!A15</f>
        <v>13</v>
      </c>
      <c r="C234" s="282" t="str">
        <f>'Dry_Litterbag Placem_Collection'!B15</f>
        <v>Makao</v>
      </c>
      <c r="D234" s="282" t="s">
        <v>2677</v>
      </c>
      <c r="E234" s="282" t="s">
        <v>2678</v>
      </c>
      <c r="F234" s="282">
        <v>2</v>
      </c>
      <c r="G234" s="283" t="str">
        <f>'Dry_Litterbag Placem_Collection'!C15</f>
        <v>Dry_Ag2_T5</v>
      </c>
      <c r="H234" s="284" t="s">
        <v>2559</v>
      </c>
      <c r="I234" s="292" t="s">
        <v>298</v>
      </c>
      <c r="J234" s="233" t="str">
        <f>'WetLitterbags placem_collection'!M15</f>
        <v>R450</v>
      </c>
      <c r="K234" s="235">
        <f>IFERROR(INDEX('Green_rooibos initial weight'!$C$5:$C$1749,MATCH(J234, 'Green_rooibos initial weight'!$A$5:$A$1749,0)),"")</f>
        <v>2.2250000000000001</v>
      </c>
      <c r="L234" s="235">
        <f t="shared" si="23"/>
        <v>1.9752000000000001</v>
      </c>
      <c r="M234" s="235">
        <f>AVERAGE('Ashed teabags wet'!$J$814:$J$816)</f>
        <v>2.2816647271287041</v>
      </c>
      <c r="N234" s="235">
        <f t="shared" si="24"/>
        <v>1.9301325583097539</v>
      </c>
      <c r="O234" s="235">
        <f>IF(IFERROR(INDEX('Both teabags AfterWet'!$D$1:$D$839,MATCH(J234,'Both teabags AfterWet'!$B$1:$B$839,0)),"")="","",(IFERROR(INDEX('Both teabags AfterWet'!$D$1:$D$839,MATCH(J234,'Both teabags AfterWet'!$B$1:$B$839,0)),"")))</f>
        <v>0.91920000000000002</v>
      </c>
      <c r="P234" s="235">
        <f t="shared" si="25"/>
        <v>0.76859999999999995</v>
      </c>
      <c r="Q234" s="235">
        <f>IFERROR(INDEX('Ashed teabags wet'!$J$2:$J$825,MATCH(J234,'Ashed teabags wet'!$B$2:$B$825,0)),"")</f>
        <v>41.214534594325485</v>
      </c>
      <c r="R234" s="235">
        <f t="shared" si="29"/>
        <v>0.45182508710801428</v>
      </c>
      <c r="S234" s="236">
        <f>'WetLitterbags placem_collection'!E15</f>
        <v>42766</v>
      </c>
      <c r="T234" s="236">
        <f>IF('WetLitterbags placem_collection'!G15="","",'WetLitterbags placem_collection'!G15)</f>
        <v>42818</v>
      </c>
      <c r="U234" s="237">
        <f t="shared" si="26"/>
        <v>52</v>
      </c>
      <c r="V234" s="235">
        <f t="shared" si="27"/>
        <v>1.2066000000000001</v>
      </c>
      <c r="W234" s="235">
        <f t="shared" si="28"/>
        <v>1.4783074712017397</v>
      </c>
      <c r="X234">
        <f>IFERROR(INDEX(Rainfall_Wet!$O$2:$O$217,MATCH(B234, Rainfall_Wet!$A$2:$A$217,0)),"")</f>
        <v>194.43839254400001</v>
      </c>
      <c r="Y234" s="241">
        <v>21.13063730679653</v>
      </c>
      <c r="Z234" s="241">
        <v>3.0912555579081076</v>
      </c>
      <c r="AA234" s="241">
        <v>75.778107135295357</v>
      </c>
      <c r="AB234" s="242" t="s">
        <v>2688</v>
      </c>
      <c r="AC234" s="241">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s="25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f>
        <v/>
      </c>
      <c r="AM234" t="str">
        <f>IF(ISNUMBER(SEARCH("H", 'WetLitterbags placem_collection'!W15)),"YES","")</f>
        <v>YES</v>
      </c>
      <c r="AN234" t="str">
        <f>IF(ISNUMBER(SEARCH("R", 'WetLitterbags placem_collection'!W15)),"YES","")</f>
        <v>YES</v>
      </c>
    </row>
    <row r="235" spans="1:40" ht="15" customHeight="1">
      <c r="A235" s="268" t="s">
        <v>2460</v>
      </c>
      <c r="B235" s="282">
        <f>'Dry_Litterbag Placem_Collection'!A16</f>
        <v>14</v>
      </c>
      <c r="C235" s="282" t="str">
        <f>'Dry_Litterbag Placem_Collection'!B16</f>
        <v>Makao</v>
      </c>
      <c r="D235" s="282" t="s">
        <v>2677</v>
      </c>
      <c r="E235" s="282" t="s">
        <v>2678</v>
      </c>
      <c r="F235" s="282">
        <v>2</v>
      </c>
      <c r="G235" s="283" t="str">
        <f>'Dry_Litterbag Placem_Collection'!C16</f>
        <v>Dry_Ag2_T6</v>
      </c>
      <c r="H235" s="284" t="s">
        <v>2559</v>
      </c>
      <c r="I235" s="292" t="s">
        <v>298</v>
      </c>
      <c r="J235" s="233" t="str">
        <f>'WetLitterbags placem_collection'!M16</f>
        <v>R382</v>
      </c>
      <c r="K235" s="235">
        <f>IFERROR(INDEX('Green_rooibos initial weight'!$C$5:$C$1749,MATCH(J235, 'Green_rooibos initial weight'!$A$5:$A$1749,0)),"")</f>
        <v>2.2210000000000001</v>
      </c>
      <c r="L235" s="235">
        <f t="shared" si="23"/>
        <v>1.9712000000000001</v>
      </c>
      <c r="M235" s="235">
        <f>AVERAGE('Ashed teabags wet'!$J$814:$J$816)</f>
        <v>2.2816647271287041</v>
      </c>
      <c r="N235" s="235">
        <f t="shared" si="24"/>
        <v>1.926223824898839</v>
      </c>
      <c r="O235" s="235">
        <f>IF(IFERROR(INDEX('Both teabags AfterWet'!$D$1:$D$839,MATCH(J235,'Both teabags AfterWet'!$B$1:$B$839,0)),"")="","",(IFERROR(INDEX('Both teabags AfterWet'!$D$1:$D$839,MATCH(J235,'Both teabags AfterWet'!$B$1:$B$839,0)),"")))</f>
        <v>1.794</v>
      </c>
      <c r="P235" s="235">
        <f t="shared" si="25"/>
        <v>1.6434</v>
      </c>
      <c r="Q235" s="235">
        <f>IFERROR(INDEX('Ashed teabags wet'!$J$2:$J$825,MATCH(J235,'Ashed teabags wet'!$B$2:$B$825,0)),"")</f>
        <v>87.890437289764591</v>
      </c>
      <c r="R235" s="235">
        <f t="shared" si="29"/>
        <v>0.1990085535800088</v>
      </c>
      <c r="S235" s="236">
        <f>'WetLitterbags placem_collection'!E16</f>
        <v>42766</v>
      </c>
      <c r="T235" s="236">
        <f>IF('WetLitterbags placem_collection'!G16="","",'WetLitterbags placem_collection'!G16)</f>
        <v>42818</v>
      </c>
      <c r="U235" s="237">
        <f t="shared" si="26"/>
        <v>52</v>
      </c>
      <c r="V235" s="235">
        <f t="shared" si="27"/>
        <v>0.32780000000000009</v>
      </c>
      <c r="W235" s="235">
        <f t="shared" si="28"/>
        <v>1.7272152713188302</v>
      </c>
      <c r="X235">
        <f>IFERROR(INDEX(Rainfall_Wet!$O$2:$O$217,MATCH(B235, Rainfall_Wet!$A$2:$A$217,0)),"")</f>
        <v>194.43839254400001</v>
      </c>
      <c r="Y235" s="241">
        <v>21.13063730679653</v>
      </c>
      <c r="Z235" s="241">
        <v>3.0912555579081076</v>
      </c>
      <c r="AA235" s="241">
        <v>75.778107135295357</v>
      </c>
      <c r="AB235" s="242" t="s">
        <v>2688</v>
      </c>
      <c r="AC235" s="241">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s="25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f>
        <v/>
      </c>
      <c r="AM235" t="str">
        <f>IF(ISNUMBER(SEARCH("H", 'WetLitterbags placem_collection'!W16)),"YES","")</f>
        <v>YES</v>
      </c>
      <c r="AN235" t="str">
        <f>IF(ISNUMBER(SEARCH("R", 'WetLitterbags placem_collection'!W16)),"YES","")</f>
        <v>YES</v>
      </c>
    </row>
    <row r="236" spans="1:40" ht="15" customHeight="1">
      <c r="A236" s="268" t="s">
        <v>2460</v>
      </c>
      <c r="B236" s="282">
        <f>'Dry_Litterbag Placem_Collection'!A17</f>
        <v>15</v>
      </c>
      <c r="C236" s="282" t="str">
        <f>'Dry_Litterbag Placem_Collection'!B17</f>
        <v>Makao</v>
      </c>
      <c r="D236" s="282" t="s">
        <v>2677</v>
      </c>
      <c r="E236" s="282" t="s">
        <v>2678</v>
      </c>
      <c r="F236" s="282">
        <v>2</v>
      </c>
      <c r="G236" s="283" t="str">
        <f>'Dry_Litterbag Placem_Collection'!C17</f>
        <v>Dry_Ag2_T7</v>
      </c>
      <c r="H236" s="284" t="s">
        <v>2559</v>
      </c>
      <c r="I236" s="292" t="s">
        <v>298</v>
      </c>
      <c r="J236" s="233" t="str">
        <f>'WetLitterbags placem_collection'!M17</f>
        <v>R415</v>
      </c>
      <c r="K236" s="235">
        <f>IFERROR(INDEX('Green_rooibos initial weight'!$C$5:$C$1749,MATCH(J236, 'Green_rooibos initial weight'!$A$5:$A$1749,0)),"")</f>
        <v>2.2160000000000002</v>
      </c>
      <c r="L236" s="235">
        <f t="shared" si="23"/>
        <v>1.9662000000000002</v>
      </c>
      <c r="M236" s="235">
        <f>AVERAGE('Ashed teabags wet'!$J$814:$J$816)</f>
        <v>2.2816647271287041</v>
      </c>
      <c r="N236" s="235">
        <f t="shared" si="24"/>
        <v>1.9213379081351956</v>
      </c>
      <c r="O236" s="235">
        <f>IF(IFERROR(INDEX('Both teabags AfterWet'!$D$1:$D$839,MATCH(J236,'Both teabags AfterWet'!$B$1:$B$839,0)),"")="","",(IFERROR(INDEX('Both teabags AfterWet'!$D$1:$D$839,MATCH(J236,'Both teabags AfterWet'!$B$1:$B$839,0)),"")))</f>
        <v>2.96</v>
      </c>
      <c r="P236" s="235">
        <f t="shared" si="25"/>
        <v>2.8094000000000001</v>
      </c>
      <c r="Q236" s="235">
        <f>IFERROR(INDEX('Ashed teabags wet'!$J$2:$J$825,MATCH(J236,'Ashed teabags wet'!$B$2:$B$825,0)),"")</f>
        <v>78.641732283464947</v>
      </c>
      <c r="R236" s="235">
        <f t="shared" si="29"/>
        <v>0.60003917322833589</v>
      </c>
      <c r="S236" s="236">
        <f>'WetLitterbags placem_collection'!E17</f>
        <v>42766</v>
      </c>
      <c r="T236" s="236">
        <f>IF('WetLitterbags placem_collection'!G17="","",'WetLitterbags placem_collection'!G17)</f>
        <v>42818</v>
      </c>
      <c r="U236" s="237">
        <f t="shared" si="26"/>
        <v>52</v>
      </c>
      <c r="V236" s="235">
        <f t="shared" si="27"/>
        <v>-0.84319999999999995</v>
      </c>
      <c r="W236" s="235">
        <f t="shared" si="28"/>
        <v>1.3212987349068597</v>
      </c>
      <c r="X236">
        <f>IFERROR(INDEX(Rainfall_Wet!$O$2:$O$217,MATCH(B236, Rainfall_Wet!$A$2:$A$217,0)),"")</f>
        <v>194.43839254400001</v>
      </c>
      <c r="Y236" s="241">
        <v>21.13063730679653</v>
      </c>
      <c r="Z236" s="241">
        <v>3.0912555579081076</v>
      </c>
      <c r="AA236" s="241">
        <v>75.778107135295357</v>
      </c>
      <c r="AB236" s="242" t="s">
        <v>2688</v>
      </c>
      <c r="AC236" s="241">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s="25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f>
        <v>YES</v>
      </c>
      <c r="AM236" t="str">
        <f>IF(ISNUMBER(SEARCH("H", 'WetLitterbags placem_collection'!W17)),"YES","")</f>
        <v>YES</v>
      </c>
      <c r="AN236" t="str">
        <f>IF(ISNUMBER(SEARCH("R", 'WetLitterbags placem_collection'!W17)),"YES","")</f>
        <v>YES</v>
      </c>
    </row>
    <row r="237" spans="1:40" ht="15" customHeight="1">
      <c r="A237" s="268" t="s">
        <v>2460</v>
      </c>
      <c r="B237" s="282">
        <f>'Dry_Litterbag Placem_Collection'!A18</f>
        <v>16</v>
      </c>
      <c r="C237" s="282" t="str">
        <f>'Dry_Litterbag Placem_Collection'!B18</f>
        <v>Makao</v>
      </c>
      <c r="D237" s="282" t="s">
        <v>2677</v>
      </c>
      <c r="E237" s="282" t="s">
        <v>2678</v>
      </c>
      <c r="F237" s="282">
        <v>2</v>
      </c>
      <c r="G237" s="283" t="str">
        <f>'Dry_Litterbag Placem_Collection'!C18</f>
        <v>Dry_Ag2_T8</v>
      </c>
      <c r="H237" s="284" t="s">
        <v>2559</v>
      </c>
      <c r="I237" s="292" t="s">
        <v>298</v>
      </c>
      <c r="J237" s="233" t="str">
        <f>'WetLitterbags placem_collection'!M18</f>
        <v>R519</v>
      </c>
      <c r="K237" s="235">
        <f>IFERROR(INDEX('Green_rooibos initial weight'!$C$5:$C$1749,MATCH(J237, 'Green_rooibos initial weight'!$A$5:$A$1749,0)),"")</f>
        <v>2.21</v>
      </c>
      <c r="L237" s="235">
        <f t="shared" si="23"/>
        <v>1.9601999999999999</v>
      </c>
      <c r="M237" s="235">
        <f>AVERAGE('Ashed teabags wet'!$J$814:$J$816)</f>
        <v>2.2816647271287041</v>
      </c>
      <c r="N237" s="235">
        <f t="shared" si="24"/>
        <v>1.9154748080188231</v>
      </c>
      <c r="O237" s="235">
        <f>IF(IFERROR(INDEX('Both teabags AfterWet'!$D$1:$D$839,MATCH(J237,'Both teabags AfterWet'!$B$1:$B$839,0)),"")="","",(IFERROR(INDEX('Both teabags AfterWet'!$D$1:$D$839,MATCH(J237,'Both teabags AfterWet'!$B$1:$B$839,0)),"")))</f>
        <v>1.4281999999999999</v>
      </c>
      <c r="P237" s="235">
        <f t="shared" si="25"/>
        <v>1.2775999999999998</v>
      </c>
      <c r="Q237" s="235">
        <f>IFERROR(INDEX('Ashed teabags wet'!$J$2:$J$825,MATCH(J237,'Ashed teabags wet'!$B$2:$B$825,0)),"")</f>
        <v>5.8709364386224854</v>
      </c>
      <c r="R237" s="235">
        <f t="shared" si="29"/>
        <v>1.2025929160601589</v>
      </c>
      <c r="S237" s="236">
        <f>'WetLitterbags placem_collection'!E18</f>
        <v>42766</v>
      </c>
      <c r="T237" s="236">
        <f>IF('WetLitterbags placem_collection'!G18="","",'WetLitterbags placem_collection'!G18)</f>
        <v>42818</v>
      </c>
      <c r="U237" s="237">
        <f t="shared" si="26"/>
        <v>52</v>
      </c>
      <c r="V237" s="235">
        <f t="shared" si="27"/>
        <v>0.6826000000000001</v>
      </c>
      <c r="W237" s="235">
        <f t="shared" si="28"/>
        <v>0.71288189195866414</v>
      </c>
      <c r="X237">
        <f>IFERROR(INDEX(Rainfall_Wet!$O$2:$O$217,MATCH(B237, Rainfall_Wet!$A$2:$A$217,0)),"")</f>
        <v>194.43839254400001</v>
      </c>
      <c r="Y237" s="241">
        <v>21.13063730679653</v>
      </c>
      <c r="Z237" s="241">
        <v>3.0912555579081076</v>
      </c>
      <c r="AA237" s="241">
        <v>75.778107135295357</v>
      </c>
      <c r="AB237" s="242" t="s">
        <v>2688</v>
      </c>
      <c r="AC237" s="241">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s="25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f>
        <v/>
      </c>
      <c r="AM237" t="str">
        <f>IF(ISNUMBER(SEARCH("H", 'WetLitterbags placem_collection'!W18)),"YES","")</f>
        <v>YES</v>
      </c>
      <c r="AN237" t="str">
        <f>IF(ISNUMBER(SEARCH("R", 'WetLitterbags placem_collection'!W18)),"YES","")</f>
        <v>YES</v>
      </c>
    </row>
    <row r="238" spans="1:40" ht="15" customHeight="1">
      <c r="A238" s="268" t="s">
        <v>2460</v>
      </c>
      <c r="B238" s="282">
        <f>'Dry_Litterbag Placem_Collection'!A19</f>
        <v>17</v>
      </c>
      <c r="C238" s="282" t="str">
        <f>'Dry_Litterbag Placem_Collection'!B19</f>
        <v>Makao</v>
      </c>
      <c r="D238" s="282" t="s">
        <v>2677</v>
      </c>
      <c r="E238" s="282" t="s">
        <v>2678</v>
      </c>
      <c r="F238" s="282">
        <v>3</v>
      </c>
      <c r="G238" s="283" t="str">
        <f>'Dry_Litterbag Placem_Collection'!C19</f>
        <v>Dry_Ag3_T1</v>
      </c>
      <c r="H238" s="284" t="s">
        <v>2559</v>
      </c>
      <c r="I238" s="292" t="s">
        <v>298</v>
      </c>
      <c r="J238" s="233" t="str">
        <f>'WetLitterbags placem_collection'!M19</f>
        <v>R542</v>
      </c>
      <c r="K238" s="235">
        <f>IFERROR(INDEX('Green_rooibos initial weight'!$C$5:$C$1749,MATCH(J238, 'Green_rooibos initial weight'!$A$5:$A$1749,0)),"")</f>
        <v>2.2010000000000001</v>
      </c>
      <c r="L238" s="235">
        <f t="shared" si="23"/>
        <v>1.9512</v>
      </c>
      <c r="M238" s="235">
        <f>AVERAGE('Ashed teabags wet'!$J$814:$J$816)</f>
        <v>2.2816647271287041</v>
      </c>
      <c r="N238" s="235">
        <f t="shared" si="24"/>
        <v>1.9066801578442647</v>
      </c>
      <c r="O238" s="235">
        <f>IF(IFERROR(INDEX('Both teabags AfterWet'!$D$1:$D$839,MATCH(J238,'Both teabags AfterWet'!$B$1:$B$839,0)),"")="","",(IFERROR(INDEX('Both teabags AfterWet'!$D$1:$D$839,MATCH(J238,'Both teabags AfterWet'!$B$1:$B$839,0)),"")))</f>
        <v>1.6227</v>
      </c>
      <c r="P238" s="235">
        <f t="shared" si="25"/>
        <v>1.4721</v>
      </c>
      <c r="Q238" s="235">
        <f>IFERROR(INDEX('Ashed teabags wet'!$J$2:$J$825,MATCH(J238,'Ashed teabags wet'!$B$2:$B$825,0)),"")</f>
        <v>7.361376673040378</v>
      </c>
      <c r="R238" s="235">
        <f t="shared" si="29"/>
        <v>1.3637331739961727</v>
      </c>
      <c r="S238" s="236">
        <f>'WetLitterbags placem_collection'!E19</f>
        <v>42767</v>
      </c>
      <c r="T238" s="236">
        <f>IF('WetLitterbags placem_collection'!G19="","",'WetLitterbags placem_collection'!G19)</f>
        <v>42818</v>
      </c>
      <c r="U238" s="237">
        <f t="shared" si="26"/>
        <v>51</v>
      </c>
      <c r="V238" s="235">
        <f t="shared" si="27"/>
        <v>0.47910000000000008</v>
      </c>
      <c r="W238" s="235">
        <f t="shared" si="28"/>
        <v>0.54294698384809204</v>
      </c>
      <c r="X238">
        <f>IFERROR(INDEX(Rainfall_Wet!$O$2:$O$217,MATCH(B238, Rainfall_Wet!$A$2:$A$217,0)),"")</f>
        <v>185.630065823</v>
      </c>
      <c r="Y238" s="241">
        <v>54.080969906906262</v>
      </c>
      <c r="Z238" s="241">
        <v>21.264484651351896</v>
      </c>
      <c r="AA238" s="241">
        <v>24.654545441741845</v>
      </c>
      <c r="AB238" s="242" t="s">
        <v>2691</v>
      </c>
      <c r="AC238" s="241">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s="25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f>
        <v/>
      </c>
      <c r="AM238" t="str">
        <f>IF(ISNUMBER(SEARCH("H", 'WetLitterbags placem_collection'!W19)),"YES","")</f>
        <v/>
      </c>
      <c r="AN238" t="str">
        <f>IF(ISNUMBER(SEARCH("R", 'WetLitterbags placem_collection'!W19)),"YES","")</f>
        <v>YES</v>
      </c>
    </row>
    <row r="239" spans="1:40" ht="15" customHeight="1">
      <c r="A239" s="268" t="s">
        <v>2460</v>
      </c>
      <c r="B239" s="282">
        <f>'Dry_Litterbag Placem_Collection'!A20</f>
        <v>18</v>
      </c>
      <c r="C239" s="282" t="str">
        <f>'Dry_Litterbag Placem_Collection'!B20</f>
        <v>Makao</v>
      </c>
      <c r="D239" s="282" t="s">
        <v>2677</v>
      </c>
      <c r="E239" s="282" t="s">
        <v>2678</v>
      </c>
      <c r="F239" s="282">
        <v>3</v>
      </c>
      <c r="G239" s="283" t="str">
        <f>'Dry_Litterbag Placem_Collection'!C20</f>
        <v>Dry_Ag3_T2</v>
      </c>
      <c r="H239" s="284" t="s">
        <v>2559</v>
      </c>
      <c r="I239" s="292" t="s">
        <v>298</v>
      </c>
      <c r="J239" s="233" t="str">
        <f>'WetLitterbags placem_collection'!M20</f>
        <v>R128</v>
      </c>
      <c r="K239" s="235">
        <f>IFERROR(INDEX('Green_rooibos initial weight'!$C$5:$C$1749,MATCH(J239, 'Green_rooibos initial weight'!$A$5:$A$1749,0)),"")</f>
        <v>2.2370000000000001</v>
      </c>
      <c r="L239" s="235">
        <f t="shared" si="23"/>
        <v>1.9872000000000001</v>
      </c>
      <c r="M239" s="235">
        <f>AVERAGE('Ashed teabags wet'!$J$814:$J$816)</f>
        <v>2.2816647271287041</v>
      </c>
      <c r="N239" s="235">
        <f t="shared" si="24"/>
        <v>1.9418587585424985</v>
      </c>
      <c r="O239" s="235">
        <f>IF(IFERROR(INDEX('Both teabags AfterWet'!$D$1:$D$839,MATCH(J239,'Both teabags AfterWet'!$B$1:$B$839,0)),"")="","",(IFERROR(INDEX('Both teabags AfterWet'!$D$1:$D$839,MATCH(J239,'Both teabags AfterWet'!$B$1:$B$839,0)),"")))</f>
        <v>1.79</v>
      </c>
      <c r="P239" s="235">
        <f t="shared" si="25"/>
        <v>1.6394</v>
      </c>
      <c r="Q239" s="235">
        <f>IFERROR(INDEX('Ashed teabags wet'!$J$2:$J$825,MATCH(J239,'Ashed teabags wet'!$B$2:$B$825,0)),"")</f>
        <v>6.4723320158097151</v>
      </c>
      <c r="R239" s="235">
        <f t="shared" si="29"/>
        <v>1.5332925889328155</v>
      </c>
      <c r="S239" s="236">
        <f>'WetLitterbags placem_collection'!E20</f>
        <v>42767</v>
      </c>
      <c r="T239" s="236">
        <f>IF('WetLitterbags placem_collection'!G20="","",'WetLitterbags placem_collection'!G20)</f>
        <v>42818</v>
      </c>
      <c r="U239" s="237">
        <f t="shared" si="26"/>
        <v>51</v>
      </c>
      <c r="V239" s="235">
        <f t="shared" si="27"/>
        <v>0.34780000000000011</v>
      </c>
      <c r="W239" s="235">
        <f t="shared" si="28"/>
        <v>0.40856616960968295</v>
      </c>
      <c r="X239">
        <f>IFERROR(INDEX(Rainfall_Wet!$O$2:$O$217,MATCH(B239, Rainfall_Wet!$A$2:$A$217,0)),"")</f>
        <v>185.630065823</v>
      </c>
      <c r="Y239" s="241">
        <v>54.080969906906262</v>
      </c>
      <c r="Z239" s="241">
        <v>21.264484651351896</v>
      </c>
      <c r="AA239" s="241">
        <v>24.654545441741845</v>
      </c>
      <c r="AB239" s="242" t="s">
        <v>2691</v>
      </c>
      <c r="AC239" s="241">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s="25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f>
        <v/>
      </c>
      <c r="AM239" t="str">
        <f>IF(ISNUMBER(SEARCH("H", 'WetLitterbags placem_collection'!W20)),"YES","")</f>
        <v/>
      </c>
      <c r="AN239" t="str">
        <f>IF(ISNUMBER(SEARCH("R", 'WetLitterbags placem_collection'!W20)),"YES","")</f>
        <v/>
      </c>
    </row>
    <row r="240" spans="1:40" ht="15" customHeight="1">
      <c r="A240" s="268" t="s">
        <v>2460</v>
      </c>
      <c r="B240" s="282">
        <f>'Dry_Litterbag Placem_Collection'!A21</f>
        <v>19</v>
      </c>
      <c r="C240" s="282" t="str">
        <f>'Dry_Litterbag Placem_Collection'!B21</f>
        <v>Makao</v>
      </c>
      <c r="D240" s="282" t="s">
        <v>2677</v>
      </c>
      <c r="E240" s="282" t="s">
        <v>2678</v>
      </c>
      <c r="F240" s="282">
        <v>3</v>
      </c>
      <c r="G240" s="283" t="str">
        <f>'Dry_Litterbag Placem_Collection'!C21</f>
        <v>Dry_Ag3_T3</v>
      </c>
      <c r="H240" s="284" t="s">
        <v>2559</v>
      </c>
      <c r="I240" s="292" t="s">
        <v>298</v>
      </c>
      <c r="J240" s="233" t="str">
        <f>'WetLitterbags placem_collection'!M21</f>
        <v>R82</v>
      </c>
      <c r="K240" s="235">
        <f>IFERROR(INDEX('Green_rooibos initial weight'!$C$5:$C$1749,MATCH(J240, 'Green_rooibos initial weight'!$A$5:$A$1749,0)),"")</f>
        <v>2.2490000000000001</v>
      </c>
      <c r="L240" s="235">
        <f t="shared" si="23"/>
        <v>1.9992000000000001</v>
      </c>
      <c r="M240" s="235">
        <f>AVERAGE('Ashed teabags wet'!$J$814:$J$816)</f>
        <v>2.2816647271287041</v>
      </c>
      <c r="N240" s="235">
        <f t="shared" si="24"/>
        <v>1.953584958775243</v>
      </c>
      <c r="O240" s="235">
        <f>IF(IFERROR(INDEX('Both teabags AfterWet'!$D$1:$D$839,MATCH(J240,'Both teabags AfterWet'!$B$1:$B$839,0)),"")="","",(IFERROR(INDEX('Both teabags AfterWet'!$D$1:$D$839,MATCH(J240,'Both teabags AfterWet'!$B$1:$B$839,0)),"")))</f>
        <v>1.514</v>
      </c>
      <c r="P240" s="235">
        <f t="shared" si="25"/>
        <v>1.3633999999999999</v>
      </c>
      <c r="Q240" s="235">
        <f>IFERROR(INDEX('Ashed teabags wet'!$J$2:$J$825,MATCH(J240,'Ashed teabags wet'!$B$2:$B$825,0)),"")</f>
        <v>11.013215859030426</v>
      </c>
      <c r="R240" s="235">
        <f t="shared" si="29"/>
        <v>1.213245814977979</v>
      </c>
      <c r="S240" s="236">
        <f>'WetLitterbags placem_collection'!E21</f>
        <v>42767</v>
      </c>
      <c r="T240" s="236">
        <f>IF('WetLitterbags placem_collection'!G21="","",'WetLitterbags placem_collection'!G21)</f>
        <v>42818</v>
      </c>
      <c r="U240" s="237">
        <f t="shared" si="26"/>
        <v>51</v>
      </c>
      <c r="V240" s="235">
        <f t="shared" si="27"/>
        <v>0.63580000000000014</v>
      </c>
      <c r="W240" s="235">
        <f t="shared" si="28"/>
        <v>0.74033914379726395</v>
      </c>
      <c r="X240">
        <f>IFERROR(INDEX(Rainfall_Wet!$O$2:$O$217,MATCH(B240, Rainfall_Wet!$A$2:$A$217,0)),"")</f>
        <v>185.630065823</v>
      </c>
      <c r="Y240" s="241">
        <v>54.080969906906262</v>
      </c>
      <c r="Z240" s="241">
        <v>21.264484651351896</v>
      </c>
      <c r="AA240" s="241">
        <v>24.654545441741845</v>
      </c>
      <c r="AB240" s="242" t="s">
        <v>2691</v>
      </c>
      <c r="AC240" s="241">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s="25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f>
        <v/>
      </c>
      <c r="AM240" t="str">
        <f>IF(ISNUMBER(SEARCH("H", 'WetLitterbags placem_collection'!W21)),"YES","")</f>
        <v/>
      </c>
      <c r="AN240" t="str">
        <f>IF(ISNUMBER(SEARCH("R", 'WetLitterbags placem_collection'!W21)),"YES","")</f>
        <v/>
      </c>
    </row>
    <row r="241" spans="1:40" ht="15" customHeight="1">
      <c r="A241" s="268" t="s">
        <v>2460</v>
      </c>
      <c r="B241" s="282">
        <f>'Dry_Litterbag Placem_Collection'!A22</f>
        <v>20</v>
      </c>
      <c r="C241" s="282" t="str">
        <f>'Dry_Litterbag Placem_Collection'!B22</f>
        <v>Makao</v>
      </c>
      <c r="D241" s="282" t="s">
        <v>2677</v>
      </c>
      <c r="E241" s="282" t="s">
        <v>2678</v>
      </c>
      <c r="F241" s="282">
        <v>3</v>
      </c>
      <c r="G241" s="283" t="str">
        <f>'Dry_Litterbag Placem_Collection'!C22</f>
        <v>Dry_Ag3_T4</v>
      </c>
      <c r="H241" s="284" t="s">
        <v>2559</v>
      </c>
      <c r="I241" s="292" t="s">
        <v>298</v>
      </c>
      <c r="J241" s="233" t="str">
        <f>'WetLitterbags placem_collection'!M22</f>
        <v>R50</v>
      </c>
      <c r="K241" s="235">
        <f>IFERROR(INDEX('Green_rooibos initial weight'!$C$5:$C$1749,MATCH(J241, 'Green_rooibos initial weight'!$A$5:$A$1749,0)),"")</f>
        <v>2.2490000000000001</v>
      </c>
      <c r="L241" s="235">
        <f t="shared" si="23"/>
        <v>1.9992000000000001</v>
      </c>
      <c r="M241" s="235">
        <f>AVERAGE('Ashed teabags wet'!$J$814:$J$816)</f>
        <v>2.2816647271287041</v>
      </c>
      <c r="N241" s="235">
        <f t="shared" si="24"/>
        <v>1.953584958775243</v>
      </c>
      <c r="O241" s="235">
        <f>IF(IFERROR(INDEX('Both teabags AfterWet'!$D$1:$D$839,MATCH(J241,'Both teabags AfterWet'!$B$1:$B$839,0)),"")="","",(IFERROR(INDEX('Both teabags AfterWet'!$D$1:$D$839,MATCH(J241,'Both teabags AfterWet'!$B$1:$B$839,0)),"")))</f>
        <v>1.51</v>
      </c>
      <c r="P241" s="235">
        <f t="shared" si="25"/>
        <v>1.3593999999999999</v>
      </c>
      <c r="Q241" s="235">
        <f>IFERROR(INDEX('Ashed teabags wet'!$J$2:$J$825,MATCH(J241,'Ashed teabags wet'!$B$2:$B$825,0)),"")</f>
        <v>8.4126189283921065</v>
      </c>
      <c r="R241" s="235">
        <f t="shared" si="29"/>
        <v>1.2450388582874377</v>
      </c>
      <c r="S241" s="236">
        <f>'WetLitterbags placem_collection'!E22</f>
        <v>42767</v>
      </c>
      <c r="T241" s="236">
        <f>IF('WetLitterbags placem_collection'!G22="","",'WetLitterbags placem_collection'!G22)</f>
        <v>42818</v>
      </c>
      <c r="U241" s="237">
        <f t="shared" si="26"/>
        <v>51</v>
      </c>
      <c r="V241" s="235">
        <f t="shared" si="27"/>
        <v>0.63980000000000015</v>
      </c>
      <c r="W241" s="235">
        <f t="shared" si="28"/>
        <v>0.70854610048780531</v>
      </c>
      <c r="X241">
        <f>IFERROR(INDEX(Rainfall_Wet!$O$2:$O$217,MATCH(B241, Rainfall_Wet!$A$2:$A$217,0)),"")</f>
        <v>185.630065823</v>
      </c>
      <c r="Y241" s="241">
        <v>54.080969906906262</v>
      </c>
      <c r="Z241" s="241">
        <v>21.264484651351896</v>
      </c>
      <c r="AA241" s="241">
        <v>24.654545441741845</v>
      </c>
      <c r="AB241" s="242" t="s">
        <v>2691</v>
      </c>
      <c r="AC241" s="241">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s="25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f>
        <v/>
      </c>
      <c r="AM241" t="str">
        <f>IF(ISNUMBER(SEARCH("H", 'WetLitterbags placem_collection'!W22)),"YES","")</f>
        <v/>
      </c>
      <c r="AN241" t="str">
        <f>IF(ISNUMBER(SEARCH("R", 'WetLitterbags placem_collection'!W22)),"YES","")</f>
        <v/>
      </c>
    </row>
    <row r="242" spans="1:40" ht="15" customHeight="1">
      <c r="A242" s="268" t="s">
        <v>2460</v>
      </c>
      <c r="B242" s="282">
        <f>'Dry_Litterbag Placem_Collection'!A23</f>
        <v>21</v>
      </c>
      <c r="C242" s="282" t="str">
        <f>'Dry_Litterbag Placem_Collection'!B23</f>
        <v>Makao</v>
      </c>
      <c r="D242" s="282" t="s">
        <v>2677</v>
      </c>
      <c r="E242" s="282" t="s">
        <v>2678</v>
      </c>
      <c r="F242" s="282">
        <v>3</v>
      </c>
      <c r="G242" s="283" t="str">
        <f>'Dry_Litterbag Placem_Collection'!C23</f>
        <v>Dry_Ag3_T5</v>
      </c>
      <c r="H242" s="284" t="s">
        <v>2559</v>
      </c>
      <c r="I242" s="292" t="s">
        <v>298</v>
      </c>
      <c r="J242" s="233" t="str">
        <f>'WetLitterbags placem_collection'!M23</f>
        <v>R529</v>
      </c>
      <c r="K242" s="235">
        <f>IFERROR(INDEX('Green_rooibos initial weight'!$C$5:$C$1749,MATCH(J242, 'Green_rooibos initial weight'!$A$5:$A$1749,0)),"")</f>
        <v>2.157</v>
      </c>
      <c r="L242" s="235">
        <f t="shared" si="23"/>
        <v>1.9072</v>
      </c>
      <c r="M242" s="235">
        <f>AVERAGE('Ashed teabags wet'!$J$814:$J$816)</f>
        <v>2.2816647271287041</v>
      </c>
      <c r="N242" s="235">
        <f t="shared" si="24"/>
        <v>1.8636840903242013</v>
      </c>
      <c r="O242" s="235">
        <f>IF(IFERROR(INDEX('Both teabags AfterWet'!$D$1:$D$839,MATCH(J242,'Both teabags AfterWet'!$B$1:$B$839,0)),"")="","",(IFERROR(INDEX('Both teabags AfterWet'!$D$1:$D$839,MATCH(J242,'Both teabags AfterWet'!$B$1:$B$839,0)),"")))</f>
        <v>1.4387000000000001</v>
      </c>
      <c r="P242" s="235">
        <f t="shared" si="25"/>
        <v>1.2881</v>
      </c>
      <c r="Q242" s="235">
        <f>IFERROR(INDEX('Ashed teabags wet'!$J$2:$J$825,MATCH(J242,'Ashed teabags wet'!$B$2:$B$825,0)),"")</f>
        <v>6.9930069930072492</v>
      </c>
      <c r="R242" s="235">
        <f t="shared" si="29"/>
        <v>1.1980230769230737</v>
      </c>
      <c r="S242" s="236">
        <f>'WetLitterbags placem_collection'!E23</f>
        <v>42767</v>
      </c>
      <c r="T242" s="236">
        <f>IF('WetLitterbags placem_collection'!G23="","",'WetLitterbags placem_collection'!G23)</f>
        <v>42818</v>
      </c>
      <c r="U242" s="237">
        <f t="shared" si="26"/>
        <v>51</v>
      </c>
      <c r="V242" s="235">
        <f t="shared" si="27"/>
        <v>0.61909999999999998</v>
      </c>
      <c r="W242" s="235">
        <f t="shared" si="28"/>
        <v>0.6656610134011276</v>
      </c>
      <c r="X242">
        <f>IFERROR(INDEX(Rainfall_Wet!$O$2:$O$217,MATCH(B242, Rainfall_Wet!$A$2:$A$217,0)),"")</f>
        <v>185.630065823</v>
      </c>
      <c r="Y242" s="241">
        <v>54.080969906906262</v>
      </c>
      <c r="Z242" s="241">
        <v>21.264484651351896</v>
      </c>
      <c r="AA242" s="241">
        <v>24.654545441741845</v>
      </c>
      <c r="AB242" s="242" t="s">
        <v>2691</v>
      </c>
      <c r="AC242" s="241">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s="25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f>
        <v/>
      </c>
      <c r="AM242" t="str">
        <f>IF(ISNUMBER(SEARCH("H", 'WetLitterbags placem_collection'!W23)),"YES","")</f>
        <v/>
      </c>
      <c r="AN242" t="str">
        <f>IF(ISNUMBER(SEARCH("R", 'WetLitterbags placem_collection'!W23)),"YES","")</f>
        <v>YES</v>
      </c>
    </row>
    <row r="243" spans="1:40" ht="15" customHeight="1">
      <c r="A243" s="268" t="s">
        <v>2460</v>
      </c>
      <c r="B243" s="282">
        <f>'Dry_Litterbag Placem_Collection'!A24</f>
        <v>22</v>
      </c>
      <c r="C243" s="282" t="str">
        <f>'Dry_Litterbag Placem_Collection'!B24</f>
        <v>Makao</v>
      </c>
      <c r="D243" s="282" t="s">
        <v>2677</v>
      </c>
      <c r="E243" s="282" t="s">
        <v>2678</v>
      </c>
      <c r="F243" s="282">
        <v>3</v>
      </c>
      <c r="G243" s="283" t="str">
        <f>'Dry_Litterbag Placem_Collection'!C24</f>
        <v>Dry_Ag3_T6</v>
      </c>
      <c r="H243" s="284" t="s">
        <v>2559</v>
      </c>
      <c r="I243" s="292" t="s">
        <v>298</v>
      </c>
      <c r="J243" s="233" t="str">
        <f>'WetLitterbags placem_collection'!M24</f>
        <v>R363</v>
      </c>
      <c r="K243" s="235">
        <f>IFERROR(INDEX('Green_rooibos initial weight'!$C$5:$C$1749,MATCH(J243, 'Green_rooibos initial weight'!$A$5:$A$1749,0)),"")</f>
        <v>2.1659999999999999</v>
      </c>
      <c r="L243" s="235">
        <f t="shared" si="23"/>
        <v>1.9161999999999999</v>
      </c>
      <c r="M243" s="235">
        <f>AVERAGE('Ashed teabags wet'!$J$814:$J$816)</f>
        <v>2.2816647271287041</v>
      </c>
      <c r="N243" s="235">
        <f t="shared" si="24"/>
        <v>1.8724787404987597</v>
      </c>
      <c r="O243" s="235">
        <f>IF(IFERROR(INDEX('Both teabags AfterWet'!$D$1:$D$839,MATCH(J243,'Both teabags AfterWet'!$B$1:$B$839,0)),"")="","",(IFERROR(INDEX('Both teabags AfterWet'!$D$1:$D$839,MATCH(J243,'Both teabags AfterWet'!$B$1:$B$839,0)),"")))</f>
        <v>1.5164</v>
      </c>
      <c r="P243" s="235">
        <f t="shared" si="25"/>
        <v>1.3657999999999999</v>
      </c>
      <c r="Q243" s="235">
        <f>IFERROR(INDEX('Ashed teabags wet'!$J$2:$J$825,MATCH(J243,'Ashed teabags wet'!$B$2:$B$825,0)),"")</f>
        <v>3.5079051383401243</v>
      </c>
      <c r="R243" s="235">
        <f t="shared" si="29"/>
        <v>1.3178890316205505</v>
      </c>
      <c r="S243" s="236">
        <f>'WetLitterbags placem_collection'!E24</f>
        <v>42767</v>
      </c>
      <c r="T243" s="236">
        <f>IF('WetLitterbags placem_collection'!G24="","",'WetLitterbags placem_collection'!G24)</f>
        <v>42818</v>
      </c>
      <c r="U243" s="237">
        <f t="shared" si="26"/>
        <v>51</v>
      </c>
      <c r="V243" s="235">
        <f t="shared" si="27"/>
        <v>0.5504</v>
      </c>
      <c r="W243" s="235">
        <f t="shared" si="28"/>
        <v>0.55458970887820924</v>
      </c>
      <c r="X243">
        <f>IFERROR(INDEX(Rainfall_Wet!$O$2:$O$217,MATCH(B243, Rainfall_Wet!$A$2:$A$217,0)),"")</f>
        <v>185.630065823</v>
      </c>
      <c r="Y243" s="241">
        <v>54.080969906906262</v>
      </c>
      <c r="Z243" s="241">
        <v>21.264484651351896</v>
      </c>
      <c r="AA243" s="241">
        <v>24.654545441741845</v>
      </c>
      <c r="AB243" s="242" t="s">
        <v>2691</v>
      </c>
      <c r="AC243" s="241">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s="25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f>
        <v/>
      </c>
      <c r="AM243" t="str">
        <f>IF(ISNUMBER(SEARCH("H", 'WetLitterbags placem_collection'!W24)),"YES","")</f>
        <v/>
      </c>
      <c r="AN243" t="str">
        <f>IF(ISNUMBER(SEARCH("R", 'WetLitterbags placem_collection'!W24)),"YES","")</f>
        <v/>
      </c>
    </row>
    <row r="244" spans="1:40" ht="15" customHeight="1">
      <c r="A244" s="268" t="s">
        <v>2460</v>
      </c>
      <c r="B244" s="282">
        <f>'Dry_Litterbag Placem_Collection'!A25</f>
        <v>23</v>
      </c>
      <c r="C244" s="282" t="str">
        <f>'Dry_Litterbag Placem_Collection'!B25</f>
        <v>Makao</v>
      </c>
      <c r="D244" s="282" t="s">
        <v>2677</v>
      </c>
      <c r="E244" s="282" t="s">
        <v>2678</v>
      </c>
      <c r="F244" s="282">
        <v>3</v>
      </c>
      <c r="G244" s="283" t="str">
        <f>'Dry_Litterbag Placem_Collection'!C25</f>
        <v>Dry_Ag3_T7</v>
      </c>
      <c r="H244" s="284" t="s">
        <v>2559</v>
      </c>
      <c r="I244" s="292" t="s">
        <v>298</v>
      </c>
      <c r="J244" s="233" t="str">
        <f>'WetLitterbags placem_collection'!M25</f>
        <v>R190</v>
      </c>
      <c r="K244" s="235">
        <f>IFERROR(INDEX('Green_rooibos initial weight'!$C$5:$C$1749,MATCH(J244, 'Green_rooibos initial weight'!$A$5:$A$1749,0)),"")</f>
        <v>2.2240000000000002</v>
      </c>
      <c r="L244" s="235">
        <f t="shared" si="23"/>
        <v>1.9742000000000002</v>
      </c>
      <c r="M244" s="235">
        <f>AVERAGE('Ashed teabags wet'!$J$814:$J$816)</f>
        <v>2.2816647271287041</v>
      </c>
      <c r="N244" s="235">
        <f t="shared" si="24"/>
        <v>1.9291553749570254</v>
      </c>
      <c r="O244" s="235">
        <f>IF(IFERROR(INDEX('Both teabags AfterWet'!$D$1:$D$839,MATCH(J244,'Both teabags AfterWet'!$B$1:$B$839,0)),"")="","",(IFERROR(INDEX('Both teabags AfterWet'!$D$1:$D$839,MATCH(J244,'Both teabags AfterWet'!$B$1:$B$839,0)),"")))</f>
        <v>1.5019</v>
      </c>
      <c r="P244" s="235">
        <f t="shared" si="25"/>
        <v>1.3512999999999999</v>
      </c>
      <c r="Q244" s="235">
        <f>IFERROR(INDEX('Ashed teabags wet'!$J$2:$J$825,MATCH(J244,'Ashed teabags wet'!$B$2:$B$825,0)),"")</f>
        <v>3.0390738060779063</v>
      </c>
      <c r="R244" s="235">
        <f t="shared" si="29"/>
        <v>1.3102329956584693</v>
      </c>
      <c r="S244" s="236">
        <f>'WetLitterbags placem_collection'!E25</f>
        <v>42767</v>
      </c>
      <c r="T244" s="236">
        <f>IF('WetLitterbags placem_collection'!G25="","",'WetLitterbags placem_collection'!G25)</f>
        <v>42818</v>
      </c>
      <c r="U244" s="237">
        <f t="shared" si="26"/>
        <v>51</v>
      </c>
      <c r="V244" s="235">
        <f t="shared" si="27"/>
        <v>0.62290000000000023</v>
      </c>
      <c r="W244" s="235">
        <f t="shared" si="28"/>
        <v>0.61892237929855609</v>
      </c>
      <c r="X244">
        <f>IFERROR(INDEX(Rainfall_Wet!$O$2:$O$217,MATCH(B244, Rainfall_Wet!$A$2:$A$217,0)),"")</f>
        <v>185.630065823</v>
      </c>
      <c r="Y244" s="241">
        <v>54.080969906906262</v>
      </c>
      <c r="Z244" s="241">
        <v>21.264484651351896</v>
      </c>
      <c r="AA244" s="241">
        <v>24.654545441741845</v>
      </c>
      <c r="AB244" s="242" t="s">
        <v>2691</v>
      </c>
      <c r="AC244" s="241">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s="25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f>
        <v/>
      </c>
      <c r="AM244" t="str">
        <f>IF(ISNUMBER(SEARCH("H", 'WetLitterbags placem_collection'!W25)),"YES","")</f>
        <v/>
      </c>
      <c r="AN244" t="str">
        <f>IF(ISNUMBER(SEARCH("R", 'WetLitterbags placem_collection'!W25)),"YES","")</f>
        <v/>
      </c>
    </row>
    <row r="245" spans="1:40" ht="15" customHeight="1">
      <c r="A245" s="268" t="s">
        <v>2460</v>
      </c>
      <c r="B245" s="282">
        <f>'Dry_Litterbag Placem_Collection'!A26</f>
        <v>24</v>
      </c>
      <c r="C245" s="282" t="str">
        <f>'Dry_Litterbag Placem_Collection'!B26</f>
        <v>Makao</v>
      </c>
      <c r="D245" s="282" t="s">
        <v>2677</v>
      </c>
      <c r="E245" s="282" t="s">
        <v>2678</v>
      </c>
      <c r="F245" s="282">
        <v>3</v>
      </c>
      <c r="G245" s="283" t="str">
        <f>'Dry_Litterbag Placem_Collection'!C26</f>
        <v>Dry_Ag3_T8</v>
      </c>
      <c r="H245" s="284" t="s">
        <v>2559</v>
      </c>
      <c r="I245" s="292" t="s">
        <v>298</v>
      </c>
      <c r="J245" s="233" t="str">
        <f>'WetLitterbags placem_collection'!M26</f>
        <v>R144</v>
      </c>
      <c r="K245" s="235">
        <f>IFERROR(INDEX('Green_rooibos initial weight'!$C$5:$C$1749,MATCH(J245, 'Green_rooibos initial weight'!$A$5:$A$1749,0)),"")</f>
        <v>2.1429999999999998</v>
      </c>
      <c r="L245" s="235">
        <f t="shared" si="23"/>
        <v>1.8931999999999998</v>
      </c>
      <c r="M245" s="235">
        <f>AVERAGE('Ashed teabags wet'!$J$814:$J$816)</f>
        <v>2.2816647271287041</v>
      </c>
      <c r="N245" s="235">
        <f t="shared" si="24"/>
        <v>1.850003523385999</v>
      </c>
      <c r="O245" s="235">
        <f>IF(IFERROR(INDEX('Both teabags AfterWet'!$D$1:$D$839,MATCH(J245,'Both teabags AfterWet'!$B$1:$B$839,0)),"")="","",(IFERROR(INDEX('Both teabags AfterWet'!$D$1:$D$839,MATCH(J245,'Both teabags AfterWet'!$B$1:$B$839,0)),"")))</f>
        <v>1.6077999999999999</v>
      </c>
      <c r="P245" s="235">
        <f t="shared" si="25"/>
        <v>1.4571999999999998</v>
      </c>
      <c r="Q245" s="235">
        <f>IFERROR(INDEX('Ashed teabags wet'!$J$2:$J$825,MATCH(J245,'Ashed teabags wet'!$B$2:$B$825,0)),"")</f>
        <v>4.9655850540802868</v>
      </c>
      <c r="R245" s="235">
        <f t="shared" si="29"/>
        <v>1.3848414945919418</v>
      </c>
      <c r="S245" s="236">
        <f>'WetLitterbags placem_collection'!E26</f>
        <v>42767</v>
      </c>
      <c r="T245" s="236">
        <f>IF('WetLitterbags placem_collection'!G26="","",'WetLitterbags placem_collection'!G26)</f>
        <v>42818</v>
      </c>
      <c r="U245" s="237">
        <f t="shared" si="26"/>
        <v>51</v>
      </c>
      <c r="V245" s="235">
        <f t="shared" si="27"/>
        <v>0.43599999999999994</v>
      </c>
      <c r="W245" s="235">
        <f t="shared" si="28"/>
        <v>0.46516202879405721</v>
      </c>
      <c r="X245">
        <f>IFERROR(INDEX(Rainfall_Wet!$O$2:$O$217,MATCH(B245, Rainfall_Wet!$A$2:$A$217,0)),"")</f>
        <v>185.630065823</v>
      </c>
      <c r="Y245" s="241">
        <v>54.080969906906262</v>
      </c>
      <c r="Z245" s="241">
        <v>21.264484651351896</v>
      </c>
      <c r="AA245" s="241">
        <v>24.654545441741845</v>
      </c>
      <c r="AB245" s="242" t="s">
        <v>2691</v>
      </c>
      <c r="AC245" s="241">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s="25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f>
        <v/>
      </c>
      <c r="AM245" t="str">
        <f>IF(ISNUMBER(SEARCH("H", 'WetLitterbags placem_collection'!W26)),"YES","")</f>
        <v/>
      </c>
      <c r="AN245" t="str">
        <f>IF(ISNUMBER(SEARCH("R", 'WetLitterbags placem_collection'!W26)),"YES","")</f>
        <v>YES</v>
      </c>
    </row>
    <row r="246" spans="1:40" ht="15" customHeight="1">
      <c r="A246" s="268" t="s">
        <v>2460</v>
      </c>
      <c r="B246" s="282">
        <f>'Dry_Litterbag Placem_Collection'!A27</f>
        <v>25</v>
      </c>
      <c r="C246" s="282" t="str">
        <f>'Dry_Litterbag Placem_Collection'!B27</f>
        <v>Makao</v>
      </c>
      <c r="D246" s="282" t="s">
        <v>2677</v>
      </c>
      <c r="E246" s="282" t="s">
        <v>2678</v>
      </c>
      <c r="F246" s="282">
        <v>4</v>
      </c>
      <c r="G246" s="283" t="str">
        <f>'Dry_Litterbag Placem_Collection'!C27</f>
        <v>Dry_Ag4_T1</v>
      </c>
      <c r="H246" s="284" t="s">
        <v>2559</v>
      </c>
      <c r="I246" s="292" t="s">
        <v>298</v>
      </c>
      <c r="J246" s="233" t="str">
        <f>'WetLitterbags placem_collection'!M27</f>
        <v>R279</v>
      </c>
      <c r="K246" s="235">
        <f>IFERROR(INDEX('Green_rooibos initial weight'!$C$5:$C$1749,MATCH(J246, 'Green_rooibos initial weight'!$A$5:$A$1749,0)),"")</f>
        <v>2.161</v>
      </c>
      <c r="L246" s="235">
        <f t="shared" si="23"/>
        <v>1.9112</v>
      </c>
      <c r="M246" s="235">
        <f>AVERAGE('Ashed teabags wet'!$J$814:$J$816)</f>
        <v>2.2816647271287041</v>
      </c>
      <c r="N246" s="235">
        <f t="shared" si="24"/>
        <v>1.8675928237351163</v>
      </c>
      <c r="O246" s="235" t="str">
        <f>IF(IFERROR(INDEX('Both teabags AfterWet'!$D$1:$D$839,MATCH(J246,'Both teabags AfterWet'!$B$1:$B$839,0)),"")="","",(IFERROR(INDEX('Both teabags AfterWet'!$D$1:$D$839,MATCH(J246,'Both teabags AfterWet'!$B$1:$B$839,0)),"")))</f>
        <v/>
      </c>
      <c r="P246" s="235" t="str">
        <f t="shared" si="25"/>
        <v/>
      </c>
      <c r="Q246" s="235">
        <f>IFERROR(INDEX('Ashed teabags wet'!$J$2:$J$825,MATCH(J246,'Ashed teabags wet'!$B$2:$B$825,0)),"")</f>
        <v>2.7040077257358202</v>
      </c>
      <c r="R246" s="235" t="str">
        <f t="shared" si="29"/>
        <v/>
      </c>
      <c r="S246" s="236">
        <f>'WetLitterbags placem_collection'!E27</f>
        <v>42767</v>
      </c>
      <c r="T246" s="236">
        <f>IF('WetLitterbags placem_collection'!G27="","",'WetLitterbags placem_collection'!G27)</f>
        <v>42818</v>
      </c>
      <c r="U246" s="237">
        <f t="shared" si="26"/>
        <v>51</v>
      </c>
      <c r="V246" s="235" t="str">
        <f t="shared" si="27"/>
        <v/>
      </c>
      <c r="W246" s="235" t="str">
        <f t="shared" si="28"/>
        <v/>
      </c>
      <c r="X246">
        <f>IFERROR(INDEX(Rainfall_Wet!$O$2:$O$217,MATCH(B246, Rainfall_Wet!$A$2:$A$217,0)),"")</f>
        <v>185.630065823</v>
      </c>
      <c r="Y246" s="241">
        <v>51.960000000000008</v>
      </c>
      <c r="Z246" s="241">
        <v>18.919999999999995</v>
      </c>
      <c r="AA246" s="241">
        <v>29.120000000000005</v>
      </c>
      <c r="AB246" s="242" t="s">
        <v>2691</v>
      </c>
      <c r="AC246" s="241">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s="25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f>
        <v/>
      </c>
      <c r="AM246" t="str">
        <f>IF(ISNUMBER(SEARCH("H", 'WetLitterbags placem_collection'!W27)),"YES","")</f>
        <v/>
      </c>
      <c r="AN246" t="str">
        <f>IF(ISNUMBER(SEARCH("R", 'WetLitterbags placem_collection'!W27)),"YES","")</f>
        <v/>
      </c>
    </row>
    <row r="247" spans="1:40" ht="15" customHeight="1">
      <c r="A247" s="268" t="s">
        <v>2460</v>
      </c>
      <c r="B247" s="282">
        <f>'Dry_Litterbag Placem_Collection'!A28</f>
        <v>26</v>
      </c>
      <c r="C247" s="282" t="str">
        <f>'Dry_Litterbag Placem_Collection'!B28</f>
        <v>Makao</v>
      </c>
      <c r="D247" s="282" t="s">
        <v>2677</v>
      </c>
      <c r="E247" s="282" t="s">
        <v>2678</v>
      </c>
      <c r="F247" s="282">
        <v>4</v>
      </c>
      <c r="G247" s="283" t="str">
        <f>'Dry_Litterbag Placem_Collection'!C28</f>
        <v>Dry_Ag4_T2</v>
      </c>
      <c r="H247" s="284" t="s">
        <v>2559</v>
      </c>
      <c r="I247" s="292" t="s">
        <v>298</v>
      </c>
      <c r="J247" s="233" t="str">
        <f>'WetLitterbags placem_collection'!M28</f>
        <v>R148</v>
      </c>
      <c r="K247" s="235">
        <f>IFERROR(INDEX('Green_rooibos initial weight'!$C$5:$C$1749,MATCH(J247, 'Green_rooibos initial weight'!$A$5:$A$1749,0)),"")</f>
        <v>2.149</v>
      </c>
      <c r="L247" s="235">
        <f t="shared" si="23"/>
        <v>1.8992</v>
      </c>
      <c r="M247" s="235">
        <f>AVERAGE('Ashed teabags wet'!$J$814:$J$816)</f>
        <v>2.2816647271287041</v>
      </c>
      <c r="N247" s="235">
        <f t="shared" si="24"/>
        <v>1.8558666235023717</v>
      </c>
      <c r="O247" s="235">
        <f>IF(IFERROR(INDEX('Both teabags AfterWet'!$D$1:$D$839,MATCH(J247,'Both teabags AfterWet'!$B$1:$B$839,0)),"")="","",(IFERROR(INDEX('Both teabags AfterWet'!$D$1:$D$839,MATCH(J247,'Both teabags AfterWet'!$B$1:$B$839,0)),"")))</f>
        <v>1.5741000000000001</v>
      </c>
      <c r="P247" s="235">
        <f t="shared" si="25"/>
        <v>1.4235</v>
      </c>
      <c r="Q247" s="235">
        <f>IFERROR(INDEX('Ashed teabags wet'!$J$2:$J$825,MATCH(J247,'Ashed teabags wet'!$B$2:$B$825,0)),"")</f>
        <v>3.3466533466532278</v>
      </c>
      <c r="R247" s="235">
        <f t="shared" si="29"/>
        <v>1.3758603896103914</v>
      </c>
      <c r="S247" s="236">
        <f>'WetLitterbags placem_collection'!E28</f>
        <v>42767</v>
      </c>
      <c r="T247" s="236">
        <f>IF('WetLitterbags placem_collection'!G28="","",'WetLitterbags placem_collection'!G28)</f>
        <v>42818</v>
      </c>
      <c r="U247" s="237">
        <f t="shared" si="26"/>
        <v>51</v>
      </c>
      <c r="V247" s="235">
        <f t="shared" si="27"/>
        <v>0.47570000000000001</v>
      </c>
      <c r="W247" s="235">
        <f t="shared" si="28"/>
        <v>0.48000623389198038</v>
      </c>
      <c r="X247">
        <f>IFERROR(INDEX(Rainfall_Wet!$O$2:$O$217,MATCH(B247, Rainfall_Wet!$A$2:$A$217,0)),"")</f>
        <v>185.630065823</v>
      </c>
      <c r="Y247" s="241">
        <v>51.960000000000008</v>
      </c>
      <c r="Z247" s="241">
        <v>18.919999999999995</v>
      </c>
      <c r="AA247" s="241">
        <v>29.120000000000005</v>
      </c>
      <c r="AB247" s="242" t="s">
        <v>2691</v>
      </c>
      <c r="AC247" s="241">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s="25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f>
        <v/>
      </c>
      <c r="AM247" t="str">
        <f>IF(ISNUMBER(SEARCH("H", 'WetLitterbags placem_collection'!W28)),"YES","")</f>
        <v/>
      </c>
      <c r="AN247" t="str">
        <f>IF(ISNUMBER(SEARCH("R", 'WetLitterbags placem_collection'!W28)),"YES","")</f>
        <v/>
      </c>
    </row>
    <row r="248" spans="1:40" ht="15" customHeight="1">
      <c r="A248" s="268" t="s">
        <v>2460</v>
      </c>
      <c r="B248" s="282">
        <f>'Dry_Litterbag Placem_Collection'!A29</f>
        <v>27</v>
      </c>
      <c r="C248" s="282" t="str">
        <f>'Dry_Litterbag Placem_Collection'!B29</f>
        <v>Makao</v>
      </c>
      <c r="D248" s="282" t="s">
        <v>2677</v>
      </c>
      <c r="E248" s="282" t="s">
        <v>2678</v>
      </c>
      <c r="F248" s="282">
        <v>4</v>
      </c>
      <c r="G248" s="283" t="str">
        <f>'Dry_Litterbag Placem_Collection'!C29</f>
        <v>Dry_Ag4_T3</v>
      </c>
      <c r="H248" s="284" t="s">
        <v>2559</v>
      </c>
      <c r="I248" s="292" t="s">
        <v>298</v>
      </c>
      <c r="J248" s="233" t="str">
        <f>'WetLitterbags placem_collection'!M29</f>
        <v>R112</v>
      </c>
      <c r="K248" s="235">
        <f>IFERROR(INDEX('Green_rooibos initial weight'!$C$5:$C$1749,MATCH(J248, 'Green_rooibos initial weight'!$A$5:$A$1749,0)),"")</f>
        <v>2.2610000000000001</v>
      </c>
      <c r="L248" s="235">
        <f t="shared" si="23"/>
        <v>2.0112000000000001</v>
      </c>
      <c r="M248" s="235">
        <f>AVERAGE('Ashed teabags wet'!$J$814:$J$816)</f>
        <v>2.2816647271287041</v>
      </c>
      <c r="N248" s="235">
        <f t="shared" si="24"/>
        <v>1.9653111590079877</v>
      </c>
      <c r="O248" s="235">
        <f>IF(IFERROR(INDEX('Both teabags AfterWet'!$D$1:$D$839,MATCH(J248,'Both teabags AfterWet'!$B$1:$B$839,0)),"")="","",(IFERROR(INDEX('Both teabags AfterWet'!$D$1:$D$839,MATCH(J248,'Both teabags AfterWet'!$B$1:$B$839,0)),"")))</f>
        <v>1.3584000000000001</v>
      </c>
      <c r="P248" s="235">
        <f t="shared" si="25"/>
        <v>1.2078</v>
      </c>
      <c r="Q248" s="235">
        <f>IFERROR(INDEX('Ashed teabags wet'!$J$2:$J$825,MATCH(J248,'Ashed teabags wet'!$B$2:$B$825,0)),"")</f>
        <v>6.1105722599418044</v>
      </c>
      <c r="R248" s="235">
        <f t="shared" si="29"/>
        <v>1.1339965082444228</v>
      </c>
      <c r="S248" s="236">
        <f>'WetLitterbags placem_collection'!E29</f>
        <v>42767</v>
      </c>
      <c r="T248" s="236">
        <f>IF('WetLitterbags placem_collection'!G29="","",'WetLitterbags placem_collection'!G29)</f>
        <v>42818</v>
      </c>
      <c r="U248" s="237">
        <f t="shared" si="26"/>
        <v>51</v>
      </c>
      <c r="V248" s="235">
        <f t="shared" si="27"/>
        <v>0.80340000000000011</v>
      </c>
      <c r="W248" s="235">
        <f t="shared" si="28"/>
        <v>0.83131465076356492</v>
      </c>
      <c r="X248">
        <f>IFERROR(INDEX(Rainfall_Wet!$O$2:$O$217,MATCH(B248, Rainfall_Wet!$A$2:$A$217,0)),"")</f>
        <v>185.630065823</v>
      </c>
      <c r="Y248" s="241">
        <v>51.960000000000008</v>
      </c>
      <c r="Z248" s="241">
        <v>18.919999999999995</v>
      </c>
      <c r="AA248" s="241">
        <v>29.120000000000005</v>
      </c>
      <c r="AB248" s="242" t="s">
        <v>2691</v>
      </c>
      <c r="AC248" s="241">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s="25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f>
        <v/>
      </c>
      <c r="AM248" t="str">
        <f>IF(ISNUMBER(SEARCH("H", 'WetLitterbags placem_collection'!W29)),"YES","")</f>
        <v/>
      </c>
      <c r="AN248" t="str">
        <f>IF(ISNUMBER(SEARCH("R", 'WetLitterbags placem_collection'!W29)),"YES","")</f>
        <v/>
      </c>
    </row>
    <row r="249" spans="1:40" ht="15" customHeight="1">
      <c r="A249" s="268" t="s">
        <v>2460</v>
      </c>
      <c r="B249" s="282">
        <f>'Dry_Litterbag Placem_Collection'!A30</f>
        <v>28</v>
      </c>
      <c r="C249" s="282" t="str">
        <f>'Dry_Litterbag Placem_Collection'!B30</f>
        <v>Makao</v>
      </c>
      <c r="D249" s="282" t="s">
        <v>2677</v>
      </c>
      <c r="E249" s="282" t="s">
        <v>2678</v>
      </c>
      <c r="F249" s="282">
        <v>4</v>
      </c>
      <c r="G249" s="283" t="str">
        <f>'Dry_Litterbag Placem_Collection'!C30</f>
        <v>Dry_Ag4_T4</v>
      </c>
      <c r="H249" s="284" t="s">
        <v>2559</v>
      </c>
      <c r="I249" s="292" t="s">
        <v>298</v>
      </c>
      <c r="J249" s="233" t="str">
        <f>'WetLitterbags placem_collection'!M30</f>
        <v>R436</v>
      </c>
      <c r="K249" s="235">
        <f>IFERROR(INDEX('Green_rooibos initial weight'!$C$5:$C$1749,MATCH(J249, 'Green_rooibos initial weight'!$A$5:$A$1749,0)),"")</f>
        <v>2.2240000000000002</v>
      </c>
      <c r="L249" s="235">
        <f t="shared" si="23"/>
        <v>1.9742000000000002</v>
      </c>
      <c r="M249" s="235">
        <f>AVERAGE('Ashed teabags wet'!$J$814:$J$816)</f>
        <v>2.2816647271287041</v>
      </c>
      <c r="N249" s="235">
        <f t="shared" si="24"/>
        <v>1.9291553749570254</v>
      </c>
      <c r="O249" s="235">
        <f>IF(IFERROR(INDEX('Both teabags AfterWet'!$D$1:$D$839,MATCH(J249,'Both teabags AfterWet'!$B$1:$B$839,0)),"")="","",(IFERROR(INDEX('Both teabags AfterWet'!$D$1:$D$839,MATCH(J249,'Both teabags AfterWet'!$B$1:$B$839,0)),"")))</f>
        <v>1.5295000000000001</v>
      </c>
      <c r="P249" s="235">
        <f t="shared" si="25"/>
        <v>1.3789</v>
      </c>
      <c r="Q249" s="235">
        <f>IFERROR(INDEX('Ashed teabags wet'!$J$2:$J$825,MATCH(J249,'Ashed teabags wet'!$B$2:$B$825,0)),"")</f>
        <v>4.1749502982106899</v>
      </c>
      <c r="R249" s="235">
        <f t="shared" si="29"/>
        <v>1.3213316103379729</v>
      </c>
      <c r="S249" s="236">
        <f>'WetLitterbags placem_collection'!E30</f>
        <v>42767</v>
      </c>
      <c r="T249" s="236">
        <f>IF('WetLitterbags placem_collection'!G30="","",'WetLitterbags placem_collection'!G30)</f>
        <v>42818</v>
      </c>
      <c r="U249" s="237">
        <f t="shared" si="26"/>
        <v>51</v>
      </c>
      <c r="V249" s="235">
        <f t="shared" si="27"/>
        <v>0.59530000000000016</v>
      </c>
      <c r="W249" s="235">
        <f t="shared" si="28"/>
        <v>0.60782376461905252</v>
      </c>
      <c r="X249">
        <f>IFERROR(INDEX(Rainfall_Wet!$O$2:$O$217,MATCH(B249, Rainfall_Wet!$A$2:$A$217,0)),"")</f>
        <v>185.630065823</v>
      </c>
      <c r="Y249" s="241">
        <v>51.960000000000008</v>
      </c>
      <c r="Z249" s="241">
        <v>18.919999999999995</v>
      </c>
      <c r="AA249" s="241">
        <v>29.120000000000005</v>
      </c>
      <c r="AB249" s="242" t="s">
        <v>2691</v>
      </c>
      <c r="AC249" s="241">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s="25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f>
        <v/>
      </c>
      <c r="AM249" t="str">
        <f>IF(ISNUMBER(SEARCH("H", 'WetLitterbags placem_collection'!W30)),"YES","")</f>
        <v/>
      </c>
      <c r="AN249" t="str">
        <f>IF(ISNUMBER(SEARCH("R", 'WetLitterbags placem_collection'!W30)),"YES","")</f>
        <v/>
      </c>
    </row>
    <row r="250" spans="1:40" ht="15" customHeight="1">
      <c r="A250" s="268" t="s">
        <v>2460</v>
      </c>
      <c r="B250" s="282">
        <f>'Dry_Litterbag Placem_Collection'!A31</f>
        <v>29</v>
      </c>
      <c r="C250" s="282" t="str">
        <f>'Dry_Litterbag Placem_Collection'!B31</f>
        <v>Makao</v>
      </c>
      <c r="D250" s="282" t="s">
        <v>2677</v>
      </c>
      <c r="E250" s="282" t="s">
        <v>2678</v>
      </c>
      <c r="F250" s="282">
        <v>4</v>
      </c>
      <c r="G250" s="283" t="str">
        <f>'Dry_Litterbag Placem_Collection'!C31</f>
        <v>Dry_Ag4_T5</v>
      </c>
      <c r="H250" s="284" t="s">
        <v>2559</v>
      </c>
      <c r="I250" s="292" t="s">
        <v>298</v>
      </c>
      <c r="J250" s="233" t="str">
        <f>'WetLitterbags placem_collection'!M31</f>
        <v>R386</v>
      </c>
      <c r="K250" s="235">
        <f>IFERROR(INDEX('Green_rooibos initial weight'!$C$5:$C$1749,MATCH(J250, 'Green_rooibos initial weight'!$A$5:$A$1749,0)),"")</f>
        <v>2.2309999999999999</v>
      </c>
      <c r="L250" s="235">
        <f t="shared" si="23"/>
        <v>1.9811999999999999</v>
      </c>
      <c r="M250" s="235">
        <f>AVERAGE('Ashed teabags wet'!$J$814:$J$816)</f>
        <v>2.2816647271287041</v>
      </c>
      <c r="N250" s="235">
        <f t="shared" si="24"/>
        <v>1.935995658426126</v>
      </c>
      <c r="O250" s="235">
        <f>IF(IFERROR(INDEX('Both teabags AfterWet'!$D$1:$D$839,MATCH(J250,'Both teabags AfterWet'!$B$1:$B$839,0)),"")="","",(IFERROR(INDEX('Both teabags AfterWet'!$D$1:$D$839,MATCH(J250,'Both teabags AfterWet'!$B$1:$B$839,0)),"")))</f>
        <v>1.5941000000000001</v>
      </c>
      <c r="P250" s="235">
        <f t="shared" si="25"/>
        <v>1.4435</v>
      </c>
      <c r="Q250" s="235">
        <f>IFERROR(INDEX('Ashed teabags wet'!$J$2:$J$825,MATCH(J250,'Ashed teabags wet'!$B$2:$B$825,0)),"")</f>
        <v>10.99756690997477</v>
      </c>
      <c r="R250" s="235">
        <f t="shared" si="29"/>
        <v>1.2847501216545143</v>
      </c>
      <c r="S250" s="236">
        <f>'WetLitterbags placem_collection'!E31</f>
        <v>42767</v>
      </c>
      <c r="T250" s="236">
        <f>IF('WetLitterbags placem_collection'!G31="","",'WetLitterbags placem_collection'!G31)</f>
        <v>42818</v>
      </c>
      <c r="U250" s="237">
        <f t="shared" si="26"/>
        <v>51</v>
      </c>
      <c r="V250" s="235">
        <f t="shared" si="27"/>
        <v>0.53769999999999984</v>
      </c>
      <c r="W250" s="235">
        <f t="shared" si="28"/>
        <v>0.65124553677161168</v>
      </c>
      <c r="X250">
        <f>IFERROR(INDEX(Rainfall_Wet!$O$2:$O$217,MATCH(B250, Rainfall_Wet!$A$2:$A$217,0)),"")</f>
        <v>185.630065823</v>
      </c>
      <c r="Y250" s="241">
        <v>51.960000000000008</v>
      </c>
      <c r="Z250" s="241">
        <v>18.919999999999995</v>
      </c>
      <c r="AA250" s="241">
        <v>29.120000000000005</v>
      </c>
      <c r="AB250" s="242" t="s">
        <v>2691</v>
      </c>
      <c r="AC250" s="241">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s="25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f>
        <v/>
      </c>
      <c r="AM250" t="str">
        <f>IF(ISNUMBER(SEARCH("H", 'WetLitterbags placem_collection'!W31)),"YES","")</f>
        <v>YES</v>
      </c>
      <c r="AN250" t="str">
        <f>IF(ISNUMBER(SEARCH("R", 'WetLitterbags placem_collection'!W31)),"YES","")</f>
        <v>YES</v>
      </c>
    </row>
    <row r="251" spans="1:40" ht="15" customHeight="1">
      <c r="A251" s="268" t="s">
        <v>2460</v>
      </c>
      <c r="B251" s="282">
        <f>'Dry_Litterbag Placem_Collection'!A32</f>
        <v>30</v>
      </c>
      <c r="C251" s="282" t="str">
        <f>'Dry_Litterbag Placem_Collection'!B32</f>
        <v>Makao</v>
      </c>
      <c r="D251" s="282" t="s">
        <v>2677</v>
      </c>
      <c r="E251" s="282" t="s">
        <v>2678</v>
      </c>
      <c r="F251" s="282">
        <v>4</v>
      </c>
      <c r="G251" s="283" t="str">
        <f>'Dry_Litterbag Placem_Collection'!C32</f>
        <v>Dry_Ag4_T6</v>
      </c>
      <c r="H251" s="284" t="s">
        <v>2559</v>
      </c>
      <c r="I251" s="292" t="s">
        <v>298</v>
      </c>
      <c r="J251" s="233" t="str">
        <f>'WetLitterbags placem_collection'!M32</f>
        <v>R507</v>
      </c>
      <c r="K251" s="235">
        <f>IFERROR(INDEX('Green_rooibos initial weight'!$C$5:$C$1749,MATCH(J251, 'Green_rooibos initial weight'!$A$5:$A$1749,0)),"")</f>
        <v>2.1920000000000002</v>
      </c>
      <c r="L251" s="235">
        <f t="shared" si="23"/>
        <v>1.9422000000000001</v>
      </c>
      <c r="M251" s="235">
        <f>AVERAGE('Ashed teabags wet'!$J$814:$J$816)</f>
        <v>2.2816647271287041</v>
      </c>
      <c r="N251" s="235">
        <f t="shared" si="24"/>
        <v>1.8978855076697065</v>
      </c>
      <c r="O251" s="235">
        <f>IF(IFERROR(INDEX('Both teabags AfterWet'!$D$1:$D$839,MATCH(J251,'Both teabags AfterWet'!$B$1:$B$839,0)),"")="","",(IFERROR(INDEX('Both teabags AfterWet'!$D$1:$D$839,MATCH(J251,'Both teabags AfterWet'!$B$1:$B$839,0)),"")))</f>
        <v>1.3523000000000001</v>
      </c>
      <c r="P251" s="235">
        <f t="shared" si="25"/>
        <v>1.2017</v>
      </c>
      <c r="Q251" s="235">
        <f>IFERROR(INDEX('Ashed teabags wet'!$J$2:$J$825,MATCH(J251,'Ashed teabags wet'!$B$2:$B$825,0)),"")</f>
        <v>4.821073558648326</v>
      </c>
      <c r="R251" s="235">
        <f t="shared" si="29"/>
        <v>1.143765159045723</v>
      </c>
      <c r="S251" s="236">
        <f>'WetLitterbags placem_collection'!E32</f>
        <v>42767</v>
      </c>
      <c r="T251" s="236">
        <f>IF('WetLitterbags placem_collection'!G32="","",'WetLitterbags placem_collection'!G32)</f>
        <v>42818</v>
      </c>
      <c r="U251" s="237">
        <f t="shared" si="26"/>
        <v>51</v>
      </c>
      <c r="V251" s="235">
        <f t="shared" si="27"/>
        <v>0.74050000000000016</v>
      </c>
      <c r="W251" s="235">
        <f t="shared" si="28"/>
        <v>0.75412034862398358</v>
      </c>
      <c r="X251">
        <f>IFERROR(INDEX(Rainfall_Wet!$O$2:$O$217,MATCH(B251, Rainfall_Wet!$A$2:$A$217,0)),"")</f>
        <v>185.630065823</v>
      </c>
      <c r="Y251" s="241">
        <v>51.960000000000008</v>
      </c>
      <c r="Z251" s="241">
        <v>18.919999999999995</v>
      </c>
      <c r="AA251" s="241">
        <v>29.120000000000005</v>
      </c>
      <c r="AB251" s="242" t="s">
        <v>2691</v>
      </c>
      <c r="AC251" s="241">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s="25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f>
        <v/>
      </c>
      <c r="AM251" t="str">
        <f>IF(ISNUMBER(SEARCH("H", 'WetLitterbags placem_collection'!W32)),"YES","")</f>
        <v/>
      </c>
      <c r="AN251" t="str">
        <f>IF(ISNUMBER(SEARCH("R", 'WetLitterbags placem_collection'!W32)),"YES","")</f>
        <v>YES</v>
      </c>
    </row>
    <row r="252" spans="1:40" ht="15" customHeight="1">
      <c r="A252" s="268" t="s">
        <v>2460</v>
      </c>
      <c r="B252" s="282">
        <f>'Dry_Litterbag Placem_Collection'!A33</f>
        <v>31</v>
      </c>
      <c r="C252" s="282" t="str">
        <f>'Dry_Litterbag Placem_Collection'!B33</f>
        <v>Makao</v>
      </c>
      <c r="D252" s="282" t="s">
        <v>2677</v>
      </c>
      <c r="E252" s="282" t="s">
        <v>2678</v>
      </c>
      <c r="F252" s="282">
        <v>4</v>
      </c>
      <c r="G252" s="283" t="str">
        <f>'Dry_Litterbag Placem_Collection'!C33</f>
        <v>Dry_Ag4_T7</v>
      </c>
      <c r="H252" s="284" t="s">
        <v>2559</v>
      </c>
      <c r="I252" s="292" t="s">
        <v>298</v>
      </c>
      <c r="J252" s="233" t="str">
        <f>'WetLitterbags placem_collection'!M33</f>
        <v>R141</v>
      </c>
      <c r="K252" s="235">
        <f>IFERROR(INDEX('Green_rooibos initial weight'!$C$5:$C$1749,MATCH(J252, 'Green_rooibos initial weight'!$A$5:$A$1749,0)),"")</f>
        <v>2.2029999999999998</v>
      </c>
      <c r="L252" s="235">
        <f t="shared" si="23"/>
        <v>1.9531999999999998</v>
      </c>
      <c r="M252" s="235">
        <f>AVERAGE('Ashed teabags wet'!$J$814:$J$816)</f>
        <v>2.2816647271287041</v>
      </c>
      <c r="N252" s="235">
        <f t="shared" si="24"/>
        <v>1.908634524549722</v>
      </c>
      <c r="O252" s="235">
        <f>IF(IFERROR(INDEX('Both teabags AfterWet'!$D$1:$D$839,MATCH(J252,'Both teabags AfterWet'!$B$1:$B$839,0)),"")="","",(IFERROR(INDEX('Both teabags AfterWet'!$D$1:$D$839,MATCH(J252,'Both teabags AfterWet'!$B$1:$B$839,0)),"")))</f>
        <v>1.3197000000000001</v>
      </c>
      <c r="P252" s="235">
        <f t="shared" si="25"/>
        <v>1.1691</v>
      </c>
      <c r="Q252" s="235">
        <f>IFERROR(INDEX('Ashed teabags wet'!$J$2:$J$825,MATCH(J252,'Ashed teabags wet'!$B$2:$B$825,0)),"")</f>
        <v>5.5501460564756266</v>
      </c>
      <c r="R252" s="235">
        <f t="shared" si="29"/>
        <v>1.1042132424537434</v>
      </c>
      <c r="S252" s="236">
        <f>'WetLitterbags placem_collection'!E33</f>
        <v>42767</v>
      </c>
      <c r="T252" s="236">
        <f>IF('WetLitterbags placem_collection'!G33="","",'WetLitterbags placem_collection'!G33)</f>
        <v>42818</v>
      </c>
      <c r="U252" s="237">
        <f t="shared" si="26"/>
        <v>51</v>
      </c>
      <c r="V252" s="235">
        <f t="shared" si="27"/>
        <v>0.7840999999999998</v>
      </c>
      <c r="W252" s="235">
        <f t="shared" si="28"/>
        <v>0.80442128209597863</v>
      </c>
      <c r="X252">
        <f>IFERROR(INDEX(Rainfall_Wet!$O$2:$O$217,MATCH(B252, Rainfall_Wet!$A$2:$A$217,0)),"")</f>
        <v>185.630065823</v>
      </c>
      <c r="Y252" s="241">
        <v>51.960000000000008</v>
      </c>
      <c r="Z252" s="241">
        <v>18.919999999999995</v>
      </c>
      <c r="AA252" s="241">
        <v>29.120000000000005</v>
      </c>
      <c r="AB252" s="242" t="s">
        <v>2691</v>
      </c>
      <c r="AC252" s="241">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s="25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f>
        <v/>
      </c>
      <c r="AM252" t="str">
        <f>IF(ISNUMBER(SEARCH("H", 'WetLitterbags placem_collection'!W33)),"YES","")</f>
        <v/>
      </c>
      <c r="AN252" t="str">
        <f>IF(ISNUMBER(SEARCH("R", 'WetLitterbags placem_collection'!W33)),"YES","")</f>
        <v>YES</v>
      </c>
    </row>
    <row r="253" spans="1:40" ht="15" customHeight="1">
      <c r="A253" s="268" t="s">
        <v>2460</v>
      </c>
      <c r="B253" s="282">
        <f>'Dry_Litterbag Placem_Collection'!A34</f>
        <v>32</v>
      </c>
      <c r="C253" s="282" t="str">
        <f>'Dry_Litterbag Placem_Collection'!B34</f>
        <v>Makao</v>
      </c>
      <c r="D253" s="282" t="s">
        <v>2677</v>
      </c>
      <c r="E253" s="282" t="s">
        <v>2678</v>
      </c>
      <c r="F253" s="282">
        <v>4</v>
      </c>
      <c r="G253" s="283" t="str">
        <f>'Dry_Litterbag Placem_Collection'!C34</f>
        <v>Dry_Ag4_T8</v>
      </c>
      <c r="H253" s="284" t="s">
        <v>2559</v>
      </c>
      <c r="I253" s="292" t="s">
        <v>298</v>
      </c>
      <c r="J253" s="233" t="str">
        <f>'WetLitterbags placem_collection'!M34</f>
        <v>R396</v>
      </c>
      <c r="K253" s="235">
        <f>IFERROR(INDEX('Green_rooibos initial weight'!$C$5:$C$1749,MATCH(J253, 'Green_rooibos initial weight'!$A$5:$A$1749,0)),"")</f>
        <v>2.14</v>
      </c>
      <c r="L253" s="235">
        <f t="shared" si="23"/>
        <v>1.8902000000000001</v>
      </c>
      <c r="M253" s="235">
        <f>AVERAGE('Ashed teabags wet'!$J$814:$J$816)</f>
        <v>2.2816647271287041</v>
      </c>
      <c r="N253" s="235">
        <f t="shared" si="24"/>
        <v>1.8470719733278134</v>
      </c>
      <c r="O253" s="235">
        <f>IF(IFERROR(INDEX('Both teabags AfterWet'!$D$1:$D$839,MATCH(J253,'Both teabags AfterWet'!$B$1:$B$839,0)),"")="","",(IFERROR(INDEX('Both teabags AfterWet'!$D$1:$D$839,MATCH(J253,'Both teabags AfterWet'!$B$1:$B$839,0)),"")))</f>
        <v>1.3464</v>
      </c>
      <c r="P253" s="235">
        <f t="shared" si="25"/>
        <v>1.1958</v>
      </c>
      <c r="Q253" s="235">
        <f>IFERROR(INDEX('Ashed teabags wet'!$J$2:$J$825,MATCH(J253,'Ashed teabags wet'!$B$2:$B$825,0)),"")</f>
        <v>7.5764934434188538</v>
      </c>
      <c r="R253" s="235">
        <f t="shared" si="29"/>
        <v>1.1052002914035972</v>
      </c>
      <c r="S253" s="236">
        <f>'WetLitterbags placem_collection'!E34</f>
        <v>42767</v>
      </c>
      <c r="T253" s="236">
        <f>IF('WetLitterbags placem_collection'!G34="","",'WetLitterbags placem_collection'!G34)</f>
        <v>42818</v>
      </c>
      <c r="U253" s="237">
        <f t="shared" si="26"/>
        <v>51</v>
      </c>
      <c r="V253" s="235">
        <f t="shared" si="27"/>
        <v>0.69440000000000013</v>
      </c>
      <c r="W253" s="235">
        <f t="shared" si="28"/>
        <v>0.74187168192421615</v>
      </c>
      <c r="X253">
        <f>IFERROR(INDEX(Rainfall_Wet!$O$2:$O$217,MATCH(B253, Rainfall_Wet!$A$2:$A$217,0)),"")</f>
        <v>185.630065823</v>
      </c>
      <c r="Y253" s="241">
        <v>51.960000000000008</v>
      </c>
      <c r="Z253" s="241">
        <v>18.919999999999995</v>
      </c>
      <c r="AA253" s="241">
        <v>29.120000000000005</v>
      </c>
      <c r="AB253" s="242" t="s">
        <v>2691</v>
      </c>
      <c r="AC253" s="241">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s="25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f>
        <v/>
      </c>
      <c r="AM253" t="str">
        <f>IF(ISNUMBER(SEARCH("H", 'WetLitterbags placem_collection'!W34)),"YES","")</f>
        <v/>
      </c>
      <c r="AN253" t="str">
        <f>IF(ISNUMBER(SEARCH("R", 'WetLitterbags placem_collection'!W34)),"YES","")</f>
        <v>YES</v>
      </c>
    </row>
    <row r="254" spans="1:40" ht="15" customHeight="1">
      <c r="A254" s="268" t="s">
        <v>2460</v>
      </c>
      <c r="B254" s="282">
        <f>'Dry_Litterbag Placem_Collection'!A35</f>
        <v>33</v>
      </c>
      <c r="C254" s="282" t="str">
        <f>'Dry_Litterbag Placem_Collection'!B35</f>
        <v>Makao</v>
      </c>
      <c r="D254" s="282" t="s">
        <v>2677</v>
      </c>
      <c r="E254" s="282" t="s">
        <v>20</v>
      </c>
      <c r="F254" s="282">
        <v>1</v>
      </c>
      <c r="G254" s="283" t="str">
        <f>'Dry_Litterbag Placem_Collection'!C35</f>
        <v>Dry_P1_T1</v>
      </c>
      <c r="H254" s="284" t="s">
        <v>2559</v>
      </c>
      <c r="I254" s="292" t="s">
        <v>298</v>
      </c>
      <c r="J254" s="233" t="str">
        <f>'WetLitterbags placem_collection'!M35</f>
        <v>R109</v>
      </c>
      <c r="K254" s="235">
        <f>IFERROR(INDEX('Green_rooibos initial weight'!$C$5:$C$1749,MATCH(J254, 'Green_rooibos initial weight'!$A$5:$A$1749,0)),"")</f>
        <v>2.2090000000000001</v>
      </c>
      <c r="L254" s="235">
        <f t="shared" si="23"/>
        <v>1.9592000000000001</v>
      </c>
      <c r="M254" s="235">
        <f>AVERAGE('Ashed teabags wet'!$J$814:$J$816)</f>
        <v>2.2816647271287041</v>
      </c>
      <c r="N254" s="235">
        <f t="shared" si="24"/>
        <v>1.9144976246660945</v>
      </c>
      <c r="O254" s="235">
        <f>IF(IFERROR(INDEX('Both teabags AfterWet'!$D$1:$D$839,MATCH(J254,'Both teabags AfterWet'!$B$1:$B$839,0)),"")="","",(IFERROR(INDEX('Both teabags AfterWet'!$D$1:$D$839,MATCH(J254,'Both teabags AfterWet'!$B$1:$B$839,0)),"")))</f>
        <v>0.41499999999999998</v>
      </c>
      <c r="P254" s="235">
        <f t="shared" si="25"/>
        <v>0.26439999999999997</v>
      </c>
      <c r="Q254" s="235" t="str">
        <f>IFERROR(INDEX('Ashed teabags wet'!$J$2:$J$825,MATCH(J254,'Ashed teabags wet'!$B$2:$B$825,0)),"")</f>
        <v/>
      </c>
      <c r="R254" s="235" t="str">
        <f t="shared" si="29"/>
        <v/>
      </c>
      <c r="S254" s="236">
        <f>'WetLitterbags placem_collection'!E35</f>
        <v>42765</v>
      </c>
      <c r="T254" s="236">
        <f>IF('WetLitterbags placem_collection'!G35="","",'WetLitterbags placem_collection'!G35)</f>
        <v>42820</v>
      </c>
      <c r="U254" s="237">
        <f t="shared" si="26"/>
        <v>55</v>
      </c>
      <c r="V254" s="235">
        <f t="shared" si="27"/>
        <v>1.6948000000000001</v>
      </c>
      <c r="W254" s="235" t="str">
        <f t="shared" si="28"/>
        <v/>
      </c>
      <c r="X254">
        <f>IFERROR(INDEX(Rainfall_Wet!$O$2:$O$217,MATCH(B254, Rainfall_Wet!$A$2:$A$217,0)),"")</f>
        <v>228.324359195</v>
      </c>
      <c r="Y254" s="241">
        <v>23.96</v>
      </c>
      <c r="Z254" s="241">
        <v>0.91999999999999804</v>
      </c>
      <c r="AA254" s="241">
        <v>75.12</v>
      </c>
      <c r="AB254" s="242" t="s">
        <v>2688</v>
      </c>
      <c r="AC254" s="241">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s="25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f>
        <v>YES</v>
      </c>
      <c r="AM254" t="str">
        <f>IF(ISNUMBER(SEARCH("H", 'WetLitterbags placem_collection'!W35)),"YES","")</f>
        <v>YES</v>
      </c>
      <c r="AN254" t="str">
        <f>IF(ISNUMBER(SEARCH("R", 'WetLitterbags placem_collection'!W35)),"YES","")</f>
        <v/>
      </c>
    </row>
    <row r="255" spans="1:40" ht="15" customHeight="1">
      <c r="A255" s="268" t="s">
        <v>2460</v>
      </c>
      <c r="B255" s="282">
        <f>'Dry_Litterbag Placem_Collection'!A36</f>
        <v>34</v>
      </c>
      <c r="C255" s="282" t="str">
        <f>'Dry_Litterbag Placem_Collection'!B36</f>
        <v>Makao</v>
      </c>
      <c r="D255" s="282" t="s">
        <v>2677</v>
      </c>
      <c r="E255" s="282" t="s">
        <v>20</v>
      </c>
      <c r="F255" s="282">
        <v>1</v>
      </c>
      <c r="G255" s="283" t="str">
        <f>'Dry_Litterbag Placem_Collection'!C36</f>
        <v>Dry_P1_T2</v>
      </c>
      <c r="H255" s="284" t="s">
        <v>2559</v>
      </c>
      <c r="I255" s="292" t="s">
        <v>298</v>
      </c>
      <c r="J255" s="233" t="str">
        <f>'WetLitterbags placem_collection'!M36</f>
        <v>R153</v>
      </c>
      <c r="K255" s="235">
        <f>IFERROR(INDEX('Green_rooibos initial weight'!$C$5:$C$1749,MATCH(J255, 'Green_rooibos initial weight'!$A$5:$A$1749,0)),"")</f>
        <v>2.2200000000000002</v>
      </c>
      <c r="L255" s="235">
        <f t="shared" si="23"/>
        <v>1.9702000000000002</v>
      </c>
      <c r="M255" s="235">
        <f>AVERAGE('Ashed teabags wet'!$J$814:$J$816)</f>
        <v>2.2816647271287041</v>
      </c>
      <c r="N255" s="235">
        <f t="shared" si="24"/>
        <v>1.9252466415461105</v>
      </c>
      <c r="O255" s="235">
        <f>IF(IFERROR(INDEX('Both teabags AfterWet'!$D$1:$D$839,MATCH(J255,'Both teabags AfterWet'!$B$1:$B$839,0)),"")="","",(IFERROR(INDEX('Both teabags AfterWet'!$D$1:$D$839,MATCH(J255,'Both teabags AfterWet'!$B$1:$B$839,0)),"")))</f>
        <v>0.34520000000000001</v>
      </c>
      <c r="P255" s="235">
        <f t="shared" si="25"/>
        <v>0.1946</v>
      </c>
      <c r="Q255" s="235" t="str">
        <f>IFERROR(INDEX('Ashed teabags wet'!$J$2:$J$825,MATCH(J255,'Ashed teabags wet'!$B$2:$B$825,0)),"")</f>
        <v/>
      </c>
      <c r="R255" s="235" t="str">
        <f t="shared" si="29"/>
        <v/>
      </c>
      <c r="S255" s="236">
        <f>'WetLitterbags placem_collection'!E36</f>
        <v>42765</v>
      </c>
      <c r="T255" s="236">
        <f>IF('WetLitterbags placem_collection'!G36="","",'WetLitterbags placem_collection'!G36)</f>
        <v>42820</v>
      </c>
      <c r="U255" s="237">
        <f t="shared" si="26"/>
        <v>55</v>
      </c>
      <c r="V255" s="235">
        <f t="shared" si="27"/>
        <v>1.7756000000000003</v>
      </c>
      <c r="W255" s="235" t="str">
        <f t="shared" si="28"/>
        <v/>
      </c>
      <c r="X255">
        <f>IFERROR(INDEX(Rainfall_Wet!$O$2:$O$217,MATCH(B255, Rainfall_Wet!$A$2:$A$217,0)),"")</f>
        <v>228.324359195</v>
      </c>
      <c r="Y255" s="241">
        <v>23.96</v>
      </c>
      <c r="Z255" s="241">
        <v>0.91999999999999804</v>
      </c>
      <c r="AA255" s="241">
        <v>75.12</v>
      </c>
      <c r="AB255" s="242" t="s">
        <v>2688</v>
      </c>
      <c r="AC255" s="241">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s="25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f>
        <v>YES</v>
      </c>
      <c r="AM255" t="str">
        <f>IF(ISNUMBER(SEARCH("H", 'WetLitterbags placem_collection'!W36)),"YES","")</f>
        <v>YES</v>
      </c>
      <c r="AN255" t="str">
        <f>IF(ISNUMBER(SEARCH("R", 'WetLitterbags placem_collection'!W36)),"YES","")</f>
        <v/>
      </c>
    </row>
    <row r="256" spans="1:40" ht="15" customHeight="1">
      <c r="A256" s="268" t="s">
        <v>2460</v>
      </c>
      <c r="B256" s="282">
        <f>'Dry_Litterbag Placem_Collection'!A37</f>
        <v>35</v>
      </c>
      <c r="C256" s="282" t="str">
        <f>'Dry_Litterbag Placem_Collection'!B37</f>
        <v>Makao</v>
      </c>
      <c r="D256" s="282" t="s">
        <v>2677</v>
      </c>
      <c r="E256" s="282" t="s">
        <v>20</v>
      </c>
      <c r="F256" s="282">
        <v>1</v>
      </c>
      <c r="G256" s="283" t="str">
        <f>'Dry_Litterbag Placem_Collection'!C37</f>
        <v>Dry_P1_T3</v>
      </c>
      <c r="H256" s="284" t="s">
        <v>2559</v>
      </c>
      <c r="I256" s="292" t="s">
        <v>298</v>
      </c>
      <c r="J256" s="233" t="str">
        <f>'WetLitterbags placem_collection'!M37</f>
        <v>R64</v>
      </c>
      <c r="K256" s="235">
        <f>IFERROR(INDEX('Green_rooibos initial weight'!$C$5:$C$1749,MATCH(J256, 'Green_rooibos initial weight'!$A$5:$A$1749,0)),"")</f>
        <v>2.2879999999999998</v>
      </c>
      <c r="L256" s="235">
        <f t="shared" si="23"/>
        <v>2.0381999999999998</v>
      </c>
      <c r="M256" s="235">
        <f>AVERAGE('Ashed teabags wet'!$J$814:$J$816)</f>
        <v>2.2816647271287041</v>
      </c>
      <c r="N256" s="235">
        <f t="shared" si="24"/>
        <v>1.9916951095316626</v>
      </c>
      <c r="O256" s="235">
        <f>IF(IFERROR(INDEX('Both teabags AfterWet'!$D$1:$D$839,MATCH(J256,'Both teabags AfterWet'!$B$1:$B$839,0)),"")="","",(IFERROR(INDEX('Both teabags AfterWet'!$D$1:$D$839,MATCH(J256,'Both teabags AfterWet'!$B$1:$B$839,0)),"")))</f>
        <v>1.615</v>
      </c>
      <c r="P256" s="235">
        <f t="shared" si="25"/>
        <v>1.4643999999999999</v>
      </c>
      <c r="Q256" s="235">
        <f>IFERROR(INDEX('Ashed teabags wet'!$J$2:$J$825,MATCH(J256,'Ashed teabags wet'!$B$2:$B$825,0)),"")</f>
        <v>5.3045186640471123</v>
      </c>
      <c r="R256" s="235">
        <f t="shared" si="29"/>
        <v>1.3867206286836939</v>
      </c>
      <c r="S256" s="236">
        <f>'WetLitterbags placem_collection'!E37</f>
        <v>42765</v>
      </c>
      <c r="T256" s="236">
        <f>IF('WetLitterbags placem_collection'!G37="","",'WetLitterbags placem_collection'!G37)</f>
        <v>42820</v>
      </c>
      <c r="U256" s="237">
        <f t="shared" si="26"/>
        <v>55</v>
      </c>
      <c r="V256" s="235">
        <f t="shared" si="27"/>
        <v>0.57379999999999987</v>
      </c>
      <c r="W256" s="235">
        <f t="shared" si="28"/>
        <v>0.60497448084796868</v>
      </c>
      <c r="X256">
        <f>IFERROR(INDEX(Rainfall_Wet!$O$2:$O$217,MATCH(B256, Rainfall_Wet!$A$2:$A$217,0)),"")</f>
        <v>228.324359195</v>
      </c>
      <c r="Y256" s="241">
        <v>23.96</v>
      </c>
      <c r="Z256" s="241">
        <v>0.91999999999999804</v>
      </c>
      <c r="AA256" s="241">
        <v>75.12</v>
      </c>
      <c r="AB256" s="242" t="s">
        <v>2688</v>
      </c>
      <c r="AC256" s="241">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s="25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f>
        <v/>
      </c>
      <c r="AM256" t="str">
        <f>IF(ISNUMBER(SEARCH("H", 'WetLitterbags placem_collection'!W37)),"YES","")</f>
        <v/>
      </c>
      <c r="AN256" t="str">
        <f>IF(ISNUMBER(SEARCH("R", 'WetLitterbags placem_collection'!W37)),"YES","")</f>
        <v/>
      </c>
    </row>
    <row r="257" spans="1:40" ht="15" customHeight="1">
      <c r="A257" s="268" t="s">
        <v>2460</v>
      </c>
      <c r="B257" s="282">
        <f>'Dry_Litterbag Placem_Collection'!A38</f>
        <v>36</v>
      </c>
      <c r="C257" s="282" t="str">
        <f>'Dry_Litterbag Placem_Collection'!B38</f>
        <v>Makao</v>
      </c>
      <c r="D257" s="282" t="s">
        <v>2677</v>
      </c>
      <c r="E257" s="282" t="s">
        <v>20</v>
      </c>
      <c r="F257" s="282">
        <v>1</v>
      </c>
      <c r="G257" s="283" t="str">
        <f>'Dry_Litterbag Placem_Collection'!C38</f>
        <v>Dry_P1_T4</v>
      </c>
      <c r="H257" s="284" t="s">
        <v>2559</v>
      </c>
      <c r="I257" s="292" t="s">
        <v>298</v>
      </c>
      <c r="J257" s="233" t="str">
        <f>'WetLitterbags placem_collection'!M38</f>
        <v>R126</v>
      </c>
      <c r="K257" s="235">
        <f>IFERROR(INDEX('Green_rooibos initial weight'!$C$5:$C$1749,MATCH(J257, 'Green_rooibos initial weight'!$A$5:$A$1749,0)),"")</f>
        <v>2.2400000000000002</v>
      </c>
      <c r="L257" s="235">
        <f t="shared" si="23"/>
        <v>1.9902000000000002</v>
      </c>
      <c r="M257" s="235">
        <f>AVERAGE('Ashed teabags wet'!$J$814:$J$816)</f>
        <v>2.2816647271287041</v>
      </c>
      <c r="N257" s="235">
        <f t="shared" si="24"/>
        <v>1.9447903086006848</v>
      </c>
      <c r="O257" s="235">
        <f>IF(IFERROR(INDEX('Both teabags AfterWet'!$D$1:$D$839,MATCH(J257,'Both teabags AfterWet'!$B$1:$B$839,0)),"")="","",(IFERROR(INDEX('Both teabags AfterWet'!$D$1:$D$839,MATCH(J257,'Both teabags AfterWet'!$B$1:$B$839,0)),"")))</f>
        <v>1.6180000000000001</v>
      </c>
      <c r="P257" s="235">
        <f t="shared" si="25"/>
        <v>1.4674</v>
      </c>
      <c r="Q257" s="235">
        <f>IFERROR(INDEX('Ashed teabags wet'!$J$2:$J$825,MATCH(J257,'Ashed teabags wet'!$B$2:$B$825,0)),"")</f>
        <v>3.2897919690366213</v>
      </c>
      <c r="R257" s="235">
        <f t="shared" si="29"/>
        <v>1.4191255926463566</v>
      </c>
      <c r="S257" s="236">
        <f>'WetLitterbags placem_collection'!E38</f>
        <v>42765</v>
      </c>
      <c r="T257" s="236">
        <f>IF('WetLitterbags placem_collection'!G38="","",'WetLitterbags placem_collection'!G38)</f>
        <v>42820</v>
      </c>
      <c r="U257" s="237">
        <f t="shared" si="26"/>
        <v>55</v>
      </c>
      <c r="V257" s="235">
        <f t="shared" si="27"/>
        <v>0.52280000000000015</v>
      </c>
      <c r="W257" s="235">
        <f t="shared" si="28"/>
        <v>0.52566471595432818</v>
      </c>
      <c r="X257">
        <f>IFERROR(INDEX(Rainfall_Wet!$O$2:$O$217,MATCH(B257, Rainfall_Wet!$A$2:$A$217,0)),"")</f>
        <v>228.324359195</v>
      </c>
      <c r="Y257" s="241">
        <v>23.96</v>
      </c>
      <c r="Z257" s="241">
        <v>0.91999999999999804</v>
      </c>
      <c r="AA257" s="241">
        <v>75.12</v>
      </c>
      <c r="AB257" s="242" t="s">
        <v>2688</v>
      </c>
      <c r="AC257" s="241">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s="25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f>
        <v>YES</v>
      </c>
      <c r="AM257" t="str">
        <f>IF(ISNUMBER(SEARCH("H", 'WetLitterbags placem_collection'!W38)),"YES","")</f>
        <v/>
      </c>
      <c r="AN257" t="str">
        <f>IF(ISNUMBER(SEARCH("R", 'WetLitterbags placem_collection'!W38)),"YES","")</f>
        <v>YES</v>
      </c>
    </row>
    <row r="258" spans="1:40" ht="15" customHeight="1">
      <c r="A258" s="268" t="s">
        <v>2460</v>
      </c>
      <c r="B258" s="282">
        <f>'Dry_Litterbag Placem_Collection'!A39</f>
        <v>37</v>
      </c>
      <c r="C258" s="282" t="str">
        <f>'Dry_Litterbag Placem_Collection'!B39</f>
        <v>Makao</v>
      </c>
      <c r="D258" s="282" t="s">
        <v>2677</v>
      </c>
      <c r="E258" s="282" t="s">
        <v>20</v>
      </c>
      <c r="F258" s="282">
        <v>1</v>
      </c>
      <c r="G258" s="283" t="str">
        <f>'Dry_Litterbag Placem_Collection'!C39</f>
        <v>Dry_P1_T5</v>
      </c>
      <c r="H258" s="284" t="s">
        <v>2559</v>
      </c>
      <c r="I258" s="292" t="s">
        <v>298</v>
      </c>
      <c r="J258" s="233" t="str">
        <f>'WetLitterbags placem_collection'!M39</f>
        <v>R63</v>
      </c>
      <c r="K258" s="235">
        <f>IFERROR(INDEX('Green_rooibos initial weight'!$C$5:$C$1749,MATCH(J258, 'Green_rooibos initial weight'!$A$5:$A$1749,0)),"")</f>
        <v>2.1749999999999998</v>
      </c>
      <c r="L258" s="235">
        <f t="shared" si="23"/>
        <v>1.9251999999999998</v>
      </c>
      <c r="M258" s="235">
        <f>AVERAGE('Ashed teabags wet'!$J$814:$J$816)</f>
        <v>2.2816647271287041</v>
      </c>
      <c r="N258" s="235">
        <f t="shared" si="24"/>
        <v>1.8812733906733179</v>
      </c>
      <c r="O258" s="235">
        <f>IF(IFERROR(INDEX('Both teabags AfterWet'!$D$1:$D$839,MATCH(J258,'Both teabags AfterWet'!$B$1:$B$839,0)),"")="","",(IFERROR(INDEX('Both teabags AfterWet'!$D$1:$D$839,MATCH(J258,'Both teabags AfterWet'!$B$1:$B$839,0)),"")))</f>
        <v>1.3620000000000001</v>
      </c>
      <c r="P258" s="235">
        <f t="shared" si="25"/>
        <v>1.2114</v>
      </c>
      <c r="Q258" s="235">
        <f>IFERROR(INDEX('Ashed teabags wet'!$J$2:$J$825,MATCH(J258,'Ashed teabags wet'!$B$2:$B$825,0)),"")</f>
        <v>70.931372549019429</v>
      </c>
      <c r="R258" s="235">
        <f t="shared" si="29"/>
        <v>0.35213735294117854</v>
      </c>
      <c r="S258" s="236">
        <f>'WetLitterbags placem_collection'!E39</f>
        <v>42765</v>
      </c>
      <c r="T258" s="236">
        <f>IF('WetLitterbags placem_collection'!G39="","",'WetLitterbags placem_collection'!G39)</f>
        <v>42820</v>
      </c>
      <c r="U258" s="237">
        <f t="shared" si="26"/>
        <v>55</v>
      </c>
      <c r="V258" s="235">
        <f t="shared" si="27"/>
        <v>0.71379999999999977</v>
      </c>
      <c r="W258" s="235">
        <f t="shared" si="28"/>
        <v>1.5291360377321395</v>
      </c>
      <c r="X258">
        <f>IFERROR(INDEX(Rainfall_Wet!$O$2:$O$217,MATCH(B258, Rainfall_Wet!$A$2:$A$217,0)),"")</f>
        <v>228.324359195</v>
      </c>
      <c r="Y258" s="241">
        <v>23.96</v>
      </c>
      <c r="Z258" s="241">
        <v>0.91999999999999804</v>
      </c>
      <c r="AA258" s="241">
        <v>75.12</v>
      </c>
      <c r="AB258" s="242" t="s">
        <v>2688</v>
      </c>
      <c r="AC258" s="241">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s="25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f>
        <v>YES</v>
      </c>
      <c r="AM258" t="str">
        <f>IF(ISNUMBER(SEARCH("H", 'WetLitterbags placem_collection'!W39)),"YES","")</f>
        <v>YES</v>
      </c>
      <c r="AN258" t="str">
        <f>IF(ISNUMBER(SEARCH("R", 'WetLitterbags placem_collection'!W39)),"YES","")</f>
        <v>YES</v>
      </c>
    </row>
    <row r="259" spans="1:40" ht="15" customHeight="1">
      <c r="A259" s="268" t="s">
        <v>2460</v>
      </c>
      <c r="B259" s="282">
        <f>'Dry_Litterbag Placem_Collection'!A40</f>
        <v>38</v>
      </c>
      <c r="C259" s="282" t="str">
        <f>'Dry_Litterbag Placem_Collection'!B40</f>
        <v>Makao</v>
      </c>
      <c r="D259" s="282" t="s">
        <v>2677</v>
      </c>
      <c r="E259" s="282" t="s">
        <v>20</v>
      </c>
      <c r="F259" s="282">
        <v>1</v>
      </c>
      <c r="G259" s="283" t="str">
        <f>'Dry_Litterbag Placem_Collection'!C40</f>
        <v>Dry_P1_T6</v>
      </c>
      <c r="H259" s="284" t="s">
        <v>2559</v>
      </c>
      <c r="I259" s="292" t="s">
        <v>298</v>
      </c>
      <c r="J259" s="233" t="str">
        <f>'WetLitterbags placem_collection'!M40</f>
        <v>R87</v>
      </c>
      <c r="K259" s="235">
        <f>IFERROR(INDEX('Green_rooibos initial weight'!$C$5:$C$1749,MATCH(J259, 'Green_rooibos initial weight'!$A$5:$A$1749,0)),"")</f>
        <v>2.2930000000000001</v>
      </c>
      <c r="L259" s="235">
        <f t="shared" ref="L259:L322" si="30">K259-($BG$7+$BG$8)</f>
        <v>2.0432000000000001</v>
      </c>
      <c r="M259" s="235">
        <f>AVERAGE('Ashed teabags wet'!$J$814:$J$816)</f>
        <v>2.2816647271287041</v>
      </c>
      <c r="N259" s="235">
        <f t="shared" ref="N259:N322" si="31">IFERROR(L259-(M259/100)*L259,"")</f>
        <v>1.9965810262953065</v>
      </c>
      <c r="O259" s="235">
        <f>IF(IFERROR(INDEX('Both teabags AfterWet'!$D$1:$D$839,MATCH(J259,'Both teabags AfterWet'!$B$1:$B$839,0)),"")="","",(IFERROR(INDEX('Both teabags AfterWet'!$D$1:$D$839,MATCH(J259,'Both teabags AfterWet'!$B$1:$B$839,0)),"")))</f>
        <v>1.1399999999999999</v>
      </c>
      <c r="P259" s="235">
        <f t="shared" ref="P259:P322" si="32">IFERROR(IF(O259&gt;0,O259-($BG$7),""),"")</f>
        <v>0.98939999999999984</v>
      </c>
      <c r="Q259" s="235">
        <f>IFERROR(INDEX('Ashed teabags wet'!$J$2:$J$825,MATCH(J259,'Ashed teabags wet'!$B$2:$B$825,0)),"")</f>
        <v>21.801629132725651</v>
      </c>
      <c r="R259" s="235">
        <f t="shared" si="29"/>
        <v>0.77369468136081232</v>
      </c>
      <c r="S259" s="236">
        <f>'WetLitterbags placem_collection'!E40</f>
        <v>42765</v>
      </c>
      <c r="T259" s="236">
        <f>IF('WetLitterbags placem_collection'!G40="","",'WetLitterbags placem_collection'!G40)</f>
        <v>42820</v>
      </c>
      <c r="U259" s="237">
        <f t="shared" ref="U259:U322" si="33">IFERROR(T259-S259,"")</f>
        <v>55</v>
      </c>
      <c r="V259" s="235">
        <f t="shared" ref="V259:V322" si="34">IFERROR(L259-P259,"")</f>
        <v>1.0538000000000003</v>
      </c>
      <c r="W259" s="235">
        <f t="shared" ref="W259:W322" si="35">IFERROR(N259-R259,"")</f>
        <v>1.2228863449344942</v>
      </c>
      <c r="X259">
        <f>IFERROR(INDEX(Rainfall_Wet!$O$2:$O$217,MATCH(B259, Rainfall_Wet!$A$2:$A$217,0)),"")</f>
        <v>228.324359195</v>
      </c>
      <c r="Y259" s="241">
        <v>23.96</v>
      </c>
      <c r="Z259" s="241">
        <v>0.91999999999999804</v>
      </c>
      <c r="AA259" s="241">
        <v>75.12</v>
      </c>
      <c r="AB259" s="242" t="s">
        <v>2688</v>
      </c>
      <c r="AC259" s="241">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s="25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f>
        <v>YES</v>
      </c>
      <c r="AM259" t="str">
        <f>IF(ISNUMBER(SEARCH("H", 'WetLitterbags placem_collection'!W40)),"YES","")</f>
        <v>YES</v>
      </c>
      <c r="AN259" t="str">
        <f>IF(ISNUMBER(SEARCH("R", 'WetLitterbags placem_collection'!W40)),"YES","")</f>
        <v/>
      </c>
    </row>
    <row r="260" spans="1:40" ht="15" customHeight="1">
      <c r="A260" s="268" t="s">
        <v>2460</v>
      </c>
      <c r="B260" s="282">
        <f>'Dry_Litterbag Placem_Collection'!A41</f>
        <v>39</v>
      </c>
      <c r="C260" s="282" t="str">
        <f>'Dry_Litterbag Placem_Collection'!B41</f>
        <v>Makao</v>
      </c>
      <c r="D260" s="282" t="s">
        <v>2677</v>
      </c>
      <c r="E260" s="282" t="s">
        <v>20</v>
      </c>
      <c r="F260" s="282">
        <v>1</v>
      </c>
      <c r="G260" s="283" t="str">
        <f>'Dry_Litterbag Placem_Collection'!C41</f>
        <v>Dry_P1_T7</v>
      </c>
      <c r="H260" s="284" t="s">
        <v>2559</v>
      </c>
      <c r="I260" s="292" t="s">
        <v>298</v>
      </c>
      <c r="J260" s="233" t="str">
        <f>'WetLitterbags placem_collection'!M41</f>
        <v>R437</v>
      </c>
      <c r="K260" s="235">
        <f>IFERROR(INDEX('Green_rooibos initial weight'!$C$5:$C$1749,MATCH(J260, 'Green_rooibos initial weight'!$A$5:$A$1749,0)),"")</f>
        <v>2.1970000000000001</v>
      </c>
      <c r="L260" s="235">
        <f t="shared" si="30"/>
        <v>1.9472</v>
      </c>
      <c r="M260" s="235">
        <f>AVERAGE('Ashed teabags wet'!$J$814:$J$816)</f>
        <v>2.2816647271287041</v>
      </c>
      <c r="N260" s="235">
        <f t="shared" si="31"/>
        <v>1.90277142443335</v>
      </c>
      <c r="O260" s="235">
        <f>IF(IFERROR(INDEX('Both teabags AfterWet'!$D$1:$D$839,MATCH(J260,'Both teabags AfterWet'!$B$1:$B$839,0)),"")="","",(IFERROR(INDEX('Both teabags AfterWet'!$D$1:$D$839,MATCH(J260,'Both teabags AfterWet'!$B$1:$B$839,0)),"")))</f>
        <v>1.4531000000000001</v>
      </c>
      <c r="P260" s="235">
        <f t="shared" si="32"/>
        <v>1.3025</v>
      </c>
      <c r="Q260" s="235">
        <f>IFERROR(INDEX('Ashed teabags wet'!$J$2:$J$825,MATCH(J260,'Ashed teabags wet'!$B$2:$B$825,0)),"")</f>
        <v>3.6638983878844686</v>
      </c>
      <c r="R260" s="235">
        <f t="shared" si="29"/>
        <v>1.2547777234978048</v>
      </c>
      <c r="S260" s="236">
        <f>'WetLitterbags placem_collection'!E41</f>
        <v>42765</v>
      </c>
      <c r="T260" s="236">
        <f>IF('WetLitterbags placem_collection'!G41="","",'WetLitterbags placem_collection'!G41)</f>
        <v>42820</v>
      </c>
      <c r="U260" s="237">
        <f t="shared" si="33"/>
        <v>55</v>
      </c>
      <c r="V260" s="235">
        <f t="shared" si="34"/>
        <v>0.64470000000000005</v>
      </c>
      <c r="W260" s="235">
        <f t="shared" si="35"/>
        <v>0.6479937009355452</v>
      </c>
      <c r="X260">
        <f>IFERROR(INDEX(Rainfall_Wet!$O$2:$O$217,MATCH(B260, Rainfall_Wet!$A$2:$A$217,0)),"")</f>
        <v>228.324359195</v>
      </c>
      <c r="Y260" s="241">
        <v>23.96</v>
      </c>
      <c r="Z260" s="241">
        <v>0.91999999999999804</v>
      </c>
      <c r="AA260" s="241">
        <v>75.12</v>
      </c>
      <c r="AB260" s="242" t="s">
        <v>2688</v>
      </c>
      <c r="AC260" s="241">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s="25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f>
        <v/>
      </c>
      <c r="AM260" t="str">
        <f>IF(ISNUMBER(SEARCH("H", 'WetLitterbags placem_collection'!W41)),"YES","")</f>
        <v/>
      </c>
      <c r="AN260" t="str">
        <f>IF(ISNUMBER(SEARCH("R", 'WetLitterbags placem_collection'!W41)),"YES","")</f>
        <v>YES</v>
      </c>
    </row>
    <row r="261" spans="1:40" ht="15" customHeight="1">
      <c r="A261" s="268" t="s">
        <v>2460</v>
      </c>
      <c r="B261" s="282">
        <f>'Dry_Litterbag Placem_Collection'!A42</f>
        <v>40</v>
      </c>
      <c r="C261" s="282" t="str">
        <f>'Dry_Litterbag Placem_Collection'!B42</f>
        <v>Makao</v>
      </c>
      <c r="D261" s="282" t="s">
        <v>2677</v>
      </c>
      <c r="E261" s="282" t="s">
        <v>20</v>
      </c>
      <c r="F261" s="282">
        <v>1</v>
      </c>
      <c r="G261" s="283" t="str">
        <f>'Dry_Litterbag Placem_Collection'!C42</f>
        <v>Dry_P1_T8</v>
      </c>
      <c r="H261" s="284" t="s">
        <v>2559</v>
      </c>
      <c r="I261" s="292" t="s">
        <v>298</v>
      </c>
      <c r="J261" s="233" t="str">
        <f>'WetLitterbags placem_collection'!M42</f>
        <v>R114</v>
      </c>
      <c r="K261" s="235">
        <f>IFERROR(INDEX('Green_rooibos initial weight'!$C$5:$C$1749,MATCH(J261, 'Green_rooibos initial weight'!$A$5:$A$1749,0)),"")</f>
        <v>2.2450000000000001</v>
      </c>
      <c r="L261" s="235">
        <f t="shared" si="30"/>
        <v>1.9952000000000001</v>
      </c>
      <c r="M261" s="235">
        <f>AVERAGE('Ashed teabags wet'!$J$814:$J$816)</f>
        <v>2.2816647271287041</v>
      </c>
      <c r="N261" s="235">
        <f t="shared" si="31"/>
        <v>1.9496762253643283</v>
      </c>
      <c r="O261" s="235">
        <f>IF(IFERROR(INDEX('Both teabags AfterWet'!$D$1:$D$839,MATCH(J261,'Both teabags AfterWet'!$B$1:$B$839,0)),"")="","",(IFERROR(INDEX('Both teabags AfterWet'!$D$1:$D$839,MATCH(J261,'Both teabags AfterWet'!$B$1:$B$839,0)),"")))</f>
        <v>2.2269999999999999</v>
      </c>
      <c r="P261" s="235">
        <f t="shared" si="32"/>
        <v>2.0764</v>
      </c>
      <c r="Q261" s="235">
        <f>IFERROR(INDEX('Ashed teabags wet'!$J$2:$J$825,MATCH(J261,'Ashed teabags wet'!$B$2:$B$825,0)),"")</f>
        <v>24.826560951436655</v>
      </c>
      <c r="R261" s="235">
        <f t="shared" si="29"/>
        <v>1.5609012884043694</v>
      </c>
      <c r="S261" s="236">
        <f>'WetLitterbags placem_collection'!E42</f>
        <v>42765</v>
      </c>
      <c r="T261" s="236">
        <f>IF('WetLitterbags placem_collection'!G42="","",'WetLitterbags placem_collection'!G42)</f>
        <v>42820</v>
      </c>
      <c r="U261" s="237">
        <f t="shared" si="33"/>
        <v>55</v>
      </c>
      <c r="V261" s="235">
        <f t="shared" si="34"/>
        <v>-8.1199999999999939E-2</v>
      </c>
      <c r="W261" s="235">
        <f t="shared" si="35"/>
        <v>0.38877493695995891</v>
      </c>
      <c r="X261">
        <f>IFERROR(INDEX(Rainfall_Wet!$O$2:$O$217,MATCH(B261, Rainfall_Wet!$A$2:$A$217,0)),"")</f>
        <v>228.324359195</v>
      </c>
      <c r="Y261" s="241">
        <v>23.96</v>
      </c>
      <c r="Z261" s="241">
        <v>0.91999999999999804</v>
      </c>
      <c r="AA261" s="241">
        <v>75.12</v>
      </c>
      <c r="AB261" s="242" t="s">
        <v>2688</v>
      </c>
      <c r="AC261" s="241">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s="25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f>
        <v/>
      </c>
      <c r="AM261" t="str">
        <f>IF(ISNUMBER(SEARCH("H", 'WetLitterbags placem_collection'!W42)),"YES","")</f>
        <v>YES</v>
      </c>
      <c r="AN261" t="str">
        <f>IF(ISNUMBER(SEARCH("R", 'WetLitterbags placem_collection'!W42)),"YES","")</f>
        <v/>
      </c>
    </row>
    <row r="262" spans="1:40" ht="15" customHeight="1">
      <c r="A262" s="268" t="s">
        <v>2460</v>
      </c>
      <c r="B262" s="282">
        <f>'Dry_Litterbag Placem_Collection'!A43</f>
        <v>41</v>
      </c>
      <c r="C262" s="282" t="str">
        <f>'Dry_Litterbag Placem_Collection'!B43</f>
        <v>Makao</v>
      </c>
      <c r="D262" s="282" t="s">
        <v>2677</v>
      </c>
      <c r="E262" s="282" t="s">
        <v>20</v>
      </c>
      <c r="F262" s="282">
        <v>2</v>
      </c>
      <c r="G262" s="283" t="str">
        <f>'Dry_Litterbag Placem_Collection'!C43</f>
        <v>Dry_P2_T1</v>
      </c>
      <c r="H262" s="284" t="s">
        <v>2559</v>
      </c>
      <c r="I262" s="292" t="s">
        <v>298</v>
      </c>
      <c r="J262" s="233" t="str">
        <f>'WetLitterbags placem_collection'!M43</f>
        <v>R521</v>
      </c>
      <c r="K262" s="235">
        <f>IFERROR(INDEX('Green_rooibos initial weight'!$C$5:$C$1749,MATCH(J262, 'Green_rooibos initial weight'!$A$5:$A$1749,0)),"")</f>
        <v>2.1440000000000001</v>
      </c>
      <c r="L262" s="235">
        <f t="shared" si="30"/>
        <v>1.8942000000000001</v>
      </c>
      <c r="M262" s="235">
        <f>AVERAGE('Ashed teabags wet'!$J$814:$J$816)</f>
        <v>2.2816647271287041</v>
      </c>
      <c r="N262" s="235">
        <f t="shared" si="31"/>
        <v>1.8509807067387283</v>
      </c>
      <c r="O262" s="235">
        <f>IF(IFERROR(INDEX('Both teabags AfterWet'!$D$1:$D$839,MATCH(J262,'Both teabags AfterWet'!$B$1:$B$839,0)),"")="","",(IFERROR(INDEX('Both teabags AfterWet'!$D$1:$D$839,MATCH(J262,'Both teabags AfterWet'!$B$1:$B$839,0)),"")))</f>
        <v>1.512</v>
      </c>
      <c r="P262" s="235">
        <f t="shared" si="32"/>
        <v>1.3613999999999999</v>
      </c>
      <c r="Q262" s="235">
        <f>IFERROR(INDEX('Ashed teabags wet'!$J$2:$J$825,MATCH(J262,'Ashed teabags wet'!$B$2:$B$825,0)),"")</f>
        <v>6.8728522336777456</v>
      </c>
      <c r="R262" s="235">
        <f t="shared" si="29"/>
        <v>1.267832989690711</v>
      </c>
      <c r="S262" s="236">
        <f>'WetLitterbags placem_collection'!E43</f>
        <v>42766</v>
      </c>
      <c r="T262" s="236">
        <f>IF('WetLitterbags placem_collection'!G43="","",'WetLitterbags placem_collection'!G43)</f>
        <v>42820</v>
      </c>
      <c r="U262" s="237">
        <f t="shared" si="33"/>
        <v>54</v>
      </c>
      <c r="V262" s="235">
        <f t="shared" si="34"/>
        <v>0.53280000000000016</v>
      </c>
      <c r="W262" s="235">
        <f t="shared" si="35"/>
        <v>0.58314771704801727</v>
      </c>
      <c r="X262">
        <f>IFERROR(INDEX(Rainfall_Wet!$O$2:$O$217,MATCH(B262, Rainfall_Wet!$A$2:$A$217,0)),"")</f>
        <v>214.262898705</v>
      </c>
      <c r="Y262" s="241">
        <v>19.96</v>
      </c>
      <c r="Z262" s="241">
        <v>4.9199999999999982</v>
      </c>
      <c r="AA262" s="241">
        <v>75.12</v>
      </c>
      <c r="AB262" s="242" t="s">
        <v>2689</v>
      </c>
      <c r="AC262" s="241">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s="25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f>
        <v/>
      </c>
      <c r="AM262" t="str">
        <f>IF(ISNUMBER(SEARCH("H", 'WetLitterbags placem_collection'!W43)),"YES","")</f>
        <v/>
      </c>
      <c r="AN262" t="str">
        <f>IF(ISNUMBER(SEARCH("R", 'WetLitterbags placem_collection'!W43)),"YES","")</f>
        <v/>
      </c>
    </row>
    <row r="263" spans="1:40" ht="15" customHeight="1">
      <c r="A263" s="268" t="s">
        <v>2460</v>
      </c>
      <c r="B263" s="282">
        <f>'Dry_Litterbag Placem_Collection'!A44</f>
        <v>42</v>
      </c>
      <c r="C263" s="282" t="str">
        <f>'Dry_Litterbag Placem_Collection'!B44</f>
        <v>Makao</v>
      </c>
      <c r="D263" s="282" t="s">
        <v>2677</v>
      </c>
      <c r="E263" s="282" t="s">
        <v>20</v>
      </c>
      <c r="F263" s="282">
        <v>2</v>
      </c>
      <c r="G263" s="283" t="str">
        <f>'Dry_Litterbag Placem_Collection'!C44</f>
        <v>Dry_P2_T2</v>
      </c>
      <c r="H263" s="284" t="s">
        <v>2559</v>
      </c>
      <c r="I263" s="292" t="s">
        <v>298</v>
      </c>
      <c r="J263" s="233" t="str">
        <f>'WetLitterbags placem_collection'!M44</f>
        <v>R371</v>
      </c>
      <c r="K263" s="235">
        <f>IFERROR(INDEX('Green_rooibos initial weight'!$C$5:$C$1749,MATCH(J263, 'Green_rooibos initial weight'!$A$5:$A$1749,0)),"")</f>
        <v>2.2530000000000001</v>
      </c>
      <c r="L263" s="235">
        <f t="shared" si="30"/>
        <v>2.0032000000000001</v>
      </c>
      <c r="M263" s="235">
        <f>AVERAGE('Ashed teabags wet'!$J$814:$J$816)</f>
        <v>2.2816647271287041</v>
      </c>
      <c r="N263" s="235">
        <f t="shared" si="31"/>
        <v>1.9574936921861579</v>
      </c>
      <c r="O263" s="235">
        <f>IF(IFERROR(INDEX('Both teabags AfterWet'!$D$1:$D$839,MATCH(J263,'Both teabags AfterWet'!$B$1:$B$839,0)),"")="","",(IFERROR(INDEX('Both teabags AfterWet'!$D$1:$D$839,MATCH(J263,'Both teabags AfterWet'!$B$1:$B$839,0)),"")))</f>
        <v>1.649</v>
      </c>
      <c r="P263" s="235">
        <f t="shared" si="32"/>
        <v>1.4984</v>
      </c>
      <c r="Q263" s="235">
        <f>IFERROR(INDEX('Ashed teabags wet'!$J$2:$J$825,MATCH(J263,'Ashed teabags wet'!$B$2:$B$825,0)),"")</f>
        <v>2.6627218934911183</v>
      </c>
      <c r="R263" s="235">
        <f t="shared" si="29"/>
        <v>1.458501775147929</v>
      </c>
      <c r="S263" s="236">
        <f>'WetLitterbags placem_collection'!E44</f>
        <v>42766</v>
      </c>
      <c r="T263" s="236">
        <f>IF('WetLitterbags placem_collection'!G44="","",'WetLitterbags placem_collection'!G44)</f>
        <v>42820</v>
      </c>
      <c r="U263" s="237">
        <f t="shared" si="33"/>
        <v>54</v>
      </c>
      <c r="V263" s="235">
        <f t="shared" si="34"/>
        <v>0.50480000000000014</v>
      </c>
      <c r="W263" s="235">
        <f t="shared" si="35"/>
        <v>0.49899191703822887</v>
      </c>
      <c r="X263">
        <f>IFERROR(INDEX(Rainfall_Wet!$O$2:$O$217,MATCH(B263, Rainfall_Wet!$A$2:$A$217,0)),"")</f>
        <v>214.262898705</v>
      </c>
      <c r="Y263" s="241">
        <v>19.96</v>
      </c>
      <c r="Z263" s="241">
        <v>4.9199999999999982</v>
      </c>
      <c r="AA263" s="241">
        <v>75.12</v>
      </c>
      <c r="AB263" s="242" t="s">
        <v>2689</v>
      </c>
      <c r="AC263" s="241">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s="25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f>
        <v/>
      </c>
      <c r="AM263" t="str">
        <f>IF(ISNUMBER(SEARCH("H", 'WetLitterbags placem_collection'!W44)),"YES","")</f>
        <v/>
      </c>
      <c r="AN263" t="str">
        <f>IF(ISNUMBER(SEARCH("R", 'WetLitterbags placem_collection'!W44)),"YES","")</f>
        <v/>
      </c>
    </row>
    <row r="264" spans="1:40" ht="15" customHeight="1">
      <c r="A264" s="268" t="s">
        <v>2460</v>
      </c>
      <c r="B264" s="282">
        <f>'Dry_Litterbag Placem_Collection'!A45</f>
        <v>43</v>
      </c>
      <c r="C264" s="282" t="str">
        <f>'Dry_Litterbag Placem_Collection'!B45</f>
        <v>Makao</v>
      </c>
      <c r="D264" s="282" t="s">
        <v>2677</v>
      </c>
      <c r="E264" s="282" t="s">
        <v>20</v>
      </c>
      <c r="F264" s="282">
        <v>2</v>
      </c>
      <c r="G264" s="283" t="str">
        <f>'Dry_Litterbag Placem_Collection'!C45</f>
        <v>Dry_P2_T3</v>
      </c>
      <c r="H264" s="284" t="s">
        <v>2559</v>
      </c>
      <c r="I264" s="292" t="s">
        <v>298</v>
      </c>
      <c r="J264" s="233" t="str">
        <f>'WetLitterbags placem_collection'!M45</f>
        <v>R376</v>
      </c>
      <c r="K264" s="235">
        <f>IFERROR(INDEX('Green_rooibos initial weight'!$C$5:$C$1749,MATCH(J264, 'Green_rooibos initial weight'!$A$5:$A$1749,0)),"")</f>
        <v>2.177</v>
      </c>
      <c r="L264" s="235">
        <f t="shared" si="30"/>
        <v>1.9272</v>
      </c>
      <c r="M264" s="235">
        <f>AVERAGE('Ashed teabags wet'!$J$814:$J$816)</f>
        <v>2.2816647271287041</v>
      </c>
      <c r="N264" s="235">
        <f t="shared" si="31"/>
        <v>1.8832277573787757</v>
      </c>
      <c r="O264" s="235">
        <f>IF(IFERROR(INDEX('Both teabags AfterWet'!$D$1:$D$839,MATCH(J264,'Both teabags AfterWet'!$B$1:$B$839,0)),"")="","",(IFERROR(INDEX('Both teabags AfterWet'!$D$1:$D$839,MATCH(J264,'Both teabags AfterWet'!$B$1:$B$839,0)),"")))</f>
        <v>1.3532999999999999</v>
      </c>
      <c r="P264" s="235">
        <f t="shared" si="32"/>
        <v>1.2026999999999999</v>
      </c>
      <c r="Q264" s="235">
        <f>IFERROR(INDEX('Ashed teabags wet'!$J$2:$J$825,MATCH(J264,'Ashed teabags wet'!$B$2:$B$825,0)),"")</f>
        <v>6.7788461538456346</v>
      </c>
      <c r="R264" s="235">
        <f t="shared" si="29"/>
        <v>1.1211708173076984</v>
      </c>
      <c r="S264" s="236">
        <f>'WetLitterbags placem_collection'!E45</f>
        <v>42766</v>
      </c>
      <c r="T264" s="236">
        <f>IF('WetLitterbags placem_collection'!G45="","",'WetLitterbags placem_collection'!G45)</f>
        <v>42820</v>
      </c>
      <c r="U264" s="237">
        <f t="shared" si="33"/>
        <v>54</v>
      </c>
      <c r="V264" s="235">
        <f t="shared" si="34"/>
        <v>0.72450000000000014</v>
      </c>
      <c r="W264" s="235">
        <f t="shared" si="35"/>
        <v>0.76205694007107727</v>
      </c>
      <c r="X264">
        <f>IFERROR(INDEX(Rainfall_Wet!$O$2:$O$217,MATCH(B264, Rainfall_Wet!$A$2:$A$217,0)),"")</f>
        <v>214.262898705</v>
      </c>
      <c r="Y264" s="241">
        <v>19.96</v>
      </c>
      <c r="Z264" s="241">
        <v>4.9199999999999982</v>
      </c>
      <c r="AA264" s="241">
        <v>75.12</v>
      </c>
      <c r="AB264" s="242" t="s">
        <v>2689</v>
      </c>
      <c r="AC264" s="241">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s="25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f>
        <v>YES</v>
      </c>
      <c r="AM264" t="str">
        <f>IF(ISNUMBER(SEARCH("H", 'WetLitterbags placem_collection'!W45)),"YES","")</f>
        <v>YES</v>
      </c>
      <c r="AN264" t="str">
        <f>IF(ISNUMBER(SEARCH("R", 'WetLitterbags placem_collection'!W45)),"YES","")</f>
        <v/>
      </c>
    </row>
    <row r="265" spans="1:40" ht="15" customHeight="1">
      <c r="A265" s="268" t="s">
        <v>2460</v>
      </c>
      <c r="B265" s="282">
        <f>'Dry_Litterbag Placem_Collection'!A46</f>
        <v>44</v>
      </c>
      <c r="C265" s="282" t="str">
        <f>'Dry_Litterbag Placem_Collection'!B46</f>
        <v>Makao</v>
      </c>
      <c r="D265" s="282" t="s">
        <v>2677</v>
      </c>
      <c r="E265" s="282" t="s">
        <v>20</v>
      </c>
      <c r="F265" s="282">
        <v>2</v>
      </c>
      <c r="G265" s="283" t="str">
        <f>'Dry_Litterbag Placem_Collection'!C46</f>
        <v>Dry_P2_T4</v>
      </c>
      <c r="H265" s="284" t="s">
        <v>2559</v>
      </c>
      <c r="I265" s="292" t="s">
        <v>298</v>
      </c>
      <c r="J265" s="233" t="str">
        <f>'WetLitterbags placem_collection'!M46</f>
        <v>R166</v>
      </c>
      <c r="K265" s="235">
        <f>IFERROR(INDEX('Green_rooibos initial weight'!$C$5:$C$1749,MATCH(J265, 'Green_rooibos initial weight'!$A$5:$A$1749,0)),"")</f>
        <v>2.222</v>
      </c>
      <c r="L265" s="235">
        <f t="shared" si="30"/>
        <v>1.9722</v>
      </c>
      <c r="M265" s="235">
        <f>AVERAGE('Ashed teabags wet'!$J$814:$J$816)</f>
        <v>2.2816647271287041</v>
      </c>
      <c r="N265" s="235">
        <f t="shared" si="31"/>
        <v>1.9272010082515676</v>
      </c>
      <c r="O265" s="235">
        <f>IF(IFERROR(INDEX('Both teabags AfterWet'!$D$1:$D$839,MATCH(J265,'Both teabags AfterWet'!$B$1:$B$839,0)),"")="","",(IFERROR(INDEX('Both teabags AfterWet'!$D$1:$D$839,MATCH(J265,'Both teabags AfterWet'!$B$1:$B$839,0)),"")))</f>
        <v>1.6101000000000001</v>
      </c>
      <c r="P265" s="235">
        <f t="shared" si="32"/>
        <v>1.4595</v>
      </c>
      <c r="Q265" s="235">
        <f>IFERROR(INDEX('Ashed teabags wet'!$J$2:$J$825,MATCH(J265,'Ashed teabags wet'!$B$2:$B$825,0)),"")</f>
        <v>4.868355688028041</v>
      </c>
      <c r="R265" s="235">
        <f t="shared" si="29"/>
        <v>1.3884463487332308</v>
      </c>
      <c r="S265" s="236">
        <f>'WetLitterbags placem_collection'!E46</f>
        <v>42766</v>
      </c>
      <c r="T265" s="236">
        <f>IF('WetLitterbags placem_collection'!G46="","",'WetLitterbags placem_collection'!G46)</f>
        <v>42820</v>
      </c>
      <c r="U265" s="237">
        <f t="shared" si="33"/>
        <v>54</v>
      </c>
      <c r="V265" s="235">
        <f t="shared" si="34"/>
        <v>0.51269999999999993</v>
      </c>
      <c r="W265" s="235">
        <f t="shared" si="35"/>
        <v>0.53875465951833679</v>
      </c>
      <c r="X265">
        <f>IFERROR(INDEX(Rainfall_Wet!$O$2:$O$217,MATCH(B265, Rainfall_Wet!$A$2:$A$217,0)),"")</f>
        <v>214.262898705</v>
      </c>
      <c r="Y265" s="241">
        <v>19.96</v>
      </c>
      <c r="Z265" s="241">
        <v>4.9199999999999982</v>
      </c>
      <c r="AA265" s="241">
        <v>75.12</v>
      </c>
      <c r="AB265" s="242" t="s">
        <v>2689</v>
      </c>
      <c r="AC265" s="241">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s="25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f>
        <v/>
      </c>
      <c r="AM265" t="str">
        <f>IF(ISNUMBER(SEARCH("H", 'WetLitterbags placem_collection'!W46)),"YES","")</f>
        <v/>
      </c>
      <c r="AN265" t="str">
        <f>IF(ISNUMBER(SEARCH("R", 'WetLitterbags placem_collection'!W46)),"YES","")</f>
        <v>YES</v>
      </c>
    </row>
    <row r="266" spans="1:40" ht="15" customHeight="1">
      <c r="A266" s="268" t="s">
        <v>2460</v>
      </c>
      <c r="B266" s="282">
        <f>'Dry_Litterbag Placem_Collection'!A47</f>
        <v>45</v>
      </c>
      <c r="C266" s="282" t="str">
        <f>'Dry_Litterbag Placem_Collection'!B47</f>
        <v>Makao</v>
      </c>
      <c r="D266" s="282" t="s">
        <v>2677</v>
      </c>
      <c r="E266" s="282" t="s">
        <v>20</v>
      </c>
      <c r="F266" s="282">
        <v>2</v>
      </c>
      <c r="G266" s="283" t="str">
        <f>'Dry_Litterbag Placem_Collection'!C47</f>
        <v>Dry_P2_T5</v>
      </c>
      <c r="H266" s="284" t="s">
        <v>2559</v>
      </c>
      <c r="I266" s="292" t="s">
        <v>298</v>
      </c>
      <c r="J266" s="233" t="str">
        <f>'WetLitterbags placem_collection'!M47</f>
        <v>R469</v>
      </c>
      <c r="K266" s="235">
        <f>IFERROR(INDEX('Green_rooibos initial weight'!$C$5:$C$1749,MATCH(J266, 'Green_rooibos initial weight'!$A$5:$A$1749,0)),"")</f>
        <v>2.2309999999999999</v>
      </c>
      <c r="L266" s="235">
        <f t="shared" si="30"/>
        <v>1.9811999999999999</v>
      </c>
      <c r="M266" s="235">
        <f>AVERAGE('Ashed teabags wet'!$J$814:$J$816)</f>
        <v>2.2816647271287041</v>
      </c>
      <c r="N266" s="235">
        <f t="shared" si="31"/>
        <v>1.935995658426126</v>
      </c>
      <c r="O266" s="235">
        <f>IF(IFERROR(INDEX('Both teabags AfterWet'!$D$1:$D$839,MATCH(J266,'Both teabags AfterWet'!$B$1:$B$839,0)),"")="","",(IFERROR(INDEX('Both teabags AfterWet'!$D$1:$D$839,MATCH(J266,'Both teabags AfterWet'!$B$1:$B$839,0)),"")))</f>
        <v>1.5804</v>
      </c>
      <c r="P266" s="235">
        <f t="shared" si="32"/>
        <v>1.4298</v>
      </c>
      <c r="Q266" s="235">
        <f>IFERROR(INDEX('Ashed teabags wet'!$J$2:$J$825,MATCH(J266,'Ashed teabags wet'!$B$2:$B$825,0)),"")</f>
        <v>3.5248672139064463</v>
      </c>
      <c r="R266" s="235">
        <f t="shared" si="29"/>
        <v>1.3794014485755657</v>
      </c>
      <c r="S266" s="236">
        <f>'WetLitterbags placem_collection'!E47</f>
        <v>42766</v>
      </c>
      <c r="T266" s="236">
        <f>IF('WetLitterbags placem_collection'!G47="","",'WetLitterbags placem_collection'!G47)</f>
        <v>42820</v>
      </c>
      <c r="U266" s="237">
        <f t="shared" si="33"/>
        <v>54</v>
      </c>
      <c r="V266" s="235">
        <f t="shared" si="34"/>
        <v>0.55139999999999989</v>
      </c>
      <c r="W266" s="235">
        <f t="shared" si="35"/>
        <v>0.5565942098505603</v>
      </c>
      <c r="X266">
        <f>IFERROR(INDEX(Rainfall_Wet!$O$2:$O$217,MATCH(B266, Rainfall_Wet!$A$2:$A$217,0)),"")</f>
        <v>214.262898705</v>
      </c>
      <c r="Y266" s="241">
        <v>19.96</v>
      </c>
      <c r="Z266" s="241">
        <v>4.9199999999999982</v>
      </c>
      <c r="AA266" s="241">
        <v>75.12</v>
      </c>
      <c r="AB266" s="242" t="s">
        <v>2689</v>
      </c>
      <c r="AC266" s="241">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s="25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f>
        <v/>
      </c>
      <c r="AM266" t="str">
        <f>IF(ISNUMBER(SEARCH("H", 'WetLitterbags placem_collection'!W47)),"YES","")</f>
        <v/>
      </c>
      <c r="AN266" t="str">
        <f>IF(ISNUMBER(SEARCH("R", 'WetLitterbags placem_collection'!W47)),"YES","")</f>
        <v/>
      </c>
    </row>
    <row r="267" spans="1:40" ht="15" customHeight="1">
      <c r="A267" s="268" t="s">
        <v>2460</v>
      </c>
      <c r="B267" s="282">
        <f>'Dry_Litterbag Placem_Collection'!A48</f>
        <v>46</v>
      </c>
      <c r="C267" s="282" t="str">
        <f>'Dry_Litterbag Placem_Collection'!B48</f>
        <v>Makao</v>
      </c>
      <c r="D267" s="282" t="s">
        <v>2677</v>
      </c>
      <c r="E267" s="282" t="s">
        <v>20</v>
      </c>
      <c r="F267" s="282">
        <v>2</v>
      </c>
      <c r="G267" s="283" t="str">
        <f>'Dry_Litterbag Placem_Collection'!C48</f>
        <v>Dry_P2_T6</v>
      </c>
      <c r="H267" s="284" t="s">
        <v>2559</v>
      </c>
      <c r="I267" s="292" t="s">
        <v>298</v>
      </c>
      <c r="J267" s="233" t="str">
        <f>'WetLitterbags placem_collection'!M48</f>
        <v>R86</v>
      </c>
      <c r="K267" s="235">
        <f>IFERROR(INDEX('Green_rooibos initial weight'!$C$5:$C$1749,MATCH(J267, 'Green_rooibos initial weight'!$A$5:$A$1749,0)),"")</f>
        <v>2.242</v>
      </c>
      <c r="L267" s="235">
        <f t="shared" si="30"/>
        <v>1.9922</v>
      </c>
      <c r="M267" s="235">
        <f>AVERAGE('Ashed teabags wet'!$J$814:$J$816)</f>
        <v>2.2816647271287041</v>
      </c>
      <c r="N267" s="235">
        <f t="shared" si="31"/>
        <v>1.9467446753061419</v>
      </c>
      <c r="O267" s="235" t="str">
        <f>IF(IFERROR(INDEX('Both teabags AfterWet'!$D$1:$D$839,MATCH(J267,'Both teabags AfterWet'!$B$1:$B$839,0)),"")="","",(IFERROR(INDEX('Both teabags AfterWet'!$D$1:$D$839,MATCH(J267,'Both teabags AfterWet'!$B$1:$B$839,0)),"")))</f>
        <v/>
      </c>
      <c r="P267" s="235" t="str">
        <f t="shared" si="32"/>
        <v/>
      </c>
      <c r="Q267" s="235" t="str">
        <f>IFERROR(INDEX('Ashed teabags wet'!$J$2:$J$825,MATCH(J267,'Ashed teabags wet'!$B$2:$B$825,0)),"")</f>
        <v/>
      </c>
      <c r="R267" s="235" t="str">
        <f t="shared" ref="R267:R330" si="36">IFERROR(P267-(Q267/100)*P267,"")</f>
        <v/>
      </c>
      <c r="S267" s="236">
        <f>'WetLitterbags placem_collection'!E48</f>
        <v>42766</v>
      </c>
      <c r="T267" s="236">
        <f>IF('WetLitterbags placem_collection'!G48="","",'WetLitterbags placem_collection'!G48)</f>
        <v>42820</v>
      </c>
      <c r="U267" s="237">
        <f t="shared" si="33"/>
        <v>54</v>
      </c>
      <c r="V267" s="235" t="str">
        <f t="shared" si="34"/>
        <v/>
      </c>
      <c r="W267" s="235" t="str">
        <f t="shared" si="35"/>
        <v/>
      </c>
      <c r="X267">
        <f>IFERROR(INDEX(Rainfall_Wet!$O$2:$O$217,MATCH(B267, Rainfall_Wet!$A$2:$A$217,0)),"")</f>
        <v>214.262898705</v>
      </c>
      <c r="Y267" s="241">
        <v>19.96</v>
      </c>
      <c r="Z267" s="241">
        <v>4.9199999999999982</v>
      </c>
      <c r="AA267" s="241">
        <v>75.12</v>
      </c>
      <c r="AB267" s="242" t="s">
        <v>2689</v>
      </c>
      <c r="AC267" s="241">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s="25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f>
        <v/>
      </c>
      <c r="AM267" t="str">
        <f>IF(ISNUMBER(SEARCH("H", 'WetLitterbags placem_collection'!W48)),"YES","")</f>
        <v/>
      </c>
      <c r="AN267" t="str">
        <f>IF(ISNUMBER(SEARCH("R", 'WetLitterbags placem_collection'!W48)),"YES","")</f>
        <v/>
      </c>
    </row>
    <row r="268" spans="1:40" ht="15" customHeight="1">
      <c r="A268" s="268" t="s">
        <v>2460</v>
      </c>
      <c r="B268" s="282">
        <f>'Dry_Litterbag Placem_Collection'!A49</f>
        <v>47</v>
      </c>
      <c r="C268" s="282" t="str">
        <f>'Dry_Litterbag Placem_Collection'!B49</f>
        <v>Makao</v>
      </c>
      <c r="D268" s="282" t="s">
        <v>2677</v>
      </c>
      <c r="E268" s="282" t="s">
        <v>20</v>
      </c>
      <c r="F268" s="282">
        <v>2</v>
      </c>
      <c r="G268" s="283" t="str">
        <f>'Dry_Litterbag Placem_Collection'!C49</f>
        <v>Dry_P2_T7</v>
      </c>
      <c r="H268" s="284" t="s">
        <v>2559</v>
      </c>
      <c r="I268" s="292" t="s">
        <v>298</v>
      </c>
      <c r="J268" s="233" t="str">
        <f>'WetLitterbags placem_collection'!M49</f>
        <v>R146</v>
      </c>
      <c r="K268" s="235">
        <f>IFERROR(INDEX('Green_rooibos initial weight'!$C$5:$C$1749,MATCH(J268, 'Green_rooibos initial weight'!$A$5:$A$1749,0)),"")</f>
        <v>2.2010000000000001</v>
      </c>
      <c r="L268" s="235">
        <f t="shared" si="30"/>
        <v>1.9512</v>
      </c>
      <c r="M268" s="235">
        <f>AVERAGE('Ashed teabags wet'!$J$814:$J$816)</f>
        <v>2.2816647271287041</v>
      </c>
      <c r="N268" s="235">
        <f t="shared" si="31"/>
        <v>1.9066801578442647</v>
      </c>
      <c r="O268" s="235">
        <f>IF(IFERROR(INDEX('Both teabags AfterWet'!$D$1:$D$839,MATCH(J268,'Both teabags AfterWet'!$B$1:$B$839,0)),"")="","",(IFERROR(INDEX('Both teabags AfterWet'!$D$1:$D$839,MATCH(J268,'Both teabags AfterWet'!$B$1:$B$839,0)),"")))</f>
        <v>1.651</v>
      </c>
      <c r="P268" s="235">
        <f t="shared" si="32"/>
        <v>1.5004</v>
      </c>
      <c r="Q268" s="235">
        <f>IFERROR(INDEX('Ashed teabags wet'!$J$2:$J$825,MATCH(J268,'Ashed teabags wet'!$B$2:$B$825,0)),"")</f>
        <v>7.3593073593070963</v>
      </c>
      <c r="R268" s="235">
        <f t="shared" si="36"/>
        <v>1.3899809523809563</v>
      </c>
      <c r="S268" s="236">
        <f>'WetLitterbags placem_collection'!E49</f>
        <v>42766</v>
      </c>
      <c r="T268" s="236">
        <f>IF('WetLitterbags placem_collection'!G49="","",'WetLitterbags placem_collection'!G49)</f>
        <v>42820</v>
      </c>
      <c r="U268" s="237">
        <f t="shared" si="33"/>
        <v>54</v>
      </c>
      <c r="V268" s="235">
        <f t="shared" si="34"/>
        <v>0.45080000000000009</v>
      </c>
      <c r="W268" s="235">
        <f t="shared" si="35"/>
        <v>0.51669920546330839</v>
      </c>
      <c r="X268">
        <f>IFERROR(INDEX(Rainfall_Wet!$O$2:$O$217,MATCH(B268, Rainfall_Wet!$A$2:$A$217,0)),"")</f>
        <v>214.262898705</v>
      </c>
      <c r="Y268" s="241">
        <v>19.96</v>
      </c>
      <c r="Z268" s="241">
        <v>4.9199999999999982</v>
      </c>
      <c r="AA268" s="241">
        <v>75.12</v>
      </c>
      <c r="AB268" s="242" t="s">
        <v>2689</v>
      </c>
      <c r="AC268" s="241">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s="25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f>
        <v/>
      </c>
      <c r="AM268" t="str">
        <f>IF(ISNUMBER(SEARCH("H", 'WetLitterbags placem_collection'!W49)),"YES","")</f>
        <v>YES</v>
      </c>
      <c r="AN268" t="str">
        <f>IF(ISNUMBER(SEARCH("R", 'WetLitterbags placem_collection'!W49)),"YES","")</f>
        <v>YES</v>
      </c>
    </row>
    <row r="269" spans="1:40" ht="15" customHeight="1">
      <c r="A269" s="268" t="s">
        <v>2460</v>
      </c>
      <c r="B269" s="282">
        <f>'Dry_Litterbag Placem_Collection'!A50</f>
        <v>48</v>
      </c>
      <c r="C269" s="282" t="str">
        <f>'Dry_Litterbag Placem_Collection'!B50</f>
        <v>Makao</v>
      </c>
      <c r="D269" s="282" t="s">
        <v>2677</v>
      </c>
      <c r="E269" s="282" t="s">
        <v>20</v>
      </c>
      <c r="F269" s="282">
        <v>2</v>
      </c>
      <c r="G269" s="283" t="str">
        <f>'Dry_Litterbag Placem_Collection'!C50</f>
        <v>Dry_P2_T8</v>
      </c>
      <c r="H269" s="284" t="s">
        <v>2559</v>
      </c>
      <c r="I269" s="292" t="s">
        <v>298</v>
      </c>
      <c r="J269" s="233" t="str">
        <f>'WetLitterbags placem_collection'!M50</f>
        <v>R72</v>
      </c>
      <c r="K269" s="235">
        <f>IFERROR(INDEX('Green_rooibos initial weight'!$C$5:$C$1749,MATCH(J269, 'Green_rooibos initial weight'!$A$5:$A$1749,0)),"")</f>
        <v>2.2349999999999999</v>
      </c>
      <c r="L269" s="235">
        <f t="shared" si="30"/>
        <v>1.9851999999999999</v>
      </c>
      <c r="M269" s="235">
        <f>AVERAGE('Ashed teabags wet'!$J$814:$J$816)</f>
        <v>2.2816647271287041</v>
      </c>
      <c r="N269" s="235">
        <f t="shared" si="31"/>
        <v>1.9399043918370409</v>
      </c>
      <c r="O269" s="235">
        <f>IF(IFERROR(INDEX('Both teabags AfterWet'!$D$1:$D$839,MATCH(J269,'Both teabags AfterWet'!$B$1:$B$839,0)),"")="","",(IFERROR(INDEX('Both teabags AfterWet'!$D$1:$D$839,MATCH(J269,'Both teabags AfterWet'!$B$1:$B$839,0)),"")))</f>
        <v>1.6359999999999999</v>
      </c>
      <c r="P269" s="235">
        <f t="shared" si="32"/>
        <v>1.4853999999999998</v>
      </c>
      <c r="Q269" s="235">
        <f>IFERROR(INDEX('Ashed teabags wet'!$J$2:$J$825,MATCH(J269,'Ashed teabags wet'!$B$2:$B$825,0)),"")</f>
        <v>4.6647230320703335</v>
      </c>
      <c r="R269" s="235">
        <f t="shared" si="36"/>
        <v>1.4161102040816271</v>
      </c>
      <c r="S269" s="236">
        <f>'WetLitterbags placem_collection'!E50</f>
        <v>42766</v>
      </c>
      <c r="T269" s="236">
        <f>IF('WetLitterbags placem_collection'!G50="","",'WetLitterbags placem_collection'!G50)</f>
        <v>42820</v>
      </c>
      <c r="U269" s="237">
        <f t="shared" si="33"/>
        <v>54</v>
      </c>
      <c r="V269" s="235">
        <f t="shared" si="34"/>
        <v>0.49980000000000002</v>
      </c>
      <c r="W269" s="235">
        <f t="shared" si="35"/>
        <v>0.52379418775541375</v>
      </c>
      <c r="X269">
        <f>IFERROR(INDEX(Rainfall_Wet!$O$2:$O$217,MATCH(B269, Rainfall_Wet!$A$2:$A$217,0)),"")</f>
        <v>214.262898705</v>
      </c>
      <c r="Y269" s="241">
        <v>19.96</v>
      </c>
      <c r="Z269" s="241">
        <v>4.9199999999999982</v>
      </c>
      <c r="AA269" s="241">
        <v>75.12</v>
      </c>
      <c r="AB269" s="242" t="s">
        <v>2689</v>
      </c>
      <c r="AC269" s="241">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s="25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f>
        <v/>
      </c>
      <c r="AM269" t="str">
        <f>IF(ISNUMBER(SEARCH("H", 'WetLitterbags placem_collection'!W50)),"YES","")</f>
        <v/>
      </c>
      <c r="AN269" t="str">
        <f>IF(ISNUMBER(SEARCH("R", 'WetLitterbags placem_collection'!W50)),"YES","")</f>
        <v>YES</v>
      </c>
    </row>
    <row r="270" spans="1:40" ht="15" customHeight="1">
      <c r="A270" s="268" t="s">
        <v>2460</v>
      </c>
      <c r="B270" s="282">
        <f>'Dry_Litterbag Placem_Collection'!A51</f>
        <v>49</v>
      </c>
      <c r="C270" s="282" t="str">
        <f>'Dry_Litterbag Placem_Collection'!B51</f>
        <v>Makao</v>
      </c>
      <c r="D270" s="282" t="s">
        <v>2677</v>
      </c>
      <c r="E270" s="282" t="s">
        <v>20</v>
      </c>
      <c r="F270" s="282">
        <v>3</v>
      </c>
      <c r="G270" s="283" t="str">
        <f>'Dry_Litterbag Placem_Collection'!C51</f>
        <v>Dry_P3_T1</v>
      </c>
      <c r="H270" s="284" t="s">
        <v>2559</v>
      </c>
      <c r="I270" s="292" t="s">
        <v>298</v>
      </c>
      <c r="J270" s="233" t="str">
        <f>'WetLitterbags placem_collection'!M51</f>
        <v>R28</v>
      </c>
      <c r="K270" s="235">
        <f>IFERROR(INDEX('Green_rooibos initial weight'!$C$5:$C$1749,MATCH(J270, 'Green_rooibos initial weight'!$A$5:$A$1749,0)),"")</f>
        <v>2.1030000000000002</v>
      </c>
      <c r="L270" s="235">
        <f t="shared" si="30"/>
        <v>1.8532000000000002</v>
      </c>
      <c r="M270" s="235">
        <f>AVERAGE('Ashed teabags wet'!$J$814:$J$816)</f>
        <v>2.2816647271287041</v>
      </c>
      <c r="N270" s="235">
        <f t="shared" si="31"/>
        <v>1.8109161892768511</v>
      </c>
      <c r="O270" s="235">
        <f>IF(IFERROR(INDEX('Both teabags AfterWet'!$D$1:$D$839,MATCH(J270,'Both teabags AfterWet'!$B$1:$B$839,0)),"")="","",(IFERROR(INDEX('Both teabags AfterWet'!$D$1:$D$839,MATCH(J270,'Both teabags AfterWet'!$B$1:$B$839,0)),"")))</f>
        <v>1.5992999999999999</v>
      </c>
      <c r="P270" s="235">
        <f t="shared" si="32"/>
        <v>1.4486999999999999</v>
      </c>
      <c r="Q270" s="235">
        <f>IFERROR(INDEX('Ashed teabags wet'!$J$2:$J$825,MATCH(J270,'Ashed teabags wet'!$B$2:$B$825,0)),"")</f>
        <v>11.563275434243886</v>
      </c>
      <c r="R270" s="235">
        <f t="shared" si="36"/>
        <v>1.2811828287841087</v>
      </c>
      <c r="S270" s="236">
        <f>'WetLitterbags placem_collection'!E51</f>
        <v>42766</v>
      </c>
      <c r="T270" s="236">
        <f>IF('WetLitterbags placem_collection'!G51="","",'WetLitterbags placem_collection'!G51)</f>
        <v>42820</v>
      </c>
      <c r="U270" s="237">
        <f t="shared" si="33"/>
        <v>54</v>
      </c>
      <c r="V270" s="235">
        <f t="shared" si="34"/>
        <v>0.4045000000000003</v>
      </c>
      <c r="W270" s="235">
        <f t="shared" si="35"/>
        <v>0.52973336049274233</v>
      </c>
      <c r="X270">
        <f>IFERROR(INDEX(Rainfall_Wet!$O$2:$O$217,MATCH(B270, Rainfall_Wet!$A$2:$A$217,0)),"")</f>
        <v>214.262898705</v>
      </c>
      <c r="Y270" s="241">
        <v>21.96</v>
      </c>
      <c r="Z270" s="241">
        <v>8.9199999999999982</v>
      </c>
      <c r="AA270" s="241">
        <v>69.12</v>
      </c>
      <c r="AB270" s="242" t="s">
        <v>2688</v>
      </c>
      <c r="AC270" s="241">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s="25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f>
        <v/>
      </c>
      <c r="AM270" t="str">
        <f>IF(ISNUMBER(SEARCH("H", 'WetLitterbags placem_collection'!W51)),"YES","")</f>
        <v>YES</v>
      </c>
      <c r="AN270" t="str">
        <f>IF(ISNUMBER(SEARCH("R", 'WetLitterbags placem_collection'!W51)),"YES","")</f>
        <v>YES</v>
      </c>
    </row>
    <row r="271" spans="1:40" ht="15" customHeight="1">
      <c r="A271" s="268" t="s">
        <v>2460</v>
      </c>
      <c r="B271" s="282">
        <f>'Dry_Litterbag Placem_Collection'!A52</f>
        <v>50</v>
      </c>
      <c r="C271" s="282" t="str">
        <f>'Dry_Litterbag Placem_Collection'!B52</f>
        <v>Makao</v>
      </c>
      <c r="D271" s="282" t="s">
        <v>2677</v>
      </c>
      <c r="E271" s="282" t="s">
        <v>20</v>
      </c>
      <c r="F271" s="282">
        <v>3</v>
      </c>
      <c r="G271" s="283" t="str">
        <f>'Dry_Litterbag Placem_Collection'!C52</f>
        <v>Dry_P3_T2</v>
      </c>
      <c r="H271" s="284" t="s">
        <v>2559</v>
      </c>
      <c r="I271" s="292" t="s">
        <v>298</v>
      </c>
      <c r="J271" s="233" t="str">
        <f>'WetLitterbags placem_collection'!M52</f>
        <v>R5</v>
      </c>
      <c r="K271" s="235">
        <f>IFERROR(INDEX('Green_rooibos initial weight'!$C$5:$C$1749,MATCH(J271, 'Green_rooibos initial weight'!$A$5:$A$1749,0)),"")</f>
        <v>2.1800000000000002</v>
      </c>
      <c r="L271" s="235">
        <f t="shared" si="30"/>
        <v>1.9302000000000001</v>
      </c>
      <c r="M271" s="235">
        <f>AVERAGE('Ashed teabags wet'!$J$814:$J$816)</f>
        <v>2.2816647271287041</v>
      </c>
      <c r="N271" s="235">
        <f t="shared" si="31"/>
        <v>1.8861593074369618</v>
      </c>
      <c r="O271" s="235" t="str">
        <f>IF(IFERROR(INDEX('Both teabags AfterWet'!$D$1:$D$839,MATCH(J271,'Both teabags AfterWet'!$B$1:$B$839,0)),"")="","",(IFERROR(INDEX('Both teabags AfterWet'!$D$1:$D$839,MATCH(J271,'Both teabags AfterWet'!$B$1:$B$839,0)),"")))</f>
        <v/>
      </c>
      <c r="P271" s="235" t="str">
        <f t="shared" si="32"/>
        <v/>
      </c>
      <c r="Q271" s="235" t="str">
        <f>IFERROR(INDEX('Ashed teabags wet'!$J$2:$J$825,MATCH(J271,'Ashed teabags wet'!$B$2:$B$825,0)),"")</f>
        <v/>
      </c>
      <c r="R271" s="235" t="str">
        <f t="shared" si="36"/>
        <v/>
      </c>
      <c r="S271" s="236">
        <f>'WetLitterbags placem_collection'!E52</f>
        <v>42766</v>
      </c>
      <c r="T271" s="236">
        <f>IF('WetLitterbags placem_collection'!G52="","",'WetLitterbags placem_collection'!G52)</f>
        <v>42820</v>
      </c>
      <c r="U271" s="237">
        <f t="shared" si="33"/>
        <v>54</v>
      </c>
      <c r="V271" s="235" t="str">
        <f t="shared" si="34"/>
        <v/>
      </c>
      <c r="W271" s="235" t="str">
        <f t="shared" si="35"/>
        <v/>
      </c>
      <c r="X271">
        <f>IFERROR(INDEX(Rainfall_Wet!$O$2:$O$217,MATCH(B271, Rainfall_Wet!$A$2:$A$217,0)),"")</f>
        <v>214.262898705</v>
      </c>
      <c r="Y271" s="241">
        <v>21.96</v>
      </c>
      <c r="Z271" s="241">
        <v>8.9199999999999982</v>
      </c>
      <c r="AA271" s="241">
        <v>69.12</v>
      </c>
      <c r="AB271" s="242" t="s">
        <v>2688</v>
      </c>
      <c r="AC271" s="241">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s="25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f>
        <v/>
      </c>
      <c r="AM271" t="str">
        <f>IF(ISNUMBER(SEARCH("H", 'WetLitterbags placem_collection'!W52)),"YES","")</f>
        <v/>
      </c>
      <c r="AN271" t="str">
        <f>IF(ISNUMBER(SEARCH("R", 'WetLitterbags placem_collection'!W52)),"YES","")</f>
        <v/>
      </c>
    </row>
    <row r="272" spans="1:40" ht="15" customHeight="1">
      <c r="A272" s="268" t="s">
        <v>2460</v>
      </c>
      <c r="B272" s="282">
        <f>'Dry_Litterbag Placem_Collection'!A53</f>
        <v>51</v>
      </c>
      <c r="C272" s="282" t="str">
        <f>'Dry_Litterbag Placem_Collection'!B53</f>
        <v>Makao</v>
      </c>
      <c r="D272" s="282" t="s">
        <v>2677</v>
      </c>
      <c r="E272" s="282" t="s">
        <v>20</v>
      </c>
      <c r="F272" s="282">
        <v>3</v>
      </c>
      <c r="G272" s="283" t="str">
        <f>'Dry_Litterbag Placem_Collection'!C53</f>
        <v>Dry_P3_T3</v>
      </c>
      <c r="H272" s="284" t="s">
        <v>2559</v>
      </c>
      <c r="I272" s="292" t="s">
        <v>298</v>
      </c>
      <c r="J272" s="233" t="str">
        <f>'WetLitterbags placem_collection'!M53</f>
        <v>R85</v>
      </c>
      <c r="K272" s="235">
        <f>IFERROR(INDEX('Green_rooibos initial weight'!$C$5:$C$1749,MATCH(J272, 'Green_rooibos initial weight'!$A$5:$A$1749,0)),"")</f>
        <v>2.1930000000000001</v>
      </c>
      <c r="L272" s="235">
        <f t="shared" si="30"/>
        <v>1.9432</v>
      </c>
      <c r="M272" s="235">
        <f>AVERAGE('Ashed teabags wet'!$J$814:$J$816)</f>
        <v>2.2816647271287041</v>
      </c>
      <c r="N272" s="235">
        <f t="shared" si="31"/>
        <v>1.8988626910224351</v>
      </c>
      <c r="O272" s="235">
        <f>IF(IFERROR(INDEX('Both teabags AfterWet'!$D$1:$D$839,MATCH(J272,'Both teabags AfterWet'!$B$1:$B$839,0)),"")="","",(IFERROR(INDEX('Both teabags AfterWet'!$D$1:$D$839,MATCH(J272,'Both teabags AfterWet'!$B$1:$B$839,0)),"")))</f>
        <v>1.599</v>
      </c>
      <c r="P272" s="235">
        <f t="shared" si="32"/>
        <v>1.4483999999999999</v>
      </c>
      <c r="Q272" s="235">
        <f>IFERROR(INDEX('Ashed teabags wet'!$J$2:$J$825,MATCH(J272,'Ashed teabags wet'!$B$2:$B$825,0)),"")</f>
        <v>6.0009601536244919</v>
      </c>
      <c r="R272" s="235">
        <f t="shared" si="36"/>
        <v>1.3614820931349028</v>
      </c>
      <c r="S272" s="236">
        <f>'WetLitterbags placem_collection'!E53</f>
        <v>42766</v>
      </c>
      <c r="T272" s="236">
        <f>IF('WetLitterbags placem_collection'!G53="","",'WetLitterbags placem_collection'!G53)</f>
        <v>42820</v>
      </c>
      <c r="U272" s="237">
        <f t="shared" si="33"/>
        <v>54</v>
      </c>
      <c r="V272" s="235">
        <f t="shared" si="34"/>
        <v>0.49480000000000013</v>
      </c>
      <c r="W272" s="235">
        <f t="shared" si="35"/>
        <v>0.53738059788753234</v>
      </c>
      <c r="X272">
        <f>IFERROR(INDEX(Rainfall_Wet!$O$2:$O$217,MATCH(B272, Rainfall_Wet!$A$2:$A$217,0)),"")</f>
        <v>214.262898705</v>
      </c>
      <c r="Y272" s="241">
        <v>21.96</v>
      </c>
      <c r="Z272" s="241">
        <v>8.9199999999999982</v>
      </c>
      <c r="AA272" s="241">
        <v>69.12</v>
      </c>
      <c r="AB272" s="242" t="s">
        <v>2688</v>
      </c>
      <c r="AC272" s="241">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s="25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f>
        <v/>
      </c>
      <c r="AM272" t="str">
        <f>IF(ISNUMBER(SEARCH("H", 'WetLitterbags placem_collection'!W53)),"YES","")</f>
        <v/>
      </c>
      <c r="AN272" t="str">
        <f>IF(ISNUMBER(SEARCH("R", 'WetLitterbags placem_collection'!W53)),"YES","")</f>
        <v>YES</v>
      </c>
    </row>
    <row r="273" spans="1:40" ht="15" customHeight="1">
      <c r="A273" s="268" t="s">
        <v>2460</v>
      </c>
      <c r="B273" s="282">
        <f>'Dry_Litterbag Placem_Collection'!A54</f>
        <v>52</v>
      </c>
      <c r="C273" s="282" t="str">
        <f>'Dry_Litterbag Placem_Collection'!B54</f>
        <v>Makao</v>
      </c>
      <c r="D273" s="282" t="s">
        <v>2677</v>
      </c>
      <c r="E273" s="282" t="s">
        <v>20</v>
      </c>
      <c r="F273" s="282">
        <v>3</v>
      </c>
      <c r="G273" s="283" t="str">
        <f>'Dry_Litterbag Placem_Collection'!C54</f>
        <v>Dry_P3_T4</v>
      </c>
      <c r="H273" s="284" t="s">
        <v>2559</v>
      </c>
      <c r="I273" s="292" t="s">
        <v>298</v>
      </c>
      <c r="J273" s="233" t="str">
        <f>'WetLitterbags placem_collection'!M54</f>
        <v>R513</v>
      </c>
      <c r="K273" s="235">
        <f>IFERROR(INDEX('Green_rooibos initial weight'!$C$5:$C$1749,MATCH(J273, 'Green_rooibos initial weight'!$A$5:$A$1749,0)),"")</f>
        <v>2.1389999999999998</v>
      </c>
      <c r="L273" s="235">
        <f t="shared" si="30"/>
        <v>1.8891999999999998</v>
      </c>
      <c r="M273" s="235">
        <f>AVERAGE('Ashed teabags wet'!$J$814:$J$816)</f>
        <v>2.2816647271287041</v>
      </c>
      <c r="N273" s="235">
        <f t="shared" si="31"/>
        <v>1.8460947899750844</v>
      </c>
      <c r="O273" s="235">
        <f>IF(IFERROR(INDEX('Both teabags AfterWet'!$D$1:$D$839,MATCH(J273,'Both teabags AfterWet'!$B$1:$B$839,0)),"")="","",(IFERROR(INDEX('Both teabags AfterWet'!$D$1:$D$839,MATCH(J273,'Both teabags AfterWet'!$B$1:$B$839,0)),"")))</f>
        <v>1.6279999999999999</v>
      </c>
      <c r="P273" s="235">
        <f t="shared" si="32"/>
        <v>1.4773999999999998</v>
      </c>
      <c r="Q273" s="235">
        <f>IFERROR(INDEX('Ashed teabags wet'!$J$2:$J$825,MATCH(J273,'Ashed teabags wet'!$B$2:$B$825,0)),"")</f>
        <v>11.073500967118232</v>
      </c>
      <c r="R273" s="235">
        <f t="shared" si="36"/>
        <v>1.3138000967117951</v>
      </c>
      <c r="S273" s="236">
        <f>'WetLitterbags placem_collection'!E54</f>
        <v>42766</v>
      </c>
      <c r="T273" s="236">
        <f>IF('WetLitterbags placem_collection'!G54="","",'WetLitterbags placem_collection'!G54)</f>
        <v>42820</v>
      </c>
      <c r="U273" s="237">
        <f t="shared" si="33"/>
        <v>54</v>
      </c>
      <c r="V273" s="235">
        <f t="shared" si="34"/>
        <v>0.41179999999999994</v>
      </c>
      <c r="W273" s="235">
        <f t="shared" si="35"/>
        <v>0.53229469326328926</v>
      </c>
      <c r="X273">
        <f>IFERROR(INDEX(Rainfall_Wet!$O$2:$O$217,MATCH(B273, Rainfall_Wet!$A$2:$A$217,0)),"")</f>
        <v>214.262898705</v>
      </c>
      <c r="Y273" s="241">
        <v>21.96</v>
      </c>
      <c r="Z273" s="241">
        <v>8.9199999999999982</v>
      </c>
      <c r="AA273" s="241">
        <v>69.12</v>
      </c>
      <c r="AB273" s="242" t="s">
        <v>2688</v>
      </c>
      <c r="AC273" s="241">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s="25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f>
        <v/>
      </c>
      <c r="AM273" t="str">
        <f>IF(ISNUMBER(SEARCH("H", 'WetLitterbags placem_collection'!W54)),"YES","")</f>
        <v>YES</v>
      </c>
      <c r="AN273" t="str">
        <f>IF(ISNUMBER(SEARCH("R", 'WetLitterbags placem_collection'!W54)),"YES","")</f>
        <v/>
      </c>
    </row>
    <row r="274" spans="1:40" ht="15" customHeight="1">
      <c r="A274" s="268" t="s">
        <v>2460</v>
      </c>
      <c r="B274" s="282">
        <f>'Dry_Litterbag Placem_Collection'!A55</f>
        <v>53</v>
      </c>
      <c r="C274" s="282" t="str">
        <f>'Dry_Litterbag Placem_Collection'!B55</f>
        <v>Makao</v>
      </c>
      <c r="D274" s="282" t="s">
        <v>2677</v>
      </c>
      <c r="E274" s="282" t="s">
        <v>20</v>
      </c>
      <c r="F274" s="282">
        <v>3</v>
      </c>
      <c r="G274" s="283" t="str">
        <f>'Dry_Litterbag Placem_Collection'!C55</f>
        <v>Dry_P3_T5</v>
      </c>
      <c r="H274" s="284" t="s">
        <v>2559</v>
      </c>
      <c r="I274" s="292" t="s">
        <v>298</v>
      </c>
      <c r="J274" s="233" t="str">
        <f>'WetLitterbags placem_collection'!M55</f>
        <v>R399</v>
      </c>
      <c r="K274" s="235">
        <f>IFERROR(INDEX('Green_rooibos initial weight'!$C$5:$C$1749,MATCH(J274, 'Green_rooibos initial weight'!$A$5:$A$1749,0)),"")</f>
        <v>2.1389999999999998</v>
      </c>
      <c r="L274" s="235">
        <f t="shared" si="30"/>
        <v>1.8891999999999998</v>
      </c>
      <c r="M274" s="235">
        <f>AVERAGE('Ashed teabags wet'!$J$814:$J$816)</f>
        <v>2.2816647271287041</v>
      </c>
      <c r="N274" s="235">
        <f t="shared" si="31"/>
        <v>1.8460947899750844</v>
      </c>
      <c r="O274" s="235" t="str">
        <f>IF(IFERROR(INDEX('Both teabags AfterWet'!$D$1:$D$839,MATCH(J274,'Both teabags AfterWet'!$B$1:$B$839,0)),"")="","",(IFERROR(INDEX('Both teabags AfterWet'!$D$1:$D$839,MATCH(J274,'Both teabags AfterWet'!$B$1:$B$839,0)),"")))</f>
        <v/>
      </c>
      <c r="P274" s="235" t="str">
        <f t="shared" si="32"/>
        <v/>
      </c>
      <c r="Q274" s="235" t="str">
        <f>IFERROR(INDEX('Ashed teabags wet'!$J$2:$J$825,MATCH(J274,'Ashed teabags wet'!$B$2:$B$825,0)),"")</f>
        <v/>
      </c>
      <c r="R274" s="235" t="str">
        <f t="shared" si="36"/>
        <v/>
      </c>
      <c r="S274" s="236">
        <f>'WetLitterbags placem_collection'!E55</f>
        <v>42766</v>
      </c>
      <c r="T274" s="236">
        <f>IF('WetLitterbags placem_collection'!G55="","",'WetLitterbags placem_collection'!G55)</f>
        <v>42820</v>
      </c>
      <c r="U274" s="237">
        <f t="shared" si="33"/>
        <v>54</v>
      </c>
      <c r="V274" s="235" t="str">
        <f t="shared" si="34"/>
        <v/>
      </c>
      <c r="W274" s="235" t="str">
        <f t="shared" si="35"/>
        <v/>
      </c>
      <c r="X274">
        <f>IFERROR(INDEX(Rainfall_Wet!$O$2:$O$217,MATCH(B274, Rainfall_Wet!$A$2:$A$217,0)),"")</f>
        <v>214.262898705</v>
      </c>
      <c r="Y274" s="241">
        <v>21.96</v>
      </c>
      <c r="Z274" s="241">
        <v>8.9199999999999982</v>
      </c>
      <c r="AA274" s="241">
        <v>69.12</v>
      </c>
      <c r="AB274" s="242" t="s">
        <v>2688</v>
      </c>
      <c r="AC274" s="241">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s="25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f>
        <v/>
      </c>
      <c r="AM274" t="str">
        <f>IF(ISNUMBER(SEARCH("H", 'WetLitterbags placem_collection'!W55)),"YES","")</f>
        <v/>
      </c>
      <c r="AN274" t="str">
        <f>IF(ISNUMBER(SEARCH("R", 'WetLitterbags placem_collection'!W55)),"YES","")</f>
        <v/>
      </c>
    </row>
    <row r="275" spans="1:40" ht="15" customHeight="1">
      <c r="A275" s="268" t="s">
        <v>2460</v>
      </c>
      <c r="B275" s="282">
        <f>'Dry_Litterbag Placem_Collection'!A56</f>
        <v>54</v>
      </c>
      <c r="C275" s="282" t="str">
        <f>'Dry_Litterbag Placem_Collection'!B56</f>
        <v>Makao</v>
      </c>
      <c r="D275" s="282" t="s">
        <v>2677</v>
      </c>
      <c r="E275" s="282" t="s">
        <v>20</v>
      </c>
      <c r="F275" s="282">
        <v>3</v>
      </c>
      <c r="G275" s="283" t="str">
        <f>'Dry_Litterbag Placem_Collection'!C56</f>
        <v>Dry_P3_T6</v>
      </c>
      <c r="H275" s="284" t="s">
        <v>2559</v>
      </c>
      <c r="I275" s="292" t="s">
        <v>298</v>
      </c>
      <c r="J275" s="233" t="str">
        <f>'WetLitterbags placem_collection'!M56</f>
        <v>R400</v>
      </c>
      <c r="K275" s="235">
        <f>IFERROR(INDEX('Green_rooibos initial weight'!$C$5:$C$1749,MATCH(J275, 'Green_rooibos initial weight'!$A$5:$A$1749,0)),"")</f>
        <v>2.181</v>
      </c>
      <c r="L275" s="235">
        <f t="shared" si="30"/>
        <v>1.9312</v>
      </c>
      <c r="M275" s="235">
        <f>AVERAGE('Ashed teabags wet'!$J$814:$J$816)</f>
        <v>2.2816647271287041</v>
      </c>
      <c r="N275" s="235">
        <f t="shared" si="31"/>
        <v>1.8871364907896906</v>
      </c>
      <c r="O275" s="235" t="str">
        <f>IF(IFERROR(INDEX('Both teabags AfterWet'!$D$1:$D$839,MATCH(J275,'Both teabags AfterWet'!$B$1:$B$839,0)),"")="","",(IFERROR(INDEX('Both teabags AfterWet'!$D$1:$D$839,MATCH(J275,'Both teabags AfterWet'!$B$1:$B$839,0)),"")))</f>
        <v/>
      </c>
      <c r="P275" s="235" t="str">
        <f t="shared" si="32"/>
        <v/>
      </c>
      <c r="Q275" s="235" t="str">
        <f>IFERROR(INDEX('Ashed teabags wet'!$J$2:$J$825,MATCH(J275,'Ashed teabags wet'!$B$2:$B$825,0)),"")</f>
        <v/>
      </c>
      <c r="R275" s="235" t="str">
        <f t="shared" si="36"/>
        <v/>
      </c>
      <c r="S275" s="236">
        <f>'WetLitterbags placem_collection'!E56</f>
        <v>42766</v>
      </c>
      <c r="T275" s="236">
        <f>IF('WetLitterbags placem_collection'!G56="","",'WetLitterbags placem_collection'!G56)</f>
        <v>42820</v>
      </c>
      <c r="U275" s="237">
        <f t="shared" si="33"/>
        <v>54</v>
      </c>
      <c r="V275" s="235" t="str">
        <f t="shared" si="34"/>
        <v/>
      </c>
      <c r="W275" s="235" t="str">
        <f t="shared" si="35"/>
        <v/>
      </c>
      <c r="X275">
        <f>IFERROR(INDEX(Rainfall_Wet!$O$2:$O$217,MATCH(B275, Rainfall_Wet!$A$2:$A$217,0)),"")</f>
        <v>214.262898705</v>
      </c>
      <c r="Y275" s="241">
        <v>21.96</v>
      </c>
      <c r="Z275" s="241">
        <v>8.9199999999999982</v>
      </c>
      <c r="AA275" s="241">
        <v>69.12</v>
      </c>
      <c r="AB275" s="242" t="s">
        <v>2688</v>
      </c>
      <c r="AC275" s="241">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s="25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f>
        <v/>
      </c>
      <c r="AM275" t="str">
        <f>IF(ISNUMBER(SEARCH("H", 'WetLitterbags placem_collection'!W56)),"YES","")</f>
        <v/>
      </c>
      <c r="AN275" t="str">
        <f>IF(ISNUMBER(SEARCH("R", 'WetLitterbags placem_collection'!W56)),"YES","")</f>
        <v/>
      </c>
    </row>
    <row r="276" spans="1:40" ht="15" customHeight="1">
      <c r="A276" s="268" t="s">
        <v>2460</v>
      </c>
      <c r="B276" s="282">
        <f>'Dry_Litterbag Placem_Collection'!A57</f>
        <v>55</v>
      </c>
      <c r="C276" s="282" t="str">
        <f>'Dry_Litterbag Placem_Collection'!B57</f>
        <v>Makao</v>
      </c>
      <c r="D276" s="282" t="s">
        <v>2677</v>
      </c>
      <c r="E276" s="282" t="s">
        <v>20</v>
      </c>
      <c r="F276" s="282">
        <v>3</v>
      </c>
      <c r="G276" s="283" t="str">
        <f>'Dry_Litterbag Placem_Collection'!C57</f>
        <v>Dry_P3_T7</v>
      </c>
      <c r="H276" s="284" t="s">
        <v>2559</v>
      </c>
      <c r="I276" s="292" t="s">
        <v>298</v>
      </c>
      <c r="J276" s="233" t="str">
        <f>'WetLitterbags placem_collection'!M57</f>
        <v>R19</v>
      </c>
      <c r="K276" s="235">
        <f>IFERROR(INDEX('Green_rooibos initial weight'!$C$5:$C$1749,MATCH(J276, 'Green_rooibos initial weight'!$A$5:$A$1749,0)),"")</f>
        <v>2.2589999999999999</v>
      </c>
      <c r="L276" s="235">
        <f t="shared" si="30"/>
        <v>2.0091999999999999</v>
      </c>
      <c r="M276" s="235">
        <f>AVERAGE('Ashed teabags wet'!$J$814:$J$816)</f>
        <v>2.2816647271287041</v>
      </c>
      <c r="N276" s="235">
        <f t="shared" si="31"/>
        <v>1.9633567923025299</v>
      </c>
      <c r="O276" s="235">
        <f>IF(IFERROR(INDEX('Both teabags AfterWet'!$D$1:$D$839,MATCH(J276,'Both teabags AfterWet'!$B$1:$B$839,0)),"")="","",(IFERROR(INDEX('Both teabags AfterWet'!$D$1:$D$839,MATCH(J276,'Both teabags AfterWet'!$B$1:$B$839,0)),"")))</f>
        <v>0.22600000000000001</v>
      </c>
      <c r="P276" s="235">
        <f t="shared" si="32"/>
        <v>7.5399999999999995E-2</v>
      </c>
      <c r="Q276" s="235" t="str">
        <f>IFERROR(INDEX('Ashed teabags wet'!$J$2:$J$825,MATCH(J276,'Ashed teabags wet'!$B$2:$B$825,0)),"")</f>
        <v/>
      </c>
      <c r="R276" s="235" t="str">
        <f t="shared" si="36"/>
        <v/>
      </c>
      <c r="S276" s="236">
        <f>'WetLitterbags placem_collection'!E57</f>
        <v>42766</v>
      </c>
      <c r="T276" s="236">
        <f>IF('WetLitterbags placem_collection'!G57="","",'WetLitterbags placem_collection'!G57)</f>
        <v>42820</v>
      </c>
      <c r="U276" s="237">
        <f t="shared" si="33"/>
        <v>54</v>
      </c>
      <c r="V276" s="235">
        <f t="shared" si="34"/>
        <v>1.9338</v>
      </c>
      <c r="W276" s="235" t="str">
        <f t="shared" si="35"/>
        <v/>
      </c>
      <c r="X276">
        <f>IFERROR(INDEX(Rainfall_Wet!$O$2:$O$217,MATCH(B276, Rainfall_Wet!$A$2:$A$217,0)),"")</f>
        <v>214.262898705</v>
      </c>
      <c r="Y276" s="241">
        <v>21.96</v>
      </c>
      <c r="Z276" s="241">
        <v>8.9199999999999982</v>
      </c>
      <c r="AA276" s="241">
        <v>69.12</v>
      </c>
      <c r="AB276" s="242" t="s">
        <v>2688</v>
      </c>
      <c r="AC276" s="241">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s="25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f>
        <v/>
      </c>
      <c r="AM276" t="str">
        <f>IF(ISNUMBER(SEARCH("H", 'WetLitterbags placem_collection'!W57)),"YES","")</f>
        <v>YES</v>
      </c>
      <c r="AN276" t="str">
        <f>IF(ISNUMBER(SEARCH("R", 'WetLitterbags placem_collection'!W57)),"YES","")</f>
        <v/>
      </c>
    </row>
    <row r="277" spans="1:40" ht="15" customHeight="1">
      <c r="A277" s="268" t="s">
        <v>2460</v>
      </c>
      <c r="B277" s="282">
        <f>'Dry_Litterbag Placem_Collection'!A58</f>
        <v>56</v>
      </c>
      <c r="C277" s="282" t="str">
        <f>'Dry_Litterbag Placem_Collection'!B58</f>
        <v>Makao</v>
      </c>
      <c r="D277" s="282" t="s">
        <v>2677</v>
      </c>
      <c r="E277" s="282" t="s">
        <v>20</v>
      </c>
      <c r="F277" s="282">
        <v>3</v>
      </c>
      <c r="G277" s="283" t="str">
        <f>'Dry_Litterbag Placem_Collection'!C58</f>
        <v>Dry_P3_T8</v>
      </c>
      <c r="H277" s="284" t="s">
        <v>2559</v>
      </c>
      <c r="I277" s="292" t="s">
        <v>298</v>
      </c>
      <c r="J277" s="233" t="str">
        <f>'WetLitterbags placem_collection'!M58</f>
        <v>R60</v>
      </c>
      <c r="K277" s="235">
        <f>IFERROR(INDEX('Green_rooibos initial weight'!$C$5:$C$1749,MATCH(J277, 'Green_rooibos initial weight'!$A$5:$A$1749,0)),"")</f>
        <v>2.3220000000000001</v>
      </c>
      <c r="L277" s="235">
        <f t="shared" si="30"/>
        <v>2.0722</v>
      </c>
      <c r="M277" s="235">
        <f>AVERAGE('Ashed teabags wet'!$J$814:$J$816)</f>
        <v>2.2816647271287041</v>
      </c>
      <c r="N277" s="235">
        <f t="shared" si="31"/>
        <v>2.0249193435244393</v>
      </c>
      <c r="O277" s="235">
        <f>IF(IFERROR(INDEX('Both teabags AfterWet'!$D$1:$D$839,MATCH(J277,'Both teabags AfterWet'!$B$1:$B$839,0)),"")="","",(IFERROR(INDEX('Both teabags AfterWet'!$D$1:$D$839,MATCH(J277,'Both teabags AfterWet'!$B$1:$B$839,0)),"")))</f>
        <v>2.2909999999999999</v>
      </c>
      <c r="P277" s="235">
        <f t="shared" si="32"/>
        <v>2.1404000000000001</v>
      </c>
      <c r="Q277" s="235">
        <f>IFERROR(INDEX('Ashed teabags wet'!$J$2:$J$825,MATCH(J277,'Ashed teabags wet'!$B$2:$B$825,0)),"")</f>
        <v>90.284005979073754</v>
      </c>
      <c r="R277" s="235">
        <f t="shared" si="36"/>
        <v>0.20796113602390531</v>
      </c>
      <c r="S277" s="236">
        <f>'WetLitterbags placem_collection'!E58</f>
        <v>42766</v>
      </c>
      <c r="T277" s="236">
        <f>IF('WetLitterbags placem_collection'!G58="","",'WetLitterbags placem_collection'!G58)</f>
        <v>42820</v>
      </c>
      <c r="U277" s="237">
        <f t="shared" si="33"/>
        <v>54</v>
      </c>
      <c r="V277" s="235">
        <f t="shared" si="34"/>
        <v>-6.8200000000000038E-2</v>
      </c>
      <c r="W277" s="235">
        <f t="shared" si="35"/>
        <v>1.8169582075005339</v>
      </c>
      <c r="X277">
        <f>IFERROR(INDEX(Rainfall_Wet!$O$2:$O$217,MATCH(B277, Rainfall_Wet!$A$2:$A$217,0)),"")</f>
        <v>214.262898705</v>
      </c>
      <c r="Y277" s="241">
        <v>21.96</v>
      </c>
      <c r="Z277" s="241">
        <v>8.9199999999999982</v>
      </c>
      <c r="AA277" s="241">
        <v>69.12</v>
      </c>
      <c r="AB277" s="242" t="s">
        <v>2688</v>
      </c>
      <c r="AC277" s="241">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s="25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f>
        <v>YES</v>
      </c>
      <c r="AM277" t="str">
        <f>IF(ISNUMBER(SEARCH("H", 'WetLitterbags placem_collection'!W58)),"YES","")</f>
        <v>YES</v>
      </c>
      <c r="AN277" t="str">
        <f>IF(ISNUMBER(SEARCH("R", 'WetLitterbags placem_collection'!W58)),"YES","")</f>
        <v/>
      </c>
    </row>
    <row r="278" spans="1:40" ht="15" customHeight="1">
      <c r="A278" s="268" t="s">
        <v>2460</v>
      </c>
      <c r="B278" s="282">
        <f>'Dry_Litterbag Placem_Collection'!A59</f>
        <v>57</v>
      </c>
      <c r="C278" s="282" t="str">
        <f>'Dry_Litterbag Placem_Collection'!B59</f>
        <v>Makao</v>
      </c>
      <c r="D278" s="282" t="s">
        <v>2677</v>
      </c>
      <c r="E278" s="282" t="s">
        <v>20</v>
      </c>
      <c r="F278" s="282">
        <v>4</v>
      </c>
      <c r="G278" s="283" t="str">
        <f>'Dry_Litterbag Placem_Collection'!C59</f>
        <v>Dry_P4_T1</v>
      </c>
      <c r="H278" s="284" t="s">
        <v>2559</v>
      </c>
      <c r="I278" s="292" t="s">
        <v>298</v>
      </c>
      <c r="J278" s="233" t="str">
        <f>'WetLitterbags placem_collection'!M59</f>
        <v>R161</v>
      </c>
      <c r="K278" s="235">
        <f>IFERROR(INDEX('Green_rooibos initial weight'!$C$5:$C$1749,MATCH(J278, 'Green_rooibos initial weight'!$A$5:$A$1749,0)),"")</f>
        <v>2.1829999999999998</v>
      </c>
      <c r="L278" s="235">
        <f t="shared" si="30"/>
        <v>1.9331999999999998</v>
      </c>
      <c r="M278" s="235">
        <f>AVERAGE('Ashed teabags wet'!$J$814:$J$816)</f>
        <v>2.2816647271287041</v>
      </c>
      <c r="N278" s="235">
        <f t="shared" si="31"/>
        <v>1.8890908574951477</v>
      </c>
      <c r="O278" s="235">
        <f>IF(IFERROR(INDEX('Both teabags AfterWet'!$D$1:$D$839,MATCH(J278,'Both teabags AfterWet'!$B$1:$B$839,0)),"")="","",(IFERROR(INDEX('Both teabags AfterWet'!$D$1:$D$839,MATCH(J278,'Both teabags AfterWet'!$B$1:$B$839,0)),"")))</f>
        <v>1.266</v>
      </c>
      <c r="P278" s="235">
        <f t="shared" si="32"/>
        <v>1.1153999999999999</v>
      </c>
      <c r="Q278" s="235">
        <f>IFERROR(INDEX('Ashed teabags wet'!$J$2:$J$825,MATCH(J278,'Ashed teabags wet'!$B$2:$B$825,0)),"")</f>
        <v>9.63680387409185</v>
      </c>
      <c r="R278" s="235">
        <f t="shared" si="36"/>
        <v>1.0079110895883794</v>
      </c>
      <c r="S278" s="236">
        <f>'WetLitterbags placem_collection'!E59</f>
        <v>42766</v>
      </c>
      <c r="T278" s="236">
        <f>IF('WetLitterbags placem_collection'!G59="","",'WetLitterbags placem_collection'!G59)</f>
        <v>42820</v>
      </c>
      <c r="U278" s="237">
        <f t="shared" si="33"/>
        <v>54</v>
      </c>
      <c r="V278" s="235">
        <f t="shared" si="34"/>
        <v>0.81779999999999986</v>
      </c>
      <c r="W278" s="235">
        <f t="shared" si="35"/>
        <v>0.88117976790676833</v>
      </c>
      <c r="X278">
        <f>IFERROR(INDEX(Rainfall_Wet!$O$2:$O$217,MATCH(B278, Rainfall_Wet!$A$2:$A$217,0)),"")</f>
        <v>214.262898705</v>
      </c>
      <c r="Y278" s="241">
        <v>25.96</v>
      </c>
      <c r="Z278" s="241">
        <v>6.9200000000000008</v>
      </c>
      <c r="AA278" s="241">
        <v>67.12</v>
      </c>
      <c r="AB278" s="242" t="s">
        <v>2688</v>
      </c>
      <c r="AC278" s="241">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s="25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f>
        <v/>
      </c>
      <c r="AM278" t="str">
        <f>IF(ISNUMBER(SEARCH("H", 'WetLitterbags placem_collection'!W59)),"YES","")</f>
        <v>YES</v>
      </c>
      <c r="AN278" t="str">
        <f>IF(ISNUMBER(SEARCH("R", 'WetLitterbags placem_collection'!W59)),"YES","")</f>
        <v>YES</v>
      </c>
    </row>
    <row r="279" spans="1:40" ht="15" customHeight="1">
      <c r="A279" s="268" t="s">
        <v>2460</v>
      </c>
      <c r="B279" s="282">
        <f>'Dry_Litterbag Placem_Collection'!A60</f>
        <v>58</v>
      </c>
      <c r="C279" s="282" t="str">
        <f>'Dry_Litterbag Placem_Collection'!B60</f>
        <v>Makao</v>
      </c>
      <c r="D279" s="282" t="s">
        <v>2677</v>
      </c>
      <c r="E279" s="282" t="s">
        <v>20</v>
      </c>
      <c r="F279" s="282">
        <v>4</v>
      </c>
      <c r="G279" s="283" t="str">
        <f>'Dry_Litterbag Placem_Collection'!C60</f>
        <v>Dry_P4_T2</v>
      </c>
      <c r="H279" s="284" t="s">
        <v>2559</v>
      </c>
      <c r="I279" s="292" t="s">
        <v>298</v>
      </c>
      <c r="J279" s="233" t="str">
        <f>'WetLitterbags placem_collection'!M60</f>
        <v>R48</v>
      </c>
      <c r="K279" s="235">
        <f>IFERROR(INDEX('Green_rooibos initial weight'!$C$5:$C$1749,MATCH(J279, 'Green_rooibos initial weight'!$A$5:$A$1749,0)),"")</f>
        <v>2.2149999999999999</v>
      </c>
      <c r="L279" s="235">
        <f t="shared" si="30"/>
        <v>1.9651999999999998</v>
      </c>
      <c r="M279" s="235">
        <f>AVERAGE('Ashed teabags wet'!$J$814:$J$816)</f>
        <v>2.2816647271287041</v>
      </c>
      <c r="N279" s="235">
        <f t="shared" si="31"/>
        <v>1.9203607247824666</v>
      </c>
      <c r="O279" s="235">
        <f>IF(IFERROR(INDEX('Both teabags AfterWet'!$D$1:$D$839,MATCH(J279,'Both teabags AfterWet'!$B$1:$B$839,0)),"")="","",(IFERROR(INDEX('Both teabags AfterWet'!$D$1:$D$839,MATCH(J279,'Both teabags AfterWet'!$B$1:$B$839,0)),"")))</f>
        <v>0.74880000000000002</v>
      </c>
      <c r="P279" s="235">
        <f t="shared" si="32"/>
        <v>0.59820000000000007</v>
      </c>
      <c r="Q279" s="235">
        <f>IFERROR(INDEX('Ashed teabags wet'!$J$2:$J$825,MATCH(J279,'Ashed teabags wet'!$B$2:$B$825,0)),"")</f>
        <v>25.956144824069355</v>
      </c>
      <c r="R279" s="235">
        <f t="shared" si="36"/>
        <v>0.44293034166241718</v>
      </c>
      <c r="S279" s="236">
        <f>'WetLitterbags placem_collection'!E60</f>
        <v>42766</v>
      </c>
      <c r="T279" s="236">
        <f>IF('WetLitterbags placem_collection'!G60="","",'WetLitterbags placem_collection'!G60)</f>
        <v>42820</v>
      </c>
      <c r="U279" s="237">
        <f t="shared" si="33"/>
        <v>54</v>
      </c>
      <c r="V279" s="235">
        <f t="shared" si="34"/>
        <v>1.3669999999999998</v>
      </c>
      <c r="W279" s="235">
        <f t="shared" si="35"/>
        <v>1.4774303831200495</v>
      </c>
      <c r="X279">
        <f>IFERROR(INDEX(Rainfall_Wet!$O$2:$O$217,MATCH(B279, Rainfall_Wet!$A$2:$A$217,0)),"")</f>
        <v>214.262898705</v>
      </c>
      <c r="Y279" s="241">
        <v>25.96</v>
      </c>
      <c r="Z279" s="241">
        <v>6.9200000000000008</v>
      </c>
      <c r="AA279" s="241">
        <v>67.12</v>
      </c>
      <c r="AB279" s="242" t="s">
        <v>2688</v>
      </c>
      <c r="AC279" s="241">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s="25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f>
        <v/>
      </c>
      <c r="AM279" t="str">
        <f>IF(ISNUMBER(SEARCH("H", 'WetLitterbags placem_collection'!W60)),"YES","")</f>
        <v>YES</v>
      </c>
      <c r="AN279" t="str">
        <f>IF(ISNUMBER(SEARCH("R", 'WetLitterbags placem_collection'!W60)),"YES","")</f>
        <v/>
      </c>
    </row>
    <row r="280" spans="1:40" ht="15" customHeight="1">
      <c r="A280" s="268" t="s">
        <v>2460</v>
      </c>
      <c r="B280" s="282">
        <f>'Dry_Litterbag Placem_Collection'!A61</f>
        <v>59</v>
      </c>
      <c r="C280" s="282" t="str">
        <f>'Dry_Litterbag Placem_Collection'!B61</f>
        <v>Makao</v>
      </c>
      <c r="D280" s="282" t="s">
        <v>2677</v>
      </c>
      <c r="E280" s="282" t="s">
        <v>20</v>
      </c>
      <c r="F280" s="282">
        <v>4</v>
      </c>
      <c r="G280" s="283" t="str">
        <f>'Dry_Litterbag Placem_Collection'!C61</f>
        <v>Dry_P4_T3</v>
      </c>
      <c r="H280" s="284" t="s">
        <v>2559</v>
      </c>
      <c r="I280" s="292" t="s">
        <v>298</v>
      </c>
      <c r="J280" s="233" t="str">
        <f>'WetLitterbags placem_collection'!M61</f>
        <v>R23</v>
      </c>
      <c r="K280" s="235">
        <f>IFERROR(INDEX('Green_rooibos initial weight'!$C$5:$C$1749,MATCH(J280, 'Green_rooibos initial weight'!$A$5:$A$1749,0)),"")</f>
        <v>2.2770000000000001</v>
      </c>
      <c r="L280" s="235">
        <f t="shared" si="30"/>
        <v>2.0272000000000001</v>
      </c>
      <c r="M280" s="235">
        <f>AVERAGE('Ashed teabags wet'!$J$814:$J$816)</f>
        <v>2.2816647271287041</v>
      </c>
      <c r="N280" s="235">
        <f t="shared" si="31"/>
        <v>1.9809460926516471</v>
      </c>
      <c r="O280" s="235">
        <f>IF(IFERROR(INDEX('Both teabags AfterWet'!$D$1:$D$839,MATCH(J280,'Both teabags AfterWet'!$B$1:$B$839,0)),"")="","",(IFERROR(INDEX('Both teabags AfterWet'!$D$1:$D$839,MATCH(J280,'Both teabags AfterWet'!$B$1:$B$839,0)),"")))</f>
        <v>1.38</v>
      </c>
      <c r="P280" s="235">
        <f t="shared" si="32"/>
        <v>1.2293999999999998</v>
      </c>
      <c r="Q280" s="235">
        <f>IFERROR(INDEX('Ashed teabags wet'!$J$2:$J$825,MATCH(J280,'Ashed teabags wet'!$B$2:$B$825,0)),"")</f>
        <v>6.2753036437244685</v>
      </c>
      <c r="R280" s="235">
        <f t="shared" si="36"/>
        <v>1.1522514170040512</v>
      </c>
      <c r="S280" s="236">
        <f>'WetLitterbags placem_collection'!E61</f>
        <v>42766</v>
      </c>
      <c r="T280" s="236">
        <f>IF('WetLitterbags placem_collection'!G61="","",'WetLitterbags placem_collection'!G61)</f>
        <v>42820</v>
      </c>
      <c r="U280" s="237">
        <f t="shared" si="33"/>
        <v>54</v>
      </c>
      <c r="V280" s="235">
        <f t="shared" si="34"/>
        <v>0.79780000000000029</v>
      </c>
      <c r="W280" s="235">
        <f t="shared" si="35"/>
        <v>0.82869467564759591</v>
      </c>
      <c r="X280">
        <f>IFERROR(INDEX(Rainfall_Wet!$O$2:$O$217,MATCH(B280, Rainfall_Wet!$A$2:$A$217,0)),"")</f>
        <v>214.262898705</v>
      </c>
      <c r="Y280" s="241">
        <v>25.96</v>
      </c>
      <c r="Z280" s="241">
        <v>6.9200000000000008</v>
      </c>
      <c r="AA280" s="241">
        <v>67.12</v>
      </c>
      <c r="AB280" s="242" t="s">
        <v>2688</v>
      </c>
      <c r="AC280" s="241">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s="25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f>
        <v/>
      </c>
      <c r="AM280" t="str">
        <f>IF(ISNUMBER(SEARCH("H", 'WetLitterbags placem_collection'!W61)),"YES","")</f>
        <v/>
      </c>
      <c r="AN280" t="str">
        <f>IF(ISNUMBER(SEARCH("R", 'WetLitterbags placem_collection'!W61)),"YES","")</f>
        <v/>
      </c>
    </row>
    <row r="281" spans="1:40" ht="15" customHeight="1">
      <c r="A281" s="268" t="s">
        <v>2460</v>
      </c>
      <c r="B281" s="282">
        <f>'Dry_Litterbag Placem_Collection'!A62</f>
        <v>60</v>
      </c>
      <c r="C281" s="282" t="str">
        <f>'Dry_Litterbag Placem_Collection'!B62</f>
        <v>Makao</v>
      </c>
      <c r="D281" s="282" t="s">
        <v>2677</v>
      </c>
      <c r="E281" s="282" t="s">
        <v>20</v>
      </c>
      <c r="F281" s="282">
        <v>4</v>
      </c>
      <c r="G281" s="283" t="str">
        <f>'Dry_Litterbag Placem_Collection'!C62</f>
        <v>Dry_P4_T4</v>
      </c>
      <c r="H281" s="284" t="s">
        <v>2559</v>
      </c>
      <c r="I281" s="292" t="s">
        <v>298</v>
      </c>
      <c r="J281" s="233" t="str">
        <f>'WetLitterbags placem_collection'!M62</f>
        <v>R78</v>
      </c>
      <c r="K281" s="235">
        <f>IFERROR(INDEX('Green_rooibos initial weight'!$C$5:$C$1749,MATCH(J281, 'Green_rooibos initial weight'!$A$5:$A$1749,0)),"")</f>
        <v>2.2200000000000002</v>
      </c>
      <c r="L281" s="235">
        <f t="shared" si="30"/>
        <v>1.9702000000000002</v>
      </c>
      <c r="M281" s="235">
        <f>AVERAGE('Ashed teabags wet'!$J$814:$J$816)</f>
        <v>2.2816647271287041</v>
      </c>
      <c r="N281" s="235">
        <f t="shared" si="31"/>
        <v>1.9252466415461105</v>
      </c>
      <c r="O281" s="235">
        <f>IF(IFERROR(INDEX('Both teabags AfterWet'!$D$1:$D$839,MATCH(J281,'Both teabags AfterWet'!$B$1:$B$839,0)),"")="","",(IFERROR(INDEX('Both teabags AfterWet'!$D$1:$D$839,MATCH(J281,'Both teabags AfterWet'!$B$1:$B$839,0)),"")))</f>
        <v>1.665</v>
      </c>
      <c r="P281" s="235">
        <f t="shared" si="32"/>
        <v>1.5144</v>
      </c>
      <c r="Q281" s="235">
        <f>IFERROR(INDEX('Ashed teabags wet'!$J$2:$J$825,MATCH(J281,'Ashed teabags wet'!$B$2:$B$825,0)),"")</f>
        <v>5.8219178082196645</v>
      </c>
      <c r="R281" s="235">
        <f t="shared" si="36"/>
        <v>1.4262328767123214</v>
      </c>
      <c r="S281" s="236">
        <f>'WetLitterbags placem_collection'!E62</f>
        <v>42766</v>
      </c>
      <c r="T281" s="236">
        <f>IF('WetLitterbags placem_collection'!G62="","",'WetLitterbags placem_collection'!G62)</f>
        <v>42820</v>
      </c>
      <c r="U281" s="237">
        <f t="shared" si="33"/>
        <v>54</v>
      </c>
      <c r="V281" s="235">
        <f t="shared" si="34"/>
        <v>0.4558000000000002</v>
      </c>
      <c r="W281" s="235">
        <f t="shared" si="35"/>
        <v>0.49901376483378912</v>
      </c>
      <c r="X281">
        <f>IFERROR(INDEX(Rainfall_Wet!$O$2:$O$217,MATCH(B281, Rainfall_Wet!$A$2:$A$217,0)),"")</f>
        <v>214.262898705</v>
      </c>
      <c r="Y281" s="241">
        <v>25.96</v>
      </c>
      <c r="Z281" s="241">
        <v>6.9200000000000008</v>
      </c>
      <c r="AA281" s="241">
        <v>67.12</v>
      </c>
      <c r="AB281" s="242" t="s">
        <v>2688</v>
      </c>
      <c r="AC281" s="241">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s="25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f>
        <v/>
      </c>
      <c r="AM281" t="str">
        <f>IF(ISNUMBER(SEARCH("H", 'WetLitterbags placem_collection'!W62)),"YES","")</f>
        <v/>
      </c>
      <c r="AN281" t="str">
        <f>IF(ISNUMBER(SEARCH("R", 'WetLitterbags placem_collection'!W62)),"YES","")</f>
        <v/>
      </c>
    </row>
    <row r="282" spans="1:40" ht="15" customHeight="1">
      <c r="A282" s="268" t="s">
        <v>2460</v>
      </c>
      <c r="B282" s="282">
        <f>'Dry_Litterbag Placem_Collection'!A63</f>
        <v>61</v>
      </c>
      <c r="C282" s="282" t="str">
        <f>'Dry_Litterbag Placem_Collection'!B63</f>
        <v>Makao</v>
      </c>
      <c r="D282" s="282" t="s">
        <v>2677</v>
      </c>
      <c r="E282" s="282" t="s">
        <v>20</v>
      </c>
      <c r="F282" s="282">
        <v>4</v>
      </c>
      <c r="G282" s="283" t="str">
        <f>'Dry_Litterbag Placem_Collection'!C63</f>
        <v>Dry_P4_T5</v>
      </c>
      <c r="H282" s="284" t="s">
        <v>2559</v>
      </c>
      <c r="I282" s="292" t="s">
        <v>298</v>
      </c>
      <c r="J282" s="233" t="str">
        <f>'WetLitterbags placem_collection'!M63</f>
        <v>R42</v>
      </c>
      <c r="K282" s="235">
        <f>IFERROR(INDEX('Green_rooibos initial weight'!$C$5:$C$1749,MATCH(J282, 'Green_rooibos initial weight'!$A$5:$A$1749,0)),"")</f>
        <v>2.2389999999999999</v>
      </c>
      <c r="L282" s="235">
        <f t="shared" si="30"/>
        <v>1.9891999999999999</v>
      </c>
      <c r="M282" s="235">
        <f>AVERAGE('Ashed teabags wet'!$J$814:$J$816)</f>
        <v>2.2816647271287041</v>
      </c>
      <c r="N282" s="235">
        <f t="shared" si="31"/>
        <v>1.9438131252479556</v>
      </c>
      <c r="O282" s="235">
        <f>IF(IFERROR(INDEX('Both teabags AfterWet'!$D$1:$D$839,MATCH(J282,'Both teabags AfterWet'!$B$1:$B$839,0)),"")="","",(IFERROR(INDEX('Both teabags AfterWet'!$D$1:$D$839,MATCH(J282,'Both teabags AfterWet'!$B$1:$B$839,0)),"")))</f>
        <v>0.182</v>
      </c>
      <c r="P282" s="235">
        <f t="shared" si="32"/>
        <v>3.1399999999999983E-2</v>
      </c>
      <c r="Q282" s="235" t="str">
        <f>IFERROR(INDEX('Ashed teabags wet'!$J$2:$J$825,MATCH(J282,'Ashed teabags wet'!$B$2:$B$825,0)),"")</f>
        <v/>
      </c>
      <c r="R282" s="235" t="str">
        <f t="shared" si="36"/>
        <v/>
      </c>
      <c r="S282" s="236">
        <f>'WetLitterbags placem_collection'!E63</f>
        <v>42766</v>
      </c>
      <c r="T282" s="236">
        <f>IF('WetLitterbags placem_collection'!G63="","",'WetLitterbags placem_collection'!G63)</f>
        <v>42820</v>
      </c>
      <c r="U282" s="237">
        <f t="shared" si="33"/>
        <v>54</v>
      </c>
      <c r="V282" s="235">
        <f t="shared" si="34"/>
        <v>1.9577999999999998</v>
      </c>
      <c r="W282" s="235" t="str">
        <f t="shared" si="35"/>
        <v/>
      </c>
      <c r="X282">
        <f>IFERROR(INDEX(Rainfall_Wet!$O$2:$O$217,MATCH(B282, Rainfall_Wet!$A$2:$A$217,0)),"")</f>
        <v>214.262898705</v>
      </c>
      <c r="Y282" s="241">
        <v>25.96</v>
      </c>
      <c r="Z282" s="241">
        <v>6.9200000000000008</v>
      </c>
      <c r="AA282" s="241">
        <v>67.12</v>
      </c>
      <c r="AB282" s="242" t="s">
        <v>2688</v>
      </c>
      <c r="AC282" s="241">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s="25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f>
        <v>YES</v>
      </c>
      <c r="AM282" t="str">
        <f>IF(ISNUMBER(SEARCH("H", 'WetLitterbags placem_collection'!W63)),"YES","")</f>
        <v>YES</v>
      </c>
      <c r="AN282" t="str">
        <f>IF(ISNUMBER(SEARCH("R", 'WetLitterbags placem_collection'!W63)),"YES","")</f>
        <v/>
      </c>
    </row>
    <row r="283" spans="1:40" ht="15" customHeight="1">
      <c r="A283" s="268" t="s">
        <v>2460</v>
      </c>
      <c r="B283" s="282">
        <f>'Dry_Litterbag Placem_Collection'!A64</f>
        <v>62</v>
      </c>
      <c r="C283" s="282" t="str">
        <f>'Dry_Litterbag Placem_Collection'!B64</f>
        <v>Makao</v>
      </c>
      <c r="D283" s="282" t="s">
        <v>2677</v>
      </c>
      <c r="E283" s="282" t="s">
        <v>20</v>
      </c>
      <c r="F283" s="282">
        <v>4</v>
      </c>
      <c r="G283" s="283" t="str">
        <f>'Dry_Litterbag Placem_Collection'!C64</f>
        <v>Dry_P4_T6</v>
      </c>
      <c r="H283" s="284" t="s">
        <v>2559</v>
      </c>
      <c r="I283" s="292" t="s">
        <v>298</v>
      </c>
      <c r="J283" s="233" t="str">
        <f>'WetLitterbags placem_collection'!M64</f>
        <v>R119</v>
      </c>
      <c r="K283" s="235">
        <f>IFERROR(INDEX('Green_rooibos initial weight'!$C$5:$C$1749,MATCH(J283, 'Green_rooibos initial weight'!$A$5:$A$1749,0)),"")</f>
        <v>2.1589999999999998</v>
      </c>
      <c r="L283" s="235">
        <f t="shared" si="30"/>
        <v>1.9091999999999998</v>
      </c>
      <c r="M283" s="235">
        <f>AVERAGE('Ashed teabags wet'!$J$814:$J$816)</f>
        <v>2.2816647271287041</v>
      </c>
      <c r="N283" s="235">
        <f t="shared" si="31"/>
        <v>1.8656384570296585</v>
      </c>
      <c r="O283" s="235">
        <f>IF(IFERROR(INDEX('Both teabags AfterWet'!$D$1:$D$839,MATCH(J283,'Both teabags AfterWet'!$B$1:$B$839,0)),"")="","",(IFERROR(INDEX('Both teabags AfterWet'!$D$1:$D$839,MATCH(J283,'Both teabags AfterWet'!$B$1:$B$839,0)),"")))</f>
        <v>1.6374</v>
      </c>
      <c r="P283" s="235">
        <f t="shared" si="32"/>
        <v>1.4867999999999999</v>
      </c>
      <c r="Q283" s="235">
        <f>IFERROR(INDEX('Ashed teabags wet'!$J$2:$J$825,MATCH(J283,'Ashed teabags wet'!$B$2:$B$825,0)),"")</f>
        <v>8.4343434343433188</v>
      </c>
      <c r="R283" s="235">
        <f t="shared" si="36"/>
        <v>1.3613981818181835</v>
      </c>
      <c r="S283" s="236">
        <f>'WetLitterbags placem_collection'!E64</f>
        <v>42766</v>
      </c>
      <c r="T283" s="236">
        <f>IF('WetLitterbags placem_collection'!G64="","",'WetLitterbags placem_collection'!G64)</f>
        <v>42820</v>
      </c>
      <c r="U283" s="237">
        <f t="shared" si="33"/>
        <v>54</v>
      </c>
      <c r="V283" s="235">
        <f t="shared" si="34"/>
        <v>0.42239999999999989</v>
      </c>
      <c r="W283" s="235">
        <f t="shared" si="35"/>
        <v>0.50424027521147496</v>
      </c>
      <c r="X283">
        <f>IFERROR(INDEX(Rainfall_Wet!$O$2:$O$217,MATCH(B283, Rainfall_Wet!$A$2:$A$217,0)),"")</f>
        <v>214.262898705</v>
      </c>
      <c r="Y283" s="241">
        <v>25.96</v>
      </c>
      <c r="Z283" s="241">
        <v>6.9200000000000008</v>
      </c>
      <c r="AA283" s="241">
        <v>67.12</v>
      </c>
      <c r="AB283" s="242" t="s">
        <v>2688</v>
      </c>
      <c r="AC283" s="241">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s="25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f>
        <v/>
      </c>
      <c r="AM283" t="str">
        <f>IF(ISNUMBER(SEARCH("H", 'WetLitterbags placem_collection'!W64)),"YES","")</f>
        <v>YES</v>
      </c>
      <c r="AN283" t="str">
        <f>IF(ISNUMBER(SEARCH("R", 'WetLitterbags placem_collection'!W64)),"YES","")</f>
        <v/>
      </c>
    </row>
    <row r="284" spans="1:40" ht="15" customHeight="1">
      <c r="A284" s="268" t="s">
        <v>2460</v>
      </c>
      <c r="B284" s="282">
        <f>'Dry_Litterbag Placem_Collection'!A65</f>
        <v>63</v>
      </c>
      <c r="C284" s="282" t="str">
        <f>'Dry_Litterbag Placem_Collection'!B65</f>
        <v>Makao</v>
      </c>
      <c r="D284" s="282" t="s">
        <v>2677</v>
      </c>
      <c r="E284" s="282" t="s">
        <v>20</v>
      </c>
      <c r="F284" s="282">
        <v>4</v>
      </c>
      <c r="G284" s="283" t="str">
        <f>'Dry_Litterbag Placem_Collection'!C65</f>
        <v>Dry_P4_T7</v>
      </c>
      <c r="H284" s="284" t="s">
        <v>2559</v>
      </c>
      <c r="I284" s="292" t="s">
        <v>298</v>
      </c>
      <c r="J284" s="233" t="str">
        <f>'WetLitterbags placem_collection'!M65</f>
        <v>R185</v>
      </c>
      <c r="K284" s="235">
        <f>IFERROR(INDEX('Green_rooibos initial weight'!$C$5:$C$1749,MATCH(J284, 'Green_rooibos initial weight'!$A$5:$A$1749,0)),"")</f>
        <v>2.2909999999999999</v>
      </c>
      <c r="L284" s="235">
        <f t="shared" si="30"/>
        <v>2.0411999999999999</v>
      </c>
      <c r="M284" s="235">
        <f>AVERAGE('Ashed teabags wet'!$J$814:$J$816)</f>
        <v>2.2816647271287041</v>
      </c>
      <c r="N284" s="235">
        <f t="shared" si="31"/>
        <v>1.9946266595898487</v>
      </c>
      <c r="O284" s="235">
        <f>IF(IFERROR(INDEX('Both teabags AfterWet'!$D$1:$D$839,MATCH(J284,'Both teabags AfterWet'!$B$1:$B$839,0)),"")="","",(IFERROR(INDEX('Both teabags AfterWet'!$D$1:$D$839,MATCH(J284,'Both teabags AfterWet'!$B$1:$B$839,0)),"")))</f>
        <v>1.6850000000000001</v>
      </c>
      <c r="P284" s="235">
        <f t="shared" si="32"/>
        <v>1.5344</v>
      </c>
      <c r="Q284" s="235">
        <f>IFERROR(INDEX('Ashed teabags wet'!$J$2:$J$825,MATCH(J284,'Ashed teabags wet'!$B$2:$B$825,0)),"")</f>
        <v>8.6122047244091302</v>
      </c>
      <c r="R284" s="235">
        <f t="shared" si="36"/>
        <v>1.4022543307086663</v>
      </c>
      <c r="S284" s="236">
        <f>'WetLitterbags placem_collection'!E65</f>
        <v>42766</v>
      </c>
      <c r="T284" s="236">
        <f>IF('WetLitterbags placem_collection'!G65="","",'WetLitterbags placem_collection'!G65)</f>
        <v>42820</v>
      </c>
      <c r="U284" s="237">
        <f t="shared" si="33"/>
        <v>54</v>
      </c>
      <c r="V284" s="235">
        <f t="shared" si="34"/>
        <v>0.50679999999999992</v>
      </c>
      <c r="W284" s="235">
        <f t="shared" si="35"/>
        <v>0.59237232888118241</v>
      </c>
      <c r="X284">
        <f>IFERROR(INDEX(Rainfall_Wet!$O$2:$O$217,MATCH(B284, Rainfall_Wet!$A$2:$A$217,0)),"")</f>
        <v>214.262898705</v>
      </c>
      <c r="Y284" s="241">
        <v>25.96</v>
      </c>
      <c r="Z284" s="241">
        <v>6.9200000000000008</v>
      </c>
      <c r="AA284" s="241">
        <v>67.12</v>
      </c>
      <c r="AB284" s="242" t="s">
        <v>2688</v>
      </c>
      <c r="AC284" s="241">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s="25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f>
        <v/>
      </c>
      <c r="AM284" t="str">
        <f>IF(ISNUMBER(SEARCH("H", 'WetLitterbags placem_collection'!W65)),"YES","")</f>
        <v/>
      </c>
      <c r="AN284" t="str">
        <f>IF(ISNUMBER(SEARCH("R", 'WetLitterbags placem_collection'!W65)),"YES","")</f>
        <v>YES</v>
      </c>
    </row>
    <row r="285" spans="1:40" ht="15" customHeight="1">
      <c r="A285" s="268" t="s">
        <v>2460</v>
      </c>
      <c r="B285" s="282">
        <f>'Dry_Litterbag Placem_Collection'!A66</f>
        <v>64</v>
      </c>
      <c r="C285" s="282" t="str">
        <f>'Dry_Litterbag Placem_Collection'!B66</f>
        <v>Makao</v>
      </c>
      <c r="D285" s="282" t="s">
        <v>2677</v>
      </c>
      <c r="E285" s="282" t="s">
        <v>20</v>
      </c>
      <c r="F285" s="282">
        <v>4</v>
      </c>
      <c r="G285" s="283" t="str">
        <f>'Dry_Litterbag Placem_Collection'!C66</f>
        <v>Dry_P4_T8</v>
      </c>
      <c r="H285" s="284" t="s">
        <v>2559</v>
      </c>
      <c r="I285" s="292" t="s">
        <v>298</v>
      </c>
      <c r="J285" s="233" t="str">
        <f>'WetLitterbags placem_collection'!M66</f>
        <v>R159</v>
      </c>
      <c r="K285" s="235">
        <f>IFERROR(INDEX('Green_rooibos initial weight'!$C$5:$C$1749,MATCH(J285, 'Green_rooibos initial weight'!$A$5:$A$1749,0)),"")</f>
        <v>2.2930000000000001</v>
      </c>
      <c r="L285" s="235">
        <f t="shared" si="30"/>
        <v>2.0432000000000001</v>
      </c>
      <c r="M285" s="235">
        <f>AVERAGE('Ashed teabags wet'!$J$814:$J$816)</f>
        <v>2.2816647271287041</v>
      </c>
      <c r="N285" s="235">
        <f t="shared" si="31"/>
        <v>1.9965810262953065</v>
      </c>
      <c r="O285" s="235">
        <f>IF(IFERROR(INDEX('Both teabags AfterWet'!$D$1:$D$839,MATCH(J285,'Both teabags AfterWet'!$B$1:$B$839,0)),"")="","",(IFERROR(INDEX('Both teabags AfterWet'!$D$1:$D$839,MATCH(J285,'Both teabags AfterWet'!$B$1:$B$839,0)),"")))</f>
        <v>1.3160000000000001</v>
      </c>
      <c r="P285" s="235">
        <f t="shared" si="32"/>
        <v>1.1654</v>
      </c>
      <c r="Q285" s="235">
        <f>IFERROR(INDEX('Ashed teabags wet'!$J$2:$J$825,MATCH(J285,'Ashed teabags wet'!$B$2:$B$825,0)),"")</f>
        <v>82.454411039920885</v>
      </c>
      <c r="R285" s="235">
        <f t="shared" si="36"/>
        <v>0.20447629374076204</v>
      </c>
      <c r="S285" s="236">
        <f>'WetLitterbags placem_collection'!E66</f>
        <v>42766</v>
      </c>
      <c r="T285" s="236">
        <f>IF('WetLitterbags placem_collection'!G66="","",'WetLitterbags placem_collection'!G66)</f>
        <v>42820</v>
      </c>
      <c r="U285" s="237">
        <f t="shared" si="33"/>
        <v>54</v>
      </c>
      <c r="V285" s="235">
        <f t="shared" si="34"/>
        <v>0.87780000000000014</v>
      </c>
      <c r="W285" s="235">
        <f t="shared" si="35"/>
        <v>1.7921047325545445</v>
      </c>
      <c r="X285">
        <f>IFERROR(INDEX(Rainfall_Wet!$O$2:$O$217,MATCH(B285, Rainfall_Wet!$A$2:$A$217,0)),"")</f>
        <v>214.262898705</v>
      </c>
      <c r="Y285" s="241">
        <v>25.96</v>
      </c>
      <c r="Z285" s="241">
        <v>6.9200000000000008</v>
      </c>
      <c r="AA285" s="241">
        <v>67.12</v>
      </c>
      <c r="AB285" s="242" t="s">
        <v>2688</v>
      </c>
      <c r="AC285" s="241">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s="25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f>
        <v>YES</v>
      </c>
      <c r="AM285" t="str">
        <f>IF(ISNUMBER(SEARCH("H", 'WetLitterbags placem_collection'!W66)),"YES","")</f>
        <v>YES</v>
      </c>
      <c r="AN285" t="str">
        <f>IF(ISNUMBER(SEARCH("R", 'WetLitterbags placem_collection'!W66)),"YES","")</f>
        <v/>
      </c>
    </row>
    <row r="286" spans="1:40" ht="15" customHeight="1">
      <c r="A286" s="268" t="s">
        <v>2460</v>
      </c>
      <c r="B286" s="282">
        <f>'Dry_Litterbag Placem_Collection'!A67</f>
        <v>65</v>
      </c>
      <c r="C286" s="282" t="str">
        <f>'Dry_Litterbag Placem_Collection'!B67</f>
        <v>Maswa</v>
      </c>
      <c r="D286" s="282" t="s">
        <v>2677</v>
      </c>
      <c r="E286" s="282" t="s">
        <v>2679</v>
      </c>
      <c r="F286" s="282">
        <v>1</v>
      </c>
      <c r="G286" s="283" t="str">
        <f>'Dry_Litterbag Placem_Collection'!C67</f>
        <v>Dry_W1_T1</v>
      </c>
      <c r="H286" s="284" t="s">
        <v>2559</v>
      </c>
      <c r="I286" s="292" t="s">
        <v>298</v>
      </c>
      <c r="J286" s="233" t="str">
        <f>'WetLitterbags placem_collection'!M67</f>
        <v>R525</v>
      </c>
      <c r="K286" s="235">
        <f>IFERROR(INDEX('Green_rooibos initial weight'!$C$5:$C$1749,MATCH(J286, 'Green_rooibos initial weight'!$A$5:$A$1749,0)),"")</f>
        <v>2.1469999999999998</v>
      </c>
      <c r="L286" s="235">
        <f t="shared" si="30"/>
        <v>1.8971999999999998</v>
      </c>
      <c r="M286" s="235">
        <f>AVERAGE('Ashed teabags wet'!$J$814:$J$816)</f>
        <v>2.2816647271287041</v>
      </c>
      <c r="N286" s="235">
        <f t="shared" si="31"/>
        <v>1.853912256796914</v>
      </c>
      <c r="O286" s="235">
        <f>IF(IFERROR(INDEX('Both teabags AfterWet'!$D$1:$D$839,MATCH(J286,'Both teabags AfterWet'!$B$1:$B$839,0)),"")="","",(IFERROR(INDEX('Both teabags AfterWet'!$D$1:$D$839,MATCH(J286,'Both teabags AfterWet'!$B$1:$B$839,0)),"")))</f>
        <v>1.704</v>
      </c>
      <c r="P286" s="235">
        <f t="shared" si="32"/>
        <v>1.5533999999999999</v>
      </c>
      <c r="Q286" s="235">
        <f>IFERROR(INDEX('Ashed teabags wet'!$J$2:$J$825,MATCH(J286,'Ashed teabags wet'!$B$2:$B$825,0)),"")</f>
        <v>3.9941548952748618</v>
      </c>
      <c r="R286" s="235">
        <f t="shared" si="36"/>
        <v>1.4913547978568003</v>
      </c>
      <c r="S286" s="236">
        <f>'WetLitterbags placem_collection'!E67</f>
        <v>42767</v>
      </c>
      <c r="T286" s="236">
        <f>IF('WetLitterbags placem_collection'!G67="","",'WetLitterbags placem_collection'!G67)</f>
        <v>42818</v>
      </c>
      <c r="U286" s="237">
        <f t="shared" si="33"/>
        <v>51</v>
      </c>
      <c r="V286" s="235">
        <f t="shared" si="34"/>
        <v>0.34379999999999988</v>
      </c>
      <c r="W286" s="235">
        <f t="shared" si="35"/>
        <v>0.36255745894011371</v>
      </c>
      <c r="X286">
        <f>IFERROR(INDEX(Rainfall_Wet!$O$2:$O$217,MATCH(B286, Rainfall_Wet!$A$2:$A$217,0)),"")</f>
        <v>185.630065823</v>
      </c>
      <c r="Y286" s="241">
        <v>47.96</v>
      </c>
      <c r="Z286" s="241">
        <v>22.919999999999995</v>
      </c>
      <c r="AA286" s="241">
        <v>29.120000000000012</v>
      </c>
      <c r="AB286" s="242" t="s">
        <v>2691</v>
      </c>
      <c r="AC286" s="241">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s="25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f>
        <v/>
      </c>
      <c r="AM286" t="str">
        <f>IF(ISNUMBER(SEARCH("H", 'WetLitterbags placem_collection'!W67)),"YES","")</f>
        <v/>
      </c>
      <c r="AN286" t="str">
        <f>IF(ISNUMBER(SEARCH("R", 'WetLitterbags placem_collection'!W67)),"YES","")</f>
        <v/>
      </c>
    </row>
    <row r="287" spans="1:40" ht="15" customHeight="1">
      <c r="A287" s="268" t="s">
        <v>2460</v>
      </c>
      <c r="B287" s="282">
        <f>'Dry_Litterbag Placem_Collection'!A68</f>
        <v>66</v>
      </c>
      <c r="C287" s="282" t="str">
        <f>'Dry_Litterbag Placem_Collection'!B68</f>
        <v>Maswa</v>
      </c>
      <c r="D287" s="282" t="s">
        <v>2677</v>
      </c>
      <c r="E287" s="282" t="s">
        <v>2679</v>
      </c>
      <c r="F287" s="282">
        <v>1</v>
      </c>
      <c r="G287" s="283" t="str">
        <f>'Dry_Litterbag Placem_Collection'!C68</f>
        <v>Dry_W1_T2</v>
      </c>
      <c r="H287" s="284" t="s">
        <v>2559</v>
      </c>
      <c r="I287" s="292" t="s">
        <v>298</v>
      </c>
      <c r="J287" s="233" t="str">
        <f>'WetLitterbags placem_collection'!M68</f>
        <v>R150</v>
      </c>
      <c r="K287" s="235">
        <f>IFERROR(INDEX('Green_rooibos initial weight'!$C$5:$C$1749,MATCH(J287, 'Green_rooibos initial weight'!$A$5:$A$1749,0)),"")</f>
        <v>2.1469999999999998</v>
      </c>
      <c r="L287" s="235">
        <f t="shared" si="30"/>
        <v>1.8971999999999998</v>
      </c>
      <c r="M287" s="235">
        <f>AVERAGE('Ashed teabags wet'!$J$814:$J$816)</f>
        <v>2.2816647271287041</v>
      </c>
      <c r="N287" s="235">
        <f t="shared" si="31"/>
        <v>1.853912256796914</v>
      </c>
      <c r="O287" s="235">
        <f>IF(IFERROR(INDEX('Both teabags AfterWet'!$D$1:$D$839,MATCH(J287,'Both teabags AfterWet'!$B$1:$B$839,0)),"")="","",(IFERROR(INDEX('Both teabags AfterWet'!$D$1:$D$839,MATCH(J287,'Both teabags AfterWet'!$B$1:$B$839,0)),"")))</f>
        <v>0.21360000000000001</v>
      </c>
      <c r="P287" s="235">
        <f t="shared" si="32"/>
        <v>6.3E-2</v>
      </c>
      <c r="Q287" s="235" t="str">
        <f>IFERROR(INDEX('Ashed teabags wet'!$J$2:$J$825,MATCH(J287,'Ashed teabags wet'!$B$2:$B$825,0)),"")</f>
        <v/>
      </c>
      <c r="R287" s="235" t="str">
        <f t="shared" si="36"/>
        <v/>
      </c>
      <c r="S287" s="236">
        <f>'WetLitterbags placem_collection'!E68</f>
        <v>42767</v>
      </c>
      <c r="T287" s="236">
        <f>IF('WetLitterbags placem_collection'!G68="","",'WetLitterbags placem_collection'!G68)</f>
        <v>42818</v>
      </c>
      <c r="U287" s="237">
        <f t="shared" si="33"/>
        <v>51</v>
      </c>
      <c r="V287" s="235">
        <f t="shared" si="34"/>
        <v>1.8341999999999998</v>
      </c>
      <c r="W287" s="235" t="str">
        <f t="shared" si="35"/>
        <v/>
      </c>
      <c r="X287">
        <f>IFERROR(INDEX(Rainfall_Wet!$O$2:$O$217,MATCH(B287, Rainfall_Wet!$A$2:$A$217,0)),"")</f>
        <v>185.630065823</v>
      </c>
      <c r="Y287" s="241">
        <v>47.96</v>
      </c>
      <c r="Z287" s="241">
        <v>22.919999999999995</v>
      </c>
      <c r="AA287" s="241">
        <v>29.120000000000012</v>
      </c>
      <c r="AB287" s="242" t="s">
        <v>2691</v>
      </c>
      <c r="AC287" s="241">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s="25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f>
        <v/>
      </c>
      <c r="AM287" t="str">
        <f>IF(ISNUMBER(SEARCH("H", 'WetLitterbags placem_collection'!W68)),"YES","")</f>
        <v>YES</v>
      </c>
      <c r="AN287" t="str">
        <f>IF(ISNUMBER(SEARCH("R", 'WetLitterbags placem_collection'!W68)),"YES","")</f>
        <v/>
      </c>
    </row>
    <row r="288" spans="1:40" ht="15" customHeight="1">
      <c r="A288" s="268" t="s">
        <v>2460</v>
      </c>
      <c r="B288" s="282">
        <f>'Dry_Litterbag Placem_Collection'!A69</f>
        <v>67</v>
      </c>
      <c r="C288" s="282" t="str">
        <f>'Dry_Litterbag Placem_Collection'!B69</f>
        <v>Maswa</v>
      </c>
      <c r="D288" s="282" t="s">
        <v>2677</v>
      </c>
      <c r="E288" s="282" t="s">
        <v>2679</v>
      </c>
      <c r="F288" s="282">
        <v>1</v>
      </c>
      <c r="G288" s="283" t="str">
        <f>'Dry_Litterbag Placem_Collection'!C69</f>
        <v>Dry_W1_T3</v>
      </c>
      <c r="H288" s="284" t="s">
        <v>2559</v>
      </c>
      <c r="I288" s="292" t="s">
        <v>298</v>
      </c>
      <c r="J288" s="233" t="str">
        <f>'WetLitterbags placem_collection'!M69</f>
        <v>R165</v>
      </c>
      <c r="K288" s="235">
        <f>IFERROR(INDEX('Green_rooibos initial weight'!$C$5:$C$1749,MATCH(J288, 'Green_rooibos initial weight'!$A$5:$A$1749,0)),"")</f>
        <v>2.169</v>
      </c>
      <c r="L288" s="235">
        <f t="shared" si="30"/>
        <v>1.9192</v>
      </c>
      <c r="M288" s="235">
        <f>AVERAGE('Ashed teabags wet'!$J$814:$J$816)</f>
        <v>2.2816647271287041</v>
      </c>
      <c r="N288" s="235">
        <f t="shared" si="31"/>
        <v>1.8754102905569459</v>
      </c>
      <c r="O288" s="235">
        <f>IF(IFERROR(INDEX('Both teabags AfterWet'!$D$1:$D$839,MATCH(J288,'Both teabags AfterWet'!$B$1:$B$839,0)),"")="","",(IFERROR(INDEX('Both teabags AfterWet'!$D$1:$D$839,MATCH(J288,'Both teabags AfterWet'!$B$1:$B$839,0)),"")))</f>
        <v>1.4942</v>
      </c>
      <c r="P288" s="235">
        <f t="shared" si="32"/>
        <v>1.3435999999999999</v>
      </c>
      <c r="Q288" s="235">
        <f>IFERROR(INDEX('Ashed teabags wet'!$J$2:$J$825,MATCH(J288,'Ashed teabags wet'!$B$2:$B$825,0)),"")</f>
        <v>4.9107142857138548</v>
      </c>
      <c r="R288" s="235">
        <f t="shared" si="36"/>
        <v>1.2776196428571485</v>
      </c>
      <c r="S288" s="236">
        <f>'WetLitterbags placem_collection'!E69</f>
        <v>42767</v>
      </c>
      <c r="T288" s="236">
        <f>IF('WetLitterbags placem_collection'!G69="","",'WetLitterbags placem_collection'!G69)</f>
        <v>42818</v>
      </c>
      <c r="U288" s="237">
        <f t="shared" si="33"/>
        <v>51</v>
      </c>
      <c r="V288" s="235">
        <f t="shared" si="34"/>
        <v>0.57560000000000011</v>
      </c>
      <c r="W288" s="235">
        <f t="shared" si="35"/>
        <v>0.5977906476997974</v>
      </c>
      <c r="X288">
        <f>IFERROR(INDEX(Rainfall_Wet!$O$2:$O$217,MATCH(B288, Rainfall_Wet!$A$2:$A$217,0)),"")</f>
        <v>185.630065823</v>
      </c>
      <c r="Y288" s="241">
        <v>47.96</v>
      </c>
      <c r="Z288" s="241">
        <v>22.919999999999995</v>
      </c>
      <c r="AA288" s="241">
        <v>29.120000000000012</v>
      </c>
      <c r="AB288" s="242" t="s">
        <v>2691</v>
      </c>
      <c r="AC288" s="241">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s="25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f>
        <v/>
      </c>
      <c r="AM288" t="str">
        <f>IF(ISNUMBER(SEARCH("H", 'WetLitterbags placem_collection'!W69)),"YES","")</f>
        <v/>
      </c>
      <c r="AN288" t="str">
        <f>IF(ISNUMBER(SEARCH("R", 'WetLitterbags placem_collection'!W69)),"YES","")</f>
        <v/>
      </c>
    </row>
    <row r="289" spans="1:40" ht="15" customHeight="1">
      <c r="A289" s="268" t="s">
        <v>2460</v>
      </c>
      <c r="B289" s="282">
        <f>'Dry_Litterbag Placem_Collection'!A70</f>
        <v>68</v>
      </c>
      <c r="C289" s="282" t="str">
        <f>'Dry_Litterbag Placem_Collection'!B70</f>
        <v>Maswa</v>
      </c>
      <c r="D289" s="282" t="s">
        <v>2677</v>
      </c>
      <c r="E289" s="282" t="s">
        <v>2679</v>
      </c>
      <c r="F289" s="282">
        <v>1</v>
      </c>
      <c r="G289" s="283" t="str">
        <f>'Dry_Litterbag Placem_Collection'!C70</f>
        <v>Dry_W1_T4</v>
      </c>
      <c r="H289" s="284" t="s">
        <v>2559</v>
      </c>
      <c r="I289" s="292" t="s">
        <v>298</v>
      </c>
      <c r="J289" s="233" t="str">
        <f>'WetLitterbags placem_collection'!M70</f>
        <v>R129</v>
      </c>
      <c r="K289" s="235">
        <f>IFERROR(INDEX('Green_rooibos initial weight'!$C$5:$C$1749,MATCH(J289, 'Green_rooibos initial weight'!$A$5:$A$1749,0)),"")</f>
        <v>2.2829999999999999</v>
      </c>
      <c r="L289" s="235">
        <f t="shared" si="30"/>
        <v>2.0331999999999999</v>
      </c>
      <c r="M289" s="235">
        <f>AVERAGE('Ashed teabags wet'!$J$814:$J$816)</f>
        <v>2.2816647271287041</v>
      </c>
      <c r="N289" s="235">
        <f t="shared" si="31"/>
        <v>1.9868091927680191</v>
      </c>
      <c r="O289" s="235">
        <f>IF(IFERROR(INDEX('Both teabags AfterWet'!$D$1:$D$839,MATCH(J289,'Both teabags AfterWet'!$B$1:$B$839,0)),"")="","",(IFERROR(INDEX('Both teabags AfterWet'!$D$1:$D$839,MATCH(J289,'Both teabags AfterWet'!$B$1:$B$839,0)),"")))</f>
        <v>1.885</v>
      </c>
      <c r="P289" s="235">
        <f t="shared" si="32"/>
        <v>1.7343999999999999</v>
      </c>
      <c r="Q289" s="235">
        <f>IFERROR(INDEX('Ashed teabags wet'!$J$2:$J$825,MATCH(J289,'Ashed teabags wet'!$B$2:$B$825,0)),"")</f>
        <v>14.637752587481726</v>
      </c>
      <c r="R289" s="235">
        <f t="shared" si="36"/>
        <v>1.4805228191227169</v>
      </c>
      <c r="S289" s="236">
        <f>'WetLitterbags placem_collection'!E70</f>
        <v>42767</v>
      </c>
      <c r="T289" s="236">
        <f>IF('WetLitterbags placem_collection'!G70="","",'WetLitterbags placem_collection'!G70)</f>
        <v>42818</v>
      </c>
      <c r="U289" s="237">
        <f t="shared" si="33"/>
        <v>51</v>
      </c>
      <c r="V289" s="235">
        <f t="shared" si="34"/>
        <v>0.29879999999999995</v>
      </c>
      <c r="W289" s="235">
        <f t="shared" si="35"/>
        <v>0.50628637364530227</v>
      </c>
      <c r="X289">
        <f>IFERROR(INDEX(Rainfall_Wet!$O$2:$O$217,MATCH(B289, Rainfall_Wet!$A$2:$A$217,0)),"")</f>
        <v>185.630065823</v>
      </c>
      <c r="Y289" s="241">
        <v>47.96</v>
      </c>
      <c r="Z289" s="241">
        <v>22.919999999999995</v>
      </c>
      <c r="AA289" s="241">
        <v>29.120000000000012</v>
      </c>
      <c r="AB289" s="242" t="s">
        <v>2691</v>
      </c>
      <c r="AC289" s="241">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s="25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f>
        <v/>
      </c>
      <c r="AM289" t="str">
        <f>IF(ISNUMBER(SEARCH("H", 'WetLitterbags placem_collection'!W70)),"YES","")</f>
        <v/>
      </c>
      <c r="AN289" t="str">
        <f>IF(ISNUMBER(SEARCH("R", 'WetLitterbags placem_collection'!W70)),"YES","")</f>
        <v/>
      </c>
    </row>
    <row r="290" spans="1:40" ht="15" customHeight="1">
      <c r="A290" s="268" t="s">
        <v>2460</v>
      </c>
      <c r="B290" s="282">
        <f>'Dry_Litterbag Placem_Collection'!A71</f>
        <v>69</v>
      </c>
      <c r="C290" s="282" t="str">
        <f>'Dry_Litterbag Placem_Collection'!B71</f>
        <v>Maswa</v>
      </c>
      <c r="D290" s="282" t="s">
        <v>2677</v>
      </c>
      <c r="E290" s="282" t="s">
        <v>2679</v>
      </c>
      <c r="F290" s="282">
        <v>1</v>
      </c>
      <c r="G290" s="283" t="str">
        <f>'Dry_Litterbag Placem_Collection'!C71</f>
        <v>Dry_W1_T5</v>
      </c>
      <c r="H290" s="284" t="s">
        <v>2559</v>
      </c>
      <c r="I290" s="292" t="s">
        <v>298</v>
      </c>
      <c r="J290" s="233" t="str">
        <f>'WetLitterbags placem_collection'!M71</f>
        <v>R414</v>
      </c>
      <c r="K290" s="235">
        <f>IFERROR(INDEX('Green_rooibos initial weight'!$C$5:$C$1749,MATCH(J290, 'Green_rooibos initial weight'!$A$5:$A$1749,0)),"")</f>
        <v>2.1349999999999998</v>
      </c>
      <c r="L290" s="235">
        <f t="shared" si="30"/>
        <v>1.8851999999999998</v>
      </c>
      <c r="M290" s="235">
        <f>AVERAGE('Ashed teabags wet'!$J$814:$J$816)</f>
        <v>2.2816647271287041</v>
      </c>
      <c r="N290" s="235">
        <f t="shared" si="31"/>
        <v>1.8421860565641694</v>
      </c>
      <c r="O290" s="235">
        <f>IF(IFERROR(INDEX('Both teabags AfterWet'!$D$1:$D$839,MATCH(J290,'Both teabags AfterWet'!$B$1:$B$839,0)),"")="","",(IFERROR(INDEX('Both teabags AfterWet'!$D$1:$D$839,MATCH(J290,'Both teabags AfterWet'!$B$1:$B$839,0)),"")))</f>
        <v>2.403</v>
      </c>
      <c r="P290" s="235">
        <f t="shared" si="32"/>
        <v>2.2524000000000002</v>
      </c>
      <c r="Q290" s="235">
        <f>IFERROR(INDEX('Ashed teabags wet'!$J$2:$J$825,MATCH(J290,'Ashed teabags wet'!$B$2:$B$825,0)),"")</f>
        <v>16.515513126491193</v>
      </c>
      <c r="R290" s="235">
        <f t="shared" si="36"/>
        <v>1.8804045823389126</v>
      </c>
      <c r="S290" s="236">
        <f>'WetLitterbags placem_collection'!E71</f>
        <v>42767</v>
      </c>
      <c r="T290" s="236">
        <f>IF('WetLitterbags placem_collection'!G71="","",'WetLitterbags placem_collection'!G71)</f>
        <v>42818</v>
      </c>
      <c r="U290" s="237">
        <f t="shared" si="33"/>
        <v>51</v>
      </c>
      <c r="V290" s="235">
        <f t="shared" si="34"/>
        <v>-0.36720000000000041</v>
      </c>
      <c r="W290" s="235">
        <f t="shared" si="35"/>
        <v>-3.8218525774743162E-2</v>
      </c>
      <c r="X290">
        <f>IFERROR(INDEX(Rainfall_Wet!$O$2:$O$217,MATCH(B290, Rainfall_Wet!$A$2:$A$217,0)),"")</f>
        <v>185.630065823</v>
      </c>
      <c r="Y290" s="241">
        <v>47.96</v>
      </c>
      <c r="Z290" s="241">
        <v>22.919999999999995</v>
      </c>
      <c r="AA290" s="241">
        <v>29.120000000000012</v>
      </c>
      <c r="AB290" s="242" t="s">
        <v>2691</v>
      </c>
      <c r="AC290" s="241">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s="25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f>
        <v/>
      </c>
      <c r="AM290" t="str">
        <f>IF(ISNUMBER(SEARCH("H", 'WetLitterbags placem_collection'!W71)),"YES","")</f>
        <v/>
      </c>
      <c r="AN290" t="str">
        <f>IF(ISNUMBER(SEARCH("R", 'WetLitterbags placem_collection'!W71)),"YES","")</f>
        <v/>
      </c>
    </row>
    <row r="291" spans="1:40" ht="15" customHeight="1">
      <c r="A291" s="268" t="s">
        <v>2460</v>
      </c>
      <c r="B291" s="282">
        <f>'Dry_Litterbag Placem_Collection'!A72</f>
        <v>70</v>
      </c>
      <c r="C291" s="282" t="str">
        <f>'Dry_Litterbag Placem_Collection'!B72</f>
        <v>Maswa</v>
      </c>
      <c r="D291" s="282" t="s">
        <v>2677</v>
      </c>
      <c r="E291" s="282" t="s">
        <v>2679</v>
      </c>
      <c r="F291" s="282">
        <v>1</v>
      </c>
      <c r="G291" s="283" t="str">
        <f>'Dry_Litterbag Placem_Collection'!C72</f>
        <v>Dry_W1_T6</v>
      </c>
      <c r="H291" s="284" t="s">
        <v>2559</v>
      </c>
      <c r="I291" s="292" t="s">
        <v>298</v>
      </c>
      <c r="J291" s="233" t="str">
        <f>'WetLitterbags placem_collection'!M72</f>
        <v>R151</v>
      </c>
      <c r="K291" s="235">
        <f>IFERROR(INDEX('Green_rooibos initial weight'!$C$5:$C$1749,MATCH(J291, 'Green_rooibos initial weight'!$A$5:$A$1749,0)),"")</f>
        <v>2.1920000000000002</v>
      </c>
      <c r="L291" s="235">
        <f t="shared" si="30"/>
        <v>1.9422000000000001</v>
      </c>
      <c r="M291" s="235">
        <f>AVERAGE('Ashed teabags wet'!$J$814:$J$816)</f>
        <v>2.2816647271287041</v>
      </c>
      <c r="N291" s="235">
        <f t="shared" si="31"/>
        <v>1.8978855076697065</v>
      </c>
      <c r="O291" s="235">
        <f>IF(IFERROR(INDEX('Both teabags AfterWet'!$D$1:$D$839,MATCH(J291,'Both teabags AfterWet'!$B$1:$B$839,0)),"")="","",(IFERROR(INDEX('Both teabags AfterWet'!$D$1:$D$839,MATCH(J291,'Both teabags AfterWet'!$B$1:$B$839,0)),"")))</f>
        <v>1.536</v>
      </c>
      <c r="P291" s="235">
        <f t="shared" si="32"/>
        <v>1.3854</v>
      </c>
      <c r="Q291" s="235">
        <f>IFERROR(INDEX('Ashed teabags wet'!$J$2:$J$825,MATCH(J291,'Ashed teabags wet'!$B$2:$B$825,0)),"")</f>
        <v>89.048562933597623</v>
      </c>
      <c r="R291" s="235">
        <f t="shared" si="36"/>
        <v>0.15172120911793852</v>
      </c>
      <c r="S291" s="236">
        <f>'WetLitterbags placem_collection'!E72</f>
        <v>42767</v>
      </c>
      <c r="T291" s="236">
        <f>IF('WetLitterbags placem_collection'!G72="","",'WetLitterbags placem_collection'!G72)</f>
        <v>42818</v>
      </c>
      <c r="U291" s="237">
        <f t="shared" si="33"/>
        <v>51</v>
      </c>
      <c r="V291" s="235">
        <f t="shared" si="34"/>
        <v>0.55680000000000018</v>
      </c>
      <c r="W291" s="235">
        <f t="shared" si="35"/>
        <v>1.746164298551768</v>
      </c>
      <c r="X291">
        <f>IFERROR(INDEX(Rainfall_Wet!$O$2:$O$217,MATCH(B291, Rainfall_Wet!$A$2:$A$217,0)),"")</f>
        <v>185.630065823</v>
      </c>
      <c r="Y291" s="241">
        <v>47.96</v>
      </c>
      <c r="Z291" s="241">
        <v>22.919999999999995</v>
      </c>
      <c r="AA291" s="241">
        <v>29.120000000000012</v>
      </c>
      <c r="AB291" s="242" t="s">
        <v>2691</v>
      </c>
      <c r="AC291" s="241">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s="25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f>
        <v>YES</v>
      </c>
      <c r="AM291" t="str">
        <f>IF(ISNUMBER(SEARCH("H", 'WetLitterbags placem_collection'!W72)),"YES","")</f>
        <v>YES</v>
      </c>
      <c r="AN291" t="str">
        <f>IF(ISNUMBER(SEARCH("R", 'WetLitterbags placem_collection'!W72)),"YES","")</f>
        <v>YES</v>
      </c>
    </row>
    <row r="292" spans="1:40" ht="15" customHeight="1">
      <c r="A292" s="268" t="s">
        <v>2460</v>
      </c>
      <c r="B292" s="282">
        <f>'Dry_Litterbag Placem_Collection'!A73</f>
        <v>71</v>
      </c>
      <c r="C292" s="282" t="str">
        <f>'Dry_Litterbag Placem_Collection'!B73</f>
        <v>Maswa</v>
      </c>
      <c r="D292" s="282" t="s">
        <v>2677</v>
      </c>
      <c r="E292" s="282" t="s">
        <v>2679</v>
      </c>
      <c r="F292" s="282">
        <v>1</v>
      </c>
      <c r="G292" s="283" t="str">
        <f>'Dry_Litterbag Placem_Collection'!C73</f>
        <v>Dry_W1_T7</v>
      </c>
      <c r="H292" s="284" t="s">
        <v>2559</v>
      </c>
      <c r="I292" s="292" t="s">
        <v>298</v>
      </c>
      <c r="J292" s="233" t="str">
        <f>'WetLitterbags placem_collection'!M73</f>
        <v>R95</v>
      </c>
      <c r="K292" s="235">
        <f>IFERROR(INDEX('Green_rooibos initial weight'!$C$5:$C$1749,MATCH(J292, 'Green_rooibos initial weight'!$A$5:$A$1749,0)),"")</f>
        <v>2.2160000000000002</v>
      </c>
      <c r="L292" s="235">
        <f t="shared" si="30"/>
        <v>1.9662000000000002</v>
      </c>
      <c r="M292" s="235">
        <f>AVERAGE('Ashed teabags wet'!$J$814:$J$816)</f>
        <v>2.2816647271287041</v>
      </c>
      <c r="N292" s="235">
        <f t="shared" si="31"/>
        <v>1.9213379081351956</v>
      </c>
      <c r="O292" s="235">
        <f>IF(IFERROR(INDEX('Both teabags AfterWet'!$D$1:$D$839,MATCH(J292,'Both teabags AfterWet'!$B$1:$B$839,0)),"")="","",(IFERROR(INDEX('Both teabags AfterWet'!$D$1:$D$839,MATCH(J292,'Both teabags AfterWet'!$B$1:$B$839,0)),"")))</f>
        <v>1.6388</v>
      </c>
      <c r="P292" s="235">
        <f t="shared" si="32"/>
        <v>1.4882</v>
      </c>
      <c r="Q292" s="235">
        <f>IFERROR(INDEX('Ashed teabags wet'!$J$2:$J$825,MATCH(J292,'Ashed teabags wet'!$B$2:$B$825,0)),"")</f>
        <v>3.275434243175928</v>
      </c>
      <c r="R292" s="235">
        <f t="shared" si="36"/>
        <v>1.4394549875930558</v>
      </c>
      <c r="S292" s="236">
        <f>'WetLitterbags placem_collection'!E73</f>
        <v>42767</v>
      </c>
      <c r="T292" s="236">
        <f>IF('WetLitterbags placem_collection'!G73="","",'WetLitterbags placem_collection'!G73)</f>
        <v>42818</v>
      </c>
      <c r="U292" s="237">
        <f t="shared" si="33"/>
        <v>51</v>
      </c>
      <c r="V292" s="235">
        <f t="shared" si="34"/>
        <v>0.4780000000000002</v>
      </c>
      <c r="W292" s="235">
        <f t="shared" si="35"/>
        <v>0.48188292054213977</v>
      </c>
      <c r="X292">
        <f>IFERROR(INDEX(Rainfall_Wet!$O$2:$O$217,MATCH(B292, Rainfall_Wet!$A$2:$A$217,0)),"")</f>
        <v>185.630065823</v>
      </c>
      <c r="Y292" s="241">
        <v>47.96</v>
      </c>
      <c r="Z292" s="241">
        <v>22.919999999999995</v>
      </c>
      <c r="AA292" s="241">
        <v>29.120000000000012</v>
      </c>
      <c r="AB292" s="242" t="s">
        <v>2691</v>
      </c>
      <c r="AC292" s="241">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s="25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f>
        <v/>
      </c>
      <c r="AM292" t="str">
        <f>IF(ISNUMBER(SEARCH("H", 'WetLitterbags placem_collection'!W73)),"YES","")</f>
        <v/>
      </c>
      <c r="AN292" t="str">
        <f>IF(ISNUMBER(SEARCH("R", 'WetLitterbags placem_collection'!W73)),"YES","")</f>
        <v>YES</v>
      </c>
    </row>
    <row r="293" spans="1:40" ht="15" customHeight="1">
      <c r="A293" s="268" t="s">
        <v>2460</v>
      </c>
      <c r="B293" s="282">
        <f>'Dry_Litterbag Placem_Collection'!A74</f>
        <v>72</v>
      </c>
      <c r="C293" s="282" t="str">
        <f>'Dry_Litterbag Placem_Collection'!B74</f>
        <v>Maswa</v>
      </c>
      <c r="D293" s="282" t="s">
        <v>2677</v>
      </c>
      <c r="E293" s="282" t="s">
        <v>2679</v>
      </c>
      <c r="F293" s="282">
        <v>1</v>
      </c>
      <c r="G293" s="283" t="str">
        <f>'Dry_Litterbag Placem_Collection'!C74</f>
        <v>Dry_W1_T8</v>
      </c>
      <c r="H293" s="284" t="s">
        <v>2559</v>
      </c>
      <c r="I293" s="292" t="s">
        <v>298</v>
      </c>
      <c r="J293" s="233" t="str">
        <f>'WetLitterbags placem_collection'!M74</f>
        <v>R546</v>
      </c>
      <c r="K293" s="235">
        <f>IFERROR(INDEX('Green_rooibos initial weight'!$C$5:$C$1749,MATCH(J293, 'Green_rooibos initial weight'!$A$5:$A$1749,0)),"")</f>
        <v>2.2250000000000001</v>
      </c>
      <c r="L293" s="235">
        <f t="shared" si="30"/>
        <v>1.9752000000000001</v>
      </c>
      <c r="M293" s="235">
        <f>AVERAGE('Ashed teabags wet'!$J$814:$J$816)</f>
        <v>2.2816647271287041</v>
      </c>
      <c r="N293" s="235">
        <f t="shared" si="31"/>
        <v>1.9301325583097539</v>
      </c>
      <c r="O293" s="235" t="str">
        <f>IF(IFERROR(INDEX('Both teabags AfterWet'!$D$1:$D$839,MATCH(J293,'Both teabags AfterWet'!$B$1:$B$839,0)),"")="","",(IFERROR(INDEX('Both teabags AfterWet'!$D$1:$D$839,MATCH(J293,'Both teabags AfterWet'!$B$1:$B$839,0)),"")))</f>
        <v/>
      </c>
      <c r="P293" s="235" t="str">
        <f t="shared" si="32"/>
        <v/>
      </c>
      <c r="Q293" s="235">
        <f>IFERROR(INDEX('Ashed teabags wet'!$J$2:$J$825,MATCH(J293,'Ashed teabags wet'!$B$2:$B$825,0)),"")</f>
        <v>5.6566650270533065</v>
      </c>
      <c r="R293" s="235" t="str">
        <f t="shared" si="36"/>
        <v/>
      </c>
      <c r="S293" s="236">
        <f>'WetLitterbags placem_collection'!E74</f>
        <v>42767</v>
      </c>
      <c r="T293" s="236">
        <f>IF('WetLitterbags placem_collection'!G74="","",'WetLitterbags placem_collection'!G74)</f>
        <v>42818</v>
      </c>
      <c r="U293" s="237">
        <f t="shared" si="33"/>
        <v>51</v>
      </c>
      <c r="V293" s="235" t="str">
        <f t="shared" si="34"/>
        <v/>
      </c>
      <c r="W293" s="235" t="str">
        <f t="shared" si="35"/>
        <v/>
      </c>
      <c r="X293">
        <f>IFERROR(INDEX(Rainfall_Wet!$O$2:$O$217,MATCH(B293, Rainfall_Wet!$A$2:$A$217,0)),"")</f>
        <v>185.630065823</v>
      </c>
      <c r="Y293" s="241">
        <v>47.96</v>
      </c>
      <c r="Z293" s="241">
        <v>22.919999999999995</v>
      </c>
      <c r="AA293" s="241">
        <v>29.120000000000012</v>
      </c>
      <c r="AB293" s="242" t="s">
        <v>2691</v>
      </c>
      <c r="AC293" s="241">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s="25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f>
        <v/>
      </c>
      <c r="AM293" t="str">
        <f>IF(ISNUMBER(SEARCH("H", 'WetLitterbags placem_collection'!W74)),"YES","")</f>
        <v/>
      </c>
      <c r="AN293" t="str">
        <f>IF(ISNUMBER(SEARCH("R", 'WetLitterbags placem_collection'!W74)),"YES","")</f>
        <v/>
      </c>
    </row>
    <row r="294" spans="1:40" ht="15" customHeight="1">
      <c r="A294" s="268" t="s">
        <v>2460</v>
      </c>
      <c r="B294" s="282">
        <f>'Dry_Litterbag Placem_Collection'!A75</f>
        <v>73</v>
      </c>
      <c r="C294" s="282" t="str">
        <f>'Dry_Litterbag Placem_Collection'!B75</f>
        <v>Maswa</v>
      </c>
      <c r="D294" s="282" t="s">
        <v>2677</v>
      </c>
      <c r="E294" s="282" t="s">
        <v>2679</v>
      </c>
      <c r="F294" s="282">
        <v>2</v>
      </c>
      <c r="G294" s="283" t="str">
        <f>'Dry_Litterbag Placem_Collection'!C75</f>
        <v>Dry_W2_T1</v>
      </c>
      <c r="H294" s="284" t="s">
        <v>2559</v>
      </c>
      <c r="I294" s="292" t="s">
        <v>298</v>
      </c>
      <c r="J294" s="233" t="str">
        <f>'WetLitterbags placem_collection'!M75</f>
        <v>R438</v>
      </c>
      <c r="K294" s="235">
        <f>IFERROR(INDEX('Green_rooibos initial weight'!$C$5:$C$1749,MATCH(J294, 'Green_rooibos initial weight'!$A$5:$A$1749,0)),"")</f>
        <v>2.1829999999999998</v>
      </c>
      <c r="L294" s="235">
        <f t="shared" si="30"/>
        <v>1.9331999999999998</v>
      </c>
      <c r="M294" s="235">
        <f>AVERAGE('Ashed teabags wet'!$J$814:$J$816)</f>
        <v>2.2816647271287041</v>
      </c>
      <c r="N294" s="235">
        <f t="shared" si="31"/>
        <v>1.8890908574951477</v>
      </c>
      <c r="O294" s="235">
        <f>IF(IFERROR(INDEX('Both teabags AfterWet'!$D$1:$D$839,MATCH(J294,'Both teabags AfterWet'!$B$1:$B$839,0)),"")="","",(IFERROR(INDEX('Both teabags AfterWet'!$D$1:$D$839,MATCH(J294,'Both teabags AfterWet'!$B$1:$B$839,0)),"")))</f>
        <v>0.17480000000000001</v>
      </c>
      <c r="P294" s="235">
        <f t="shared" si="32"/>
        <v>2.4199999999999999E-2</v>
      </c>
      <c r="Q294" s="235" t="str">
        <f>IFERROR(INDEX('Ashed teabags wet'!$J$2:$J$825,MATCH(J294,'Ashed teabags wet'!$B$2:$B$825,0)),"")</f>
        <v/>
      </c>
      <c r="R294" s="235" t="str">
        <f t="shared" si="36"/>
        <v/>
      </c>
      <c r="S294" s="236">
        <f>'WetLitterbags placem_collection'!E75</f>
        <v>42767</v>
      </c>
      <c r="T294" s="236">
        <f>IF('WetLitterbags placem_collection'!G75="","",'WetLitterbags placem_collection'!G75)</f>
        <v>42818</v>
      </c>
      <c r="U294" s="237">
        <f t="shared" si="33"/>
        <v>51</v>
      </c>
      <c r="V294" s="235">
        <f t="shared" si="34"/>
        <v>1.9089999999999998</v>
      </c>
      <c r="W294" s="235" t="str">
        <f t="shared" si="35"/>
        <v/>
      </c>
      <c r="X294">
        <f>IFERROR(INDEX(Rainfall_Wet!$O$2:$O$217,MATCH(B294, Rainfall_Wet!$A$2:$A$217,0)),"")</f>
        <v>185.630065823</v>
      </c>
      <c r="Y294" s="241">
        <v>45.272914521112256</v>
      </c>
      <c r="Z294" s="241">
        <v>23.604531410916575</v>
      </c>
      <c r="AA294" s="241">
        <v>31.122554067971166</v>
      </c>
      <c r="AB294" s="242" t="s">
        <v>2691</v>
      </c>
      <c r="AC294" s="241">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s="25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f>
        <v/>
      </c>
      <c r="AM294" t="str">
        <f>IF(ISNUMBER(SEARCH("H", 'WetLitterbags placem_collection'!W75)),"YES","")</f>
        <v>YES</v>
      </c>
      <c r="AN294" t="str">
        <f>IF(ISNUMBER(SEARCH("R", 'WetLitterbags placem_collection'!W75)),"YES","")</f>
        <v>YES</v>
      </c>
    </row>
    <row r="295" spans="1:40" ht="15" customHeight="1">
      <c r="A295" s="268" t="s">
        <v>2460</v>
      </c>
      <c r="B295" s="282">
        <f>'Dry_Litterbag Placem_Collection'!A76</f>
        <v>74</v>
      </c>
      <c r="C295" s="282" t="str">
        <f>'Dry_Litterbag Placem_Collection'!B76</f>
        <v>Maswa</v>
      </c>
      <c r="D295" s="282" t="s">
        <v>2677</v>
      </c>
      <c r="E295" s="282" t="s">
        <v>2679</v>
      </c>
      <c r="F295" s="282">
        <v>2</v>
      </c>
      <c r="G295" s="283" t="str">
        <f>'Dry_Litterbag Placem_Collection'!C76</f>
        <v>Dry_W2_T2</v>
      </c>
      <c r="H295" s="284" t="s">
        <v>2559</v>
      </c>
      <c r="I295" s="292" t="s">
        <v>298</v>
      </c>
      <c r="J295" s="233" t="str">
        <f>'WetLitterbags placem_collection'!M76</f>
        <v>R122</v>
      </c>
      <c r="K295" s="235">
        <f>IFERROR(INDEX('Green_rooibos initial weight'!$C$5:$C$1749,MATCH(J295, 'Green_rooibos initial weight'!$A$5:$A$1749,0)),"")</f>
        <v>2.2189999999999999</v>
      </c>
      <c r="L295" s="235">
        <f t="shared" si="30"/>
        <v>1.9691999999999998</v>
      </c>
      <c r="M295" s="235">
        <f>AVERAGE('Ashed teabags wet'!$J$814:$J$816)</f>
        <v>2.2816647271287041</v>
      </c>
      <c r="N295" s="235">
        <f t="shared" si="31"/>
        <v>1.9242694581933815</v>
      </c>
      <c r="O295" s="235">
        <f>IF(IFERROR(INDEX('Both teabags AfterWet'!$D$1:$D$839,MATCH(J295,'Both teabags AfterWet'!$B$1:$B$839,0)),"")="","",(IFERROR(INDEX('Both teabags AfterWet'!$D$1:$D$839,MATCH(J295,'Both teabags AfterWet'!$B$1:$B$839,0)),"")))</f>
        <v>0.35499999999999998</v>
      </c>
      <c r="P295" s="235">
        <f t="shared" si="32"/>
        <v>0.20439999999999997</v>
      </c>
      <c r="Q295" s="235" t="str">
        <f>IFERROR(INDEX('Ashed teabags wet'!$J$2:$J$825,MATCH(J295,'Ashed teabags wet'!$B$2:$B$825,0)),"")</f>
        <v/>
      </c>
      <c r="R295" s="235" t="str">
        <f t="shared" si="36"/>
        <v/>
      </c>
      <c r="S295" s="236">
        <f>'WetLitterbags placem_collection'!E76</f>
        <v>42767</v>
      </c>
      <c r="T295" s="236">
        <f>IF('WetLitterbags placem_collection'!G76="","",'WetLitterbags placem_collection'!G76)</f>
        <v>42818</v>
      </c>
      <c r="U295" s="237">
        <f t="shared" si="33"/>
        <v>51</v>
      </c>
      <c r="V295" s="235">
        <f t="shared" si="34"/>
        <v>1.7647999999999999</v>
      </c>
      <c r="W295" s="235" t="str">
        <f t="shared" si="35"/>
        <v/>
      </c>
      <c r="X295">
        <f>IFERROR(INDEX(Rainfall_Wet!$O$2:$O$217,MATCH(B295, Rainfall_Wet!$A$2:$A$217,0)),"")</f>
        <v>185.630065823</v>
      </c>
      <c r="Y295" s="241">
        <v>45.272914521112256</v>
      </c>
      <c r="Z295" s="241">
        <v>23.604531410916575</v>
      </c>
      <c r="AA295" s="241">
        <v>31.122554067971166</v>
      </c>
      <c r="AB295" s="242" t="s">
        <v>2691</v>
      </c>
      <c r="AC295" s="241">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s="25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f>
        <v>YES</v>
      </c>
      <c r="AM295" t="str">
        <f>IF(ISNUMBER(SEARCH("H", 'WetLitterbags placem_collection'!W76)),"YES","")</f>
        <v>YES</v>
      </c>
      <c r="AN295" t="str">
        <f>IF(ISNUMBER(SEARCH("R", 'WetLitterbags placem_collection'!W76)),"YES","")</f>
        <v/>
      </c>
    </row>
    <row r="296" spans="1:40" ht="15" customHeight="1">
      <c r="A296" s="268" t="s">
        <v>2460</v>
      </c>
      <c r="B296" s="282">
        <f>'Dry_Litterbag Placem_Collection'!A77</f>
        <v>75</v>
      </c>
      <c r="C296" s="282" t="str">
        <f>'Dry_Litterbag Placem_Collection'!B77</f>
        <v>Maswa</v>
      </c>
      <c r="D296" s="282" t="s">
        <v>2677</v>
      </c>
      <c r="E296" s="282" t="s">
        <v>2679</v>
      </c>
      <c r="F296" s="282">
        <v>2</v>
      </c>
      <c r="G296" s="283" t="str">
        <f>'Dry_Litterbag Placem_Collection'!C77</f>
        <v>Dry_W2_T3</v>
      </c>
      <c r="H296" s="284" t="s">
        <v>2559</v>
      </c>
      <c r="I296" s="292" t="s">
        <v>298</v>
      </c>
      <c r="J296" s="233" t="str">
        <f>'WetLitterbags placem_collection'!M77</f>
        <v>R404</v>
      </c>
      <c r="K296" s="235">
        <f>IFERROR(INDEX('Green_rooibos initial weight'!$C$5:$C$1749,MATCH(J296, 'Green_rooibos initial weight'!$A$5:$A$1749,0)),"")</f>
        <v>2.1779999999999999</v>
      </c>
      <c r="L296" s="235">
        <f t="shared" si="30"/>
        <v>1.9281999999999999</v>
      </c>
      <c r="M296" s="235">
        <f>AVERAGE('Ashed teabags wet'!$J$814:$J$816)</f>
        <v>2.2816647271287041</v>
      </c>
      <c r="N296" s="235">
        <f t="shared" si="31"/>
        <v>1.8842049407315042</v>
      </c>
      <c r="O296" s="235">
        <f>IF(IFERROR(INDEX('Both teabags AfterWet'!$D$1:$D$839,MATCH(J296,'Both teabags AfterWet'!$B$1:$B$839,0)),"")="","",(IFERROR(INDEX('Both teabags AfterWet'!$D$1:$D$839,MATCH(J296,'Both teabags AfterWet'!$B$1:$B$839,0)),"")))</f>
        <v>0.15579999999999999</v>
      </c>
      <c r="P296" s="235">
        <f t="shared" si="32"/>
        <v>5.1999999999999824E-3</v>
      </c>
      <c r="Q296" s="235" t="str">
        <f>IFERROR(INDEX('Ashed teabags wet'!$J$2:$J$825,MATCH(J296,'Ashed teabags wet'!$B$2:$B$825,0)),"")</f>
        <v/>
      </c>
      <c r="R296" s="235" t="str">
        <f t="shared" si="36"/>
        <v/>
      </c>
      <c r="S296" s="236">
        <f>'WetLitterbags placem_collection'!E77</f>
        <v>42767</v>
      </c>
      <c r="T296" s="236">
        <f>IF('WetLitterbags placem_collection'!G77="","",'WetLitterbags placem_collection'!G77)</f>
        <v>42818</v>
      </c>
      <c r="U296" s="237">
        <f t="shared" si="33"/>
        <v>51</v>
      </c>
      <c r="V296" s="235">
        <f t="shared" si="34"/>
        <v>1.923</v>
      </c>
      <c r="W296" s="235" t="str">
        <f t="shared" si="35"/>
        <v/>
      </c>
      <c r="X296">
        <f>IFERROR(INDEX(Rainfall_Wet!$O$2:$O$217,MATCH(B296, Rainfall_Wet!$A$2:$A$217,0)),"")</f>
        <v>185.630065823</v>
      </c>
      <c r="Y296" s="241">
        <v>45.272914521112256</v>
      </c>
      <c r="Z296" s="241">
        <v>23.604531410916575</v>
      </c>
      <c r="AA296" s="241">
        <v>31.122554067971166</v>
      </c>
      <c r="AB296" s="242" t="s">
        <v>2691</v>
      </c>
      <c r="AC296" s="241">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s="25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f>
        <v/>
      </c>
      <c r="AM296" t="str">
        <f>IF(ISNUMBER(SEARCH("H", 'WetLitterbags placem_collection'!W77)),"YES","")</f>
        <v>YES</v>
      </c>
      <c r="AN296" t="str">
        <f>IF(ISNUMBER(SEARCH("R", 'WetLitterbags placem_collection'!W77)),"YES","")</f>
        <v>YES</v>
      </c>
    </row>
    <row r="297" spans="1:40" ht="15" customHeight="1">
      <c r="A297" s="268" t="s">
        <v>2460</v>
      </c>
      <c r="B297" s="282">
        <f>'Dry_Litterbag Placem_Collection'!A78</f>
        <v>76</v>
      </c>
      <c r="C297" s="282" t="str">
        <f>'Dry_Litterbag Placem_Collection'!B78</f>
        <v>Maswa</v>
      </c>
      <c r="D297" s="282" t="s">
        <v>2677</v>
      </c>
      <c r="E297" s="282" t="s">
        <v>2679</v>
      </c>
      <c r="F297" s="282">
        <v>2</v>
      </c>
      <c r="G297" s="283" t="str">
        <f>'Dry_Litterbag Placem_Collection'!C78</f>
        <v>Dry_W2_T4</v>
      </c>
      <c r="H297" s="284" t="s">
        <v>2559</v>
      </c>
      <c r="I297" s="292" t="s">
        <v>298</v>
      </c>
      <c r="J297" s="233" t="str">
        <f>'WetLitterbags placem_collection'!M78</f>
        <v>R501</v>
      </c>
      <c r="K297" s="235">
        <f>IFERROR(INDEX('Green_rooibos initial weight'!$C$5:$C$1749,MATCH(J297, 'Green_rooibos initial weight'!$A$5:$A$1749,0)),"")</f>
        <v>2.1379999999999999</v>
      </c>
      <c r="L297" s="235">
        <f t="shared" si="30"/>
        <v>1.8881999999999999</v>
      </c>
      <c r="M297" s="235">
        <f>AVERAGE('Ashed teabags wet'!$J$814:$J$816)</f>
        <v>2.2816647271287041</v>
      </c>
      <c r="N297" s="235">
        <f t="shared" si="31"/>
        <v>1.8451176066223556</v>
      </c>
      <c r="O297" s="235">
        <f>IF(IFERROR(INDEX('Both teabags AfterWet'!$D$1:$D$839,MATCH(J297,'Both teabags AfterWet'!$B$1:$B$839,0)),"")="","",(IFERROR(INDEX('Both teabags AfterWet'!$D$1:$D$839,MATCH(J297,'Both teabags AfterWet'!$B$1:$B$839,0)),"")))</f>
        <v>0.29499999999999998</v>
      </c>
      <c r="P297" s="235">
        <f t="shared" si="32"/>
        <v>0.14439999999999997</v>
      </c>
      <c r="Q297" s="235">
        <f>IFERROR(INDEX('Ashed teabags wet'!$J$2:$J$825,MATCH(J297,'Ashed teabags wet'!$B$2:$B$825,0)),"")</f>
        <v>84.313725490194741</v>
      </c>
      <c r="R297" s="235">
        <f t="shared" si="36"/>
        <v>2.2650980392158779E-2</v>
      </c>
      <c r="S297" s="236">
        <f>'WetLitterbags placem_collection'!E78</f>
        <v>42767</v>
      </c>
      <c r="T297" s="236">
        <f>IF('WetLitterbags placem_collection'!G78="","",'WetLitterbags placem_collection'!G78)</f>
        <v>42818</v>
      </c>
      <c r="U297" s="237">
        <f t="shared" si="33"/>
        <v>51</v>
      </c>
      <c r="V297" s="235">
        <f t="shared" si="34"/>
        <v>1.7437999999999998</v>
      </c>
      <c r="W297" s="235">
        <f t="shared" si="35"/>
        <v>1.8224666262301967</v>
      </c>
      <c r="X297">
        <f>IFERROR(INDEX(Rainfall_Wet!$O$2:$O$217,MATCH(B297, Rainfall_Wet!$A$2:$A$217,0)),"")</f>
        <v>185.630065823</v>
      </c>
      <c r="Y297" s="241">
        <v>45.272914521112256</v>
      </c>
      <c r="Z297" s="241">
        <v>23.604531410916575</v>
      </c>
      <c r="AA297" s="241">
        <v>31.122554067971166</v>
      </c>
      <c r="AB297" s="242" t="s">
        <v>2691</v>
      </c>
      <c r="AC297" s="241">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s="25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f>
        <v/>
      </c>
      <c r="AM297" t="str">
        <f>IF(ISNUMBER(SEARCH("H", 'WetLitterbags placem_collection'!W78)),"YES","")</f>
        <v>YES</v>
      </c>
      <c r="AN297" t="str">
        <f>IF(ISNUMBER(SEARCH("R", 'WetLitterbags placem_collection'!W78)),"YES","")</f>
        <v/>
      </c>
    </row>
    <row r="298" spans="1:40" ht="15" customHeight="1">
      <c r="A298" s="268" t="s">
        <v>2460</v>
      </c>
      <c r="B298" s="282">
        <f>'Dry_Litterbag Placem_Collection'!A79</f>
        <v>77</v>
      </c>
      <c r="C298" s="282" t="str">
        <f>'Dry_Litterbag Placem_Collection'!B79</f>
        <v>Maswa</v>
      </c>
      <c r="D298" s="282" t="s">
        <v>2677</v>
      </c>
      <c r="E298" s="282" t="s">
        <v>2679</v>
      </c>
      <c r="F298" s="282">
        <v>2</v>
      </c>
      <c r="G298" s="283" t="str">
        <f>'Dry_Litterbag Placem_Collection'!C79</f>
        <v>Dry_W2_T5</v>
      </c>
      <c r="H298" s="284" t="s">
        <v>2559</v>
      </c>
      <c r="I298" s="292" t="s">
        <v>298</v>
      </c>
      <c r="J298" s="233" t="str">
        <f>'WetLitterbags placem_collection'!M79</f>
        <v>R137</v>
      </c>
      <c r="K298" s="235">
        <f>IFERROR(INDEX('Green_rooibos initial weight'!$C$5:$C$1749,MATCH(J298, 'Green_rooibos initial weight'!$A$5:$A$1749,0)),"")</f>
        <v>2.198</v>
      </c>
      <c r="L298" s="235">
        <f t="shared" si="30"/>
        <v>1.9481999999999999</v>
      </c>
      <c r="M298" s="235">
        <f>AVERAGE('Ashed teabags wet'!$J$814:$J$816)</f>
        <v>2.2816647271287041</v>
      </c>
      <c r="N298" s="235">
        <f t="shared" si="31"/>
        <v>1.9037486077860786</v>
      </c>
      <c r="O298" s="235">
        <f>IF(IFERROR(INDEX('Both teabags AfterWet'!$D$1:$D$839,MATCH(J298,'Both teabags AfterWet'!$B$1:$B$839,0)),"")="","",(IFERROR(INDEX('Both teabags AfterWet'!$D$1:$D$839,MATCH(J298,'Both teabags AfterWet'!$B$1:$B$839,0)),"")))</f>
        <v>1.698</v>
      </c>
      <c r="P298" s="235">
        <f t="shared" si="32"/>
        <v>1.5473999999999999</v>
      </c>
      <c r="Q298" s="235">
        <f>IFERROR(INDEX('Ashed teabags wet'!$J$2:$J$825,MATCH(J298,'Ashed teabags wet'!$B$2:$B$825,0)),"")</f>
        <v>11.808300395256206</v>
      </c>
      <c r="R298" s="235">
        <f t="shared" si="36"/>
        <v>1.3646783596838055</v>
      </c>
      <c r="S298" s="236">
        <f>'WetLitterbags placem_collection'!E79</f>
        <v>42767</v>
      </c>
      <c r="T298" s="236">
        <f>IF('WetLitterbags placem_collection'!G79="","",'WetLitterbags placem_collection'!G79)</f>
        <v>42818</v>
      </c>
      <c r="U298" s="237">
        <f t="shared" si="33"/>
        <v>51</v>
      </c>
      <c r="V298" s="235">
        <f t="shared" si="34"/>
        <v>0.40080000000000005</v>
      </c>
      <c r="W298" s="235">
        <f t="shared" si="35"/>
        <v>0.53907024810227311</v>
      </c>
      <c r="X298">
        <f>IFERROR(INDEX(Rainfall_Wet!$O$2:$O$217,MATCH(B298, Rainfall_Wet!$A$2:$A$217,0)),"")</f>
        <v>185.630065823</v>
      </c>
      <c r="Y298" s="241">
        <v>45.272914521112256</v>
      </c>
      <c r="Z298" s="241">
        <v>23.604531410916575</v>
      </c>
      <c r="AA298" s="241">
        <v>31.122554067971166</v>
      </c>
      <c r="AB298" s="242" t="s">
        <v>2691</v>
      </c>
      <c r="AC298" s="241">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s="25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f>
        <v/>
      </c>
      <c r="AM298" t="str">
        <f>IF(ISNUMBER(SEARCH("H", 'WetLitterbags placem_collection'!W79)),"YES","")</f>
        <v/>
      </c>
      <c r="AN298" t="str">
        <f>IF(ISNUMBER(SEARCH("R", 'WetLitterbags placem_collection'!W79)),"YES","")</f>
        <v>YES</v>
      </c>
    </row>
    <row r="299" spans="1:40" ht="15" customHeight="1">
      <c r="A299" s="268" t="s">
        <v>2460</v>
      </c>
      <c r="B299" s="282">
        <f>'Dry_Litterbag Placem_Collection'!A80</f>
        <v>78</v>
      </c>
      <c r="C299" s="282" t="str">
        <f>'Dry_Litterbag Placem_Collection'!B80</f>
        <v>Maswa</v>
      </c>
      <c r="D299" s="282" t="s">
        <v>2677</v>
      </c>
      <c r="E299" s="282" t="s">
        <v>2679</v>
      </c>
      <c r="F299" s="282">
        <v>2</v>
      </c>
      <c r="G299" s="283" t="str">
        <f>'Dry_Litterbag Placem_Collection'!C80</f>
        <v>Dry_W2_T6</v>
      </c>
      <c r="H299" s="284" t="s">
        <v>2559</v>
      </c>
      <c r="I299" s="292" t="s">
        <v>298</v>
      </c>
      <c r="J299" s="233" t="str">
        <f>'WetLitterbags placem_collection'!M80</f>
        <v>R278</v>
      </c>
      <c r="K299" s="235">
        <f>IFERROR(INDEX('Green_rooibos initial weight'!$C$5:$C$1749,MATCH(J299, 'Green_rooibos initial weight'!$A$5:$A$1749,0)),"")</f>
        <v>2.198</v>
      </c>
      <c r="L299" s="235">
        <f t="shared" si="30"/>
        <v>1.9481999999999999</v>
      </c>
      <c r="M299" s="235">
        <f>AVERAGE('Ashed teabags wet'!$J$814:$J$816)</f>
        <v>2.2816647271287041</v>
      </c>
      <c r="N299" s="235">
        <f t="shared" si="31"/>
        <v>1.9037486077860786</v>
      </c>
      <c r="O299" s="235">
        <f>IF(IFERROR(INDEX('Both teabags AfterWet'!$D$1:$D$839,MATCH(J299,'Both teabags AfterWet'!$B$1:$B$839,0)),"")="","",(IFERROR(INDEX('Both teabags AfterWet'!$D$1:$D$839,MATCH(J299,'Both teabags AfterWet'!$B$1:$B$839,0)),"")))</f>
        <v>1.6845000000000001</v>
      </c>
      <c r="P299" s="235">
        <f t="shared" si="32"/>
        <v>1.5339</v>
      </c>
      <c r="Q299" s="235" t="str">
        <f>IFERROR(INDEX('Ashed teabags wet'!$J$2:$J$825,MATCH(J299,'Ashed teabags wet'!$B$2:$B$825,0)),"")</f>
        <v/>
      </c>
      <c r="R299" s="235" t="str">
        <f t="shared" si="36"/>
        <v/>
      </c>
      <c r="S299" s="236">
        <f>'WetLitterbags placem_collection'!E80</f>
        <v>42767</v>
      </c>
      <c r="T299" s="236">
        <f>IF('WetLitterbags placem_collection'!G80="","",'WetLitterbags placem_collection'!G80)</f>
        <v>42818</v>
      </c>
      <c r="U299" s="237">
        <f t="shared" si="33"/>
        <v>51</v>
      </c>
      <c r="V299" s="235">
        <f t="shared" si="34"/>
        <v>0.41429999999999989</v>
      </c>
      <c r="W299" s="235" t="str">
        <f t="shared" si="35"/>
        <v/>
      </c>
      <c r="X299">
        <f>IFERROR(INDEX(Rainfall_Wet!$O$2:$O$217,MATCH(B299, Rainfall_Wet!$A$2:$A$217,0)),"")</f>
        <v>185.630065823</v>
      </c>
      <c r="Y299" s="241">
        <v>45.272914521112256</v>
      </c>
      <c r="Z299" s="241">
        <v>23.604531410916575</v>
      </c>
      <c r="AA299" s="241">
        <v>31.122554067971166</v>
      </c>
      <c r="AB299" s="242" t="s">
        <v>2691</v>
      </c>
      <c r="AC299" s="241">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s="25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f>
        <v/>
      </c>
      <c r="AM299" t="str">
        <f>IF(ISNUMBER(SEARCH("H", 'WetLitterbags placem_collection'!W80)),"YES","")</f>
        <v/>
      </c>
      <c r="AN299" t="str">
        <f>IF(ISNUMBER(SEARCH("R", 'WetLitterbags placem_collection'!W80)),"YES","")</f>
        <v>YES</v>
      </c>
    </row>
    <row r="300" spans="1:40" ht="15" customHeight="1">
      <c r="A300" s="268" t="s">
        <v>2460</v>
      </c>
      <c r="B300" s="282">
        <f>'Dry_Litterbag Placem_Collection'!A81</f>
        <v>79</v>
      </c>
      <c r="C300" s="282" t="str">
        <f>'Dry_Litterbag Placem_Collection'!B81</f>
        <v>Maswa</v>
      </c>
      <c r="D300" s="282" t="s">
        <v>2677</v>
      </c>
      <c r="E300" s="282" t="s">
        <v>2679</v>
      </c>
      <c r="F300" s="282">
        <v>2</v>
      </c>
      <c r="G300" s="283" t="str">
        <f>'Dry_Litterbag Placem_Collection'!C81</f>
        <v>Dry_W2_T7</v>
      </c>
      <c r="H300" s="284" t="s">
        <v>2559</v>
      </c>
      <c r="I300" s="292" t="s">
        <v>298</v>
      </c>
      <c r="J300" s="233" t="str">
        <f>'WetLitterbags placem_collection'!M81</f>
        <v>R235</v>
      </c>
      <c r="K300" s="235">
        <f>IFERROR(INDEX('Green_rooibos initial weight'!$C$5:$C$1749,MATCH(J300, 'Green_rooibos initial weight'!$A$5:$A$1749,0)),"")</f>
        <v>2.169</v>
      </c>
      <c r="L300" s="235">
        <f t="shared" si="30"/>
        <v>1.9192</v>
      </c>
      <c r="M300" s="235">
        <f>AVERAGE('Ashed teabags wet'!$J$814:$J$816)</f>
        <v>2.2816647271287041</v>
      </c>
      <c r="N300" s="235">
        <f t="shared" si="31"/>
        <v>1.8754102905569459</v>
      </c>
      <c r="O300" s="235">
        <f>IF(IFERROR(INDEX('Both teabags AfterWet'!$D$1:$D$839,MATCH(J300,'Both teabags AfterWet'!$B$1:$B$839,0)),"")="","",(IFERROR(INDEX('Both teabags AfterWet'!$D$1:$D$839,MATCH(J300,'Both teabags AfterWet'!$B$1:$B$839,0)),"")))</f>
        <v>1.5528</v>
      </c>
      <c r="P300" s="235">
        <f t="shared" si="32"/>
        <v>1.4021999999999999</v>
      </c>
      <c r="Q300" s="235">
        <f>IFERROR(INDEX('Ashed teabags wet'!$J$2:$J$825,MATCH(J300,'Ashed teabags wet'!$B$2:$B$825,0)),"")</f>
        <v>8.7084148727974071</v>
      </c>
      <c r="R300" s="235">
        <f t="shared" si="36"/>
        <v>1.2800906066536346</v>
      </c>
      <c r="S300" s="236">
        <f>'WetLitterbags placem_collection'!E81</f>
        <v>42767</v>
      </c>
      <c r="T300" s="236">
        <f>IF('WetLitterbags placem_collection'!G81="","",'WetLitterbags placem_collection'!G81)</f>
        <v>42818</v>
      </c>
      <c r="U300" s="237">
        <f t="shared" si="33"/>
        <v>51</v>
      </c>
      <c r="V300" s="235">
        <f t="shared" si="34"/>
        <v>0.51700000000000013</v>
      </c>
      <c r="W300" s="235">
        <f t="shared" si="35"/>
        <v>0.59531968390331125</v>
      </c>
      <c r="X300">
        <f>IFERROR(INDEX(Rainfall_Wet!$O$2:$O$217,MATCH(B300, Rainfall_Wet!$A$2:$A$217,0)),"")</f>
        <v>185.630065823</v>
      </c>
      <c r="Y300" s="241">
        <v>45.272914521112256</v>
      </c>
      <c r="Z300" s="241">
        <v>23.604531410916575</v>
      </c>
      <c r="AA300" s="241">
        <v>31.122554067971166</v>
      </c>
      <c r="AB300" s="242" t="s">
        <v>2691</v>
      </c>
      <c r="AC300" s="241">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s="25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f>
        <v/>
      </c>
      <c r="AM300" t="str">
        <f>IF(ISNUMBER(SEARCH("H", 'WetLitterbags placem_collection'!W81)),"YES","")</f>
        <v/>
      </c>
      <c r="AN300" t="str">
        <f>IF(ISNUMBER(SEARCH("R", 'WetLitterbags placem_collection'!W81)),"YES","")</f>
        <v>YES</v>
      </c>
    </row>
    <row r="301" spans="1:40" ht="15" customHeight="1">
      <c r="A301" s="268" t="s">
        <v>2460</v>
      </c>
      <c r="B301" s="282">
        <f>'Dry_Litterbag Placem_Collection'!A82</f>
        <v>80</v>
      </c>
      <c r="C301" s="282" t="str">
        <f>'Dry_Litterbag Placem_Collection'!B82</f>
        <v>Maswa</v>
      </c>
      <c r="D301" s="282" t="s">
        <v>2677</v>
      </c>
      <c r="E301" s="282" t="s">
        <v>2679</v>
      </c>
      <c r="F301" s="282">
        <v>2</v>
      </c>
      <c r="G301" s="283" t="str">
        <f>'Dry_Litterbag Placem_Collection'!C82</f>
        <v>Dry_W2_T8</v>
      </c>
      <c r="H301" s="284" t="s">
        <v>2559</v>
      </c>
      <c r="I301" s="292" t="s">
        <v>298</v>
      </c>
      <c r="J301" s="233" t="str">
        <f>'WetLitterbags placem_collection'!M82</f>
        <v>R181</v>
      </c>
      <c r="K301" s="235">
        <f>IFERROR(INDEX('Green_rooibos initial weight'!$C$5:$C$1749,MATCH(J301, 'Green_rooibos initial weight'!$A$5:$A$1749,0)),"")</f>
        <v>2.1749999999999998</v>
      </c>
      <c r="L301" s="235">
        <f t="shared" si="30"/>
        <v>1.9251999999999998</v>
      </c>
      <c r="M301" s="235">
        <f>AVERAGE('Ashed teabags wet'!$J$814:$J$816)</f>
        <v>2.2816647271287041</v>
      </c>
      <c r="N301" s="235">
        <f t="shared" si="31"/>
        <v>1.8812733906733179</v>
      </c>
      <c r="O301" s="235">
        <f>IF(IFERROR(INDEX('Both teabags AfterWet'!$D$1:$D$839,MATCH(J301,'Both teabags AfterWet'!$B$1:$B$839,0)),"")="","",(IFERROR(INDEX('Both teabags AfterWet'!$D$1:$D$839,MATCH(J301,'Both teabags AfterWet'!$B$1:$B$839,0)),"")))</f>
        <v>0.23799999999999999</v>
      </c>
      <c r="P301" s="235">
        <f t="shared" si="32"/>
        <v>8.7399999999999978E-2</v>
      </c>
      <c r="Q301" s="235" t="str">
        <f>IFERROR(INDEX('Ashed teabags wet'!$J$2:$J$825,MATCH(J301,'Ashed teabags wet'!$B$2:$B$825,0)),"")</f>
        <v/>
      </c>
      <c r="R301" s="235" t="str">
        <f t="shared" si="36"/>
        <v/>
      </c>
      <c r="S301" s="236">
        <f>'WetLitterbags placem_collection'!E82</f>
        <v>42767</v>
      </c>
      <c r="T301" s="236">
        <f>IF('WetLitterbags placem_collection'!G82="","",'WetLitterbags placem_collection'!G82)</f>
        <v>42818</v>
      </c>
      <c r="U301" s="237">
        <f t="shared" si="33"/>
        <v>51</v>
      </c>
      <c r="V301" s="235">
        <f t="shared" si="34"/>
        <v>1.8377999999999999</v>
      </c>
      <c r="W301" s="235" t="str">
        <f t="shared" si="35"/>
        <v/>
      </c>
      <c r="X301">
        <f>IFERROR(INDEX(Rainfall_Wet!$O$2:$O$217,MATCH(B301, Rainfall_Wet!$A$2:$A$217,0)),"")</f>
        <v>185.630065823</v>
      </c>
      <c r="Y301" s="241">
        <v>45.272914521112256</v>
      </c>
      <c r="Z301" s="241">
        <v>23.604531410916575</v>
      </c>
      <c r="AA301" s="241">
        <v>31.122554067971166</v>
      </c>
      <c r="AB301" s="242" t="s">
        <v>2691</v>
      </c>
      <c r="AC301" s="241">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s="25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f>
        <v/>
      </c>
      <c r="AM301" t="str">
        <f>IF(ISNUMBER(SEARCH("H", 'WetLitterbags placem_collection'!W82)),"YES","")</f>
        <v>YES</v>
      </c>
      <c r="AN301" t="str">
        <f>IF(ISNUMBER(SEARCH("R", 'WetLitterbags placem_collection'!W82)),"YES","")</f>
        <v/>
      </c>
    </row>
    <row r="302" spans="1:40" ht="15" customHeight="1">
      <c r="A302" s="268" t="s">
        <v>2460</v>
      </c>
      <c r="B302" s="282">
        <f>'Dry_Litterbag Placem_Collection'!A83</f>
        <v>81</v>
      </c>
      <c r="C302" s="282" t="str">
        <f>'Dry_Litterbag Placem_Collection'!B83</f>
        <v>Maswa</v>
      </c>
      <c r="D302" s="282" t="s">
        <v>2677</v>
      </c>
      <c r="E302" s="282" t="s">
        <v>2679</v>
      </c>
      <c r="F302" s="282">
        <v>3</v>
      </c>
      <c r="G302" s="283" t="str">
        <f>'Dry_Litterbag Placem_Collection'!C83</f>
        <v>Dry_W3_T1</v>
      </c>
      <c r="H302" s="284" t="s">
        <v>2559</v>
      </c>
      <c r="I302" s="292" t="s">
        <v>298</v>
      </c>
      <c r="J302" s="233" t="str">
        <f>'WetLitterbags placem_collection'!M83</f>
        <v>R187</v>
      </c>
      <c r="K302" s="235">
        <f>IFERROR(INDEX('Green_rooibos initial weight'!$C$5:$C$1749,MATCH(J302, 'Green_rooibos initial weight'!$A$5:$A$1749,0)),"")</f>
        <v>2.2210000000000001</v>
      </c>
      <c r="L302" s="235">
        <f t="shared" si="30"/>
        <v>1.9712000000000001</v>
      </c>
      <c r="M302" s="235">
        <f>AVERAGE('Ashed teabags wet'!$J$814:$J$816)</f>
        <v>2.2816647271287041</v>
      </c>
      <c r="N302" s="235">
        <f t="shared" si="31"/>
        <v>1.926223824898839</v>
      </c>
      <c r="O302" s="235">
        <f>IF(IFERROR(INDEX('Both teabags AfterWet'!$D$1:$D$839,MATCH(J302,'Both teabags AfterWet'!$B$1:$B$839,0)),"")="","",(IFERROR(INDEX('Both teabags AfterWet'!$D$1:$D$839,MATCH(J302,'Both teabags AfterWet'!$B$1:$B$839,0)),"")))</f>
        <v>1.8420000000000001</v>
      </c>
      <c r="P302" s="235">
        <f t="shared" si="32"/>
        <v>1.6914</v>
      </c>
      <c r="Q302" s="235">
        <f>IFERROR(INDEX('Ashed teabags wet'!$J$2:$J$825,MATCH(J302,'Ashed teabags wet'!$B$2:$B$825,0)),"")</f>
        <v>4.2141794744665662</v>
      </c>
      <c r="R302" s="235">
        <f t="shared" si="36"/>
        <v>1.6201213683688724</v>
      </c>
      <c r="S302" s="236">
        <f>'WetLitterbags placem_collection'!E83</f>
        <v>42767</v>
      </c>
      <c r="T302" s="236">
        <f>IF('WetLitterbags placem_collection'!G83="","",'WetLitterbags placem_collection'!G83)</f>
        <v>42818</v>
      </c>
      <c r="U302" s="237">
        <f t="shared" si="33"/>
        <v>51</v>
      </c>
      <c r="V302" s="235">
        <f t="shared" si="34"/>
        <v>0.27980000000000005</v>
      </c>
      <c r="W302" s="235">
        <f t="shared" si="35"/>
        <v>0.30610245652996659</v>
      </c>
      <c r="X302">
        <f>IFERROR(INDEX(Rainfall_Wet!$O$2:$O$217,MATCH(B302, Rainfall_Wet!$A$2:$A$217,0)),"")</f>
        <v>185.01185076100001</v>
      </c>
      <c r="Y302" s="241">
        <v>38.691629007962128</v>
      </c>
      <c r="Z302" s="241">
        <v>26.81299763288143</v>
      </c>
      <c r="AA302" s="241">
        <v>34.495373359156439</v>
      </c>
      <c r="AB302" s="242" t="s">
        <v>2693</v>
      </c>
      <c r="AC302" s="241">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s="25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f>
        <v/>
      </c>
      <c r="AM302" t="str">
        <f>IF(ISNUMBER(SEARCH("H", 'WetLitterbags placem_collection'!W83)),"YES","")</f>
        <v/>
      </c>
      <c r="AN302" t="str">
        <f>IF(ISNUMBER(SEARCH("R", 'WetLitterbags placem_collection'!W83)),"YES","")</f>
        <v/>
      </c>
    </row>
    <row r="303" spans="1:40" ht="15" customHeight="1">
      <c r="A303" s="268" t="s">
        <v>2460</v>
      </c>
      <c r="B303" s="282">
        <f>'Dry_Litterbag Placem_Collection'!A84</f>
        <v>82</v>
      </c>
      <c r="C303" s="282" t="str">
        <f>'Dry_Litterbag Placem_Collection'!B84</f>
        <v>Maswa</v>
      </c>
      <c r="D303" s="282" t="s">
        <v>2677</v>
      </c>
      <c r="E303" s="282" t="s">
        <v>2679</v>
      </c>
      <c r="F303" s="282">
        <v>3</v>
      </c>
      <c r="G303" s="283" t="str">
        <f>'Dry_Litterbag Placem_Collection'!C84</f>
        <v>Dry_W3_T2</v>
      </c>
      <c r="H303" s="284" t="s">
        <v>2559</v>
      </c>
      <c r="I303" s="292" t="s">
        <v>298</v>
      </c>
      <c r="J303" s="233" t="str">
        <f>'WetLitterbags placem_collection'!M84</f>
        <v>R83</v>
      </c>
      <c r="K303" s="235">
        <f>IFERROR(INDEX('Green_rooibos initial weight'!$C$5:$C$1749,MATCH(J303, 'Green_rooibos initial weight'!$A$5:$A$1749,0)),"")</f>
        <v>2.0390000000000001</v>
      </c>
      <c r="L303" s="235">
        <f t="shared" si="30"/>
        <v>1.7892000000000001</v>
      </c>
      <c r="M303" s="235">
        <f>AVERAGE('Ashed teabags wet'!$J$814:$J$816)</f>
        <v>2.2816647271287041</v>
      </c>
      <c r="N303" s="235">
        <f t="shared" si="31"/>
        <v>1.7483764547022134</v>
      </c>
      <c r="O303" s="235">
        <f>IF(IFERROR(INDEX('Both teabags AfterWet'!$D$1:$D$839,MATCH(J303,'Both teabags AfterWet'!$B$1:$B$839,0)),"")="","",(IFERROR(INDEX('Both teabags AfterWet'!$D$1:$D$839,MATCH(J303,'Both teabags AfterWet'!$B$1:$B$839,0)),"")))</f>
        <v>1.5940000000000001</v>
      </c>
      <c r="P303" s="235">
        <f t="shared" si="32"/>
        <v>1.4434</v>
      </c>
      <c r="Q303" s="235">
        <f>IFERROR(INDEX('Ashed teabags wet'!$J$2:$J$825,MATCH(J303,'Ashed teabags wet'!$B$2:$B$825,0)),"")</f>
        <v>4.9489795918371247</v>
      </c>
      <c r="R303" s="235">
        <f t="shared" si="36"/>
        <v>1.371966428571423</v>
      </c>
      <c r="S303" s="236">
        <f>'WetLitterbags placem_collection'!E84</f>
        <v>42767</v>
      </c>
      <c r="T303" s="236">
        <f>IF('WetLitterbags placem_collection'!G84="","",'WetLitterbags placem_collection'!G84)</f>
        <v>42819</v>
      </c>
      <c r="U303" s="237">
        <f t="shared" si="33"/>
        <v>52</v>
      </c>
      <c r="V303" s="235">
        <f t="shared" si="34"/>
        <v>0.34580000000000011</v>
      </c>
      <c r="W303" s="235">
        <f t="shared" si="35"/>
        <v>0.37641002613079033</v>
      </c>
      <c r="X303">
        <f>IFERROR(INDEX(Rainfall_Wet!$O$2:$O$217,MATCH(B303, Rainfall_Wet!$A$2:$A$217,0)),"")</f>
        <v>194.93009798400001</v>
      </c>
      <c r="Y303" s="241">
        <v>38.691629007962128</v>
      </c>
      <c r="Z303" s="241">
        <v>26.81299763288143</v>
      </c>
      <c r="AA303" s="241">
        <v>34.495373359156439</v>
      </c>
      <c r="AB303" s="242" t="s">
        <v>2693</v>
      </c>
      <c r="AC303" s="241">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s="25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f>
        <v/>
      </c>
      <c r="AM303" t="str">
        <f>IF(ISNUMBER(SEARCH("H", 'WetLitterbags placem_collection'!W84)),"YES","")</f>
        <v>YES</v>
      </c>
      <c r="AN303" t="str">
        <f>IF(ISNUMBER(SEARCH("R", 'WetLitterbags placem_collection'!W84)),"YES","")</f>
        <v>YES</v>
      </c>
    </row>
    <row r="304" spans="1:40" ht="15" customHeight="1">
      <c r="A304" s="268" t="s">
        <v>2460</v>
      </c>
      <c r="B304" s="282">
        <f>'Dry_Litterbag Placem_Collection'!A85</f>
        <v>83</v>
      </c>
      <c r="C304" s="282" t="str">
        <f>'Dry_Litterbag Placem_Collection'!B85</f>
        <v>Maswa</v>
      </c>
      <c r="D304" s="282" t="s">
        <v>2677</v>
      </c>
      <c r="E304" s="282" t="s">
        <v>2679</v>
      </c>
      <c r="F304" s="282">
        <v>3</v>
      </c>
      <c r="G304" s="283" t="str">
        <f>'Dry_Litterbag Placem_Collection'!C85</f>
        <v>Dry_W3_T3</v>
      </c>
      <c r="H304" s="284" t="s">
        <v>2559</v>
      </c>
      <c r="I304" s="292" t="s">
        <v>298</v>
      </c>
      <c r="J304" s="233" t="str">
        <f>'WetLitterbags placem_collection'!M85</f>
        <v>R134</v>
      </c>
      <c r="K304" s="235">
        <f>IFERROR(INDEX('Green_rooibos initial weight'!$C$5:$C$1749,MATCH(J304, 'Green_rooibos initial weight'!$A$5:$A$1749,0)),"")</f>
        <v>2.21</v>
      </c>
      <c r="L304" s="235">
        <f t="shared" si="30"/>
        <v>1.9601999999999999</v>
      </c>
      <c r="M304" s="235">
        <f>AVERAGE('Ashed teabags wet'!$J$814:$J$816)</f>
        <v>2.2816647271287041</v>
      </c>
      <c r="N304" s="235">
        <f t="shared" si="31"/>
        <v>1.9154748080188231</v>
      </c>
      <c r="O304" s="235">
        <f>IF(IFERROR(INDEX('Both teabags AfterWet'!$D$1:$D$839,MATCH(J304,'Both teabags AfterWet'!$B$1:$B$839,0)),"")="","",(IFERROR(INDEX('Both teabags AfterWet'!$D$1:$D$839,MATCH(J304,'Both teabags AfterWet'!$B$1:$B$839,0)),"")))</f>
        <v>0.98799999999999999</v>
      </c>
      <c r="P304" s="235">
        <f t="shared" si="32"/>
        <v>0.83739999999999992</v>
      </c>
      <c r="Q304" s="235">
        <f>IFERROR(INDEX('Ashed teabags wet'!$J$2:$J$825,MATCH(J304,'Ashed teabags wet'!$B$2:$B$825,0)),"")</f>
        <v>61.99804113614087</v>
      </c>
      <c r="R304" s="235">
        <f t="shared" si="36"/>
        <v>0.31822840352595638</v>
      </c>
      <c r="S304" s="236">
        <f>'WetLitterbags placem_collection'!E85</f>
        <v>42767</v>
      </c>
      <c r="T304" s="236">
        <f>IF('WetLitterbags placem_collection'!G85="","",'WetLitterbags placem_collection'!G85)</f>
        <v>42819</v>
      </c>
      <c r="U304" s="237">
        <f t="shared" si="33"/>
        <v>52</v>
      </c>
      <c r="V304" s="235">
        <f t="shared" si="34"/>
        <v>1.1228</v>
      </c>
      <c r="W304" s="235">
        <f t="shared" si="35"/>
        <v>1.5972464044928667</v>
      </c>
      <c r="X304">
        <f>IFERROR(INDEX(Rainfall_Wet!$O$2:$O$217,MATCH(B304, Rainfall_Wet!$A$2:$A$217,0)),"")</f>
        <v>194.93009798400001</v>
      </c>
      <c r="Y304" s="241">
        <v>38.691629007962128</v>
      </c>
      <c r="Z304" s="241">
        <v>26.81299763288143</v>
      </c>
      <c r="AA304" s="241">
        <v>34.495373359156439</v>
      </c>
      <c r="AB304" s="242" t="s">
        <v>2693</v>
      </c>
      <c r="AC304" s="241">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s="25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f>
        <v/>
      </c>
      <c r="AM304" t="str">
        <f>IF(ISNUMBER(SEARCH("H", 'WetLitterbags placem_collection'!W85)),"YES","")</f>
        <v>YES</v>
      </c>
      <c r="AN304" t="str">
        <f>IF(ISNUMBER(SEARCH("R", 'WetLitterbags placem_collection'!W85)),"YES","")</f>
        <v/>
      </c>
    </row>
    <row r="305" spans="1:40" ht="15" customHeight="1">
      <c r="A305" s="268" t="s">
        <v>2460</v>
      </c>
      <c r="B305" s="282">
        <f>'Dry_Litterbag Placem_Collection'!A86</f>
        <v>84</v>
      </c>
      <c r="C305" s="282" t="str">
        <f>'Dry_Litterbag Placem_Collection'!B86</f>
        <v>Maswa</v>
      </c>
      <c r="D305" s="282" t="s">
        <v>2677</v>
      </c>
      <c r="E305" s="282" t="s">
        <v>2679</v>
      </c>
      <c r="F305" s="282">
        <v>3</v>
      </c>
      <c r="G305" s="283" t="str">
        <f>'Dry_Litterbag Placem_Collection'!C86</f>
        <v>Dry_W3_T4</v>
      </c>
      <c r="H305" s="284" t="s">
        <v>2559</v>
      </c>
      <c r="I305" s="292" t="s">
        <v>298</v>
      </c>
      <c r="J305" s="233" t="str">
        <f>'WetLitterbags placem_collection'!M86</f>
        <v>R49</v>
      </c>
      <c r="K305" s="235">
        <f>IFERROR(INDEX('Green_rooibos initial weight'!$C$5:$C$1749,MATCH(J305, 'Green_rooibos initial weight'!$A$5:$A$1749,0)),"")</f>
        <v>2.2999999999999998</v>
      </c>
      <c r="L305" s="235">
        <f t="shared" si="30"/>
        <v>2.0501999999999998</v>
      </c>
      <c r="M305" s="235">
        <f>AVERAGE('Ashed teabags wet'!$J$814:$J$816)</f>
        <v>2.2816647271287041</v>
      </c>
      <c r="N305" s="235">
        <f t="shared" si="31"/>
        <v>2.0034213097644069</v>
      </c>
      <c r="O305" s="235">
        <f>IF(IFERROR(INDEX('Both teabags AfterWet'!$D$1:$D$839,MATCH(J305,'Both teabags AfterWet'!$B$1:$B$839,0)),"")="","",(IFERROR(INDEX('Both teabags AfterWet'!$D$1:$D$839,MATCH(J305,'Both teabags AfterWet'!$B$1:$B$839,0)),"")))</f>
        <v>1.6379999999999999</v>
      </c>
      <c r="P305" s="235">
        <f t="shared" si="32"/>
        <v>1.4873999999999998</v>
      </c>
      <c r="Q305" s="235">
        <f>IFERROR(INDEX('Ashed teabags wet'!$J$2:$J$825,MATCH(J305,'Ashed teabags wet'!$B$2:$B$825,0)),"")</f>
        <v>8.8249634324722646</v>
      </c>
      <c r="R305" s="235">
        <f t="shared" si="36"/>
        <v>1.3561374939054074</v>
      </c>
      <c r="S305" s="236">
        <f>'WetLitterbags placem_collection'!E86</f>
        <v>42767</v>
      </c>
      <c r="T305" s="236">
        <f>IF('WetLitterbags placem_collection'!G86="","",'WetLitterbags placem_collection'!G86)</f>
        <v>42819</v>
      </c>
      <c r="U305" s="237">
        <f t="shared" si="33"/>
        <v>52</v>
      </c>
      <c r="V305" s="235">
        <f t="shared" si="34"/>
        <v>0.56279999999999997</v>
      </c>
      <c r="W305" s="235">
        <f t="shared" si="35"/>
        <v>0.64728381585899952</v>
      </c>
      <c r="X305">
        <f>IFERROR(INDEX(Rainfall_Wet!$O$2:$O$217,MATCH(B305, Rainfall_Wet!$A$2:$A$217,0)),"")</f>
        <v>194.93009798400001</v>
      </c>
      <c r="Y305" s="241">
        <v>38.691629007962128</v>
      </c>
      <c r="Z305" s="241">
        <v>26.81299763288143</v>
      </c>
      <c r="AA305" s="241">
        <v>34.495373359156439</v>
      </c>
      <c r="AB305" s="242" t="s">
        <v>2693</v>
      </c>
      <c r="AC305" s="241">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s="25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f>
        <v/>
      </c>
      <c r="AM305" t="str">
        <f>IF(ISNUMBER(SEARCH("H", 'WetLitterbags placem_collection'!W86)),"YES","")</f>
        <v/>
      </c>
      <c r="AN305" t="str">
        <f>IF(ISNUMBER(SEARCH("R", 'WetLitterbags placem_collection'!W86)),"YES","")</f>
        <v>YES</v>
      </c>
    </row>
    <row r="306" spans="1:40" ht="15" customHeight="1">
      <c r="A306" s="268" t="s">
        <v>2460</v>
      </c>
      <c r="B306" s="282">
        <f>'Dry_Litterbag Placem_Collection'!A87</f>
        <v>85</v>
      </c>
      <c r="C306" s="282" t="str">
        <f>'Dry_Litterbag Placem_Collection'!B87</f>
        <v>Maswa</v>
      </c>
      <c r="D306" s="282" t="s">
        <v>2677</v>
      </c>
      <c r="E306" s="282" t="s">
        <v>2679</v>
      </c>
      <c r="F306" s="282">
        <v>3</v>
      </c>
      <c r="G306" s="283" t="str">
        <f>'Dry_Litterbag Placem_Collection'!C87</f>
        <v>Dry_W3_T5</v>
      </c>
      <c r="H306" s="284" t="s">
        <v>2559</v>
      </c>
      <c r="I306" s="292" t="s">
        <v>298</v>
      </c>
      <c r="J306" s="233" t="str">
        <f>'WetLitterbags placem_collection'!M87</f>
        <v>R315</v>
      </c>
      <c r="K306" s="235">
        <f>IFERROR(INDEX('Green_rooibos initial weight'!$C$5:$C$1749,MATCH(J306, 'Green_rooibos initial weight'!$A$5:$A$1749,0)),"")</f>
        <v>2.2440000000000002</v>
      </c>
      <c r="L306" s="235">
        <f t="shared" si="30"/>
        <v>1.9942000000000002</v>
      </c>
      <c r="M306" s="235">
        <f>AVERAGE('Ashed teabags wet'!$J$814:$J$816)</f>
        <v>2.2816647271287041</v>
      </c>
      <c r="N306" s="235">
        <f t="shared" si="31"/>
        <v>1.9486990420115995</v>
      </c>
      <c r="O306" s="235">
        <f>IF(IFERROR(INDEX('Both teabags AfterWet'!$D$1:$D$839,MATCH(J306,'Both teabags AfterWet'!$B$1:$B$839,0)),"")="","",(IFERROR(INDEX('Both teabags AfterWet'!$D$1:$D$839,MATCH(J306,'Both teabags AfterWet'!$B$1:$B$839,0)),"")))</f>
        <v>1.4850000000000001</v>
      </c>
      <c r="P306" s="235">
        <f t="shared" si="32"/>
        <v>1.3344</v>
      </c>
      <c r="Q306" s="235">
        <f>IFERROR(INDEX('Ashed teabags wet'!$J$2:$J$825,MATCH(J306,'Ashed teabags wet'!$B$2:$B$825,0)),"")</f>
        <v>10.368550368550631</v>
      </c>
      <c r="R306" s="235">
        <f t="shared" si="36"/>
        <v>1.1960420638820604</v>
      </c>
      <c r="S306" s="236">
        <f>'WetLitterbags placem_collection'!E87</f>
        <v>42767</v>
      </c>
      <c r="T306" s="236">
        <f>IF('WetLitterbags placem_collection'!G87="","",'WetLitterbags placem_collection'!G87)</f>
        <v>42819</v>
      </c>
      <c r="U306" s="237">
        <f t="shared" si="33"/>
        <v>52</v>
      </c>
      <c r="V306" s="235">
        <f t="shared" si="34"/>
        <v>0.65980000000000016</v>
      </c>
      <c r="W306" s="235">
        <f t="shared" si="35"/>
        <v>0.75265697812953913</v>
      </c>
      <c r="X306">
        <f>IFERROR(INDEX(Rainfall_Wet!$O$2:$O$217,MATCH(B306, Rainfall_Wet!$A$2:$A$217,0)),"")</f>
        <v>194.93009798400001</v>
      </c>
      <c r="Y306" s="241">
        <v>38.691629007962128</v>
      </c>
      <c r="Z306" s="241">
        <v>26.81299763288143</v>
      </c>
      <c r="AA306" s="241">
        <v>34.495373359156439</v>
      </c>
      <c r="AB306" s="242" t="s">
        <v>2693</v>
      </c>
      <c r="AC306" s="241">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s="25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f>
        <v>YES</v>
      </c>
      <c r="AM306" t="str">
        <f>IF(ISNUMBER(SEARCH("H", 'WetLitterbags placem_collection'!W87)),"YES","")</f>
        <v>YES</v>
      </c>
      <c r="AN306" t="str">
        <f>IF(ISNUMBER(SEARCH("R", 'WetLitterbags placem_collection'!W87)),"YES","")</f>
        <v>YES</v>
      </c>
    </row>
    <row r="307" spans="1:40" ht="15" customHeight="1">
      <c r="A307" s="268" t="s">
        <v>2460</v>
      </c>
      <c r="B307" s="282">
        <f>'Dry_Litterbag Placem_Collection'!A88</f>
        <v>86</v>
      </c>
      <c r="C307" s="282" t="str">
        <f>'Dry_Litterbag Placem_Collection'!B88</f>
        <v>Maswa</v>
      </c>
      <c r="D307" s="282" t="s">
        <v>2677</v>
      </c>
      <c r="E307" s="282" t="s">
        <v>2679</v>
      </c>
      <c r="F307" s="282">
        <v>3</v>
      </c>
      <c r="G307" s="283" t="str">
        <f>'Dry_Litterbag Placem_Collection'!C88</f>
        <v>Dry_W3_T6</v>
      </c>
      <c r="H307" s="284" t="s">
        <v>2559</v>
      </c>
      <c r="I307" s="292" t="s">
        <v>298</v>
      </c>
      <c r="J307" s="233" t="str">
        <f>'WetLitterbags placem_collection'!M88</f>
        <v>R1</v>
      </c>
      <c r="K307" s="235">
        <f>IFERROR(INDEX('Green_rooibos initial weight'!$C$5:$C$1749,MATCH(J307, 'Green_rooibos initial weight'!$A$5:$A$1749,0)),"")</f>
        <v>2.2109999999999999</v>
      </c>
      <c r="L307" s="235">
        <f t="shared" si="30"/>
        <v>1.9611999999999998</v>
      </c>
      <c r="M307" s="235">
        <f>AVERAGE('Ashed teabags wet'!$J$814:$J$816)</f>
        <v>2.2816647271287041</v>
      </c>
      <c r="N307" s="235">
        <f t="shared" si="31"/>
        <v>1.9164519913715516</v>
      </c>
      <c r="O307" s="235">
        <f>IF(IFERROR(INDEX('Both teabags AfterWet'!$D$1:$D$839,MATCH(J307,'Both teabags AfterWet'!$B$1:$B$839,0)),"")="","",(IFERROR(INDEX('Both teabags AfterWet'!$D$1:$D$839,MATCH(J307,'Both teabags AfterWet'!$B$1:$B$839,0)),"")))</f>
        <v>0.38169999999999998</v>
      </c>
      <c r="P307" s="235">
        <f t="shared" si="32"/>
        <v>0.23109999999999997</v>
      </c>
      <c r="Q307" s="235" t="str">
        <f>IFERROR(INDEX('Ashed teabags wet'!$J$2:$J$825,MATCH(J307,'Ashed teabags wet'!$B$2:$B$825,0)),"")</f>
        <v/>
      </c>
      <c r="R307" s="235" t="str">
        <f t="shared" si="36"/>
        <v/>
      </c>
      <c r="S307" s="236">
        <f>'WetLitterbags placem_collection'!E88</f>
        <v>42767</v>
      </c>
      <c r="T307" s="236">
        <f>IF('WetLitterbags placem_collection'!G88="","",'WetLitterbags placem_collection'!G88)</f>
        <v>42819</v>
      </c>
      <c r="U307" s="237">
        <f t="shared" si="33"/>
        <v>52</v>
      </c>
      <c r="V307" s="235">
        <f t="shared" si="34"/>
        <v>1.7300999999999997</v>
      </c>
      <c r="W307" s="235" t="str">
        <f t="shared" si="35"/>
        <v/>
      </c>
      <c r="X307">
        <f>IFERROR(INDEX(Rainfall_Wet!$O$2:$O$217,MATCH(B307, Rainfall_Wet!$A$2:$A$217,0)),"")</f>
        <v>194.93009798400001</v>
      </c>
      <c r="Y307" s="241">
        <v>38.691629007962128</v>
      </c>
      <c r="Z307" s="241">
        <v>26.81299763288143</v>
      </c>
      <c r="AA307" s="241">
        <v>34.495373359156439</v>
      </c>
      <c r="AB307" s="242" t="s">
        <v>2693</v>
      </c>
      <c r="AC307" s="241">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s="25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f>
        <v>YES</v>
      </c>
      <c r="AM307" t="str">
        <f>IF(ISNUMBER(SEARCH("H", 'WetLitterbags placem_collection'!W88)),"YES","")</f>
        <v>YES</v>
      </c>
      <c r="AN307" t="str">
        <f>IF(ISNUMBER(SEARCH("R", 'WetLitterbags placem_collection'!W88)),"YES","")</f>
        <v>YES</v>
      </c>
    </row>
    <row r="308" spans="1:40" ht="15" customHeight="1">
      <c r="A308" s="268" t="s">
        <v>2460</v>
      </c>
      <c r="B308" s="282">
        <f>'Dry_Litterbag Placem_Collection'!A89</f>
        <v>87</v>
      </c>
      <c r="C308" s="282" t="str">
        <f>'Dry_Litterbag Placem_Collection'!B89</f>
        <v>Maswa</v>
      </c>
      <c r="D308" s="282" t="s">
        <v>2677</v>
      </c>
      <c r="E308" s="282" t="s">
        <v>2679</v>
      </c>
      <c r="F308" s="282">
        <v>3</v>
      </c>
      <c r="G308" s="283" t="str">
        <f>'Dry_Litterbag Placem_Collection'!C89</f>
        <v>Dry_W3_T7</v>
      </c>
      <c r="H308" s="284" t="s">
        <v>2559</v>
      </c>
      <c r="I308" s="292" t="s">
        <v>298</v>
      </c>
      <c r="J308" s="233" t="str">
        <f>'WetLitterbags placem_collection'!M89</f>
        <v>R408</v>
      </c>
      <c r="K308" s="235">
        <f>IFERROR(INDEX('Green_rooibos initial weight'!$C$5:$C$1749,MATCH(J308, 'Green_rooibos initial weight'!$A$5:$A$1749,0)),"")</f>
        <v>2.2480000000000002</v>
      </c>
      <c r="L308" s="235">
        <f t="shared" si="30"/>
        <v>1.9982000000000002</v>
      </c>
      <c r="M308" s="235">
        <f>AVERAGE('Ashed teabags wet'!$J$814:$J$816)</f>
        <v>2.2816647271287041</v>
      </c>
      <c r="N308" s="235">
        <f t="shared" si="31"/>
        <v>1.9526077754225144</v>
      </c>
      <c r="O308" s="235">
        <f>IF(IFERROR(INDEX('Both teabags AfterWet'!$D$1:$D$839,MATCH(J308,'Both teabags AfterWet'!$B$1:$B$839,0)),"")="","",(IFERROR(INDEX('Both teabags AfterWet'!$D$1:$D$839,MATCH(J308,'Both teabags AfterWet'!$B$1:$B$839,0)),"")))</f>
        <v>0.3599</v>
      </c>
      <c r="P308" s="235">
        <f t="shared" si="32"/>
        <v>0.20929999999999999</v>
      </c>
      <c r="Q308" s="235" t="str">
        <f>IFERROR(INDEX('Ashed teabags wet'!$J$2:$J$825,MATCH(J308,'Ashed teabags wet'!$B$2:$B$825,0)),"")</f>
        <v/>
      </c>
      <c r="R308" s="235" t="str">
        <f t="shared" si="36"/>
        <v/>
      </c>
      <c r="S308" s="236">
        <f>'WetLitterbags placem_collection'!E89</f>
        <v>42767</v>
      </c>
      <c r="T308" s="236">
        <f>IF('WetLitterbags placem_collection'!G89="","",'WetLitterbags placem_collection'!G89)</f>
        <v>42819</v>
      </c>
      <c r="U308" s="237">
        <f t="shared" si="33"/>
        <v>52</v>
      </c>
      <c r="V308" s="235">
        <f t="shared" si="34"/>
        <v>1.7889000000000002</v>
      </c>
      <c r="W308" s="235" t="str">
        <f t="shared" si="35"/>
        <v/>
      </c>
      <c r="X308">
        <f>IFERROR(INDEX(Rainfall_Wet!$O$2:$O$217,MATCH(B308, Rainfall_Wet!$A$2:$A$217,0)),"")</f>
        <v>194.93009798400001</v>
      </c>
      <c r="Y308" s="241">
        <v>38.691629007962128</v>
      </c>
      <c r="Z308" s="241">
        <v>26.81299763288143</v>
      </c>
      <c r="AA308" s="241">
        <v>34.495373359156439</v>
      </c>
      <c r="AB308" s="242" t="s">
        <v>2693</v>
      </c>
      <c r="AC308" s="241">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s="25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f>
        <v>YES</v>
      </c>
      <c r="AM308" t="str">
        <f>IF(ISNUMBER(SEARCH("H", 'WetLitterbags placem_collection'!W89)),"YES","")</f>
        <v/>
      </c>
      <c r="AN308" t="str">
        <f>IF(ISNUMBER(SEARCH("R", 'WetLitterbags placem_collection'!W89)),"YES","")</f>
        <v>YES</v>
      </c>
    </row>
    <row r="309" spans="1:40" ht="15" customHeight="1">
      <c r="A309" s="268" t="s">
        <v>2460</v>
      </c>
      <c r="B309" s="282">
        <f>'Dry_Litterbag Placem_Collection'!A90</f>
        <v>88</v>
      </c>
      <c r="C309" s="282" t="str">
        <f>'Dry_Litterbag Placem_Collection'!B90</f>
        <v>Maswa</v>
      </c>
      <c r="D309" s="282" t="s">
        <v>2677</v>
      </c>
      <c r="E309" s="282" t="s">
        <v>2679</v>
      </c>
      <c r="F309" s="282">
        <v>3</v>
      </c>
      <c r="G309" s="283" t="str">
        <f>'Dry_Litterbag Placem_Collection'!C90</f>
        <v>Dry_W3_T8</v>
      </c>
      <c r="H309" s="284" t="s">
        <v>2559</v>
      </c>
      <c r="I309" s="292" t="s">
        <v>298</v>
      </c>
      <c r="J309" s="233" t="str">
        <f>'WetLitterbags placem_collection'!M90</f>
        <v>R385</v>
      </c>
      <c r="K309" s="235">
        <f>IFERROR(INDEX('Green_rooibos initial weight'!$C$5:$C$1749,MATCH(J309, 'Green_rooibos initial weight'!$A$5:$A$1749,0)),"")</f>
        <v>2.2559999999999998</v>
      </c>
      <c r="L309" s="235">
        <f t="shared" si="30"/>
        <v>2.0061999999999998</v>
      </c>
      <c r="M309" s="235">
        <f>AVERAGE('Ashed teabags wet'!$J$814:$J$816)</f>
        <v>2.2816647271287041</v>
      </c>
      <c r="N309" s="235">
        <f t="shared" si="31"/>
        <v>1.9604252422443438</v>
      </c>
      <c r="O309" s="235" t="str">
        <f>IF(IFERROR(INDEX('Both teabags AfterWet'!$D$1:$D$839,MATCH(J309,'Both teabags AfterWet'!$B$1:$B$839,0)),"")="","",(IFERROR(INDEX('Both teabags AfterWet'!$D$1:$D$839,MATCH(J309,'Both teabags AfterWet'!$B$1:$B$839,0)),"")))</f>
        <v/>
      </c>
      <c r="P309" s="235" t="str">
        <f t="shared" si="32"/>
        <v/>
      </c>
      <c r="Q309" s="235" t="str">
        <f>IFERROR(INDEX('Ashed teabags wet'!$J$2:$J$825,MATCH(J309,'Ashed teabags wet'!$B$2:$B$825,0)),"")</f>
        <v/>
      </c>
      <c r="R309" s="235" t="str">
        <f t="shared" si="36"/>
        <v/>
      </c>
      <c r="S309" s="236">
        <f>'WetLitterbags placem_collection'!E90</f>
        <v>42767</v>
      </c>
      <c r="T309" s="236" t="str">
        <f>IF('WetLitterbags placem_collection'!G90="","",'WetLitterbags placem_collection'!G90)</f>
        <v/>
      </c>
      <c r="U309" s="237" t="str">
        <f t="shared" si="33"/>
        <v/>
      </c>
      <c r="V309" s="235" t="str">
        <f t="shared" si="34"/>
        <v/>
      </c>
      <c r="W309" s="235" t="str">
        <f t="shared" si="35"/>
        <v/>
      </c>
      <c r="X309" t="str">
        <f>IFERROR(INDEX(Rainfall_Wet!$O$2:$O$217,MATCH(B309, Rainfall_Wet!$A$2:$A$217,0)),"")</f>
        <v/>
      </c>
      <c r="Y309" s="241">
        <v>38.691629007962128</v>
      </c>
      <c r="Z309" s="241">
        <v>26.81299763288143</v>
      </c>
      <c r="AA309" s="241">
        <v>34.495373359156439</v>
      </c>
      <c r="AB309" s="242" t="s">
        <v>2693</v>
      </c>
      <c r="AC309" s="241">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s="25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f>
        <v/>
      </c>
      <c r="AM309" t="str">
        <f>IF(ISNUMBER(SEARCH("H", 'WetLitterbags placem_collection'!W90)),"YES","")</f>
        <v/>
      </c>
      <c r="AN309" t="str">
        <f>IF(ISNUMBER(SEARCH("R", 'WetLitterbags placem_collection'!W90)),"YES","")</f>
        <v/>
      </c>
    </row>
    <row r="310" spans="1:40" ht="15" customHeight="1">
      <c r="A310" s="268" t="s">
        <v>2460</v>
      </c>
      <c r="B310" s="282">
        <f>'Dry_Litterbag Placem_Collection'!A91</f>
        <v>89</v>
      </c>
      <c r="C310" s="282" t="str">
        <f>'Dry_Litterbag Placem_Collection'!B91</f>
        <v>Maswa</v>
      </c>
      <c r="D310" s="282" t="s">
        <v>2677</v>
      </c>
      <c r="E310" s="282" t="s">
        <v>2679</v>
      </c>
      <c r="F310" s="282">
        <v>4</v>
      </c>
      <c r="G310" s="283" t="str">
        <f>'Dry_Litterbag Placem_Collection'!C91</f>
        <v>Dry_W4_T1</v>
      </c>
      <c r="H310" s="284" t="s">
        <v>2559</v>
      </c>
      <c r="I310" s="292" t="s">
        <v>298</v>
      </c>
      <c r="J310" s="233" t="str">
        <f>'WetLitterbags placem_collection'!M91</f>
        <v>R196</v>
      </c>
      <c r="K310" s="235">
        <f>IFERROR(INDEX('Green_rooibos initial weight'!$C$5:$C$1749,MATCH(J310, 'Green_rooibos initial weight'!$A$5:$A$1749,0)),"")</f>
        <v>2.242</v>
      </c>
      <c r="L310" s="235">
        <f t="shared" si="30"/>
        <v>1.9922</v>
      </c>
      <c r="M310" s="235">
        <f>AVERAGE('Ashed teabags wet'!$J$814:$J$816)</f>
        <v>2.2816647271287041</v>
      </c>
      <c r="N310" s="235">
        <f t="shared" si="31"/>
        <v>1.9467446753061419</v>
      </c>
      <c r="O310" s="235">
        <f>IF(IFERROR(INDEX('Both teabags AfterWet'!$D$1:$D$839,MATCH(J310,'Both teabags AfterWet'!$B$1:$B$839,0)),"")="","",(IFERROR(INDEX('Both teabags AfterWet'!$D$1:$D$839,MATCH(J310,'Both teabags AfterWet'!$B$1:$B$839,0)),"")))</f>
        <v>0.17399999999999999</v>
      </c>
      <c r="P310" s="235">
        <f t="shared" si="32"/>
        <v>2.3399999999999976E-2</v>
      </c>
      <c r="Q310" s="235" t="str">
        <f>IFERROR(INDEX('Ashed teabags wet'!$J$2:$J$825,MATCH(J310,'Ashed teabags wet'!$B$2:$B$825,0)),"")</f>
        <v/>
      </c>
      <c r="R310" s="235" t="str">
        <f t="shared" si="36"/>
        <v/>
      </c>
      <c r="S310" s="236">
        <f>'WetLitterbags placem_collection'!E91</f>
        <v>42767</v>
      </c>
      <c r="T310" s="236">
        <f>IF('WetLitterbags placem_collection'!G91="","",'WetLitterbags placem_collection'!G91)</f>
        <v>42819</v>
      </c>
      <c r="U310" s="237">
        <f t="shared" si="33"/>
        <v>52</v>
      </c>
      <c r="V310" s="235">
        <f t="shared" si="34"/>
        <v>1.9687999999999999</v>
      </c>
      <c r="W310" s="235" t="str">
        <f t="shared" si="35"/>
        <v/>
      </c>
      <c r="X310">
        <f>IFERROR(INDEX(Rainfall_Wet!$O$2:$O$217,MATCH(B310, Rainfall_Wet!$A$2:$A$217,0)),"")</f>
        <v>194.93009798400001</v>
      </c>
      <c r="Y310" s="241">
        <v>28.145762029394</v>
      </c>
      <c r="Z310" s="241">
        <v>25.085564727199518</v>
      </c>
      <c r="AA310" s="241">
        <v>46.768673243406489</v>
      </c>
      <c r="AB310" s="242" t="s">
        <v>2688</v>
      </c>
      <c r="AC310" s="241">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s="25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f>
        <v/>
      </c>
      <c r="AM310" t="str">
        <f>IF(ISNUMBER(SEARCH("H", 'WetLitterbags placem_collection'!W91)),"YES","")</f>
        <v>YES</v>
      </c>
      <c r="AN310" t="str">
        <f>IF(ISNUMBER(SEARCH("R", 'WetLitterbags placem_collection'!W91)),"YES","")</f>
        <v>YES</v>
      </c>
    </row>
    <row r="311" spans="1:40" ht="15" customHeight="1">
      <c r="A311" s="268" t="s">
        <v>2460</v>
      </c>
      <c r="B311" s="282">
        <f>'Dry_Litterbag Placem_Collection'!A92</f>
        <v>90</v>
      </c>
      <c r="C311" s="282" t="str">
        <f>'Dry_Litterbag Placem_Collection'!B92</f>
        <v>Maswa</v>
      </c>
      <c r="D311" s="282" t="s">
        <v>2677</v>
      </c>
      <c r="E311" s="282" t="s">
        <v>2679</v>
      </c>
      <c r="F311" s="282">
        <v>4</v>
      </c>
      <c r="G311" s="283" t="str">
        <f>'Dry_Litterbag Placem_Collection'!C92</f>
        <v>Dry_W4_T2</v>
      </c>
      <c r="H311" s="284" t="s">
        <v>2559</v>
      </c>
      <c r="I311" s="292" t="s">
        <v>298</v>
      </c>
      <c r="J311" s="233" t="str">
        <f>'WetLitterbags placem_collection'!M92</f>
        <v>R94</v>
      </c>
      <c r="K311" s="235">
        <f>IFERROR(INDEX('Green_rooibos initial weight'!$C$5:$C$1749,MATCH(J311, 'Green_rooibos initial weight'!$A$5:$A$1749,0)),"")</f>
        <v>2.2770000000000001</v>
      </c>
      <c r="L311" s="235">
        <f t="shared" si="30"/>
        <v>2.0272000000000001</v>
      </c>
      <c r="M311" s="235">
        <f>AVERAGE('Ashed teabags wet'!$J$814:$J$816)</f>
        <v>2.2816647271287041</v>
      </c>
      <c r="N311" s="235">
        <f t="shared" si="31"/>
        <v>1.9809460926516471</v>
      </c>
      <c r="O311" s="235">
        <f>IF(IFERROR(INDEX('Both teabags AfterWet'!$D$1:$D$839,MATCH(J311,'Both teabags AfterWet'!$B$1:$B$839,0)),"")="","",(IFERROR(INDEX('Both teabags AfterWet'!$D$1:$D$839,MATCH(J311,'Both teabags AfterWet'!$B$1:$B$839,0)),"")))</f>
        <v>1.7455000000000001</v>
      </c>
      <c r="P311" s="235">
        <f t="shared" si="32"/>
        <v>1.5949</v>
      </c>
      <c r="Q311" s="235">
        <f>IFERROR(INDEX('Ashed teabags wet'!$J$2:$J$825,MATCH(J311,'Ashed teabags wet'!$B$2:$B$825,0)),"")</f>
        <v>4.0694789081900105</v>
      </c>
      <c r="R311" s="235">
        <f t="shared" si="36"/>
        <v>1.5299958808932774</v>
      </c>
      <c r="S311" s="236">
        <f>'WetLitterbags placem_collection'!E92</f>
        <v>42767</v>
      </c>
      <c r="T311" s="236">
        <f>IF('WetLitterbags placem_collection'!G92="","",'WetLitterbags placem_collection'!G92)</f>
        <v>42819</v>
      </c>
      <c r="U311" s="237">
        <f t="shared" si="33"/>
        <v>52</v>
      </c>
      <c r="V311" s="235">
        <f t="shared" si="34"/>
        <v>0.43230000000000013</v>
      </c>
      <c r="W311" s="235">
        <f t="shared" si="35"/>
        <v>0.45095021175836969</v>
      </c>
      <c r="X311">
        <f>IFERROR(INDEX(Rainfall_Wet!$O$2:$O$217,MATCH(B311, Rainfall_Wet!$A$2:$A$217,0)),"")</f>
        <v>194.93009798400001</v>
      </c>
      <c r="Y311" s="241">
        <v>28.145762029394</v>
      </c>
      <c r="Z311" s="241">
        <v>25.085564727199518</v>
      </c>
      <c r="AA311" s="241">
        <v>46.768673243406489</v>
      </c>
      <c r="AB311" s="242" t="s">
        <v>2688</v>
      </c>
      <c r="AC311" s="241">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s="25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f>
        <v/>
      </c>
      <c r="AM311" t="str">
        <f>IF(ISNUMBER(SEARCH("H", 'WetLitterbags placem_collection'!W92)),"YES","")</f>
        <v/>
      </c>
      <c r="AN311" t="str">
        <f>IF(ISNUMBER(SEARCH("R", 'WetLitterbags placem_collection'!W92)),"YES","")</f>
        <v>YES</v>
      </c>
    </row>
    <row r="312" spans="1:40" ht="15" customHeight="1">
      <c r="A312" s="268" t="s">
        <v>2460</v>
      </c>
      <c r="B312" s="282">
        <f>'Dry_Litterbag Placem_Collection'!A93</f>
        <v>91</v>
      </c>
      <c r="C312" s="282" t="str">
        <f>'Dry_Litterbag Placem_Collection'!B93</f>
        <v>Maswa</v>
      </c>
      <c r="D312" s="282" t="s">
        <v>2677</v>
      </c>
      <c r="E312" s="282" t="s">
        <v>2679</v>
      </c>
      <c r="F312" s="282">
        <v>4</v>
      </c>
      <c r="G312" s="283" t="str">
        <f>'Dry_Litterbag Placem_Collection'!C93</f>
        <v>Dry_W4_T3</v>
      </c>
      <c r="H312" s="284" t="s">
        <v>2559</v>
      </c>
      <c r="I312" s="292" t="s">
        <v>298</v>
      </c>
      <c r="J312" s="233" t="str">
        <f>'WetLitterbags placem_collection'!M93</f>
        <v>R343</v>
      </c>
      <c r="K312" s="235">
        <f>IFERROR(INDEX('Green_rooibos initial weight'!$C$5:$C$1749,MATCH(J312, 'Green_rooibos initial weight'!$A$5:$A$1749,0)),"")</f>
        <v>2.2429999999999999</v>
      </c>
      <c r="L312" s="235">
        <f t="shared" si="30"/>
        <v>1.9931999999999999</v>
      </c>
      <c r="M312" s="235">
        <f>AVERAGE('Ashed teabags wet'!$J$814:$J$816)</f>
        <v>2.2816647271287041</v>
      </c>
      <c r="N312" s="235">
        <f t="shared" si="31"/>
        <v>1.9477218586588705</v>
      </c>
      <c r="O312" s="235">
        <f>IF(IFERROR(INDEX('Both teabags AfterWet'!$D$1:$D$839,MATCH(J312,'Both teabags AfterWet'!$B$1:$B$839,0)),"")="","",(IFERROR(INDEX('Both teabags AfterWet'!$D$1:$D$839,MATCH(J312,'Both teabags AfterWet'!$B$1:$B$839,0)),"")))</f>
        <v>0.16200000000000001</v>
      </c>
      <c r="P312" s="235">
        <f t="shared" si="32"/>
        <v>1.1399999999999993E-2</v>
      </c>
      <c r="Q312" s="235">
        <f>IFERROR(INDEX('Ashed teabags wet'!$J$2:$J$825,MATCH(J312,'Ashed teabags wet'!$B$2:$B$825,0)),"")</f>
        <v>83.97683397683403</v>
      </c>
      <c r="R312" s="235">
        <f t="shared" si="36"/>
        <v>1.8266409266409194E-3</v>
      </c>
      <c r="S312" s="236">
        <f>'WetLitterbags placem_collection'!E93</f>
        <v>42767</v>
      </c>
      <c r="T312" s="236">
        <f>IF('WetLitterbags placem_collection'!G93="","",'WetLitterbags placem_collection'!G93)</f>
        <v>42819</v>
      </c>
      <c r="U312" s="237">
        <f t="shared" si="33"/>
        <v>52</v>
      </c>
      <c r="V312" s="235">
        <f t="shared" si="34"/>
        <v>1.9817999999999998</v>
      </c>
      <c r="W312" s="235">
        <f t="shared" si="35"/>
        <v>1.9458952177322295</v>
      </c>
      <c r="X312">
        <f>IFERROR(INDEX(Rainfall_Wet!$O$2:$O$217,MATCH(B312, Rainfall_Wet!$A$2:$A$217,0)),"")</f>
        <v>194.93009798400001</v>
      </c>
      <c r="Y312" s="241">
        <v>28.145762029394</v>
      </c>
      <c r="Z312" s="241">
        <v>25.085564727199518</v>
      </c>
      <c r="AA312" s="241">
        <v>46.768673243406489</v>
      </c>
      <c r="AB312" s="242" t="s">
        <v>2688</v>
      </c>
      <c r="AC312" s="241">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s="25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f>
        <v>YES</v>
      </c>
      <c r="AM312" t="str">
        <f>IF(ISNUMBER(SEARCH("H", 'WetLitterbags placem_collection'!W93)),"YES","")</f>
        <v>YES</v>
      </c>
      <c r="AN312" t="str">
        <f>IF(ISNUMBER(SEARCH("R", 'WetLitterbags placem_collection'!W93)),"YES","")</f>
        <v/>
      </c>
    </row>
    <row r="313" spans="1:40" ht="15" customHeight="1">
      <c r="A313" s="268" t="s">
        <v>2460</v>
      </c>
      <c r="B313" s="282">
        <f>'Dry_Litterbag Placem_Collection'!A94</f>
        <v>92</v>
      </c>
      <c r="C313" s="282" t="str">
        <f>'Dry_Litterbag Placem_Collection'!B94</f>
        <v>Maswa</v>
      </c>
      <c r="D313" s="282" t="s">
        <v>2677</v>
      </c>
      <c r="E313" s="282" t="s">
        <v>2679</v>
      </c>
      <c r="F313" s="282">
        <v>4</v>
      </c>
      <c r="G313" s="283" t="str">
        <f>'Dry_Litterbag Placem_Collection'!C94</f>
        <v>Dry_W4_T4</v>
      </c>
      <c r="H313" s="284" t="s">
        <v>2559</v>
      </c>
      <c r="I313" s="292" t="s">
        <v>298</v>
      </c>
      <c r="J313" s="233" t="str">
        <f>'WetLitterbags placem_collection'!M94</f>
        <v>R445</v>
      </c>
      <c r="K313" s="235">
        <f>IFERROR(INDEX('Green_rooibos initial weight'!$C$5:$C$1749,MATCH(J313, 'Green_rooibos initial weight'!$A$5:$A$1749,0)),"")</f>
        <v>2.2389999999999999</v>
      </c>
      <c r="L313" s="235">
        <f t="shared" si="30"/>
        <v>1.9891999999999999</v>
      </c>
      <c r="M313" s="235">
        <f>AVERAGE('Ashed teabags wet'!$J$814:$J$816)</f>
        <v>2.2816647271287041</v>
      </c>
      <c r="N313" s="235">
        <f t="shared" si="31"/>
        <v>1.9438131252479556</v>
      </c>
      <c r="O313" s="235">
        <f>IF(IFERROR(INDEX('Both teabags AfterWet'!$D$1:$D$839,MATCH(J313,'Both teabags AfterWet'!$B$1:$B$839,0)),"")="","",(IFERROR(INDEX('Both teabags AfterWet'!$D$1:$D$839,MATCH(J313,'Both teabags AfterWet'!$B$1:$B$839,0)),"")))</f>
        <v>0.31</v>
      </c>
      <c r="P313" s="235">
        <f t="shared" si="32"/>
        <v>0.15939999999999999</v>
      </c>
      <c r="Q313" s="235" t="str">
        <f>IFERROR(INDEX('Ashed teabags wet'!$J$2:$J$825,MATCH(J313,'Ashed teabags wet'!$B$2:$B$825,0)),"")</f>
        <v/>
      </c>
      <c r="R313" s="235" t="str">
        <f t="shared" si="36"/>
        <v/>
      </c>
      <c r="S313" s="236">
        <f>'WetLitterbags placem_collection'!E94</f>
        <v>42767</v>
      </c>
      <c r="T313" s="236">
        <f>IF('WetLitterbags placem_collection'!G94="","",'WetLitterbags placem_collection'!G94)</f>
        <v>42819</v>
      </c>
      <c r="U313" s="237">
        <f t="shared" si="33"/>
        <v>52</v>
      </c>
      <c r="V313" s="235">
        <f t="shared" si="34"/>
        <v>1.8297999999999999</v>
      </c>
      <c r="W313" s="235" t="str">
        <f t="shared" si="35"/>
        <v/>
      </c>
      <c r="X313">
        <f>IFERROR(INDEX(Rainfall_Wet!$O$2:$O$217,MATCH(B313, Rainfall_Wet!$A$2:$A$217,0)),"")</f>
        <v>194.93009798400001</v>
      </c>
      <c r="Y313" s="241">
        <v>28.145762029394</v>
      </c>
      <c r="Z313" s="241">
        <v>25.085564727199518</v>
      </c>
      <c r="AA313" s="241">
        <v>46.768673243406489</v>
      </c>
      <c r="AB313" s="242" t="s">
        <v>2688</v>
      </c>
      <c r="AC313" s="241">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s="25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f>
        <v>YES</v>
      </c>
      <c r="AM313" t="str">
        <f>IF(ISNUMBER(SEARCH("H", 'WetLitterbags placem_collection'!W94)),"YES","")</f>
        <v>YES</v>
      </c>
      <c r="AN313" t="str">
        <f>IF(ISNUMBER(SEARCH("R", 'WetLitterbags placem_collection'!W94)),"YES","")</f>
        <v/>
      </c>
    </row>
    <row r="314" spans="1:40" ht="15" customHeight="1">
      <c r="A314" s="268" t="s">
        <v>2460</v>
      </c>
      <c r="B314" s="282">
        <f>'Dry_Litterbag Placem_Collection'!A95</f>
        <v>93</v>
      </c>
      <c r="C314" s="282" t="str">
        <f>'Dry_Litterbag Placem_Collection'!B95</f>
        <v>Maswa</v>
      </c>
      <c r="D314" s="282" t="s">
        <v>2677</v>
      </c>
      <c r="E314" s="282" t="s">
        <v>2679</v>
      </c>
      <c r="F314" s="282">
        <v>4</v>
      </c>
      <c r="G314" s="283" t="str">
        <f>'Dry_Litterbag Placem_Collection'!C95</f>
        <v>Dry_W4_T5</v>
      </c>
      <c r="H314" s="284" t="s">
        <v>2559</v>
      </c>
      <c r="I314" s="292" t="s">
        <v>298</v>
      </c>
      <c r="J314" s="233" t="str">
        <f>'WetLitterbags placem_collection'!M95</f>
        <v>R12</v>
      </c>
      <c r="K314" s="235">
        <f>IFERROR(INDEX('Green_rooibos initial weight'!$C$5:$C$1749,MATCH(J314, 'Green_rooibos initial weight'!$A$5:$A$1749,0)),"")</f>
        <v>2.1709999999999998</v>
      </c>
      <c r="L314" s="235">
        <f t="shared" si="30"/>
        <v>1.9211999999999998</v>
      </c>
      <c r="M314" s="235">
        <f>AVERAGE('Ashed teabags wet'!$J$814:$J$816)</f>
        <v>2.2816647271287041</v>
      </c>
      <c r="N314" s="235">
        <f t="shared" si="31"/>
        <v>1.8773646572624032</v>
      </c>
      <c r="O314" s="235">
        <f>IF(IFERROR(INDEX('Both teabags AfterWet'!$D$1:$D$839,MATCH(J314,'Both teabags AfterWet'!$B$1:$B$839,0)),"")="","",(IFERROR(INDEX('Both teabags AfterWet'!$D$1:$D$839,MATCH(J314,'Both teabags AfterWet'!$B$1:$B$839,0)),"")))</f>
        <v>0.17</v>
      </c>
      <c r="P314" s="235">
        <f t="shared" si="32"/>
        <v>1.9400000000000001E-2</v>
      </c>
      <c r="Q314" s="235" t="str">
        <f>IFERROR(INDEX('Ashed teabags wet'!$J$2:$J$825,MATCH(J314,'Ashed teabags wet'!$B$2:$B$825,0)),"")</f>
        <v/>
      </c>
      <c r="R314" s="235" t="str">
        <f t="shared" si="36"/>
        <v/>
      </c>
      <c r="S314" s="236">
        <f>'WetLitterbags placem_collection'!E95</f>
        <v>42767</v>
      </c>
      <c r="T314" s="236">
        <f>IF('WetLitterbags placem_collection'!G95="","",'WetLitterbags placem_collection'!G95)</f>
        <v>42819</v>
      </c>
      <c r="U314" s="237">
        <f t="shared" si="33"/>
        <v>52</v>
      </c>
      <c r="V314" s="235">
        <f t="shared" si="34"/>
        <v>1.9017999999999997</v>
      </c>
      <c r="W314" s="235" t="str">
        <f t="shared" si="35"/>
        <v/>
      </c>
      <c r="X314">
        <f>IFERROR(INDEX(Rainfall_Wet!$O$2:$O$217,MATCH(B314, Rainfall_Wet!$A$2:$A$217,0)),"")</f>
        <v>194.93009798400001</v>
      </c>
      <c r="Y314" s="241">
        <v>28.145762029394</v>
      </c>
      <c r="Z314" s="241">
        <v>25.085564727199518</v>
      </c>
      <c r="AA314" s="241">
        <v>46.768673243406489</v>
      </c>
      <c r="AB314" s="242" t="s">
        <v>2688</v>
      </c>
      <c r="AC314" s="241">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s="25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f>
        <v/>
      </c>
      <c r="AM314" t="str">
        <f>IF(ISNUMBER(SEARCH("H", 'WetLitterbags placem_collection'!W95)),"YES","")</f>
        <v>YES</v>
      </c>
      <c r="AN314" t="str">
        <f>IF(ISNUMBER(SEARCH("R", 'WetLitterbags placem_collection'!W95)),"YES","")</f>
        <v/>
      </c>
    </row>
    <row r="315" spans="1:40" ht="15" customHeight="1">
      <c r="A315" s="268" t="s">
        <v>2460</v>
      </c>
      <c r="B315" s="282">
        <f>'Dry_Litterbag Placem_Collection'!A96</f>
        <v>94</v>
      </c>
      <c r="C315" s="282" t="str">
        <f>'Dry_Litterbag Placem_Collection'!B96</f>
        <v>Maswa</v>
      </c>
      <c r="D315" s="282" t="s">
        <v>2677</v>
      </c>
      <c r="E315" s="282" t="s">
        <v>2679</v>
      </c>
      <c r="F315" s="282">
        <v>4</v>
      </c>
      <c r="G315" s="283" t="str">
        <f>'Dry_Litterbag Placem_Collection'!C96</f>
        <v>Dry_W4_T6</v>
      </c>
      <c r="H315" s="284" t="s">
        <v>2559</v>
      </c>
      <c r="I315" s="292" t="s">
        <v>298</v>
      </c>
      <c r="J315" s="233" t="str">
        <f>'WetLitterbags placem_collection'!M96</f>
        <v>R244</v>
      </c>
      <c r="K315" s="235">
        <f>IFERROR(INDEX('Green_rooibos initial weight'!$C$5:$C$1749,MATCH(J315, 'Green_rooibos initial weight'!$A$5:$A$1749,0)),"")</f>
        <v>2.2490000000000001</v>
      </c>
      <c r="L315" s="235">
        <f t="shared" si="30"/>
        <v>1.9992000000000001</v>
      </c>
      <c r="M315" s="235">
        <f>AVERAGE('Ashed teabags wet'!$J$814:$J$816)</f>
        <v>2.2816647271287041</v>
      </c>
      <c r="N315" s="235">
        <f t="shared" si="31"/>
        <v>1.953584958775243</v>
      </c>
      <c r="O315" s="235" t="str">
        <f>IF(IFERROR(INDEX('Both teabags AfterWet'!$D$1:$D$839,MATCH(J315,'Both teabags AfterWet'!$B$1:$B$839,0)),"")="","",(IFERROR(INDEX('Both teabags AfterWet'!$D$1:$D$839,MATCH(J315,'Both teabags AfterWet'!$B$1:$B$839,0)),"")))</f>
        <v/>
      </c>
      <c r="P315" s="235" t="str">
        <f t="shared" si="32"/>
        <v/>
      </c>
      <c r="Q315" s="235" t="str">
        <f>IFERROR(INDEX('Ashed teabags wet'!$J$2:$J$825,MATCH(J315,'Ashed teabags wet'!$B$2:$B$825,0)),"")</f>
        <v/>
      </c>
      <c r="R315" s="235" t="str">
        <f t="shared" si="36"/>
        <v/>
      </c>
      <c r="S315" s="236">
        <f>'WetLitterbags placem_collection'!E96</f>
        <v>42767</v>
      </c>
      <c r="T315" s="236" t="str">
        <f>IF('WetLitterbags placem_collection'!G96="","",'WetLitterbags placem_collection'!G96)</f>
        <v/>
      </c>
      <c r="U315" s="237" t="str">
        <f t="shared" si="33"/>
        <v/>
      </c>
      <c r="V315" s="235" t="str">
        <f t="shared" si="34"/>
        <v/>
      </c>
      <c r="W315" s="235" t="str">
        <f t="shared" si="35"/>
        <v/>
      </c>
      <c r="X315" t="str">
        <f>IFERROR(INDEX(Rainfall_Wet!$O$2:$O$217,MATCH(B315, Rainfall_Wet!$A$2:$A$217,0)),"")</f>
        <v/>
      </c>
      <c r="Y315" s="241">
        <v>28.145762029394</v>
      </c>
      <c r="Z315" s="241">
        <v>25.085564727199518</v>
      </c>
      <c r="AA315" s="241">
        <v>46.768673243406489</v>
      </c>
      <c r="AB315" s="242" t="s">
        <v>2688</v>
      </c>
      <c r="AC315" s="241">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s="25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f>
        <v/>
      </c>
      <c r="AM315" t="str">
        <f>IF(ISNUMBER(SEARCH("H", 'WetLitterbags placem_collection'!W96)),"YES","")</f>
        <v/>
      </c>
      <c r="AN315" t="str">
        <f>IF(ISNUMBER(SEARCH("R", 'WetLitterbags placem_collection'!W96)),"YES","")</f>
        <v/>
      </c>
    </row>
    <row r="316" spans="1:40" ht="15" customHeight="1">
      <c r="A316" s="268" t="s">
        <v>2460</v>
      </c>
      <c r="B316" s="282">
        <f>'Dry_Litterbag Placem_Collection'!A97</f>
        <v>95</v>
      </c>
      <c r="C316" s="282" t="str">
        <f>'Dry_Litterbag Placem_Collection'!B97</f>
        <v>Maswa</v>
      </c>
      <c r="D316" s="282" t="s">
        <v>2677</v>
      </c>
      <c r="E316" s="282" t="s">
        <v>2679</v>
      </c>
      <c r="F316" s="282">
        <v>4</v>
      </c>
      <c r="G316" s="283" t="str">
        <f>'Dry_Litterbag Placem_Collection'!C97</f>
        <v>Dry_W4_T7</v>
      </c>
      <c r="H316" s="284" t="s">
        <v>2559</v>
      </c>
      <c r="I316" s="292" t="s">
        <v>298</v>
      </c>
      <c r="J316" s="233" t="str">
        <f>'WetLitterbags placem_collection'!M97</f>
        <v>R360</v>
      </c>
      <c r="K316" s="235">
        <f>IFERROR(INDEX('Green_rooibos initial weight'!$C$5:$C$1749,MATCH(J316, 'Green_rooibos initial weight'!$A$5:$A$1749,0)),"")</f>
        <v>2.206</v>
      </c>
      <c r="L316" s="235">
        <f t="shared" si="30"/>
        <v>1.9561999999999999</v>
      </c>
      <c r="M316" s="235">
        <f>AVERAGE('Ashed teabags wet'!$J$814:$J$816)</f>
        <v>2.2816647271287041</v>
      </c>
      <c r="N316" s="235">
        <f t="shared" si="31"/>
        <v>1.9115660746079082</v>
      </c>
      <c r="O316" s="235">
        <f>IF(IFERROR(INDEX('Both teabags AfterWet'!$D$1:$D$839,MATCH(J316,'Both teabags AfterWet'!$B$1:$B$839,0)),"")="","",(IFERROR(INDEX('Both teabags AfterWet'!$D$1:$D$839,MATCH(J316,'Both teabags AfterWet'!$B$1:$B$839,0)),"")))</f>
        <v>0.45800000000000002</v>
      </c>
      <c r="P316" s="235">
        <f t="shared" si="32"/>
        <v>0.30740000000000001</v>
      </c>
      <c r="Q316" s="235">
        <f>IFERROR(INDEX('Ashed teabags wet'!$J$2:$J$825,MATCH(J316,'Ashed teabags wet'!$B$2:$B$825,0)),"")</f>
        <v>89.327146171693883</v>
      </c>
      <c r="R316" s="235">
        <f t="shared" si="36"/>
        <v>3.2808352668213026E-2</v>
      </c>
      <c r="S316" s="236">
        <f>'WetLitterbags placem_collection'!E97</f>
        <v>42767</v>
      </c>
      <c r="T316" s="236">
        <f>IF('WetLitterbags placem_collection'!G97="","",'WetLitterbags placem_collection'!G97)</f>
        <v>42819</v>
      </c>
      <c r="U316" s="237">
        <f t="shared" si="33"/>
        <v>52</v>
      </c>
      <c r="V316" s="235">
        <f t="shared" si="34"/>
        <v>1.6488</v>
      </c>
      <c r="W316" s="235">
        <f t="shared" si="35"/>
        <v>1.8787577219396951</v>
      </c>
      <c r="X316">
        <f>IFERROR(INDEX(Rainfall_Wet!$O$2:$O$217,MATCH(B316, Rainfall_Wet!$A$2:$A$217,0)),"")</f>
        <v>194.93009798400001</v>
      </c>
      <c r="Y316" s="241">
        <v>28.145762029394</v>
      </c>
      <c r="Z316" s="241">
        <v>25.085564727199518</v>
      </c>
      <c r="AA316" s="241">
        <v>46.768673243406489</v>
      </c>
      <c r="AB316" s="242" t="s">
        <v>2688</v>
      </c>
      <c r="AC316" s="241">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s="25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f>
        <v/>
      </c>
      <c r="AM316" t="str">
        <f>IF(ISNUMBER(SEARCH("H", 'WetLitterbags placem_collection'!W97)),"YES","")</f>
        <v>YES</v>
      </c>
      <c r="AN316" t="str">
        <f>IF(ISNUMBER(SEARCH("R", 'WetLitterbags placem_collection'!W97)),"YES","")</f>
        <v>YES</v>
      </c>
    </row>
    <row r="317" spans="1:40" ht="15" customHeight="1">
      <c r="A317" s="268" t="s">
        <v>2460</v>
      </c>
      <c r="B317" s="282">
        <f>'Dry_Litterbag Placem_Collection'!A98</f>
        <v>96</v>
      </c>
      <c r="C317" s="282" t="str">
        <f>'Dry_Litterbag Placem_Collection'!B98</f>
        <v>Maswa</v>
      </c>
      <c r="D317" s="282" t="s">
        <v>2677</v>
      </c>
      <c r="E317" s="282" t="s">
        <v>2679</v>
      </c>
      <c r="F317" s="282">
        <v>4</v>
      </c>
      <c r="G317" s="283" t="str">
        <f>'Dry_Litterbag Placem_Collection'!C98</f>
        <v>Dry_W4_T8</v>
      </c>
      <c r="H317" s="284" t="s">
        <v>2559</v>
      </c>
      <c r="I317" s="292" t="s">
        <v>298</v>
      </c>
      <c r="J317" s="233" t="str">
        <f>'WetLitterbags placem_collection'!M98</f>
        <v>R318</v>
      </c>
      <c r="K317" s="235">
        <f>IFERROR(INDEX('Green_rooibos initial weight'!$C$5:$C$1749,MATCH(J317, 'Green_rooibos initial weight'!$A$5:$A$1749,0)),"")</f>
        <v>2.23</v>
      </c>
      <c r="L317" s="235">
        <f t="shared" si="30"/>
        <v>1.9802</v>
      </c>
      <c r="M317" s="235">
        <f>AVERAGE('Ashed teabags wet'!$J$814:$J$816)</f>
        <v>2.2816647271287041</v>
      </c>
      <c r="N317" s="235">
        <f t="shared" si="31"/>
        <v>1.9350184750733974</v>
      </c>
      <c r="O317" s="235">
        <f>IF(IFERROR(INDEX('Both teabags AfterWet'!$D$1:$D$839,MATCH(J317,'Both teabags AfterWet'!$B$1:$B$839,0)),"")="","",(IFERROR(INDEX('Both teabags AfterWet'!$D$1:$D$839,MATCH(J317,'Both teabags AfterWet'!$B$1:$B$839,0)),"")))</f>
        <v>1.748</v>
      </c>
      <c r="P317" s="235">
        <f t="shared" si="32"/>
        <v>1.5973999999999999</v>
      </c>
      <c r="Q317" s="235">
        <f>IFERROR(INDEX('Ashed teabags wet'!$J$2:$J$825,MATCH(J317,'Ashed teabags wet'!$B$2:$B$825,0)),"")</f>
        <v>11.127670144063339</v>
      </c>
      <c r="R317" s="235">
        <f t="shared" si="36"/>
        <v>1.4196465971187322</v>
      </c>
      <c r="S317" s="236">
        <f>'WetLitterbags placem_collection'!E98</f>
        <v>42767</v>
      </c>
      <c r="T317" s="236">
        <f>IF('WetLitterbags placem_collection'!G98="","",'WetLitterbags placem_collection'!G98)</f>
        <v>42819</v>
      </c>
      <c r="U317" s="237">
        <f t="shared" si="33"/>
        <v>52</v>
      </c>
      <c r="V317" s="235">
        <f t="shared" si="34"/>
        <v>0.38280000000000003</v>
      </c>
      <c r="W317" s="235">
        <f t="shared" si="35"/>
        <v>0.51537187795466521</v>
      </c>
      <c r="X317">
        <f>IFERROR(INDEX(Rainfall_Wet!$O$2:$O$217,MATCH(B317, Rainfall_Wet!$A$2:$A$217,0)),"")</f>
        <v>194.93009798400001</v>
      </c>
      <c r="Y317" s="241">
        <v>28.145762029394</v>
      </c>
      <c r="Z317" s="241">
        <v>25.085564727199518</v>
      </c>
      <c r="AA317" s="241">
        <v>46.768673243406489</v>
      </c>
      <c r="AB317" s="242" t="s">
        <v>2688</v>
      </c>
      <c r="AC317" s="241">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s="25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f>
        <v>YES</v>
      </c>
      <c r="AM317" t="str">
        <f>IF(ISNUMBER(SEARCH("H", 'WetLitterbags placem_collection'!W98)),"YES","")</f>
        <v>YES</v>
      </c>
      <c r="AN317" t="str">
        <f>IF(ISNUMBER(SEARCH("R", 'WetLitterbags placem_collection'!W98)),"YES","")</f>
        <v/>
      </c>
    </row>
    <row r="318" spans="1:40" ht="15" customHeight="1">
      <c r="A318" s="268" t="s">
        <v>2460</v>
      </c>
      <c r="B318" s="282">
        <f>'Dry_Litterbag Placem_Collection'!A99</f>
        <v>97</v>
      </c>
      <c r="C318" s="282" t="str">
        <f>'Dry_Litterbag Placem_Collection'!B99</f>
        <v xml:space="preserve">Mwantimba
</v>
      </c>
      <c r="D318" s="282" t="s">
        <v>2677</v>
      </c>
      <c r="E318" s="282" t="s">
        <v>2678</v>
      </c>
      <c r="F318" s="282">
        <v>1</v>
      </c>
      <c r="G318" s="283" t="str">
        <f>'Dry_Litterbag Placem_Collection'!C99</f>
        <v>Wet_Ag1_T1</v>
      </c>
      <c r="H318" s="284" t="s">
        <v>2559</v>
      </c>
      <c r="I318" s="292" t="s">
        <v>298</v>
      </c>
      <c r="J318" s="233" t="str">
        <f>'WetLitterbags placem_collection'!M99</f>
        <v>R518</v>
      </c>
      <c r="K318" s="235">
        <f>IFERROR(INDEX('Green_rooibos initial weight'!$C$5:$C$1749,MATCH(J318, 'Green_rooibos initial weight'!$A$5:$A$1749,0)),"")</f>
        <v>2.198</v>
      </c>
      <c r="L318" s="235">
        <f t="shared" si="30"/>
        <v>1.9481999999999999</v>
      </c>
      <c r="M318" s="235">
        <f>AVERAGE('Ashed teabags wet'!$J$814:$J$816)</f>
        <v>2.2816647271287041</v>
      </c>
      <c r="N318" s="235">
        <f t="shared" si="31"/>
        <v>1.9037486077860786</v>
      </c>
      <c r="O318" s="235" t="str">
        <f>IF(IFERROR(INDEX('Both teabags AfterWet'!$D$1:$D$839,MATCH(J318,'Both teabags AfterWet'!$B$1:$B$839,0)),"")="","",(IFERROR(INDEX('Both teabags AfterWet'!$D$1:$D$839,MATCH(J318,'Both teabags AfterWet'!$B$1:$B$839,0)),"")))</f>
        <v/>
      </c>
      <c r="P318" s="235" t="str">
        <f t="shared" si="32"/>
        <v/>
      </c>
      <c r="Q318" s="235" t="str">
        <f>IFERROR(INDEX('Ashed teabags wet'!$J$2:$J$825,MATCH(J318,'Ashed teabags wet'!$B$2:$B$825,0)),"")</f>
        <v/>
      </c>
      <c r="R318" s="235" t="str">
        <f t="shared" si="36"/>
        <v/>
      </c>
      <c r="S318" s="236">
        <f>'WetLitterbags placem_collection'!E99</f>
        <v>42762</v>
      </c>
      <c r="T318" s="236">
        <f>IF('WetLitterbags placem_collection'!G99="","",'WetLitterbags placem_collection'!G99)</f>
        <v>42816</v>
      </c>
      <c r="U318" s="237">
        <f t="shared" si="33"/>
        <v>54</v>
      </c>
      <c r="V318" s="235" t="str">
        <f t="shared" si="34"/>
        <v/>
      </c>
      <c r="W318" s="235" t="str">
        <f t="shared" si="35"/>
        <v/>
      </c>
      <c r="X318">
        <f>IFERROR(INDEX(Rainfall_Wet!$O$2:$O$217,MATCH(B318, Rainfall_Wet!$A$2:$A$217,0)),"")</f>
        <v>206.85140822299999</v>
      </c>
      <c r="Y318" s="241">
        <v>45.96</v>
      </c>
      <c r="Z318" s="241">
        <v>14.920000000000003</v>
      </c>
      <c r="AA318" s="241">
        <v>39.119999999999997</v>
      </c>
      <c r="AB318" s="242" t="s">
        <v>2691</v>
      </c>
      <c r="AC318" s="241">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s="25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f>
        <v>YES</v>
      </c>
      <c r="AM318" t="str">
        <f>IF(ISNUMBER(SEARCH("H", 'WetLitterbags placem_collection'!W99)),"YES","")</f>
        <v>YES</v>
      </c>
      <c r="AN318" t="str">
        <f>IF(ISNUMBER(SEARCH("R", 'WetLitterbags placem_collection'!W99)),"YES","")</f>
        <v/>
      </c>
    </row>
    <row r="319" spans="1:40" ht="15" customHeight="1">
      <c r="A319" s="268" t="s">
        <v>2460</v>
      </c>
      <c r="B319" s="282">
        <f>'Dry_Litterbag Placem_Collection'!A100</f>
        <v>98</v>
      </c>
      <c r="C319" s="282" t="str">
        <f>'Dry_Litterbag Placem_Collection'!B100</f>
        <v xml:space="preserve">Mwantimba
</v>
      </c>
      <c r="D319" s="282" t="s">
        <v>2677</v>
      </c>
      <c r="E319" s="282" t="s">
        <v>2678</v>
      </c>
      <c r="F319" s="282">
        <v>1</v>
      </c>
      <c r="G319" s="283" t="str">
        <f>'Dry_Litterbag Placem_Collection'!C100</f>
        <v>Wet_Ag1_T2</v>
      </c>
      <c r="H319" s="284" t="s">
        <v>2559</v>
      </c>
      <c r="I319" s="292" t="s">
        <v>298</v>
      </c>
      <c r="J319" s="233" t="str">
        <f>'WetLitterbags placem_collection'!M100</f>
        <v>R489</v>
      </c>
      <c r="K319" s="235">
        <f>IFERROR(INDEX('Green_rooibos initial weight'!$C$5:$C$1749,MATCH(J319, 'Green_rooibos initial weight'!$A$5:$A$1749,0)),"")</f>
        <v>2.157</v>
      </c>
      <c r="L319" s="235">
        <f t="shared" si="30"/>
        <v>1.9072</v>
      </c>
      <c r="M319" s="235">
        <f>AVERAGE('Ashed teabags wet'!$J$814:$J$816)</f>
        <v>2.2816647271287041</v>
      </c>
      <c r="N319" s="235">
        <f t="shared" si="31"/>
        <v>1.8636840903242013</v>
      </c>
      <c r="O319" s="235">
        <f>IF(IFERROR(INDEX('Both teabags AfterWet'!$D$1:$D$839,MATCH(J319,'Both teabags AfterWet'!$B$1:$B$839,0)),"")="","",(IFERROR(INDEX('Both teabags AfterWet'!$D$1:$D$839,MATCH(J319,'Both teabags AfterWet'!$B$1:$B$839,0)),"")))</f>
        <v>1.5389999999999999</v>
      </c>
      <c r="P319" s="235">
        <f t="shared" si="32"/>
        <v>1.3883999999999999</v>
      </c>
      <c r="Q319" s="235">
        <f>IFERROR(INDEX('Ashed teabags wet'!$J$2:$J$825,MATCH(J319,'Ashed teabags wet'!$B$2:$B$825,0)),"")</f>
        <v>12.679544328875947</v>
      </c>
      <c r="R319" s="235">
        <f t="shared" si="36"/>
        <v>1.2123572065378863</v>
      </c>
      <c r="S319" s="236">
        <f>'WetLitterbags placem_collection'!E100</f>
        <v>42762</v>
      </c>
      <c r="T319" s="236">
        <f>IF('WetLitterbags placem_collection'!G100="","",'WetLitterbags placem_collection'!G100)</f>
        <v>42816</v>
      </c>
      <c r="U319" s="237">
        <f t="shared" si="33"/>
        <v>54</v>
      </c>
      <c r="V319" s="235">
        <f t="shared" si="34"/>
        <v>0.51880000000000015</v>
      </c>
      <c r="W319" s="235">
        <f t="shared" si="35"/>
        <v>0.65132688378631509</v>
      </c>
      <c r="X319">
        <f>IFERROR(INDEX(Rainfall_Wet!$O$2:$O$217,MATCH(B319, Rainfall_Wet!$A$2:$A$217,0)),"")</f>
        <v>206.85140822299999</v>
      </c>
      <c r="Y319" s="241">
        <v>45.96</v>
      </c>
      <c r="Z319" s="241">
        <v>14.920000000000003</v>
      </c>
      <c r="AA319" s="241">
        <v>39.119999999999997</v>
      </c>
      <c r="AB319" s="242" t="s">
        <v>2691</v>
      </c>
      <c r="AC319" s="241">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s="25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f>
        <v/>
      </c>
      <c r="AM319" t="str">
        <f>IF(ISNUMBER(SEARCH("H", 'WetLitterbags placem_collection'!W100)),"YES","")</f>
        <v/>
      </c>
      <c r="AN319" t="str">
        <f>IF(ISNUMBER(SEARCH("R", 'WetLitterbags placem_collection'!W100)),"YES","")</f>
        <v/>
      </c>
    </row>
    <row r="320" spans="1:40" ht="15" customHeight="1">
      <c r="A320" s="268" t="s">
        <v>2460</v>
      </c>
      <c r="B320" s="282">
        <f>'Dry_Litterbag Placem_Collection'!A101</f>
        <v>99</v>
      </c>
      <c r="C320" s="282" t="str">
        <f>'Dry_Litterbag Placem_Collection'!B101</f>
        <v xml:space="preserve">Mwantimba
</v>
      </c>
      <c r="D320" s="282" t="s">
        <v>2677</v>
      </c>
      <c r="E320" s="282" t="s">
        <v>2678</v>
      </c>
      <c r="F320" s="282">
        <v>1</v>
      </c>
      <c r="G320" s="283" t="str">
        <f>'Dry_Litterbag Placem_Collection'!C101</f>
        <v>Wet_Ag1_T3</v>
      </c>
      <c r="H320" s="284" t="s">
        <v>2559</v>
      </c>
      <c r="I320" s="292" t="s">
        <v>298</v>
      </c>
      <c r="J320" s="233" t="str">
        <f>'WetLitterbags placem_collection'!M101</f>
        <v>R549</v>
      </c>
      <c r="K320" s="235">
        <f>IFERROR(INDEX('Green_rooibos initial weight'!$C$5:$C$1749,MATCH(J320, 'Green_rooibos initial weight'!$A$5:$A$1749,0)),"")</f>
        <v>2.2320000000000002</v>
      </c>
      <c r="L320" s="235">
        <f t="shared" si="30"/>
        <v>1.9822000000000002</v>
      </c>
      <c r="M320" s="235">
        <f>AVERAGE('Ashed teabags wet'!$J$814:$J$816)</f>
        <v>2.2816647271287041</v>
      </c>
      <c r="N320" s="235">
        <f t="shared" si="31"/>
        <v>1.936972841778855</v>
      </c>
      <c r="O320" s="235">
        <f>IF(IFERROR(INDEX('Both teabags AfterWet'!$D$1:$D$839,MATCH(J320,'Both teabags AfterWet'!$B$1:$B$839,0)),"")="","",(IFERROR(INDEX('Both teabags AfterWet'!$D$1:$D$839,MATCH(J320,'Both teabags AfterWet'!$B$1:$B$839,0)),"")))</f>
        <v>1.5992</v>
      </c>
      <c r="P320" s="235">
        <f t="shared" si="32"/>
        <v>1.4485999999999999</v>
      </c>
      <c r="Q320" s="235">
        <f>IFERROR(INDEX('Ashed teabags wet'!$J$2:$J$825,MATCH(J320,'Ashed teabags wet'!$B$2:$B$825,0)),"")</f>
        <v>3.4003831417629944</v>
      </c>
      <c r="R320" s="235">
        <f t="shared" si="36"/>
        <v>1.3993420498084213</v>
      </c>
      <c r="S320" s="236">
        <f>'WetLitterbags placem_collection'!E101</f>
        <v>42762</v>
      </c>
      <c r="T320" s="236">
        <f>IF('WetLitterbags placem_collection'!G101="","",'WetLitterbags placem_collection'!G101)</f>
        <v>42816</v>
      </c>
      <c r="U320" s="237">
        <f t="shared" si="33"/>
        <v>54</v>
      </c>
      <c r="V320" s="235">
        <f t="shared" si="34"/>
        <v>0.5336000000000003</v>
      </c>
      <c r="W320" s="235">
        <f t="shared" si="35"/>
        <v>0.53763079197043373</v>
      </c>
      <c r="X320">
        <f>IFERROR(INDEX(Rainfall_Wet!$O$2:$O$217,MATCH(B320, Rainfall_Wet!$A$2:$A$217,0)),"")</f>
        <v>206.85140822299999</v>
      </c>
      <c r="Y320" s="241">
        <v>45.96</v>
      </c>
      <c r="Z320" s="241">
        <v>14.920000000000003</v>
      </c>
      <c r="AA320" s="241">
        <v>39.119999999999997</v>
      </c>
      <c r="AB320" s="242" t="s">
        <v>2691</v>
      </c>
      <c r="AC320" s="241">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s="25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f>
        <v/>
      </c>
      <c r="AM320" t="str">
        <f>IF(ISNUMBER(SEARCH("H", 'WetLitterbags placem_collection'!W101)),"YES","")</f>
        <v/>
      </c>
      <c r="AN320" t="str">
        <f>IF(ISNUMBER(SEARCH("R", 'WetLitterbags placem_collection'!W101)),"YES","")</f>
        <v>YES</v>
      </c>
    </row>
    <row r="321" spans="1:40" ht="15" customHeight="1">
      <c r="A321" s="268" t="s">
        <v>2460</v>
      </c>
      <c r="B321" s="282">
        <f>'Dry_Litterbag Placem_Collection'!A102</f>
        <v>100</v>
      </c>
      <c r="C321" s="282" t="str">
        <f>'Dry_Litterbag Placem_Collection'!B102</f>
        <v xml:space="preserve">Mwantimba
</v>
      </c>
      <c r="D321" s="282" t="s">
        <v>2677</v>
      </c>
      <c r="E321" s="282" t="s">
        <v>2678</v>
      </c>
      <c r="F321" s="282">
        <v>1</v>
      </c>
      <c r="G321" s="283" t="str">
        <f>'Dry_Litterbag Placem_Collection'!C102</f>
        <v>Wet_Ag1_T4</v>
      </c>
      <c r="H321" s="284" t="s">
        <v>2559</v>
      </c>
      <c r="I321" s="292" t="s">
        <v>298</v>
      </c>
      <c r="J321" s="233" t="str">
        <f>'WetLitterbags placem_collection'!M102</f>
        <v>R500</v>
      </c>
      <c r="K321" s="235">
        <f>IFERROR(INDEX('Green_rooibos initial weight'!$C$5:$C$1749,MATCH(J321, 'Green_rooibos initial weight'!$A$5:$A$1749,0)),"")</f>
        <v>2.2069999999999999</v>
      </c>
      <c r="L321" s="235">
        <f t="shared" si="30"/>
        <v>1.9571999999999998</v>
      </c>
      <c r="M321" s="235">
        <f>AVERAGE('Ashed teabags wet'!$J$814:$J$816)</f>
        <v>2.2816647271287041</v>
      </c>
      <c r="N321" s="235">
        <f t="shared" si="31"/>
        <v>1.9125432579606367</v>
      </c>
      <c r="O321" s="235">
        <f>IF(IFERROR(INDEX('Both teabags AfterWet'!$D$1:$D$839,MATCH(J321,'Both teabags AfterWet'!$B$1:$B$839,0)),"")="","",(IFERROR(INDEX('Both teabags AfterWet'!$D$1:$D$839,MATCH(J321,'Both teabags AfterWet'!$B$1:$B$839,0)),"")))</f>
        <v>1.764</v>
      </c>
      <c r="P321" s="235">
        <f t="shared" si="32"/>
        <v>1.6133999999999999</v>
      </c>
      <c r="Q321" s="235">
        <f>IFERROR(INDEX('Ashed teabags wet'!$J$2:$J$825,MATCH(J321,'Ashed teabags wet'!$B$2:$B$825,0)),"")</f>
        <v>22.316525212181858</v>
      </c>
      <c r="R321" s="235">
        <f t="shared" si="36"/>
        <v>1.2533451822266579</v>
      </c>
      <c r="S321" s="236">
        <f>'WetLitterbags placem_collection'!E102</f>
        <v>42762</v>
      </c>
      <c r="T321" s="236">
        <f>IF('WetLitterbags placem_collection'!G102="","",'WetLitterbags placem_collection'!G102)</f>
        <v>42816</v>
      </c>
      <c r="U321" s="237">
        <f t="shared" si="33"/>
        <v>54</v>
      </c>
      <c r="V321" s="235">
        <f t="shared" si="34"/>
        <v>0.34379999999999988</v>
      </c>
      <c r="W321" s="235">
        <f t="shared" si="35"/>
        <v>0.65919807573397882</v>
      </c>
      <c r="X321">
        <f>IFERROR(INDEX(Rainfall_Wet!$O$2:$O$217,MATCH(B321, Rainfall_Wet!$A$2:$A$217,0)),"")</f>
        <v>206.85140822299999</v>
      </c>
      <c r="Y321" s="241">
        <v>45.96</v>
      </c>
      <c r="Z321" s="241">
        <v>14.920000000000003</v>
      </c>
      <c r="AA321" s="241">
        <v>39.119999999999997</v>
      </c>
      <c r="AB321" s="242" t="s">
        <v>2691</v>
      </c>
      <c r="AC321" s="241">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s="25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f>
        <v>YES</v>
      </c>
      <c r="AM321" t="str">
        <f>IF(ISNUMBER(SEARCH("H", 'WetLitterbags placem_collection'!W102)),"YES","")</f>
        <v>YES</v>
      </c>
      <c r="AN321" t="str">
        <f>IF(ISNUMBER(SEARCH("R", 'WetLitterbags placem_collection'!W102)),"YES","")</f>
        <v/>
      </c>
    </row>
    <row r="322" spans="1:40" ht="15" customHeight="1">
      <c r="A322" s="268" t="s">
        <v>2460</v>
      </c>
      <c r="B322" s="282">
        <f>'Dry_Litterbag Placem_Collection'!A103</f>
        <v>101</v>
      </c>
      <c r="C322" s="282" t="str">
        <f>'Dry_Litterbag Placem_Collection'!B103</f>
        <v xml:space="preserve">Mwantimba
</v>
      </c>
      <c r="D322" s="282" t="s">
        <v>2677</v>
      </c>
      <c r="E322" s="282" t="s">
        <v>2678</v>
      </c>
      <c r="F322" s="282">
        <v>1</v>
      </c>
      <c r="G322" s="283" t="str">
        <f>'Dry_Litterbag Placem_Collection'!C103</f>
        <v>Wet_Ag1_T5</v>
      </c>
      <c r="H322" s="284" t="s">
        <v>2559</v>
      </c>
      <c r="I322" s="292" t="s">
        <v>298</v>
      </c>
      <c r="J322" s="233" t="str">
        <f>'WetLitterbags placem_collection'!M103</f>
        <v>R482</v>
      </c>
      <c r="K322" s="235">
        <f>IFERROR(INDEX('Green_rooibos initial weight'!$C$5:$C$1749,MATCH(J322, 'Green_rooibos initial weight'!$A$5:$A$1749,0)),"")</f>
        <v>2.17</v>
      </c>
      <c r="L322" s="235">
        <f t="shared" si="30"/>
        <v>1.9201999999999999</v>
      </c>
      <c r="M322" s="235">
        <f>AVERAGE('Ashed teabags wet'!$J$814:$J$816)</f>
        <v>2.2816647271287041</v>
      </c>
      <c r="N322" s="235">
        <f t="shared" si="31"/>
        <v>1.8763874739096746</v>
      </c>
      <c r="O322" s="235">
        <f>IF(IFERROR(INDEX('Both teabags AfterWet'!$D$1:$D$839,MATCH(J322,'Both teabags AfterWet'!$B$1:$B$839,0)),"")="","",(IFERROR(INDEX('Both teabags AfterWet'!$D$1:$D$839,MATCH(J322,'Both teabags AfterWet'!$B$1:$B$839,0)),"")))</f>
        <v>1.6348</v>
      </c>
      <c r="P322" s="235">
        <f t="shared" si="32"/>
        <v>1.4842</v>
      </c>
      <c r="Q322" s="235">
        <f>IFERROR(INDEX('Ashed teabags wet'!$J$2:$J$825,MATCH(J322,'Ashed teabags wet'!$B$2:$B$825,0)),"")</f>
        <v>8.9805825242718385</v>
      </c>
      <c r="R322" s="235">
        <f t="shared" si="36"/>
        <v>1.3509101941747574</v>
      </c>
      <c r="S322" s="236">
        <f>'WetLitterbags placem_collection'!E103</f>
        <v>42762</v>
      </c>
      <c r="T322" s="236">
        <f>IF('WetLitterbags placem_collection'!G103="","",'WetLitterbags placem_collection'!G103)</f>
        <v>42816</v>
      </c>
      <c r="U322" s="237">
        <f t="shared" si="33"/>
        <v>54</v>
      </c>
      <c r="V322" s="235">
        <f t="shared" si="34"/>
        <v>0.43599999999999994</v>
      </c>
      <c r="W322" s="235">
        <f t="shared" si="35"/>
        <v>0.5254772797349172</v>
      </c>
      <c r="X322">
        <f>IFERROR(INDEX(Rainfall_Wet!$O$2:$O$217,MATCH(B322, Rainfall_Wet!$A$2:$A$217,0)),"")</f>
        <v>206.85140822299999</v>
      </c>
      <c r="Y322" s="241">
        <v>45.96</v>
      </c>
      <c r="Z322" s="241">
        <v>14.920000000000003</v>
      </c>
      <c r="AA322" s="241">
        <v>39.119999999999997</v>
      </c>
      <c r="AB322" s="242" t="s">
        <v>2691</v>
      </c>
      <c r="AC322" s="241">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s="25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f>
        <v/>
      </c>
      <c r="AM322" t="str">
        <f>IF(ISNUMBER(SEARCH("H", 'WetLitterbags placem_collection'!W103)),"YES","")</f>
        <v/>
      </c>
      <c r="AN322" t="str">
        <f>IF(ISNUMBER(SEARCH("R", 'WetLitterbags placem_collection'!W103)),"YES","")</f>
        <v/>
      </c>
    </row>
    <row r="323" spans="1:40" ht="15" customHeight="1">
      <c r="A323" s="268" t="s">
        <v>2460</v>
      </c>
      <c r="B323" s="282">
        <f>'Dry_Litterbag Placem_Collection'!A104</f>
        <v>102</v>
      </c>
      <c r="C323" s="282" t="str">
        <f>'Dry_Litterbag Placem_Collection'!B104</f>
        <v xml:space="preserve">Mwantimba
</v>
      </c>
      <c r="D323" s="282" t="s">
        <v>2677</v>
      </c>
      <c r="E323" s="282" t="s">
        <v>2678</v>
      </c>
      <c r="F323" s="282">
        <v>1</v>
      </c>
      <c r="G323" s="283" t="str">
        <f>'Dry_Litterbag Placem_Collection'!C104</f>
        <v>Wet_Ag1_T6</v>
      </c>
      <c r="H323" s="284" t="s">
        <v>2559</v>
      </c>
      <c r="I323" s="292" t="s">
        <v>298</v>
      </c>
      <c r="J323" s="233" t="str">
        <f>'WetLitterbags placem_collection'!M104</f>
        <v>R569</v>
      </c>
      <c r="K323" s="235">
        <f>IFERROR(INDEX('Green_rooibos initial weight'!$C$5:$C$1749,MATCH(J323, 'Green_rooibos initial weight'!$A$5:$A$1749,0)),"")</f>
        <v>2.0960000000000001</v>
      </c>
      <c r="L323" s="235">
        <f t="shared" ref="L323:L386" si="37">K323-($BG$7+$BG$8)</f>
        <v>1.8462000000000001</v>
      </c>
      <c r="M323" s="235">
        <f>AVERAGE('Ashed teabags wet'!$J$814:$J$816)</f>
        <v>2.2816647271287041</v>
      </c>
      <c r="N323" s="235">
        <f t="shared" ref="N323:N386" si="38">IFERROR(L323-(M323/100)*L323,"")</f>
        <v>1.80407590580775</v>
      </c>
      <c r="O323" s="235">
        <f>IF(IFERROR(INDEX('Both teabags AfterWet'!$D$1:$D$839,MATCH(J323,'Both teabags AfterWet'!$B$1:$B$839,0)),"")="","",(IFERROR(INDEX('Both teabags AfterWet'!$D$1:$D$839,MATCH(J323,'Both teabags AfterWet'!$B$1:$B$839,0)),"")))</f>
        <v>1.655</v>
      </c>
      <c r="P323" s="235">
        <f t="shared" ref="P323:P386" si="39">IFERROR(IF(O323&gt;0,O323-($BG$7),""),"")</f>
        <v>1.5044</v>
      </c>
      <c r="Q323" s="235">
        <f>IFERROR(INDEX('Ashed teabags wet'!$J$2:$J$825,MATCH(J323,'Ashed teabags wet'!$B$2:$B$825,0)),"")</f>
        <v>6.4211050273764974</v>
      </c>
      <c r="R323" s="235">
        <f t="shared" si="36"/>
        <v>1.4078008959681478</v>
      </c>
      <c r="S323" s="236">
        <f>'WetLitterbags placem_collection'!E104</f>
        <v>42762</v>
      </c>
      <c r="T323" s="236">
        <f>IF('WetLitterbags placem_collection'!G104="","",'WetLitterbags placem_collection'!G104)</f>
        <v>42816</v>
      </c>
      <c r="U323" s="237">
        <f t="shared" ref="U323:U386" si="40">IFERROR(T323-S323,"")</f>
        <v>54</v>
      </c>
      <c r="V323" s="235">
        <f t="shared" ref="V323:V386" si="41">IFERROR(L323-P323,"")</f>
        <v>0.3418000000000001</v>
      </c>
      <c r="W323" s="235">
        <f t="shared" ref="W323:W386" si="42">IFERROR(N323-R323,"")</f>
        <v>0.39627500983960218</v>
      </c>
      <c r="X323">
        <f>IFERROR(INDEX(Rainfall_Wet!$O$2:$O$217,MATCH(B323, Rainfall_Wet!$A$2:$A$217,0)),"")</f>
        <v>206.85140822299999</v>
      </c>
      <c r="Y323" s="241">
        <v>45.96</v>
      </c>
      <c r="Z323" s="241">
        <v>14.920000000000003</v>
      </c>
      <c r="AA323" s="241">
        <v>39.119999999999997</v>
      </c>
      <c r="AB323" s="242" t="s">
        <v>2691</v>
      </c>
      <c r="AC323" s="241">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s="25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f>
        <v/>
      </c>
      <c r="AM323" t="str">
        <f>IF(ISNUMBER(SEARCH("H", 'WetLitterbags placem_collection'!W104)),"YES","")</f>
        <v/>
      </c>
      <c r="AN323" t="str">
        <f>IF(ISNUMBER(SEARCH("R", 'WetLitterbags placem_collection'!W104)),"YES","")</f>
        <v/>
      </c>
    </row>
    <row r="324" spans="1:40" ht="15" customHeight="1">
      <c r="A324" s="268" t="s">
        <v>2460</v>
      </c>
      <c r="B324" s="282">
        <f>'Dry_Litterbag Placem_Collection'!A105</f>
        <v>103</v>
      </c>
      <c r="C324" s="282" t="str">
        <f>'Dry_Litterbag Placem_Collection'!B105</f>
        <v xml:space="preserve">Mwantimba
</v>
      </c>
      <c r="D324" s="282" t="s">
        <v>2677</v>
      </c>
      <c r="E324" s="282" t="s">
        <v>2678</v>
      </c>
      <c r="F324" s="282">
        <v>1</v>
      </c>
      <c r="G324" s="283" t="str">
        <f>'Dry_Litterbag Placem_Collection'!C105</f>
        <v>Wet_Ag1_T7</v>
      </c>
      <c r="H324" s="284" t="s">
        <v>2559</v>
      </c>
      <c r="I324" s="292" t="s">
        <v>298</v>
      </c>
      <c r="J324" s="233" t="str">
        <f>'WetLitterbags placem_collection'!M105</f>
        <v>R430</v>
      </c>
      <c r="K324" s="235">
        <f>IFERROR(INDEX('Green_rooibos initial weight'!$C$5:$C$1749,MATCH(J324, 'Green_rooibos initial weight'!$A$5:$A$1749,0)),"")</f>
        <v>2.1829999999999998</v>
      </c>
      <c r="L324" s="235">
        <f t="shared" si="37"/>
        <v>1.9331999999999998</v>
      </c>
      <c r="M324" s="235">
        <f>AVERAGE('Ashed teabags wet'!$J$814:$J$816)</f>
        <v>2.2816647271287041</v>
      </c>
      <c r="N324" s="235">
        <f t="shared" si="38"/>
        <v>1.8890908574951477</v>
      </c>
      <c r="O324" s="235">
        <f>IF(IFERROR(INDEX('Both teabags AfterWet'!$D$1:$D$839,MATCH(J324,'Both teabags AfterWet'!$B$1:$B$839,0)),"")="","",(IFERROR(INDEX('Both teabags AfterWet'!$D$1:$D$839,MATCH(J324,'Both teabags AfterWet'!$B$1:$B$839,0)),"")))</f>
        <v>1.629</v>
      </c>
      <c r="P324" s="235">
        <f t="shared" si="39"/>
        <v>1.4783999999999999</v>
      </c>
      <c r="Q324" s="235">
        <f>IFERROR(INDEX('Ashed teabags wet'!$J$2:$J$825,MATCH(J324,'Ashed teabags wet'!$B$2:$B$825,0)),"")</f>
        <v>4.7409579667641673</v>
      </c>
      <c r="R324" s="235">
        <f t="shared" si="36"/>
        <v>1.4083096774193584</v>
      </c>
      <c r="S324" s="236">
        <f>'WetLitterbags placem_collection'!E105</f>
        <v>42762</v>
      </c>
      <c r="T324" s="236">
        <f>IF('WetLitterbags placem_collection'!G105="","",'WetLitterbags placem_collection'!G105)</f>
        <v>42816</v>
      </c>
      <c r="U324" s="237">
        <f t="shared" si="40"/>
        <v>54</v>
      </c>
      <c r="V324" s="235">
        <f t="shared" si="41"/>
        <v>0.45479999999999987</v>
      </c>
      <c r="W324" s="235">
        <f t="shared" si="42"/>
        <v>0.48078118007578929</v>
      </c>
      <c r="X324">
        <f>IFERROR(INDEX(Rainfall_Wet!$O$2:$O$217,MATCH(B324, Rainfall_Wet!$A$2:$A$217,0)),"")</f>
        <v>206.85140822299999</v>
      </c>
      <c r="Y324" s="241">
        <v>45.96</v>
      </c>
      <c r="Z324" s="241">
        <v>14.920000000000003</v>
      </c>
      <c r="AA324" s="241">
        <v>39.119999999999997</v>
      </c>
      <c r="AB324" s="242" t="s">
        <v>2691</v>
      </c>
      <c r="AC324" s="241">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s="25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f>
        <v/>
      </c>
      <c r="AM324" t="str">
        <f>IF(ISNUMBER(SEARCH("H", 'WetLitterbags placem_collection'!W105)),"YES","")</f>
        <v/>
      </c>
      <c r="AN324" t="str">
        <f>IF(ISNUMBER(SEARCH("R", 'WetLitterbags placem_collection'!W105)),"YES","")</f>
        <v/>
      </c>
    </row>
    <row r="325" spans="1:40" ht="15" customHeight="1">
      <c r="A325" s="268" t="s">
        <v>2460</v>
      </c>
      <c r="B325" s="282">
        <f>'Dry_Litterbag Placem_Collection'!A106</f>
        <v>104</v>
      </c>
      <c r="C325" s="282" t="str">
        <f>'Dry_Litterbag Placem_Collection'!B106</f>
        <v xml:space="preserve">Mwantimba
</v>
      </c>
      <c r="D325" s="282" t="s">
        <v>2677</v>
      </c>
      <c r="E325" s="282" t="s">
        <v>2678</v>
      </c>
      <c r="F325" s="282">
        <v>1</v>
      </c>
      <c r="G325" s="283" t="str">
        <f>'Dry_Litterbag Placem_Collection'!C106</f>
        <v>Wet_Ag1_T8</v>
      </c>
      <c r="H325" s="284" t="s">
        <v>2559</v>
      </c>
      <c r="I325" s="292" t="s">
        <v>298</v>
      </c>
      <c r="J325" s="233" t="str">
        <f>'WetLitterbags placem_collection'!M106</f>
        <v>R577</v>
      </c>
      <c r="K325" s="235">
        <f>IFERROR(INDEX('Green_rooibos initial weight'!$C$5:$C$1749,MATCH(J325, 'Green_rooibos initial weight'!$A$5:$A$1749,0)),"")</f>
        <v>2.0859999999999999</v>
      </c>
      <c r="L325" s="235">
        <f t="shared" si="37"/>
        <v>1.8361999999999998</v>
      </c>
      <c r="M325" s="235">
        <f>AVERAGE('Ashed teabags wet'!$J$814:$J$816)</f>
        <v>2.2816647271287041</v>
      </c>
      <c r="N325" s="235">
        <f t="shared" si="38"/>
        <v>1.7943040722804626</v>
      </c>
      <c r="O325" s="235">
        <f>IF(IFERROR(INDEX('Both teabags AfterWet'!$D$1:$D$839,MATCH(J325,'Both teabags AfterWet'!$B$1:$B$839,0)),"")="","",(IFERROR(INDEX('Both teabags AfterWet'!$D$1:$D$839,MATCH(J325,'Both teabags AfterWet'!$B$1:$B$839,0)),"")))</f>
        <v>1.4470000000000001</v>
      </c>
      <c r="P325" s="235">
        <f t="shared" si="39"/>
        <v>1.2964</v>
      </c>
      <c r="Q325" s="235">
        <f>IFERROR(INDEX('Ashed teabags wet'!$J$2:$J$825,MATCH(J325,'Ashed teabags wet'!$B$2:$B$825,0)),"")</f>
        <v>6.3583815028902215</v>
      </c>
      <c r="R325" s="235">
        <f t="shared" si="36"/>
        <v>1.2139699421965311</v>
      </c>
      <c r="S325" s="236">
        <f>'WetLitterbags placem_collection'!E106</f>
        <v>42762</v>
      </c>
      <c r="T325" s="236">
        <f>IF('WetLitterbags placem_collection'!G106="","",'WetLitterbags placem_collection'!G106)</f>
        <v>42816</v>
      </c>
      <c r="U325" s="237">
        <f t="shared" si="40"/>
        <v>54</v>
      </c>
      <c r="V325" s="235">
        <f t="shared" si="41"/>
        <v>0.53979999999999984</v>
      </c>
      <c r="W325" s="235">
        <f t="shared" si="42"/>
        <v>0.58033413008393153</v>
      </c>
      <c r="X325">
        <f>IFERROR(INDEX(Rainfall_Wet!$O$2:$O$217,MATCH(B325, Rainfall_Wet!$A$2:$A$217,0)),"")</f>
        <v>206.85140822299999</v>
      </c>
      <c r="Y325" s="241">
        <v>45.96</v>
      </c>
      <c r="Z325" s="241">
        <v>14.920000000000003</v>
      </c>
      <c r="AA325" s="241">
        <v>39.119999999999997</v>
      </c>
      <c r="AB325" s="242" t="s">
        <v>2691</v>
      </c>
      <c r="AC325" s="241">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s="25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f>
        <v/>
      </c>
      <c r="AM325" t="str">
        <f>IF(ISNUMBER(SEARCH("H", 'WetLitterbags placem_collection'!W106)),"YES","")</f>
        <v/>
      </c>
      <c r="AN325" t="str">
        <f>IF(ISNUMBER(SEARCH("R", 'WetLitterbags placem_collection'!W106)),"YES","")</f>
        <v/>
      </c>
    </row>
    <row r="326" spans="1:40" ht="15" customHeight="1">
      <c r="A326" s="268" t="s">
        <v>2460</v>
      </c>
      <c r="B326" s="282">
        <f>'Dry_Litterbag Placem_Collection'!A107</f>
        <v>105</v>
      </c>
      <c r="C326" s="282" t="str">
        <f>'Dry_Litterbag Placem_Collection'!B107</f>
        <v xml:space="preserve">Mwantimba
</v>
      </c>
      <c r="D326" s="282" t="s">
        <v>2677</v>
      </c>
      <c r="E326" s="282" t="s">
        <v>2678</v>
      </c>
      <c r="F326" s="282">
        <v>2</v>
      </c>
      <c r="G326" s="283" t="str">
        <f>'Dry_Litterbag Placem_Collection'!C107</f>
        <v>Wet_Ag2_T1</v>
      </c>
      <c r="H326" s="284" t="s">
        <v>2559</v>
      </c>
      <c r="I326" s="292" t="s">
        <v>298</v>
      </c>
      <c r="J326" s="233" t="str">
        <f>'WetLitterbags placem_collection'!M107</f>
        <v>R548</v>
      </c>
      <c r="K326" s="235">
        <f>IFERROR(INDEX('Green_rooibos initial weight'!$C$5:$C$1749,MATCH(J326, 'Green_rooibos initial weight'!$A$5:$A$1749,0)),"")</f>
        <v>2.1920000000000002</v>
      </c>
      <c r="L326" s="235">
        <f t="shared" si="37"/>
        <v>1.9422000000000001</v>
      </c>
      <c r="M326" s="235">
        <f>AVERAGE('Ashed teabags wet'!$J$814:$J$816)</f>
        <v>2.2816647271287041</v>
      </c>
      <c r="N326" s="235">
        <f t="shared" si="38"/>
        <v>1.8978855076697065</v>
      </c>
      <c r="O326" s="235">
        <f>IF(IFERROR(INDEX('Both teabags AfterWet'!$D$1:$D$839,MATCH(J326,'Both teabags AfterWet'!$B$1:$B$839,0)),"")="","",(IFERROR(INDEX('Both teabags AfterWet'!$D$1:$D$839,MATCH(J326,'Both teabags AfterWet'!$B$1:$B$839,0)),"")))</f>
        <v>1.859</v>
      </c>
      <c r="P326" s="235">
        <f t="shared" si="39"/>
        <v>1.7083999999999999</v>
      </c>
      <c r="Q326" s="235">
        <f>IFERROR(INDEX('Ashed teabags wet'!$J$2:$J$825,MATCH(J326,'Ashed teabags wet'!$B$2:$B$825,0)),"")</f>
        <v>16.476991588322143</v>
      </c>
      <c r="R326" s="235">
        <f t="shared" si="36"/>
        <v>1.4269070757051043</v>
      </c>
      <c r="S326" s="236">
        <f>'WetLitterbags placem_collection'!E107</f>
        <v>42762</v>
      </c>
      <c r="T326" s="236">
        <f>IF('WetLitterbags placem_collection'!G107="","",'WetLitterbags placem_collection'!G107)</f>
        <v>42816</v>
      </c>
      <c r="U326" s="237">
        <f t="shared" si="40"/>
        <v>54</v>
      </c>
      <c r="V326" s="235">
        <f t="shared" si="41"/>
        <v>0.23380000000000023</v>
      </c>
      <c r="W326" s="235">
        <f t="shared" si="42"/>
        <v>0.47097843196460221</v>
      </c>
      <c r="X326">
        <f>IFERROR(INDEX(Rainfall_Wet!$O$2:$O$217,MATCH(B326, Rainfall_Wet!$A$2:$A$217,0)),"")</f>
        <v>206.85140822299999</v>
      </c>
      <c r="Y326" s="241">
        <v>34.344660194174757</v>
      </c>
      <c r="Z326" s="241">
        <v>19.22727272727273</v>
      </c>
      <c r="AA326" s="241">
        <v>46.428067078552509</v>
      </c>
      <c r="AB326" s="242" t="s">
        <v>2688</v>
      </c>
      <c r="AC326" s="241">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s="25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f>
        <v/>
      </c>
      <c r="AM326" t="str">
        <f>IF(ISNUMBER(SEARCH("H", 'WetLitterbags placem_collection'!W107)),"YES","")</f>
        <v/>
      </c>
      <c r="AN326" t="str">
        <f>IF(ISNUMBER(SEARCH("R", 'WetLitterbags placem_collection'!W107)),"YES","")</f>
        <v>YES</v>
      </c>
    </row>
    <row r="327" spans="1:40" ht="15" customHeight="1">
      <c r="A327" s="268" t="s">
        <v>2460</v>
      </c>
      <c r="B327" s="282">
        <f>'Dry_Litterbag Placem_Collection'!A108</f>
        <v>106</v>
      </c>
      <c r="C327" s="282" t="str">
        <f>'Dry_Litterbag Placem_Collection'!B108</f>
        <v xml:space="preserve">Mwantimba
</v>
      </c>
      <c r="D327" s="282" t="s">
        <v>2677</v>
      </c>
      <c r="E327" s="282" t="s">
        <v>2678</v>
      </c>
      <c r="F327" s="282">
        <v>2</v>
      </c>
      <c r="G327" s="283" t="str">
        <f>'Dry_Litterbag Placem_Collection'!C108</f>
        <v>Wet_Ag2_T2</v>
      </c>
      <c r="H327" s="284" t="s">
        <v>2559</v>
      </c>
      <c r="I327" s="292" t="s">
        <v>298</v>
      </c>
      <c r="J327" s="233" t="str">
        <f>'WetLitterbags placem_collection'!M108</f>
        <v>R590</v>
      </c>
      <c r="K327" s="235">
        <f>IFERROR(INDEX('Green_rooibos initial weight'!$C$5:$C$1749,MATCH(J327, 'Green_rooibos initial weight'!$A$5:$A$1749,0)),"")</f>
        <v>2.218</v>
      </c>
      <c r="L327" s="235">
        <f t="shared" si="37"/>
        <v>1.9681999999999999</v>
      </c>
      <c r="M327" s="235">
        <f>AVERAGE('Ashed teabags wet'!$J$814:$J$816)</f>
        <v>2.2816647271287041</v>
      </c>
      <c r="N327" s="235">
        <f t="shared" si="38"/>
        <v>1.9232922748406529</v>
      </c>
      <c r="O327" s="235">
        <f>IF(IFERROR(INDEX('Both teabags AfterWet'!$D$1:$D$839,MATCH(J327,'Both teabags AfterWet'!$B$1:$B$839,0)),"")="","",(IFERROR(INDEX('Both teabags AfterWet'!$D$1:$D$839,MATCH(J327,'Both teabags AfterWet'!$B$1:$B$839,0)),"")))</f>
        <v>1.7769999999999999</v>
      </c>
      <c r="P327" s="235">
        <f t="shared" si="39"/>
        <v>1.6263999999999998</v>
      </c>
      <c r="Q327" s="235">
        <f>IFERROR(INDEX('Ashed teabags wet'!$J$2:$J$825,MATCH(J327,'Ashed teabags wet'!$B$2:$B$825,0)),"")</f>
        <v>10.077145612343887</v>
      </c>
      <c r="R327" s="235">
        <f t="shared" si="36"/>
        <v>1.4625053037608389</v>
      </c>
      <c r="S327" s="236">
        <f>'WetLitterbags placem_collection'!E108</f>
        <v>42762</v>
      </c>
      <c r="T327" s="236">
        <f>IF('WetLitterbags placem_collection'!G108="","",'WetLitterbags placem_collection'!G108)</f>
        <v>42816</v>
      </c>
      <c r="U327" s="237">
        <f t="shared" si="40"/>
        <v>54</v>
      </c>
      <c r="V327" s="235">
        <f t="shared" si="41"/>
        <v>0.3418000000000001</v>
      </c>
      <c r="W327" s="235">
        <f t="shared" si="42"/>
        <v>0.46078697107981403</v>
      </c>
      <c r="X327">
        <f>IFERROR(INDEX(Rainfall_Wet!$O$2:$O$217,MATCH(B327, Rainfall_Wet!$A$2:$A$217,0)),"")</f>
        <v>206.85140822299999</v>
      </c>
      <c r="Y327" s="241">
        <v>34.344660194174757</v>
      </c>
      <c r="Z327" s="241">
        <v>19.22727272727273</v>
      </c>
      <c r="AA327" s="241">
        <v>46.428067078552509</v>
      </c>
      <c r="AB327" s="242" t="s">
        <v>2688</v>
      </c>
      <c r="AC327" s="241">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s="25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f>
        <v/>
      </c>
      <c r="AM327" t="str">
        <f>IF(ISNUMBER(SEARCH("H", 'WetLitterbags placem_collection'!W108)),"YES","")</f>
        <v/>
      </c>
      <c r="AN327" t="str">
        <f>IF(ISNUMBER(SEARCH("R", 'WetLitterbags placem_collection'!W108)),"YES","")</f>
        <v>YES</v>
      </c>
    </row>
    <row r="328" spans="1:40" ht="15" customHeight="1">
      <c r="A328" s="268" t="s">
        <v>2460</v>
      </c>
      <c r="B328" s="282">
        <f>'Dry_Litterbag Placem_Collection'!A109</f>
        <v>107</v>
      </c>
      <c r="C328" s="282" t="str">
        <f>'Dry_Litterbag Placem_Collection'!B109</f>
        <v xml:space="preserve">Mwantimba
</v>
      </c>
      <c r="D328" s="282" t="s">
        <v>2677</v>
      </c>
      <c r="E328" s="282" t="s">
        <v>2678</v>
      </c>
      <c r="F328" s="282">
        <v>2</v>
      </c>
      <c r="G328" s="283" t="str">
        <f>'Dry_Litterbag Placem_Collection'!C109</f>
        <v>Wet_Ag2_T3</v>
      </c>
      <c r="H328" s="284" t="s">
        <v>2559</v>
      </c>
      <c r="I328" s="292" t="s">
        <v>298</v>
      </c>
      <c r="J328" s="233" t="str">
        <f>'WetLitterbags placem_collection'!M109</f>
        <v>R574</v>
      </c>
      <c r="K328" s="235">
        <f>IFERROR(INDEX('Green_rooibos initial weight'!$C$5:$C$1749,MATCH(J328, 'Green_rooibos initial weight'!$A$5:$A$1749,0)),"")</f>
        <v>2.16</v>
      </c>
      <c r="L328" s="235">
        <f t="shared" si="37"/>
        <v>1.9102000000000001</v>
      </c>
      <c r="M328" s="235">
        <f>AVERAGE('Ashed teabags wet'!$J$814:$J$816)</f>
        <v>2.2816647271287041</v>
      </c>
      <c r="N328" s="235">
        <f t="shared" si="38"/>
        <v>1.8666156403823877</v>
      </c>
      <c r="O328" s="235">
        <f>IF(IFERROR(INDEX('Both teabags AfterWet'!$D$1:$D$839,MATCH(J328,'Both teabags AfterWet'!$B$1:$B$839,0)),"")="","",(IFERROR(INDEX('Both teabags AfterWet'!$D$1:$D$839,MATCH(J328,'Both teabags AfterWet'!$B$1:$B$839,0)),"")))</f>
        <v>1.706</v>
      </c>
      <c r="P328" s="235">
        <f t="shared" si="39"/>
        <v>1.5553999999999999</v>
      </c>
      <c r="Q328" s="235">
        <f>IFERROR(INDEX('Ashed teabags wet'!$J$2:$J$825,MATCH(J328,'Ashed teabags wet'!$B$2:$B$825,0)),"")</f>
        <v>6.0532687651327608</v>
      </c>
      <c r="R328" s="235">
        <f t="shared" si="36"/>
        <v>1.461247457627125</v>
      </c>
      <c r="S328" s="236">
        <f>'WetLitterbags placem_collection'!E109</f>
        <v>42762</v>
      </c>
      <c r="T328" s="236">
        <f>IF('WetLitterbags placem_collection'!G109="","",'WetLitterbags placem_collection'!G109)</f>
        <v>42816</v>
      </c>
      <c r="U328" s="237">
        <f t="shared" si="40"/>
        <v>54</v>
      </c>
      <c r="V328" s="235">
        <f t="shared" si="41"/>
        <v>0.35480000000000023</v>
      </c>
      <c r="W328" s="235">
        <f t="shared" si="42"/>
        <v>0.40536818275526265</v>
      </c>
      <c r="X328">
        <f>IFERROR(INDEX(Rainfall_Wet!$O$2:$O$217,MATCH(B328, Rainfall_Wet!$A$2:$A$217,0)),"")</f>
        <v>206.85140822299999</v>
      </c>
      <c r="Y328" s="241">
        <v>34.344660194174757</v>
      </c>
      <c r="Z328" s="241">
        <v>19.22727272727273</v>
      </c>
      <c r="AA328" s="241">
        <v>46.428067078552509</v>
      </c>
      <c r="AB328" s="242" t="s">
        <v>2688</v>
      </c>
      <c r="AC328" s="241">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s="25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f>
        <v/>
      </c>
      <c r="AM328" t="str">
        <f>IF(ISNUMBER(SEARCH("H", 'WetLitterbags placem_collection'!W109)),"YES","")</f>
        <v/>
      </c>
      <c r="AN328" t="str">
        <f>IF(ISNUMBER(SEARCH("R", 'WetLitterbags placem_collection'!W109)),"YES","")</f>
        <v/>
      </c>
    </row>
    <row r="329" spans="1:40" ht="15" customHeight="1">
      <c r="A329" s="268" t="s">
        <v>2460</v>
      </c>
      <c r="B329" s="282">
        <f>'Dry_Litterbag Placem_Collection'!A110</f>
        <v>108</v>
      </c>
      <c r="C329" s="282" t="str">
        <f>'Dry_Litterbag Placem_Collection'!B110</f>
        <v xml:space="preserve">Mwantimba
</v>
      </c>
      <c r="D329" s="282" t="s">
        <v>2677</v>
      </c>
      <c r="E329" s="282" t="s">
        <v>2678</v>
      </c>
      <c r="F329" s="282">
        <v>2</v>
      </c>
      <c r="G329" s="283" t="str">
        <f>'Dry_Litterbag Placem_Collection'!C110</f>
        <v>Wet_Ag2_T4</v>
      </c>
      <c r="H329" s="284" t="s">
        <v>2559</v>
      </c>
      <c r="I329" s="292" t="s">
        <v>298</v>
      </c>
      <c r="J329" s="233" t="str">
        <f>'WetLitterbags placem_collection'!M110</f>
        <v>R8</v>
      </c>
      <c r="K329" s="235">
        <f>IFERROR(INDEX('Green_rooibos initial weight'!$C$5:$C$1749,MATCH(J329, 'Green_rooibos initial weight'!$A$5:$A$1749,0)),"")</f>
        <v>2.23</v>
      </c>
      <c r="L329" s="235">
        <f t="shared" si="37"/>
        <v>1.9802</v>
      </c>
      <c r="M329" s="235">
        <f>AVERAGE('Ashed teabags wet'!$J$814:$J$816)</f>
        <v>2.2816647271287041</v>
      </c>
      <c r="N329" s="235">
        <f t="shared" si="38"/>
        <v>1.9350184750733974</v>
      </c>
      <c r="O329" s="235">
        <f>IF(IFERROR(INDEX('Both teabags AfterWet'!$D$1:$D$839,MATCH(J329,'Both teabags AfterWet'!$B$1:$B$839,0)),"")="","",(IFERROR(INDEX('Both teabags AfterWet'!$D$1:$D$839,MATCH(J329,'Both teabags AfterWet'!$B$1:$B$839,0)),"")))</f>
        <v>1.536</v>
      </c>
      <c r="P329" s="235">
        <f t="shared" si="39"/>
        <v>1.3854</v>
      </c>
      <c r="Q329" s="235">
        <f>IFERROR(INDEX('Ashed teabags wet'!$J$2:$J$825,MATCH(J329,'Ashed teabags wet'!$B$2:$B$825,0)),"")</f>
        <v>8.2171314741042973</v>
      </c>
      <c r="R329" s="235">
        <f t="shared" si="36"/>
        <v>1.2715598605577589</v>
      </c>
      <c r="S329" s="236">
        <f>'WetLitterbags placem_collection'!E110</f>
        <v>42762</v>
      </c>
      <c r="T329" s="236">
        <f>IF('WetLitterbags placem_collection'!G110="","",'WetLitterbags placem_collection'!G110)</f>
        <v>42816</v>
      </c>
      <c r="U329" s="237">
        <f t="shared" si="40"/>
        <v>54</v>
      </c>
      <c r="V329" s="235">
        <f t="shared" si="41"/>
        <v>0.5948</v>
      </c>
      <c r="W329" s="235">
        <f t="shared" si="42"/>
        <v>0.66345861451563848</v>
      </c>
      <c r="X329">
        <f>IFERROR(INDEX(Rainfall_Wet!$O$2:$O$217,MATCH(B329, Rainfall_Wet!$A$2:$A$217,0)),"")</f>
        <v>206.85140822299999</v>
      </c>
      <c r="Y329" s="241">
        <v>34.344660194174757</v>
      </c>
      <c r="Z329" s="241">
        <v>19.22727272727273</v>
      </c>
      <c r="AA329" s="241">
        <v>46.428067078552509</v>
      </c>
      <c r="AB329" s="242" t="s">
        <v>2688</v>
      </c>
      <c r="AC329" s="241">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s="25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f>
        <v/>
      </c>
      <c r="AM329" t="str">
        <f>IF(ISNUMBER(SEARCH("H", 'WetLitterbags placem_collection'!W110)),"YES","")</f>
        <v>YES</v>
      </c>
      <c r="AN329" t="str">
        <f>IF(ISNUMBER(SEARCH("R", 'WetLitterbags placem_collection'!W110)),"YES","")</f>
        <v/>
      </c>
    </row>
    <row r="330" spans="1:40" ht="15" customHeight="1">
      <c r="A330" s="268" t="s">
        <v>2460</v>
      </c>
      <c r="B330" s="282">
        <f>'Dry_Litterbag Placem_Collection'!A111</f>
        <v>109</v>
      </c>
      <c r="C330" s="282" t="str">
        <f>'Dry_Litterbag Placem_Collection'!B111</f>
        <v xml:space="preserve">Mwantimba
</v>
      </c>
      <c r="D330" s="282" t="s">
        <v>2677</v>
      </c>
      <c r="E330" s="282" t="s">
        <v>2678</v>
      </c>
      <c r="F330" s="282">
        <v>2</v>
      </c>
      <c r="G330" s="283" t="str">
        <f>'Dry_Litterbag Placem_Collection'!C111</f>
        <v>Wet_Ag2_T5</v>
      </c>
      <c r="H330" s="284" t="s">
        <v>2559</v>
      </c>
      <c r="I330" s="292" t="s">
        <v>298</v>
      </c>
      <c r="J330" s="233" t="str">
        <f>'WetLitterbags placem_collection'!M111</f>
        <v>R552</v>
      </c>
      <c r="K330" s="235">
        <f>IFERROR(INDEX('Green_rooibos initial weight'!$C$5:$C$1749,MATCH(J330, 'Green_rooibos initial weight'!$A$5:$A$1749,0)),"")</f>
        <v>2.222</v>
      </c>
      <c r="L330" s="235">
        <f t="shared" si="37"/>
        <v>1.9722</v>
      </c>
      <c r="M330" s="235">
        <f>AVERAGE('Ashed teabags wet'!$J$814:$J$816)</f>
        <v>2.2816647271287041</v>
      </c>
      <c r="N330" s="235">
        <f t="shared" si="38"/>
        <v>1.9272010082515676</v>
      </c>
      <c r="O330" s="235">
        <f>IF(IFERROR(INDEX('Both teabags AfterWet'!$D$1:$D$839,MATCH(J330,'Both teabags AfterWet'!$B$1:$B$839,0)),"")="","",(IFERROR(INDEX('Both teabags AfterWet'!$D$1:$D$839,MATCH(J330,'Both teabags AfterWet'!$B$1:$B$839,0)),"")))</f>
        <v>1.7532000000000001</v>
      </c>
      <c r="P330" s="235">
        <f t="shared" si="39"/>
        <v>1.6026</v>
      </c>
      <c r="Q330" s="235">
        <f>IFERROR(INDEX('Ashed teabags wet'!$J$2:$J$825,MATCH(J330,'Ashed teabags wet'!$B$2:$B$825,0)),"")</f>
        <v>9.2346938775513898</v>
      </c>
      <c r="R330" s="235">
        <f t="shared" si="36"/>
        <v>1.4546047959183614</v>
      </c>
      <c r="S330" s="236">
        <f>'WetLitterbags placem_collection'!E111</f>
        <v>42762</v>
      </c>
      <c r="T330" s="236">
        <f>IF('WetLitterbags placem_collection'!G111="","",'WetLitterbags placem_collection'!G111)</f>
        <v>42816</v>
      </c>
      <c r="U330" s="237">
        <f t="shared" si="40"/>
        <v>54</v>
      </c>
      <c r="V330" s="235">
        <f t="shared" si="41"/>
        <v>0.36959999999999993</v>
      </c>
      <c r="W330" s="235">
        <f t="shared" si="42"/>
        <v>0.47259621233320614</v>
      </c>
      <c r="X330">
        <f>IFERROR(INDEX(Rainfall_Wet!$O$2:$O$217,MATCH(B330, Rainfall_Wet!$A$2:$A$217,0)),"")</f>
        <v>206.85140822299999</v>
      </c>
      <c r="Y330" s="241">
        <v>34.344660194174757</v>
      </c>
      <c r="Z330" s="241">
        <v>19.22727272727273</v>
      </c>
      <c r="AA330" s="241">
        <v>46.428067078552509</v>
      </c>
      <c r="AB330" s="242" t="s">
        <v>2688</v>
      </c>
      <c r="AC330" s="241">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s="25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f>
        <v/>
      </c>
      <c r="AM330" t="str">
        <f>IF(ISNUMBER(SEARCH("H", 'WetLitterbags placem_collection'!W111)),"YES","")</f>
        <v/>
      </c>
      <c r="AN330" t="str">
        <f>IF(ISNUMBER(SEARCH("R", 'WetLitterbags placem_collection'!W111)),"YES","")</f>
        <v/>
      </c>
    </row>
    <row r="331" spans="1:40" ht="15" customHeight="1">
      <c r="A331" s="268" t="s">
        <v>2460</v>
      </c>
      <c r="B331" s="282">
        <f>'Dry_Litterbag Placem_Collection'!A112</f>
        <v>110</v>
      </c>
      <c r="C331" s="282" t="str">
        <f>'Dry_Litterbag Placem_Collection'!B112</f>
        <v xml:space="preserve">Mwantimba
</v>
      </c>
      <c r="D331" s="282" t="s">
        <v>2677</v>
      </c>
      <c r="E331" s="282" t="s">
        <v>2678</v>
      </c>
      <c r="F331" s="282">
        <v>2</v>
      </c>
      <c r="G331" s="283" t="str">
        <f>'Dry_Litterbag Placem_Collection'!C112</f>
        <v>Wet_Ag2_T6</v>
      </c>
      <c r="H331" s="284" t="s">
        <v>2559</v>
      </c>
      <c r="I331" s="292" t="s">
        <v>298</v>
      </c>
      <c r="J331" s="233" t="str">
        <f>'WetLitterbags placem_collection'!M112</f>
        <v>R462</v>
      </c>
      <c r="K331" s="235">
        <f>IFERROR(INDEX('Green_rooibos initial weight'!$C$5:$C$1749,MATCH(J331, 'Green_rooibos initial weight'!$A$5:$A$1749,0)),"")</f>
        <v>2.226</v>
      </c>
      <c r="L331" s="235">
        <f t="shared" si="37"/>
        <v>1.9762</v>
      </c>
      <c r="M331" s="235">
        <f>AVERAGE('Ashed teabags wet'!$J$814:$J$816)</f>
        <v>2.2816647271287041</v>
      </c>
      <c r="N331" s="235">
        <f t="shared" si="38"/>
        <v>1.9311097416624825</v>
      </c>
      <c r="O331" s="235">
        <f>IF(IFERROR(INDEX('Both teabags AfterWet'!$D$1:$D$839,MATCH(J331,'Both teabags AfterWet'!$B$1:$B$839,0)),"")="","",(IFERROR(INDEX('Both teabags AfterWet'!$D$1:$D$839,MATCH(J331,'Both teabags AfterWet'!$B$1:$B$839,0)),"")))</f>
        <v>1.5465</v>
      </c>
      <c r="P331" s="235">
        <f t="shared" si="39"/>
        <v>1.3958999999999999</v>
      </c>
      <c r="Q331" s="235">
        <f>IFERROR(INDEX('Ashed teabags wet'!$J$2:$J$825,MATCH(J331,'Ashed teabags wet'!$B$2:$B$825,0)),"")</f>
        <v>7.3158914728682047</v>
      </c>
      <c r="R331" s="235">
        <f t="shared" ref="R331:R394" si="43">IFERROR(P331-(Q331/100)*P331,"")</f>
        <v>1.2937774709302325</v>
      </c>
      <c r="S331" s="236">
        <f>'WetLitterbags placem_collection'!E112</f>
        <v>42762</v>
      </c>
      <c r="T331" s="236">
        <f>IF('WetLitterbags placem_collection'!G112="","",'WetLitterbags placem_collection'!G112)</f>
        <v>42816</v>
      </c>
      <c r="U331" s="237">
        <f t="shared" si="40"/>
        <v>54</v>
      </c>
      <c r="V331" s="235">
        <f t="shared" si="41"/>
        <v>0.58030000000000004</v>
      </c>
      <c r="W331" s="235">
        <f t="shared" si="42"/>
        <v>0.63733227073224996</v>
      </c>
      <c r="X331">
        <f>IFERROR(INDEX(Rainfall_Wet!$O$2:$O$217,MATCH(B331, Rainfall_Wet!$A$2:$A$217,0)),"")</f>
        <v>206.85140822299999</v>
      </c>
      <c r="Y331" s="241">
        <v>34.344660194174757</v>
      </c>
      <c r="Z331" s="241">
        <v>19.22727272727273</v>
      </c>
      <c r="AA331" s="241">
        <v>46.428067078552509</v>
      </c>
      <c r="AB331" s="242" t="s">
        <v>2688</v>
      </c>
      <c r="AC331" s="241">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s="25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f>
        <v/>
      </c>
      <c r="AM331" t="str">
        <f>IF(ISNUMBER(SEARCH("H", 'WetLitterbags placem_collection'!W112)),"YES","")</f>
        <v/>
      </c>
      <c r="AN331" t="str">
        <f>IF(ISNUMBER(SEARCH("R", 'WetLitterbags placem_collection'!W112)),"YES","")</f>
        <v/>
      </c>
    </row>
    <row r="332" spans="1:40" ht="15" customHeight="1">
      <c r="A332" s="268" t="s">
        <v>2460</v>
      </c>
      <c r="B332" s="282">
        <f>'Dry_Litterbag Placem_Collection'!A113</f>
        <v>111</v>
      </c>
      <c r="C332" s="282" t="str">
        <f>'Dry_Litterbag Placem_Collection'!B113</f>
        <v xml:space="preserve">Mwantimba
</v>
      </c>
      <c r="D332" s="282" t="s">
        <v>2677</v>
      </c>
      <c r="E332" s="282" t="s">
        <v>2678</v>
      </c>
      <c r="F332" s="282">
        <v>2</v>
      </c>
      <c r="G332" s="283" t="str">
        <f>'Dry_Litterbag Placem_Collection'!C113</f>
        <v>Wet_Ag2_T7</v>
      </c>
      <c r="H332" s="284" t="s">
        <v>2559</v>
      </c>
      <c r="I332" s="292" t="s">
        <v>298</v>
      </c>
      <c r="J332" s="233" t="str">
        <f>'WetLitterbags placem_collection'!M113</f>
        <v>R505</v>
      </c>
      <c r="K332" s="235">
        <f>IFERROR(INDEX('Green_rooibos initial weight'!$C$5:$C$1749,MATCH(J332, 'Green_rooibos initial weight'!$A$5:$A$1749,0)),"")</f>
        <v>2.198</v>
      </c>
      <c r="L332" s="235">
        <f t="shared" si="37"/>
        <v>1.9481999999999999</v>
      </c>
      <c r="M332" s="235">
        <f>AVERAGE('Ashed teabags wet'!$J$814:$J$816)</f>
        <v>2.2816647271287041</v>
      </c>
      <c r="N332" s="235">
        <f t="shared" si="38"/>
        <v>1.9037486077860786</v>
      </c>
      <c r="O332" s="235">
        <f>IF(IFERROR(INDEX('Both teabags AfterWet'!$D$1:$D$839,MATCH(J332,'Both teabags AfterWet'!$B$1:$B$839,0)),"")="","",(IFERROR(INDEX('Both teabags AfterWet'!$D$1:$D$839,MATCH(J332,'Both teabags AfterWet'!$B$1:$B$839,0)),"")))</f>
        <v>1.673</v>
      </c>
      <c r="P332" s="235">
        <f t="shared" si="39"/>
        <v>1.5224</v>
      </c>
      <c r="Q332" s="235">
        <f>IFERROR(INDEX('Ashed teabags wet'!$J$2:$J$825,MATCH(J332,'Ashed teabags wet'!$B$2:$B$825,0)),"")</f>
        <v>8.7623762376235934</v>
      </c>
      <c r="R332" s="235">
        <f t="shared" si="43"/>
        <v>1.3890015841584185</v>
      </c>
      <c r="S332" s="236">
        <f>'WetLitterbags placem_collection'!E113</f>
        <v>42762</v>
      </c>
      <c r="T332" s="236">
        <f>IF('WetLitterbags placem_collection'!G113="","",'WetLitterbags placem_collection'!G113)</f>
        <v>42816</v>
      </c>
      <c r="U332" s="237">
        <f t="shared" si="40"/>
        <v>54</v>
      </c>
      <c r="V332" s="235">
        <f t="shared" si="41"/>
        <v>0.42579999999999996</v>
      </c>
      <c r="W332" s="235">
        <f t="shared" si="42"/>
        <v>0.51474702362766012</v>
      </c>
      <c r="X332">
        <f>IFERROR(INDEX(Rainfall_Wet!$O$2:$O$217,MATCH(B332, Rainfall_Wet!$A$2:$A$217,0)),"")</f>
        <v>206.85140822299999</v>
      </c>
      <c r="Y332" s="241">
        <v>34.344660194174757</v>
      </c>
      <c r="Z332" s="241">
        <v>19.22727272727273</v>
      </c>
      <c r="AA332" s="241">
        <v>46.428067078552509</v>
      </c>
      <c r="AB332" s="242" t="s">
        <v>2688</v>
      </c>
      <c r="AC332" s="241">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s="25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f>
        <v/>
      </c>
      <c r="AM332" t="str">
        <f>IF(ISNUMBER(SEARCH("H", 'WetLitterbags placem_collection'!W113)),"YES","")</f>
        <v/>
      </c>
      <c r="AN332" t="str">
        <f>IF(ISNUMBER(SEARCH("R", 'WetLitterbags placem_collection'!W113)),"YES","")</f>
        <v/>
      </c>
    </row>
    <row r="333" spans="1:40" ht="15" customHeight="1">
      <c r="A333" s="268" t="s">
        <v>2460</v>
      </c>
      <c r="B333" s="282">
        <f>'Dry_Litterbag Placem_Collection'!A114</f>
        <v>112</v>
      </c>
      <c r="C333" s="282" t="str">
        <f>'Dry_Litterbag Placem_Collection'!B114</f>
        <v xml:space="preserve">Mwantimba
</v>
      </c>
      <c r="D333" s="282" t="s">
        <v>2677</v>
      </c>
      <c r="E333" s="282" t="s">
        <v>2678</v>
      </c>
      <c r="F333" s="282">
        <v>2</v>
      </c>
      <c r="G333" s="283" t="str">
        <f>'Dry_Litterbag Placem_Collection'!C114</f>
        <v>Wet_Ag2_T8</v>
      </c>
      <c r="H333" s="284" t="s">
        <v>2559</v>
      </c>
      <c r="I333" s="292" t="s">
        <v>298</v>
      </c>
      <c r="J333" s="233" t="str">
        <f>'WetLitterbags placem_collection'!M114</f>
        <v>R41</v>
      </c>
      <c r="K333" s="235">
        <f>IFERROR(INDEX('Green_rooibos initial weight'!$C$5:$C$1749,MATCH(J333, 'Green_rooibos initial weight'!$A$5:$A$1749,0)),"")</f>
        <v>2.2010000000000001</v>
      </c>
      <c r="L333" s="235">
        <f t="shared" si="37"/>
        <v>1.9512</v>
      </c>
      <c r="M333" s="235">
        <f>AVERAGE('Ashed teabags wet'!$J$814:$J$816)</f>
        <v>2.2816647271287041</v>
      </c>
      <c r="N333" s="235">
        <f t="shared" si="38"/>
        <v>1.9066801578442647</v>
      </c>
      <c r="O333" s="235">
        <f>IF(IFERROR(INDEX('Both teabags AfterWet'!$D$1:$D$839,MATCH(J333,'Both teabags AfterWet'!$B$1:$B$839,0)),"")="","",(IFERROR(INDEX('Both teabags AfterWet'!$D$1:$D$839,MATCH(J333,'Both teabags AfterWet'!$B$1:$B$839,0)),"")))</f>
        <v>1.6910000000000001</v>
      </c>
      <c r="P333" s="235">
        <f t="shared" si="39"/>
        <v>1.5404</v>
      </c>
      <c r="Q333" s="235">
        <f>IFERROR(INDEX('Ashed teabags wet'!$J$2:$J$825,MATCH(J333,'Ashed teabags wet'!$B$2:$B$825,0)),"")</f>
        <v>6.9995105237407165</v>
      </c>
      <c r="R333" s="235">
        <f t="shared" si="43"/>
        <v>1.432579539892298</v>
      </c>
      <c r="S333" s="236">
        <f>'WetLitterbags placem_collection'!E114</f>
        <v>42762</v>
      </c>
      <c r="T333" s="236">
        <f>IF('WetLitterbags placem_collection'!G114="","",'WetLitterbags placem_collection'!G114)</f>
        <v>42816</v>
      </c>
      <c r="U333" s="237">
        <f t="shared" si="40"/>
        <v>54</v>
      </c>
      <c r="V333" s="235">
        <f t="shared" si="41"/>
        <v>0.41080000000000005</v>
      </c>
      <c r="W333" s="235">
        <f t="shared" si="42"/>
        <v>0.47410061795196667</v>
      </c>
      <c r="X333">
        <f>IFERROR(INDEX(Rainfall_Wet!$O$2:$O$217,MATCH(B333, Rainfall_Wet!$A$2:$A$217,0)),"")</f>
        <v>206.85140822299999</v>
      </c>
      <c r="Y333" s="241">
        <v>34.344660194174757</v>
      </c>
      <c r="Z333" s="241">
        <v>19.22727272727273</v>
      </c>
      <c r="AA333" s="241">
        <v>46.428067078552509</v>
      </c>
      <c r="AB333" s="242" t="s">
        <v>2688</v>
      </c>
      <c r="AC333" s="241">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s="25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f>
        <v/>
      </c>
      <c r="AM333" t="str">
        <f>IF(ISNUMBER(SEARCH("H", 'WetLitterbags placem_collection'!W114)),"YES","")</f>
        <v/>
      </c>
      <c r="AN333" t="str">
        <f>IF(ISNUMBER(SEARCH("R", 'WetLitterbags placem_collection'!W114)),"YES","")</f>
        <v>YES</v>
      </c>
    </row>
    <row r="334" spans="1:40" ht="15" customHeight="1">
      <c r="A334" s="268" t="s">
        <v>2460</v>
      </c>
      <c r="B334" s="282">
        <f>'Dry_Litterbag Placem_Collection'!A115</f>
        <v>113</v>
      </c>
      <c r="C334" s="282" t="str">
        <f>'Dry_Litterbag Placem_Collection'!B115</f>
        <v xml:space="preserve">Mwantimba
</v>
      </c>
      <c r="D334" s="282" t="s">
        <v>2677</v>
      </c>
      <c r="E334" s="282" t="s">
        <v>2678</v>
      </c>
      <c r="F334" s="282">
        <v>3</v>
      </c>
      <c r="G334" s="283" t="str">
        <f>'Dry_Litterbag Placem_Collection'!C115</f>
        <v>Wet_Ag3_T1</v>
      </c>
      <c r="H334" s="284" t="s">
        <v>2559</v>
      </c>
      <c r="I334" s="292" t="s">
        <v>298</v>
      </c>
      <c r="J334" s="233" t="str">
        <f>'WetLitterbags placem_collection'!M115</f>
        <v>R428</v>
      </c>
      <c r="K334" s="235">
        <f>IFERROR(INDEX('Green_rooibos initial weight'!$C$5:$C$1749,MATCH(J334, 'Green_rooibos initial weight'!$A$5:$A$1749,0)),"")</f>
        <v>2.202</v>
      </c>
      <c r="L334" s="235">
        <f t="shared" si="37"/>
        <v>1.9521999999999999</v>
      </c>
      <c r="M334" s="235">
        <f>AVERAGE('Ashed teabags wet'!$J$814:$J$816)</f>
        <v>2.2816647271287041</v>
      </c>
      <c r="N334" s="235">
        <f t="shared" si="38"/>
        <v>1.9076573411969935</v>
      </c>
      <c r="O334" s="235">
        <f>IF(IFERROR(INDEX('Both teabags AfterWet'!$D$1:$D$839,MATCH(J334,'Both teabags AfterWet'!$B$1:$B$839,0)),"")="","",(IFERROR(INDEX('Both teabags AfterWet'!$D$1:$D$839,MATCH(J334,'Both teabags AfterWet'!$B$1:$B$839,0)),"")))</f>
        <v>1.768</v>
      </c>
      <c r="P334" s="235">
        <f t="shared" si="39"/>
        <v>1.6173999999999999</v>
      </c>
      <c r="Q334" s="235">
        <f>IFERROR(INDEX('Ashed teabags wet'!$J$2:$J$825,MATCH(J334,'Ashed teabags wet'!$B$2:$B$825,0)),"")</f>
        <v>90.530490827962367</v>
      </c>
      <c r="R334" s="235">
        <f t="shared" si="43"/>
        <v>0.15315984134853666</v>
      </c>
      <c r="S334" s="236">
        <f>'WetLitterbags placem_collection'!E115</f>
        <v>42762</v>
      </c>
      <c r="T334" s="236">
        <f>IF('WetLitterbags placem_collection'!G115="","",'WetLitterbags placem_collection'!G115)</f>
        <v>42816</v>
      </c>
      <c r="U334" s="237">
        <f t="shared" si="40"/>
        <v>54</v>
      </c>
      <c r="V334" s="235">
        <f t="shared" si="41"/>
        <v>0.33479999999999999</v>
      </c>
      <c r="W334" s="235">
        <f t="shared" si="42"/>
        <v>1.7544974998484568</v>
      </c>
      <c r="X334">
        <f>IFERROR(INDEX(Rainfall_Wet!$O$2:$O$217,MATCH(B334, Rainfall_Wet!$A$2:$A$217,0)),"")</f>
        <v>206.85140822299999</v>
      </c>
      <c r="Y334" s="241">
        <v>27.96</v>
      </c>
      <c r="Z334" s="241">
        <v>4.9200000000000017</v>
      </c>
      <c r="AA334" s="241">
        <v>67.12</v>
      </c>
      <c r="AB334" s="242" t="s">
        <v>2688</v>
      </c>
      <c r="AC334" s="241">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s="25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f>
        <v/>
      </c>
      <c r="AM334" t="str">
        <f>IF(ISNUMBER(SEARCH("H", 'WetLitterbags placem_collection'!W115)),"YES","")</f>
        <v>YES</v>
      </c>
      <c r="AN334" t="str">
        <f>IF(ISNUMBER(SEARCH("R", 'WetLitterbags placem_collection'!W115)),"YES","")</f>
        <v>YES</v>
      </c>
    </row>
    <row r="335" spans="1:40" ht="15" customHeight="1">
      <c r="A335" s="268" t="s">
        <v>2460</v>
      </c>
      <c r="B335" s="282">
        <f>'Dry_Litterbag Placem_Collection'!A116</f>
        <v>114</v>
      </c>
      <c r="C335" s="282" t="str">
        <f>'Dry_Litterbag Placem_Collection'!B116</f>
        <v xml:space="preserve">Mwantimba
</v>
      </c>
      <c r="D335" s="282" t="s">
        <v>2677</v>
      </c>
      <c r="E335" s="282" t="s">
        <v>2678</v>
      </c>
      <c r="F335" s="282">
        <v>3</v>
      </c>
      <c r="G335" s="283" t="str">
        <f>'Dry_Litterbag Placem_Collection'!C116</f>
        <v>Wet_Ag3_T2</v>
      </c>
      <c r="H335" s="284" t="s">
        <v>2559</v>
      </c>
      <c r="I335" s="292" t="s">
        <v>298</v>
      </c>
      <c r="J335" s="233" t="str">
        <f>'WetLitterbags placem_collection'!M116</f>
        <v>R601</v>
      </c>
      <c r="K335" s="235">
        <f>IFERROR(INDEX('Green_rooibos initial weight'!$C$5:$C$1749,MATCH(J335, 'Green_rooibos initial weight'!$A$5:$A$1749,0)),"")</f>
        <v>2.198</v>
      </c>
      <c r="L335" s="235">
        <f t="shared" si="37"/>
        <v>1.9481999999999999</v>
      </c>
      <c r="M335" s="235">
        <f>AVERAGE('Ashed teabags wet'!$J$814:$J$816)</f>
        <v>2.2816647271287041</v>
      </c>
      <c r="N335" s="235">
        <f t="shared" si="38"/>
        <v>1.9037486077860786</v>
      </c>
      <c r="O335" s="235">
        <f>IF(IFERROR(INDEX('Both teabags AfterWet'!$D$1:$D$839,MATCH(J335,'Both teabags AfterWet'!$B$1:$B$839,0)),"")="","",(IFERROR(INDEX('Both teabags AfterWet'!$D$1:$D$839,MATCH(J335,'Both teabags AfterWet'!$B$1:$B$839,0)),"")))</f>
        <v>2.7930000000000001</v>
      </c>
      <c r="P335" s="235">
        <f t="shared" si="39"/>
        <v>2.6424000000000003</v>
      </c>
      <c r="Q335" s="235">
        <f>IFERROR(INDEX('Ashed teabags wet'!$J$2:$J$825,MATCH(J335,'Ashed teabags wet'!$B$2:$B$825,0)),"")</f>
        <v>95.101842870998382</v>
      </c>
      <c r="R335" s="235">
        <f t="shared" si="43"/>
        <v>0.12942890397673867</v>
      </c>
      <c r="S335" s="236">
        <f>'WetLitterbags placem_collection'!E116</f>
        <v>42762</v>
      </c>
      <c r="T335" s="236">
        <f>IF('WetLitterbags placem_collection'!G116="","",'WetLitterbags placem_collection'!G116)</f>
        <v>42816</v>
      </c>
      <c r="U335" s="237">
        <f t="shared" si="40"/>
        <v>54</v>
      </c>
      <c r="V335" s="235">
        <f t="shared" si="41"/>
        <v>-0.69420000000000037</v>
      </c>
      <c r="W335" s="235">
        <f t="shared" si="42"/>
        <v>1.7743197038093399</v>
      </c>
      <c r="X335">
        <f>IFERROR(INDEX(Rainfall_Wet!$O$2:$O$217,MATCH(B335, Rainfall_Wet!$A$2:$A$217,0)),"")</f>
        <v>206.85140822299999</v>
      </c>
      <c r="Y335" s="241">
        <v>27.96</v>
      </c>
      <c r="Z335" s="241">
        <v>4.9200000000000017</v>
      </c>
      <c r="AA335" s="241">
        <v>67.12</v>
      </c>
      <c r="AB335" s="242" t="s">
        <v>2688</v>
      </c>
      <c r="AC335" s="241">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s="25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f>
        <v/>
      </c>
      <c r="AM335" t="str">
        <f>IF(ISNUMBER(SEARCH("H", 'WetLitterbags placem_collection'!W116)),"YES","")</f>
        <v>YES</v>
      </c>
      <c r="AN335" t="str">
        <f>IF(ISNUMBER(SEARCH("R", 'WetLitterbags placem_collection'!W116)),"YES","")</f>
        <v>YES</v>
      </c>
    </row>
    <row r="336" spans="1:40" ht="15" customHeight="1">
      <c r="A336" s="268" t="s">
        <v>2460</v>
      </c>
      <c r="B336" s="282">
        <f>'Dry_Litterbag Placem_Collection'!A117</f>
        <v>115</v>
      </c>
      <c r="C336" s="282" t="str">
        <f>'Dry_Litterbag Placem_Collection'!B117</f>
        <v xml:space="preserve">Mwantimba
</v>
      </c>
      <c r="D336" s="282" t="s">
        <v>2677</v>
      </c>
      <c r="E336" s="282" t="s">
        <v>2678</v>
      </c>
      <c r="F336" s="282">
        <v>3</v>
      </c>
      <c r="G336" s="283" t="str">
        <f>'Dry_Litterbag Placem_Collection'!C117</f>
        <v>Wet_Ag3_T3</v>
      </c>
      <c r="H336" s="284" t="s">
        <v>2559</v>
      </c>
      <c r="I336" s="292" t="s">
        <v>298</v>
      </c>
      <c r="J336" s="233" t="str">
        <f>'WetLitterbags placem_collection'!M117</f>
        <v>R553</v>
      </c>
      <c r="K336" s="235">
        <f>IFERROR(INDEX('Green_rooibos initial weight'!$C$5:$C$1749,MATCH(J336, 'Green_rooibos initial weight'!$A$5:$A$1749,0)),"")</f>
        <v>2.1949999999999998</v>
      </c>
      <c r="L336" s="235">
        <f t="shared" si="37"/>
        <v>1.9451999999999998</v>
      </c>
      <c r="M336" s="235">
        <f>AVERAGE('Ashed teabags wet'!$J$814:$J$816)</f>
        <v>2.2816647271287041</v>
      </c>
      <c r="N336" s="235">
        <f t="shared" si="38"/>
        <v>1.9008170577278922</v>
      </c>
      <c r="O336" s="235">
        <f>IF(IFERROR(INDEX('Both teabags AfterWet'!$D$1:$D$839,MATCH(J336,'Both teabags AfterWet'!$B$1:$B$839,0)),"")="","",(IFERROR(INDEX('Both teabags AfterWet'!$D$1:$D$839,MATCH(J336,'Both teabags AfterWet'!$B$1:$B$839,0)),"")))</f>
        <v>0.99990000000000001</v>
      </c>
      <c r="P336" s="235">
        <f t="shared" si="39"/>
        <v>0.84929999999999994</v>
      </c>
      <c r="Q336" s="235">
        <f>IFERROR(INDEX('Ashed teabags wet'!$J$2:$J$825,MATCH(J336,'Ashed teabags wet'!$B$2:$B$825,0)),"")</f>
        <v>91.722365038559602</v>
      </c>
      <c r="R336" s="235">
        <f t="shared" si="43"/>
        <v>7.0301953727513244E-2</v>
      </c>
      <c r="S336" s="236">
        <f>'WetLitterbags placem_collection'!E117</f>
        <v>42762</v>
      </c>
      <c r="T336" s="236">
        <f>IF('WetLitterbags placem_collection'!G117="","",'WetLitterbags placem_collection'!G117)</f>
        <v>42816</v>
      </c>
      <c r="U336" s="237">
        <f t="shared" si="40"/>
        <v>54</v>
      </c>
      <c r="V336" s="235">
        <f t="shared" si="41"/>
        <v>1.0958999999999999</v>
      </c>
      <c r="W336" s="235">
        <f t="shared" si="42"/>
        <v>1.8305151040003791</v>
      </c>
      <c r="X336">
        <f>IFERROR(INDEX(Rainfall_Wet!$O$2:$O$217,MATCH(B336, Rainfall_Wet!$A$2:$A$217,0)),"")</f>
        <v>206.85140822299999</v>
      </c>
      <c r="Y336" s="241">
        <v>27.96</v>
      </c>
      <c r="Z336" s="241">
        <v>4.9200000000000017</v>
      </c>
      <c r="AA336" s="241">
        <v>67.12</v>
      </c>
      <c r="AB336" s="242" t="s">
        <v>2688</v>
      </c>
      <c r="AC336" s="241">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s="25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f>
        <v/>
      </c>
      <c r="AM336" t="str">
        <f>IF(ISNUMBER(SEARCH("H", 'WetLitterbags placem_collection'!W117)),"YES","")</f>
        <v>YES</v>
      </c>
      <c r="AN336" t="str">
        <f>IF(ISNUMBER(SEARCH("R", 'WetLitterbags placem_collection'!W117)),"YES","")</f>
        <v>YES</v>
      </c>
    </row>
    <row r="337" spans="1:40" ht="15" customHeight="1">
      <c r="A337" s="268" t="s">
        <v>2460</v>
      </c>
      <c r="B337" s="282">
        <f>'Dry_Litterbag Placem_Collection'!A118</f>
        <v>116</v>
      </c>
      <c r="C337" s="282" t="str">
        <f>'Dry_Litterbag Placem_Collection'!B118</f>
        <v xml:space="preserve">Mwantimba
</v>
      </c>
      <c r="D337" s="282" t="s">
        <v>2677</v>
      </c>
      <c r="E337" s="282" t="s">
        <v>2678</v>
      </c>
      <c r="F337" s="282">
        <v>3</v>
      </c>
      <c r="G337" s="283" t="str">
        <f>'Dry_Litterbag Placem_Collection'!C118</f>
        <v>Wet_Ag3_T4</v>
      </c>
      <c r="H337" s="284" t="s">
        <v>2559</v>
      </c>
      <c r="I337" s="292" t="s">
        <v>298</v>
      </c>
      <c r="J337" s="233" t="str">
        <f>'WetLitterbags placem_collection'!M118</f>
        <v>R459</v>
      </c>
      <c r="K337" s="235">
        <f>IFERROR(INDEX('Green_rooibos initial weight'!$C$5:$C$1749,MATCH(J337, 'Green_rooibos initial weight'!$A$5:$A$1749,0)),"")</f>
        <v>2.2090000000000001</v>
      </c>
      <c r="L337" s="235">
        <f t="shared" si="37"/>
        <v>1.9592000000000001</v>
      </c>
      <c r="M337" s="235">
        <f>AVERAGE('Ashed teabags wet'!$J$814:$J$816)</f>
        <v>2.2816647271287041</v>
      </c>
      <c r="N337" s="235">
        <f t="shared" si="38"/>
        <v>1.9144976246660945</v>
      </c>
      <c r="O337" s="235">
        <f>IF(IFERROR(INDEX('Both teabags AfterWet'!$D$1:$D$839,MATCH(J337,'Both teabags AfterWet'!$B$1:$B$839,0)),"")="","",(IFERROR(INDEX('Both teabags AfterWet'!$D$1:$D$839,MATCH(J337,'Both teabags AfterWet'!$B$1:$B$839,0)),"")))</f>
        <v>0.68710000000000004</v>
      </c>
      <c r="P337" s="235">
        <f t="shared" si="39"/>
        <v>0.53649999999999998</v>
      </c>
      <c r="Q337" s="235">
        <f>IFERROR(INDEX('Ashed teabags wet'!$J$2:$J$825,MATCH(J337,'Ashed teabags wet'!$B$2:$B$825,0)),"")</f>
        <v>84.783689706613757</v>
      </c>
      <c r="R337" s="235">
        <f t="shared" si="43"/>
        <v>8.1635504724017205E-2</v>
      </c>
      <c r="S337" s="236">
        <f>'WetLitterbags placem_collection'!E118</f>
        <v>42762</v>
      </c>
      <c r="T337" s="236">
        <f>IF('WetLitterbags placem_collection'!G118="","",'WetLitterbags placem_collection'!G118)</f>
        <v>42816</v>
      </c>
      <c r="U337" s="237">
        <f t="shared" si="40"/>
        <v>54</v>
      </c>
      <c r="V337" s="235">
        <f t="shared" si="41"/>
        <v>1.4227000000000001</v>
      </c>
      <c r="W337" s="235">
        <f t="shared" si="42"/>
        <v>1.8328621199420774</v>
      </c>
      <c r="X337">
        <f>IFERROR(INDEX(Rainfall_Wet!$O$2:$O$217,MATCH(B337, Rainfall_Wet!$A$2:$A$217,0)),"")</f>
        <v>206.85140822299999</v>
      </c>
      <c r="Y337" s="241">
        <v>27.96</v>
      </c>
      <c r="Z337" s="241">
        <v>4.9200000000000017</v>
      </c>
      <c r="AA337" s="241">
        <v>67.12</v>
      </c>
      <c r="AB337" s="242" t="s">
        <v>2688</v>
      </c>
      <c r="AC337" s="241">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s="25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f>
        <v/>
      </c>
      <c r="AM337" t="str">
        <f>IF(ISNUMBER(SEARCH("H", 'WetLitterbags placem_collection'!W118)),"YES","")</f>
        <v>YES</v>
      </c>
      <c r="AN337" t="str">
        <f>IF(ISNUMBER(SEARCH("R", 'WetLitterbags placem_collection'!W118)),"YES","")</f>
        <v>YES</v>
      </c>
    </row>
    <row r="338" spans="1:40" ht="15" customHeight="1">
      <c r="A338" s="268" t="s">
        <v>2460</v>
      </c>
      <c r="B338" s="282">
        <f>'Dry_Litterbag Placem_Collection'!A119</f>
        <v>117</v>
      </c>
      <c r="C338" s="282" t="str">
        <f>'Dry_Litterbag Placem_Collection'!B119</f>
        <v xml:space="preserve">Mwantimba
</v>
      </c>
      <c r="D338" s="282" t="s">
        <v>2677</v>
      </c>
      <c r="E338" s="282" t="s">
        <v>2678</v>
      </c>
      <c r="F338" s="282">
        <v>3</v>
      </c>
      <c r="G338" s="283" t="str">
        <f>'Dry_Litterbag Placem_Collection'!C119</f>
        <v>Wet_Ag3_T5</v>
      </c>
      <c r="H338" s="284" t="s">
        <v>2559</v>
      </c>
      <c r="I338" s="292" t="s">
        <v>298</v>
      </c>
      <c r="J338" s="233" t="str">
        <f>'WetLitterbags placem_collection'!M119</f>
        <v>R511</v>
      </c>
      <c r="K338" s="235">
        <f>IFERROR(INDEX('Green_rooibos initial weight'!$C$5:$C$1749,MATCH(J338, 'Green_rooibos initial weight'!$A$5:$A$1749,0)),"")</f>
        <v>2.1779999999999999</v>
      </c>
      <c r="L338" s="235">
        <f t="shared" si="37"/>
        <v>1.9281999999999999</v>
      </c>
      <c r="M338" s="235">
        <f>AVERAGE('Ashed teabags wet'!$J$814:$J$816)</f>
        <v>2.2816647271287041</v>
      </c>
      <c r="N338" s="235">
        <f t="shared" si="38"/>
        <v>1.8842049407315042</v>
      </c>
      <c r="O338" s="235">
        <f>IF(IFERROR(INDEX('Both teabags AfterWet'!$D$1:$D$839,MATCH(J338,'Both teabags AfterWet'!$B$1:$B$839,0)),"")="","",(IFERROR(INDEX('Both teabags AfterWet'!$D$1:$D$839,MATCH(J338,'Both teabags AfterWet'!$B$1:$B$839,0)),"")))</f>
        <v>0.39700000000000002</v>
      </c>
      <c r="P338" s="235">
        <f t="shared" si="39"/>
        <v>0.24640000000000001</v>
      </c>
      <c r="Q338" s="235">
        <f>IFERROR(INDEX('Ashed teabags wet'!$J$2:$J$825,MATCH(J338,'Ashed teabags wet'!$B$2:$B$825,0)),"")</f>
        <v>90.300678952473106</v>
      </c>
      <c r="R338" s="235">
        <f t="shared" si="43"/>
        <v>2.3899127061106279E-2</v>
      </c>
      <c r="S338" s="236">
        <f>'WetLitterbags placem_collection'!E119</f>
        <v>42762</v>
      </c>
      <c r="T338" s="236">
        <f>IF('WetLitterbags placem_collection'!G119="","",'WetLitterbags placem_collection'!G119)</f>
        <v>42816</v>
      </c>
      <c r="U338" s="237">
        <f t="shared" si="40"/>
        <v>54</v>
      </c>
      <c r="V338" s="235">
        <f t="shared" si="41"/>
        <v>1.6818</v>
      </c>
      <c r="W338" s="235">
        <f t="shared" si="42"/>
        <v>1.860305813670398</v>
      </c>
      <c r="X338">
        <f>IFERROR(INDEX(Rainfall_Wet!$O$2:$O$217,MATCH(B338, Rainfall_Wet!$A$2:$A$217,0)),"")</f>
        <v>206.85140822299999</v>
      </c>
      <c r="Y338" s="241">
        <v>27.96</v>
      </c>
      <c r="Z338" s="241">
        <v>4.9200000000000017</v>
      </c>
      <c r="AA338" s="241">
        <v>67.12</v>
      </c>
      <c r="AB338" s="242" t="s">
        <v>2688</v>
      </c>
      <c r="AC338" s="241">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s="25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f>
        <v/>
      </c>
      <c r="AM338" t="str">
        <f>IF(ISNUMBER(SEARCH("H", 'WetLitterbags placem_collection'!W119)),"YES","")</f>
        <v>YES</v>
      </c>
      <c r="AN338" t="str">
        <f>IF(ISNUMBER(SEARCH("R", 'WetLitterbags placem_collection'!W119)),"YES","")</f>
        <v>YES</v>
      </c>
    </row>
    <row r="339" spans="1:40" ht="15" customHeight="1">
      <c r="A339" s="268" t="s">
        <v>2460</v>
      </c>
      <c r="B339" s="282">
        <f>'Dry_Litterbag Placem_Collection'!A120</f>
        <v>118</v>
      </c>
      <c r="C339" s="282" t="str">
        <f>'Dry_Litterbag Placem_Collection'!B120</f>
        <v xml:space="preserve">Mwantimba
</v>
      </c>
      <c r="D339" s="282" t="s">
        <v>2677</v>
      </c>
      <c r="E339" s="282" t="s">
        <v>2678</v>
      </c>
      <c r="F339" s="282">
        <v>3</v>
      </c>
      <c r="G339" s="283" t="str">
        <f>'Dry_Litterbag Placem_Collection'!C120</f>
        <v>Wet_Ag3_T6</v>
      </c>
      <c r="H339" s="284" t="s">
        <v>2559</v>
      </c>
      <c r="I339" s="292" t="s">
        <v>298</v>
      </c>
      <c r="J339" s="233" t="str">
        <f>'WetLitterbags placem_collection'!M120</f>
        <v>R495</v>
      </c>
      <c r="K339" s="235">
        <f>IFERROR(INDEX('Green_rooibos initial weight'!$C$5:$C$1749,MATCH(J339, 'Green_rooibos initial weight'!$A$5:$A$1749,0)),"")</f>
        <v>2.25</v>
      </c>
      <c r="L339" s="235">
        <f t="shared" si="37"/>
        <v>2.0002</v>
      </c>
      <c r="M339" s="235">
        <f>AVERAGE('Ashed teabags wet'!$J$814:$J$816)</f>
        <v>2.2816647271287041</v>
      </c>
      <c r="N339" s="235">
        <f t="shared" si="38"/>
        <v>1.9545621421279717</v>
      </c>
      <c r="O339" s="235">
        <f>IF(IFERROR(INDEX('Both teabags AfterWet'!$D$1:$D$839,MATCH(J339,'Both teabags AfterWet'!$B$1:$B$839,0)),"")="","",(IFERROR(INDEX('Both teabags AfterWet'!$D$1:$D$839,MATCH(J339,'Both teabags AfterWet'!$B$1:$B$839,0)),"")))</f>
        <v>1.468</v>
      </c>
      <c r="P339" s="235">
        <f t="shared" si="39"/>
        <v>1.3173999999999999</v>
      </c>
      <c r="Q339" s="235">
        <f>IFERROR(INDEX('Ashed teabags wet'!$J$2:$J$825,MATCH(J339,'Ashed teabags wet'!$B$2:$B$825,0)),"")</f>
        <v>90.558576371725209</v>
      </c>
      <c r="R339" s="235">
        <f t="shared" si="43"/>
        <v>0.12438131487889215</v>
      </c>
      <c r="S339" s="236">
        <f>'WetLitterbags placem_collection'!E120</f>
        <v>42762</v>
      </c>
      <c r="T339" s="236">
        <f>IF('WetLitterbags placem_collection'!G120="","",'WetLitterbags placem_collection'!G120)</f>
        <v>42816</v>
      </c>
      <c r="U339" s="237">
        <f t="shared" si="40"/>
        <v>54</v>
      </c>
      <c r="V339" s="235">
        <f t="shared" si="41"/>
        <v>0.68280000000000007</v>
      </c>
      <c r="W339" s="235">
        <f t="shared" si="42"/>
        <v>1.8301808272490796</v>
      </c>
      <c r="X339">
        <f>IFERROR(INDEX(Rainfall_Wet!$O$2:$O$217,MATCH(B339, Rainfall_Wet!$A$2:$A$217,0)),"")</f>
        <v>206.85140822299999</v>
      </c>
      <c r="Y339" s="241">
        <v>27.96</v>
      </c>
      <c r="Z339" s="241">
        <v>4.9200000000000017</v>
      </c>
      <c r="AA339" s="241">
        <v>67.12</v>
      </c>
      <c r="AB339" s="242" t="s">
        <v>2688</v>
      </c>
      <c r="AC339" s="241">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s="25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f>
        <v/>
      </c>
      <c r="AM339" t="str">
        <f>IF(ISNUMBER(SEARCH("H", 'WetLitterbags placem_collection'!W120)),"YES","")</f>
        <v>YES</v>
      </c>
      <c r="AN339" t="str">
        <f>IF(ISNUMBER(SEARCH("R", 'WetLitterbags placem_collection'!W120)),"YES","")</f>
        <v/>
      </c>
    </row>
    <row r="340" spans="1:40" ht="15" customHeight="1">
      <c r="A340" s="268" t="s">
        <v>2460</v>
      </c>
      <c r="B340" s="282">
        <f>'Dry_Litterbag Placem_Collection'!A121</f>
        <v>119</v>
      </c>
      <c r="C340" s="282" t="str">
        <f>'Dry_Litterbag Placem_Collection'!B121</f>
        <v xml:space="preserve">Mwantimba
</v>
      </c>
      <c r="D340" s="282" t="s">
        <v>2677</v>
      </c>
      <c r="E340" s="282" t="s">
        <v>2678</v>
      </c>
      <c r="F340" s="282">
        <v>3</v>
      </c>
      <c r="G340" s="283" t="str">
        <f>'Dry_Litterbag Placem_Collection'!C121</f>
        <v>Wet_Ag3_T7</v>
      </c>
      <c r="H340" s="284" t="s">
        <v>2559</v>
      </c>
      <c r="I340" s="292" t="s">
        <v>298</v>
      </c>
      <c r="J340" s="233" t="str">
        <f>'WetLitterbags placem_collection'!M121</f>
        <v>R584</v>
      </c>
      <c r="K340" s="235">
        <f>IFERROR(INDEX('Green_rooibos initial weight'!$C$5:$C$1749,MATCH(J340, 'Green_rooibos initial weight'!$A$5:$A$1749,0)),"")</f>
        <v>2.2170000000000001</v>
      </c>
      <c r="L340" s="235">
        <f t="shared" si="37"/>
        <v>1.9672000000000001</v>
      </c>
      <c r="M340" s="235">
        <f>AVERAGE('Ashed teabags wet'!$J$814:$J$816)</f>
        <v>2.2816647271287041</v>
      </c>
      <c r="N340" s="235">
        <f t="shared" si="38"/>
        <v>1.9223150914879241</v>
      </c>
      <c r="O340" s="235">
        <f>IF(IFERROR(INDEX('Both teabags AfterWet'!$D$1:$D$839,MATCH(J340,'Both teabags AfterWet'!$B$1:$B$839,0)),"")="","",(IFERROR(INDEX('Both teabags AfterWet'!$D$1:$D$839,MATCH(J340,'Both teabags AfterWet'!$B$1:$B$839,0)),"")))</f>
        <v>0.435</v>
      </c>
      <c r="P340" s="235">
        <f t="shared" si="39"/>
        <v>0.28439999999999999</v>
      </c>
      <c r="Q340" s="235" t="str">
        <f>IFERROR(INDEX('Ashed teabags wet'!$J$2:$J$825,MATCH(J340,'Ashed teabags wet'!$B$2:$B$825,0)),"")</f>
        <v/>
      </c>
      <c r="R340" s="235" t="str">
        <f t="shared" si="43"/>
        <v/>
      </c>
      <c r="S340" s="236">
        <f>'WetLitterbags placem_collection'!E121</f>
        <v>42762</v>
      </c>
      <c r="T340" s="236">
        <f>IF('WetLitterbags placem_collection'!G121="","",'WetLitterbags placem_collection'!G121)</f>
        <v>42816</v>
      </c>
      <c r="U340" s="237">
        <f t="shared" si="40"/>
        <v>54</v>
      </c>
      <c r="V340" s="235">
        <f t="shared" si="41"/>
        <v>1.6828000000000001</v>
      </c>
      <c r="W340" s="235" t="str">
        <f t="shared" si="42"/>
        <v/>
      </c>
      <c r="X340">
        <f>IFERROR(INDEX(Rainfall_Wet!$O$2:$O$217,MATCH(B340, Rainfall_Wet!$A$2:$A$217,0)),"")</f>
        <v>206.85140822299999</v>
      </c>
      <c r="Y340" s="241">
        <v>27.96</v>
      </c>
      <c r="Z340" s="241">
        <v>4.9200000000000017</v>
      </c>
      <c r="AA340" s="241">
        <v>67.12</v>
      </c>
      <c r="AB340" s="242" t="s">
        <v>2688</v>
      </c>
      <c r="AC340" s="241">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s="25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f>
        <v/>
      </c>
      <c r="AM340" t="str">
        <f>IF(ISNUMBER(SEARCH("H", 'WetLitterbags placem_collection'!W121)),"YES","")</f>
        <v>YES</v>
      </c>
      <c r="AN340" t="str">
        <f>IF(ISNUMBER(SEARCH("R", 'WetLitterbags placem_collection'!W121)),"YES","")</f>
        <v/>
      </c>
    </row>
    <row r="341" spans="1:40" ht="15" customHeight="1">
      <c r="A341" s="268" t="s">
        <v>2460</v>
      </c>
      <c r="B341" s="282">
        <f>'Dry_Litterbag Placem_Collection'!A122</f>
        <v>120</v>
      </c>
      <c r="C341" s="282" t="str">
        <f>'Dry_Litterbag Placem_Collection'!B122</f>
        <v xml:space="preserve">Mwantimba
</v>
      </c>
      <c r="D341" s="282" t="s">
        <v>2677</v>
      </c>
      <c r="E341" s="282" t="s">
        <v>2678</v>
      </c>
      <c r="F341" s="282">
        <v>3</v>
      </c>
      <c r="G341" s="283" t="str">
        <f>'Dry_Litterbag Placem_Collection'!C122</f>
        <v>Wet_Ag3_T8</v>
      </c>
      <c r="H341" s="284" t="s">
        <v>2559</v>
      </c>
      <c r="I341" s="292" t="s">
        <v>298</v>
      </c>
      <c r="J341" s="233" t="str">
        <f>'WetLitterbags placem_collection'!M122</f>
        <v>R454</v>
      </c>
      <c r="K341" s="235">
        <f>IFERROR(INDEX('Green_rooibos initial weight'!$C$5:$C$1749,MATCH(J341, 'Green_rooibos initial weight'!$A$5:$A$1749,0)),"")</f>
        <v>2.1819999999999999</v>
      </c>
      <c r="L341" s="235">
        <f t="shared" si="37"/>
        <v>1.9321999999999999</v>
      </c>
      <c r="M341" s="235">
        <f>AVERAGE('Ashed teabags wet'!$J$814:$J$816)</f>
        <v>2.2816647271287041</v>
      </c>
      <c r="N341" s="235">
        <f t="shared" si="38"/>
        <v>1.8881136741424192</v>
      </c>
      <c r="O341" s="235">
        <f>IF(IFERROR(INDEX('Both teabags AfterWet'!$D$1:$D$839,MATCH(J341,'Both teabags AfterWet'!$B$1:$B$839,0)),"")="","",(IFERROR(INDEX('Both teabags AfterWet'!$D$1:$D$839,MATCH(J341,'Both teabags AfterWet'!$B$1:$B$839,0)),"")))</f>
        <v>0.3876</v>
      </c>
      <c r="P341" s="235">
        <f t="shared" si="39"/>
        <v>0.23699999999999999</v>
      </c>
      <c r="Q341" s="235" t="str">
        <f>IFERROR(INDEX('Ashed teabags wet'!$J$2:$J$825,MATCH(J341,'Ashed teabags wet'!$B$2:$B$825,0)),"")</f>
        <v/>
      </c>
      <c r="R341" s="235" t="str">
        <f t="shared" si="43"/>
        <v/>
      </c>
      <c r="S341" s="236">
        <f>'WetLitterbags placem_collection'!E122</f>
        <v>42762</v>
      </c>
      <c r="T341" s="236">
        <f>IF('WetLitterbags placem_collection'!G122="","",'WetLitterbags placem_collection'!G122)</f>
        <v>42816</v>
      </c>
      <c r="U341" s="237">
        <f t="shared" si="40"/>
        <v>54</v>
      </c>
      <c r="V341" s="235">
        <f t="shared" si="41"/>
        <v>1.6951999999999998</v>
      </c>
      <c r="W341" s="235" t="str">
        <f t="shared" si="42"/>
        <v/>
      </c>
      <c r="X341">
        <f>IFERROR(INDEX(Rainfall_Wet!$O$2:$O$217,MATCH(B341, Rainfall_Wet!$A$2:$A$217,0)),"")</f>
        <v>206.85140822299999</v>
      </c>
      <c r="Y341" s="241">
        <v>27.96</v>
      </c>
      <c r="Z341" s="241">
        <v>4.9200000000000017</v>
      </c>
      <c r="AA341" s="241">
        <v>67.12</v>
      </c>
      <c r="AB341" s="242" t="s">
        <v>2688</v>
      </c>
      <c r="AC341" s="241">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s="25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f>
        <v/>
      </c>
      <c r="AM341" t="str">
        <f>IF(ISNUMBER(SEARCH("H", 'WetLitterbags placem_collection'!W122)),"YES","")</f>
        <v>YES</v>
      </c>
      <c r="AN341" t="str">
        <f>IF(ISNUMBER(SEARCH("R", 'WetLitterbags placem_collection'!W122)),"YES","")</f>
        <v/>
      </c>
    </row>
    <row r="342" spans="1:40" ht="15" customHeight="1">
      <c r="A342" s="268" t="s">
        <v>2460</v>
      </c>
      <c r="B342" s="282">
        <f>'Dry_Litterbag Placem_Collection'!A123</f>
        <v>121</v>
      </c>
      <c r="C342" s="282" t="str">
        <f>'Dry_Litterbag Placem_Collection'!B123</f>
        <v xml:space="preserve">Mwantimba
</v>
      </c>
      <c r="D342" s="282" t="s">
        <v>2677</v>
      </c>
      <c r="E342" s="282" t="s">
        <v>2678</v>
      </c>
      <c r="F342" s="282">
        <v>4</v>
      </c>
      <c r="G342" s="283" t="str">
        <f>'Dry_Litterbag Placem_Collection'!C123</f>
        <v>Wet_Ag4_T1</v>
      </c>
      <c r="H342" s="284" t="s">
        <v>2559</v>
      </c>
      <c r="I342" s="292" t="s">
        <v>298</v>
      </c>
      <c r="J342" s="233" t="str">
        <f>'WetLitterbags placem_collection'!M123</f>
        <v>R532</v>
      </c>
      <c r="K342" s="235">
        <f>IFERROR(INDEX('Green_rooibos initial weight'!$C$5:$C$1749,MATCH(J342, 'Green_rooibos initial weight'!$A$5:$A$1749,0)),"")</f>
        <v>2.19</v>
      </c>
      <c r="L342" s="235">
        <f t="shared" si="37"/>
        <v>1.9401999999999999</v>
      </c>
      <c r="M342" s="235">
        <f>AVERAGE('Ashed teabags wet'!$J$814:$J$816)</f>
        <v>2.2816647271287041</v>
      </c>
      <c r="N342" s="235">
        <f t="shared" si="38"/>
        <v>1.8959311409642488</v>
      </c>
      <c r="O342" s="235">
        <f>IF(IFERROR(INDEX('Both teabags AfterWet'!$D$1:$D$839,MATCH(J342,'Both teabags AfterWet'!$B$1:$B$839,0)),"")="","",(IFERROR(INDEX('Both teabags AfterWet'!$D$1:$D$839,MATCH(J342,'Both teabags AfterWet'!$B$1:$B$839,0)),"")))</f>
        <v>1.7050000000000001</v>
      </c>
      <c r="P342" s="235">
        <f t="shared" si="39"/>
        <v>1.5544</v>
      </c>
      <c r="Q342" s="235">
        <f>IFERROR(INDEX('Ashed teabags wet'!$J$2:$J$825,MATCH(J342,'Ashed teabags wet'!$B$2:$B$825,0)),"")</f>
        <v>7.423795476892864</v>
      </c>
      <c r="R342" s="235">
        <f t="shared" si="43"/>
        <v>1.4390045231071773</v>
      </c>
      <c r="S342" s="236">
        <f>'WetLitterbags placem_collection'!E123</f>
        <v>42762</v>
      </c>
      <c r="T342" s="236">
        <f>IF('WetLitterbags placem_collection'!G123="","",'WetLitterbags placem_collection'!G123)</f>
        <v>42816</v>
      </c>
      <c r="U342" s="237">
        <f t="shared" si="40"/>
        <v>54</v>
      </c>
      <c r="V342" s="235">
        <f t="shared" si="41"/>
        <v>0.38579999999999992</v>
      </c>
      <c r="W342" s="235">
        <f t="shared" si="42"/>
        <v>0.45692661785707145</v>
      </c>
      <c r="X342">
        <f>IFERROR(INDEX(Rainfall_Wet!$O$2:$O$217,MATCH(B342, Rainfall_Wet!$A$2:$A$217,0)),"")</f>
        <v>206.85140822299999</v>
      </c>
      <c r="Y342" s="241">
        <v>17.96</v>
      </c>
      <c r="Z342" s="241">
        <v>4.9199999999999982</v>
      </c>
      <c r="AA342" s="241">
        <v>77.12</v>
      </c>
      <c r="AB342" s="242" t="s">
        <v>2689</v>
      </c>
      <c r="AC342" s="241">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s="25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f>
        <v>YES</v>
      </c>
      <c r="AM342" t="str">
        <f>IF(ISNUMBER(SEARCH("H", 'WetLitterbags placem_collection'!W123)),"YES","")</f>
        <v/>
      </c>
      <c r="AN342" t="str">
        <f>IF(ISNUMBER(SEARCH("R", 'WetLitterbags placem_collection'!W123)),"YES","")</f>
        <v>YES</v>
      </c>
    </row>
    <row r="343" spans="1:40" ht="15" customHeight="1">
      <c r="A343" s="268" t="s">
        <v>2460</v>
      </c>
      <c r="B343" s="282">
        <f>'Dry_Litterbag Placem_Collection'!A124</f>
        <v>122</v>
      </c>
      <c r="C343" s="282" t="str">
        <f>'Dry_Litterbag Placem_Collection'!B124</f>
        <v xml:space="preserve">Mwantimba
</v>
      </c>
      <c r="D343" s="282" t="s">
        <v>2677</v>
      </c>
      <c r="E343" s="282" t="s">
        <v>2678</v>
      </c>
      <c r="F343" s="282">
        <v>4</v>
      </c>
      <c r="G343" s="283" t="str">
        <f>'Dry_Litterbag Placem_Collection'!C124</f>
        <v>Wet_Ag4_T2</v>
      </c>
      <c r="H343" s="284" t="s">
        <v>2559</v>
      </c>
      <c r="I343" s="292" t="s">
        <v>298</v>
      </c>
      <c r="J343" s="233" t="str">
        <f>'WetLitterbags placem_collection'!M124</f>
        <v>R11</v>
      </c>
      <c r="K343" s="235">
        <f>IFERROR(INDEX('Green_rooibos initial weight'!$C$5:$C$1749,MATCH(J343, 'Green_rooibos initial weight'!$A$5:$A$1749,0)),"")</f>
        <v>2.2160000000000002</v>
      </c>
      <c r="L343" s="235">
        <f t="shared" si="37"/>
        <v>1.9662000000000002</v>
      </c>
      <c r="M343" s="235">
        <f>AVERAGE('Ashed teabags wet'!$J$814:$J$816)</f>
        <v>2.2816647271287041</v>
      </c>
      <c r="N343" s="235">
        <f t="shared" si="38"/>
        <v>1.9213379081351956</v>
      </c>
      <c r="O343" s="235">
        <f>IF(IFERROR(INDEX('Both teabags AfterWet'!$D$1:$D$839,MATCH(J343,'Both teabags AfterWet'!$B$1:$B$839,0)),"")="","",(IFERROR(INDEX('Both teabags AfterWet'!$D$1:$D$839,MATCH(J343,'Both teabags AfterWet'!$B$1:$B$839,0)),"")))</f>
        <v>1.25</v>
      </c>
      <c r="P343" s="235">
        <f t="shared" si="39"/>
        <v>1.0993999999999999</v>
      </c>
      <c r="Q343" s="235">
        <f>IFERROR(INDEX('Ashed teabags wet'!$J$2:$J$825,MATCH(J343,'Ashed teabags wet'!$B$2:$B$825,0)),"")</f>
        <v>8.4720121028745492</v>
      </c>
      <c r="R343" s="235">
        <f t="shared" si="43"/>
        <v>1.0062586989409972</v>
      </c>
      <c r="S343" s="236">
        <f>'WetLitterbags placem_collection'!E124</f>
        <v>42762</v>
      </c>
      <c r="T343" s="236">
        <f>IF('WetLitterbags placem_collection'!G124="","",'WetLitterbags placem_collection'!G124)</f>
        <v>42816</v>
      </c>
      <c r="U343" s="237">
        <f t="shared" si="40"/>
        <v>54</v>
      </c>
      <c r="V343" s="235">
        <f t="shared" si="41"/>
        <v>0.86680000000000024</v>
      </c>
      <c r="W343" s="235">
        <f t="shared" si="42"/>
        <v>0.91507920919419838</v>
      </c>
      <c r="X343">
        <f>IFERROR(INDEX(Rainfall_Wet!$O$2:$O$217,MATCH(B343, Rainfall_Wet!$A$2:$A$217,0)),"")</f>
        <v>206.85140822299999</v>
      </c>
      <c r="Y343" s="241">
        <v>17.96</v>
      </c>
      <c r="Z343" s="241">
        <v>4.9199999999999982</v>
      </c>
      <c r="AA343" s="241">
        <v>77.12</v>
      </c>
      <c r="AB343" s="242" t="s">
        <v>2689</v>
      </c>
      <c r="AC343" s="241">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s="25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f>
        <v/>
      </c>
      <c r="AM343" t="str">
        <f>IF(ISNUMBER(SEARCH("H", 'WetLitterbags placem_collection'!W124)),"YES","")</f>
        <v/>
      </c>
      <c r="AN343" t="str">
        <f>IF(ISNUMBER(SEARCH("R", 'WetLitterbags placem_collection'!W124)),"YES","")</f>
        <v>YES</v>
      </c>
    </row>
    <row r="344" spans="1:40" ht="15" customHeight="1">
      <c r="A344" s="268" t="s">
        <v>2460</v>
      </c>
      <c r="B344" s="282">
        <f>'Dry_Litterbag Placem_Collection'!A125</f>
        <v>123</v>
      </c>
      <c r="C344" s="282" t="str">
        <f>'Dry_Litterbag Placem_Collection'!B125</f>
        <v xml:space="preserve">Mwantimba
</v>
      </c>
      <c r="D344" s="282" t="s">
        <v>2677</v>
      </c>
      <c r="E344" s="282" t="s">
        <v>2678</v>
      </c>
      <c r="F344" s="282">
        <v>4</v>
      </c>
      <c r="G344" s="283" t="str">
        <f>'Dry_Litterbag Placem_Collection'!C125</f>
        <v>Wet_Ag4_T3</v>
      </c>
      <c r="H344" s="284" t="s">
        <v>2559</v>
      </c>
      <c r="I344" s="292" t="s">
        <v>298</v>
      </c>
      <c r="J344" s="233" t="str">
        <f>'WetLitterbags placem_collection'!M125</f>
        <v>R575</v>
      </c>
      <c r="K344" s="235">
        <f>IFERROR(INDEX('Green_rooibos initial weight'!$C$5:$C$1749,MATCH(J344, 'Green_rooibos initial weight'!$A$5:$A$1749,0)),"")</f>
        <v>2.0990000000000002</v>
      </c>
      <c r="L344" s="235">
        <f t="shared" si="37"/>
        <v>1.8492000000000002</v>
      </c>
      <c r="M344" s="235">
        <f>AVERAGE('Ashed teabags wet'!$J$814:$J$816)</f>
        <v>2.2816647271287041</v>
      </c>
      <c r="N344" s="235">
        <f t="shared" si="38"/>
        <v>1.8070074558659361</v>
      </c>
      <c r="O344" s="235">
        <f>IF(IFERROR(INDEX('Both teabags AfterWet'!$D$1:$D$839,MATCH(J344,'Both teabags AfterWet'!$B$1:$B$839,0)),"")="","",(IFERROR(INDEX('Both teabags AfterWet'!$D$1:$D$839,MATCH(J344,'Both teabags AfterWet'!$B$1:$B$839,0)),"")))</f>
        <v>1.6872</v>
      </c>
      <c r="P344" s="235">
        <f t="shared" si="39"/>
        <v>1.5366</v>
      </c>
      <c r="Q344" s="235">
        <f>IFERROR(INDEX('Ashed teabags wet'!$J$2:$J$825,MATCH(J344,'Ashed teabags wet'!$B$2:$B$825,0)),"")</f>
        <v>26.082677165354383</v>
      </c>
      <c r="R344" s="235">
        <f t="shared" si="43"/>
        <v>1.1358135826771645</v>
      </c>
      <c r="S344" s="236">
        <f>'WetLitterbags placem_collection'!E125</f>
        <v>42762</v>
      </c>
      <c r="T344" s="236">
        <f>IF('WetLitterbags placem_collection'!G125="","",'WetLitterbags placem_collection'!G125)</f>
        <v>42816</v>
      </c>
      <c r="U344" s="237">
        <f t="shared" si="40"/>
        <v>54</v>
      </c>
      <c r="V344" s="235">
        <f t="shared" si="41"/>
        <v>0.31260000000000021</v>
      </c>
      <c r="W344" s="235">
        <f t="shared" si="42"/>
        <v>0.67119387318877166</v>
      </c>
      <c r="X344">
        <f>IFERROR(INDEX(Rainfall_Wet!$O$2:$O$217,MATCH(B344, Rainfall_Wet!$A$2:$A$217,0)),"")</f>
        <v>206.85140822299999</v>
      </c>
      <c r="Y344" s="241">
        <v>17.96</v>
      </c>
      <c r="Z344" s="241">
        <v>4.9199999999999982</v>
      </c>
      <c r="AA344" s="241">
        <v>77.12</v>
      </c>
      <c r="AB344" s="242" t="s">
        <v>2689</v>
      </c>
      <c r="AC344" s="241">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s="25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f>
        <v>YES</v>
      </c>
      <c r="AM344" t="str">
        <f>IF(ISNUMBER(SEARCH("H", 'WetLitterbags placem_collection'!W125)),"YES","")</f>
        <v>YES</v>
      </c>
      <c r="AN344" t="str">
        <f>IF(ISNUMBER(SEARCH("R", 'WetLitterbags placem_collection'!W125)),"YES","")</f>
        <v/>
      </c>
    </row>
    <row r="345" spans="1:40" ht="15" customHeight="1">
      <c r="A345" s="268" t="s">
        <v>2460</v>
      </c>
      <c r="B345" s="282">
        <f>'Dry_Litterbag Placem_Collection'!A126</f>
        <v>124</v>
      </c>
      <c r="C345" s="282" t="str">
        <f>'Dry_Litterbag Placem_Collection'!B126</f>
        <v xml:space="preserve">Mwantimba
</v>
      </c>
      <c r="D345" s="282" t="s">
        <v>2677</v>
      </c>
      <c r="E345" s="282" t="s">
        <v>2678</v>
      </c>
      <c r="F345" s="282">
        <v>4</v>
      </c>
      <c r="G345" s="283" t="str">
        <f>'Dry_Litterbag Placem_Collection'!C126</f>
        <v>Wet_Ag4_T4</v>
      </c>
      <c r="H345" s="284" t="s">
        <v>2559</v>
      </c>
      <c r="I345" s="292" t="s">
        <v>298</v>
      </c>
      <c r="J345" s="233" t="str">
        <f>'WetLitterbags placem_collection'!M126</f>
        <v>R39</v>
      </c>
      <c r="K345" s="235">
        <f>IFERROR(INDEX('Green_rooibos initial weight'!$C$5:$C$1749,MATCH(J345, 'Green_rooibos initial weight'!$A$5:$A$1749,0)),"")</f>
        <v>2.1429999999999998</v>
      </c>
      <c r="L345" s="235">
        <f t="shared" si="37"/>
        <v>1.8931999999999998</v>
      </c>
      <c r="M345" s="235">
        <f>AVERAGE('Ashed teabags wet'!$J$814:$J$816)</f>
        <v>2.2816647271287041</v>
      </c>
      <c r="N345" s="235">
        <f t="shared" si="38"/>
        <v>1.850003523385999</v>
      </c>
      <c r="O345" s="235">
        <f>IF(IFERROR(INDEX('Both teabags AfterWet'!$D$1:$D$839,MATCH(J345,'Both teabags AfterWet'!$B$1:$B$839,0)),"")="","",(IFERROR(INDEX('Both teabags AfterWet'!$D$1:$D$839,MATCH(J345,'Both teabags AfterWet'!$B$1:$B$839,0)),"")))</f>
        <v>1.4910000000000001</v>
      </c>
      <c r="P345" s="235">
        <f t="shared" si="39"/>
        <v>1.3404</v>
      </c>
      <c r="Q345" s="235">
        <f>IFERROR(INDEX('Ashed teabags wet'!$J$2:$J$825,MATCH(J345,'Ashed teabags wet'!$B$2:$B$825,0)),"")</f>
        <v>7.1782178217821846</v>
      </c>
      <c r="R345" s="235">
        <f t="shared" si="43"/>
        <v>1.2441831683168316</v>
      </c>
      <c r="S345" s="236">
        <f>'WetLitterbags placem_collection'!E126</f>
        <v>42762</v>
      </c>
      <c r="T345" s="236">
        <f>IF('WetLitterbags placem_collection'!G126="","",'WetLitterbags placem_collection'!G126)</f>
        <v>42816</v>
      </c>
      <c r="U345" s="237">
        <f t="shared" si="40"/>
        <v>54</v>
      </c>
      <c r="V345" s="235">
        <f t="shared" si="41"/>
        <v>0.55279999999999974</v>
      </c>
      <c r="W345" s="235">
        <f t="shared" si="42"/>
        <v>0.60582035506916743</v>
      </c>
      <c r="X345">
        <f>IFERROR(INDEX(Rainfall_Wet!$O$2:$O$217,MATCH(B345, Rainfall_Wet!$A$2:$A$217,0)),"")</f>
        <v>206.85140822299999</v>
      </c>
      <c r="Y345" s="241">
        <v>17.96</v>
      </c>
      <c r="Z345" s="241">
        <v>4.9199999999999982</v>
      </c>
      <c r="AA345" s="241">
        <v>77.12</v>
      </c>
      <c r="AB345" s="242" t="s">
        <v>2689</v>
      </c>
      <c r="AC345" s="241">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s="25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f>
        <v/>
      </c>
      <c r="AM345" t="str">
        <f>IF(ISNUMBER(SEARCH("H", 'WetLitterbags placem_collection'!W126)),"YES","")</f>
        <v/>
      </c>
      <c r="AN345" t="str">
        <f>IF(ISNUMBER(SEARCH("R", 'WetLitterbags placem_collection'!W126)),"YES","")</f>
        <v>YES</v>
      </c>
    </row>
    <row r="346" spans="1:40" ht="15" customHeight="1">
      <c r="A346" s="268" t="s">
        <v>2460</v>
      </c>
      <c r="B346" s="282">
        <f>'Dry_Litterbag Placem_Collection'!A127</f>
        <v>125</v>
      </c>
      <c r="C346" s="282" t="str">
        <f>'Dry_Litterbag Placem_Collection'!B127</f>
        <v xml:space="preserve">Mwantimba
</v>
      </c>
      <c r="D346" s="282" t="s">
        <v>2677</v>
      </c>
      <c r="E346" s="282" t="s">
        <v>2678</v>
      </c>
      <c r="F346" s="282">
        <v>4</v>
      </c>
      <c r="G346" s="283" t="str">
        <f>'Dry_Litterbag Placem_Collection'!C127</f>
        <v>Wet_Ag4_T5</v>
      </c>
      <c r="H346" s="284" t="s">
        <v>2559</v>
      </c>
      <c r="I346" s="292" t="s">
        <v>298</v>
      </c>
      <c r="J346" s="233" t="str">
        <f>'WetLitterbags placem_collection'!M127</f>
        <v>R560</v>
      </c>
      <c r="K346" s="235">
        <f>IFERROR(INDEX('Green_rooibos initial weight'!$C$5:$C$1749,MATCH(J346, 'Green_rooibos initial weight'!$A$5:$A$1749,0)),"")</f>
        <v>2.157</v>
      </c>
      <c r="L346" s="235">
        <f t="shared" si="37"/>
        <v>1.9072</v>
      </c>
      <c r="M346" s="235">
        <f>AVERAGE('Ashed teabags wet'!$J$814:$J$816)</f>
        <v>2.2816647271287041</v>
      </c>
      <c r="N346" s="235">
        <f t="shared" si="38"/>
        <v>1.8636840903242013</v>
      </c>
      <c r="O346" s="235">
        <f>IF(IFERROR(INDEX('Both teabags AfterWet'!$D$1:$D$839,MATCH(J346,'Both teabags AfterWet'!$B$1:$B$839,0)),"")="","",(IFERROR(INDEX('Both teabags AfterWet'!$D$1:$D$839,MATCH(J346,'Both teabags AfterWet'!$B$1:$B$839,0)),"")))</f>
        <v>1.254</v>
      </c>
      <c r="P346" s="235">
        <f t="shared" si="39"/>
        <v>1.1033999999999999</v>
      </c>
      <c r="Q346" s="235">
        <f>IFERROR(INDEX('Ashed teabags wet'!$J$2:$J$825,MATCH(J346,'Ashed teabags wet'!$B$2:$B$825,0)),"")</f>
        <v>92.570579494799119</v>
      </c>
      <c r="R346" s="235">
        <f t="shared" si="43"/>
        <v>8.1976225854386575E-2</v>
      </c>
      <c r="S346" s="236">
        <f>'WetLitterbags placem_collection'!E127</f>
        <v>42762</v>
      </c>
      <c r="T346" s="236">
        <f>IF('WetLitterbags placem_collection'!G127="","",'WetLitterbags placem_collection'!G127)</f>
        <v>42816</v>
      </c>
      <c r="U346" s="237">
        <f t="shared" si="40"/>
        <v>54</v>
      </c>
      <c r="V346" s="235">
        <f t="shared" si="41"/>
        <v>0.80380000000000007</v>
      </c>
      <c r="W346" s="235">
        <f t="shared" si="42"/>
        <v>1.7817078644698148</v>
      </c>
      <c r="X346">
        <f>IFERROR(INDEX(Rainfall_Wet!$O$2:$O$217,MATCH(B346, Rainfall_Wet!$A$2:$A$217,0)),"")</f>
        <v>206.85140822299999</v>
      </c>
      <c r="Y346" s="241">
        <v>17.96</v>
      </c>
      <c r="Z346" s="241">
        <v>4.9199999999999982</v>
      </c>
      <c r="AA346" s="241">
        <v>77.12</v>
      </c>
      <c r="AB346" s="242" t="s">
        <v>2689</v>
      </c>
      <c r="AC346" s="241">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s="25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f>
        <v/>
      </c>
      <c r="AM346" t="str">
        <f>IF(ISNUMBER(SEARCH("H", 'WetLitterbags placem_collection'!W127)),"YES","")</f>
        <v>YES</v>
      </c>
      <c r="AN346" t="str">
        <f>IF(ISNUMBER(SEARCH("R", 'WetLitterbags placem_collection'!W127)),"YES","")</f>
        <v>YES</v>
      </c>
    </row>
    <row r="347" spans="1:40" ht="15" customHeight="1">
      <c r="A347" s="268" t="s">
        <v>2460</v>
      </c>
      <c r="B347" s="282">
        <f>'Dry_Litterbag Placem_Collection'!A128</f>
        <v>126</v>
      </c>
      <c r="C347" s="282" t="str">
        <f>'Dry_Litterbag Placem_Collection'!B128</f>
        <v xml:space="preserve">Mwantimba
</v>
      </c>
      <c r="D347" s="282" t="s">
        <v>2677</v>
      </c>
      <c r="E347" s="282" t="s">
        <v>2678</v>
      </c>
      <c r="F347" s="282">
        <v>4</v>
      </c>
      <c r="G347" s="283" t="str">
        <f>'Dry_Litterbag Placem_Collection'!C128</f>
        <v>Wet_Ag4_T6</v>
      </c>
      <c r="H347" s="284" t="s">
        <v>2559</v>
      </c>
      <c r="I347" s="292" t="s">
        <v>298</v>
      </c>
      <c r="J347" s="233" t="str">
        <f>'WetLitterbags placem_collection'!M128</f>
        <v>R562</v>
      </c>
      <c r="K347" s="235">
        <f>IFERROR(INDEX('Green_rooibos initial weight'!$C$5:$C$1749,MATCH(J347, 'Green_rooibos initial weight'!$A$5:$A$1749,0)),"")</f>
        <v>2.2810000000000001</v>
      </c>
      <c r="L347" s="235">
        <f t="shared" si="37"/>
        <v>2.0312000000000001</v>
      </c>
      <c r="M347" s="235">
        <f>AVERAGE('Ashed teabags wet'!$J$814:$J$816)</f>
        <v>2.2816647271287041</v>
      </c>
      <c r="N347" s="235">
        <f t="shared" si="38"/>
        <v>1.9848548260625618</v>
      </c>
      <c r="O347" s="235">
        <f>IF(IFERROR(INDEX('Both teabags AfterWet'!$D$1:$D$839,MATCH(J347,'Both teabags AfterWet'!$B$1:$B$839,0)),"")="","",(IFERROR(INDEX('Both teabags AfterWet'!$D$1:$D$839,MATCH(J347,'Both teabags AfterWet'!$B$1:$B$839,0)),"")))</f>
        <v>0.17599999999999999</v>
      </c>
      <c r="P347" s="235">
        <f t="shared" si="39"/>
        <v>2.5399999999999978E-2</v>
      </c>
      <c r="Q347" s="235" t="str">
        <f>IFERROR(INDEX('Ashed teabags wet'!$J$2:$J$825,MATCH(J347,'Ashed teabags wet'!$B$2:$B$825,0)),"")</f>
        <v/>
      </c>
      <c r="R347" s="235" t="str">
        <f t="shared" si="43"/>
        <v/>
      </c>
      <c r="S347" s="236">
        <f>'WetLitterbags placem_collection'!E128</f>
        <v>42762</v>
      </c>
      <c r="T347" s="236">
        <f>IF('WetLitterbags placem_collection'!G128="","",'WetLitterbags placem_collection'!G128)</f>
        <v>42816</v>
      </c>
      <c r="U347" s="237">
        <f t="shared" si="40"/>
        <v>54</v>
      </c>
      <c r="V347" s="235">
        <f t="shared" si="41"/>
        <v>2.0058000000000002</v>
      </c>
      <c r="W347" s="235" t="str">
        <f t="shared" si="42"/>
        <v/>
      </c>
      <c r="X347">
        <f>IFERROR(INDEX(Rainfall_Wet!$O$2:$O$217,MATCH(B347, Rainfall_Wet!$A$2:$A$217,0)),"")</f>
        <v>206.85140822299999</v>
      </c>
      <c r="Y347" s="241">
        <v>17.96</v>
      </c>
      <c r="Z347" s="241">
        <v>4.9199999999999982</v>
      </c>
      <c r="AA347" s="241">
        <v>77.12</v>
      </c>
      <c r="AB347" s="242" t="s">
        <v>2689</v>
      </c>
      <c r="AC347" s="241">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s="25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f>
        <v/>
      </c>
      <c r="AM347" t="str">
        <f>IF(ISNUMBER(SEARCH("H", 'WetLitterbags placem_collection'!W128)),"YES","")</f>
        <v/>
      </c>
      <c r="AN347" t="str">
        <f>IF(ISNUMBER(SEARCH("R", 'WetLitterbags placem_collection'!W128)),"YES","")</f>
        <v/>
      </c>
    </row>
    <row r="348" spans="1:40" ht="15" customHeight="1">
      <c r="A348" s="268" t="s">
        <v>2460</v>
      </c>
      <c r="B348" s="282">
        <f>'Dry_Litterbag Placem_Collection'!A129</f>
        <v>127</v>
      </c>
      <c r="C348" s="282" t="str">
        <f>'Dry_Litterbag Placem_Collection'!B129</f>
        <v xml:space="preserve">Mwantimba
</v>
      </c>
      <c r="D348" s="282" t="s">
        <v>2677</v>
      </c>
      <c r="E348" s="282" t="s">
        <v>2678</v>
      </c>
      <c r="F348" s="282">
        <v>4</v>
      </c>
      <c r="G348" s="283" t="str">
        <f>'Dry_Litterbag Placem_Collection'!C129</f>
        <v>Wet_Ag4_T7</v>
      </c>
      <c r="H348" s="284" t="s">
        <v>2559</v>
      </c>
      <c r="I348" s="292" t="s">
        <v>298</v>
      </c>
      <c r="J348" s="233" t="str">
        <f>'WetLitterbags placem_collection'!M129</f>
        <v>R506</v>
      </c>
      <c r="K348" s="235">
        <f>IFERROR(INDEX('Green_rooibos initial weight'!$C$5:$C$1749,MATCH(J348, 'Green_rooibos initial weight'!$A$5:$A$1749,0)),"")</f>
        <v>2.1579999999999999</v>
      </c>
      <c r="L348" s="235">
        <f t="shared" si="37"/>
        <v>1.9081999999999999</v>
      </c>
      <c r="M348" s="235">
        <f>AVERAGE('Ashed teabags wet'!$J$814:$J$816)</f>
        <v>2.2816647271287041</v>
      </c>
      <c r="N348" s="235">
        <f t="shared" si="38"/>
        <v>1.8646612736769299</v>
      </c>
      <c r="O348" s="235">
        <f>IF(IFERROR(INDEX('Both teabags AfterWet'!$D$1:$D$839,MATCH(J348,'Both teabags AfterWet'!$B$1:$B$839,0)),"")="","",(IFERROR(INDEX('Both teabags AfterWet'!$D$1:$D$839,MATCH(J348,'Both teabags AfterWet'!$B$1:$B$839,0)),"")))</f>
        <v>1.4710000000000001</v>
      </c>
      <c r="P348" s="235">
        <f t="shared" si="39"/>
        <v>1.3204</v>
      </c>
      <c r="Q348" s="235">
        <f>IFERROR(INDEX('Ashed teabags wet'!$J$2:$J$825,MATCH(J348,'Ashed teabags wet'!$B$2:$B$825,0)),"")</f>
        <v>5.8622374206153776</v>
      </c>
      <c r="R348" s="235">
        <f t="shared" si="43"/>
        <v>1.2429950170981945</v>
      </c>
      <c r="S348" s="236">
        <f>'WetLitterbags placem_collection'!E129</f>
        <v>42762</v>
      </c>
      <c r="T348" s="236">
        <f>IF('WetLitterbags placem_collection'!G129="","",'WetLitterbags placem_collection'!G129)</f>
        <v>42816</v>
      </c>
      <c r="U348" s="237">
        <f t="shared" si="40"/>
        <v>54</v>
      </c>
      <c r="V348" s="235">
        <f t="shared" si="41"/>
        <v>0.58779999999999988</v>
      </c>
      <c r="W348" s="235">
        <f t="shared" si="42"/>
        <v>0.62166625657873542</v>
      </c>
      <c r="X348">
        <f>IFERROR(INDEX(Rainfall_Wet!$O$2:$O$217,MATCH(B348, Rainfall_Wet!$A$2:$A$217,0)),"")</f>
        <v>206.85140822299999</v>
      </c>
      <c r="Y348" s="241">
        <v>17.96</v>
      </c>
      <c r="Z348" s="241">
        <v>4.9199999999999982</v>
      </c>
      <c r="AA348" s="241">
        <v>77.12</v>
      </c>
      <c r="AB348" s="242" t="s">
        <v>2689</v>
      </c>
      <c r="AC348" s="241">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s="25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f>
        <v/>
      </c>
      <c r="AM348" t="str">
        <f>IF(ISNUMBER(SEARCH("H", 'WetLitterbags placem_collection'!W129)),"YES","")</f>
        <v/>
      </c>
      <c r="AN348" t="str">
        <f>IF(ISNUMBER(SEARCH("R", 'WetLitterbags placem_collection'!W129)),"YES","")</f>
        <v/>
      </c>
    </row>
    <row r="349" spans="1:40" ht="15" customHeight="1">
      <c r="A349" s="268" t="s">
        <v>2460</v>
      </c>
      <c r="B349" s="282">
        <f>'Dry_Litterbag Placem_Collection'!A130</f>
        <v>128</v>
      </c>
      <c r="C349" s="282" t="str">
        <f>'Dry_Litterbag Placem_Collection'!B130</f>
        <v xml:space="preserve">Mwantimba
</v>
      </c>
      <c r="D349" s="282" t="s">
        <v>2677</v>
      </c>
      <c r="E349" s="282" t="s">
        <v>2678</v>
      </c>
      <c r="F349" s="282">
        <v>4</v>
      </c>
      <c r="G349" s="283" t="str">
        <f>'Dry_Litterbag Placem_Collection'!C130</f>
        <v>Wet_Ag4_T8</v>
      </c>
      <c r="H349" s="284" t="s">
        <v>2559</v>
      </c>
      <c r="I349" s="292" t="s">
        <v>298</v>
      </c>
      <c r="J349" s="233" t="str">
        <f>'WetLitterbags placem_collection'!M130</f>
        <v>R554</v>
      </c>
      <c r="K349" s="235">
        <f>IFERROR(INDEX('Green_rooibos initial weight'!$C$5:$C$1749,MATCH(J349, 'Green_rooibos initial weight'!$A$5:$A$1749,0)),"")</f>
        <v>2.1779999999999999</v>
      </c>
      <c r="L349" s="235">
        <f t="shared" si="37"/>
        <v>1.9281999999999999</v>
      </c>
      <c r="M349" s="235">
        <f>AVERAGE('Ashed teabags wet'!$J$814:$J$816)</f>
        <v>2.2816647271287041</v>
      </c>
      <c r="N349" s="235">
        <f t="shared" si="38"/>
        <v>1.8842049407315042</v>
      </c>
      <c r="O349" s="235">
        <f>IF(IFERROR(INDEX('Both teabags AfterWet'!$D$1:$D$839,MATCH(J349,'Both teabags AfterWet'!$B$1:$B$839,0)),"")="","",(IFERROR(INDEX('Both teabags AfterWet'!$D$1:$D$839,MATCH(J349,'Both teabags AfterWet'!$B$1:$B$839,0)),"")))</f>
        <v>2.5259999999999998</v>
      </c>
      <c r="P349" s="235">
        <f t="shared" si="39"/>
        <v>2.3754</v>
      </c>
      <c r="Q349" s="235">
        <f>IFERROR(INDEX('Ashed teabags wet'!$J$2:$J$825,MATCH(J349,'Ashed teabags wet'!$B$2:$B$825,0)),"")</f>
        <v>66.458433445459406</v>
      </c>
      <c r="R349" s="235">
        <f t="shared" si="43"/>
        <v>0.79674637193655728</v>
      </c>
      <c r="S349" s="236">
        <f>'WetLitterbags placem_collection'!E130</f>
        <v>42762</v>
      </c>
      <c r="T349" s="236">
        <f>IF('WetLitterbags placem_collection'!G130="","",'WetLitterbags placem_collection'!G130)</f>
        <v>42816</v>
      </c>
      <c r="U349" s="237">
        <f t="shared" si="40"/>
        <v>54</v>
      </c>
      <c r="V349" s="235">
        <f t="shared" si="41"/>
        <v>-0.44720000000000004</v>
      </c>
      <c r="W349" s="235">
        <f t="shared" si="42"/>
        <v>1.087458568794947</v>
      </c>
      <c r="X349">
        <f>IFERROR(INDEX(Rainfall_Wet!$O$2:$O$217,MATCH(B349, Rainfall_Wet!$A$2:$A$217,0)),"")</f>
        <v>206.85140822299999</v>
      </c>
      <c r="Y349" s="241">
        <v>17.96</v>
      </c>
      <c r="Z349" s="241">
        <v>4.9199999999999982</v>
      </c>
      <c r="AA349" s="241">
        <v>77.12</v>
      </c>
      <c r="AB349" s="242" t="s">
        <v>2689</v>
      </c>
      <c r="AC349" s="241">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s="25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f>
        <v>YES</v>
      </c>
      <c r="AM349" t="str">
        <f>IF(ISNUMBER(SEARCH("H", 'WetLitterbags placem_collection'!W130)),"YES","")</f>
        <v>YES</v>
      </c>
      <c r="AN349" t="str">
        <f>IF(ISNUMBER(SEARCH("R", 'WetLitterbags placem_collection'!W130)),"YES","")</f>
        <v>YES</v>
      </c>
    </row>
    <row r="350" spans="1:40" ht="15" customHeight="1">
      <c r="A350" s="268" t="s">
        <v>2460</v>
      </c>
      <c r="B350" s="282">
        <f>'Dry_Litterbag Placem_Collection'!A131</f>
        <v>129</v>
      </c>
      <c r="C350" s="282" t="str">
        <f>'Dry_Litterbag Placem_Collection'!B131</f>
        <v xml:space="preserve">Mwantimba
</v>
      </c>
      <c r="D350" s="282" t="s">
        <v>2677</v>
      </c>
      <c r="E350" s="282" t="s">
        <v>20</v>
      </c>
      <c r="F350" s="282">
        <v>1</v>
      </c>
      <c r="G350" s="283" t="str">
        <f>'Dry_Litterbag Placem_Collection'!C131</f>
        <v>Wet_P1_T1</v>
      </c>
      <c r="H350" s="284" t="s">
        <v>2559</v>
      </c>
      <c r="I350" s="292" t="s">
        <v>298</v>
      </c>
      <c r="J350" s="233" t="str">
        <f>'WetLitterbags placem_collection'!M131</f>
        <v>R46</v>
      </c>
      <c r="K350" s="235">
        <f>IFERROR(INDEX('Green_rooibos initial weight'!$C$5:$C$1749,MATCH(J350, 'Green_rooibos initial weight'!$A$5:$A$1749,0)),"")</f>
        <v>2.2890000000000001</v>
      </c>
      <c r="L350" s="235">
        <f t="shared" si="37"/>
        <v>2.0392000000000001</v>
      </c>
      <c r="M350" s="235">
        <f>AVERAGE('Ashed teabags wet'!$J$814:$J$816)</f>
        <v>2.2816647271287041</v>
      </c>
      <c r="N350" s="235">
        <f t="shared" si="38"/>
        <v>1.9926722928843916</v>
      </c>
      <c r="O350" s="235">
        <f>IF(IFERROR(INDEX('Both teabags AfterWet'!$D$1:$D$839,MATCH(J350,'Both teabags AfterWet'!$B$1:$B$839,0)),"")="","",(IFERROR(INDEX('Both teabags AfterWet'!$D$1:$D$839,MATCH(J350,'Both teabags AfterWet'!$B$1:$B$839,0)),"")))</f>
        <v>0.48970000000000002</v>
      </c>
      <c r="P350" s="235">
        <f t="shared" si="39"/>
        <v>0.33910000000000001</v>
      </c>
      <c r="Q350" s="235" t="str">
        <f>IFERROR(INDEX('Ashed teabags wet'!$J$2:$J$825,MATCH(J350,'Ashed teabags wet'!$B$2:$B$825,0)),"")</f>
        <v/>
      </c>
      <c r="R350" s="235" t="str">
        <f t="shared" si="43"/>
        <v/>
      </c>
      <c r="S350" s="236">
        <f>'WetLitterbags placem_collection'!E131</f>
        <v>42762</v>
      </c>
      <c r="T350" s="236">
        <f>IF('WetLitterbags placem_collection'!G131="","",'WetLitterbags placem_collection'!G131)</f>
        <v>42816</v>
      </c>
      <c r="U350" s="237">
        <f t="shared" si="40"/>
        <v>54</v>
      </c>
      <c r="V350" s="235">
        <f t="shared" si="41"/>
        <v>1.7001000000000002</v>
      </c>
      <c r="W350" s="235" t="str">
        <f t="shared" si="42"/>
        <v/>
      </c>
      <c r="X350">
        <f>IFERROR(INDEX(Rainfall_Wet!$O$2:$O$217,MATCH(B350, Rainfall_Wet!$A$2:$A$217,0)),"")</f>
        <v>206.85140822299999</v>
      </c>
      <c r="Y350" s="241">
        <v>31.214836424255054</v>
      </c>
      <c r="Z350" s="241">
        <v>11.377370285476141</v>
      </c>
      <c r="AA350" s="241">
        <v>57.407793290268799</v>
      </c>
      <c r="AB350" s="242" t="s">
        <v>2688</v>
      </c>
      <c r="AC350" s="241">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s="25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f>
        <v/>
      </c>
      <c r="AM350" t="str">
        <f>IF(ISNUMBER(SEARCH("H", 'WetLitterbags placem_collection'!W131)),"YES","")</f>
        <v>YES</v>
      </c>
      <c r="AN350" t="str">
        <f>IF(ISNUMBER(SEARCH("R", 'WetLitterbags placem_collection'!W131)),"YES","")</f>
        <v/>
      </c>
    </row>
    <row r="351" spans="1:40" ht="15" customHeight="1">
      <c r="A351" s="268" t="s">
        <v>2460</v>
      </c>
      <c r="B351" s="282">
        <f>'Dry_Litterbag Placem_Collection'!A132</f>
        <v>130</v>
      </c>
      <c r="C351" s="282" t="str">
        <f>'Dry_Litterbag Placem_Collection'!B132</f>
        <v xml:space="preserve">Mwantimba
</v>
      </c>
      <c r="D351" s="282" t="s">
        <v>2677</v>
      </c>
      <c r="E351" s="282" t="s">
        <v>20</v>
      </c>
      <c r="F351" s="282">
        <v>1</v>
      </c>
      <c r="G351" s="283" t="str">
        <f>'Dry_Litterbag Placem_Collection'!C132</f>
        <v>Wet_P1_T2</v>
      </c>
      <c r="H351" s="284" t="s">
        <v>2559</v>
      </c>
      <c r="I351" s="292" t="s">
        <v>298</v>
      </c>
      <c r="J351" s="233" t="str">
        <f>'WetLitterbags placem_collection'!M132</f>
        <v>R585</v>
      </c>
      <c r="K351" s="235">
        <f>IFERROR(INDEX('Green_rooibos initial weight'!$C$5:$C$1749,MATCH(J351, 'Green_rooibos initial weight'!$A$5:$A$1749,0)),"")</f>
        <v>2.17</v>
      </c>
      <c r="L351" s="235">
        <f t="shared" si="37"/>
        <v>1.9201999999999999</v>
      </c>
      <c r="M351" s="235">
        <f>AVERAGE('Ashed teabags wet'!$J$814:$J$816)</f>
        <v>2.2816647271287041</v>
      </c>
      <c r="N351" s="235">
        <f t="shared" si="38"/>
        <v>1.8763874739096746</v>
      </c>
      <c r="O351" s="235">
        <f>IF(IFERROR(INDEX('Both teabags AfterWet'!$D$1:$D$839,MATCH(J351,'Both teabags AfterWet'!$B$1:$B$839,0)),"")="","",(IFERROR(INDEX('Both teabags AfterWet'!$D$1:$D$839,MATCH(J351,'Both teabags AfterWet'!$B$1:$B$839,0)),"")))</f>
        <v>1.6379999999999999</v>
      </c>
      <c r="P351" s="235">
        <f t="shared" si="39"/>
        <v>1.4873999999999998</v>
      </c>
      <c r="Q351" s="235">
        <f>IFERROR(INDEX('Ashed teabags wet'!$J$2:$J$825,MATCH(J351,'Ashed teabags wet'!$B$2:$B$825,0)),"")</f>
        <v>4.8913043478256997</v>
      </c>
      <c r="R351" s="235">
        <f t="shared" si="43"/>
        <v>1.4146467391304405</v>
      </c>
      <c r="S351" s="236">
        <f>'WetLitterbags placem_collection'!E132</f>
        <v>42762</v>
      </c>
      <c r="T351" s="236">
        <f>IF('WetLitterbags placem_collection'!G132="","",'WetLitterbags placem_collection'!G132)</f>
        <v>42816</v>
      </c>
      <c r="U351" s="237">
        <f t="shared" si="40"/>
        <v>54</v>
      </c>
      <c r="V351" s="235">
        <f t="shared" si="41"/>
        <v>0.43280000000000007</v>
      </c>
      <c r="W351" s="235">
        <f t="shared" si="42"/>
        <v>0.46174073477923416</v>
      </c>
      <c r="X351">
        <f>IFERROR(INDEX(Rainfall_Wet!$O$2:$O$217,MATCH(B351, Rainfall_Wet!$A$2:$A$217,0)),"")</f>
        <v>206.85140822299999</v>
      </c>
      <c r="Y351" s="241">
        <v>31.214836424255054</v>
      </c>
      <c r="Z351" s="241">
        <v>11.377370285476141</v>
      </c>
      <c r="AA351" s="241">
        <v>57.407793290268799</v>
      </c>
      <c r="AB351" s="242" t="s">
        <v>2688</v>
      </c>
      <c r="AC351" s="241">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s="25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f>
        <v/>
      </c>
      <c r="AM351" t="str">
        <f>IF(ISNUMBER(SEARCH("H", 'WetLitterbags placem_collection'!W132)),"YES","")</f>
        <v/>
      </c>
      <c r="AN351" t="str">
        <f>IF(ISNUMBER(SEARCH("R", 'WetLitterbags placem_collection'!W132)),"YES","")</f>
        <v/>
      </c>
    </row>
    <row r="352" spans="1:40" ht="15" customHeight="1">
      <c r="A352" s="268" t="s">
        <v>2460</v>
      </c>
      <c r="B352" s="282">
        <f>'Dry_Litterbag Placem_Collection'!A133</f>
        <v>131</v>
      </c>
      <c r="C352" s="282" t="str">
        <f>'Dry_Litterbag Placem_Collection'!B133</f>
        <v xml:space="preserve">Mwantimba
</v>
      </c>
      <c r="D352" s="282" t="s">
        <v>2677</v>
      </c>
      <c r="E352" s="282" t="s">
        <v>20</v>
      </c>
      <c r="F352" s="282">
        <v>1</v>
      </c>
      <c r="G352" s="283" t="str">
        <f>'Dry_Litterbag Placem_Collection'!C133</f>
        <v>Wet_P1_T3</v>
      </c>
      <c r="H352" s="284" t="s">
        <v>2559</v>
      </c>
      <c r="I352" s="292" t="s">
        <v>298</v>
      </c>
      <c r="J352" s="233" t="str">
        <f>'WetLitterbags placem_collection'!M133</f>
        <v>R476</v>
      </c>
      <c r="K352" s="235">
        <f>IFERROR(INDEX('Green_rooibos initial weight'!$C$5:$C$1749,MATCH(J352, 'Green_rooibos initial weight'!$A$5:$A$1749,0)),"")</f>
        <v>2.2429999999999999</v>
      </c>
      <c r="L352" s="235">
        <f t="shared" si="37"/>
        <v>1.9931999999999999</v>
      </c>
      <c r="M352" s="235">
        <f>AVERAGE('Ashed teabags wet'!$J$814:$J$816)</f>
        <v>2.2816647271287041</v>
      </c>
      <c r="N352" s="235">
        <f t="shared" si="38"/>
        <v>1.9477218586588705</v>
      </c>
      <c r="O352" s="235">
        <f>IF(IFERROR(INDEX('Both teabags AfterWet'!$D$1:$D$839,MATCH(J352,'Both teabags AfterWet'!$B$1:$B$839,0)),"")="","",(IFERROR(INDEX('Both teabags AfterWet'!$D$1:$D$839,MATCH(J352,'Both teabags AfterWet'!$B$1:$B$839,0)),"")))</f>
        <v>0.64019999999999999</v>
      </c>
      <c r="P352" s="235">
        <f t="shared" si="39"/>
        <v>0.48959999999999998</v>
      </c>
      <c r="Q352" s="235" t="str">
        <f>IFERROR(INDEX('Ashed teabags wet'!$J$2:$J$825,MATCH(J352,'Ashed teabags wet'!$B$2:$B$825,0)),"")</f>
        <v/>
      </c>
      <c r="R352" s="235" t="str">
        <f t="shared" si="43"/>
        <v/>
      </c>
      <c r="S352" s="236">
        <f>'WetLitterbags placem_collection'!E133</f>
        <v>42762</v>
      </c>
      <c r="T352" s="236">
        <f>IF('WetLitterbags placem_collection'!G133="","",'WetLitterbags placem_collection'!G133)</f>
        <v>42816</v>
      </c>
      <c r="U352" s="237">
        <f t="shared" si="40"/>
        <v>54</v>
      </c>
      <c r="V352" s="235">
        <f t="shared" si="41"/>
        <v>1.5035999999999998</v>
      </c>
      <c r="W352" s="235" t="str">
        <f t="shared" si="42"/>
        <v/>
      </c>
      <c r="X352">
        <f>IFERROR(INDEX(Rainfall_Wet!$O$2:$O$217,MATCH(B352, Rainfall_Wet!$A$2:$A$217,0)),"")</f>
        <v>206.85140822299999</v>
      </c>
      <c r="Y352" s="241">
        <v>31.214836424255054</v>
      </c>
      <c r="Z352" s="241">
        <v>11.377370285476141</v>
      </c>
      <c r="AA352" s="241">
        <v>57.407793290268799</v>
      </c>
      <c r="AB352" s="242" t="s">
        <v>2688</v>
      </c>
      <c r="AC352" s="241">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s="25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f>
        <v>YES</v>
      </c>
      <c r="AM352" t="str">
        <f>IF(ISNUMBER(SEARCH("H", 'WetLitterbags placem_collection'!W133)),"YES","")</f>
        <v>YES</v>
      </c>
      <c r="AN352" t="str">
        <f>IF(ISNUMBER(SEARCH("R", 'WetLitterbags placem_collection'!W133)),"YES","")</f>
        <v/>
      </c>
    </row>
    <row r="353" spans="1:40" ht="15" customHeight="1">
      <c r="A353" s="268" t="s">
        <v>2460</v>
      </c>
      <c r="B353" s="282">
        <f>'Dry_Litterbag Placem_Collection'!A134</f>
        <v>132</v>
      </c>
      <c r="C353" s="282" t="str">
        <f>'Dry_Litterbag Placem_Collection'!B134</f>
        <v xml:space="preserve">Mwantimba
</v>
      </c>
      <c r="D353" s="282" t="s">
        <v>2677</v>
      </c>
      <c r="E353" s="282" t="s">
        <v>20</v>
      </c>
      <c r="F353" s="282">
        <v>1</v>
      </c>
      <c r="G353" s="283" t="str">
        <f>'Dry_Litterbag Placem_Collection'!C134</f>
        <v>Wet_P1_T4</v>
      </c>
      <c r="H353" s="284" t="s">
        <v>2559</v>
      </c>
      <c r="I353" s="292" t="s">
        <v>298</v>
      </c>
      <c r="J353" s="233" t="str">
        <f>'WetLitterbags placem_collection'!M134</f>
        <v>R536</v>
      </c>
      <c r="K353" s="235">
        <f>IFERROR(INDEX('Green_rooibos initial weight'!$C$5:$C$1749,MATCH(J353, 'Green_rooibos initial weight'!$A$5:$A$1749,0)),"")</f>
        <v>2.1970000000000001</v>
      </c>
      <c r="L353" s="235">
        <f t="shared" si="37"/>
        <v>1.9472</v>
      </c>
      <c r="M353" s="235">
        <f>AVERAGE('Ashed teabags wet'!$J$814:$J$816)</f>
        <v>2.2816647271287041</v>
      </c>
      <c r="N353" s="235">
        <f t="shared" si="38"/>
        <v>1.90277142443335</v>
      </c>
      <c r="O353" s="235">
        <f>IF(IFERROR(INDEX('Both teabags AfterWet'!$D$1:$D$839,MATCH(J353,'Both teabags AfterWet'!$B$1:$B$839,0)),"")="","",(IFERROR(INDEX('Both teabags AfterWet'!$D$1:$D$839,MATCH(J353,'Both teabags AfterWet'!$B$1:$B$839,0)),"")))</f>
        <v>1.593</v>
      </c>
      <c r="P353" s="235">
        <f t="shared" si="39"/>
        <v>1.4423999999999999</v>
      </c>
      <c r="Q353" s="235">
        <f>IFERROR(INDEX('Ashed teabags wet'!$J$2:$J$825,MATCH(J353,'Ashed teabags wet'!$B$2:$B$825,0)),"")</f>
        <v>91.768144179250029</v>
      </c>
      <c r="R353" s="235">
        <f t="shared" si="43"/>
        <v>0.11873628835849748</v>
      </c>
      <c r="S353" s="236">
        <f>'WetLitterbags placem_collection'!E134</f>
        <v>42762</v>
      </c>
      <c r="T353" s="236">
        <f>IF('WetLitterbags placem_collection'!G134="","",'WetLitterbags placem_collection'!G134)</f>
        <v>42816</v>
      </c>
      <c r="U353" s="237">
        <f t="shared" si="40"/>
        <v>54</v>
      </c>
      <c r="V353" s="235">
        <f t="shared" si="41"/>
        <v>0.50480000000000014</v>
      </c>
      <c r="W353" s="235">
        <f t="shared" si="42"/>
        <v>1.7840351360748525</v>
      </c>
      <c r="X353">
        <f>IFERROR(INDEX(Rainfall_Wet!$O$2:$O$217,MATCH(B353, Rainfall_Wet!$A$2:$A$217,0)),"")</f>
        <v>206.85140822299999</v>
      </c>
      <c r="Y353" s="241">
        <v>31.214836424255054</v>
      </c>
      <c r="Z353" s="241">
        <v>11.377370285476141</v>
      </c>
      <c r="AA353" s="241">
        <v>57.407793290268799</v>
      </c>
      <c r="AB353" s="242" t="s">
        <v>2688</v>
      </c>
      <c r="AC353" s="241">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s="25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f>
        <v>YES</v>
      </c>
      <c r="AM353" t="str">
        <f>IF(ISNUMBER(SEARCH("H", 'WetLitterbags placem_collection'!W134)),"YES","")</f>
        <v>YES</v>
      </c>
      <c r="AN353" t="str">
        <f>IF(ISNUMBER(SEARCH("R", 'WetLitterbags placem_collection'!W134)),"YES","")</f>
        <v/>
      </c>
    </row>
    <row r="354" spans="1:40" ht="15" customHeight="1">
      <c r="A354" s="268" t="s">
        <v>2460</v>
      </c>
      <c r="B354" s="282">
        <f>'Dry_Litterbag Placem_Collection'!A135</f>
        <v>133</v>
      </c>
      <c r="C354" s="282" t="str">
        <f>'Dry_Litterbag Placem_Collection'!B135</f>
        <v xml:space="preserve">Mwantimba
</v>
      </c>
      <c r="D354" s="282" t="s">
        <v>2677</v>
      </c>
      <c r="E354" s="282" t="s">
        <v>20</v>
      </c>
      <c r="F354" s="282">
        <v>1</v>
      </c>
      <c r="G354" s="283" t="str">
        <f>'Dry_Litterbag Placem_Collection'!C135</f>
        <v>Wet_P1_T5</v>
      </c>
      <c r="H354" s="284" t="s">
        <v>2559</v>
      </c>
      <c r="I354" s="292" t="s">
        <v>298</v>
      </c>
      <c r="J354" s="233" t="str">
        <f>'WetLitterbags placem_collection'!M135</f>
        <v>R524</v>
      </c>
      <c r="K354" s="235">
        <f>IFERROR(INDEX('Green_rooibos initial weight'!$C$5:$C$1749,MATCH(J354, 'Green_rooibos initial weight'!$A$5:$A$1749,0)),"")</f>
        <v>2.1080000000000001</v>
      </c>
      <c r="L354" s="235">
        <f t="shared" si="37"/>
        <v>1.8582000000000001</v>
      </c>
      <c r="M354" s="235">
        <f>AVERAGE('Ashed teabags wet'!$J$814:$J$816)</f>
        <v>2.2816647271287041</v>
      </c>
      <c r="N354" s="235">
        <f t="shared" si="38"/>
        <v>1.8158021060404945</v>
      </c>
      <c r="O354" s="235">
        <f>IF(IFERROR(INDEX('Both teabags AfterWet'!$D$1:$D$839,MATCH(J354,'Both teabags AfterWet'!$B$1:$B$839,0)),"")="","",(IFERROR(INDEX('Both teabags AfterWet'!$D$1:$D$839,MATCH(J354,'Both teabags AfterWet'!$B$1:$B$839,0)),"")))</f>
        <v>1.5687</v>
      </c>
      <c r="P354" s="235">
        <f t="shared" si="39"/>
        <v>1.4180999999999999</v>
      </c>
      <c r="Q354" s="235">
        <f>IFERROR(INDEX('Ashed teabags wet'!$J$2:$J$825,MATCH(J354,'Ashed teabags wet'!$B$2:$B$825,0)),"")</f>
        <v>2.521432173474186</v>
      </c>
      <c r="R354" s="235">
        <f t="shared" si="43"/>
        <v>1.3823435703479625</v>
      </c>
      <c r="S354" s="236">
        <f>'WetLitterbags placem_collection'!E135</f>
        <v>42762</v>
      </c>
      <c r="T354" s="236">
        <f>IF('WetLitterbags placem_collection'!G135="","",'WetLitterbags placem_collection'!G135)</f>
        <v>42816</v>
      </c>
      <c r="U354" s="237">
        <f t="shared" si="40"/>
        <v>54</v>
      </c>
      <c r="V354" s="235">
        <f t="shared" si="41"/>
        <v>0.44010000000000016</v>
      </c>
      <c r="W354" s="235">
        <f t="shared" si="42"/>
        <v>0.43345853569253201</v>
      </c>
      <c r="X354">
        <f>IFERROR(INDEX(Rainfall_Wet!$O$2:$O$217,MATCH(B354, Rainfall_Wet!$A$2:$A$217,0)),"")</f>
        <v>206.85140822299999</v>
      </c>
      <c r="Y354" s="241">
        <v>31.214836424255054</v>
      </c>
      <c r="Z354" s="241">
        <v>11.377370285476141</v>
      </c>
      <c r="AA354" s="241">
        <v>57.407793290268799</v>
      </c>
      <c r="AB354" s="242" t="s">
        <v>2688</v>
      </c>
      <c r="AC354" s="241">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s="25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f>
        <v/>
      </c>
      <c r="AM354" t="str">
        <f>IF(ISNUMBER(SEARCH("H", 'WetLitterbags placem_collection'!W135)),"YES","")</f>
        <v/>
      </c>
      <c r="AN354" t="str">
        <f>IF(ISNUMBER(SEARCH("R", 'WetLitterbags placem_collection'!W135)),"YES","")</f>
        <v/>
      </c>
    </row>
    <row r="355" spans="1:40" ht="15" customHeight="1">
      <c r="A355" s="268" t="s">
        <v>2460</v>
      </c>
      <c r="B355" s="282">
        <f>'Dry_Litterbag Placem_Collection'!A136</f>
        <v>134</v>
      </c>
      <c r="C355" s="282" t="str">
        <f>'Dry_Litterbag Placem_Collection'!B136</f>
        <v xml:space="preserve">Mwantimba
</v>
      </c>
      <c r="D355" s="282" t="s">
        <v>2677</v>
      </c>
      <c r="E355" s="282" t="s">
        <v>20</v>
      </c>
      <c r="F355" s="282">
        <v>1</v>
      </c>
      <c r="G355" s="283" t="str">
        <f>'Dry_Litterbag Placem_Collection'!C136</f>
        <v>Wet_P1_T6</v>
      </c>
      <c r="H355" s="284" t="s">
        <v>2559</v>
      </c>
      <c r="I355" s="292" t="s">
        <v>298</v>
      </c>
      <c r="J355" s="233" t="str">
        <f>'WetLitterbags placem_collection'!M136</f>
        <v>R600</v>
      </c>
      <c r="K355" s="235">
        <f>IFERROR(INDEX('Green_rooibos initial weight'!$C$5:$C$1749,MATCH(J355, 'Green_rooibos initial weight'!$A$5:$A$1749,0)),"")</f>
        <v>2.2440000000000002</v>
      </c>
      <c r="L355" s="235">
        <f t="shared" si="37"/>
        <v>1.9942000000000002</v>
      </c>
      <c r="M355" s="235">
        <f>AVERAGE('Ashed teabags wet'!$J$814:$J$816)</f>
        <v>2.2816647271287041</v>
      </c>
      <c r="N355" s="235">
        <f t="shared" si="38"/>
        <v>1.9486990420115995</v>
      </c>
      <c r="O355" s="235">
        <f>IF(IFERROR(INDEX('Both teabags AfterWet'!$D$1:$D$839,MATCH(J355,'Both teabags AfterWet'!$B$1:$B$839,0)),"")="","",(IFERROR(INDEX('Both teabags AfterWet'!$D$1:$D$839,MATCH(J355,'Both teabags AfterWet'!$B$1:$B$839,0)),"")))</f>
        <v>1.4419999999999999</v>
      </c>
      <c r="P355" s="235">
        <f t="shared" si="39"/>
        <v>1.2913999999999999</v>
      </c>
      <c r="Q355" s="235">
        <f>IFERROR(INDEX('Ashed teabags wet'!$J$2:$J$825,MATCH(J355,'Ashed teabags wet'!$B$2:$B$825,0)),"")</f>
        <v>7.2860635696819331</v>
      </c>
      <c r="R355" s="235">
        <f t="shared" si="43"/>
        <v>1.1973077750611274</v>
      </c>
      <c r="S355" s="236">
        <f>'WetLitterbags placem_collection'!E136</f>
        <v>42762</v>
      </c>
      <c r="T355" s="236">
        <f>IF('WetLitterbags placem_collection'!G136="","",'WetLitterbags placem_collection'!G136)</f>
        <v>42816</v>
      </c>
      <c r="U355" s="237">
        <f t="shared" si="40"/>
        <v>54</v>
      </c>
      <c r="V355" s="235">
        <f t="shared" si="41"/>
        <v>0.70280000000000031</v>
      </c>
      <c r="W355" s="235">
        <f t="shared" si="42"/>
        <v>0.75139126695047209</v>
      </c>
      <c r="X355">
        <f>IFERROR(INDEX(Rainfall_Wet!$O$2:$O$217,MATCH(B355, Rainfall_Wet!$A$2:$A$217,0)),"")</f>
        <v>206.85140822299999</v>
      </c>
      <c r="Y355" s="241">
        <v>31.214836424255054</v>
      </c>
      <c r="Z355" s="241">
        <v>11.377370285476141</v>
      </c>
      <c r="AA355" s="241">
        <v>57.407793290268799</v>
      </c>
      <c r="AB355" s="242" t="s">
        <v>2688</v>
      </c>
      <c r="AC355" s="241">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s="25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f>
        <v/>
      </c>
      <c r="AM355" t="str">
        <f>IF(ISNUMBER(SEARCH("H", 'WetLitterbags placem_collection'!W136)),"YES","")</f>
        <v/>
      </c>
      <c r="AN355" t="str">
        <f>IF(ISNUMBER(SEARCH("R", 'WetLitterbags placem_collection'!W136)),"YES","")</f>
        <v/>
      </c>
    </row>
    <row r="356" spans="1:40" ht="15" customHeight="1">
      <c r="A356" s="268" t="s">
        <v>2460</v>
      </c>
      <c r="B356" s="282">
        <f>'Dry_Litterbag Placem_Collection'!A137</f>
        <v>135</v>
      </c>
      <c r="C356" s="282" t="str">
        <f>'Dry_Litterbag Placem_Collection'!B137</f>
        <v xml:space="preserve">Mwantimba
</v>
      </c>
      <c r="D356" s="282" t="s">
        <v>2677</v>
      </c>
      <c r="E356" s="282" t="s">
        <v>20</v>
      </c>
      <c r="F356" s="282">
        <v>1</v>
      </c>
      <c r="G356" s="283" t="str">
        <f>'Dry_Litterbag Placem_Collection'!C137</f>
        <v>Wet_P1_T7</v>
      </c>
      <c r="H356" s="284" t="s">
        <v>2559</v>
      </c>
      <c r="I356" s="292" t="s">
        <v>298</v>
      </c>
      <c r="J356" s="233" t="str">
        <f>'WetLitterbags placem_collection'!M137</f>
        <v>R432</v>
      </c>
      <c r="K356" s="235">
        <f>IFERROR(INDEX('Green_rooibos initial weight'!$C$5:$C$1749,MATCH(J356, 'Green_rooibos initial weight'!$A$5:$A$1749,0)),"")</f>
        <v>2.2240000000000002</v>
      </c>
      <c r="L356" s="235">
        <f t="shared" si="37"/>
        <v>1.9742000000000002</v>
      </c>
      <c r="M356" s="235">
        <f>AVERAGE('Ashed teabags wet'!$J$814:$J$816)</f>
        <v>2.2816647271287041</v>
      </c>
      <c r="N356" s="235">
        <f t="shared" si="38"/>
        <v>1.9291553749570254</v>
      </c>
      <c r="O356" s="235">
        <f>IF(IFERROR(INDEX('Both teabags AfterWet'!$D$1:$D$839,MATCH(J356,'Both teabags AfterWet'!$B$1:$B$839,0)),"")="","",(IFERROR(INDEX('Both teabags AfterWet'!$D$1:$D$839,MATCH(J356,'Both teabags AfterWet'!$B$1:$B$839,0)),"")))</f>
        <v>1.6830000000000001</v>
      </c>
      <c r="P356" s="235">
        <f t="shared" si="39"/>
        <v>1.5324</v>
      </c>
      <c r="Q356" s="235">
        <f>IFERROR(INDEX('Ashed teabags wet'!$J$2:$J$825,MATCH(J356,'Ashed teabags wet'!$B$2:$B$825,0)),"")</f>
        <v>13.470757430488819</v>
      </c>
      <c r="R356" s="235">
        <f t="shared" si="43"/>
        <v>1.3259741131351892</v>
      </c>
      <c r="S356" s="236">
        <f>'WetLitterbags placem_collection'!E137</f>
        <v>42762</v>
      </c>
      <c r="T356" s="236">
        <f>IF('WetLitterbags placem_collection'!G137="","",'WetLitterbags placem_collection'!G137)</f>
        <v>42816</v>
      </c>
      <c r="U356" s="237">
        <f t="shared" si="40"/>
        <v>54</v>
      </c>
      <c r="V356" s="235">
        <f t="shared" si="41"/>
        <v>0.44180000000000019</v>
      </c>
      <c r="W356" s="235">
        <f t="shared" si="42"/>
        <v>0.60318126182183618</v>
      </c>
      <c r="X356">
        <f>IFERROR(INDEX(Rainfall_Wet!$O$2:$O$217,MATCH(B356, Rainfall_Wet!$A$2:$A$217,0)),"")</f>
        <v>206.85140822299999</v>
      </c>
      <c r="Y356" s="241">
        <v>31.214836424255054</v>
      </c>
      <c r="Z356" s="241">
        <v>11.377370285476141</v>
      </c>
      <c r="AA356" s="241">
        <v>57.407793290268799</v>
      </c>
      <c r="AB356" s="242" t="s">
        <v>2688</v>
      </c>
      <c r="AC356" s="241">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s="25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f>
        <v/>
      </c>
      <c r="AM356" t="str">
        <f>IF(ISNUMBER(SEARCH("H", 'WetLitterbags placem_collection'!W137)),"YES","")</f>
        <v/>
      </c>
      <c r="AN356" t="str">
        <f>IF(ISNUMBER(SEARCH("R", 'WetLitterbags placem_collection'!W137)),"YES","")</f>
        <v>YES</v>
      </c>
    </row>
    <row r="357" spans="1:40" ht="15" customHeight="1">
      <c r="A357" s="268" t="s">
        <v>2460</v>
      </c>
      <c r="B357" s="282">
        <f>'Dry_Litterbag Placem_Collection'!A138</f>
        <v>136</v>
      </c>
      <c r="C357" s="282" t="str">
        <f>'Dry_Litterbag Placem_Collection'!B138</f>
        <v xml:space="preserve">Mwantimba
</v>
      </c>
      <c r="D357" s="282" t="s">
        <v>2677</v>
      </c>
      <c r="E357" s="282" t="s">
        <v>20</v>
      </c>
      <c r="F357" s="282">
        <v>1</v>
      </c>
      <c r="G357" s="283" t="str">
        <f>'Dry_Litterbag Placem_Collection'!C138</f>
        <v>Wet_P1_T8</v>
      </c>
      <c r="H357" s="284" t="s">
        <v>2559</v>
      </c>
      <c r="I357" s="292" t="s">
        <v>298</v>
      </c>
      <c r="J357" s="233" t="str">
        <f>'WetLitterbags placem_collection'!M138</f>
        <v>R474</v>
      </c>
      <c r="K357" s="235">
        <f>IFERROR(INDEX('Green_rooibos initial weight'!$C$5:$C$1749,MATCH(J357, 'Green_rooibos initial weight'!$A$5:$A$1749,0)),"")</f>
        <v>2.258</v>
      </c>
      <c r="L357" s="235">
        <f t="shared" si="37"/>
        <v>2.0082</v>
      </c>
      <c r="M357" s="235">
        <f>AVERAGE('Ashed teabags wet'!$J$814:$J$816)</f>
        <v>2.2816647271287041</v>
      </c>
      <c r="N357" s="235">
        <f t="shared" si="38"/>
        <v>1.9623796089498013</v>
      </c>
      <c r="O357" s="235">
        <f>IF(IFERROR(INDEX('Both teabags AfterWet'!$D$1:$D$839,MATCH(J357,'Both teabags AfterWet'!$B$1:$B$839,0)),"")="","",(IFERROR(INDEX('Both teabags AfterWet'!$D$1:$D$839,MATCH(J357,'Both teabags AfterWet'!$B$1:$B$839,0)),"")))</f>
        <v>1.5827</v>
      </c>
      <c r="P357" s="235">
        <f t="shared" si="39"/>
        <v>1.4320999999999999</v>
      </c>
      <c r="Q357" s="235">
        <f>IFERROR(INDEX('Ashed teabags wet'!$J$2:$J$825,MATCH(J357,'Ashed teabags wet'!$B$2:$B$825,0)),"")</f>
        <v>5.0395256916988718</v>
      </c>
      <c r="R357" s="235">
        <f t="shared" si="43"/>
        <v>1.3599289525691804</v>
      </c>
      <c r="S357" s="236">
        <f>'WetLitterbags placem_collection'!E138</f>
        <v>42762</v>
      </c>
      <c r="T357" s="236">
        <f>IF('WetLitterbags placem_collection'!G138="","",'WetLitterbags placem_collection'!G138)</f>
        <v>42816</v>
      </c>
      <c r="U357" s="237">
        <f t="shared" si="40"/>
        <v>54</v>
      </c>
      <c r="V357" s="235">
        <f t="shared" si="41"/>
        <v>0.57610000000000006</v>
      </c>
      <c r="W357" s="235">
        <f t="shared" si="42"/>
        <v>0.6024506563806209</v>
      </c>
      <c r="X357">
        <f>IFERROR(INDEX(Rainfall_Wet!$O$2:$O$217,MATCH(B357, Rainfall_Wet!$A$2:$A$217,0)),"")</f>
        <v>206.85140822299999</v>
      </c>
      <c r="Y357" s="241">
        <v>31.214836424255054</v>
      </c>
      <c r="Z357" s="241">
        <v>11.377370285476141</v>
      </c>
      <c r="AA357" s="241">
        <v>57.407793290268799</v>
      </c>
      <c r="AB357" s="242" t="s">
        <v>2688</v>
      </c>
      <c r="AC357" s="241">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s="25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f>
        <v/>
      </c>
      <c r="AM357" t="str">
        <f>IF(ISNUMBER(SEARCH("H", 'WetLitterbags placem_collection'!W138)),"YES","")</f>
        <v/>
      </c>
      <c r="AN357" t="str">
        <f>IF(ISNUMBER(SEARCH("R", 'WetLitterbags placem_collection'!W138)),"YES","")</f>
        <v>YES</v>
      </c>
    </row>
    <row r="358" spans="1:40" ht="15" customHeight="1">
      <c r="A358" s="268" t="s">
        <v>2460</v>
      </c>
      <c r="B358" s="282">
        <f>'Dry_Litterbag Placem_Collection'!A139</f>
        <v>137</v>
      </c>
      <c r="C358" s="282" t="str">
        <f>'Dry_Litterbag Placem_Collection'!B139</f>
        <v xml:space="preserve">Mwantimba
</v>
      </c>
      <c r="D358" s="282" t="s">
        <v>2677</v>
      </c>
      <c r="E358" s="282" t="s">
        <v>20</v>
      </c>
      <c r="F358" s="282">
        <v>2</v>
      </c>
      <c r="G358" s="283" t="str">
        <f>'Dry_Litterbag Placem_Collection'!C139</f>
        <v>Wet_P2_T1</v>
      </c>
      <c r="H358" s="284" t="s">
        <v>2559</v>
      </c>
      <c r="I358" s="292" t="s">
        <v>298</v>
      </c>
      <c r="J358" s="233" t="str">
        <f>'WetLitterbags placem_collection'!M139</f>
        <v>R34</v>
      </c>
      <c r="K358" s="235">
        <f>IFERROR(INDEX('Green_rooibos initial weight'!$C$5:$C$1749,MATCH(J358, 'Green_rooibos initial weight'!$A$5:$A$1749,0)),"")</f>
        <v>2.1349999999999998</v>
      </c>
      <c r="L358" s="235">
        <f t="shared" si="37"/>
        <v>1.8851999999999998</v>
      </c>
      <c r="M358" s="235">
        <f>AVERAGE('Ashed teabags wet'!$J$814:$J$816)</f>
        <v>2.2816647271287041</v>
      </c>
      <c r="N358" s="235">
        <f t="shared" si="38"/>
        <v>1.8421860565641694</v>
      </c>
      <c r="O358" s="235">
        <f>IF(IFERROR(INDEX('Both teabags AfterWet'!$D$1:$D$839,MATCH(J358,'Both teabags AfterWet'!$B$1:$B$839,0)),"")="","",(IFERROR(INDEX('Both teabags AfterWet'!$D$1:$D$839,MATCH(J358,'Both teabags AfterWet'!$B$1:$B$839,0)),"")))</f>
        <v>1.571</v>
      </c>
      <c r="P358" s="235">
        <f t="shared" si="39"/>
        <v>1.4203999999999999</v>
      </c>
      <c r="Q358" s="235">
        <f>IFERROR(INDEX('Ashed teabags wet'!$J$2:$J$825,MATCH(J358,'Ashed teabags wet'!$B$2:$B$825,0)),"")</f>
        <v>7.897334649555618</v>
      </c>
      <c r="R358" s="235">
        <f t="shared" si="43"/>
        <v>1.3082262586377118</v>
      </c>
      <c r="S358" s="236">
        <f>'WetLitterbags placem_collection'!E139</f>
        <v>42762</v>
      </c>
      <c r="T358" s="236">
        <f>IF('WetLitterbags placem_collection'!G139="","",'WetLitterbags placem_collection'!G139)</f>
        <v>42816</v>
      </c>
      <c r="U358" s="237">
        <f t="shared" si="40"/>
        <v>54</v>
      </c>
      <c r="V358" s="235">
        <f t="shared" si="41"/>
        <v>0.46479999999999988</v>
      </c>
      <c r="W358" s="235">
        <f t="shared" si="42"/>
        <v>0.53395979792645765</v>
      </c>
      <c r="X358">
        <f>IFERROR(INDEX(Rainfall_Wet!$O$2:$O$217,MATCH(B358, Rainfall_Wet!$A$2:$A$217,0)),"")</f>
        <v>206.85140822299999</v>
      </c>
      <c r="Y358" s="241">
        <v>33.96</v>
      </c>
      <c r="Z358" s="241">
        <v>8.9200000000000017</v>
      </c>
      <c r="AA358" s="241">
        <v>57.12</v>
      </c>
      <c r="AB358" s="242" t="s">
        <v>2688</v>
      </c>
      <c r="AC358" s="241">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s="25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f>
        <v>YES</v>
      </c>
      <c r="AM358" t="str">
        <f>IF(ISNUMBER(SEARCH("H", 'WetLitterbags placem_collection'!W139)),"YES","")</f>
        <v/>
      </c>
      <c r="AN358" t="str">
        <f>IF(ISNUMBER(SEARCH("R", 'WetLitterbags placem_collection'!W139)),"YES","")</f>
        <v/>
      </c>
    </row>
    <row r="359" spans="1:40" ht="15" customHeight="1">
      <c r="A359" s="268" t="s">
        <v>2460</v>
      </c>
      <c r="B359" s="282">
        <f>'Dry_Litterbag Placem_Collection'!A140</f>
        <v>138</v>
      </c>
      <c r="C359" s="282" t="str">
        <f>'Dry_Litterbag Placem_Collection'!B140</f>
        <v xml:space="preserve">Mwantimba
</v>
      </c>
      <c r="D359" s="282" t="s">
        <v>2677</v>
      </c>
      <c r="E359" s="282" t="s">
        <v>20</v>
      </c>
      <c r="F359" s="282">
        <v>2</v>
      </c>
      <c r="G359" s="283" t="str">
        <f>'Dry_Litterbag Placem_Collection'!C140</f>
        <v>Wet_P2_T2</v>
      </c>
      <c r="H359" s="284" t="s">
        <v>2559</v>
      </c>
      <c r="I359" s="292" t="s">
        <v>298</v>
      </c>
      <c r="J359" s="233" t="str">
        <f>'WetLitterbags placem_collection'!M140</f>
        <v>R426</v>
      </c>
      <c r="K359" s="235">
        <f>IFERROR(INDEX('Green_rooibos initial weight'!$C$5:$C$1749,MATCH(J359, 'Green_rooibos initial weight'!$A$5:$A$1749,0)),"")</f>
        <v>2.153</v>
      </c>
      <c r="L359" s="235">
        <f t="shared" si="37"/>
        <v>1.9032</v>
      </c>
      <c r="M359" s="235">
        <f>AVERAGE('Ashed teabags wet'!$J$814:$J$816)</f>
        <v>2.2816647271287041</v>
      </c>
      <c r="N359" s="235">
        <f t="shared" si="38"/>
        <v>1.8597753569132864</v>
      </c>
      <c r="O359" s="235">
        <f>IF(IFERROR(INDEX('Both teabags AfterWet'!$D$1:$D$839,MATCH(J359,'Both teabags AfterWet'!$B$1:$B$839,0)),"")="","",(IFERROR(INDEX('Both teabags AfterWet'!$D$1:$D$839,MATCH(J359,'Both teabags AfterWet'!$B$1:$B$839,0)),"")))</f>
        <v>1.613</v>
      </c>
      <c r="P359" s="235">
        <f t="shared" si="39"/>
        <v>1.4623999999999999</v>
      </c>
      <c r="Q359" s="235">
        <f>IFERROR(INDEX('Ashed teabags wet'!$J$2:$J$825,MATCH(J359,'Ashed teabags wet'!$B$2:$B$825,0)),"")</f>
        <v>4.7996041563577378</v>
      </c>
      <c r="R359" s="235">
        <f t="shared" si="43"/>
        <v>1.3922105888174243</v>
      </c>
      <c r="S359" s="236">
        <f>'WetLitterbags placem_collection'!E140</f>
        <v>42762</v>
      </c>
      <c r="T359" s="236">
        <f>IF('WetLitterbags placem_collection'!G140="","",'WetLitterbags placem_collection'!G140)</f>
        <v>42816</v>
      </c>
      <c r="U359" s="237">
        <f t="shared" si="40"/>
        <v>54</v>
      </c>
      <c r="V359" s="235">
        <f t="shared" si="41"/>
        <v>0.44080000000000008</v>
      </c>
      <c r="W359" s="235">
        <f t="shared" si="42"/>
        <v>0.46756476809586212</v>
      </c>
      <c r="X359">
        <f>IFERROR(INDEX(Rainfall_Wet!$O$2:$O$217,MATCH(B359, Rainfall_Wet!$A$2:$A$217,0)),"")</f>
        <v>206.85140822299999</v>
      </c>
      <c r="Y359" s="241">
        <v>33.96</v>
      </c>
      <c r="Z359" s="241">
        <v>8.9200000000000017</v>
      </c>
      <c r="AA359" s="241">
        <v>57.12</v>
      </c>
      <c r="AB359" s="242" t="s">
        <v>2688</v>
      </c>
      <c r="AC359" s="241">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s="25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f>
        <v/>
      </c>
      <c r="AM359" t="str">
        <f>IF(ISNUMBER(SEARCH("H", 'WetLitterbags placem_collection'!W140)),"YES","")</f>
        <v/>
      </c>
      <c r="AN359" t="str">
        <f>IF(ISNUMBER(SEARCH("R", 'WetLitterbags placem_collection'!W140)),"YES","")</f>
        <v/>
      </c>
    </row>
    <row r="360" spans="1:40" ht="15" customHeight="1">
      <c r="A360" s="268" t="s">
        <v>2460</v>
      </c>
      <c r="B360" s="282">
        <f>'Dry_Litterbag Placem_Collection'!A141</f>
        <v>139</v>
      </c>
      <c r="C360" s="282" t="str">
        <f>'Dry_Litterbag Placem_Collection'!B141</f>
        <v xml:space="preserve">Mwantimba
</v>
      </c>
      <c r="D360" s="282" t="s">
        <v>2677</v>
      </c>
      <c r="E360" s="282" t="s">
        <v>20</v>
      </c>
      <c r="F360" s="282">
        <v>2</v>
      </c>
      <c r="G360" s="283" t="str">
        <f>'Dry_Litterbag Placem_Collection'!C141</f>
        <v>Wet_P2_T3</v>
      </c>
      <c r="H360" s="284" t="s">
        <v>2559</v>
      </c>
      <c r="I360" s="292" t="s">
        <v>298</v>
      </c>
      <c r="J360" s="233" t="str">
        <f>'WetLitterbags placem_collection'!M141</f>
        <v>R563</v>
      </c>
      <c r="K360" s="235">
        <f>IFERROR(INDEX('Green_rooibos initial weight'!$C$5:$C$1749,MATCH(J360, 'Green_rooibos initial weight'!$A$5:$A$1749,0)),"")</f>
        <v>2.1150000000000002</v>
      </c>
      <c r="L360" s="235">
        <f t="shared" si="37"/>
        <v>1.8652000000000002</v>
      </c>
      <c r="M360" s="235">
        <f>AVERAGE('Ashed teabags wet'!$J$814:$J$816)</f>
        <v>2.2816647271287041</v>
      </c>
      <c r="N360" s="235">
        <f t="shared" si="38"/>
        <v>1.8226423895095956</v>
      </c>
      <c r="O360" s="235">
        <f>IF(IFERROR(INDEX('Both teabags AfterWet'!$D$1:$D$839,MATCH(J360,'Both teabags AfterWet'!$B$1:$B$839,0)),"")="","",(IFERROR(INDEX('Both teabags AfterWet'!$D$1:$D$839,MATCH(J360,'Both teabags AfterWet'!$B$1:$B$839,0)),"")))</f>
        <v>2.5009999999999999</v>
      </c>
      <c r="P360" s="235">
        <f t="shared" si="39"/>
        <v>2.3504</v>
      </c>
      <c r="Q360" s="235">
        <f>IFERROR(INDEX('Ashed teabags wet'!$J$2:$J$825,MATCH(J360,'Ashed teabags wet'!$B$2:$B$825,0)),"")</f>
        <v>90.192212912765001</v>
      </c>
      <c r="R360" s="235">
        <f t="shared" si="43"/>
        <v>0.23052222769837138</v>
      </c>
      <c r="S360" s="236">
        <f>'WetLitterbags placem_collection'!E141</f>
        <v>42762</v>
      </c>
      <c r="T360" s="236">
        <f>IF('WetLitterbags placem_collection'!G141="","",'WetLitterbags placem_collection'!G141)</f>
        <v>42816</v>
      </c>
      <c r="U360" s="237">
        <f t="shared" si="40"/>
        <v>54</v>
      </c>
      <c r="V360" s="235">
        <f t="shared" si="41"/>
        <v>-0.48519999999999985</v>
      </c>
      <c r="W360" s="235">
        <f t="shared" si="42"/>
        <v>1.5921201618112242</v>
      </c>
      <c r="X360">
        <f>IFERROR(INDEX(Rainfall_Wet!$O$2:$O$217,MATCH(B360, Rainfall_Wet!$A$2:$A$217,0)),"")</f>
        <v>206.85140822299999</v>
      </c>
      <c r="Y360" s="241">
        <v>33.96</v>
      </c>
      <c r="Z360" s="241">
        <v>8.9200000000000017</v>
      </c>
      <c r="AA360" s="241">
        <v>57.12</v>
      </c>
      <c r="AB360" s="242" t="s">
        <v>2688</v>
      </c>
      <c r="AC360" s="241">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s="25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f>
        <v>YES</v>
      </c>
      <c r="AM360" t="str">
        <f>IF(ISNUMBER(SEARCH("H", 'WetLitterbags placem_collection'!W141)),"YES","")</f>
        <v>YES</v>
      </c>
      <c r="AN360" t="str">
        <f>IF(ISNUMBER(SEARCH("R", 'WetLitterbags placem_collection'!W141)),"YES","")</f>
        <v>YES</v>
      </c>
    </row>
    <row r="361" spans="1:40" ht="15" customHeight="1">
      <c r="A361" s="268" t="s">
        <v>2460</v>
      </c>
      <c r="B361" s="282">
        <f>'Dry_Litterbag Placem_Collection'!A142</f>
        <v>140</v>
      </c>
      <c r="C361" s="282" t="str">
        <f>'Dry_Litterbag Placem_Collection'!B142</f>
        <v xml:space="preserve">Mwantimba
</v>
      </c>
      <c r="D361" s="282" t="s">
        <v>2677</v>
      </c>
      <c r="E361" s="282" t="s">
        <v>20</v>
      </c>
      <c r="F361" s="282">
        <v>2</v>
      </c>
      <c r="G361" s="283" t="str">
        <f>'Dry_Litterbag Placem_Collection'!C142</f>
        <v>Wet_P2_T4</v>
      </c>
      <c r="H361" s="284" t="s">
        <v>2559</v>
      </c>
      <c r="I361" s="292" t="s">
        <v>298</v>
      </c>
      <c r="J361" s="233" t="str">
        <f>'WetLitterbags placem_collection'!M142</f>
        <v>R535</v>
      </c>
      <c r="K361" s="235">
        <f>IFERROR(INDEX('Green_rooibos initial weight'!$C$5:$C$1749,MATCH(J361, 'Green_rooibos initial weight'!$A$5:$A$1749,0)),"")</f>
        <v>2.1259999999999999</v>
      </c>
      <c r="L361" s="235">
        <f t="shared" si="37"/>
        <v>1.8761999999999999</v>
      </c>
      <c r="M361" s="235">
        <f>AVERAGE('Ashed teabags wet'!$J$814:$J$816)</f>
        <v>2.2816647271287041</v>
      </c>
      <c r="N361" s="235">
        <f t="shared" si="38"/>
        <v>1.8333914063896111</v>
      </c>
      <c r="O361" s="235">
        <f>IF(IFERROR(INDEX('Both teabags AfterWet'!$D$1:$D$839,MATCH(J361,'Both teabags AfterWet'!$B$1:$B$839,0)),"")="","",(IFERROR(INDEX('Both teabags AfterWet'!$D$1:$D$839,MATCH(J361,'Both teabags AfterWet'!$B$1:$B$839,0)),"")))</f>
        <v>1.5517000000000001</v>
      </c>
      <c r="P361" s="235">
        <f t="shared" si="39"/>
        <v>1.4011</v>
      </c>
      <c r="Q361" s="235">
        <f>IFERROR(INDEX('Ashed teabags wet'!$J$2:$J$825,MATCH(J361,'Ashed teabags wet'!$B$2:$B$825,0)),"")</f>
        <v>6.5646594274426793</v>
      </c>
      <c r="R361" s="235">
        <f t="shared" si="43"/>
        <v>1.3091225567621005</v>
      </c>
      <c r="S361" s="236">
        <f>'WetLitterbags placem_collection'!E142</f>
        <v>42762</v>
      </c>
      <c r="T361" s="236">
        <f>IF('WetLitterbags placem_collection'!G142="","",'WetLitterbags placem_collection'!G142)</f>
        <v>42816</v>
      </c>
      <c r="U361" s="237">
        <f t="shared" si="40"/>
        <v>54</v>
      </c>
      <c r="V361" s="235">
        <f t="shared" si="41"/>
        <v>0.47509999999999986</v>
      </c>
      <c r="W361" s="235">
        <f t="shared" si="42"/>
        <v>0.52426884962751052</v>
      </c>
      <c r="X361">
        <f>IFERROR(INDEX(Rainfall_Wet!$O$2:$O$217,MATCH(B361, Rainfall_Wet!$A$2:$A$217,0)),"")</f>
        <v>206.85140822299999</v>
      </c>
      <c r="Y361" s="241">
        <v>33.96</v>
      </c>
      <c r="Z361" s="241">
        <v>8.9200000000000017</v>
      </c>
      <c r="AA361" s="241">
        <v>57.12</v>
      </c>
      <c r="AB361" s="242" t="s">
        <v>2688</v>
      </c>
      <c r="AC361" s="241">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s="25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f>
        <v/>
      </c>
      <c r="AM361" t="str">
        <f>IF(ISNUMBER(SEARCH("H", 'WetLitterbags placem_collection'!W142)),"YES","")</f>
        <v/>
      </c>
      <c r="AN361" t="str">
        <f>IF(ISNUMBER(SEARCH("R", 'WetLitterbags placem_collection'!W142)),"YES","")</f>
        <v>YES</v>
      </c>
    </row>
    <row r="362" spans="1:40" ht="15" customHeight="1">
      <c r="A362" s="268" t="s">
        <v>2460</v>
      </c>
      <c r="B362" s="282">
        <f>'Dry_Litterbag Placem_Collection'!A143</f>
        <v>141</v>
      </c>
      <c r="C362" s="282" t="str">
        <f>'Dry_Litterbag Placem_Collection'!B143</f>
        <v xml:space="preserve">Mwantimba
</v>
      </c>
      <c r="D362" s="282" t="s">
        <v>2677</v>
      </c>
      <c r="E362" s="282" t="s">
        <v>20</v>
      </c>
      <c r="F362" s="282">
        <v>2</v>
      </c>
      <c r="G362" s="283" t="str">
        <f>'Dry_Litterbag Placem_Collection'!C143</f>
        <v>Wet_P2_T5</v>
      </c>
      <c r="H362" s="284" t="s">
        <v>2559</v>
      </c>
      <c r="I362" s="292" t="s">
        <v>298</v>
      </c>
      <c r="J362" s="233" t="str">
        <f>'WetLitterbags placem_collection'!M143</f>
        <v>R581</v>
      </c>
      <c r="K362" s="235">
        <f>IFERROR(INDEX('Green_rooibos initial weight'!$C$5:$C$1749,MATCH(J362, 'Green_rooibos initial weight'!$A$5:$A$1749,0)),"")</f>
        <v>2.069</v>
      </c>
      <c r="L362" s="235">
        <f t="shared" si="37"/>
        <v>1.8191999999999999</v>
      </c>
      <c r="M362" s="235">
        <f>AVERAGE('Ashed teabags wet'!$J$814:$J$816)</f>
        <v>2.2816647271287041</v>
      </c>
      <c r="N362" s="235">
        <f t="shared" si="38"/>
        <v>1.7776919552840746</v>
      </c>
      <c r="O362" s="235">
        <f>IF(IFERROR(INDEX('Both teabags AfterWet'!$D$1:$D$839,MATCH(J362,'Both teabags AfterWet'!$B$1:$B$839,0)),"")="","",(IFERROR(INDEX('Both teabags AfterWet'!$D$1:$D$839,MATCH(J362,'Both teabags AfterWet'!$B$1:$B$839,0)),"")))</f>
        <v>1.2849999999999999</v>
      </c>
      <c r="P362" s="235">
        <f t="shared" si="39"/>
        <v>1.1343999999999999</v>
      </c>
      <c r="Q362" s="235">
        <f>IFERROR(INDEX('Ashed teabags wet'!$J$2:$J$825,MATCH(J362,'Ashed teabags wet'!$B$2:$B$825,0)),"")</f>
        <v>87.823960880195301</v>
      </c>
      <c r="R362" s="235">
        <f t="shared" si="43"/>
        <v>0.13812498777506443</v>
      </c>
      <c r="S362" s="236">
        <f>'WetLitterbags placem_collection'!E143</f>
        <v>42762</v>
      </c>
      <c r="T362" s="236">
        <f>IF('WetLitterbags placem_collection'!G143="","",'WetLitterbags placem_collection'!G143)</f>
        <v>42816</v>
      </c>
      <c r="U362" s="237">
        <f t="shared" si="40"/>
        <v>54</v>
      </c>
      <c r="V362" s="235">
        <f t="shared" si="41"/>
        <v>0.68480000000000008</v>
      </c>
      <c r="W362" s="235">
        <f t="shared" si="42"/>
        <v>1.6395669675090101</v>
      </c>
      <c r="X362">
        <f>IFERROR(INDEX(Rainfall_Wet!$O$2:$O$217,MATCH(B362, Rainfall_Wet!$A$2:$A$217,0)),"")</f>
        <v>206.85140822299999</v>
      </c>
      <c r="Y362" s="241">
        <v>33.96</v>
      </c>
      <c r="Z362" s="241">
        <v>8.9200000000000017</v>
      </c>
      <c r="AA362" s="241">
        <v>57.12</v>
      </c>
      <c r="AB362" s="242" t="s">
        <v>2688</v>
      </c>
      <c r="AC362" s="241">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s="25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f>
        <v>YES</v>
      </c>
      <c r="AM362" t="str">
        <f>IF(ISNUMBER(SEARCH("H", 'WetLitterbags placem_collection'!W143)),"YES","")</f>
        <v>YES</v>
      </c>
      <c r="AN362" t="str">
        <f>IF(ISNUMBER(SEARCH("R", 'WetLitterbags placem_collection'!W143)),"YES","")</f>
        <v>YES</v>
      </c>
    </row>
    <row r="363" spans="1:40" ht="15" customHeight="1">
      <c r="A363" s="268" t="s">
        <v>2460</v>
      </c>
      <c r="B363" s="282">
        <f>'Dry_Litterbag Placem_Collection'!A144</f>
        <v>142</v>
      </c>
      <c r="C363" s="282" t="str">
        <f>'Dry_Litterbag Placem_Collection'!B144</f>
        <v xml:space="preserve">Mwantimba
</v>
      </c>
      <c r="D363" s="282" t="s">
        <v>2677</v>
      </c>
      <c r="E363" s="282" t="s">
        <v>20</v>
      </c>
      <c r="F363" s="282">
        <v>2</v>
      </c>
      <c r="G363" s="283" t="str">
        <f>'Dry_Litterbag Placem_Collection'!C144</f>
        <v>Wet_P2_T6</v>
      </c>
      <c r="H363" s="284" t="s">
        <v>2559</v>
      </c>
      <c r="I363" s="292" t="s">
        <v>298</v>
      </c>
      <c r="J363" s="233" t="str">
        <f>'WetLitterbags placem_collection'!M144</f>
        <v>R460</v>
      </c>
      <c r="K363" s="235">
        <f>IFERROR(INDEX('Green_rooibos initial weight'!$C$5:$C$1749,MATCH(J363, 'Green_rooibos initial weight'!$A$5:$A$1749,0)),"")</f>
        <v>2.1659999999999999</v>
      </c>
      <c r="L363" s="235">
        <f t="shared" si="37"/>
        <v>1.9161999999999999</v>
      </c>
      <c r="M363" s="235">
        <f>AVERAGE('Ashed teabags wet'!$J$814:$J$816)</f>
        <v>2.2816647271287041</v>
      </c>
      <c r="N363" s="235">
        <f t="shared" si="38"/>
        <v>1.8724787404987597</v>
      </c>
      <c r="O363" s="235">
        <f>IF(IFERROR(INDEX('Both teabags AfterWet'!$D$1:$D$839,MATCH(J363,'Both teabags AfterWet'!$B$1:$B$839,0)),"")="","",(IFERROR(INDEX('Both teabags AfterWet'!$D$1:$D$839,MATCH(J363,'Both teabags AfterWet'!$B$1:$B$839,0)),"")))</f>
        <v>0.14299999999999999</v>
      </c>
      <c r="P363" s="235">
        <f t="shared" si="39"/>
        <v>-7.6000000000000234E-3</v>
      </c>
      <c r="Q363" s="235" t="str">
        <f>IFERROR(INDEX('Ashed teabags wet'!$J$2:$J$825,MATCH(J363,'Ashed teabags wet'!$B$2:$B$825,0)),"")</f>
        <v/>
      </c>
      <c r="R363" s="235" t="str">
        <f t="shared" si="43"/>
        <v/>
      </c>
      <c r="S363" s="236">
        <f>'WetLitterbags placem_collection'!E144</f>
        <v>42762</v>
      </c>
      <c r="T363" s="236">
        <f>IF('WetLitterbags placem_collection'!G144="","",'WetLitterbags placem_collection'!G144)</f>
        <v>42816</v>
      </c>
      <c r="U363" s="237">
        <f t="shared" si="40"/>
        <v>54</v>
      </c>
      <c r="V363" s="235">
        <f t="shared" si="41"/>
        <v>1.9238</v>
      </c>
      <c r="W363" s="235" t="str">
        <f t="shared" si="42"/>
        <v/>
      </c>
      <c r="X363">
        <f>IFERROR(INDEX(Rainfall_Wet!$O$2:$O$217,MATCH(B363, Rainfall_Wet!$A$2:$A$217,0)),"")</f>
        <v>206.85140822299999</v>
      </c>
      <c r="Y363" s="241">
        <v>33.96</v>
      </c>
      <c r="Z363" s="241">
        <v>8.9200000000000017</v>
      </c>
      <c r="AA363" s="241">
        <v>57.12</v>
      </c>
      <c r="AB363" s="242" t="s">
        <v>2688</v>
      </c>
      <c r="AC363" s="241">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s="25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f>
        <v/>
      </c>
      <c r="AM363" t="str">
        <f>IF(ISNUMBER(SEARCH("H", 'WetLitterbags placem_collection'!W144)),"YES","")</f>
        <v>YES</v>
      </c>
      <c r="AN363" t="str">
        <f>IF(ISNUMBER(SEARCH("R", 'WetLitterbags placem_collection'!W144)),"YES","")</f>
        <v/>
      </c>
    </row>
    <row r="364" spans="1:40" ht="15" customHeight="1">
      <c r="A364" s="268" t="s">
        <v>2460</v>
      </c>
      <c r="B364" s="282">
        <f>'Dry_Litterbag Placem_Collection'!A145</f>
        <v>143</v>
      </c>
      <c r="C364" s="282" t="str">
        <f>'Dry_Litterbag Placem_Collection'!B145</f>
        <v xml:space="preserve">Mwantimba
</v>
      </c>
      <c r="D364" s="282" t="s">
        <v>2677</v>
      </c>
      <c r="E364" s="282" t="s">
        <v>20</v>
      </c>
      <c r="F364" s="282">
        <v>2</v>
      </c>
      <c r="G364" s="283" t="str">
        <f>'Dry_Litterbag Placem_Collection'!C145</f>
        <v>Wet_P2_T7</v>
      </c>
      <c r="H364" s="284" t="s">
        <v>2559</v>
      </c>
      <c r="I364" s="292" t="s">
        <v>298</v>
      </c>
      <c r="J364" s="233" t="str">
        <f>'WetLitterbags placem_collection'!M145</f>
        <v>R456</v>
      </c>
      <c r="K364" s="235">
        <f>IFERROR(INDEX('Green_rooibos initial weight'!$C$5:$C$1749,MATCH(J364, 'Green_rooibos initial weight'!$A$5:$A$1749,0)),"")</f>
        <v>2.23</v>
      </c>
      <c r="L364" s="235">
        <f t="shared" si="37"/>
        <v>1.9802</v>
      </c>
      <c r="M364" s="235">
        <f>AVERAGE('Ashed teabags wet'!$J$814:$J$816)</f>
        <v>2.2816647271287041</v>
      </c>
      <c r="N364" s="235">
        <f t="shared" si="38"/>
        <v>1.9350184750733974</v>
      </c>
      <c r="O364" s="235">
        <f>IF(IFERROR(INDEX('Both teabags AfterWet'!$D$1:$D$839,MATCH(J364,'Both teabags AfterWet'!$B$1:$B$839,0)),"")="","",(IFERROR(INDEX('Both teabags AfterWet'!$D$1:$D$839,MATCH(J364,'Both teabags AfterWet'!$B$1:$B$839,0)),"")))</f>
        <v>1.6178999999999999</v>
      </c>
      <c r="P364" s="235">
        <f t="shared" si="39"/>
        <v>1.4672999999999998</v>
      </c>
      <c r="Q364" s="235">
        <f>IFERROR(INDEX('Ashed teabags wet'!$J$2:$J$825,MATCH(J364,'Ashed teabags wet'!$B$2:$B$825,0)),"")</f>
        <v>1.7996108949419758</v>
      </c>
      <c r="R364" s="235">
        <f t="shared" si="43"/>
        <v>1.4408943093385163</v>
      </c>
      <c r="S364" s="236">
        <f>'WetLitterbags placem_collection'!E145</f>
        <v>42762</v>
      </c>
      <c r="T364" s="236">
        <f>IF('WetLitterbags placem_collection'!G145="","",'WetLitterbags placem_collection'!G145)</f>
        <v>42816</v>
      </c>
      <c r="U364" s="237">
        <f t="shared" si="40"/>
        <v>54</v>
      </c>
      <c r="V364" s="235">
        <f t="shared" si="41"/>
        <v>0.51290000000000013</v>
      </c>
      <c r="W364" s="235">
        <f t="shared" si="42"/>
        <v>0.49412416573488116</v>
      </c>
      <c r="X364">
        <f>IFERROR(INDEX(Rainfall_Wet!$O$2:$O$217,MATCH(B364, Rainfall_Wet!$A$2:$A$217,0)),"")</f>
        <v>206.85140822299999</v>
      </c>
      <c r="Y364" s="241">
        <v>33.96</v>
      </c>
      <c r="Z364" s="241">
        <v>8.9200000000000017</v>
      </c>
      <c r="AA364" s="241">
        <v>57.12</v>
      </c>
      <c r="AB364" s="242" t="s">
        <v>2688</v>
      </c>
      <c r="AC364" s="241">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s="25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f>
        <v/>
      </c>
      <c r="AM364" t="str">
        <f>IF(ISNUMBER(SEARCH("H", 'WetLitterbags placem_collection'!W145)),"YES","")</f>
        <v/>
      </c>
      <c r="AN364" t="str">
        <f>IF(ISNUMBER(SEARCH("R", 'WetLitterbags placem_collection'!W145)),"YES","")</f>
        <v/>
      </c>
    </row>
    <row r="365" spans="1:40" ht="15" customHeight="1">
      <c r="A365" s="268" t="s">
        <v>2460</v>
      </c>
      <c r="B365" s="282">
        <f>'Dry_Litterbag Placem_Collection'!A146</f>
        <v>144</v>
      </c>
      <c r="C365" s="282" t="str">
        <f>'Dry_Litterbag Placem_Collection'!B146</f>
        <v xml:space="preserve">Mwantimba
</v>
      </c>
      <c r="D365" s="282" t="s">
        <v>2677</v>
      </c>
      <c r="E365" s="282" t="s">
        <v>20</v>
      </c>
      <c r="F365" s="282">
        <v>2</v>
      </c>
      <c r="G365" s="283" t="str">
        <f>'Dry_Litterbag Placem_Collection'!C146</f>
        <v>Wet_P2_T8</v>
      </c>
      <c r="H365" s="284" t="s">
        <v>2559</v>
      </c>
      <c r="I365" s="292" t="s">
        <v>298</v>
      </c>
      <c r="J365" s="233" t="str">
        <f>'WetLitterbags placem_collection'!M146</f>
        <v>R571</v>
      </c>
      <c r="K365" s="235">
        <f>IFERROR(INDEX('Green_rooibos initial weight'!$C$5:$C$1749,MATCH(J365, 'Green_rooibos initial weight'!$A$5:$A$1749,0)),"")</f>
        <v>2.117</v>
      </c>
      <c r="L365" s="235">
        <f t="shared" si="37"/>
        <v>1.8672</v>
      </c>
      <c r="M365" s="235">
        <f>AVERAGE('Ashed teabags wet'!$J$814:$J$816)</f>
        <v>2.2816647271287041</v>
      </c>
      <c r="N365" s="235">
        <f t="shared" si="38"/>
        <v>1.8245967562150529</v>
      </c>
      <c r="O365" s="235">
        <f>IF(IFERROR(INDEX('Both teabags AfterWet'!$D$1:$D$839,MATCH(J365,'Both teabags AfterWet'!$B$1:$B$839,0)),"")="","",(IFERROR(INDEX('Both teabags AfterWet'!$D$1:$D$839,MATCH(J365,'Both teabags AfterWet'!$B$1:$B$839,0)),"")))</f>
        <v>1.365</v>
      </c>
      <c r="P365" s="235">
        <f t="shared" si="39"/>
        <v>1.2143999999999999</v>
      </c>
      <c r="Q365" s="235">
        <f>IFERROR(INDEX('Ashed teabags wet'!$J$2:$J$825,MATCH(J365,'Ashed teabags wet'!$B$2:$B$825,0)),"")</f>
        <v>77.783132530120469</v>
      </c>
      <c r="R365" s="235">
        <f t="shared" si="43"/>
        <v>0.26980163855421702</v>
      </c>
      <c r="S365" s="236">
        <f>'WetLitterbags placem_collection'!E146</f>
        <v>42762</v>
      </c>
      <c r="T365" s="236">
        <f>IF('WetLitterbags placem_collection'!G146="","",'WetLitterbags placem_collection'!G146)</f>
        <v>42816</v>
      </c>
      <c r="U365" s="237">
        <f t="shared" si="40"/>
        <v>54</v>
      </c>
      <c r="V365" s="235">
        <f t="shared" si="41"/>
        <v>0.65280000000000005</v>
      </c>
      <c r="W365" s="235">
        <f t="shared" si="42"/>
        <v>1.5547951176608359</v>
      </c>
      <c r="X365">
        <f>IFERROR(INDEX(Rainfall_Wet!$O$2:$O$217,MATCH(B365, Rainfall_Wet!$A$2:$A$217,0)),"")</f>
        <v>206.85140822299999</v>
      </c>
      <c r="Y365" s="241">
        <v>33.96</v>
      </c>
      <c r="Z365" s="241">
        <v>8.9200000000000017</v>
      </c>
      <c r="AA365" s="241">
        <v>57.12</v>
      </c>
      <c r="AB365" s="242" t="s">
        <v>2688</v>
      </c>
      <c r="AC365" s="241">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s="25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f>
        <v/>
      </c>
      <c r="AM365" t="str">
        <f>IF(ISNUMBER(SEARCH("H", 'WetLitterbags placem_collection'!W146)),"YES","")</f>
        <v>YES</v>
      </c>
      <c r="AN365" t="str">
        <f>IF(ISNUMBER(SEARCH("R", 'WetLitterbags placem_collection'!W146)),"YES","")</f>
        <v/>
      </c>
    </row>
    <row r="366" spans="1:40" ht="15" customHeight="1">
      <c r="A366" s="268" t="s">
        <v>2460</v>
      </c>
      <c r="B366" s="282">
        <f>'Dry_Litterbag Placem_Collection'!A147</f>
        <v>145</v>
      </c>
      <c r="C366" s="282" t="str">
        <f>'Dry_Litterbag Placem_Collection'!B147</f>
        <v xml:space="preserve">Mwantimba
</v>
      </c>
      <c r="D366" s="282" t="s">
        <v>2677</v>
      </c>
      <c r="E366" s="282" t="s">
        <v>20</v>
      </c>
      <c r="F366" s="282">
        <v>3</v>
      </c>
      <c r="G366" s="283" t="str">
        <f>'Dry_Litterbag Placem_Collection'!C147</f>
        <v>Wet_P3_T1</v>
      </c>
      <c r="H366" s="284" t="s">
        <v>2559</v>
      </c>
      <c r="I366" s="292" t="s">
        <v>298</v>
      </c>
      <c r="J366" s="233" t="str">
        <f>'WetLitterbags placem_collection'!M147</f>
        <v>R27</v>
      </c>
      <c r="K366" s="235">
        <f>IFERROR(INDEX('Green_rooibos initial weight'!$C$5:$C$1749,MATCH(J366, 'Green_rooibos initial weight'!$A$5:$A$1749,0)),"")</f>
        <v>2.0550000000000002</v>
      </c>
      <c r="L366" s="235">
        <f t="shared" si="37"/>
        <v>1.8052000000000001</v>
      </c>
      <c r="M366" s="235">
        <f>AVERAGE('Ashed teabags wet'!$J$814:$J$816)</f>
        <v>2.2816647271287041</v>
      </c>
      <c r="N366" s="235">
        <f t="shared" si="38"/>
        <v>1.7640113883458728</v>
      </c>
      <c r="O366" s="235">
        <f>IF(IFERROR(INDEX('Both teabags AfterWet'!$D$1:$D$839,MATCH(J366,'Both teabags AfterWet'!$B$1:$B$839,0)),"")="","",(IFERROR(INDEX('Both teabags AfterWet'!$D$1:$D$839,MATCH(J366,'Both teabags AfterWet'!$B$1:$B$839,0)),"")))</f>
        <v>1.6830000000000001</v>
      </c>
      <c r="P366" s="235">
        <f t="shared" si="39"/>
        <v>1.5324</v>
      </c>
      <c r="Q366" s="235">
        <f>IFERROR(INDEX('Ashed teabags wet'!$J$2:$J$825,MATCH(J366,'Ashed teabags wet'!$B$2:$B$825,0)),"")</f>
        <v>8.5603112840463975</v>
      </c>
      <c r="R366" s="235">
        <f t="shared" si="43"/>
        <v>1.4012217898832731</v>
      </c>
      <c r="S366" s="236">
        <f>'WetLitterbags placem_collection'!E147</f>
        <v>42762</v>
      </c>
      <c r="T366" s="236">
        <f>IF('WetLitterbags placem_collection'!G147="","",'WetLitterbags placem_collection'!G147)</f>
        <v>42815</v>
      </c>
      <c r="U366" s="237">
        <f t="shared" si="40"/>
        <v>53</v>
      </c>
      <c r="V366" s="235">
        <f t="shared" si="41"/>
        <v>0.27280000000000015</v>
      </c>
      <c r="W366" s="235">
        <f t="shared" si="42"/>
        <v>0.36278959846259973</v>
      </c>
      <c r="X366">
        <f>IFERROR(INDEX(Rainfall_Wet!$O$2:$O$217,MATCH(B366, Rainfall_Wet!$A$2:$A$217,0)),"")</f>
        <v>205.76139209600001</v>
      </c>
      <c r="Y366" s="241">
        <v>39.96</v>
      </c>
      <c r="Z366" s="241">
        <v>12.920000000000002</v>
      </c>
      <c r="AA366" s="241">
        <v>47.12</v>
      </c>
      <c r="AB366" s="242" t="s">
        <v>2692</v>
      </c>
      <c r="AC366" s="241">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s="25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f>
        <v/>
      </c>
      <c r="AM366" t="str">
        <f>IF(ISNUMBER(SEARCH("H", 'WetLitterbags placem_collection'!W147)),"YES","")</f>
        <v/>
      </c>
      <c r="AN366" t="str">
        <f>IF(ISNUMBER(SEARCH("R", 'WetLitterbags placem_collection'!W147)),"YES","")</f>
        <v/>
      </c>
    </row>
    <row r="367" spans="1:40" ht="15" customHeight="1">
      <c r="A367" s="268" t="s">
        <v>2460</v>
      </c>
      <c r="B367" s="282">
        <f>'Dry_Litterbag Placem_Collection'!A148</f>
        <v>146</v>
      </c>
      <c r="C367" s="282" t="str">
        <f>'Dry_Litterbag Placem_Collection'!B148</f>
        <v xml:space="preserve">Mwantimba
</v>
      </c>
      <c r="D367" s="282" t="s">
        <v>2677</v>
      </c>
      <c r="E367" s="282" t="s">
        <v>20</v>
      </c>
      <c r="F367" s="282">
        <v>3</v>
      </c>
      <c r="G367" s="283" t="str">
        <f>'Dry_Litterbag Placem_Collection'!C148</f>
        <v>Wet_P3_T2</v>
      </c>
      <c r="H367" s="284" t="s">
        <v>2559</v>
      </c>
      <c r="I367" s="292" t="s">
        <v>298</v>
      </c>
      <c r="J367" s="233" t="str">
        <f>'WetLitterbags placem_collection'!M148</f>
        <v>R492</v>
      </c>
      <c r="K367" s="235">
        <f>IFERROR(INDEX('Green_rooibos initial weight'!$C$5:$C$1749,MATCH(J367, 'Green_rooibos initial weight'!$A$5:$A$1749,0)),"")</f>
        <v>2.2519999999999998</v>
      </c>
      <c r="L367" s="235">
        <f t="shared" si="37"/>
        <v>2.0021999999999998</v>
      </c>
      <c r="M367" s="235">
        <f>AVERAGE('Ashed teabags wet'!$J$814:$J$816)</f>
        <v>2.2816647271287041</v>
      </c>
      <c r="N367" s="235">
        <f t="shared" si="38"/>
        <v>1.9565165088334289</v>
      </c>
      <c r="O367" s="235">
        <f>IF(IFERROR(INDEX('Both teabags AfterWet'!$D$1:$D$839,MATCH(J367,'Both teabags AfterWet'!$B$1:$B$839,0)),"")="","",(IFERROR(INDEX('Both teabags AfterWet'!$D$1:$D$839,MATCH(J367,'Both teabags AfterWet'!$B$1:$B$839,0)),"")))</f>
        <v>1.6579999999999999</v>
      </c>
      <c r="P367" s="235">
        <f t="shared" si="39"/>
        <v>1.5073999999999999</v>
      </c>
      <c r="Q367" s="235">
        <f>IFERROR(INDEX('Ashed teabags wet'!$J$2:$J$825,MATCH(J367,'Ashed teabags wet'!$B$2:$B$825,0)),"")</f>
        <v>4.0599323344614637</v>
      </c>
      <c r="R367" s="235">
        <f t="shared" si="43"/>
        <v>1.4462005799903277</v>
      </c>
      <c r="S367" s="236">
        <f>'WetLitterbags placem_collection'!E148</f>
        <v>42762</v>
      </c>
      <c r="T367" s="236">
        <f>IF('WetLitterbags placem_collection'!G148="","",'WetLitterbags placem_collection'!G148)</f>
        <v>42815</v>
      </c>
      <c r="U367" s="237">
        <f t="shared" si="40"/>
        <v>53</v>
      </c>
      <c r="V367" s="235">
        <f t="shared" si="41"/>
        <v>0.49479999999999991</v>
      </c>
      <c r="W367" s="235">
        <f t="shared" si="42"/>
        <v>0.51031592884310117</v>
      </c>
      <c r="X367">
        <f>IFERROR(INDEX(Rainfall_Wet!$O$2:$O$217,MATCH(B367, Rainfall_Wet!$A$2:$A$217,0)),"")</f>
        <v>205.76139209600001</v>
      </c>
      <c r="Y367" s="241">
        <v>39.96</v>
      </c>
      <c r="Z367" s="241">
        <v>12.920000000000002</v>
      </c>
      <c r="AA367" s="241">
        <v>47.12</v>
      </c>
      <c r="AB367" s="242" t="s">
        <v>2692</v>
      </c>
      <c r="AC367" s="241">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s="25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f>
        <v/>
      </c>
      <c r="AM367" t="str">
        <f>IF(ISNUMBER(SEARCH("H", 'WetLitterbags placem_collection'!W148)),"YES","")</f>
        <v/>
      </c>
      <c r="AN367" t="str">
        <f>IF(ISNUMBER(SEARCH("R", 'WetLitterbags placem_collection'!W148)),"YES","")</f>
        <v/>
      </c>
    </row>
    <row r="368" spans="1:40" ht="15" customHeight="1">
      <c r="A368" s="268" t="s">
        <v>2460</v>
      </c>
      <c r="B368" s="282">
        <f>'Dry_Litterbag Placem_Collection'!A149</f>
        <v>147</v>
      </c>
      <c r="C368" s="282" t="str">
        <f>'Dry_Litterbag Placem_Collection'!B149</f>
        <v xml:space="preserve">Mwantimba
</v>
      </c>
      <c r="D368" s="282" t="s">
        <v>2677</v>
      </c>
      <c r="E368" s="282" t="s">
        <v>20</v>
      </c>
      <c r="F368" s="282">
        <v>3</v>
      </c>
      <c r="G368" s="283" t="str">
        <f>'Dry_Litterbag Placem_Collection'!C149</f>
        <v>Wet_P3_T3</v>
      </c>
      <c r="H368" s="284" t="s">
        <v>2559</v>
      </c>
      <c r="I368" s="292" t="s">
        <v>298</v>
      </c>
      <c r="J368" s="233" t="str">
        <f>'WetLitterbags placem_collection'!M149</f>
        <v>R573</v>
      </c>
      <c r="K368" s="235">
        <f>IFERROR(INDEX('Green_rooibos initial weight'!$C$5:$C$1749,MATCH(J368, 'Green_rooibos initial weight'!$A$5:$A$1749,0)),"")</f>
        <v>2.097</v>
      </c>
      <c r="L368" s="235">
        <f t="shared" si="37"/>
        <v>1.8472</v>
      </c>
      <c r="M368" s="235">
        <f>AVERAGE('Ashed teabags wet'!$J$814:$J$816)</f>
        <v>2.2816647271287041</v>
      </c>
      <c r="N368" s="235">
        <f t="shared" si="38"/>
        <v>1.8050530891604786</v>
      </c>
      <c r="O368" s="235">
        <f>IF(IFERROR(INDEX('Both teabags AfterWet'!$D$1:$D$839,MATCH(J368,'Both teabags AfterWet'!$B$1:$B$839,0)),"")="","",(IFERROR(INDEX('Both teabags AfterWet'!$D$1:$D$839,MATCH(J368,'Both teabags AfterWet'!$B$1:$B$839,0)),"")))</f>
        <v>1.746</v>
      </c>
      <c r="P368" s="235">
        <f t="shared" si="39"/>
        <v>1.5953999999999999</v>
      </c>
      <c r="Q368" s="235">
        <f>IFERROR(INDEX('Ashed teabags wet'!$J$2:$J$825,MATCH(J368,'Ashed teabags wet'!$B$2:$B$825,0)),"")</f>
        <v>8.8007736943911006</v>
      </c>
      <c r="R368" s="235">
        <f t="shared" si="43"/>
        <v>1.4549924564796843</v>
      </c>
      <c r="S368" s="236">
        <f>'WetLitterbags placem_collection'!E149</f>
        <v>42762</v>
      </c>
      <c r="T368" s="236">
        <f>IF('WetLitterbags placem_collection'!G149="","",'WetLitterbags placem_collection'!G149)</f>
        <v>42816</v>
      </c>
      <c r="U368" s="237">
        <f t="shared" si="40"/>
        <v>54</v>
      </c>
      <c r="V368" s="235">
        <f t="shared" si="41"/>
        <v>0.25180000000000002</v>
      </c>
      <c r="W368" s="235">
        <f t="shared" si="42"/>
        <v>0.35006063268079424</v>
      </c>
      <c r="X368">
        <f>IFERROR(INDEX(Rainfall_Wet!$O$2:$O$217,MATCH(B368, Rainfall_Wet!$A$2:$A$217,0)),"")</f>
        <v>206.85140822299999</v>
      </c>
      <c r="Y368" s="241">
        <v>39.96</v>
      </c>
      <c r="Z368" s="241">
        <v>12.920000000000002</v>
      </c>
      <c r="AA368" s="241">
        <v>47.12</v>
      </c>
      <c r="AB368" s="242" t="s">
        <v>2692</v>
      </c>
      <c r="AC368" s="241">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s="25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f>
        <v/>
      </c>
      <c r="AM368" t="str">
        <f>IF(ISNUMBER(SEARCH("H", 'WetLitterbags placem_collection'!W149)),"YES","")</f>
        <v/>
      </c>
      <c r="AN368" t="str">
        <f>IF(ISNUMBER(SEARCH("R", 'WetLitterbags placem_collection'!W149)),"YES","")</f>
        <v/>
      </c>
    </row>
    <row r="369" spans="1:40" ht="15" customHeight="1">
      <c r="A369" s="268" t="s">
        <v>2460</v>
      </c>
      <c r="B369" s="282">
        <f>'Dry_Litterbag Placem_Collection'!A150</f>
        <v>148</v>
      </c>
      <c r="C369" s="282" t="str">
        <f>'Dry_Litterbag Placem_Collection'!B150</f>
        <v xml:space="preserve">Mwantimba
</v>
      </c>
      <c r="D369" s="282" t="s">
        <v>2677</v>
      </c>
      <c r="E369" s="282" t="s">
        <v>20</v>
      </c>
      <c r="F369" s="282">
        <v>3</v>
      </c>
      <c r="G369" s="283" t="str">
        <f>'Dry_Litterbag Placem_Collection'!C150</f>
        <v>Wet_P3_T4</v>
      </c>
      <c r="H369" s="284" t="s">
        <v>2559</v>
      </c>
      <c r="I369" s="292" t="s">
        <v>298</v>
      </c>
      <c r="J369" s="233" t="str">
        <f>'WetLitterbags placem_collection'!M150</f>
        <v>R472</v>
      </c>
      <c r="K369" s="235">
        <f>IFERROR(INDEX('Green_rooibos initial weight'!$C$5:$C$1749,MATCH(J369, 'Green_rooibos initial weight'!$A$5:$A$1749,0)),"")</f>
        <v>2.2679999999999998</v>
      </c>
      <c r="L369" s="235">
        <f t="shared" si="37"/>
        <v>2.0181999999999998</v>
      </c>
      <c r="M369" s="235">
        <f>AVERAGE('Ashed teabags wet'!$J$814:$J$816)</f>
        <v>2.2816647271287041</v>
      </c>
      <c r="N369" s="235">
        <f t="shared" si="38"/>
        <v>1.9721514424770883</v>
      </c>
      <c r="O369" s="235">
        <f>IF(IFERROR(INDEX('Both teabags AfterWet'!$D$1:$D$839,MATCH(J369,'Both teabags AfterWet'!$B$1:$B$839,0)),"")="","",(IFERROR(INDEX('Both teabags AfterWet'!$D$1:$D$839,MATCH(J369,'Both teabags AfterWet'!$B$1:$B$839,0)),"")))</f>
        <v>0.37559999999999999</v>
      </c>
      <c r="P369" s="235">
        <f t="shared" si="39"/>
        <v>0.22499999999999998</v>
      </c>
      <c r="Q369" s="235" t="str">
        <f>IFERROR(INDEX('Ashed teabags wet'!$J$2:$J$825,MATCH(J369,'Ashed teabags wet'!$B$2:$B$825,0)),"")</f>
        <v/>
      </c>
      <c r="R369" s="235" t="str">
        <f t="shared" si="43"/>
        <v/>
      </c>
      <c r="S369" s="236">
        <f>'WetLitterbags placem_collection'!E150</f>
        <v>42762</v>
      </c>
      <c r="T369" s="236">
        <f>IF('WetLitterbags placem_collection'!G150="","",'WetLitterbags placem_collection'!G150)</f>
        <v>42816</v>
      </c>
      <c r="U369" s="237">
        <f t="shared" si="40"/>
        <v>54</v>
      </c>
      <c r="V369" s="235">
        <f t="shared" si="41"/>
        <v>1.7931999999999997</v>
      </c>
      <c r="W369" s="235" t="str">
        <f t="shared" si="42"/>
        <v/>
      </c>
      <c r="X369">
        <f>IFERROR(INDEX(Rainfall_Wet!$O$2:$O$217,MATCH(B369, Rainfall_Wet!$A$2:$A$217,0)),"")</f>
        <v>206.85140822299999</v>
      </c>
      <c r="Y369" s="241">
        <v>39.96</v>
      </c>
      <c r="Z369" s="241">
        <v>12.920000000000002</v>
      </c>
      <c r="AA369" s="241">
        <v>47.12</v>
      </c>
      <c r="AB369" s="242" t="s">
        <v>2692</v>
      </c>
      <c r="AC369" s="241">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s="25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f>
        <v/>
      </c>
      <c r="AM369" t="str">
        <f>IF(ISNUMBER(SEARCH("H", 'WetLitterbags placem_collection'!W150)),"YES","")</f>
        <v>YES</v>
      </c>
      <c r="AN369" t="str">
        <f>IF(ISNUMBER(SEARCH("R", 'WetLitterbags placem_collection'!W150)),"YES","")</f>
        <v/>
      </c>
    </row>
    <row r="370" spans="1:40" ht="15" customHeight="1">
      <c r="A370" s="268" t="s">
        <v>2460</v>
      </c>
      <c r="B370" s="282">
        <f>'Dry_Litterbag Placem_Collection'!A151</f>
        <v>149</v>
      </c>
      <c r="C370" s="282" t="str">
        <f>'Dry_Litterbag Placem_Collection'!B151</f>
        <v xml:space="preserve">Mwantimba
</v>
      </c>
      <c r="D370" s="282" t="s">
        <v>2677</v>
      </c>
      <c r="E370" s="282" t="s">
        <v>20</v>
      </c>
      <c r="F370" s="282">
        <v>3</v>
      </c>
      <c r="G370" s="283" t="str">
        <f>'Dry_Litterbag Placem_Collection'!C151</f>
        <v>Wet_P3_T5</v>
      </c>
      <c r="H370" s="284" t="s">
        <v>2559</v>
      </c>
      <c r="I370" s="292" t="s">
        <v>298</v>
      </c>
      <c r="J370" s="233" t="str">
        <f>'WetLitterbags placem_collection'!M151</f>
        <v>R545</v>
      </c>
      <c r="K370" s="235">
        <f>IFERROR(INDEX('Green_rooibos initial weight'!$C$5:$C$1749,MATCH(J370, 'Green_rooibos initial weight'!$A$5:$A$1749,0)),"")</f>
        <v>2.2280000000000002</v>
      </c>
      <c r="L370" s="235">
        <f t="shared" si="37"/>
        <v>1.9782000000000002</v>
      </c>
      <c r="M370" s="235">
        <f>AVERAGE('Ashed teabags wet'!$J$814:$J$816)</f>
        <v>2.2816647271287041</v>
      </c>
      <c r="N370" s="235">
        <f t="shared" si="38"/>
        <v>1.9330641083679401</v>
      </c>
      <c r="O370" s="235">
        <f>IF(IFERROR(INDEX('Both teabags AfterWet'!$D$1:$D$839,MATCH(J370,'Both teabags AfterWet'!$B$1:$B$839,0)),"")="","",(IFERROR(INDEX('Both teabags AfterWet'!$D$1:$D$839,MATCH(J370,'Both teabags AfterWet'!$B$1:$B$839,0)),"")))</f>
        <v>1.7096</v>
      </c>
      <c r="P370" s="235">
        <f t="shared" si="39"/>
        <v>1.5589999999999999</v>
      </c>
      <c r="Q370" s="235">
        <f>IFERROR(INDEX('Ashed teabags wet'!$J$2:$J$825,MATCH(J370,'Ashed teabags wet'!$B$2:$B$825,0)),"")</f>
        <v>8.8976767177461902</v>
      </c>
      <c r="R370" s="235">
        <f t="shared" si="43"/>
        <v>1.4202852199703369</v>
      </c>
      <c r="S370" s="236">
        <f>'WetLitterbags placem_collection'!E151</f>
        <v>42762</v>
      </c>
      <c r="T370" s="236">
        <f>IF('WetLitterbags placem_collection'!G151="","",'WetLitterbags placem_collection'!G151)</f>
        <v>42816</v>
      </c>
      <c r="U370" s="237">
        <f t="shared" si="40"/>
        <v>54</v>
      </c>
      <c r="V370" s="235">
        <f t="shared" si="41"/>
        <v>0.41920000000000024</v>
      </c>
      <c r="W370" s="235">
        <f t="shared" si="42"/>
        <v>0.51277888839760322</v>
      </c>
      <c r="X370">
        <f>IFERROR(INDEX(Rainfall_Wet!$O$2:$O$217,MATCH(B370, Rainfall_Wet!$A$2:$A$217,0)),"")</f>
        <v>206.85140822299999</v>
      </c>
      <c r="Y370" s="241">
        <v>39.96</v>
      </c>
      <c r="Z370" s="241">
        <v>12.920000000000002</v>
      </c>
      <c r="AA370" s="241">
        <v>47.12</v>
      </c>
      <c r="AB370" s="242" t="s">
        <v>2692</v>
      </c>
      <c r="AC370" s="241">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s="25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f>
        <v/>
      </c>
      <c r="AM370" t="str">
        <f>IF(ISNUMBER(SEARCH("H", 'WetLitterbags placem_collection'!W151)),"YES","")</f>
        <v/>
      </c>
      <c r="AN370" t="str">
        <f>IF(ISNUMBER(SEARCH("R", 'WetLitterbags placem_collection'!W151)),"YES","")</f>
        <v/>
      </c>
    </row>
    <row r="371" spans="1:40" ht="15" customHeight="1">
      <c r="A371" s="268" t="s">
        <v>2460</v>
      </c>
      <c r="B371" s="282">
        <f>'Dry_Litterbag Placem_Collection'!A152</f>
        <v>150</v>
      </c>
      <c r="C371" s="282" t="str">
        <f>'Dry_Litterbag Placem_Collection'!B152</f>
        <v xml:space="preserve">Mwantimba
</v>
      </c>
      <c r="D371" s="282" t="s">
        <v>2677</v>
      </c>
      <c r="E371" s="282" t="s">
        <v>20</v>
      </c>
      <c r="F371" s="282">
        <v>3</v>
      </c>
      <c r="G371" s="283" t="str">
        <f>'Dry_Litterbag Placem_Collection'!C152</f>
        <v>Wet_P3_T6</v>
      </c>
      <c r="H371" s="284" t="s">
        <v>2559</v>
      </c>
      <c r="I371" s="292" t="s">
        <v>298</v>
      </c>
      <c r="J371" s="233" t="str">
        <f>'WetLitterbags placem_collection'!M152</f>
        <v>R7</v>
      </c>
      <c r="K371" s="235">
        <f>IFERROR(INDEX('Green_rooibos initial weight'!$C$5:$C$1749,MATCH(J371, 'Green_rooibos initial weight'!$A$5:$A$1749,0)),"")</f>
        <v>2.2090000000000001</v>
      </c>
      <c r="L371" s="235">
        <f t="shared" si="37"/>
        <v>1.9592000000000001</v>
      </c>
      <c r="M371" s="235">
        <f>AVERAGE('Ashed teabags wet'!$J$814:$J$816)</f>
        <v>2.2816647271287041</v>
      </c>
      <c r="N371" s="235">
        <f t="shared" si="38"/>
        <v>1.9144976246660945</v>
      </c>
      <c r="O371" s="235">
        <f>IF(IFERROR(INDEX('Both teabags AfterWet'!$D$1:$D$839,MATCH(J371,'Both teabags AfterWet'!$B$1:$B$839,0)),"")="","",(IFERROR(INDEX('Both teabags AfterWet'!$D$1:$D$839,MATCH(J371,'Both teabags AfterWet'!$B$1:$B$839,0)),"")))</f>
        <v>1.718</v>
      </c>
      <c r="P371" s="235">
        <f t="shared" si="39"/>
        <v>1.5673999999999999</v>
      </c>
      <c r="Q371" s="235">
        <f>IFERROR(INDEX('Ashed teabags wet'!$J$2:$J$825,MATCH(J371,'Ashed teabags wet'!$B$2:$B$825,0)),"")</f>
        <v>10.190151145782695</v>
      </c>
      <c r="R371" s="235">
        <f t="shared" si="43"/>
        <v>1.4076795709410019</v>
      </c>
      <c r="S371" s="236">
        <f>'WetLitterbags placem_collection'!E152</f>
        <v>42762</v>
      </c>
      <c r="T371" s="236">
        <f>IF('WetLitterbags placem_collection'!G152="","",'WetLitterbags placem_collection'!G152)</f>
        <v>42816</v>
      </c>
      <c r="U371" s="237">
        <f t="shared" si="40"/>
        <v>54</v>
      </c>
      <c r="V371" s="235">
        <f t="shared" si="41"/>
        <v>0.39180000000000015</v>
      </c>
      <c r="W371" s="235">
        <f t="shared" si="42"/>
        <v>0.50681805372509259</v>
      </c>
      <c r="X371">
        <f>IFERROR(INDEX(Rainfall_Wet!$O$2:$O$217,MATCH(B371, Rainfall_Wet!$A$2:$A$217,0)),"")</f>
        <v>206.85140822299999</v>
      </c>
      <c r="Y371" s="241">
        <v>39.96</v>
      </c>
      <c r="Z371" s="241">
        <v>12.920000000000002</v>
      </c>
      <c r="AA371" s="241">
        <v>47.12</v>
      </c>
      <c r="AB371" s="242" t="s">
        <v>2692</v>
      </c>
      <c r="AC371" s="241">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s="25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f>
        <v/>
      </c>
      <c r="AM371" t="str">
        <f>IF(ISNUMBER(SEARCH("H", 'WetLitterbags placem_collection'!W152)),"YES","")</f>
        <v/>
      </c>
      <c r="AN371" t="str">
        <f>IF(ISNUMBER(SEARCH("R", 'WetLitterbags placem_collection'!W152)),"YES","")</f>
        <v/>
      </c>
    </row>
    <row r="372" spans="1:40" ht="15" customHeight="1">
      <c r="A372" s="268" t="s">
        <v>2460</v>
      </c>
      <c r="B372" s="282">
        <f>'Dry_Litterbag Placem_Collection'!A153</f>
        <v>151</v>
      </c>
      <c r="C372" s="282" t="str">
        <f>'Dry_Litterbag Placem_Collection'!B153</f>
        <v xml:space="preserve">Mwantimba
</v>
      </c>
      <c r="D372" s="282" t="s">
        <v>2677</v>
      </c>
      <c r="E372" s="282" t="s">
        <v>20</v>
      </c>
      <c r="F372" s="282">
        <v>3</v>
      </c>
      <c r="G372" s="283" t="str">
        <f>'Dry_Litterbag Placem_Collection'!C153</f>
        <v>Wet_P3_T7</v>
      </c>
      <c r="H372" s="284" t="s">
        <v>2559</v>
      </c>
      <c r="I372" s="292" t="s">
        <v>298</v>
      </c>
      <c r="J372" s="233" t="str">
        <f>'WetLitterbags placem_collection'!M153</f>
        <v>R447</v>
      </c>
      <c r="K372" s="235">
        <f>IFERROR(INDEX('Green_rooibos initial weight'!$C$5:$C$1749,MATCH(J372, 'Green_rooibos initial weight'!$A$5:$A$1749,0)),"")</f>
        <v>2.206</v>
      </c>
      <c r="L372" s="235">
        <f t="shared" si="37"/>
        <v>1.9561999999999999</v>
      </c>
      <c r="M372" s="235">
        <f>AVERAGE('Ashed teabags wet'!$J$814:$J$816)</f>
        <v>2.2816647271287041</v>
      </c>
      <c r="N372" s="235">
        <f t="shared" si="38"/>
        <v>1.9115660746079082</v>
      </c>
      <c r="O372" s="235">
        <f>IF(IFERROR(INDEX('Both teabags AfterWet'!$D$1:$D$839,MATCH(J372,'Both teabags AfterWet'!$B$1:$B$839,0)),"")="","",(IFERROR(INDEX('Both teabags AfterWet'!$D$1:$D$839,MATCH(J372,'Both teabags AfterWet'!$B$1:$B$839,0)),"")))</f>
        <v>1.782</v>
      </c>
      <c r="P372" s="235">
        <f t="shared" si="39"/>
        <v>1.6314</v>
      </c>
      <c r="Q372" s="235">
        <f>IFERROR(INDEX('Ashed teabags wet'!$J$2:$J$825,MATCH(J372,'Ashed teabags wet'!$B$2:$B$825,0)),"")</f>
        <v>6.4642507345735885</v>
      </c>
      <c r="R372" s="235">
        <f t="shared" si="43"/>
        <v>1.5259422135161664</v>
      </c>
      <c r="S372" s="236">
        <f>'WetLitterbags placem_collection'!E153</f>
        <v>42762</v>
      </c>
      <c r="T372" s="236">
        <f>IF('WetLitterbags placem_collection'!G153="","",'WetLitterbags placem_collection'!G153)</f>
        <v>42816</v>
      </c>
      <c r="U372" s="237">
        <f t="shared" si="40"/>
        <v>54</v>
      </c>
      <c r="V372" s="235">
        <f t="shared" si="41"/>
        <v>0.32479999999999998</v>
      </c>
      <c r="W372" s="235">
        <f t="shared" si="42"/>
        <v>0.38562386109174174</v>
      </c>
      <c r="X372">
        <f>IFERROR(INDEX(Rainfall_Wet!$O$2:$O$217,MATCH(B372, Rainfall_Wet!$A$2:$A$217,0)),"")</f>
        <v>206.85140822299999</v>
      </c>
      <c r="Y372" s="241">
        <v>39.96</v>
      </c>
      <c r="Z372" s="241">
        <v>12.920000000000002</v>
      </c>
      <c r="AA372" s="241">
        <v>47.12</v>
      </c>
      <c r="AB372" s="242" t="s">
        <v>2692</v>
      </c>
      <c r="AC372" s="241">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s="25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f>
        <v/>
      </c>
      <c r="AM372" t="str">
        <f>IF(ISNUMBER(SEARCH("H", 'WetLitterbags placem_collection'!W153)),"YES","")</f>
        <v/>
      </c>
      <c r="AN372" t="str">
        <f>IF(ISNUMBER(SEARCH("R", 'WetLitterbags placem_collection'!W153)),"YES","")</f>
        <v/>
      </c>
    </row>
    <row r="373" spans="1:40" ht="15" customHeight="1">
      <c r="A373" s="268" t="s">
        <v>2460</v>
      </c>
      <c r="B373" s="282">
        <f>'Dry_Litterbag Placem_Collection'!A154</f>
        <v>152</v>
      </c>
      <c r="C373" s="282" t="str">
        <f>'Dry_Litterbag Placem_Collection'!B154</f>
        <v xml:space="preserve">Mwantimba
</v>
      </c>
      <c r="D373" s="282" t="s">
        <v>2677</v>
      </c>
      <c r="E373" s="282" t="s">
        <v>20</v>
      </c>
      <c r="F373" s="282">
        <v>3</v>
      </c>
      <c r="G373" s="283" t="str">
        <f>'Dry_Litterbag Placem_Collection'!C154</f>
        <v>Wet_P3_T8</v>
      </c>
      <c r="H373" s="284" t="s">
        <v>2559</v>
      </c>
      <c r="I373" s="292" t="s">
        <v>298</v>
      </c>
      <c r="J373" s="233" t="str">
        <f>'WetLitterbags placem_collection'!M154</f>
        <v>R591</v>
      </c>
      <c r="K373" s="235">
        <f>IFERROR(INDEX('Green_rooibos initial weight'!$C$5:$C$1749,MATCH(J373, 'Green_rooibos initial weight'!$A$5:$A$1749,0)),"")</f>
        <v>2.2599999999999998</v>
      </c>
      <c r="L373" s="235">
        <f t="shared" si="37"/>
        <v>2.0101999999999998</v>
      </c>
      <c r="M373" s="235">
        <f>AVERAGE('Ashed teabags wet'!$J$814:$J$816)</f>
        <v>2.2816647271287041</v>
      </c>
      <c r="N373" s="235">
        <f t="shared" si="38"/>
        <v>1.9643339756552585</v>
      </c>
      <c r="O373" s="235">
        <f>IF(IFERROR(INDEX('Both teabags AfterWet'!$D$1:$D$839,MATCH(J373,'Both teabags AfterWet'!$B$1:$B$839,0)),"")="","",(IFERROR(INDEX('Both teabags AfterWet'!$D$1:$D$839,MATCH(J373,'Both teabags AfterWet'!$B$1:$B$839,0)),"")))</f>
        <v>1.6958</v>
      </c>
      <c r="P373" s="235">
        <f t="shared" si="39"/>
        <v>1.5451999999999999</v>
      </c>
      <c r="Q373" s="235">
        <f>IFERROR(INDEX('Ashed teabags wet'!$J$2:$J$825,MATCH(J373,'Ashed teabags wet'!$B$2:$B$825,0)),"")</f>
        <v>6.0969755160831145</v>
      </c>
      <c r="R373" s="235">
        <f t="shared" si="43"/>
        <v>1.4509895343254837</v>
      </c>
      <c r="S373" s="236">
        <f>'WetLitterbags placem_collection'!E154</f>
        <v>42762</v>
      </c>
      <c r="T373" s="236">
        <f>IF('WetLitterbags placem_collection'!G154="","",'WetLitterbags placem_collection'!G154)</f>
        <v>42816</v>
      </c>
      <c r="U373" s="237">
        <f t="shared" si="40"/>
        <v>54</v>
      </c>
      <c r="V373" s="235">
        <f t="shared" si="41"/>
        <v>0.46499999999999986</v>
      </c>
      <c r="W373" s="235">
        <f t="shared" si="42"/>
        <v>0.51334444132977475</v>
      </c>
      <c r="X373">
        <f>IFERROR(INDEX(Rainfall_Wet!$O$2:$O$217,MATCH(B373, Rainfall_Wet!$A$2:$A$217,0)),"")</f>
        <v>206.85140822299999</v>
      </c>
      <c r="Y373" s="241">
        <v>39.96</v>
      </c>
      <c r="Z373" s="241">
        <v>12.920000000000002</v>
      </c>
      <c r="AA373" s="241">
        <v>47.12</v>
      </c>
      <c r="AB373" s="242" t="s">
        <v>2692</v>
      </c>
      <c r="AC373" s="241">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s="25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f>
        <v/>
      </c>
      <c r="AM373" t="str">
        <f>IF(ISNUMBER(SEARCH("H", 'WetLitterbags placem_collection'!W154)),"YES","")</f>
        <v/>
      </c>
      <c r="AN373" t="str">
        <f>IF(ISNUMBER(SEARCH("R", 'WetLitterbags placem_collection'!W154)),"YES","")</f>
        <v>YES</v>
      </c>
    </row>
    <row r="374" spans="1:40" ht="15" customHeight="1">
      <c r="A374" s="268" t="s">
        <v>2460</v>
      </c>
      <c r="B374" s="282">
        <f>'Dry_Litterbag Placem_Collection'!A155</f>
        <v>153</v>
      </c>
      <c r="C374" s="282" t="str">
        <f>'Dry_Litterbag Placem_Collection'!B155</f>
        <v xml:space="preserve">Mwantimba
</v>
      </c>
      <c r="D374" s="282" t="s">
        <v>2677</v>
      </c>
      <c r="E374" s="282" t="s">
        <v>20</v>
      </c>
      <c r="F374" s="282">
        <v>4</v>
      </c>
      <c r="G374" s="283" t="str">
        <f>'Dry_Litterbag Placem_Collection'!C155</f>
        <v>Wet_P4_T1</v>
      </c>
      <c r="H374" s="284" t="s">
        <v>2559</v>
      </c>
      <c r="I374" s="292" t="s">
        <v>298</v>
      </c>
      <c r="J374" s="233" t="str">
        <f>'WetLitterbags placem_collection'!M155</f>
        <v>R479</v>
      </c>
      <c r="K374" s="235">
        <f>IFERROR(INDEX('Green_rooibos initial weight'!$C$5:$C$1749,MATCH(J374, 'Green_rooibos initial weight'!$A$5:$A$1749,0)),"")</f>
        <v>2.2749999999999999</v>
      </c>
      <c r="L374" s="235">
        <f t="shared" si="37"/>
        <v>2.0251999999999999</v>
      </c>
      <c r="M374" s="235">
        <f>AVERAGE('Ashed teabags wet'!$J$814:$J$816)</f>
        <v>2.2816647271287041</v>
      </c>
      <c r="N374" s="235">
        <f t="shared" si="38"/>
        <v>1.9789917259461893</v>
      </c>
      <c r="O374" s="235">
        <f>IF(IFERROR(INDEX('Both teabags AfterWet'!$D$1:$D$839,MATCH(J374,'Both teabags AfterWet'!$B$1:$B$839,0)),"")="","",(IFERROR(INDEX('Both teabags AfterWet'!$D$1:$D$839,MATCH(J374,'Both teabags AfterWet'!$B$1:$B$839,0)),"")))</f>
        <v>1.2541</v>
      </c>
      <c r="P374" s="235">
        <f t="shared" si="39"/>
        <v>1.1034999999999999</v>
      </c>
      <c r="Q374" s="235">
        <f>IFERROR(INDEX('Ashed teabags wet'!$J$2:$J$825,MATCH(J374,'Ashed teabags wet'!$B$2:$B$825,0)),"")</f>
        <v>77.007481296757646</v>
      </c>
      <c r="R374" s="235">
        <f t="shared" si="43"/>
        <v>0.25372244389027931</v>
      </c>
      <c r="S374" s="236">
        <f>'WetLitterbags placem_collection'!E155</f>
        <v>42762</v>
      </c>
      <c r="T374" s="236">
        <f>IF('WetLitterbags placem_collection'!G155="","",'WetLitterbags placem_collection'!G155)</f>
        <v>42816</v>
      </c>
      <c r="U374" s="237">
        <f t="shared" si="40"/>
        <v>54</v>
      </c>
      <c r="V374" s="235">
        <f t="shared" si="41"/>
        <v>0.92169999999999996</v>
      </c>
      <c r="W374" s="235">
        <f t="shared" si="42"/>
        <v>1.7252692820559101</v>
      </c>
      <c r="X374">
        <f>IFERROR(INDEX(Rainfall_Wet!$O$2:$O$217,MATCH(B374, Rainfall_Wet!$A$2:$A$217,0)),"")</f>
        <v>206.85140822299999</v>
      </c>
      <c r="Y374" s="241">
        <v>27.96</v>
      </c>
      <c r="Z374" s="241">
        <v>4.9200000000000017</v>
      </c>
      <c r="AA374" s="241">
        <v>67.12</v>
      </c>
      <c r="AB374" s="242" t="s">
        <v>2688</v>
      </c>
      <c r="AC374" s="241">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s="25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f>
        <v/>
      </c>
      <c r="AM374" t="str">
        <f>IF(ISNUMBER(SEARCH("H", 'WetLitterbags placem_collection'!W155)),"YES","")</f>
        <v>YES</v>
      </c>
      <c r="AN374" t="str">
        <f>IF(ISNUMBER(SEARCH("R", 'WetLitterbags placem_collection'!W155)),"YES","")</f>
        <v>YES</v>
      </c>
    </row>
    <row r="375" spans="1:40" ht="15" customHeight="1">
      <c r="A375" s="268" t="s">
        <v>2460</v>
      </c>
      <c r="B375" s="282">
        <f>'Dry_Litterbag Placem_Collection'!A156</f>
        <v>154</v>
      </c>
      <c r="C375" s="282" t="str">
        <f>'Dry_Litterbag Placem_Collection'!B156</f>
        <v xml:space="preserve">Mwantimba
</v>
      </c>
      <c r="D375" s="282" t="s">
        <v>2677</v>
      </c>
      <c r="E375" s="282" t="s">
        <v>20</v>
      </c>
      <c r="F375" s="282">
        <v>4</v>
      </c>
      <c r="G375" s="283" t="str">
        <f>'Dry_Litterbag Placem_Collection'!C156</f>
        <v>Wet_P4_T2</v>
      </c>
      <c r="H375" s="284" t="s">
        <v>2559</v>
      </c>
      <c r="I375" s="292" t="s">
        <v>298</v>
      </c>
      <c r="J375" s="233" t="str">
        <f>'WetLitterbags placem_collection'!M156</f>
        <v>R493</v>
      </c>
      <c r="K375" s="235">
        <f>IFERROR(INDEX('Green_rooibos initial weight'!$C$5:$C$1749,MATCH(J375, 'Green_rooibos initial weight'!$A$5:$A$1749,0)),"")</f>
        <v>2.2410000000000001</v>
      </c>
      <c r="L375" s="235">
        <f t="shared" si="37"/>
        <v>1.9912000000000001</v>
      </c>
      <c r="M375" s="235">
        <f>AVERAGE('Ashed teabags wet'!$J$814:$J$816)</f>
        <v>2.2816647271287041</v>
      </c>
      <c r="N375" s="235">
        <f t="shared" si="38"/>
        <v>1.9457674919534134</v>
      </c>
      <c r="O375" s="235">
        <f>IF(IFERROR(INDEX('Both teabags AfterWet'!$D$1:$D$839,MATCH(J375,'Both teabags AfterWet'!$B$1:$B$839,0)),"")="","",(IFERROR(INDEX('Both teabags AfterWet'!$D$1:$D$839,MATCH(J375,'Both teabags AfterWet'!$B$1:$B$839,0)),"")))</f>
        <v>0.69099999999999995</v>
      </c>
      <c r="P375" s="235">
        <f t="shared" si="39"/>
        <v>0.54039999999999999</v>
      </c>
      <c r="Q375" s="235" t="str">
        <f>IFERROR(INDEX('Ashed teabags wet'!$J$2:$J$825,MATCH(J375,'Ashed teabags wet'!$B$2:$B$825,0)),"")</f>
        <v/>
      </c>
      <c r="R375" s="235" t="str">
        <f t="shared" si="43"/>
        <v/>
      </c>
      <c r="S375" s="236">
        <f>'WetLitterbags placem_collection'!E156</f>
        <v>42762</v>
      </c>
      <c r="T375" s="236">
        <f>IF('WetLitterbags placem_collection'!G156="","",'WetLitterbags placem_collection'!G156)</f>
        <v>42816</v>
      </c>
      <c r="U375" s="237">
        <f t="shared" si="40"/>
        <v>54</v>
      </c>
      <c r="V375" s="235">
        <f t="shared" si="41"/>
        <v>1.4508000000000001</v>
      </c>
      <c r="W375" s="235" t="str">
        <f t="shared" si="42"/>
        <v/>
      </c>
      <c r="X375">
        <f>IFERROR(INDEX(Rainfall_Wet!$O$2:$O$217,MATCH(B375, Rainfall_Wet!$A$2:$A$217,0)),"")</f>
        <v>206.85140822299999</v>
      </c>
      <c r="Y375" s="241">
        <v>27.96</v>
      </c>
      <c r="Z375" s="241">
        <v>4.9200000000000017</v>
      </c>
      <c r="AA375" s="241">
        <v>67.12</v>
      </c>
      <c r="AB375" s="242" t="s">
        <v>2688</v>
      </c>
      <c r="AC375" s="241">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s="25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f>
        <v>YES</v>
      </c>
      <c r="AM375" t="str">
        <f>IF(ISNUMBER(SEARCH("H", 'WetLitterbags placem_collection'!W156)),"YES","")</f>
        <v>YES</v>
      </c>
      <c r="AN375" t="str">
        <f>IF(ISNUMBER(SEARCH("R", 'WetLitterbags placem_collection'!W156)),"YES","")</f>
        <v/>
      </c>
    </row>
    <row r="376" spans="1:40" ht="15" customHeight="1">
      <c r="A376" s="268" t="s">
        <v>2460</v>
      </c>
      <c r="B376" s="282">
        <f>'Dry_Litterbag Placem_Collection'!A157</f>
        <v>155</v>
      </c>
      <c r="C376" s="282" t="str">
        <f>'Dry_Litterbag Placem_Collection'!B157</f>
        <v xml:space="preserve">Mwantimba
</v>
      </c>
      <c r="D376" s="282" t="s">
        <v>2677</v>
      </c>
      <c r="E376" s="282" t="s">
        <v>20</v>
      </c>
      <c r="F376" s="282">
        <v>4</v>
      </c>
      <c r="G376" s="283" t="str">
        <f>'Dry_Litterbag Placem_Collection'!C157</f>
        <v>Wet_P4_T3</v>
      </c>
      <c r="H376" s="284" t="s">
        <v>2559</v>
      </c>
      <c r="I376" s="292" t="s">
        <v>298</v>
      </c>
      <c r="J376" s="233" t="str">
        <f>'WetLitterbags placem_collection'!M157</f>
        <v>R484</v>
      </c>
      <c r="K376" s="235">
        <f>IFERROR(INDEX('Green_rooibos initial weight'!$C$5:$C$1749,MATCH(J376, 'Green_rooibos initial weight'!$A$5:$A$1749,0)),"")</f>
        <v>2.1850000000000001</v>
      </c>
      <c r="L376" s="235">
        <f t="shared" si="37"/>
        <v>1.9352</v>
      </c>
      <c r="M376" s="235">
        <f>AVERAGE('Ashed teabags wet'!$J$814:$J$816)</f>
        <v>2.2816647271287041</v>
      </c>
      <c r="N376" s="235">
        <f t="shared" si="38"/>
        <v>1.8910452242006053</v>
      </c>
      <c r="O376" s="235">
        <f>IF(IFERROR(INDEX('Both teabags AfterWet'!$D$1:$D$839,MATCH(J376,'Both teabags AfterWet'!$B$1:$B$839,0)),"")="","",(IFERROR(INDEX('Both teabags AfterWet'!$D$1:$D$839,MATCH(J376,'Both teabags AfterWet'!$B$1:$B$839,0)),"")))</f>
        <v>1.7509999999999999</v>
      </c>
      <c r="P376" s="235">
        <f t="shared" si="39"/>
        <v>1.6003999999999998</v>
      </c>
      <c r="Q376" s="235">
        <f>IFERROR(INDEX('Ashed teabags wet'!$J$2:$J$825,MATCH(J376,'Ashed teabags wet'!$B$2:$B$825,0)),"")</f>
        <v>9.822309970384735</v>
      </c>
      <c r="R376" s="235">
        <f t="shared" si="43"/>
        <v>1.4432037512339626</v>
      </c>
      <c r="S376" s="236">
        <f>'WetLitterbags placem_collection'!E157</f>
        <v>42762</v>
      </c>
      <c r="T376" s="236">
        <f>IF('WetLitterbags placem_collection'!G157="","",'WetLitterbags placem_collection'!G157)</f>
        <v>42816</v>
      </c>
      <c r="U376" s="237">
        <f t="shared" si="40"/>
        <v>54</v>
      </c>
      <c r="V376" s="235">
        <f t="shared" si="41"/>
        <v>0.33480000000000021</v>
      </c>
      <c r="W376" s="235">
        <f t="shared" si="42"/>
        <v>0.44784147296664267</v>
      </c>
      <c r="X376">
        <f>IFERROR(INDEX(Rainfall_Wet!$O$2:$O$217,MATCH(B376, Rainfall_Wet!$A$2:$A$217,0)),"")</f>
        <v>206.85140822299999</v>
      </c>
      <c r="Y376" s="241">
        <v>27.96</v>
      </c>
      <c r="Z376" s="241">
        <v>4.9200000000000017</v>
      </c>
      <c r="AA376" s="241">
        <v>67.12</v>
      </c>
      <c r="AB376" s="242" t="s">
        <v>2688</v>
      </c>
      <c r="AC376" s="241">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s="25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f>
        <v/>
      </c>
      <c r="AM376" t="str">
        <f>IF(ISNUMBER(SEARCH("H", 'WetLitterbags placem_collection'!W157)),"YES","")</f>
        <v/>
      </c>
      <c r="AN376" t="str">
        <f>IF(ISNUMBER(SEARCH("R", 'WetLitterbags placem_collection'!W157)),"YES","")</f>
        <v>YES</v>
      </c>
    </row>
    <row r="377" spans="1:40" ht="15" customHeight="1">
      <c r="A377" s="268" t="s">
        <v>2460</v>
      </c>
      <c r="B377" s="282">
        <f>'Dry_Litterbag Placem_Collection'!A158</f>
        <v>156</v>
      </c>
      <c r="C377" s="282" t="str">
        <f>'Dry_Litterbag Placem_Collection'!B158</f>
        <v xml:space="preserve">Mwantimba
</v>
      </c>
      <c r="D377" s="282" t="s">
        <v>2677</v>
      </c>
      <c r="E377" s="282" t="s">
        <v>20</v>
      </c>
      <c r="F377" s="282">
        <v>4</v>
      </c>
      <c r="G377" s="283" t="str">
        <f>'Dry_Litterbag Placem_Collection'!C158</f>
        <v>Wet_P4_T4</v>
      </c>
      <c r="H377" s="284" t="s">
        <v>2559</v>
      </c>
      <c r="I377" s="292" t="s">
        <v>298</v>
      </c>
      <c r="J377" s="233" t="str">
        <f>'WetLitterbags placem_collection'!M158</f>
        <v>R598</v>
      </c>
      <c r="K377" s="235">
        <f>IFERROR(INDEX('Green_rooibos initial weight'!$C$5:$C$1749,MATCH(J377, 'Green_rooibos initial weight'!$A$5:$A$1749,0)),"")</f>
        <v>2.206</v>
      </c>
      <c r="L377" s="235">
        <f t="shared" si="37"/>
        <v>1.9561999999999999</v>
      </c>
      <c r="M377" s="235">
        <f>AVERAGE('Ashed teabags wet'!$J$814:$J$816)</f>
        <v>2.2816647271287041</v>
      </c>
      <c r="N377" s="235">
        <f t="shared" si="38"/>
        <v>1.9115660746079082</v>
      </c>
      <c r="O377" s="235">
        <f>IF(IFERROR(INDEX('Both teabags AfterWet'!$D$1:$D$839,MATCH(J377,'Both teabags AfterWet'!$B$1:$B$839,0)),"")="","",(IFERROR(INDEX('Both teabags AfterWet'!$D$1:$D$839,MATCH(J377,'Both teabags AfterWet'!$B$1:$B$839,0)),"")))</f>
        <v>1.8080000000000001</v>
      </c>
      <c r="P377" s="235">
        <f t="shared" si="39"/>
        <v>1.6574</v>
      </c>
      <c r="Q377" s="235">
        <f>IFERROR(INDEX('Ashed teabags wet'!$J$2:$J$825,MATCH(J377,'Ashed teabags wet'!$B$2:$B$825,0)),"")</f>
        <v>7.6581027667986037</v>
      </c>
      <c r="R377" s="235">
        <f t="shared" si="43"/>
        <v>1.5304746047430799</v>
      </c>
      <c r="S377" s="236">
        <f>'WetLitterbags placem_collection'!E158</f>
        <v>42762</v>
      </c>
      <c r="T377" s="236">
        <f>IF('WetLitterbags placem_collection'!G158="","",'WetLitterbags placem_collection'!G158)</f>
        <v>42816</v>
      </c>
      <c r="U377" s="237">
        <f t="shared" si="40"/>
        <v>54</v>
      </c>
      <c r="V377" s="235">
        <f t="shared" si="41"/>
        <v>0.29879999999999995</v>
      </c>
      <c r="W377" s="235">
        <f t="shared" si="42"/>
        <v>0.38109146986482823</v>
      </c>
      <c r="X377">
        <f>IFERROR(INDEX(Rainfall_Wet!$O$2:$O$217,MATCH(B377, Rainfall_Wet!$A$2:$A$217,0)),"")</f>
        <v>206.85140822299999</v>
      </c>
      <c r="Y377" s="241">
        <v>27.96</v>
      </c>
      <c r="Z377" s="241">
        <v>4.9200000000000017</v>
      </c>
      <c r="AA377" s="241">
        <v>67.12</v>
      </c>
      <c r="AB377" s="242" t="s">
        <v>2688</v>
      </c>
      <c r="AC377" s="241">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s="25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f>
        <v/>
      </c>
      <c r="AM377" t="str">
        <f>IF(ISNUMBER(SEARCH("H", 'WetLitterbags placem_collection'!W158)),"YES","")</f>
        <v/>
      </c>
      <c r="AN377" t="str">
        <f>IF(ISNUMBER(SEARCH("R", 'WetLitterbags placem_collection'!W158)),"YES","")</f>
        <v>YES</v>
      </c>
    </row>
    <row r="378" spans="1:40" ht="15" customHeight="1">
      <c r="A378" s="268" t="s">
        <v>2460</v>
      </c>
      <c r="B378" s="282">
        <f>'Dry_Litterbag Placem_Collection'!A159</f>
        <v>157</v>
      </c>
      <c r="C378" s="282" t="str">
        <f>'Dry_Litterbag Placem_Collection'!B159</f>
        <v xml:space="preserve">Mwantimba
</v>
      </c>
      <c r="D378" s="282" t="s">
        <v>2677</v>
      </c>
      <c r="E378" s="282" t="s">
        <v>20</v>
      </c>
      <c r="F378" s="282">
        <v>4</v>
      </c>
      <c r="G378" s="283" t="str">
        <f>'Dry_Litterbag Placem_Collection'!C159</f>
        <v>Wet_P4_T5</v>
      </c>
      <c r="H378" s="284" t="s">
        <v>2559</v>
      </c>
      <c r="I378" s="292" t="s">
        <v>298</v>
      </c>
      <c r="J378" s="233" t="str">
        <f>'WetLitterbags placem_collection'!M159</f>
        <v>R30</v>
      </c>
      <c r="K378" s="235">
        <f>IFERROR(INDEX('Green_rooibos initial weight'!$C$5:$C$1749,MATCH(J378, 'Green_rooibos initial weight'!$A$5:$A$1749,0)),"")</f>
        <v>2.177</v>
      </c>
      <c r="L378" s="235">
        <f t="shared" si="37"/>
        <v>1.9272</v>
      </c>
      <c r="M378" s="235">
        <f>AVERAGE('Ashed teabags wet'!$J$814:$J$816)</f>
        <v>2.2816647271287041</v>
      </c>
      <c r="N378" s="235">
        <f t="shared" si="38"/>
        <v>1.8832277573787757</v>
      </c>
      <c r="O378" s="235">
        <f>IF(IFERROR(INDEX('Both teabags AfterWet'!$D$1:$D$839,MATCH(J378,'Both teabags AfterWet'!$B$1:$B$839,0)),"")="","",(IFERROR(INDEX('Both teabags AfterWet'!$D$1:$D$839,MATCH(J378,'Both teabags AfterWet'!$B$1:$B$839,0)),"")))</f>
        <v>1.825</v>
      </c>
      <c r="P378" s="235">
        <f t="shared" si="39"/>
        <v>1.6743999999999999</v>
      </c>
      <c r="Q378" s="235">
        <f>IFERROR(INDEX('Ashed teabags wet'!$J$2:$J$825,MATCH(J378,'Ashed teabags wet'!$B$2:$B$825,0)),"")</f>
        <v>8.6618004866182261</v>
      </c>
      <c r="R378" s="235">
        <f t="shared" si="43"/>
        <v>1.5293668126520643</v>
      </c>
      <c r="S378" s="236">
        <f>'WetLitterbags placem_collection'!E159</f>
        <v>42762</v>
      </c>
      <c r="T378" s="236">
        <f>IF('WetLitterbags placem_collection'!G159="","",'WetLitterbags placem_collection'!G159)</f>
        <v>42816</v>
      </c>
      <c r="U378" s="237">
        <f t="shared" si="40"/>
        <v>54</v>
      </c>
      <c r="V378" s="235">
        <f t="shared" si="41"/>
        <v>0.25280000000000014</v>
      </c>
      <c r="W378" s="235">
        <f t="shared" si="42"/>
        <v>0.35386094472671137</v>
      </c>
      <c r="X378">
        <f>IFERROR(INDEX(Rainfall_Wet!$O$2:$O$217,MATCH(B378, Rainfall_Wet!$A$2:$A$217,0)),"")</f>
        <v>206.85140822299999</v>
      </c>
      <c r="Y378" s="241">
        <v>27.96</v>
      </c>
      <c r="Z378" s="241">
        <v>4.9200000000000017</v>
      </c>
      <c r="AA378" s="241">
        <v>67.12</v>
      </c>
      <c r="AB378" s="242" t="s">
        <v>2688</v>
      </c>
      <c r="AC378" s="241">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s="25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f>
        <v>YES</v>
      </c>
      <c r="AM378" t="str">
        <f>IF(ISNUMBER(SEARCH("H", 'WetLitterbags placem_collection'!W159)),"YES","")</f>
        <v/>
      </c>
      <c r="AN378" t="str">
        <f>IF(ISNUMBER(SEARCH("R", 'WetLitterbags placem_collection'!W159)),"YES","")</f>
        <v>YES</v>
      </c>
    </row>
    <row r="379" spans="1:40" ht="15" customHeight="1">
      <c r="A379" s="268" t="s">
        <v>2460</v>
      </c>
      <c r="B379" s="282">
        <f>'Dry_Litterbag Placem_Collection'!A160</f>
        <v>158</v>
      </c>
      <c r="C379" s="282" t="str">
        <f>'Dry_Litterbag Placem_Collection'!B160</f>
        <v xml:space="preserve">Mwantimba
</v>
      </c>
      <c r="D379" s="282" t="s">
        <v>2677</v>
      </c>
      <c r="E379" s="282" t="s">
        <v>20</v>
      </c>
      <c r="F379" s="282">
        <v>4</v>
      </c>
      <c r="G379" s="283" t="str">
        <f>'Dry_Litterbag Placem_Collection'!C160</f>
        <v>Wet_P4_T6</v>
      </c>
      <c r="H379" s="284" t="s">
        <v>2559</v>
      </c>
      <c r="I379" s="292" t="s">
        <v>298</v>
      </c>
      <c r="J379" s="233" t="str">
        <f>'WetLitterbags placem_collection'!M160</f>
        <v>R16</v>
      </c>
      <c r="K379" s="235">
        <f>IFERROR(INDEX('Green_rooibos initial weight'!$C$5:$C$1749,MATCH(J379, 'Green_rooibos initial weight'!$A$5:$A$1749,0)),"")</f>
        <v>2.2629999999999999</v>
      </c>
      <c r="L379" s="235">
        <f t="shared" si="37"/>
        <v>2.0131999999999999</v>
      </c>
      <c r="M379" s="235">
        <f>AVERAGE('Ashed teabags wet'!$J$814:$J$816)</f>
        <v>2.2816647271287041</v>
      </c>
      <c r="N379" s="235">
        <f t="shared" si="38"/>
        <v>1.9672655257134448</v>
      </c>
      <c r="O379" s="235">
        <f>IF(IFERROR(INDEX('Both teabags AfterWet'!$D$1:$D$839,MATCH(J379,'Both teabags AfterWet'!$B$1:$B$839,0)),"")="","",(IFERROR(INDEX('Both teabags AfterWet'!$D$1:$D$839,MATCH(J379,'Both teabags AfterWet'!$B$1:$B$839,0)),"")))</f>
        <v>1.786</v>
      </c>
      <c r="P379" s="235">
        <f t="shared" si="39"/>
        <v>1.6354</v>
      </c>
      <c r="Q379" s="235">
        <f>IFERROR(INDEX('Ashed teabags wet'!$J$2:$J$825,MATCH(J379,'Ashed teabags wet'!$B$2:$B$825,0)),"")</f>
        <v>4.8505634492893828</v>
      </c>
      <c r="R379" s="235">
        <f t="shared" si="43"/>
        <v>1.5560738853503213</v>
      </c>
      <c r="S379" s="236">
        <f>'WetLitterbags placem_collection'!E160</f>
        <v>42762</v>
      </c>
      <c r="T379" s="236">
        <f>IF('WetLitterbags placem_collection'!G160="","",'WetLitterbags placem_collection'!G160)</f>
        <v>42816</v>
      </c>
      <c r="U379" s="237">
        <f t="shared" si="40"/>
        <v>54</v>
      </c>
      <c r="V379" s="235">
        <f t="shared" si="41"/>
        <v>0.37779999999999991</v>
      </c>
      <c r="W379" s="235">
        <f t="shared" si="42"/>
        <v>0.4111916403631235</v>
      </c>
      <c r="X379">
        <f>IFERROR(INDEX(Rainfall_Wet!$O$2:$O$217,MATCH(B379, Rainfall_Wet!$A$2:$A$217,0)),"")</f>
        <v>206.85140822299999</v>
      </c>
      <c r="Y379" s="241">
        <v>27.96</v>
      </c>
      <c r="Z379" s="241">
        <v>4.9200000000000017</v>
      </c>
      <c r="AA379" s="241">
        <v>67.12</v>
      </c>
      <c r="AB379" s="242" t="s">
        <v>2688</v>
      </c>
      <c r="AC379" s="241">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s="25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f>
        <v/>
      </c>
      <c r="AM379" t="str">
        <f>IF(ISNUMBER(SEARCH("H", 'WetLitterbags placem_collection'!W160)),"YES","")</f>
        <v/>
      </c>
      <c r="AN379" t="str">
        <f>IF(ISNUMBER(SEARCH("R", 'WetLitterbags placem_collection'!W160)),"YES","")</f>
        <v>YES</v>
      </c>
    </row>
    <row r="380" spans="1:40" ht="15" customHeight="1">
      <c r="A380" s="268" t="s">
        <v>2460</v>
      </c>
      <c r="B380" s="282">
        <f>'Dry_Litterbag Placem_Collection'!A161</f>
        <v>159</v>
      </c>
      <c r="C380" s="282" t="str">
        <f>'Dry_Litterbag Placem_Collection'!B161</f>
        <v xml:space="preserve">Mwantimba
</v>
      </c>
      <c r="D380" s="282" t="s">
        <v>2677</v>
      </c>
      <c r="E380" s="282" t="s">
        <v>20</v>
      </c>
      <c r="F380" s="282">
        <v>4</v>
      </c>
      <c r="G380" s="283" t="str">
        <f>'Dry_Litterbag Placem_Collection'!C161</f>
        <v>Wet_P4_T7</v>
      </c>
      <c r="H380" s="284" t="s">
        <v>2559</v>
      </c>
      <c r="I380" s="292" t="s">
        <v>298</v>
      </c>
      <c r="J380" s="233" t="str">
        <f>'WetLitterbags placem_collection'!M161</f>
        <v>R499</v>
      </c>
      <c r="K380" s="235">
        <f>IFERROR(INDEX('Green_rooibos initial weight'!$C$5:$C$1749,MATCH(J380, 'Green_rooibos initial weight'!$A$5:$A$1749,0)),"")</f>
        <v>2.194</v>
      </c>
      <c r="L380" s="235">
        <f t="shared" si="37"/>
        <v>1.9441999999999999</v>
      </c>
      <c r="M380" s="235">
        <f>AVERAGE('Ashed teabags wet'!$J$814:$J$816)</f>
        <v>2.2816647271287041</v>
      </c>
      <c r="N380" s="235">
        <f t="shared" si="38"/>
        <v>1.8998398743751637</v>
      </c>
      <c r="O380" s="235" t="str">
        <f>IF(IFERROR(INDEX('Both teabags AfterWet'!$D$1:$D$839,MATCH(J380,'Both teabags AfterWet'!$B$1:$B$839,0)),"")="","",(IFERROR(INDEX('Both teabags AfterWet'!$D$1:$D$839,MATCH(J380,'Both teabags AfterWet'!$B$1:$B$839,0)),"")))</f>
        <v/>
      </c>
      <c r="P380" s="235" t="str">
        <f t="shared" si="39"/>
        <v/>
      </c>
      <c r="Q380" s="235" t="str">
        <f>IFERROR(INDEX('Ashed teabags wet'!$J$2:$J$825,MATCH(J380,'Ashed teabags wet'!$B$2:$B$825,0)),"")</f>
        <v/>
      </c>
      <c r="R380" s="235" t="str">
        <f t="shared" si="43"/>
        <v/>
      </c>
      <c r="S380" s="236">
        <f>'WetLitterbags placem_collection'!E161</f>
        <v>42762</v>
      </c>
      <c r="T380" s="236">
        <f>IF('WetLitterbags placem_collection'!G161="","",'WetLitterbags placem_collection'!G161)</f>
        <v>42816</v>
      </c>
      <c r="U380" s="237">
        <f t="shared" si="40"/>
        <v>54</v>
      </c>
      <c r="V380" s="235" t="str">
        <f t="shared" si="41"/>
        <v/>
      </c>
      <c r="W380" s="235" t="str">
        <f t="shared" si="42"/>
        <v/>
      </c>
      <c r="X380">
        <f>IFERROR(INDEX(Rainfall_Wet!$O$2:$O$217,MATCH(B380, Rainfall_Wet!$A$2:$A$217,0)),"")</f>
        <v>206.85140822299999</v>
      </c>
      <c r="Y380" s="241">
        <v>27.96</v>
      </c>
      <c r="Z380" s="241">
        <v>4.9200000000000017</v>
      </c>
      <c r="AA380" s="241">
        <v>67.12</v>
      </c>
      <c r="AB380" s="242" t="s">
        <v>2688</v>
      </c>
      <c r="AC380" s="241">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s="25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f>
        <v/>
      </c>
      <c r="AM380" t="str">
        <f>IF(ISNUMBER(SEARCH("H", 'WetLitterbags placem_collection'!W161)),"YES","")</f>
        <v/>
      </c>
      <c r="AN380" t="str">
        <f>IF(ISNUMBER(SEARCH("R", 'WetLitterbags placem_collection'!W161)),"YES","")</f>
        <v/>
      </c>
    </row>
    <row r="381" spans="1:40" ht="15" customHeight="1">
      <c r="A381" s="268" t="s">
        <v>2460</v>
      </c>
      <c r="B381" s="282">
        <f>'Dry_Litterbag Placem_Collection'!A162</f>
        <v>160</v>
      </c>
      <c r="C381" s="282" t="str">
        <f>'Dry_Litterbag Placem_Collection'!B162</f>
        <v xml:space="preserve">Mwantimba
</v>
      </c>
      <c r="D381" s="282" t="s">
        <v>2677</v>
      </c>
      <c r="E381" s="282" t="s">
        <v>20</v>
      </c>
      <c r="F381" s="282">
        <v>4</v>
      </c>
      <c r="G381" s="283" t="str">
        <f>'Dry_Litterbag Placem_Collection'!C162</f>
        <v>Wet_P4_T8</v>
      </c>
      <c r="H381" s="284" t="s">
        <v>2559</v>
      </c>
      <c r="I381" s="292" t="s">
        <v>298</v>
      </c>
      <c r="J381" s="233" t="str">
        <f>'WetLitterbags placem_collection'!M162</f>
        <v>R421</v>
      </c>
      <c r="K381" s="235">
        <f>IFERROR(INDEX('Green_rooibos initial weight'!$C$5:$C$1749,MATCH(J381, 'Green_rooibos initial weight'!$A$5:$A$1749,0)),"")</f>
        <v>2.2170000000000001</v>
      </c>
      <c r="L381" s="235">
        <f t="shared" si="37"/>
        <v>1.9672000000000001</v>
      </c>
      <c r="M381" s="235">
        <f>AVERAGE('Ashed teabags wet'!$J$814:$J$816)</f>
        <v>2.2816647271287041</v>
      </c>
      <c r="N381" s="235">
        <f t="shared" si="38"/>
        <v>1.9223150914879241</v>
      </c>
      <c r="O381" s="235">
        <f>IF(IFERROR(INDEX('Both teabags AfterWet'!$D$1:$D$839,MATCH(J381,'Both teabags AfterWet'!$B$1:$B$839,0)),"")="","",(IFERROR(INDEX('Both teabags AfterWet'!$D$1:$D$839,MATCH(J381,'Both teabags AfterWet'!$B$1:$B$839,0)),"")))</f>
        <v>1.744</v>
      </c>
      <c r="P381" s="235">
        <f t="shared" si="39"/>
        <v>1.5933999999999999</v>
      </c>
      <c r="Q381" s="235">
        <f>IFERROR(INDEX('Ashed teabags wet'!$J$2:$J$825,MATCH(J381,'Ashed teabags wet'!$B$2:$B$825,0)),"")</f>
        <v>4.8926610084872157</v>
      </c>
      <c r="R381" s="235">
        <f t="shared" si="43"/>
        <v>1.5154403394907647</v>
      </c>
      <c r="S381" s="236">
        <f>'WetLitterbags placem_collection'!E162</f>
        <v>42762</v>
      </c>
      <c r="T381" s="236">
        <f>IF('WetLitterbags placem_collection'!G162="","",'WetLitterbags placem_collection'!G162)</f>
        <v>42816</v>
      </c>
      <c r="U381" s="237">
        <f t="shared" si="40"/>
        <v>54</v>
      </c>
      <c r="V381" s="235">
        <f t="shared" si="41"/>
        <v>0.37380000000000013</v>
      </c>
      <c r="W381" s="235">
        <f t="shared" si="42"/>
        <v>0.40687475199715939</v>
      </c>
      <c r="X381">
        <f>IFERROR(INDEX(Rainfall_Wet!$O$2:$O$217,MATCH(B381, Rainfall_Wet!$A$2:$A$217,0)),"")</f>
        <v>206.85140822299999</v>
      </c>
      <c r="Y381" s="241">
        <v>27.96</v>
      </c>
      <c r="Z381" s="241">
        <v>4.9200000000000017</v>
      </c>
      <c r="AA381" s="241">
        <v>67.12</v>
      </c>
      <c r="AB381" s="242" t="s">
        <v>2688</v>
      </c>
      <c r="AC381" s="241">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s="25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f>
        <v/>
      </c>
      <c r="AM381" t="str">
        <f>IF(ISNUMBER(SEARCH("H", 'WetLitterbags placem_collection'!W162)),"YES","")</f>
        <v/>
      </c>
      <c r="AN381" t="str">
        <f>IF(ISNUMBER(SEARCH("R", 'WetLitterbags placem_collection'!W162)),"YES","")</f>
        <v>YES</v>
      </c>
    </row>
    <row r="382" spans="1:40" ht="15" customHeight="1">
      <c r="A382" s="268" t="s">
        <v>2460</v>
      </c>
      <c r="B382" s="282">
        <f>'Dry_Litterbag Placem_Collection'!A163</f>
        <v>161</v>
      </c>
      <c r="C382" s="282" t="str">
        <f>'Dry_Litterbag Placem_Collection'!B163</f>
        <v>Handajega</v>
      </c>
      <c r="D382" s="282" t="s">
        <v>2677</v>
      </c>
      <c r="E382" s="282" t="s">
        <v>2679</v>
      </c>
      <c r="F382" s="282">
        <v>1</v>
      </c>
      <c r="G382" s="283" t="str">
        <f>'Dry_Litterbag Placem_Collection'!C163</f>
        <v>Wet_W1_T1</v>
      </c>
      <c r="H382" s="284" t="s">
        <v>2559</v>
      </c>
      <c r="I382" s="292" t="s">
        <v>298</v>
      </c>
      <c r="J382" s="233" t="str">
        <f>'WetLitterbags placem_collection'!M163</f>
        <v>R124</v>
      </c>
      <c r="K382" s="235">
        <f>IFERROR(INDEX('Green_rooibos initial weight'!$C$5:$C$1749,MATCH(J382, 'Green_rooibos initial weight'!$A$5:$A$1749,0)),"")</f>
        <v>2.2120000000000002</v>
      </c>
      <c r="L382" s="235">
        <f t="shared" si="37"/>
        <v>1.9622000000000002</v>
      </c>
      <c r="M382" s="235">
        <f>AVERAGE('Ashed teabags wet'!$J$814:$J$816)</f>
        <v>2.2816647271287041</v>
      </c>
      <c r="N382" s="235">
        <f t="shared" si="38"/>
        <v>1.9174291747242806</v>
      </c>
      <c r="O382" s="235">
        <f>IF(IFERROR(INDEX('Both teabags AfterWet'!$D$1:$D$839,MATCH(J382,'Both teabags AfterWet'!$B$1:$B$839,0)),"")="","",(IFERROR(INDEX('Both teabags AfterWet'!$D$1:$D$839,MATCH(J382,'Both teabags AfterWet'!$B$1:$B$839,0)),"")))</f>
        <v>1.6863999999999999</v>
      </c>
      <c r="P382" s="235">
        <f t="shared" si="39"/>
        <v>1.5357999999999998</v>
      </c>
      <c r="Q382" s="235">
        <f>IFERROR(INDEX('Ashed teabags wet'!$J$2:$J$825,MATCH(J382,'Ashed teabags wet'!$B$2:$B$825,0)),"")</f>
        <v>1.0140028971511033</v>
      </c>
      <c r="R382" s="235">
        <f t="shared" si="43"/>
        <v>1.5202269435055531</v>
      </c>
      <c r="S382" s="236">
        <f>'WetLitterbags placem_collection'!E163</f>
        <v>42763</v>
      </c>
      <c r="T382" s="236">
        <f>IF('WetLitterbags placem_collection'!G163="","",'WetLitterbags placem_collection'!G163)</f>
        <v>42814</v>
      </c>
      <c r="U382" s="237">
        <f t="shared" si="40"/>
        <v>51</v>
      </c>
      <c r="V382" s="235">
        <f t="shared" si="41"/>
        <v>0.42640000000000033</v>
      </c>
      <c r="W382" s="235">
        <f t="shared" si="42"/>
        <v>0.39720223121872755</v>
      </c>
      <c r="X382">
        <f>IFERROR(INDEX(Rainfall_Wet!$O$2:$O$217,MATCH(B382, Rainfall_Wet!$A$2:$A$217,0)),"")</f>
        <v>181.383442621</v>
      </c>
      <c r="Y382" s="241">
        <v>21.96</v>
      </c>
      <c r="Z382" s="241">
        <v>4.9199999999999982</v>
      </c>
      <c r="AA382" s="241">
        <v>73.12</v>
      </c>
      <c r="AB382" s="242" t="s">
        <v>2688</v>
      </c>
      <c r="AC382" s="241">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s="25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f>
        <v/>
      </c>
      <c r="AM382" t="str">
        <f>IF(ISNUMBER(SEARCH("H", 'WetLitterbags placem_collection'!W163)),"YES","")</f>
        <v/>
      </c>
      <c r="AN382" t="str">
        <f>IF(ISNUMBER(SEARCH("R", 'WetLitterbags placem_collection'!W163)),"YES","")</f>
        <v/>
      </c>
    </row>
    <row r="383" spans="1:40" ht="15" customHeight="1">
      <c r="A383" s="268" t="s">
        <v>2460</v>
      </c>
      <c r="B383" s="282">
        <f>'Dry_Litterbag Placem_Collection'!A164</f>
        <v>162</v>
      </c>
      <c r="C383" s="282" t="str">
        <f>'Dry_Litterbag Placem_Collection'!B164</f>
        <v>Handajega</v>
      </c>
      <c r="D383" s="282" t="s">
        <v>2677</v>
      </c>
      <c r="E383" s="282" t="s">
        <v>2679</v>
      </c>
      <c r="F383" s="282">
        <v>1</v>
      </c>
      <c r="G383" s="283" t="str">
        <f>'Dry_Litterbag Placem_Collection'!C164</f>
        <v>Wet_W1_T2</v>
      </c>
      <c r="H383" s="284" t="s">
        <v>2559</v>
      </c>
      <c r="I383" s="292" t="s">
        <v>298</v>
      </c>
      <c r="J383" s="233" t="str">
        <f>'WetLitterbags placem_collection'!M164</f>
        <v>R202</v>
      </c>
      <c r="K383" s="235">
        <f>IFERROR(INDEX('Green_rooibos initial weight'!$C$5:$C$1749,MATCH(J383, 'Green_rooibos initial weight'!$A$5:$A$1749,0)),"")</f>
        <v>2.298</v>
      </c>
      <c r="L383" s="235">
        <f t="shared" si="37"/>
        <v>2.0482</v>
      </c>
      <c r="M383" s="235">
        <f>AVERAGE('Ashed teabags wet'!$J$814:$J$816)</f>
        <v>2.2816647271287041</v>
      </c>
      <c r="N383" s="235">
        <f t="shared" si="38"/>
        <v>2.0014669430589498</v>
      </c>
      <c r="O383" s="235">
        <f>IF(IFERROR(INDEX('Both teabags AfterWet'!$D$1:$D$839,MATCH(J383,'Both teabags AfterWet'!$B$1:$B$839,0)),"")="","",(IFERROR(INDEX('Both teabags AfterWet'!$D$1:$D$839,MATCH(J383,'Both teabags AfterWet'!$B$1:$B$839,0)),"")))</f>
        <v>0.52</v>
      </c>
      <c r="P383" s="235">
        <f t="shared" si="39"/>
        <v>0.36940000000000001</v>
      </c>
      <c r="Q383" s="235">
        <f>IFERROR(INDEX('Ashed teabags wet'!$J$2:$J$825,MATCH(J383,'Ashed teabags wet'!$B$2:$B$825,0)),"")</f>
        <v>79.460269865066508</v>
      </c>
      <c r="R383" s="235">
        <f t="shared" si="43"/>
        <v>7.5873763118444293E-2</v>
      </c>
      <c r="S383" s="236">
        <f>'WetLitterbags placem_collection'!E164</f>
        <v>42763</v>
      </c>
      <c r="T383" s="236">
        <f>IF('WetLitterbags placem_collection'!G164="","",'WetLitterbags placem_collection'!G164)</f>
        <v>42814</v>
      </c>
      <c r="U383" s="237">
        <f t="shared" si="40"/>
        <v>51</v>
      </c>
      <c r="V383" s="235">
        <f t="shared" si="41"/>
        <v>1.6788000000000001</v>
      </c>
      <c r="W383" s="235">
        <f t="shared" si="42"/>
        <v>1.9255931799405055</v>
      </c>
      <c r="X383">
        <f>IFERROR(INDEX(Rainfall_Wet!$O$2:$O$217,MATCH(B383, Rainfall_Wet!$A$2:$A$217,0)),"")</f>
        <v>181.383442621</v>
      </c>
      <c r="Y383" s="241">
        <v>21.96</v>
      </c>
      <c r="Z383" s="241">
        <v>4.9199999999999982</v>
      </c>
      <c r="AA383" s="241">
        <v>73.12</v>
      </c>
      <c r="AB383" s="242" t="s">
        <v>2688</v>
      </c>
      <c r="AC383" s="241">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s="25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f>
        <v/>
      </c>
      <c r="AM383" t="str">
        <f>IF(ISNUMBER(SEARCH("H", 'WetLitterbags placem_collection'!W164)),"YES","")</f>
        <v>YES</v>
      </c>
      <c r="AN383" t="str">
        <f>IF(ISNUMBER(SEARCH("R", 'WetLitterbags placem_collection'!W164)),"YES","")</f>
        <v/>
      </c>
    </row>
    <row r="384" spans="1:40" ht="15" customHeight="1">
      <c r="A384" s="268" t="s">
        <v>2460</v>
      </c>
      <c r="B384" s="282">
        <f>'Dry_Litterbag Placem_Collection'!A165</f>
        <v>163</v>
      </c>
      <c r="C384" s="282" t="str">
        <f>'Dry_Litterbag Placem_Collection'!B165</f>
        <v>Handajega</v>
      </c>
      <c r="D384" s="282" t="s">
        <v>2677</v>
      </c>
      <c r="E384" s="282" t="s">
        <v>2679</v>
      </c>
      <c r="F384" s="282">
        <v>1</v>
      </c>
      <c r="G384" s="283" t="str">
        <f>'Dry_Litterbag Placem_Collection'!C165</f>
        <v>Wet_W1_T3</v>
      </c>
      <c r="H384" s="284" t="s">
        <v>2559</v>
      </c>
      <c r="I384" s="292" t="s">
        <v>298</v>
      </c>
      <c r="J384" s="233" t="str">
        <f>'WetLitterbags placem_collection'!M165</f>
        <v>R96</v>
      </c>
      <c r="K384" s="235">
        <f>IFERROR(INDEX('Green_rooibos initial weight'!$C$5:$C$1749,MATCH(J384, 'Green_rooibos initial weight'!$A$5:$A$1749,0)),"")</f>
        <v>2.2309999999999999</v>
      </c>
      <c r="L384" s="235">
        <f t="shared" si="37"/>
        <v>1.9811999999999999</v>
      </c>
      <c r="M384" s="235">
        <f>AVERAGE('Ashed teabags wet'!$J$814:$J$816)</f>
        <v>2.2816647271287041</v>
      </c>
      <c r="N384" s="235">
        <f t="shared" si="38"/>
        <v>1.935995658426126</v>
      </c>
      <c r="O384" s="235">
        <f>IF(IFERROR(INDEX('Both teabags AfterWet'!$D$1:$D$839,MATCH(J384,'Both teabags AfterWet'!$B$1:$B$839,0)),"")="","",(IFERROR(INDEX('Both teabags AfterWet'!$D$1:$D$839,MATCH(J384,'Both teabags AfterWet'!$B$1:$B$839,0)),"")))</f>
        <v>1.696</v>
      </c>
      <c r="P384" s="235">
        <f t="shared" si="39"/>
        <v>1.5453999999999999</v>
      </c>
      <c r="Q384" s="235">
        <f>IFERROR(INDEX('Ashed teabags wet'!$J$2:$J$825,MATCH(J384,'Ashed teabags wet'!$B$2:$B$825,0)),"")</f>
        <v>2.3336643495531879</v>
      </c>
      <c r="R384" s="235">
        <f t="shared" si="43"/>
        <v>1.509335551142005</v>
      </c>
      <c r="S384" s="236">
        <f>'WetLitterbags placem_collection'!E165</f>
        <v>42763</v>
      </c>
      <c r="T384" s="236">
        <f>IF('WetLitterbags placem_collection'!G165="","",'WetLitterbags placem_collection'!G165)</f>
        <v>42814</v>
      </c>
      <c r="U384" s="237">
        <f t="shared" si="40"/>
        <v>51</v>
      </c>
      <c r="V384" s="235">
        <f t="shared" si="41"/>
        <v>0.43579999999999997</v>
      </c>
      <c r="W384" s="235">
        <f t="shared" si="42"/>
        <v>0.42666010728412096</v>
      </c>
      <c r="X384">
        <f>IFERROR(INDEX(Rainfall_Wet!$O$2:$O$217,MATCH(B384, Rainfall_Wet!$A$2:$A$217,0)),"")</f>
        <v>181.383442621</v>
      </c>
      <c r="Y384" s="241">
        <v>21.96</v>
      </c>
      <c r="Z384" s="241">
        <v>4.9199999999999982</v>
      </c>
      <c r="AA384" s="241">
        <v>73.12</v>
      </c>
      <c r="AB384" s="242" t="s">
        <v>2688</v>
      </c>
      <c r="AC384" s="241">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s="25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f>
        <v/>
      </c>
      <c r="AM384" t="str">
        <f>IF(ISNUMBER(SEARCH("H", 'WetLitterbags placem_collection'!W165)),"YES","")</f>
        <v/>
      </c>
      <c r="AN384" t="str">
        <f>IF(ISNUMBER(SEARCH("R", 'WetLitterbags placem_collection'!W165)),"YES","")</f>
        <v/>
      </c>
    </row>
    <row r="385" spans="1:40" ht="15" customHeight="1">
      <c r="A385" s="268" t="s">
        <v>2460</v>
      </c>
      <c r="B385" s="282">
        <f>'Dry_Litterbag Placem_Collection'!A166</f>
        <v>164</v>
      </c>
      <c r="C385" s="282" t="str">
        <f>'Dry_Litterbag Placem_Collection'!B166</f>
        <v>Handajega</v>
      </c>
      <c r="D385" s="282" t="s">
        <v>2677</v>
      </c>
      <c r="E385" s="282" t="s">
        <v>2679</v>
      </c>
      <c r="F385" s="282">
        <v>1</v>
      </c>
      <c r="G385" s="283" t="str">
        <f>'Dry_Litterbag Placem_Collection'!C166</f>
        <v>Wet_W1_T4</v>
      </c>
      <c r="H385" s="284" t="s">
        <v>2559</v>
      </c>
      <c r="I385" s="292" t="s">
        <v>298</v>
      </c>
      <c r="J385" s="233" t="str">
        <f>'WetLitterbags placem_collection'!M166</f>
        <v>R317</v>
      </c>
      <c r="K385" s="235">
        <f>IFERROR(INDEX('Green_rooibos initial weight'!$C$5:$C$1749,MATCH(J385, 'Green_rooibos initial weight'!$A$5:$A$1749,0)),"")</f>
        <v>2.2240000000000002</v>
      </c>
      <c r="L385" s="235">
        <f t="shared" si="37"/>
        <v>1.9742000000000002</v>
      </c>
      <c r="M385" s="235">
        <f>AVERAGE('Ashed teabags wet'!$J$814:$J$816)</f>
        <v>2.2816647271287041</v>
      </c>
      <c r="N385" s="235">
        <f t="shared" si="38"/>
        <v>1.9291553749570254</v>
      </c>
      <c r="O385" s="235">
        <f>IF(IFERROR(INDEX('Both teabags AfterWet'!$D$1:$D$839,MATCH(J385,'Both teabags AfterWet'!$B$1:$B$839,0)),"")="","",(IFERROR(INDEX('Both teabags AfterWet'!$D$1:$D$839,MATCH(J385,'Both teabags AfterWet'!$B$1:$B$839,0)),"")))</f>
        <v>1.7210000000000001</v>
      </c>
      <c r="P385" s="235">
        <f t="shared" si="39"/>
        <v>1.5704</v>
      </c>
      <c r="Q385" s="235">
        <f>IFERROR(INDEX('Ashed teabags wet'!$J$2:$J$825,MATCH(J385,'Ashed teabags wet'!$B$2:$B$825,0)),"")</f>
        <v>2.0937188434697482</v>
      </c>
      <c r="R385" s="235">
        <f t="shared" si="43"/>
        <v>1.5375202392821512</v>
      </c>
      <c r="S385" s="236">
        <f>'WetLitterbags placem_collection'!E166</f>
        <v>42763</v>
      </c>
      <c r="T385" s="236">
        <f>IF('WetLitterbags placem_collection'!G166="","",'WetLitterbags placem_collection'!G166)</f>
        <v>42814</v>
      </c>
      <c r="U385" s="237">
        <f t="shared" si="40"/>
        <v>51</v>
      </c>
      <c r="V385" s="235">
        <f t="shared" si="41"/>
        <v>0.40380000000000016</v>
      </c>
      <c r="W385" s="235">
        <f t="shared" si="42"/>
        <v>0.39163513567487418</v>
      </c>
      <c r="X385">
        <f>IFERROR(INDEX(Rainfall_Wet!$O$2:$O$217,MATCH(B385, Rainfall_Wet!$A$2:$A$217,0)),"")</f>
        <v>181.383442621</v>
      </c>
      <c r="Y385" s="241">
        <v>21.96</v>
      </c>
      <c r="Z385" s="241">
        <v>4.9199999999999982</v>
      </c>
      <c r="AA385" s="241">
        <v>73.12</v>
      </c>
      <c r="AB385" s="242" t="s">
        <v>2688</v>
      </c>
      <c r="AC385" s="241">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s="25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f>
        <v/>
      </c>
      <c r="AM385" t="str">
        <f>IF(ISNUMBER(SEARCH("H", 'WetLitterbags placem_collection'!W166)),"YES","")</f>
        <v/>
      </c>
      <c r="AN385" t="str">
        <f>IF(ISNUMBER(SEARCH("R", 'WetLitterbags placem_collection'!W166)),"YES","")</f>
        <v/>
      </c>
    </row>
    <row r="386" spans="1:40" ht="15" customHeight="1">
      <c r="A386" s="268" t="s">
        <v>2460</v>
      </c>
      <c r="B386" s="282">
        <f>'Dry_Litterbag Placem_Collection'!A167</f>
        <v>165</v>
      </c>
      <c r="C386" s="282" t="str">
        <f>'Dry_Litterbag Placem_Collection'!B167</f>
        <v>Handajega</v>
      </c>
      <c r="D386" s="282" t="s">
        <v>2677</v>
      </c>
      <c r="E386" s="282" t="s">
        <v>2679</v>
      </c>
      <c r="F386" s="282">
        <v>1</v>
      </c>
      <c r="G386" s="283" t="str">
        <f>'Dry_Litterbag Placem_Collection'!C167</f>
        <v>Wet_W1_T5</v>
      </c>
      <c r="H386" s="284" t="s">
        <v>2559</v>
      </c>
      <c r="I386" s="292" t="s">
        <v>298</v>
      </c>
      <c r="J386" s="233" t="str">
        <f>'WetLitterbags placem_collection'!M167</f>
        <v>R331</v>
      </c>
      <c r="K386" s="235">
        <f>IFERROR(INDEX('Green_rooibos initial weight'!$C$5:$C$1749,MATCH(J386, 'Green_rooibos initial weight'!$A$5:$A$1749,0)),"")</f>
        <v>2.2410000000000001</v>
      </c>
      <c r="L386" s="235">
        <f t="shared" si="37"/>
        <v>1.9912000000000001</v>
      </c>
      <c r="M386" s="235">
        <f>AVERAGE('Ashed teabags wet'!$J$814:$J$816)</f>
        <v>2.2816647271287041</v>
      </c>
      <c r="N386" s="235">
        <f t="shared" si="38"/>
        <v>1.9457674919534134</v>
      </c>
      <c r="O386" s="235">
        <f>IF(IFERROR(INDEX('Both teabags AfterWet'!$D$1:$D$839,MATCH(J386,'Both teabags AfterWet'!$B$1:$B$839,0)),"")="","",(IFERROR(INDEX('Both teabags AfterWet'!$D$1:$D$839,MATCH(J386,'Both teabags AfterWet'!$B$1:$B$839,0)),"")))</f>
        <v>1.724</v>
      </c>
      <c r="P386" s="235">
        <f t="shared" si="39"/>
        <v>1.5733999999999999</v>
      </c>
      <c r="Q386" s="235">
        <f>IFERROR(INDEX('Ashed teabags wet'!$J$2:$J$825,MATCH(J386,'Ashed teabags wet'!$B$2:$B$825,0)),"")</f>
        <v>-0.69686411149833305</v>
      </c>
      <c r="R386" s="235">
        <f t="shared" si="43"/>
        <v>1.5843644599303146</v>
      </c>
      <c r="S386" s="236">
        <f>'WetLitterbags placem_collection'!E167</f>
        <v>42763</v>
      </c>
      <c r="T386" s="236">
        <f>IF('WetLitterbags placem_collection'!G167="","",'WetLitterbags placem_collection'!G167)</f>
        <v>42814</v>
      </c>
      <c r="U386" s="237">
        <f t="shared" si="40"/>
        <v>51</v>
      </c>
      <c r="V386" s="235">
        <f t="shared" si="41"/>
        <v>0.41780000000000017</v>
      </c>
      <c r="W386" s="235">
        <f t="shared" si="42"/>
        <v>0.36140303202309876</v>
      </c>
      <c r="X386">
        <f>IFERROR(INDEX(Rainfall_Wet!$O$2:$O$217,MATCH(B386, Rainfall_Wet!$A$2:$A$217,0)),"")</f>
        <v>181.383442621</v>
      </c>
      <c r="Y386" s="241">
        <v>21.96</v>
      </c>
      <c r="Z386" s="241">
        <v>4.9199999999999982</v>
      </c>
      <c r="AA386" s="241">
        <v>73.12</v>
      </c>
      <c r="AB386" s="242" t="s">
        <v>2688</v>
      </c>
      <c r="AC386" s="241">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s="25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f>
        <v/>
      </c>
      <c r="AM386" t="str">
        <f>IF(ISNUMBER(SEARCH("H", 'WetLitterbags placem_collection'!W167)),"YES","")</f>
        <v>YES</v>
      </c>
      <c r="AN386" t="str">
        <f>IF(ISNUMBER(SEARCH("R", 'WetLitterbags placem_collection'!W167)),"YES","")</f>
        <v/>
      </c>
    </row>
    <row r="387" spans="1:40" ht="15" customHeight="1">
      <c r="A387" s="268" t="s">
        <v>2460</v>
      </c>
      <c r="B387" s="282">
        <f>'Dry_Litterbag Placem_Collection'!A168</f>
        <v>166</v>
      </c>
      <c r="C387" s="282" t="str">
        <f>'Dry_Litterbag Placem_Collection'!B168</f>
        <v>Handajega</v>
      </c>
      <c r="D387" s="282" t="s">
        <v>2677</v>
      </c>
      <c r="E387" s="282" t="s">
        <v>2679</v>
      </c>
      <c r="F387" s="282">
        <v>1</v>
      </c>
      <c r="G387" s="283" t="str">
        <f>'Dry_Litterbag Placem_Collection'!C168</f>
        <v>Wet_W1_T6</v>
      </c>
      <c r="H387" s="284" t="s">
        <v>2559</v>
      </c>
      <c r="I387" s="292" t="s">
        <v>298</v>
      </c>
      <c r="J387" s="233" t="str">
        <f>'WetLitterbags placem_collection'!M168</f>
        <v>R287</v>
      </c>
      <c r="K387" s="235">
        <f>IFERROR(INDEX('Green_rooibos initial weight'!$C$5:$C$1749,MATCH(J387, 'Green_rooibos initial weight'!$A$5:$A$1749,0)),"")</f>
        <v>2.1960000000000002</v>
      </c>
      <c r="L387" s="235">
        <f t="shared" ref="L387:L450" si="44">K387-($BG$7+$BG$8)</f>
        <v>1.9462000000000002</v>
      </c>
      <c r="M387" s="235">
        <f>AVERAGE('Ashed teabags wet'!$J$814:$J$816)</f>
        <v>2.2816647271287041</v>
      </c>
      <c r="N387" s="235">
        <f t="shared" ref="N387:N450" si="45">IFERROR(L387-(M387/100)*L387,"")</f>
        <v>1.9017942410806212</v>
      </c>
      <c r="O387" s="235">
        <f>IF(IFERROR(INDEX('Both teabags AfterWet'!$D$1:$D$839,MATCH(J387,'Both teabags AfterWet'!$B$1:$B$839,0)),"")="","",(IFERROR(INDEX('Both teabags AfterWet'!$D$1:$D$839,MATCH(J387,'Both teabags AfterWet'!$B$1:$B$839,0)),"")))</f>
        <v>1.6496999999999999</v>
      </c>
      <c r="P387" s="235">
        <f t="shared" ref="P387:P450" si="46">IFERROR(IF(O387&gt;0,O387-($BG$7),""),"")</f>
        <v>1.4990999999999999</v>
      </c>
      <c r="Q387" s="235">
        <f>IFERROR(INDEX('Ashed teabags wet'!$J$2:$J$825,MATCH(J387,'Ashed teabags wet'!$B$2:$B$825,0)),"")</f>
        <v>1.9136408243378245</v>
      </c>
      <c r="R387" s="235">
        <f t="shared" si="43"/>
        <v>1.4704126104023516</v>
      </c>
      <c r="S387" s="236">
        <f>'WetLitterbags placem_collection'!E168</f>
        <v>42763</v>
      </c>
      <c r="T387" s="236">
        <f>IF('WetLitterbags placem_collection'!G168="","",'WetLitterbags placem_collection'!G168)</f>
        <v>42814</v>
      </c>
      <c r="U387" s="237">
        <f t="shared" ref="U387:U441" si="47">IFERROR(T387-S387,"")</f>
        <v>51</v>
      </c>
      <c r="V387" s="235">
        <f t="shared" ref="V387:V450" si="48">IFERROR(L387-P387,"")</f>
        <v>0.44710000000000027</v>
      </c>
      <c r="W387" s="235">
        <f t="shared" ref="W387:W450" si="49">IFERROR(N387-R387,"")</f>
        <v>0.43138163067826962</v>
      </c>
      <c r="X387">
        <f>IFERROR(INDEX(Rainfall_Wet!$O$2:$O$217,MATCH(B387, Rainfall_Wet!$A$2:$A$217,0)),"")</f>
        <v>181.383442621</v>
      </c>
      <c r="Y387" s="241">
        <v>21.96</v>
      </c>
      <c r="Z387" s="241">
        <v>4.9199999999999982</v>
      </c>
      <c r="AA387" s="241">
        <v>73.12</v>
      </c>
      <c r="AB387" s="242" t="s">
        <v>2688</v>
      </c>
      <c r="AC387" s="241">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s="25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f>
        <v/>
      </c>
      <c r="AM387" t="str">
        <f>IF(ISNUMBER(SEARCH("H", 'WetLitterbags placem_collection'!W168)),"YES","")</f>
        <v/>
      </c>
      <c r="AN387" t="str">
        <f>IF(ISNUMBER(SEARCH("R", 'WetLitterbags placem_collection'!W168)),"YES","")</f>
        <v/>
      </c>
    </row>
    <row r="388" spans="1:40" ht="15" customHeight="1">
      <c r="A388" s="268" t="s">
        <v>2460</v>
      </c>
      <c r="B388" s="282">
        <f>'Dry_Litterbag Placem_Collection'!A169</f>
        <v>167</v>
      </c>
      <c r="C388" s="282" t="str">
        <f>'Dry_Litterbag Placem_Collection'!B169</f>
        <v>Handajega</v>
      </c>
      <c r="D388" s="282" t="s">
        <v>2677</v>
      </c>
      <c r="E388" s="282" t="s">
        <v>2679</v>
      </c>
      <c r="F388" s="282">
        <v>1</v>
      </c>
      <c r="G388" s="283" t="str">
        <f>'Dry_Litterbag Placem_Collection'!C169</f>
        <v>Wet_W1_T7</v>
      </c>
      <c r="H388" s="284" t="s">
        <v>2559</v>
      </c>
      <c r="I388" s="292" t="s">
        <v>298</v>
      </c>
      <c r="J388" s="233" t="str">
        <f>'WetLitterbags placem_collection'!M169</f>
        <v>R255</v>
      </c>
      <c r="K388" s="235">
        <f>IFERROR(INDEX('Green_rooibos initial weight'!$C$5:$C$1749,MATCH(J388, 'Green_rooibos initial weight'!$A$5:$A$1749,0)),"")</f>
        <v>2.1859999999999999</v>
      </c>
      <c r="L388" s="235">
        <f t="shared" si="44"/>
        <v>1.9361999999999999</v>
      </c>
      <c r="M388" s="235">
        <f>AVERAGE('Ashed teabags wet'!$J$814:$J$816)</f>
        <v>2.2816647271287041</v>
      </c>
      <c r="N388" s="235">
        <f t="shared" si="45"/>
        <v>1.8920224075533341</v>
      </c>
      <c r="O388" s="235">
        <f>IF(IFERROR(INDEX('Both teabags AfterWet'!$D$1:$D$839,MATCH(J388,'Both teabags AfterWet'!$B$1:$B$839,0)),"")="","",(IFERROR(INDEX('Both teabags AfterWet'!$D$1:$D$839,MATCH(J388,'Both teabags AfterWet'!$B$1:$B$839,0)),"")))</f>
        <v>1.7073</v>
      </c>
      <c r="P388" s="235">
        <f t="shared" si="46"/>
        <v>1.5567</v>
      </c>
      <c r="Q388" s="235">
        <f>IFERROR(INDEX('Ashed teabags wet'!$J$2:$J$825,MATCH(J388,'Ashed teabags wet'!$B$2:$B$825,0)),"")</f>
        <v>1.7424975798647639</v>
      </c>
      <c r="R388" s="235">
        <f t="shared" si="43"/>
        <v>1.5295745401742451</v>
      </c>
      <c r="S388" s="236">
        <f>'WetLitterbags placem_collection'!E169</f>
        <v>42763</v>
      </c>
      <c r="T388" s="236">
        <f>IF('WetLitterbags placem_collection'!G169="","",'WetLitterbags placem_collection'!G169)</f>
        <v>42814</v>
      </c>
      <c r="U388" s="237">
        <f t="shared" si="47"/>
        <v>51</v>
      </c>
      <c r="V388" s="235">
        <f t="shared" si="48"/>
        <v>0.37949999999999995</v>
      </c>
      <c r="W388" s="235">
        <f t="shared" si="49"/>
        <v>0.36244786737908896</v>
      </c>
      <c r="X388">
        <f>IFERROR(INDEX(Rainfall_Wet!$O$2:$O$217,MATCH(B388, Rainfall_Wet!$A$2:$A$217,0)),"")</f>
        <v>181.383442621</v>
      </c>
      <c r="Y388" s="241">
        <v>21.96</v>
      </c>
      <c r="Z388" s="241">
        <v>4.9199999999999982</v>
      </c>
      <c r="AA388" s="241">
        <v>73.12</v>
      </c>
      <c r="AB388" s="242" t="s">
        <v>2688</v>
      </c>
      <c r="AC388" s="241">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s="25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f>
        <v/>
      </c>
      <c r="AM388" t="str">
        <f>IF(ISNUMBER(SEARCH("H", 'WetLitterbags placem_collection'!W169)),"YES","")</f>
        <v/>
      </c>
      <c r="AN388" t="str">
        <f>IF(ISNUMBER(SEARCH("R", 'WetLitterbags placem_collection'!W169)),"YES","")</f>
        <v/>
      </c>
    </row>
    <row r="389" spans="1:40" ht="15" customHeight="1">
      <c r="A389" s="268" t="s">
        <v>2460</v>
      </c>
      <c r="B389" s="282">
        <f>'Dry_Litterbag Placem_Collection'!A170</f>
        <v>168</v>
      </c>
      <c r="C389" s="282" t="str">
        <f>'Dry_Litterbag Placem_Collection'!B170</f>
        <v>Handajega</v>
      </c>
      <c r="D389" s="282" t="s">
        <v>2677</v>
      </c>
      <c r="E389" s="282" t="s">
        <v>2679</v>
      </c>
      <c r="F389" s="282">
        <v>1</v>
      </c>
      <c r="G389" s="283" t="str">
        <f>'Dry_Litterbag Placem_Collection'!C170</f>
        <v>Wet_W1_T8</v>
      </c>
      <c r="H389" s="284" t="s">
        <v>2559</v>
      </c>
      <c r="I389" s="292" t="s">
        <v>298</v>
      </c>
      <c r="J389" s="233" t="str">
        <f>'WetLitterbags placem_collection'!M170</f>
        <v>R534</v>
      </c>
      <c r="K389" s="235">
        <f>IFERROR(INDEX('Green_rooibos initial weight'!$C$5:$C$1749,MATCH(J389, 'Green_rooibos initial weight'!$A$5:$A$1749,0)),"")</f>
        <v>2.17</v>
      </c>
      <c r="L389" s="235">
        <f t="shared" si="44"/>
        <v>1.9201999999999999</v>
      </c>
      <c r="M389" s="235">
        <f>AVERAGE('Ashed teabags wet'!$J$814:$J$816)</f>
        <v>2.2816647271287041</v>
      </c>
      <c r="N389" s="235">
        <f t="shared" si="45"/>
        <v>1.8763874739096746</v>
      </c>
      <c r="O389" s="235">
        <f>IF(IFERROR(INDEX('Both teabags AfterWet'!$D$1:$D$839,MATCH(J389,'Both teabags AfterWet'!$B$1:$B$839,0)),"")="","",(IFERROR(INDEX('Both teabags AfterWet'!$D$1:$D$839,MATCH(J389,'Both teabags AfterWet'!$B$1:$B$839,0)),"")))</f>
        <v>1.722</v>
      </c>
      <c r="P389" s="235">
        <f t="shared" si="46"/>
        <v>1.5713999999999999</v>
      </c>
      <c r="Q389" s="235">
        <f>IFERROR(INDEX('Ashed teabags wet'!$J$2:$J$825,MATCH(J389,'Ashed teabags wet'!$B$2:$B$825,0)),"")</f>
        <v>1.9733596447958683</v>
      </c>
      <c r="R389" s="235">
        <f t="shared" si="43"/>
        <v>1.5403906265416776</v>
      </c>
      <c r="S389" s="236">
        <f>'WetLitterbags placem_collection'!E170</f>
        <v>42763</v>
      </c>
      <c r="T389" s="236">
        <f>IF('WetLitterbags placem_collection'!G170="","",'WetLitterbags placem_collection'!G170)</f>
        <v>42814</v>
      </c>
      <c r="U389" s="237">
        <f t="shared" si="47"/>
        <v>51</v>
      </c>
      <c r="V389" s="235">
        <f t="shared" si="48"/>
        <v>0.3488</v>
      </c>
      <c r="W389" s="235">
        <f t="shared" si="49"/>
        <v>0.33599684736799706</v>
      </c>
      <c r="X389">
        <f>IFERROR(INDEX(Rainfall_Wet!$O$2:$O$217,MATCH(B389, Rainfall_Wet!$A$2:$A$217,0)),"")</f>
        <v>181.383442621</v>
      </c>
      <c r="Y389" s="241">
        <v>21.96</v>
      </c>
      <c r="Z389" s="241">
        <v>4.9199999999999982</v>
      </c>
      <c r="AA389" s="241">
        <v>73.12</v>
      </c>
      <c r="AB389" s="242" t="s">
        <v>2688</v>
      </c>
      <c r="AC389" s="241">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s="25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f>
        <v/>
      </c>
      <c r="AM389" t="str">
        <f>IF(ISNUMBER(SEARCH("H", 'WetLitterbags placem_collection'!W170)),"YES","")</f>
        <v/>
      </c>
      <c r="AN389" t="str">
        <f>IF(ISNUMBER(SEARCH("R", 'WetLitterbags placem_collection'!W170)),"YES","")</f>
        <v/>
      </c>
    </row>
    <row r="390" spans="1:40" ht="15" customHeight="1">
      <c r="A390" s="268" t="s">
        <v>2460</v>
      </c>
      <c r="B390" s="282">
        <f>'Dry_Litterbag Placem_Collection'!A171</f>
        <v>169</v>
      </c>
      <c r="C390" s="282" t="str">
        <f>'Dry_Litterbag Placem_Collection'!B171</f>
        <v>Handajega</v>
      </c>
      <c r="D390" s="282" t="s">
        <v>2677</v>
      </c>
      <c r="E390" s="282" t="s">
        <v>2679</v>
      </c>
      <c r="F390" s="282">
        <v>2</v>
      </c>
      <c r="G390" s="283" t="str">
        <f>'Dry_Litterbag Placem_Collection'!C171</f>
        <v>Wet_W2_T1</v>
      </c>
      <c r="H390" s="284" t="s">
        <v>2559</v>
      </c>
      <c r="I390" s="292" t="s">
        <v>298</v>
      </c>
      <c r="J390" s="233" t="str">
        <f>'WetLitterbags placem_collection'!M171</f>
        <v>R453</v>
      </c>
      <c r="K390" s="235">
        <f>IFERROR(INDEX('Green_rooibos initial weight'!$C$5:$C$1749,MATCH(J390, 'Green_rooibos initial weight'!$A$5:$A$1749,0)),"")</f>
        <v>2.165</v>
      </c>
      <c r="L390" s="235">
        <f t="shared" si="44"/>
        <v>1.9152</v>
      </c>
      <c r="M390" s="235">
        <f>AVERAGE('Ashed teabags wet'!$J$814:$J$816)</f>
        <v>2.2816647271287041</v>
      </c>
      <c r="N390" s="235">
        <f t="shared" si="45"/>
        <v>1.8715015571460312</v>
      </c>
      <c r="O390" s="235">
        <f>IF(IFERROR(INDEX('Both teabags AfterWet'!$D$1:$D$839,MATCH(J390,'Both teabags AfterWet'!$B$1:$B$839,0)),"")="","",(IFERROR(INDEX('Both teabags AfterWet'!$D$1:$D$839,MATCH(J390,'Both teabags AfterWet'!$B$1:$B$839,0)),"")))</f>
        <v>0.14299999999999999</v>
      </c>
      <c r="P390" s="235">
        <f t="shared" si="46"/>
        <v>-7.6000000000000234E-3</v>
      </c>
      <c r="Q390" s="235" t="str">
        <f>IFERROR(INDEX('Ashed teabags wet'!$J$2:$J$825,MATCH(J390,'Ashed teabags wet'!$B$2:$B$825,0)),"")</f>
        <v/>
      </c>
      <c r="R390" s="235" t="str">
        <f t="shared" si="43"/>
        <v/>
      </c>
      <c r="S390" s="236">
        <f>'WetLitterbags placem_collection'!E171</f>
        <v>42763</v>
      </c>
      <c r="T390" s="236">
        <f>IF('WetLitterbags placem_collection'!G171="","",'WetLitterbags placem_collection'!G171)</f>
        <v>42814</v>
      </c>
      <c r="U390" s="237">
        <f t="shared" si="47"/>
        <v>51</v>
      </c>
      <c r="V390" s="235">
        <f t="shared" si="48"/>
        <v>1.9228000000000001</v>
      </c>
      <c r="W390" s="235" t="str">
        <f t="shared" si="49"/>
        <v/>
      </c>
      <c r="X390">
        <f>IFERROR(INDEX(Rainfall_Wet!$O$2:$O$217,MATCH(B390, Rainfall_Wet!$A$2:$A$217,0)),"")</f>
        <v>181.383442621</v>
      </c>
      <c r="Y390" s="241">
        <v>23.96</v>
      </c>
      <c r="Z390" s="241">
        <v>4.9199999999999982</v>
      </c>
      <c r="AA390" s="241">
        <v>71.12</v>
      </c>
      <c r="AB390" s="242" t="s">
        <v>2688</v>
      </c>
      <c r="AC390" s="241">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s="25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f>
        <v>YES</v>
      </c>
      <c r="AM390" t="str">
        <f>IF(ISNUMBER(SEARCH("H", 'WetLitterbags placem_collection'!W171)),"YES","")</f>
        <v>YES</v>
      </c>
      <c r="AN390" t="str">
        <f>IF(ISNUMBER(SEARCH("R", 'WetLitterbags placem_collection'!W171)),"YES","")</f>
        <v/>
      </c>
    </row>
    <row r="391" spans="1:40" ht="15" customHeight="1">
      <c r="A391" s="268" t="s">
        <v>2460</v>
      </c>
      <c r="B391" s="282">
        <f>'Dry_Litterbag Placem_Collection'!A172</f>
        <v>170</v>
      </c>
      <c r="C391" s="282" t="str">
        <f>'Dry_Litterbag Placem_Collection'!B172</f>
        <v>Handajega</v>
      </c>
      <c r="D391" s="282" t="s">
        <v>2677</v>
      </c>
      <c r="E391" s="282" t="s">
        <v>2679</v>
      </c>
      <c r="F391" s="282">
        <v>2</v>
      </c>
      <c r="G391" s="283" t="str">
        <f>'Dry_Litterbag Placem_Collection'!C172</f>
        <v>Wet_W2_T2</v>
      </c>
      <c r="H391" s="284" t="s">
        <v>2559</v>
      </c>
      <c r="I391" s="292" t="s">
        <v>298</v>
      </c>
      <c r="J391" s="233" t="str">
        <f>'WetLitterbags placem_collection'!M172</f>
        <v>R330</v>
      </c>
      <c r="K391" s="235">
        <f>IFERROR(INDEX('Green_rooibos initial weight'!$C$5:$C$1749,MATCH(J391, 'Green_rooibos initial weight'!$A$5:$A$1749,0)),"")</f>
        <v>2.12</v>
      </c>
      <c r="L391" s="235">
        <f t="shared" si="44"/>
        <v>1.8702000000000001</v>
      </c>
      <c r="M391" s="235">
        <f>AVERAGE('Ashed teabags wet'!$J$814:$J$816)</f>
        <v>2.2816647271287041</v>
      </c>
      <c r="N391" s="235">
        <f t="shared" si="45"/>
        <v>1.827528306273239</v>
      </c>
      <c r="O391" s="235">
        <f>IF(IFERROR(INDEX('Both teabags AfterWet'!$D$1:$D$839,MATCH(J391,'Both teabags AfterWet'!$B$1:$B$839,0)),"")="","",(IFERROR(INDEX('Both teabags AfterWet'!$D$1:$D$839,MATCH(J391,'Both teabags AfterWet'!$B$1:$B$839,0)),"")))</f>
        <v>1.7769999999999999</v>
      </c>
      <c r="P391" s="235">
        <f t="shared" si="46"/>
        <v>1.6263999999999998</v>
      </c>
      <c r="Q391" s="235">
        <f>IFERROR(INDEX('Ashed teabags wet'!$J$2:$J$825,MATCH(J391,'Ashed teabags wet'!$B$2:$B$825,0)),"")</f>
        <v>2.1642892277422194</v>
      </c>
      <c r="R391" s="235">
        <f t="shared" si="43"/>
        <v>1.5912000000000004</v>
      </c>
      <c r="S391" s="236">
        <f>'WetLitterbags placem_collection'!E172</f>
        <v>42763</v>
      </c>
      <c r="T391" s="236">
        <f>IF('WetLitterbags placem_collection'!G172="","",'WetLitterbags placem_collection'!G172)</f>
        <v>42814</v>
      </c>
      <c r="U391" s="237">
        <f t="shared" si="47"/>
        <v>51</v>
      </c>
      <c r="V391" s="235">
        <f t="shared" si="48"/>
        <v>0.24380000000000024</v>
      </c>
      <c r="W391" s="235">
        <f t="shared" si="49"/>
        <v>0.23632830627323864</v>
      </c>
      <c r="X391">
        <f>IFERROR(INDEX(Rainfall_Wet!$O$2:$O$217,MATCH(B391, Rainfall_Wet!$A$2:$A$217,0)),"")</f>
        <v>181.383442621</v>
      </c>
      <c r="Y391" s="241">
        <v>23.96</v>
      </c>
      <c r="Z391" s="241">
        <v>4.9199999999999982</v>
      </c>
      <c r="AA391" s="241">
        <v>71.12</v>
      </c>
      <c r="AB391" s="242" t="s">
        <v>2688</v>
      </c>
      <c r="AC391" s="241">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s="25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f>
        <v/>
      </c>
      <c r="AM391" t="str">
        <f>IF(ISNUMBER(SEARCH("H", 'WetLitterbags placem_collection'!W172)),"YES","")</f>
        <v/>
      </c>
      <c r="AN391" t="str">
        <f>IF(ISNUMBER(SEARCH("R", 'WetLitterbags placem_collection'!W172)),"YES","")</f>
        <v/>
      </c>
    </row>
    <row r="392" spans="1:40" ht="15" customHeight="1">
      <c r="A392" s="268" t="s">
        <v>2460</v>
      </c>
      <c r="B392" s="282">
        <f>'Dry_Litterbag Placem_Collection'!A173</f>
        <v>171</v>
      </c>
      <c r="C392" s="282" t="str">
        <f>'Dry_Litterbag Placem_Collection'!B173</f>
        <v>Handajega</v>
      </c>
      <c r="D392" s="282" t="s">
        <v>2677</v>
      </c>
      <c r="E392" s="282" t="s">
        <v>2679</v>
      </c>
      <c r="F392" s="282">
        <v>2</v>
      </c>
      <c r="G392" s="283" t="str">
        <f>'Dry_Litterbag Placem_Collection'!C173</f>
        <v>Wet_W2_T3</v>
      </c>
      <c r="H392" s="284" t="s">
        <v>2559</v>
      </c>
      <c r="I392" s="292" t="s">
        <v>298</v>
      </c>
      <c r="J392" s="233" t="str">
        <f>'WetLitterbags placem_collection'!M173</f>
        <v>R558</v>
      </c>
      <c r="K392" s="235">
        <f>IFERROR(INDEX('Green_rooibos initial weight'!$C$5:$C$1749,MATCH(J392, 'Green_rooibos initial weight'!$A$5:$A$1749,0)),"")</f>
        <v>2.1760000000000002</v>
      </c>
      <c r="L392" s="235">
        <f t="shared" si="44"/>
        <v>1.9262000000000001</v>
      </c>
      <c r="M392" s="235">
        <f>AVERAGE('Ashed teabags wet'!$J$814:$J$816)</f>
        <v>2.2816647271287041</v>
      </c>
      <c r="N392" s="235">
        <f t="shared" si="45"/>
        <v>1.8822505740260471</v>
      </c>
      <c r="O392" s="235">
        <f>IF(IFERROR(INDEX('Both teabags AfterWet'!$D$1:$D$839,MATCH(J392,'Both teabags AfterWet'!$B$1:$B$839,0)),"")="","",(IFERROR(INDEX('Both teabags AfterWet'!$D$1:$D$839,MATCH(J392,'Both teabags AfterWet'!$B$1:$B$839,0)),"")))</f>
        <v>1.61</v>
      </c>
      <c r="P392" s="235">
        <f t="shared" si="46"/>
        <v>1.4594</v>
      </c>
      <c r="Q392" s="235">
        <f>IFERROR(INDEX('Ashed teabags wet'!$J$2:$J$825,MATCH(J392,'Ashed teabags wet'!$B$2:$B$825,0)),"")</f>
        <v>2.9640427599611376</v>
      </c>
      <c r="R392" s="235">
        <f t="shared" si="43"/>
        <v>1.4161427599611272</v>
      </c>
      <c r="S392" s="236">
        <f>'WetLitterbags placem_collection'!E173</f>
        <v>42763</v>
      </c>
      <c r="T392" s="236">
        <f>IF('WetLitterbags placem_collection'!G173="","",'WetLitterbags placem_collection'!G173)</f>
        <v>42814</v>
      </c>
      <c r="U392" s="237">
        <f t="shared" si="47"/>
        <v>51</v>
      </c>
      <c r="V392" s="235">
        <f t="shared" si="48"/>
        <v>0.4668000000000001</v>
      </c>
      <c r="W392" s="235">
        <f t="shared" si="49"/>
        <v>0.46610781406491997</v>
      </c>
      <c r="X392">
        <f>IFERROR(INDEX(Rainfall_Wet!$O$2:$O$217,MATCH(B392, Rainfall_Wet!$A$2:$A$217,0)),"")</f>
        <v>181.383442621</v>
      </c>
      <c r="Y392" s="241">
        <v>23.96</v>
      </c>
      <c r="Z392" s="241">
        <v>4.9199999999999982</v>
      </c>
      <c r="AA392" s="241">
        <v>71.12</v>
      </c>
      <c r="AB392" s="242" t="s">
        <v>2688</v>
      </c>
      <c r="AC392" s="241">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s="25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f>
        <v/>
      </c>
      <c r="AM392" t="str">
        <f>IF(ISNUMBER(SEARCH("H", 'WetLitterbags placem_collection'!W173)),"YES","")</f>
        <v/>
      </c>
      <c r="AN392" t="str">
        <f>IF(ISNUMBER(SEARCH("R", 'WetLitterbags placem_collection'!W173)),"YES","")</f>
        <v/>
      </c>
    </row>
    <row r="393" spans="1:40" ht="15" customHeight="1">
      <c r="A393" s="268" t="s">
        <v>2460</v>
      </c>
      <c r="B393" s="282">
        <f>'Dry_Litterbag Placem_Collection'!A174</f>
        <v>172</v>
      </c>
      <c r="C393" s="282" t="str">
        <f>'Dry_Litterbag Placem_Collection'!B174</f>
        <v>Handajega</v>
      </c>
      <c r="D393" s="282" t="s">
        <v>2677</v>
      </c>
      <c r="E393" s="282" t="s">
        <v>2679</v>
      </c>
      <c r="F393" s="282">
        <v>2</v>
      </c>
      <c r="G393" s="283" t="str">
        <f>'Dry_Litterbag Placem_Collection'!C174</f>
        <v>Wet_W2_T4</v>
      </c>
      <c r="H393" s="284" t="s">
        <v>2559</v>
      </c>
      <c r="I393" s="292" t="s">
        <v>298</v>
      </c>
      <c r="J393" s="233" t="str">
        <f>'WetLitterbags placem_collection'!M174</f>
        <v>R157</v>
      </c>
      <c r="K393" s="235">
        <f>IFERROR(INDEX('Green_rooibos initial weight'!$C$5:$C$1749,MATCH(J393, 'Green_rooibos initial weight'!$A$5:$A$1749,0)),"")</f>
        <v>2.1819999999999999</v>
      </c>
      <c r="L393" s="235">
        <f t="shared" si="44"/>
        <v>1.9321999999999999</v>
      </c>
      <c r="M393" s="235">
        <f>AVERAGE('Ashed teabags wet'!$J$814:$J$816)</f>
        <v>2.2816647271287041</v>
      </c>
      <c r="N393" s="235">
        <f t="shared" si="45"/>
        <v>1.8881136741424192</v>
      </c>
      <c r="O393" s="235">
        <f>IF(IFERROR(INDEX('Both teabags AfterWet'!$D$1:$D$839,MATCH(J393,'Both teabags AfterWet'!$B$1:$B$839,0)),"")="","",(IFERROR(INDEX('Both teabags AfterWet'!$D$1:$D$839,MATCH(J393,'Both teabags AfterWet'!$B$1:$B$839,0)),"")))</f>
        <v>1.6782000000000001</v>
      </c>
      <c r="P393" s="235">
        <f t="shared" si="46"/>
        <v>1.5276000000000001</v>
      </c>
      <c r="Q393" s="235">
        <f>IFERROR(INDEX('Ashed teabags wet'!$J$2:$J$825,MATCH(J393,'Ashed teabags wet'!$B$2:$B$825,0)),"")</f>
        <v>4.6332046332039889</v>
      </c>
      <c r="R393" s="235">
        <f t="shared" si="43"/>
        <v>1.4568231660231759</v>
      </c>
      <c r="S393" s="236">
        <f>'WetLitterbags placem_collection'!E174</f>
        <v>42763</v>
      </c>
      <c r="T393" s="236">
        <f>IF('WetLitterbags placem_collection'!G174="","",'WetLitterbags placem_collection'!G174)</f>
        <v>42814</v>
      </c>
      <c r="U393" s="237">
        <f t="shared" si="47"/>
        <v>51</v>
      </c>
      <c r="V393" s="235">
        <f t="shared" si="48"/>
        <v>0.40459999999999985</v>
      </c>
      <c r="W393" s="235">
        <f t="shared" si="49"/>
        <v>0.4312905081192433</v>
      </c>
      <c r="X393">
        <f>IFERROR(INDEX(Rainfall_Wet!$O$2:$O$217,MATCH(B393, Rainfall_Wet!$A$2:$A$217,0)),"")</f>
        <v>181.383442621</v>
      </c>
      <c r="Y393" s="241">
        <v>23.96</v>
      </c>
      <c r="Z393" s="241">
        <v>4.9199999999999982</v>
      </c>
      <c r="AA393" s="241">
        <v>71.12</v>
      </c>
      <c r="AB393" s="242" t="s">
        <v>2688</v>
      </c>
      <c r="AC393" s="241">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s="25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f>
        <v/>
      </c>
      <c r="AM393" t="str">
        <f>IF(ISNUMBER(SEARCH("H", 'WetLitterbags placem_collection'!W174)),"YES","")</f>
        <v/>
      </c>
      <c r="AN393" t="str">
        <f>IF(ISNUMBER(SEARCH("R", 'WetLitterbags placem_collection'!W174)),"YES","")</f>
        <v>YES</v>
      </c>
    </row>
    <row r="394" spans="1:40" ht="15" customHeight="1">
      <c r="A394" s="268" t="s">
        <v>2460</v>
      </c>
      <c r="B394" s="282">
        <f>'Dry_Litterbag Placem_Collection'!A175</f>
        <v>173</v>
      </c>
      <c r="C394" s="282" t="str">
        <f>'Dry_Litterbag Placem_Collection'!B175</f>
        <v>Handajega</v>
      </c>
      <c r="D394" s="282" t="s">
        <v>2677</v>
      </c>
      <c r="E394" s="282" t="s">
        <v>2679</v>
      </c>
      <c r="F394" s="282">
        <v>2</v>
      </c>
      <c r="G394" s="283" t="str">
        <f>'Dry_Litterbag Placem_Collection'!C175</f>
        <v>Wet_W2_T5</v>
      </c>
      <c r="H394" s="284" t="s">
        <v>2559</v>
      </c>
      <c r="I394" s="292" t="s">
        <v>298</v>
      </c>
      <c r="J394" s="233" t="str">
        <f>'WetLitterbags placem_collection'!M175</f>
        <v>R57</v>
      </c>
      <c r="K394" s="235">
        <f>IFERROR(INDEX('Green_rooibos initial weight'!$C$5:$C$1749,MATCH(J394, 'Green_rooibos initial weight'!$A$5:$A$1749,0)),"")</f>
        <v>2.1890000000000001</v>
      </c>
      <c r="L394" s="235">
        <f t="shared" si="44"/>
        <v>1.9392</v>
      </c>
      <c r="M394" s="235">
        <f>AVERAGE('Ashed teabags wet'!$J$814:$J$816)</f>
        <v>2.2816647271287041</v>
      </c>
      <c r="N394" s="235">
        <f t="shared" si="45"/>
        <v>1.8949539576115202</v>
      </c>
      <c r="O394" s="235" t="str">
        <f>IF(IFERROR(INDEX('Both teabags AfterWet'!$D$1:$D$839,MATCH(J394,'Both teabags AfterWet'!$B$1:$B$839,0)),"")="","",(IFERROR(INDEX('Both teabags AfterWet'!$D$1:$D$839,MATCH(J394,'Both teabags AfterWet'!$B$1:$B$839,0)),"")))</f>
        <v/>
      </c>
      <c r="P394" s="235" t="str">
        <f t="shared" si="46"/>
        <v/>
      </c>
      <c r="Q394" s="235" t="str">
        <f>IFERROR(INDEX('Ashed teabags wet'!$J$2:$J$825,MATCH(J394,'Ashed teabags wet'!$B$2:$B$825,0)),"")</f>
        <v/>
      </c>
      <c r="R394" s="235" t="str">
        <f t="shared" si="43"/>
        <v/>
      </c>
      <c r="S394" s="236">
        <f>'WetLitterbags placem_collection'!E175</f>
        <v>42763</v>
      </c>
      <c r="T394" s="236">
        <f>IF('WetLitterbags placem_collection'!G175="","",'WetLitterbags placem_collection'!G175)</f>
        <v>42814</v>
      </c>
      <c r="U394" s="237">
        <f t="shared" si="47"/>
        <v>51</v>
      </c>
      <c r="V394" s="235" t="str">
        <f t="shared" si="48"/>
        <v/>
      </c>
      <c r="W394" s="235" t="str">
        <f t="shared" si="49"/>
        <v/>
      </c>
      <c r="X394">
        <f>IFERROR(INDEX(Rainfall_Wet!$O$2:$O$217,MATCH(B394, Rainfall_Wet!$A$2:$A$217,0)),"")</f>
        <v>181.383442621</v>
      </c>
      <c r="Y394" s="241">
        <v>23.96</v>
      </c>
      <c r="Z394" s="241">
        <v>4.9199999999999982</v>
      </c>
      <c r="AA394" s="241">
        <v>71.12</v>
      </c>
      <c r="AB394" s="242" t="s">
        <v>2688</v>
      </c>
      <c r="AC394" s="241">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s="25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f>
        <v>YES</v>
      </c>
      <c r="AM394" t="str">
        <f>IF(ISNUMBER(SEARCH("H", 'WetLitterbags placem_collection'!W175)),"YES","")</f>
        <v>YES</v>
      </c>
      <c r="AN394" t="str">
        <f>IF(ISNUMBER(SEARCH("R", 'WetLitterbags placem_collection'!W175)),"YES","")</f>
        <v/>
      </c>
    </row>
    <row r="395" spans="1:40" ht="15" customHeight="1">
      <c r="A395" s="268" t="s">
        <v>2460</v>
      </c>
      <c r="B395" s="282">
        <f>'Dry_Litterbag Placem_Collection'!A176</f>
        <v>174</v>
      </c>
      <c r="C395" s="282" t="str">
        <f>'Dry_Litterbag Placem_Collection'!B176</f>
        <v>Handajega</v>
      </c>
      <c r="D395" s="282" t="s">
        <v>2677</v>
      </c>
      <c r="E395" s="282" t="s">
        <v>2679</v>
      </c>
      <c r="F395" s="282">
        <v>2</v>
      </c>
      <c r="G395" s="283" t="str">
        <f>'Dry_Litterbag Placem_Collection'!C176</f>
        <v>Wet_W2_T6</v>
      </c>
      <c r="H395" s="284" t="s">
        <v>2559</v>
      </c>
      <c r="I395" s="292" t="s">
        <v>298</v>
      </c>
      <c r="J395" s="233" t="str">
        <f>'WetLitterbags placem_collection'!M176</f>
        <v>R307</v>
      </c>
      <c r="K395" s="235">
        <f>IFERROR(INDEX('Green_rooibos initial weight'!$C$5:$C$1749,MATCH(J395, 'Green_rooibos initial weight'!$A$5:$A$1749,0)),"")</f>
        <v>2.2010000000000001</v>
      </c>
      <c r="L395" s="235">
        <f t="shared" si="44"/>
        <v>1.9512</v>
      </c>
      <c r="M395" s="235">
        <f>AVERAGE('Ashed teabags wet'!$J$814:$J$816)</f>
        <v>2.2816647271287041</v>
      </c>
      <c r="N395" s="235">
        <f t="shared" si="45"/>
        <v>1.9066801578442647</v>
      </c>
      <c r="O395" s="235">
        <f>IF(IFERROR(INDEX('Both teabags AfterWet'!$D$1:$D$839,MATCH(J395,'Both teabags AfterWet'!$B$1:$B$839,0)),"")="","",(IFERROR(INDEX('Both teabags AfterWet'!$D$1:$D$839,MATCH(J395,'Both teabags AfterWet'!$B$1:$B$839,0)),"")))</f>
        <v>1.724</v>
      </c>
      <c r="P395" s="235">
        <f t="shared" si="46"/>
        <v>1.5733999999999999</v>
      </c>
      <c r="Q395" s="235">
        <f>IFERROR(INDEX('Ashed teabags wet'!$J$2:$J$825,MATCH(J395,'Ashed teabags wet'!$B$2:$B$825,0)),"")</f>
        <v>1.5880893300249692</v>
      </c>
      <c r="R395" s="235">
        <f t="shared" ref="R395:R458" si="50">IFERROR(P395-(Q395/100)*P395,"")</f>
        <v>1.5484130024813871</v>
      </c>
      <c r="S395" s="236">
        <f>'WetLitterbags placem_collection'!E176</f>
        <v>42763</v>
      </c>
      <c r="T395" s="236">
        <f>IF('WetLitterbags placem_collection'!G176="","",'WetLitterbags placem_collection'!G176)</f>
        <v>42814</v>
      </c>
      <c r="U395" s="237">
        <f t="shared" si="47"/>
        <v>51</v>
      </c>
      <c r="V395" s="235">
        <f t="shared" si="48"/>
        <v>0.37780000000000014</v>
      </c>
      <c r="W395" s="235">
        <f t="shared" si="49"/>
        <v>0.35826715536287757</v>
      </c>
      <c r="X395">
        <f>IFERROR(INDEX(Rainfall_Wet!$O$2:$O$217,MATCH(B395, Rainfall_Wet!$A$2:$A$217,0)),"")</f>
        <v>181.383442621</v>
      </c>
      <c r="Y395" s="241">
        <v>23.96</v>
      </c>
      <c r="Z395" s="241">
        <v>4.9199999999999982</v>
      </c>
      <c r="AA395" s="241">
        <v>71.12</v>
      </c>
      <c r="AB395" s="242" t="s">
        <v>2688</v>
      </c>
      <c r="AC395" s="241">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s="25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f>
        <v/>
      </c>
      <c r="AM395" t="str">
        <f>IF(ISNUMBER(SEARCH("H", 'WetLitterbags placem_collection'!W176)),"YES","")</f>
        <v/>
      </c>
      <c r="AN395" t="str">
        <f>IF(ISNUMBER(SEARCH("R", 'WetLitterbags placem_collection'!W176)),"YES","")</f>
        <v>YES</v>
      </c>
    </row>
    <row r="396" spans="1:40" ht="15" customHeight="1">
      <c r="A396" s="268" t="s">
        <v>2460</v>
      </c>
      <c r="B396" s="282">
        <f>'Dry_Litterbag Placem_Collection'!A177</f>
        <v>175</v>
      </c>
      <c r="C396" s="282" t="str">
        <f>'Dry_Litterbag Placem_Collection'!B177</f>
        <v>Handajega</v>
      </c>
      <c r="D396" s="282" t="s">
        <v>2677</v>
      </c>
      <c r="E396" s="282" t="s">
        <v>2679</v>
      </c>
      <c r="F396" s="282">
        <v>2</v>
      </c>
      <c r="G396" s="283" t="str">
        <f>'Dry_Litterbag Placem_Collection'!C177</f>
        <v>Wet_W2_T7</v>
      </c>
      <c r="H396" s="284" t="s">
        <v>2559</v>
      </c>
      <c r="I396" s="292" t="s">
        <v>298</v>
      </c>
      <c r="J396" s="233" t="str">
        <f>'WetLitterbags placem_collection'!M177</f>
        <v>R458</v>
      </c>
      <c r="K396" s="235">
        <f>IFERROR(INDEX('Green_rooibos initial weight'!$C$5:$C$1749,MATCH(J396, 'Green_rooibos initial weight'!$A$5:$A$1749,0)),"")</f>
        <v>2.2370000000000001</v>
      </c>
      <c r="L396" s="235">
        <f t="shared" si="44"/>
        <v>1.9872000000000001</v>
      </c>
      <c r="M396" s="235">
        <f>AVERAGE('Ashed teabags wet'!$J$814:$J$816)</f>
        <v>2.2816647271287041</v>
      </c>
      <c r="N396" s="235">
        <f t="shared" si="45"/>
        <v>1.9418587585424985</v>
      </c>
      <c r="O396" s="235">
        <f>IF(IFERROR(INDEX('Both teabags AfterWet'!$D$1:$D$839,MATCH(J396,'Both teabags AfterWet'!$B$1:$B$839,0)),"")="","",(IFERROR(INDEX('Both teabags AfterWet'!$D$1:$D$839,MATCH(J396,'Both teabags AfterWet'!$B$1:$B$839,0)),"")))</f>
        <v>0.61699999999999999</v>
      </c>
      <c r="P396" s="235">
        <f t="shared" si="46"/>
        <v>0.46639999999999998</v>
      </c>
      <c r="Q396" s="235">
        <f>IFERROR(INDEX('Ashed teabags wet'!$J$2:$J$825,MATCH(J396,'Ashed teabags wet'!$B$2:$B$825,0)),"")</f>
        <v>65.665665665665671</v>
      </c>
      <c r="R396" s="235">
        <f t="shared" si="50"/>
        <v>0.1601353353353353</v>
      </c>
      <c r="S396" s="236">
        <f>'WetLitterbags placem_collection'!E177</f>
        <v>42763</v>
      </c>
      <c r="T396" s="236">
        <f>IF('WetLitterbags placem_collection'!G177="","",'WetLitterbags placem_collection'!G177)</f>
        <v>42814</v>
      </c>
      <c r="U396" s="237">
        <f t="shared" si="47"/>
        <v>51</v>
      </c>
      <c r="V396" s="235">
        <f t="shared" si="48"/>
        <v>1.5208000000000002</v>
      </c>
      <c r="W396" s="235">
        <f t="shared" si="49"/>
        <v>1.781723423207163</v>
      </c>
      <c r="X396">
        <f>IFERROR(INDEX(Rainfall_Wet!$O$2:$O$217,MATCH(B396, Rainfall_Wet!$A$2:$A$217,0)),"")</f>
        <v>181.383442621</v>
      </c>
      <c r="Y396" s="241">
        <v>23.96</v>
      </c>
      <c r="Z396" s="241">
        <v>4.9199999999999982</v>
      </c>
      <c r="AA396" s="241">
        <v>71.12</v>
      </c>
      <c r="AB396" s="242" t="s">
        <v>2688</v>
      </c>
      <c r="AC396" s="241">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s="25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f>
        <v>YES</v>
      </c>
      <c r="AM396" t="str">
        <f>IF(ISNUMBER(SEARCH("H", 'WetLitterbags placem_collection'!W177)),"YES","")</f>
        <v>YES</v>
      </c>
      <c r="AN396" t="str">
        <f>IF(ISNUMBER(SEARCH("R", 'WetLitterbags placem_collection'!W177)),"YES","")</f>
        <v/>
      </c>
    </row>
    <row r="397" spans="1:40" ht="15" customHeight="1">
      <c r="A397" s="268" t="s">
        <v>2460</v>
      </c>
      <c r="B397" s="282">
        <f>'Dry_Litterbag Placem_Collection'!A178</f>
        <v>176</v>
      </c>
      <c r="C397" s="282" t="str">
        <f>'Dry_Litterbag Placem_Collection'!B178</f>
        <v>Handajega</v>
      </c>
      <c r="D397" s="282" t="s">
        <v>2677</v>
      </c>
      <c r="E397" s="282" t="s">
        <v>2679</v>
      </c>
      <c r="F397" s="282">
        <v>2</v>
      </c>
      <c r="G397" s="283" t="str">
        <f>'Dry_Litterbag Placem_Collection'!C178</f>
        <v>Wet_W2_T8</v>
      </c>
      <c r="H397" s="284" t="s">
        <v>2559</v>
      </c>
      <c r="I397" s="292" t="s">
        <v>298</v>
      </c>
      <c r="J397" s="233" t="str">
        <f>'WetLitterbags placem_collection'!M178</f>
        <v>R326</v>
      </c>
      <c r="K397" s="235">
        <f>IFERROR(INDEX('Green_rooibos initial weight'!$C$5:$C$1749,MATCH(J397, 'Green_rooibos initial weight'!$A$5:$A$1749,0)),"")</f>
        <v>2.1890000000000001</v>
      </c>
      <c r="L397" s="235">
        <f t="shared" si="44"/>
        <v>1.9392</v>
      </c>
      <c r="M397" s="235">
        <f>AVERAGE('Ashed teabags wet'!$J$814:$J$816)</f>
        <v>2.2816647271287041</v>
      </c>
      <c r="N397" s="235">
        <f t="shared" si="45"/>
        <v>1.8949539576115202</v>
      </c>
      <c r="O397" s="235">
        <f>IF(IFERROR(INDEX('Both teabags AfterWet'!$D$1:$D$839,MATCH(J397,'Both teabags AfterWet'!$B$1:$B$839,0)),"")="","",(IFERROR(INDEX('Both teabags AfterWet'!$D$1:$D$839,MATCH(J397,'Both teabags AfterWet'!$B$1:$B$839,0)),"")))</f>
        <v>1.694</v>
      </c>
      <c r="P397" s="235">
        <f t="shared" si="46"/>
        <v>1.5433999999999999</v>
      </c>
      <c r="Q397" s="235">
        <f>IFERROR(INDEX('Ashed teabags wet'!$J$2:$J$825,MATCH(J397,'Ashed teabags wet'!$B$2:$B$825,0)),"")</f>
        <v>5.9808612440189712</v>
      </c>
      <c r="R397" s="235">
        <f t="shared" si="50"/>
        <v>1.451091387559811</v>
      </c>
      <c r="S397" s="236">
        <f>'WetLitterbags placem_collection'!E178</f>
        <v>42763</v>
      </c>
      <c r="T397" s="236">
        <f>IF('WetLitterbags placem_collection'!G178="","",'WetLitterbags placem_collection'!G178)</f>
        <v>42814</v>
      </c>
      <c r="U397" s="237">
        <f t="shared" si="47"/>
        <v>51</v>
      </c>
      <c r="V397" s="235">
        <f t="shared" si="48"/>
        <v>0.39580000000000015</v>
      </c>
      <c r="W397" s="235">
        <f t="shared" si="49"/>
        <v>0.44386257005170915</v>
      </c>
      <c r="X397">
        <f>IFERROR(INDEX(Rainfall_Wet!$O$2:$O$217,MATCH(B397, Rainfall_Wet!$A$2:$A$217,0)),"")</f>
        <v>181.383442621</v>
      </c>
      <c r="Y397" s="241">
        <v>23.96</v>
      </c>
      <c r="Z397" s="241">
        <v>4.9199999999999982</v>
      </c>
      <c r="AA397" s="241">
        <v>71.12</v>
      </c>
      <c r="AB397" s="242" t="s">
        <v>2688</v>
      </c>
      <c r="AC397" s="241">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s="25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f>
        <v/>
      </c>
      <c r="AM397" t="str">
        <f>IF(ISNUMBER(SEARCH("H", 'WetLitterbags placem_collection'!W178)),"YES","")</f>
        <v/>
      </c>
      <c r="AN397" t="str">
        <f>IF(ISNUMBER(SEARCH("R", 'WetLitterbags placem_collection'!W178)),"YES","")</f>
        <v/>
      </c>
    </row>
    <row r="398" spans="1:40" ht="15" customHeight="1">
      <c r="A398" s="268" t="s">
        <v>2460</v>
      </c>
      <c r="B398" s="282">
        <f>'Dry_Litterbag Placem_Collection'!A179</f>
        <v>177</v>
      </c>
      <c r="C398" s="282" t="str">
        <f>'Dry_Litterbag Placem_Collection'!B179</f>
        <v>Handajega</v>
      </c>
      <c r="D398" s="282" t="s">
        <v>2677</v>
      </c>
      <c r="E398" s="282" t="s">
        <v>2679</v>
      </c>
      <c r="F398" s="282">
        <v>3</v>
      </c>
      <c r="G398" s="283" t="str">
        <f>'Dry_Litterbag Placem_Collection'!C179</f>
        <v>Wet_W3_T1</v>
      </c>
      <c r="H398" s="284" t="s">
        <v>2559</v>
      </c>
      <c r="I398" s="292" t="s">
        <v>298</v>
      </c>
      <c r="J398" s="233" t="str">
        <f>'WetLitterbags placem_collection'!M179</f>
        <v>R262</v>
      </c>
      <c r="K398" s="235">
        <f>IFERROR(INDEX('Green_rooibos initial weight'!$C$5:$C$1749,MATCH(J398, 'Green_rooibos initial weight'!$A$5:$A$1749,0)),"")</f>
        <v>2.1949999999999998</v>
      </c>
      <c r="L398" s="235">
        <f t="shared" si="44"/>
        <v>1.9451999999999998</v>
      </c>
      <c r="M398" s="235">
        <f>AVERAGE('Ashed teabags wet'!$J$814:$J$816)</f>
        <v>2.2816647271287041</v>
      </c>
      <c r="N398" s="235">
        <f t="shared" si="45"/>
        <v>1.9008170577278922</v>
      </c>
      <c r="O398" s="235">
        <f>IF(IFERROR(INDEX('Both teabags AfterWet'!$D$1:$D$839,MATCH(J398,'Both teabags AfterWet'!$B$1:$B$839,0)),"")="","",(IFERROR(INDEX('Both teabags AfterWet'!$D$1:$D$839,MATCH(J398,'Both teabags AfterWet'!$B$1:$B$839,0)),"")))</f>
        <v>1.671</v>
      </c>
      <c r="P398" s="235">
        <f t="shared" si="46"/>
        <v>1.5204</v>
      </c>
      <c r="Q398" s="235">
        <f>IFERROR(INDEX('Ashed teabags wet'!$J$2:$J$825,MATCH(J398,'Ashed teabags wet'!$B$2:$B$825,0)),"")</f>
        <v>2.7363184079606433</v>
      </c>
      <c r="R398" s="235">
        <f t="shared" si="50"/>
        <v>1.4787970149253664</v>
      </c>
      <c r="S398" s="236">
        <f>'WetLitterbags placem_collection'!E179</f>
        <v>42763</v>
      </c>
      <c r="T398" s="236">
        <f>IF('WetLitterbags placem_collection'!G179="","",'WetLitterbags placem_collection'!G179)</f>
        <v>42815</v>
      </c>
      <c r="U398" s="237">
        <f t="shared" si="47"/>
        <v>52</v>
      </c>
      <c r="V398" s="235">
        <f t="shared" si="48"/>
        <v>0.42479999999999984</v>
      </c>
      <c r="W398" s="235">
        <f t="shared" si="49"/>
        <v>0.42202004280252581</v>
      </c>
      <c r="X398">
        <f>IFERROR(INDEX(Rainfall_Wet!$O$2:$O$217,MATCH(B398, Rainfall_Wet!$A$2:$A$217,0)),"")</f>
        <v>188.24043152799999</v>
      </c>
      <c r="Y398" s="241">
        <v>25.96</v>
      </c>
      <c r="Z398" s="241">
        <v>8.9200000000000017</v>
      </c>
      <c r="AA398" s="241">
        <v>65.12</v>
      </c>
      <c r="AB398" s="242" t="s">
        <v>2688</v>
      </c>
      <c r="AC398" s="241">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s="25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f>
        <v>YES</v>
      </c>
      <c r="AM398" t="str">
        <f>IF(ISNUMBER(SEARCH("H", 'WetLitterbags placem_collection'!W179)),"YES","")</f>
        <v/>
      </c>
      <c r="AN398" t="str">
        <f>IF(ISNUMBER(SEARCH("R", 'WetLitterbags placem_collection'!W179)),"YES","")</f>
        <v>YES</v>
      </c>
    </row>
    <row r="399" spans="1:40" ht="15" customHeight="1">
      <c r="A399" s="268" t="s">
        <v>2460</v>
      </c>
      <c r="B399" s="282">
        <f>'Dry_Litterbag Placem_Collection'!A180</f>
        <v>178</v>
      </c>
      <c r="C399" s="282" t="str">
        <f>'Dry_Litterbag Placem_Collection'!B180</f>
        <v>Handajega</v>
      </c>
      <c r="D399" s="282" t="s">
        <v>2677</v>
      </c>
      <c r="E399" s="282" t="s">
        <v>2679</v>
      </c>
      <c r="F399" s="282">
        <v>3</v>
      </c>
      <c r="G399" s="283" t="str">
        <f>'Dry_Litterbag Placem_Collection'!C180</f>
        <v>Wet_W3_T2</v>
      </c>
      <c r="H399" s="284" t="s">
        <v>2559</v>
      </c>
      <c r="I399" s="292" t="s">
        <v>298</v>
      </c>
      <c r="J399" s="233" t="str">
        <f>'WetLitterbags placem_collection'!M180</f>
        <v>R309</v>
      </c>
      <c r="K399" s="235">
        <f>IFERROR(INDEX('Green_rooibos initial weight'!$C$5:$C$1749,MATCH(J399, 'Green_rooibos initial weight'!$A$5:$A$1749,0)),"")</f>
        <v>2.1960000000000002</v>
      </c>
      <c r="L399" s="235">
        <f t="shared" si="44"/>
        <v>1.9462000000000002</v>
      </c>
      <c r="M399" s="235">
        <f>AVERAGE('Ashed teabags wet'!$J$814:$J$816)</f>
        <v>2.2816647271287041</v>
      </c>
      <c r="N399" s="235">
        <f t="shared" si="45"/>
        <v>1.9017942410806212</v>
      </c>
      <c r="O399" s="235">
        <f>IF(IFERROR(INDEX('Both teabags AfterWet'!$D$1:$D$839,MATCH(J399,'Both teabags AfterWet'!$B$1:$B$839,0)),"")="","",(IFERROR(INDEX('Both teabags AfterWet'!$D$1:$D$839,MATCH(J399,'Both teabags AfterWet'!$B$1:$B$839,0)),"")))</f>
        <v>1.6866000000000001</v>
      </c>
      <c r="P399" s="235">
        <f t="shared" si="46"/>
        <v>1.536</v>
      </c>
      <c r="Q399" s="235">
        <f>IFERROR(INDEX('Ashed teabags wet'!$J$2:$J$825,MATCH(J399,'Ashed teabags wet'!$B$2:$B$825,0)),"")</f>
        <v>0.87633885102250153</v>
      </c>
      <c r="R399" s="235">
        <f t="shared" si="50"/>
        <v>1.5225394352482944</v>
      </c>
      <c r="S399" s="236">
        <f>'WetLitterbags placem_collection'!E180</f>
        <v>42763</v>
      </c>
      <c r="T399" s="236">
        <f>IF('WetLitterbags placem_collection'!G180="","",'WetLitterbags placem_collection'!G180)</f>
        <v>42815</v>
      </c>
      <c r="U399" s="237">
        <f t="shared" si="47"/>
        <v>52</v>
      </c>
      <c r="V399" s="235">
        <f t="shared" si="48"/>
        <v>0.41020000000000012</v>
      </c>
      <c r="W399" s="235">
        <f t="shared" si="49"/>
        <v>0.37925480583232685</v>
      </c>
      <c r="X399">
        <f>IFERROR(INDEX(Rainfall_Wet!$O$2:$O$217,MATCH(B399, Rainfall_Wet!$A$2:$A$217,0)),"")</f>
        <v>188.24043152799999</v>
      </c>
      <c r="Y399" s="241">
        <v>25.96</v>
      </c>
      <c r="Z399" s="241">
        <v>8.9200000000000017</v>
      </c>
      <c r="AA399" s="241">
        <v>65.12</v>
      </c>
      <c r="AB399" s="242" t="s">
        <v>2688</v>
      </c>
      <c r="AC399" s="241">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s="25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f>
        <v/>
      </c>
      <c r="AM399" t="str">
        <f>IF(ISNUMBER(SEARCH("H", 'WetLitterbags placem_collection'!W180)),"YES","")</f>
        <v/>
      </c>
      <c r="AN399" t="str">
        <f>IF(ISNUMBER(SEARCH("R", 'WetLitterbags placem_collection'!W180)),"YES","")</f>
        <v/>
      </c>
    </row>
    <row r="400" spans="1:40" ht="15" customHeight="1">
      <c r="A400" s="268" t="s">
        <v>2460</v>
      </c>
      <c r="B400" s="282">
        <f>'Dry_Litterbag Placem_Collection'!A181</f>
        <v>179</v>
      </c>
      <c r="C400" s="282" t="str">
        <f>'Dry_Litterbag Placem_Collection'!B181</f>
        <v>Handajega</v>
      </c>
      <c r="D400" s="282" t="s">
        <v>2677</v>
      </c>
      <c r="E400" s="282" t="s">
        <v>2679</v>
      </c>
      <c r="F400" s="282">
        <v>3</v>
      </c>
      <c r="G400" s="283" t="str">
        <f>'Dry_Litterbag Placem_Collection'!C181</f>
        <v>Wet_W3_T3</v>
      </c>
      <c r="H400" s="284" t="s">
        <v>2559</v>
      </c>
      <c r="I400" s="292" t="s">
        <v>298</v>
      </c>
      <c r="J400" s="233" t="str">
        <f>'WetLitterbags placem_collection'!M181</f>
        <v>R32</v>
      </c>
      <c r="K400" s="235">
        <f>IFERROR(INDEX('Green_rooibos initial weight'!$C$5:$C$1749,MATCH(J400, 'Green_rooibos initial weight'!$A$5:$A$1749,0)),"")</f>
        <v>2.2290000000000001</v>
      </c>
      <c r="L400" s="235">
        <f t="shared" si="44"/>
        <v>1.9792000000000001</v>
      </c>
      <c r="M400" s="235">
        <f>AVERAGE('Ashed teabags wet'!$J$814:$J$816)</f>
        <v>2.2816647271287041</v>
      </c>
      <c r="N400" s="235">
        <f t="shared" si="45"/>
        <v>1.9340412917206689</v>
      </c>
      <c r="O400" s="235">
        <f>IF(IFERROR(INDEX('Both teabags AfterWet'!$D$1:$D$839,MATCH(J400,'Both teabags AfterWet'!$B$1:$B$839,0)),"")="","",(IFERROR(INDEX('Both teabags AfterWet'!$D$1:$D$839,MATCH(J400,'Both teabags AfterWet'!$B$1:$B$839,0)),"")))</f>
        <v>1.6146</v>
      </c>
      <c r="P400" s="235">
        <f t="shared" si="46"/>
        <v>1.464</v>
      </c>
      <c r="Q400" s="235">
        <f>IFERROR(INDEX('Ashed teabags wet'!$J$2:$J$825,MATCH(J400,'Ashed teabags wet'!$B$2:$B$825,0)),"")</f>
        <v>1.8482490272371503</v>
      </c>
      <c r="R400" s="235">
        <f t="shared" si="50"/>
        <v>1.436941634241248</v>
      </c>
      <c r="S400" s="236">
        <f>'WetLitterbags placem_collection'!E181</f>
        <v>42763</v>
      </c>
      <c r="T400" s="236">
        <f>IF('WetLitterbags placem_collection'!G181="","",'WetLitterbags placem_collection'!G181)</f>
        <v>42815</v>
      </c>
      <c r="U400" s="237">
        <f t="shared" si="47"/>
        <v>52</v>
      </c>
      <c r="V400" s="235">
        <f t="shared" si="48"/>
        <v>0.5152000000000001</v>
      </c>
      <c r="W400" s="235">
        <f t="shared" si="49"/>
        <v>0.49709965747942086</v>
      </c>
      <c r="X400">
        <f>IFERROR(INDEX(Rainfall_Wet!$O$2:$O$217,MATCH(B400, Rainfall_Wet!$A$2:$A$217,0)),"")</f>
        <v>188.24043152799999</v>
      </c>
      <c r="Y400" s="241">
        <v>25.96</v>
      </c>
      <c r="Z400" s="241">
        <v>8.9200000000000017</v>
      </c>
      <c r="AA400" s="241">
        <v>65.12</v>
      </c>
      <c r="AB400" s="242" t="s">
        <v>2688</v>
      </c>
      <c r="AC400" s="241">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s="25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f>
        <v/>
      </c>
      <c r="AM400" t="str">
        <f>IF(ISNUMBER(SEARCH("H", 'WetLitterbags placem_collection'!W181)),"YES","")</f>
        <v/>
      </c>
      <c r="AN400" t="str">
        <f>IF(ISNUMBER(SEARCH("R", 'WetLitterbags placem_collection'!W181)),"YES","")</f>
        <v>YES</v>
      </c>
    </row>
    <row r="401" spans="1:40" ht="15" customHeight="1">
      <c r="A401" s="268" t="s">
        <v>2460</v>
      </c>
      <c r="B401" s="282">
        <f>'Dry_Litterbag Placem_Collection'!A182</f>
        <v>180</v>
      </c>
      <c r="C401" s="282" t="str">
        <f>'Dry_Litterbag Placem_Collection'!B182</f>
        <v>Handajega</v>
      </c>
      <c r="D401" s="282" t="s">
        <v>2677</v>
      </c>
      <c r="E401" s="282" t="s">
        <v>2679</v>
      </c>
      <c r="F401" s="282">
        <v>3</v>
      </c>
      <c r="G401" s="283" t="str">
        <f>'Dry_Litterbag Placem_Collection'!C182</f>
        <v>Wet_W3_T4</v>
      </c>
      <c r="H401" s="284" t="s">
        <v>2559</v>
      </c>
      <c r="I401" s="292" t="s">
        <v>298</v>
      </c>
      <c r="J401" s="233" t="str">
        <f>'WetLitterbags placem_collection'!M182</f>
        <v>R268</v>
      </c>
      <c r="K401" s="235">
        <f>IFERROR(INDEX('Green_rooibos initial weight'!$C$5:$C$1749,MATCH(J401, 'Green_rooibos initial weight'!$A$5:$A$1749,0)),"")</f>
        <v>2.1709999999999998</v>
      </c>
      <c r="L401" s="235">
        <f t="shared" si="44"/>
        <v>1.9211999999999998</v>
      </c>
      <c r="M401" s="235">
        <f>AVERAGE('Ashed teabags wet'!$J$814:$J$816)</f>
        <v>2.2816647271287041</v>
      </c>
      <c r="N401" s="235">
        <f t="shared" si="45"/>
        <v>1.8773646572624032</v>
      </c>
      <c r="O401" s="235">
        <f>IF(IFERROR(INDEX('Both teabags AfterWet'!$D$1:$D$839,MATCH(J401,'Both teabags AfterWet'!$B$1:$B$839,0)),"")="","",(IFERROR(INDEX('Both teabags AfterWet'!$D$1:$D$839,MATCH(J401,'Both teabags AfterWet'!$B$1:$B$839,0)),"")))</f>
        <v>1.6403000000000001</v>
      </c>
      <c r="P401" s="235">
        <f t="shared" si="46"/>
        <v>1.4897</v>
      </c>
      <c r="Q401" s="235">
        <f>IFERROR(INDEX('Ashed teabags wet'!$J$2:$J$825,MATCH(J401,'Ashed teabags wet'!$B$2:$B$825,0)),"")</f>
        <v>2.0588235294118782</v>
      </c>
      <c r="R401" s="235">
        <f t="shared" si="50"/>
        <v>1.4590297058823514</v>
      </c>
      <c r="S401" s="236">
        <f>'WetLitterbags placem_collection'!E182</f>
        <v>42763</v>
      </c>
      <c r="T401" s="236">
        <f>IF('WetLitterbags placem_collection'!G182="","",'WetLitterbags placem_collection'!G182)</f>
        <v>42815</v>
      </c>
      <c r="U401" s="237">
        <f t="shared" si="47"/>
        <v>52</v>
      </c>
      <c r="V401" s="235">
        <f t="shared" si="48"/>
        <v>0.43149999999999977</v>
      </c>
      <c r="W401" s="235">
        <f t="shared" si="49"/>
        <v>0.41833495138005183</v>
      </c>
      <c r="X401">
        <f>IFERROR(INDEX(Rainfall_Wet!$O$2:$O$217,MATCH(B401, Rainfall_Wet!$A$2:$A$217,0)),"")</f>
        <v>188.24043152799999</v>
      </c>
      <c r="Y401" s="241">
        <v>25.96</v>
      </c>
      <c r="Z401" s="241">
        <v>8.9200000000000017</v>
      </c>
      <c r="AA401" s="241">
        <v>65.12</v>
      </c>
      <c r="AB401" s="242" t="s">
        <v>2688</v>
      </c>
      <c r="AC401" s="241">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s="25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f>
        <v/>
      </c>
      <c r="AM401" t="str">
        <f>IF(ISNUMBER(SEARCH("H", 'WetLitterbags placem_collection'!W182)),"YES","")</f>
        <v/>
      </c>
      <c r="AN401" t="str">
        <f>IF(ISNUMBER(SEARCH("R", 'WetLitterbags placem_collection'!W182)),"YES","")</f>
        <v/>
      </c>
    </row>
    <row r="402" spans="1:40" ht="15" customHeight="1">
      <c r="A402" s="268" t="s">
        <v>2460</v>
      </c>
      <c r="B402" s="282">
        <f>'Dry_Litterbag Placem_Collection'!A183</f>
        <v>181</v>
      </c>
      <c r="C402" s="282" t="str">
        <f>'Dry_Litterbag Placem_Collection'!B183</f>
        <v>Handajega</v>
      </c>
      <c r="D402" s="282" t="s">
        <v>2677</v>
      </c>
      <c r="E402" s="282" t="s">
        <v>2679</v>
      </c>
      <c r="F402" s="282">
        <v>3</v>
      </c>
      <c r="G402" s="283" t="str">
        <f>'Dry_Litterbag Placem_Collection'!C183</f>
        <v>Wet_W3_T5</v>
      </c>
      <c r="H402" s="284" t="s">
        <v>2559</v>
      </c>
      <c r="I402" s="292" t="s">
        <v>298</v>
      </c>
      <c r="J402" s="233" t="str">
        <f>'WetLitterbags placem_collection'!M183</f>
        <v>R587</v>
      </c>
      <c r="K402" s="235">
        <f>IFERROR(INDEX('Green_rooibos initial weight'!$C$5:$C$1749,MATCH(J402, 'Green_rooibos initial weight'!$A$5:$A$1749,0)),"")</f>
        <v>2.2250000000000001</v>
      </c>
      <c r="L402" s="235">
        <f t="shared" si="44"/>
        <v>1.9752000000000001</v>
      </c>
      <c r="M402" s="235">
        <f>AVERAGE('Ashed teabags wet'!$J$814:$J$816)</f>
        <v>2.2816647271287041</v>
      </c>
      <c r="N402" s="235">
        <f t="shared" si="45"/>
        <v>1.9301325583097539</v>
      </c>
      <c r="O402" s="235">
        <f>IF(IFERROR(INDEX('Both teabags AfterWet'!$D$1:$D$839,MATCH(J402,'Both teabags AfterWet'!$B$1:$B$839,0)),"")="","",(IFERROR(INDEX('Both teabags AfterWet'!$D$1:$D$839,MATCH(J402,'Both teabags AfterWet'!$B$1:$B$839,0)),"")))</f>
        <v>1.5119</v>
      </c>
      <c r="P402" s="235">
        <f t="shared" si="46"/>
        <v>1.3613</v>
      </c>
      <c r="Q402" s="235">
        <f>IFERROR(INDEX('Ashed teabags wet'!$J$2:$J$825,MATCH(J402,'Ashed teabags wet'!$B$2:$B$825,0)),"")</f>
        <v>1.9743336623894387</v>
      </c>
      <c r="R402" s="235">
        <f t="shared" si="50"/>
        <v>1.3344233958538925</v>
      </c>
      <c r="S402" s="236">
        <f>'WetLitterbags placem_collection'!E183</f>
        <v>42763</v>
      </c>
      <c r="T402" s="236">
        <f>IF('WetLitterbags placem_collection'!G183="","",'WetLitterbags placem_collection'!G183)</f>
        <v>42815</v>
      </c>
      <c r="U402" s="237">
        <f t="shared" si="47"/>
        <v>52</v>
      </c>
      <c r="V402" s="235">
        <f t="shared" si="48"/>
        <v>0.61390000000000011</v>
      </c>
      <c r="W402" s="235">
        <f t="shared" si="49"/>
        <v>0.59570916245586147</v>
      </c>
      <c r="X402">
        <f>IFERROR(INDEX(Rainfall_Wet!$O$2:$O$217,MATCH(B402, Rainfall_Wet!$A$2:$A$217,0)),"")</f>
        <v>188.24043152799999</v>
      </c>
      <c r="Y402" s="241">
        <v>25.96</v>
      </c>
      <c r="Z402" s="241">
        <v>8.9200000000000017</v>
      </c>
      <c r="AA402" s="241">
        <v>65.12</v>
      </c>
      <c r="AB402" s="242" t="s">
        <v>2688</v>
      </c>
      <c r="AC402" s="241">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s="25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f>
        <v/>
      </c>
      <c r="AM402" t="str">
        <f>IF(ISNUMBER(SEARCH("H", 'WetLitterbags placem_collection'!W183)),"YES","")</f>
        <v/>
      </c>
      <c r="AN402" t="str">
        <f>IF(ISNUMBER(SEARCH("R", 'WetLitterbags placem_collection'!W183)),"YES","")</f>
        <v/>
      </c>
    </row>
    <row r="403" spans="1:40" ht="15" customHeight="1">
      <c r="A403" s="268" t="s">
        <v>2460</v>
      </c>
      <c r="B403" s="282">
        <f>'Dry_Litterbag Placem_Collection'!A184</f>
        <v>182</v>
      </c>
      <c r="C403" s="282" t="str">
        <f>'Dry_Litterbag Placem_Collection'!B184</f>
        <v>Handajega</v>
      </c>
      <c r="D403" s="282" t="s">
        <v>2677</v>
      </c>
      <c r="E403" s="282" t="s">
        <v>2679</v>
      </c>
      <c r="F403" s="282">
        <v>3</v>
      </c>
      <c r="G403" s="283" t="str">
        <f>'Dry_Litterbag Placem_Collection'!C184</f>
        <v>Wet_W3_T6</v>
      </c>
      <c r="H403" s="284" t="s">
        <v>2559</v>
      </c>
      <c r="I403" s="292" t="s">
        <v>298</v>
      </c>
      <c r="J403" s="233" t="str">
        <f>'WetLitterbags placem_collection'!M184</f>
        <v>R444</v>
      </c>
      <c r="K403" s="235">
        <f>IFERROR(INDEX('Green_rooibos initial weight'!$C$5:$C$1749,MATCH(J403, 'Green_rooibos initial weight'!$A$5:$A$1749,0)),"")</f>
        <v>2.2149999999999999</v>
      </c>
      <c r="L403" s="235">
        <f t="shared" si="44"/>
        <v>1.9651999999999998</v>
      </c>
      <c r="M403" s="235">
        <f>AVERAGE('Ashed teabags wet'!$J$814:$J$816)</f>
        <v>2.2816647271287041</v>
      </c>
      <c r="N403" s="235">
        <f t="shared" si="45"/>
        <v>1.9203607247824666</v>
      </c>
      <c r="O403" s="235">
        <f>IF(IFERROR(INDEX('Both teabags AfterWet'!$D$1:$D$839,MATCH(J403,'Both teabags AfterWet'!$B$1:$B$839,0)),"")="","",(IFERROR(INDEX('Both teabags AfterWet'!$D$1:$D$839,MATCH(J403,'Both teabags AfterWet'!$B$1:$B$839,0)),"")))</f>
        <v>1.7522</v>
      </c>
      <c r="P403" s="235">
        <f t="shared" si="46"/>
        <v>1.6015999999999999</v>
      </c>
      <c r="Q403" s="235">
        <f>IFERROR(INDEX('Ashed teabags wet'!$J$2:$J$825,MATCH(J403,'Ashed teabags wet'!$B$2:$B$825,0)),"")</f>
        <v>2.2682445759369214</v>
      </c>
      <c r="R403" s="235">
        <f t="shared" si="50"/>
        <v>1.5652717948717942</v>
      </c>
      <c r="S403" s="236">
        <f>'WetLitterbags placem_collection'!E184</f>
        <v>42763</v>
      </c>
      <c r="T403" s="236">
        <f>IF('WetLitterbags placem_collection'!G184="","",'WetLitterbags placem_collection'!G184)</f>
        <v>42815</v>
      </c>
      <c r="U403" s="237">
        <f t="shared" si="47"/>
        <v>52</v>
      </c>
      <c r="V403" s="235">
        <f t="shared" si="48"/>
        <v>0.36359999999999992</v>
      </c>
      <c r="W403" s="235">
        <f t="shared" si="49"/>
        <v>0.35508892991067231</v>
      </c>
      <c r="X403">
        <f>IFERROR(INDEX(Rainfall_Wet!$O$2:$O$217,MATCH(B403, Rainfall_Wet!$A$2:$A$217,0)),"")</f>
        <v>188.24043152799999</v>
      </c>
      <c r="Y403" s="241">
        <v>25.96</v>
      </c>
      <c r="Z403" s="241">
        <v>8.9200000000000017</v>
      </c>
      <c r="AA403" s="241">
        <v>65.12</v>
      </c>
      <c r="AB403" s="242" t="s">
        <v>2688</v>
      </c>
      <c r="AC403" s="241">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s="25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f>
        <v/>
      </c>
      <c r="AM403" t="str">
        <f>IF(ISNUMBER(SEARCH("H", 'WetLitterbags placem_collection'!W184)),"YES","")</f>
        <v/>
      </c>
      <c r="AN403" t="str">
        <f>IF(ISNUMBER(SEARCH("R", 'WetLitterbags placem_collection'!W184)),"YES","")</f>
        <v/>
      </c>
    </row>
    <row r="404" spans="1:40" ht="15" customHeight="1">
      <c r="A404" s="268" t="s">
        <v>2460</v>
      </c>
      <c r="B404" s="282">
        <f>'Dry_Litterbag Placem_Collection'!A185</f>
        <v>183</v>
      </c>
      <c r="C404" s="282" t="str">
        <f>'Dry_Litterbag Placem_Collection'!B185</f>
        <v>Handajega</v>
      </c>
      <c r="D404" s="282" t="s">
        <v>2677</v>
      </c>
      <c r="E404" s="282" t="s">
        <v>2679</v>
      </c>
      <c r="F404" s="282">
        <v>3</v>
      </c>
      <c r="G404" s="283" t="str">
        <f>'Dry_Litterbag Placem_Collection'!C185</f>
        <v>Wet_W3_T7</v>
      </c>
      <c r="H404" s="284" t="s">
        <v>2559</v>
      </c>
      <c r="I404" s="292" t="s">
        <v>298</v>
      </c>
      <c r="J404" s="233" t="str">
        <f>'WetLitterbags placem_collection'!M185</f>
        <v>R568</v>
      </c>
      <c r="K404" s="235">
        <f>IFERROR(INDEX('Green_rooibos initial weight'!$C$5:$C$1749,MATCH(J404, 'Green_rooibos initial weight'!$A$5:$A$1749,0)),"")</f>
        <v>2.04</v>
      </c>
      <c r="L404" s="235">
        <f t="shared" si="44"/>
        <v>1.7902</v>
      </c>
      <c r="M404" s="235">
        <f>AVERAGE('Ashed teabags wet'!$J$814:$J$816)</f>
        <v>2.2816647271287041</v>
      </c>
      <c r="N404" s="235">
        <f t="shared" si="45"/>
        <v>1.7493536380549419</v>
      </c>
      <c r="O404" s="235">
        <f>IF(IFERROR(INDEX('Both teabags AfterWet'!$D$1:$D$839,MATCH(J404,'Both teabags AfterWet'!$B$1:$B$839,0)),"")="","",(IFERROR(INDEX('Both teabags AfterWet'!$D$1:$D$839,MATCH(J404,'Both teabags AfterWet'!$B$1:$B$839,0)),"")))</f>
        <v>0.30299999999999999</v>
      </c>
      <c r="P404" s="235">
        <f t="shared" si="46"/>
        <v>0.15239999999999998</v>
      </c>
      <c r="Q404" s="235" t="str">
        <f>IFERROR(INDEX('Ashed teabags wet'!$J$2:$J$825,MATCH(J404,'Ashed teabags wet'!$B$2:$B$825,0)),"")</f>
        <v/>
      </c>
      <c r="R404" s="235" t="str">
        <f t="shared" si="50"/>
        <v/>
      </c>
      <c r="S404" s="236">
        <f>'WetLitterbags placem_collection'!E185</f>
        <v>42763</v>
      </c>
      <c r="T404" s="236">
        <f>IF('WetLitterbags placem_collection'!G185="","",'WetLitterbags placem_collection'!G185)</f>
        <v>42815</v>
      </c>
      <c r="U404" s="237">
        <f t="shared" si="47"/>
        <v>52</v>
      </c>
      <c r="V404" s="235">
        <f t="shared" si="48"/>
        <v>1.6377999999999999</v>
      </c>
      <c r="W404" s="235" t="str">
        <f t="shared" si="49"/>
        <v/>
      </c>
      <c r="X404">
        <f>IFERROR(INDEX(Rainfall_Wet!$O$2:$O$217,MATCH(B404, Rainfall_Wet!$A$2:$A$217,0)),"")</f>
        <v>188.24043152799999</v>
      </c>
      <c r="Y404" s="241">
        <v>25.96</v>
      </c>
      <c r="Z404" s="241">
        <v>8.9200000000000017</v>
      </c>
      <c r="AA404" s="241">
        <v>65.12</v>
      </c>
      <c r="AB404" s="242" t="s">
        <v>2688</v>
      </c>
      <c r="AC404" s="241">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s="25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f>
        <v>YES</v>
      </c>
      <c r="AM404" t="str">
        <f>IF(ISNUMBER(SEARCH("H", 'WetLitterbags placem_collection'!W185)),"YES","")</f>
        <v>YES</v>
      </c>
      <c r="AN404" t="str">
        <f>IF(ISNUMBER(SEARCH("R", 'WetLitterbags placem_collection'!W185)),"YES","")</f>
        <v/>
      </c>
    </row>
    <row r="405" spans="1:40" ht="15" customHeight="1">
      <c r="A405" s="268" t="s">
        <v>2460</v>
      </c>
      <c r="B405" s="282">
        <f>'Dry_Litterbag Placem_Collection'!A186</f>
        <v>184</v>
      </c>
      <c r="C405" s="282" t="str">
        <f>'Dry_Litterbag Placem_Collection'!B186</f>
        <v>Handajega</v>
      </c>
      <c r="D405" s="282" t="s">
        <v>2677</v>
      </c>
      <c r="E405" s="282" t="s">
        <v>2679</v>
      </c>
      <c r="F405" s="282">
        <v>3</v>
      </c>
      <c r="G405" s="283" t="str">
        <f>'Dry_Litterbag Placem_Collection'!C186</f>
        <v>Wet_W3_T8</v>
      </c>
      <c r="H405" s="284" t="s">
        <v>2559</v>
      </c>
      <c r="I405" s="292" t="s">
        <v>298</v>
      </c>
      <c r="J405" s="233" t="str">
        <f>'WetLitterbags placem_collection'!M186</f>
        <v>R541</v>
      </c>
      <c r="K405" s="235">
        <f>IFERROR(INDEX('Green_rooibos initial weight'!$C$5:$C$1749,MATCH(J405, 'Green_rooibos initial weight'!$A$5:$A$1749,0)),"")</f>
        <v>2.226</v>
      </c>
      <c r="L405" s="235">
        <f t="shared" si="44"/>
        <v>1.9762</v>
      </c>
      <c r="M405" s="235">
        <f>AVERAGE('Ashed teabags wet'!$J$814:$J$816)</f>
        <v>2.2816647271287041</v>
      </c>
      <c r="N405" s="235">
        <f t="shared" si="45"/>
        <v>1.9311097416624825</v>
      </c>
      <c r="O405" s="235">
        <f>IF(IFERROR(INDEX('Both teabags AfterWet'!$D$1:$D$839,MATCH(J405,'Both teabags AfterWet'!$B$1:$B$839,0)),"")="","",(IFERROR(INDEX('Both teabags AfterWet'!$D$1:$D$839,MATCH(J405,'Both teabags AfterWet'!$B$1:$B$839,0)),"")))</f>
        <v>1.7278</v>
      </c>
      <c r="P405" s="235">
        <f t="shared" si="46"/>
        <v>1.5771999999999999</v>
      </c>
      <c r="Q405" s="235">
        <f>IFERROR(INDEX('Ashed teabags wet'!$J$2:$J$825,MATCH(J405,'Ashed teabags wet'!$B$2:$B$825,0)),"")</f>
        <v>2.6018654884636851</v>
      </c>
      <c r="R405" s="235">
        <f t="shared" si="50"/>
        <v>1.5361633775159507</v>
      </c>
      <c r="S405" s="236">
        <f>'WetLitterbags placem_collection'!E186</f>
        <v>42763</v>
      </c>
      <c r="T405" s="236">
        <f>IF('WetLitterbags placem_collection'!G186="","",'WetLitterbags placem_collection'!G186)</f>
        <v>42815</v>
      </c>
      <c r="U405" s="237">
        <f t="shared" si="47"/>
        <v>52</v>
      </c>
      <c r="V405" s="235">
        <f t="shared" si="48"/>
        <v>0.39900000000000002</v>
      </c>
      <c r="W405" s="235">
        <f t="shared" si="49"/>
        <v>0.39494636414653184</v>
      </c>
      <c r="X405">
        <f>IFERROR(INDEX(Rainfall_Wet!$O$2:$O$217,MATCH(B405, Rainfall_Wet!$A$2:$A$217,0)),"")</f>
        <v>188.24043152799999</v>
      </c>
      <c r="Y405" s="241">
        <v>25.96</v>
      </c>
      <c r="Z405" s="241">
        <v>8.9200000000000017</v>
      </c>
      <c r="AA405" s="241">
        <v>65.12</v>
      </c>
      <c r="AB405" s="242" t="s">
        <v>2688</v>
      </c>
      <c r="AC405" s="241">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s="25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f>
        <v/>
      </c>
      <c r="AM405" t="str">
        <f>IF(ISNUMBER(SEARCH("H", 'WetLitterbags placem_collection'!W186)),"YES","")</f>
        <v/>
      </c>
      <c r="AN405" t="str">
        <f>IF(ISNUMBER(SEARCH("R", 'WetLitterbags placem_collection'!W186)),"YES","")</f>
        <v/>
      </c>
    </row>
    <row r="406" spans="1:40" ht="15" customHeight="1">
      <c r="A406" s="268" t="s">
        <v>2460</v>
      </c>
      <c r="B406" s="282">
        <f>'Dry_Litterbag Placem_Collection'!A187</f>
        <v>185</v>
      </c>
      <c r="C406" s="282" t="str">
        <f>'Dry_Litterbag Placem_Collection'!B187</f>
        <v>Handajega</v>
      </c>
      <c r="D406" s="282" t="s">
        <v>2677</v>
      </c>
      <c r="E406" s="282" t="s">
        <v>2679</v>
      </c>
      <c r="F406" s="282">
        <v>4</v>
      </c>
      <c r="G406" s="283" t="str">
        <f>'Dry_Litterbag Placem_Collection'!C187</f>
        <v>Wet_W4_T1</v>
      </c>
      <c r="H406" s="284" t="s">
        <v>2559</v>
      </c>
      <c r="I406" s="292" t="s">
        <v>298</v>
      </c>
      <c r="J406" s="233" t="str">
        <f>'WetLitterbags placem_collection'!M187</f>
        <v>R51</v>
      </c>
      <c r="K406" s="235">
        <f>IFERROR(INDEX('Green_rooibos initial weight'!$C$5:$C$1749,MATCH(J406, 'Green_rooibos initial weight'!$A$5:$A$1749,0)),"")</f>
        <v>2.3149999999999999</v>
      </c>
      <c r="L406" s="235">
        <f t="shared" si="44"/>
        <v>2.0651999999999999</v>
      </c>
      <c r="M406" s="235">
        <f>AVERAGE('Ashed teabags wet'!$J$814:$J$816)</f>
        <v>2.2816647271287041</v>
      </c>
      <c r="N406" s="235">
        <f t="shared" si="45"/>
        <v>2.0180790600553378</v>
      </c>
      <c r="O406" s="235">
        <f>IF(IFERROR(INDEX('Both teabags AfterWet'!$D$1:$D$839,MATCH(J406,'Both teabags AfterWet'!$B$1:$B$839,0)),"")="","",(IFERROR(INDEX('Both teabags AfterWet'!$D$1:$D$839,MATCH(J406,'Both teabags AfterWet'!$B$1:$B$839,0)),"")))</f>
        <v>1.7762</v>
      </c>
      <c r="P406" s="235">
        <f t="shared" si="46"/>
        <v>1.6255999999999999</v>
      </c>
      <c r="Q406" s="235">
        <f>IFERROR(INDEX('Ashed teabags wet'!$J$2:$J$825,MATCH(J406,'Ashed teabags wet'!$B$2:$B$825,0)),"")</f>
        <v>2.0874751491048897</v>
      </c>
      <c r="R406" s="235">
        <f t="shared" si="50"/>
        <v>1.5916660039761508</v>
      </c>
      <c r="S406" s="236">
        <f>'WetLitterbags placem_collection'!E187</f>
        <v>42763</v>
      </c>
      <c r="T406" s="236">
        <f>IF('WetLitterbags placem_collection'!G187="","",'WetLitterbags placem_collection'!G187)</f>
        <v>42815</v>
      </c>
      <c r="U406" s="237">
        <f t="shared" si="47"/>
        <v>52</v>
      </c>
      <c r="V406" s="235">
        <f t="shared" si="48"/>
        <v>0.43959999999999999</v>
      </c>
      <c r="W406" s="235">
        <f t="shared" si="49"/>
        <v>0.426413056079187</v>
      </c>
      <c r="X406">
        <f>IFERROR(INDEX(Rainfall_Wet!$O$2:$O$217,MATCH(B406, Rainfall_Wet!$A$2:$A$217,0)),"")</f>
        <v>188.24043152799999</v>
      </c>
      <c r="Y406" s="241">
        <v>25.96</v>
      </c>
      <c r="Z406" s="241">
        <v>8.9200000000000017</v>
      </c>
      <c r="AA406" s="241">
        <v>65.12</v>
      </c>
      <c r="AB406" s="242" t="s">
        <v>2688</v>
      </c>
      <c r="AC406" s="241">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s="25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f>
        <v>YES</v>
      </c>
      <c r="AM406" t="str">
        <f>IF(ISNUMBER(SEARCH("H", 'WetLitterbags placem_collection'!W187)),"YES","")</f>
        <v>YES</v>
      </c>
      <c r="AN406" t="str">
        <f>IF(ISNUMBER(SEARCH("R", 'WetLitterbags placem_collection'!W187)),"YES","")</f>
        <v/>
      </c>
    </row>
    <row r="407" spans="1:40" ht="15" customHeight="1">
      <c r="A407" s="268" t="s">
        <v>2460</v>
      </c>
      <c r="B407" s="282">
        <f>'Dry_Litterbag Placem_Collection'!A188</f>
        <v>186</v>
      </c>
      <c r="C407" s="282" t="str">
        <f>'Dry_Litterbag Placem_Collection'!B188</f>
        <v>Handajega</v>
      </c>
      <c r="D407" s="282" t="s">
        <v>2677</v>
      </c>
      <c r="E407" s="282" t="s">
        <v>2679</v>
      </c>
      <c r="F407" s="282">
        <v>4</v>
      </c>
      <c r="G407" s="283" t="str">
        <f>'Dry_Litterbag Placem_Collection'!C188</f>
        <v>Wet_W4_T2</v>
      </c>
      <c r="H407" s="284" t="s">
        <v>2559</v>
      </c>
      <c r="I407" s="292" t="s">
        <v>298</v>
      </c>
      <c r="J407" s="233" t="str">
        <f>'WetLitterbags placem_collection'!M188</f>
        <v>R557</v>
      </c>
      <c r="K407" s="235">
        <f>IFERROR(INDEX('Green_rooibos initial weight'!$C$5:$C$1749,MATCH(J407, 'Green_rooibos initial weight'!$A$5:$A$1749,0)),"")</f>
        <v>2.2229999999999999</v>
      </c>
      <c r="L407" s="235">
        <f t="shared" si="44"/>
        <v>1.9731999999999998</v>
      </c>
      <c r="M407" s="235">
        <f>AVERAGE('Ashed teabags wet'!$J$814:$J$816)</f>
        <v>2.2816647271287041</v>
      </c>
      <c r="N407" s="235">
        <f t="shared" si="45"/>
        <v>1.9281781916042962</v>
      </c>
      <c r="O407" s="235">
        <f>IF(IFERROR(INDEX('Both teabags AfterWet'!$D$1:$D$839,MATCH(J407,'Both teabags AfterWet'!$B$1:$B$839,0)),"")="","",(IFERROR(INDEX('Both teabags AfterWet'!$D$1:$D$839,MATCH(J407,'Both teabags AfterWet'!$B$1:$B$839,0)),"")))</f>
        <v>1.7509999999999999</v>
      </c>
      <c r="P407" s="235">
        <f t="shared" si="46"/>
        <v>1.6003999999999998</v>
      </c>
      <c r="Q407" s="235">
        <f>IFERROR(INDEX('Ashed teabags wet'!$J$2:$J$825,MATCH(J407,'Ashed teabags wet'!$B$2:$B$825,0)),"")</f>
        <v>2.1547502448572287</v>
      </c>
      <c r="R407" s="235">
        <f t="shared" si="50"/>
        <v>1.5659153770813048</v>
      </c>
      <c r="S407" s="236">
        <f>'WetLitterbags placem_collection'!E188</f>
        <v>42763</v>
      </c>
      <c r="T407" s="236">
        <f>IF('WetLitterbags placem_collection'!G188="","",'WetLitterbags placem_collection'!G188)</f>
        <v>42815</v>
      </c>
      <c r="U407" s="237">
        <f t="shared" si="47"/>
        <v>52</v>
      </c>
      <c r="V407" s="235">
        <f t="shared" si="48"/>
        <v>0.37280000000000002</v>
      </c>
      <c r="W407" s="235">
        <f t="shared" si="49"/>
        <v>0.36226281452299136</v>
      </c>
      <c r="X407">
        <f>IFERROR(INDEX(Rainfall_Wet!$O$2:$O$217,MATCH(B407, Rainfall_Wet!$A$2:$A$217,0)),"")</f>
        <v>188.24043152799999</v>
      </c>
      <c r="Y407" s="241">
        <v>25.96</v>
      </c>
      <c r="Z407" s="241">
        <v>8.9200000000000017</v>
      </c>
      <c r="AA407" s="241">
        <v>65.12</v>
      </c>
      <c r="AB407" s="242" t="s">
        <v>2688</v>
      </c>
      <c r="AC407" s="241">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s="25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f>
        <v/>
      </c>
      <c r="AM407" t="str">
        <f>IF(ISNUMBER(SEARCH("H", 'WetLitterbags placem_collection'!W188)),"YES","")</f>
        <v>YES</v>
      </c>
      <c r="AN407" t="str">
        <f>IF(ISNUMBER(SEARCH("R", 'WetLitterbags placem_collection'!W188)),"YES","")</f>
        <v/>
      </c>
    </row>
    <row r="408" spans="1:40" ht="15" customHeight="1">
      <c r="A408" s="268" t="s">
        <v>2460</v>
      </c>
      <c r="B408" s="282">
        <f>'Dry_Litterbag Placem_Collection'!A189</f>
        <v>187</v>
      </c>
      <c r="C408" s="282" t="str">
        <f>'Dry_Litterbag Placem_Collection'!B189</f>
        <v>Handajega</v>
      </c>
      <c r="D408" s="282" t="s">
        <v>2677</v>
      </c>
      <c r="E408" s="282" t="s">
        <v>2679</v>
      </c>
      <c r="F408" s="282">
        <v>4</v>
      </c>
      <c r="G408" s="283" t="str">
        <f>'Dry_Litterbag Placem_Collection'!C189</f>
        <v>Wet_W4_T3</v>
      </c>
      <c r="H408" s="284" t="s">
        <v>2559</v>
      </c>
      <c r="I408" s="292" t="s">
        <v>298</v>
      </c>
      <c r="J408" s="233" t="str">
        <f>'WetLitterbags placem_collection'!M189</f>
        <v>R427</v>
      </c>
      <c r="K408" s="235">
        <f>IFERROR(INDEX('Green_rooibos initial weight'!$C$5:$C$1749,MATCH(J408, 'Green_rooibos initial weight'!$A$5:$A$1749,0)),"")</f>
        <v>2.1760000000000002</v>
      </c>
      <c r="L408" s="235">
        <f t="shared" si="44"/>
        <v>1.9262000000000001</v>
      </c>
      <c r="M408" s="235">
        <f>AVERAGE('Ashed teabags wet'!$J$814:$J$816)</f>
        <v>2.2816647271287041</v>
      </c>
      <c r="N408" s="235">
        <f t="shared" si="45"/>
        <v>1.8822505740260471</v>
      </c>
      <c r="O408" s="235">
        <f>IF(IFERROR(INDEX('Both teabags AfterWet'!$D$1:$D$839,MATCH(J408,'Both teabags AfterWet'!$B$1:$B$839,0)),"")="","",(IFERROR(INDEX('Both teabags AfterWet'!$D$1:$D$839,MATCH(J408,'Both teabags AfterWet'!$B$1:$B$839,0)),"")))</f>
        <v>1.6979</v>
      </c>
      <c r="P408" s="235">
        <f t="shared" si="46"/>
        <v>1.5472999999999999</v>
      </c>
      <c r="Q408" s="235">
        <f>IFERROR(INDEX('Ashed teabags wet'!$J$2:$J$825,MATCH(J408,'Ashed teabags wet'!$B$2:$B$825,0)),"")</f>
        <v>1.9455252918283636</v>
      </c>
      <c r="R408" s="235">
        <f t="shared" si="50"/>
        <v>1.5171968871595396</v>
      </c>
      <c r="S408" s="236">
        <f>'WetLitterbags placem_collection'!E189</f>
        <v>42763</v>
      </c>
      <c r="T408" s="236">
        <f>IF('WetLitterbags placem_collection'!G189="","",'WetLitterbags placem_collection'!G189)</f>
        <v>42815</v>
      </c>
      <c r="U408" s="237">
        <f t="shared" si="47"/>
        <v>52</v>
      </c>
      <c r="V408" s="235">
        <f t="shared" si="48"/>
        <v>0.37890000000000024</v>
      </c>
      <c r="W408" s="235">
        <f t="shared" si="49"/>
        <v>0.36505368686650752</v>
      </c>
      <c r="X408">
        <f>IFERROR(INDEX(Rainfall_Wet!$O$2:$O$217,MATCH(B408, Rainfall_Wet!$A$2:$A$217,0)),"")</f>
        <v>188.24043152799999</v>
      </c>
      <c r="Y408" s="241">
        <v>25.96</v>
      </c>
      <c r="Z408" s="241">
        <v>8.9200000000000017</v>
      </c>
      <c r="AA408" s="241">
        <v>65.12</v>
      </c>
      <c r="AB408" s="242" t="s">
        <v>2688</v>
      </c>
      <c r="AC408" s="241">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s="25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f>
        <v/>
      </c>
      <c r="AM408" t="str">
        <f>IF(ISNUMBER(SEARCH("H", 'WetLitterbags placem_collection'!W189)),"YES","")</f>
        <v/>
      </c>
      <c r="AN408" t="str">
        <f>IF(ISNUMBER(SEARCH("R", 'WetLitterbags placem_collection'!W189)),"YES","")</f>
        <v/>
      </c>
    </row>
    <row r="409" spans="1:40" ht="15" customHeight="1">
      <c r="A409" s="268" t="s">
        <v>2460</v>
      </c>
      <c r="B409" s="282">
        <f>'Dry_Litterbag Placem_Collection'!A190</f>
        <v>188</v>
      </c>
      <c r="C409" s="282" t="str">
        <f>'Dry_Litterbag Placem_Collection'!B190</f>
        <v>Handajega</v>
      </c>
      <c r="D409" s="282" t="s">
        <v>2677</v>
      </c>
      <c r="E409" s="282" t="s">
        <v>2679</v>
      </c>
      <c r="F409" s="282">
        <v>4</v>
      </c>
      <c r="G409" s="283" t="str">
        <f>'Dry_Litterbag Placem_Collection'!C190</f>
        <v>Wet_W4_T4</v>
      </c>
      <c r="H409" s="284" t="s">
        <v>2559</v>
      </c>
      <c r="I409" s="292" t="s">
        <v>298</v>
      </c>
      <c r="J409" s="233" t="str">
        <f>'WetLitterbags placem_collection'!M190</f>
        <v>R523</v>
      </c>
      <c r="K409" s="235">
        <f>IFERROR(INDEX('Green_rooibos initial weight'!$C$5:$C$1749,MATCH(J409, 'Green_rooibos initial weight'!$A$5:$A$1749,0)),"")</f>
        <v>2.1179999999999999</v>
      </c>
      <c r="L409" s="235">
        <f t="shared" si="44"/>
        <v>1.8681999999999999</v>
      </c>
      <c r="M409" s="235">
        <f>AVERAGE('Ashed teabags wet'!$J$814:$J$816)</f>
        <v>2.2816647271287041</v>
      </c>
      <c r="N409" s="235">
        <f t="shared" si="45"/>
        <v>1.8255739395677815</v>
      </c>
      <c r="O409" s="235">
        <f>IF(IFERROR(INDEX('Both teabags AfterWet'!$D$1:$D$839,MATCH(J409,'Both teabags AfterWet'!$B$1:$B$839,0)),"")="","",(IFERROR(INDEX('Both teabags AfterWet'!$D$1:$D$839,MATCH(J409,'Both teabags AfterWet'!$B$1:$B$839,0)),"")))</f>
        <v>1.54</v>
      </c>
      <c r="P409" s="235">
        <f t="shared" si="46"/>
        <v>1.3894</v>
      </c>
      <c r="Q409" s="235">
        <f>IFERROR(INDEX('Ashed teabags wet'!$J$2:$J$825,MATCH(J409,'Ashed teabags wet'!$B$2:$B$825,0)),"")</f>
        <v>2.4709302325582305</v>
      </c>
      <c r="R409" s="235">
        <f t="shared" si="50"/>
        <v>1.3550688953488359</v>
      </c>
      <c r="S409" s="236">
        <f>'WetLitterbags placem_collection'!E190</f>
        <v>42763</v>
      </c>
      <c r="T409" s="236">
        <f>IF('WetLitterbags placem_collection'!G190="","",'WetLitterbags placem_collection'!G190)</f>
        <v>42815</v>
      </c>
      <c r="U409" s="237">
        <f t="shared" si="47"/>
        <v>52</v>
      </c>
      <c r="V409" s="235">
        <f t="shared" si="48"/>
        <v>0.47879999999999989</v>
      </c>
      <c r="W409" s="235">
        <f t="shared" si="49"/>
        <v>0.47050504421894557</v>
      </c>
      <c r="X409">
        <f>IFERROR(INDEX(Rainfall_Wet!$O$2:$O$217,MATCH(B409, Rainfall_Wet!$A$2:$A$217,0)),"")</f>
        <v>188.24043152799999</v>
      </c>
      <c r="Y409" s="241">
        <v>25.96</v>
      </c>
      <c r="Z409" s="241">
        <v>8.9200000000000017</v>
      </c>
      <c r="AA409" s="241">
        <v>65.12</v>
      </c>
      <c r="AB409" s="242" t="s">
        <v>2688</v>
      </c>
      <c r="AC409" s="241">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s="25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f>
        <v>YES</v>
      </c>
      <c r="AM409" t="str">
        <f>IF(ISNUMBER(SEARCH("H", 'WetLitterbags placem_collection'!W190)),"YES","")</f>
        <v>YES</v>
      </c>
      <c r="AN409" t="str">
        <f>IF(ISNUMBER(SEARCH("R", 'WetLitterbags placem_collection'!W190)),"YES","")</f>
        <v>YES</v>
      </c>
    </row>
    <row r="410" spans="1:40" ht="15" customHeight="1">
      <c r="A410" s="268" t="s">
        <v>2460</v>
      </c>
      <c r="B410" s="282">
        <f>'Dry_Litterbag Placem_Collection'!A191</f>
        <v>189</v>
      </c>
      <c r="C410" s="282" t="str">
        <f>'Dry_Litterbag Placem_Collection'!B191</f>
        <v>Handajega</v>
      </c>
      <c r="D410" s="282" t="s">
        <v>2677</v>
      </c>
      <c r="E410" s="282" t="s">
        <v>2679</v>
      </c>
      <c r="F410" s="282">
        <v>4</v>
      </c>
      <c r="G410" s="283" t="str">
        <f>'Dry_Litterbag Placem_Collection'!C191</f>
        <v>Wet_W4_T5</v>
      </c>
      <c r="H410" s="284" t="s">
        <v>2559</v>
      </c>
      <c r="I410" s="292" t="s">
        <v>298</v>
      </c>
      <c r="J410" s="233" t="str">
        <f>'WetLitterbags placem_collection'!M191</f>
        <v>R354</v>
      </c>
      <c r="K410" s="235">
        <f>IFERROR(INDEX('Green_rooibos initial weight'!$C$5:$C$1749,MATCH(J410, 'Green_rooibos initial weight'!$A$5:$A$1749,0)),"")</f>
        <v>2.286</v>
      </c>
      <c r="L410" s="235">
        <f t="shared" si="44"/>
        <v>2.0362</v>
      </c>
      <c r="M410" s="235">
        <f>AVERAGE('Ashed teabags wet'!$J$814:$J$816)</f>
        <v>2.2816647271287041</v>
      </c>
      <c r="N410" s="235">
        <f t="shared" si="45"/>
        <v>1.9897407428262053</v>
      </c>
      <c r="O410" s="235">
        <f>IF(IFERROR(INDEX('Both teabags AfterWet'!$D$1:$D$839,MATCH(J410,'Both teabags AfterWet'!$B$1:$B$839,0)),"")="","",(IFERROR(INDEX('Both teabags AfterWet'!$D$1:$D$839,MATCH(J410,'Both teabags AfterWet'!$B$1:$B$839,0)),"")))</f>
        <v>1.7630999999999999</v>
      </c>
      <c r="P410" s="235">
        <f t="shared" si="46"/>
        <v>1.6124999999999998</v>
      </c>
      <c r="Q410" s="235">
        <f>IFERROR(INDEX('Ashed teabags wet'!$J$2:$J$825,MATCH(J410,'Ashed teabags wet'!$B$2:$B$825,0)),"")</f>
        <v>2.4789291026277223</v>
      </c>
      <c r="R410" s="235">
        <f t="shared" si="50"/>
        <v>1.5725272682201279</v>
      </c>
      <c r="S410" s="236">
        <f>'WetLitterbags placem_collection'!E191</f>
        <v>42763</v>
      </c>
      <c r="T410" s="236">
        <f>IF('WetLitterbags placem_collection'!G191="","",'WetLitterbags placem_collection'!G191)</f>
        <v>42815</v>
      </c>
      <c r="U410" s="237">
        <f t="shared" si="47"/>
        <v>52</v>
      </c>
      <c r="V410" s="235">
        <f t="shared" si="48"/>
        <v>0.42370000000000019</v>
      </c>
      <c r="W410" s="235">
        <f t="shared" si="49"/>
        <v>0.41721347460607738</v>
      </c>
      <c r="X410">
        <f>IFERROR(INDEX(Rainfall_Wet!$O$2:$O$217,MATCH(B410, Rainfall_Wet!$A$2:$A$217,0)),"")</f>
        <v>188.24043152799999</v>
      </c>
      <c r="Y410" s="241">
        <v>25.96</v>
      </c>
      <c r="Z410" s="241">
        <v>8.9200000000000017</v>
      </c>
      <c r="AA410" s="241">
        <v>65.12</v>
      </c>
      <c r="AB410" s="242" t="s">
        <v>2688</v>
      </c>
      <c r="AC410" s="241">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s="25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f>
        <v/>
      </c>
      <c r="AM410" t="str">
        <f>IF(ISNUMBER(SEARCH("H", 'WetLitterbags placem_collection'!W191)),"YES","")</f>
        <v/>
      </c>
      <c r="AN410" t="str">
        <f>IF(ISNUMBER(SEARCH("R", 'WetLitterbags placem_collection'!W191)),"YES","")</f>
        <v>YES</v>
      </c>
    </row>
    <row r="411" spans="1:40" ht="15" customHeight="1">
      <c r="A411" s="268" t="s">
        <v>2460</v>
      </c>
      <c r="B411" s="282">
        <f>'Dry_Litterbag Placem_Collection'!A192</f>
        <v>190</v>
      </c>
      <c r="C411" s="282" t="str">
        <f>'Dry_Litterbag Placem_Collection'!B192</f>
        <v>Handajega</v>
      </c>
      <c r="D411" s="282" t="s">
        <v>2677</v>
      </c>
      <c r="E411" s="282" t="s">
        <v>2679</v>
      </c>
      <c r="F411" s="282">
        <v>4</v>
      </c>
      <c r="G411" s="283" t="str">
        <f>'Dry_Litterbag Placem_Collection'!C192</f>
        <v>Wet_W4_T6</v>
      </c>
      <c r="H411" s="284" t="s">
        <v>2559</v>
      </c>
      <c r="I411" s="292" t="s">
        <v>298</v>
      </c>
      <c r="J411" s="233" t="str">
        <f>'WetLitterbags placem_collection'!M192</f>
        <v>R164</v>
      </c>
      <c r="K411" s="235">
        <f>IFERROR(INDEX('Green_rooibos initial weight'!$C$5:$C$1749,MATCH(J411, 'Green_rooibos initial weight'!$A$5:$A$1749,0)),"")</f>
        <v>2.2040000000000002</v>
      </c>
      <c r="L411" s="235">
        <f t="shared" si="44"/>
        <v>1.9542000000000002</v>
      </c>
      <c r="M411" s="235">
        <f>AVERAGE('Ashed teabags wet'!$J$814:$J$816)</f>
        <v>2.2816647271287041</v>
      </c>
      <c r="N411" s="235">
        <f t="shared" si="45"/>
        <v>1.909611707902451</v>
      </c>
      <c r="O411" s="235">
        <f>IF(IFERROR(INDEX('Both teabags AfterWet'!$D$1:$D$839,MATCH(J411,'Both teabags AfterWet'!$B$1:$B$839,0)),"")="","",(IFERROR(INDEX('Both teabags AfterWet'!$D$1:$D$839,MATCH(J411,'Both teabags AfterWet'!$B$1:$B$839,0)),"")))</f>
        <v>1.6649</v>
      </c>
      <c r="P411" s="235">
        <f t="shared" si="46"/>
        <v>1.5143</v>
      </c>
      <c r="Q411" s="235">
        <f>IFERROR(INDEX('Ashed teabags wet'!$J$2:$J$825,MATCH(J411,'Ashed teabags wet'!$B$2:$B$825,0)),"")</f>
        <v>2.591687041564656</v>
      </c>
      <c r="R411" s="235">
        <f t="shared" si="50"/>
        <v>1.4750540831295864</v>
      </c>
      <c r="S411" s="236">
        <f>'WetLitterbags placem_collection'!E192</f>
        <v>42763</v>
      </c>
      <c r="T411" s="236">
        <f>IF('WetLitterbags placem_collection'!G192="","",'WetLitterbags placem_collection'!G192)</f>
        <v>42815</v>
      </c>
      <c r="U411" s="237">
        <f t="shared" si="47"/>
        <v>52</v>
      </c>
      <c r="V411" s="235">
        <f t="shared" si="48"/>
        <v>0.43990000000000018</v>
      </c>
      <c r="W411" s="235">
        <f t="shared" si="49"/>
        <v>0.43455762477286464</v>
      </c>
      <c r="X411">
        <f>IFERROR(INDEX(Rainfall_Wet!$O$2:$O$217,MATCH(B411, Rainfall_Wet!$A$2:$A$217,0)),"")</f>
        <v>188.24043152799999</v>
      </c>
      <c r="Y411" s="241">
        <v>25.96</v>
      </c>
      <c r="Z411" s="241">
        <v>8.9200000000000017</v>
      </c>
      <c r="AA411" s="241">
        <v>65.12</v>
      </c>
      <c r="AB411" s="242" t="s">
        <v>2688</v>
      </c>
      <c r="AC411" s="241">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s="25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f>
        <v>YES</v>
      </c>
      <c r="AM411" t="str">
        <f>IF(ISNUMBER(SEARCH("H", 'WetLitterbags placem_collection'!W192)),"YES","")</f>
        <v>YES</v>
      </c>
      <c r="AN411" t="str">
        <f>IF(ISNUMBER(SEARCH("R", 'WetLitterbags placem_collection'!W192)),"YES","")</f>
        <v/>
      </c>
    </row>
    <row r="412" spans="1:40" ht="15" customHeight="1">
      <c r="A412" s="268" t="s">
        <v>2460</v>
      </c>
      <c r="B412" s="282">
        <f>'Dry_Litterbag Placem_Collection'!A193</f>
        <v>191</v>
      </c>
      <c r="C412" s="282" t="str">
        <f>'Dry_Litterbag Placem_Collection'!B193</f>
        <v>Handajega</v>
      </c>
      <c r="D412" s="282" t="s">
        <v>2677</v>
      </c>
      <c r="E412" s="282" t="s">
        <v>2679</v>
      </c>
      <c r="F412" s="282">
        <v>4</v>
      </c>
      <c r="G412" s="283" t="str">
        <f>'Dry_Litterbag Placem_Collection'!C193</f>
        <v>Wet_W4_T7</v>
      </c>
      <c r="H412" s="284" t="s">
        <v>2559</v>
      </c>
      <c r="I412" s="292" t="s">
        <v>298</v>
      </c>
      <c r="J412" s="233" t="str">
        <f>'WetLitterbags placem_collection'!M193</f>
        <v>R336</v>
      </c>
      <c r="K412" s="235">
        <f>IFERROR(INDEX('Green_rooibos initial weight'!$C$5:$C$1749,MATCH(J412, 'Green_rooibos initial weight'!$A$5:$A$1749,0)),"")</f>
        <v>2.11</v>
      </c>
      <c r="L412" s="235">
        <f t="shared" si="44"/>
        <v>1.8601999999999999</v>
      </c>
      <c r="M412" s="235">
        <f>AVERAGE('Ashed teabags wet'!$J$814:$J$816)</f>
        <v>2.2816647271287041</v>
      </c>
      <c r="N412" s="235">
        <f t="shared" si="45"/>
        <v>1.8177564727459516</v>
      </c>
      <c r="O412" s="235">
        <f>IF(IFERROR(INDEX('Both teabags AfterWet'!$D$1:$D$839,MATCH(J412,'Both teabags AfterWet'!$B$1:$B$839,0)),"")="","",(IFERROR(INDEX('Both teabags AfterWet'!$D$1:$D$839,MATCH(J412,'Both teabags AfterWet'!$B$1:$B$839,0)),"")))</f>
        <v>1.671</v>
      </c>
      <c r="P412" s="235">
        <f t="shared" si="46"/>
        <v>1.5204</v>
      </c>
      <c r="Q412" s="235">
        <f>IFERROR(INDEX('Ashed teabags wet'!$J$2:$J$825,MATCH(J412,'Ashed teabags wet'!$B$2:$B$825,0)),"")</f>
        <v>1.9089574155652842</v>
      </c>
      <c r="R412" s="235">
        <f t="shared" si="50"/>
        <v>1.4913762114537454</v>
      </c>
      <c r="S412" s="236">
        <f>'WetLitterbags placem_collection'!E193</f>
        <v>42763</v>
      </c>
      <c r="T412" s="236">
        <f>IF('WetLitterbags placem_collection'!G193="","",'WetLitterbags placem_collection'!G193)</f>
        <v>42815</v>
      </c>
      <c r="U412" s="237">
        <f t="shared" si="47"/>
        <v>52</v>
      </c>
      <c r="V412" s="235">
        <f t="shared" si="48"/>
        <v>0.33979999999999988</v>
      </c>
      <c r="W412" s="235">
        <f t="shared" si="49"/>
        <v>0.32638026129220621</v>
      </c>
      <c r="X412">
        <f>IFERROR(INDEX(Rainfall_Wet!$O$2:$O$217,MATCH(B412, Rainfall_Wet!$A$2:$A$217,0)),"")</f>
        <v>188.24043152799999</v>
      </c>
      <c r="Y412" s="241">
        <v>25.96</v>
      </c>
      <c r="Z412" s="241">
        <v>8.9200000000000017</v>
      </c>
      <c r="AA412" s="241">
        <v>65.12</v>
      </c>
      <c r="AB412" s="242" t="s">
        <v>2688</v>
      </c>
      <c r="AC412" s="241">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s="25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f>
        <v>YES</v>
      </c>
      <c r="AM412" t="str">
        <f>IF(ISNUMBER(SEARCH("H", 'WetLitterbags placem_collection'!W193)),"YES","")</f>
        <v>YES</v>
      </c>
      <c r="AN412" t="str">
        <f>IF(ISNUMBER(SEARCH("R", 'WetLitterbags placem_collection'!W193)),"YES","")</f>
        <v/>
      </c>
    </row>
    <row r="413" spans="1:40" ht="15" customHeight="1">
      <c r="A413" s="268" t="s">
        <v>2460</v>
      </c>
      <c r="B413" s="282">
        <f>'Dry_Litterbag Placem_Collection'!A194</f>
        <v>192</v>
      </c>
      <c r="C413" s="282" t="str">
        <f>'Dry_Litterbag Placem_Collection'!B194</f>
        <v>Handajega</v>
      </c>
      <c r="D413" s="282" t="s">
        <v>2677</v>
      </c>
      <c r="E413" s="282" t="s">
        <v>2679</v>
      </c>
      <c r="F413" s="282">
        <v>4</v>
      </c>
      <c r="G413" s="283" t="str">
        <f>'Dry_Litterbag Placem_Collection'!C194</f>
        <v>Wet_W4_T8</v>
      </c>
      <c r="H413" s="284" t="s">
        <v>2559</v>
      </c>
      <c r="I413" s="292" t="s">
        <v>298</v>
      </c>
      <c r="J413" s="233" t="str">
        <f>'WetLitterbags placem_collection'!M194</f>
        <v>R263</v>
      </c>
      <c r="K413" s="235">
        <f>IFERROR(INDEX('Green_rooibos initial weight'!$C$5:$C$1749,MATCH(J413, 'Green_rooibos initial weight'!$A$5:$A$1749,0)),"")</f>
        <v>2.1850000000000001</v>
      </c>
      <c r="L413" s="235">
        <f t="shared" si="44"/>
        <v>1.9352</v>
      </c>
      <c r="M413" s="235">
        <f>AVERAGE('Ashed teabags wet'!$J$814:$J$816)</f>
        <v>2.2816647271287041</v>
      </c>
      <c r="N413" s="235">
        <f t="shared" si="45"/>
        <v>1.8910452242006053</v>
      </c>
      <c r="O413" s="235">
        <f>IF(IFERROR(INDEX('Both teabags AfterWet'!$D$1:$D$839,MATCH(J413,'Both teabags AfterWet'!$B$1:$B$839,0)),"")="","",(IFERROR(INDEX('Both teabags AfterWet'!$D$1:$D$839,MATCH(J413,'Both teabags AfterWet'!$B$1:$B$839,0)),"")))</f>
        <v>1.0369999999999999</v>
      </c>
      <c r="P413" s="235">
        <f t="shared" si="46"/>
        <v>0.88639999999999985</v>
      </c>
      <c r="Q413" s="235">
        <f>IFERROR(INDEX('Ashed teabags wet'!$J$2:$J$825,MATCH(J413,'Ashed teabags wet'!$B$2:$B$825,0)),"")</f>
        <v>44.460570875664885</v>
      </c>
      <c r="R413" s="235">
        <f t="shared" si="50"/>
        <v>0.49230149975810639</v>
      </c>
      <c r="S413" s="236">
        <f>'WetLitterbags placem_collection'!E194</f>
        <v>42763</v>
      </c>
      <c r="T413" s="236">
        <f>IF('WetLitterbags placem_collection'!G194="","",'WetLitterbags placem_collection'!G194)</f>
        <v>42815</v>
      </c>
      <c r="U413" s="237">
        <f t="shared" si="47"/>
        <v>52</v>
      </c>
      <c r="V413" s="235">
        <f t="shared" si="48"/>
        <v>1.0488000000000002</v>
      </c>
      <c r="W413" s="235">
        <f t="shared" si="49"/>
        <v>1.3987437244424989</v>
      </c>
      <c r="X413">
        <f>IFERROR(INDEX(Rainfall_Wet!$O$2:$O$217,MATCH(B413, Rainfall_Wet!$A$2:$A$217,0)),"")</f>
        <v>188.24043152799999</v>
      </c>
      <c r="Y413" s="241">
        <v>25.96</v>
      </c>
      <c r="Z413" s="241">
        <v>8.9200000000000017</v>
      </c>
      <c r="AA413" s="241">
        <v>65.12</v>
      </c>
      <c r="AB413" s="242" t="s">
        <v>2688</v>
      </c>
      <c r="AC413" s="241">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s="25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f>
        <v>YES</v>
      </c>
      <c r="AM413" t="str">
        <f>IF(ISNUMBER(SEARCH("H", 'WetLitterbags placem_collection'!W194)),"YES","")</f>
        <v>YES</v>
      </c>
      <c r="AN413" t="str">
        <f>IF(ISNUMBER(SEARCH("R", 'WetLitterbags placem_collection'!W194)),"YES","")</f>
        <v/>
      </c>
    </row>
    <row r="414" spans="1:40" ht="15" customHeight="1">
      <c r="A414" s="268" t="s">
        <v>2460</v>
      </c>
      <c r="B414" s="282">
        <f>'Dry_Litterbag Placem_Collection'!A195</f>
        <v>193</v>
      </c>
      <c r="C414" s="282" t="str">
        <f>'Dry_Litterbag Placem_Collection'!B195</f>
        <v>Makao</v>
      </c>
      <c r="D414" s="282" t="s">
        <v>2677</v>
      </c>
      <c r="E414" s="282" t="s">
        <v>2527</v>
      </c>
      <c r="F414" s="282">
        <v>4</v>
      </c>
      <c r="G414" s="283" t="str">
        <f>'Dry_Litterbag Placem_Collection'!C195</f>
        <v>Dry_Ag1_CG4</v>
      </c>
      <c r="H414" s="284" t="s">
        <v>2559</v>
      </c>
      <c r="I414" s="292" t="s">
        <v>298</v>
      </c>
      <c r="J414" s="233" t="str">
        <f>'WetLitterbags placem_collection'!M195</f>
        <v>R125</v>
      </c>
      <c r="K414" s="235">
        <f>IFERROR(INDEX('Green_rooibos initial weight'!$C$5:$C$1749,MATCH(J414, 'Green_rooibos initial weight'!$A$5:$A$1749,0)),"")</f>
        <v>2.2040000000000002</v>
      </c>
      <c r="L414" s="235">
        <f t="shared" si="44"/>
        <v>1.9542000000000002</v>
      </c>
      <c r="M414" s="235">
        <f>AVERAGE('Ashed teabags wet'!$J$814:$J$816)</f>
        <v>2.2816647271287041</v>
      </c>
      <c r="N414" s="235">
        <f t="shared" si="45"/>
        <v>1.909611707902451</v>
      </c>
      <c r="O414" s="235">
        <f>IF(IFERROR(INDEX('Both teabags AfterWet'!$D$1:$D$839,MATCH(J414,'Both teabags AfterWet'!$B$1:$B$839,0)),"")="","",(IFERROR(INDEX('Both teabags AfterWet'!$D$1:$D$839,MATCH(J414,'Both teabags AfterWet'!$B$1:$B$839,0)),"")))</f>
        <v>1.2266999999999999</v>
      </c>
      <c r="P414" s="235">
        <f t="shared" si="46"/>
        <v>1.0760999999999998</v>
      </c>
      <c r="Q414" s="235">
        <f>IFERROR(INDEX('Ashed teabags wet'!$J$2:$J$825,MATCH(J414,'Ashed teabags wet'!$B$2:$B$825,0)),"")</f>
        <v>4.8379052369080275</v>
      </c>
      <c r="R414" s="235">
        <f t="shared" si="50"/>
        <v>1.0240393017456326</v>
      </c>
      <c r="S414" s="236">
        <f>'WetLitterbags placem_collection'!E195</f>
        <v>42769</v>
      </c>
      <c r="T414" s="236">
        <f>IF('WetLitterbags placem_collection'!G195="","",'WetLitterbags placem_collection'!G195)</f>
        <v>42813</v>
      </c>
      <c r="U414" s="237">
        <f t="shared" si="47"/>
        <v>44</v>
      </c>
      <c r="V414" s="235">
        <f t="shared" si="48"/>
        <v>0.87810000000000032</v>
      </c>
      <c r="W414" s="235">
        <f t="shared" si="49"/>
        <v>0.88557240615681843</v>
      </c>
      <c r="X414">
        <f>IFERROR(INDEX(Rainfall_Wet!$O$2:$O$217,MATCH(B414, Rainfall_Wet!$A$2:$A$217,0)),"")</f>
        <v>175.054685654</v>
      </c>
      <c r="Y414" s="241">
        <v>12.565665055683967</v>
      </c>
      <c r="Z414" s="241">
        <v>0.9665896196679955</v>
      </c>
      <c r="AA414" s="241">
        <v>86.467745324648035</v>
      </c>
      <c r="AB414" s="242" t="s">
        <v>2690</v>
      </c>
      <c r="AC414" s="241">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s="25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f>
        <v/>
      </c>
      <c r="AM414" t="str">
        <f>IF(ISNUMBER(SEARCH("H", 'WetLitterbags placem_collection'!W195)),"YES","")</f>
        <v/>
      </c>
      <c r="AN414" t="str">
        <f>IF(ISNUMBER(SEARCH("R", 'WetLitterbags placem_collection'!W195)),"YES","")</f>
        <v/>
      </c>
    </row>
    <row r="415" spans="1:40" ht="15" customHeight="1">
      <c r="A415" s="268" t="s">
        <v>2460</v>
      </c>
      <c r="B415" s="282">
        <f>'Dry_Litterbag Placem_Collection'!A196</f>
        <v>194</v>
      </c>
      <c r="C415" s="282" t="str">
        <f>'Dry_Litterbag Placem_Collection'!B196</f>
        <v>Makao</v>
      </c>
      <c r="D415" s="282" t="s">
        <v>2677</v>
      </c>
      <c r="E415" s="282" t="s">
        <v>2527</v>
      </c>
      <c r="F415" s="282">
        <v>3</v>
      </c>
      <c r="G415" s="283" t="str">
        <f>'Dry_Litterbag Placem_Collection'!C196</f>
        <v>Dry_Ag2_CG3</v>
      </c>
      <c r="H415" s="284" t="s">
        <v>2559</v>
      </c>
      <c r="I415" s="292" t="s">
        <v>298</v>
      </c>
      <c r="J415" s="233" t="str">
        <f>'WetLitterbags placem_collection'!M196</f>
        <v>R289</v>
      </c>
      <c r="K415" s="235">
        <f>IFERROR(INDEX('Green_rooibos initial weight'!$C$5:$C$1749,MATCH(J415, 'Green_rooibos initial weight'!$A$5:$A$1749,0)),"")</f>
        <v>2.2160000000000002</v>
      </c>
      <c r="L415" s="235">
        <f t="shared" si="44"/>
        <v>1.9662000000000002</v>
      </c>
      <c r="M415" s="235">
        <f>AVERAGE('Ashed teabags wet'!$J$814:$J$816)</f>
        <v>2.2816647271287041</v>
      </c>
      <c r="N415" s="235">
        <f t="shared" si="45"/>
        <v>1.9213379081351956</v>
      </c>
      <c r="O415" s="235">
        <f>IF(IFERROR(INDEX('Both teabags AfterWet'!$D$1:$D$839,MATCH(J415,'Both teabags AfterWet'!$B$1:$B$839,0)),"")="","",(IFERROR(INDEX('Both teabags AfterWet'!$D$1:$D$839,MATCH(J415,'Both teabags AfterWet'!$B$1:$B$839,0)),"")))</f>
        <v>1.512</v>
      </c>
      <c r="P415" s="235">
        <f t="shared" si="46"/>
        <v>1.3613999999999999</v>
      </c>
      <c r="Q415" s="235">
        <f>IFERROR(INDEX('Ashed teabags wet'!$J$2:$J$825,MATCH(J415,'Ashed teabags wet'!$B$2:$B$825,0)),"")</f>
        <v>3.5180722891571889</v>
      </c>
      <c r="R415" s="235">
        <f t="shared" si="50"/>
        <v>1.3135049638554139</v>
      </c>
      <c r="S415" s="236">
        <f>'WetLitterbags placem_collection'!E196</f>
        <v>42769</v>
      </c>
      <c r="T415" s="236">
        <f>IF('WetLitterbags placem_collection'!G196="","",'WetLitterbags placem_collection'!G196)</f>
        <v>42813</v>
      </c>
      <c r="U415" s="237">
        <f t="shared" si="47"/>
        <v>44</v>
      </c>
      <c r="V415" s="235">
        <f t="shared" si="48"/>
        <v>0.60480000000000023</v>
      </c>
      <c r="W415" s="235">
        <f t="shared" si="49"/>
        <v>0.60783294427978163</v>
      </c>
      <c r="X415">
        <f>IFERROR(INDEX(Rainfall_Wet!$O$2:$O$217,MATCH(B415, Rainfall_Wet!$A$2:$A$217,0)),"")</f>
        <v>175.054685654</v>
      </c>
      <c r="Y415" s="241">
        <v>21.13063730679653</v>
      </c>
      <c r="Z415" s="241">
        <v>3.0912555579081076</v>
      </c>
      <c r="AA415" s="241">
        <v>75.778107135295357</v>
      </c>
      <c r="AB415" s="242" t="s">
        <v>2688</v>
      </c>
      <c r="AC415" s="241">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s="25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f>
        <v/>
      </c>
      <c r="AM415" t="str">
        <f>IF(ISNUMBER(SEARCH("H", 'WetLitterbags placem_collection'!W196)),"YES","")</f>
        <v/>
      </c>
      <c r="AN415" t="str">
        <f>IF(ISNUMBER(SEARCH("R", 'WetLitterbags placem_collection'!W196)),"YES","")</f>
        <v>YES</v>
      </c>
    </row>
    <row r="416" spans="1:40" ht="15" customHeight="1">
      <c r="A416" s="268" t="s">
        <v>2460</v>
      </c>
      <c r="B416" s="282">
        <f>'Dry_Litterbag Placem_Collection'!A197</f>
        <v>195</v>
      </c>
      <c r="C416" s="282" t="str">
        <f>'Dry_Litterbag Placem_Collection'!B197</f>
        <v>Makao</v>
      </c>
      <c r="D416" s="282" t="s">
        <v>2677</v>
      </c>
      <c r="E416" s="282" t="s">
        <v>2527</v>
      </c>
      <c r="F416" s="282">
        <v>2</v>
      </c>
      <c r="G416" s="283" t="str">
        <f>'Dry_Litterbag Placem_Collection'!C197</f>
        <v>Dry_Ag3_CG2</v>
      </c>
      <c r="H416" s="284" t="s">
        <v>2559</v>
      </c>
      <c r="I416" s="292" t="s">
        <v>298</v>
      </c>
      <c r="J416" s="233" t="str">
        <f>'WetLitterbags placem_collection'!M197</f>
        <v>R378</v>
      </c>
      <c r="K416" s="235">
        <f>IFERROR(INDEX('Green_rooibos initial weight'!$C$5:$C$1749,MATCH(J416, 'Green_rooibos initial weight'!$A$5:$A$1749,0)),"")</f>
        <v>2.2320000000000002</v>
      </c>
      <c r="L416" s="235">
        <f t="shared" si="44"/>
        <v>1.9822000000000002</v>
      </c>
      <c r="M416" s="235">
        <f>AVERAGE('Ashed teabags wet'!$J$814:$J$816)</f>
        <v>2.2816647271287041</v>
      </c>
      <c r="N416" s="235">
        <f t="shared" si="45"/>
        <v>1.936972841778855</v>
      </c>
      <c r="O416" s="235">
        <f>IF(IFERROR(INDEX('Both teabags AfterWet'!$D$1:$D$839,MATCH(J416,'Both teabags AfterWet'!$B$1:$B$839,0)),"")="","",(IFERROR(INDEX('Both teabags AfterWet'!$D$1:$D$839,MATCH(J416,'Both teabags AfterWet'!$B$1:$B$839,0)),"")))</f>
        <v>1.5296000000000001</v>
      </c>
      <c r="P416" s="235">
        <f t="shared" si="46"/>
        <v>1.379</v>
      </c>
      <c r="Q416" s="235">
        <f>IFERROR(INDEX('Ashed teabags wet'!$J$2:$J$825,MATCH(J416,'Ashed teabags wet'!$B$2:$B$825,0)),"")</f>
        <v>1.2339585389935566</v>
      </c>
      <c r="R416" s="235">
        <f t="shared" si="50"/>
        <v>1.3619837117472788</v>
      </c>
      <c r="S416" s="236">
        <f>'WetLitterbags placem_collection'!E197</f>
        <v>42769</v>
      </c>
      <c r="T416" s="236">
        <f>IF('WetLitterbags placem_collection'!G197="","",'WetLitterbags placem_collection'!G197)</f>
        <v>42814</v>
      </c>
      <c r="U416" s="237">
        <f t="shared" si="47"/>
        <v>45</v>
      </c>
      <c r="V416" s="235">
        <f t="shared" si="48"/>
        <v>0.60320000000000018</v>
      </c>
      <c r="W416" s="235">
        <f t="shared" si="49"/>
        <v>0.57498913003157615</v>
      </c>
      <c r="X416">
        <f>IFERROR(INDEX(Rainfall_Wet!$O$2:$O$217,MATCH(B416, Rainfall_Wet!$A$2:$A$217,0)),"")</f>
        <v>175.377105089</v>
      </c>
      <c r="Y416" s="241">
        <v>54.080969906906262</v>
      </c>
      <c r="Z416" s="241">
        <v>21.264484651351896</v>
      </c>
      <c r="AA416" s="241">
        <v>24.654545441741845</v>
      </c>
      <c r="AB416" s="242" t="s">
        <v>2691</v>
      </c>
      <c r="AC416" s="241">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s="25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f>
        <v>YES</v>
      </c>
      <c r="AM416" t="str">
        <f>IF(ISNUMBER(SEARCH("H", 'WetLitterbags placem_collection'!W197)),"YES","")</f>
        <v/>
      </c>
      <c r="AN416" t="str">
        <f>IF(ISNUMBER(SEARCH("R", 'WetLitterbags placem_collection'!W197)),"YES","")</f>
        <v>YES</v>
      </c>
    </row>
    <row r="417" spans="1:40" ht="15" customHeight="1">
      <c r="A417" s="268" t="s">
        <v>2460</v>
      </c>
      <c r="B417" s="282">
        <f>'Dry_Litterbag Placem_Collection'!A198</f>
        <v>196</v>
      </c>
      <c r="C417" s="282" t="str">
        <f>'Dry_Litterbag Placem_Collection'!B198</f>
        <v>Makao</v>
      </c>
      <c r="D417" s="282" t="s">
        <v>2677</v>
      </c>
      <c r="E417" s="282" t="s">
        <v>2527</v>
      </c>
      <c r="F417" s="282">
        <v>1</v>
      </c>
      <c r="G417" s="283" t="str">
        <f>'Dry_Litterbag Placem_Collection'!C198</f>
        <v>Dry_Ag4_CG1</v>
      </c>
      <c r="H417" s="284" t="s">
        <v>2559</v>
      </c>
      <c r="I417" s="292" t="s">
        <v>298</v>
      </c>
      <c r="J417" s="233" t="str">
        <f>'WetLitterbags placem_collection'!M198</f>
        <v>R375</v>
      </c>
      <c r="K417" s="235">
        <f>IFERROR(INDEX('Green_rooibos initial weight'!$C$5:$C$1749,MATCH(J417, 'Green_rooibos initial weight'!$A$5:$A$1749,0)),"")</f>
        <v>2.23</v>
      </c>
      <c r="L417" s="235">
        <f t="shared" si="44"/>
        <v>1.9802</v>
      </c>
      <c r="M417" s="235">
        <f>AVERAGE('Ashed teabags wet'!$J$814:$J$816)</f>
        <v>2.2816647271287041</v>
      </c>
      <c r="N417" s="235">
        <f t="shared" si="45"/>
        <v>1.9350184750733974</v>
      </c>
      <c r="O417" s="235">
        <f>IF(IFERROR(INDEX('Both teabags AfterWet'!$D$1:$D$839,MATCH(J417,'Both teabags AfterWet'!$B$1:$B$839,0)),"")="","",(IFERROR(INDEX('Both teabags AfterWet'!$D$1:$D$839,MATCH(J417,'Both teabags AfterWet'!$B$1:$B$839,0)),"")))</f>
        <v>1.3742000000000001</v>
      </c>
      <c r="P417" s="235">
        <f t="shared" si="46"/>
        <v>1.2236</v>
      </c>
      <c r="Q417" s="235">
        <f>IFERROR(INDEX('Ashed teabags wet'!$J$2:$J$825,MATCH(J417,'Ashed teabags wet'!$B$2:$B$825,0)),"")</f>
        <v>5.0314465408809701</v>
      </c>
      <c r="R417" s="235">
        <f t="shared" si="50"/>
        <v>1.1620352201257804</v>
      </c>
      <c r="S417" s="236">
        <f>'WetLitterbags placem_collection'!E198</f>
        <v>42769</v>
      </c>
      <c r="T417" s="236">
        <f>IF('WetLitterbags placem_collection'!G198="","",'WetLitterbags placem_collection'!G198)</f>
        <v>42814</v>
      </c>
      <c r="U417" s="237">
        <f t="shared" si="47"/>
        <v>45</v>
      </c>
      <c r="V417" s="235">
        <f t="shared" si="48"/>
        <v>0.75659999999999994</v>
      </c>
      <c r="W417" s="235">
        <f t="shared" si="49"/>
        <v>0.77298325494761699</v>
      </c>
      <c r="X417">
        <f>IFERROR(INDEX(Rainfall_Wet!$O$2:$O$217,MATCH(B417, Rainfall_Wet!$A$2:$A$217,0)),"")</f>
        <v>175.377105089</v>
      </c>
      <c r="Y417" s="241">
        <v>51.960000000000008</v>
      </c>
      <c r="Z417" s="241">
        <v>18.919999999999995</v>
      </c>
      <c r="AA417" s="241">
        <v>29.120000000000005</v>
      </c>
      <c r="AB417" s="242" t="s">
        <v>2691</v>
      </c>
      <c r="AC417" s="241">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s="25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f>
        <v/>
      </c>
      <c r="AM417" t="str">
        <f>IF(ISNUMBER(SEARCH("H", 'WetLitterbags placem_collection'!W198)),"YES","")</f>
        <v/>
      </c>
      <c r="AN417" t="str">
        <f>IF(ISNUMBER(SEARCH("R", 'WetLitterbags placem_collection'!W198)),"YES","")</f>
        <v/>
      </c>
    </row>
    <row r="418" spans="1:40" ht="15" customHeight="1">
      <c r="A418" s="268" t="s">
        <v>2460</v>
      </c>
      <c r="B418" s="282">
        <f>'Dry_Litterbag Placem_Collection'!A199</f>
        <v>197</v>
      </c>
      <c r="C418" s="282" t="str">
        <f>'Dry_Litterbag Placem_Collection'!B199</f>
        <v>Makao</v>
      </c>
      <c r="D418" s="282" t="s">
        <v>2677</v>
      </c>
      <c r="E418" s="282" t="s">
        <v>2527</v>
      </c>
      <c r="F418" s="282">
        <v>2</v>
      </c>
      <c r="G418" s="283" t="str">
        <f>'Dry_Litterbag Placem_Collection'!C199</f>
        <v>Dry_P1_CG2</v>
      </c>
      <c r="H418" s="284" t="s">
        <v>2559</v>
      </c>
      <c r="I418" s="292" t="s">
        <v>298</v>
      </c>
      <c r="J418" s="233" t="str">
        <f>'WetLitterbags placem_collection'!M199</f>
        <v>R219</v>
      </c>
      <c r="K418" s="235">
        <f>IFERROR(INDEX('Green_rooibos initial weight'!$C$5:$C$1749,MATCH(J418, 'Green_rooibos initial weight'!$A$5:$A$1749,0)),"")</f>
        <v>2.2160000000000002</v>
      </c>
      <c r="L418" s="235">
        <f t="shared" si="44"/>
        <v>1.9662000000000002</v>
      </c>
      <c r="M418" s="235">
        <f>AVERAGE('Ashed teabags wet'!$J$814:$J$816)</f>
        <v>2.2816647271287041</v>
      </c>
      <c r="N418" s="235">
        <f t="shared" si="45"/>
        <v>1.9213379081351956</v>
      </c>
      <c r="O418" s="235">
        <f>IF(IFERROR(INDEX('Both teabags AfterWet'!$D$1:$D$839,MATCH(J418,'Both teabags AfterWet'!$B$1:$B$839,0)),"")="","",(IFERROR(INDEX('Both teabags AfterWet'!$D$1:$D$839,MATCH(J418,'Both teabags AfterWet'!$B$1:$B$839,0)),"")))</f>
        <v>1.5786</v>
      </c>
      <c r="P418" s="235">
        <f t="shared" si="46"/>
        <v>1.4279999999999999</v>
      </c>
      <c r="Q418" s="235">
        <f>IFERROR(INDEX('Ashed teabags wet'!$J$2:$J$825,MATCH(J418,'Ashed teabags wet'!$B$2:$B$825,0)),"")</f>
        <v>11.480214948704322</v>
      </c>
      <c r="R418" s="235">
        <f t="shared" si="50"/>
        <v>1.2640625305325022</v>
      </c>
      <c r="S418" s="236">
        <f>'WetLitterbags placem_collection'!E199</f>
        <v>42769</v>
      </c>
      <c r="T418" s="236">
        <f>IF('WetLitterbags placem_collection'!G199="","",'WetLitterbags placem_collection'!G199)</f>
        <v>42814</v>
      </c>
      <c r="U418" s="237">
        <f t="shared" si="47"/>
        <v>45</v>
      </c>
      <c r="V418" s="235">
        <f t="shared" si="48"/>
        <v>0.53820000000000023</v>
      </c>
      <c r="W418" s="235">
        <f t="shared" si="49"/>
        <v>0.65727537760269339</v>
      </c>
      <c r="X418">
        <f>IFERROR(INDEX(Rainfall_Wet!$O$2:$O$217,MATCH(B418, Rainfall_Wet!$A$2:$A$217,0)),"")</f>
        <v>175.377105089</v>
      </c>
      <c r="Y418" s="241">
        <v>23.96</v>
      </c>
      <c r="Z418" s="241">
        <v>0.91999999999999804</v>
      </c>
      <c r="AA418" s="241">
        <v>75.12</v>
      </c>
      <c r="AB418" s="242" t="s">
        <v>2688</v>
      </c>
      <c r="AC418" s="241">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s="25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f>
        <v>YES</v>
      </c>
      <c r="AM418" t="str">
        <f>IF(ISNUMBER(SEARCH("H", 'WetLitterbags placem_collection'!W199)),"YES","")</f>
        <v>YES</v>
      </c>
      <c r="AN418" t="str">
        <f>IF(ISNUMBER(SEARCH("R", 'WetLitterbags placem_collection'!W199)),"YES","")</f>
        <v>YES</v>
      </c>
    </row>
    <row r="419" spans="1:40" ht="15" customHeight="1">
      <c r="A419" s="268" t="s">
        <v>2460</v>
      </c>
      <c r="B419" s="282">
        <f>'Dry_Litterbag Placem_Collection'!A200</f>
        <v>198</v>
      </c>
      <c r="C419" s="282" t="str">
        <f>'Dry_Litterbag Placem_Collection'!B200</f>
        <v>Makao</v>
      </c>
      <c r="D419" s="282" t="s">
        <v>2677</v>
      </c>
      <c r="E419" s="282" t="s">
        <v>2527</v>
      </c>
      <c r="F419" s="282">
        <v>3</v>
      </c>
      <c r="G419" s="283" t="str">
        <f>'Dry_Litterbag Placem_Collection'!C200</f>
        <v>Dry_P2_CG3</v>
      </c>
      <c r="H419" s="284" t="s">
        <v>2559</v>
      </c>
      <c r="I419" s="292" t="s">
        <v>298</v>
      </c>
      <c r="J419" s="233" t="str">
        <f>'WetLitterbags placem_collection'!M200</f>
        <v>R463</v>
      </c>
      <c r="K419" s="235">
        <f>IFERROR(INDEX('Green_rooibos initial weight'!$C$5:$C$1749,MATCH(J419, 'Green_rooibos initial weight'!$A$5:$A$1749,0)),"")</f>
        <v>2.1579999999999999</v>
      </c>
      <c r="L419" s="235">
        <f t="shared" si="44"/>
        <v>1.9081999999999999</v>
      </c>
      <c r="M419" s="235">
        <f>AVERAGE('Ashed teabags wet'!$J$814:$J$816)</f>
        <v>2.2816647271287041</v>
      </c>
      <c r="N419" s="235">
        <f t="shared" si="45"/>
        <v>1.8646612736769299</v>
      </c>
      <c r="O419" s="235">
        <f>IF(IFERROR(INDEX('Both teabags AfterWet'!$D$1:$D$839,MATCH(J419,'Both teabags AfterWet'!$B$1:$B$839,0)),"")="","",(IFERROR(INDEX('Both teabags AfterWet'!$D$1:$D$839,MATCH(J419,'Both teabags AfterWet'!$B$1:$B$839,0)),"")))</f>
        <v>1.5485</v>
      </c>
      <c r="P419" s="235">
        <f t="shared" si="46"/>
        <v>1.3978999999999999</v>
      </c>
      <c r="Q419" s="235">
        <f>IFERROR(INDEX('Ashed teabags wet'!$J$2:$J$825,MATCH(J419,'Ashed teabags wet'!$B$2:$B$825,0)),"")</f>
        <v>7.7074128620517337</v>
      </c>
      <c r="R419" s="235">
        <f t="shared" si="50"/>
        <v>1.2901580756013789</v>
      </c>
      <c r="S419" s="236">
        <f>'WetLitterbags placem_collection'!E200</f>
        <v>42769</v>
      </c>
      <c r="T419" s="236">
        <f>IF('WetLitterbags placem_collection'!G200="","",'WetLitterbags placem_collection'!G200)</f>
        <v>42813</v>
      </c>
      <c r="U419" s="237">
        <f t="shared" si="47"/>
        <v>44</v>
      </c>
      <c r="V419" s="235">
        <f t="shared" si="48"/>
        <v>0.51029999999999998</v>
      </c>
      <c r="W419" s="235">
        <f t="shared" si="49"/>
        <v>0.57450319807555106</v>
      </c>
      <c r="X419">
        <f>IFERROR(INDEX(Rainfall_Wet!$O$2:$O$217,MATCH(B419, Rainfall_Wet!$A$2:$A$217,0)),"")</f>
        <v>175.054685654</v>
      </c>
      <c r="Y419" s="241">
        <v>19.96</v>
      </c>
      <c r="Z419" s="241">
        <v>4.9199999999999982</v>
      </c>
      <c r="AA419" s="241">
        <v>75.12</v>
      </c>
      <c r="AB419" s="242" t="s">
        <v>2689</v>
      </c>
      <c r="AC419" s="241">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s="25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f>
        <v/>
      </c>
      <c r="AM419" t="str">
        <f>IF(ISNUMBER(SEARCH("H", 'WetLitterbags placem_collection'!W200)),"YES","")</f>
        <v/>
      </c>
      <c r="AN419" t="str">
        <f>IF(ISNUMBER(SEARCH("R", 'WetLitterbags placem_collection'!W200)),"YES","")</f>
        <v/>
      </c>
    </row>
    <row r="420" spans="1:40" ht="15" customHeight="1">
      <c r="A420" s="268" t="s">
        <v>2460</v>
      </c>
      <c r="B420" s="282">
        <f>'Dry_Litterbag Placem_Collection'!A201</f>
        <v>199</v>
      </c>
      <c r="C420" s="282" t="str">
        <f>'Dry_Litterbag Placem_Collection'!B201</f>
        <v>Makao</v>
      </c>
      <c r="D420" s="282" t="s">
        <v>2677</v>
      </c>
      <c r="E420" s="282" t="s">
        <v>2527</v>
      </c>
      <c r="F420" s="282">
        <v>1</v>
      </c>
      <c r="G420" s="283" t="str">
        <f>'Dry_Litterbag Placem_Collection'!C201</f>
        <v>Dry_P3_CG1</v>
      </c>
      <c r="H420" s="284" t="s">
        <v>2559</v>
      </c>
      <c r="I420" s="292" t="s">
        <v>298</v>
      </c>
      <c r="J420" s="233" t="str">
        <f>'WetLitterbags placem_collection'!M201</f>
        <v>R339</v>
      </c>
      <c r="K420" s="235">
        <f>IFERROR(INDEX('Green_rooibos initial weight'!$C$5:$C$1749,MATCH(J420, 'Green_rooibos initial weight'!$A$5:$A$1749,0)),"")</f>
        <v>2.214</v>
      </c>
      <c r="L420" s="235">
        <f t="shared" si="44"/>
        <v>1.9641999999999999</v>
      </c>
      <c r="M420" s="235">
        <f>AVERAGE('Ashed teabags wet'!$J$814:$J$816)</f>
        <v>2.2816647271287041</v>
      </c>
      <c r="N420" s="235">
        <f t="shared" si="45"/>
        <v>1.919383541429738</v>
      </c>
      <c r="O420" s="235">
        <f>IF(IFERROR(INDEX('Both teabags AfterWet'!$D$1:$D$839,MATCH(J420,'Both teabags AfterWet'!$B$1:$B$839,0)),"")="","",(IFERROR(INDEX('Both teabags AfterWet'!$D$1:$D$839,MATCH(J420,'Both teabags AfterWet'!$B$1:$B$839,0)),"")))</f>
        <v>1.6160000000000001</v>
      </c>
      <c r="P420" s="235">
        <f t="shared" si="46"/>
        <v>1.4654</v>
      </c>
      <c r="Q420" s="235">
        <f>IFERROR(INDEX('Ashed teabags wet'!$J$2:$J$825,MATCH(J420,'Ashed teabags wet'!$B$2:$B$825,0)),"")</f>
        <v>3.6390101892290181</v>
      </c>
      <c r="R420" s="235">
        <f t="shared" si="50"/>
        <v>1.4120739446870381</v>
      </c>
      <c r="S420" s="236">
        <f>'WetLitterbags placem_collection'!E201</f>
        <v>42769</v>
      </c>
      <c r="T420" s="236">
        <f>IF('WetLitterbags placem_collection'!G201="","",'WetLitterbags placem_collection'!G201)</f>
        <v>42814</v>
      </c>
      <c r="U420" s="237">
        <f t="shared" si="47"/>
        <v>45</v>
      </c>
      <c r="V420" s="235">
        <f t="shared" si="48"/>
        <v>0.49879999999999991</v>
      </c>
      <c r="W420" s="235">
        <f t="shared" si="49"/>
        <v>0.50730959674269993</v>
      </c>
      <c r="X420">
        <f>IFERROR(INDEX(Rainfall_Wet!$O$2:$O$217,MATCH(B420, Rainfall_Wet!$A$2:$A$217,0)),"")</f>
        <v>175.377105089</v>
      </c>
      <c r="Y420" s="241">
        <v>21.96</v>
      </c>
      <c r="Z420" s="241">
        <v>8.9199999999999982</v>
      </c>
      <c r="AA420" s="241">
        <v>69.12</v>
      </c>
      <c r="AB420" s="242" t="s">
        <v>2688</v>
      </c>
      <c r="AC420" s="241">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s="25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f>
        <v/>
      </c>
      <c r="AM420" t="str">
        <f>IF(ISNUMBER(SEARCH("H", 'WetLitterbags placem_collection'!W201)),"YES","")</f>
        <v/>
      </c>
      <c r="AN420" t="str">
        <f>IF(ISNUMBER(SEARCH("R", 'WetLitterbags placem_collection'!W201)),"YES","")</f>
        <v>YES</v>
      </c>
    </row>
    <row r="421" spans="1:40" ht="15" customHeight="1">
      <c r="A421" s="268" t="s">
        <v>2460</v>
      </c>
      <c r="B421" s="282">
        <f>'Dry_Litterbag Placem_Collection'!A202</f>
        <v>200</v>
      </c>
      <c r="C421" s="282" t="str">
        <f>'Dry_Litterbag Placem_Collection'!B202</f>
        <v>Makao</v>
      </c>
      <c r="D421" s="282" t="s">
        <v>2677</v>
      </c>
      <c r="E421" s="282" t="s">
        <v>2527</v>
      </c>
      <c r="F421" s="282">
        <v>4</v>
      </c>
      <c r="G421" s="283" t="str">
        <f>'Dry_Litterbag Placem_Collection'!C202</f>
        <v>Dry_P4_CG4</v>
      </c>
      <c r="H421" s="284" t="s">
        <v>2559</v>
      </c>
      <c r="I421" s="292" t="s">
        <v>298</v>
      </c>
      <c r="J421" s="233" t="str">
        <f>'WetLitterbags placem_collection'!M202</f>
        <v>R303</v>
      </c>
      <c r="K421" s="235">
        <f>IFERROR(INDEX('Green_rooibos initial weight'!$C$5:$C$1749,MATCH(J421, 'Green_rooibos initial weight'!$A$5:$A$1749,0)),"")</f>
        <v>2.2490000000000001</v>
      </c>
      <c r="L421" s="235">
        <f t="shared" si="44"/>
        <v>1.9992000000000001</v>
      </c>
      <c r="M421" s="235">
        <f>AVERAGE('Ashed teabags wet'!$J$814:$J$816)</f>
        <v>2.2816647271287041</v>
      </c>
      <c r="N421" s="235">
        <f t="shared" si="45"/>
        <v>1.953584958775243</v>
      </c>
      <c r="O421" s="235">
        <f>IF(IFERROR(INDEX('Both teabags AfterWet'!$D$1:$D$839,MATCH(J421,'Both teabags AfterWet'!$B$1:$B$839,0)),"")="","",(IFERROR(INDEX('Both teabags AfterWet'!$D$1:$D$839,MATCH(J421,'Both teabags AfterWet'!$B$1:$B$839,0)),"")))</f>
        <v>1.5651999999999999</v>
      </c>
      <c r="P421" s="235">
        <f t="shared" si="46"/>
        <v>1.4145999999999999</v>
      </c>
      <c r="Q421" s="235">
        <f>IFERROR(INDEX('Ashed teabags wet'!$J$2:$J$825,MATCH(J421,'Ashed teabags wet'!$B$2:$B$825,0)),"")</f>
        <v>4.4411177644712749</v>
      </c>
      <c r="R421" s="235">
        <f t="shared" si="50"/>
        <v>1.3517759481037892</v>
      </c>
      <c r="S421" s="236">
        <f>'WetLitterbags placem_collection'!E202</f>
        <v>42769</v>
      </c>
      <c r="T421" s="236">
        <f>IF('WetLitterbags placem_collection'!G202="","",'WetLitterbags placem_collection'!G202)</f>
        <v>42813</v>
      </c>
      <c r="U421" s="237">
        <f t="shared" si="47"/>
        <v>44</v>
      </c>
      <c r="V421" s="235">
        <f t="shared" si="48"/>
        <v>0.58460000000000023</v>
      </c>
      <c r="W421" s="235">
        <f t="shared" si="49"/>
        <v>0.60180901067145376</v>
      </c>
      <c r="X421">
        <f>IFERROR(INDEX(Rainfall_Wet!$O$2:$O$217,MATCH(B421, Rainfall_Wet!$A$2:$A$217,0)),"")</f>
        <v>175.054685654</v>
      </c>
      <c r="Y421" s="241">
        <v>25.96</v>
      </c>
      <c r="Z421" s="241">
        <v>6.9200000000000008</v>
      </c>
      <c r="AA421" s="241">
        <v>67.12</v>
      </c>
      <c r="AB421" s="242" t="s">
        <v>2688</v>
      </c>
      <c r="AC421" s="241">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s="25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f>
        <v/>
      </c>
      <c r="AM421" t="str">
        <f>IF(ISNUMBER(SEARCH("H", 'WetLitterbags placem_collection'!W202)),"YES","")</f>
        <v/>
      </c>
      <c r="AN421" t="str">
        <f>IF(ISNUMBER(SEARCH("R", 'WetLitterbags placem_collection'!W202)),"YES","")</f>
        <v>YES</v>
      </c>
    </row>
    <row r="422" spans="1:40" ht="15" customHeight="1">
      <c r="A422" s="268" t="s">
        <v>2460</v>
      </c>
      <c r="B422" s="282">
        <f>'Dry_Litterbag Placem_Collection'!A203</f>
        <v>201</v>
      </c>
      <c r="C422" s="282" t="str">
        <f>'Dry_Litterbag Placem_Collection'!B203</f>
        <v>Maswa</v>
      </c>
      <c r="D422" s="282" t="s">
        <v>2677</v>
      </c>
      <c r="E422" s="282" t="s">
        <v>2527</v>
      </c>
      <c r="F422" s="282">
        <v>4</v>
      </c>
      <c r="G422" s="283" t="str">
        <f>'Dry_Litterbag Placem_Collection'!C203</f>
        <v>Dry_W3_CG4</v>
      </c>
      <c r="H422" s="284" t="s">
        <v>2559</v>
      </c>
      <c r="I422" s="292" t="s">
        <v>298</v>
      </c>
      <c r="J422" s="233" t="str">
        <f>'WetLitterbags placem_collection'!M203</f>
        <v>R218</v>
      </c>
      <c r="K422" s="235">
        <f>IFERROR(INDEX('Green_rooibos initial weight'!$C$5:$C$1749,MATCH(J422, 'Green_rooibos initial weight'!$A$5:$A$1749,0)),"")</f>
        <v>2.2309999999999999</v>
      </c>
      <c r="L422" s="235">
        <f t="shared" si="44"/>
        <v>1.9811999999999999</v>
      </c>
      <c r="M422" s="235">
        <f>AVERAGE('Ashed teabags wet'!$J$814:$J$816)</f>
        <v>2.2816647271287041</v>
      </c>
      <c r="N422" s="235">
        <f t="shared" si="45"/>
        <v>1.935995658426126</v>
      </c>
      <c r="O422" s="235">
        <f>IF(IFERROR(INDEX('Both teabags AfterWet'!$D$1:$D$839,MATCH(J422,'Both teabags AfterWet'!$B$1:$B$839,0)),"")="","",(IFERROR(INDEX('Both teabags AfterWet'!$D$1:$D$839,MATCH(J422,'Both teabags AfterWet'!$B$1:$B$839,0)),"")))</f>
        <v>1.5928</v>
      </c>
      <c r="P422" s="235">
        <f t="shared" si="46"/>
        <v>1.4421999999999999</v>
      </c>
      <c r="Q422" s="235">
        <f>IFERROR(INDEX('Ashed teabags wet'!$J$2:$J$825,MATCH(J422,'Ashed teabags wet'!$B$2:$B$825,0)),"")</f>
        <v>3.3009708737867043</v>
      </c>
      <c r="R422" s="235">
        <f t="shared" si="50"/>
        <v>1.3945933980582481</v>
      </c>
      <c r="S422" s="236">
        <f>'WetLitterbags placem_collection'!E203</f>
        <v>42769</v>
      </c>
      <c r="T422" s="236">
        <f>IF('WetLitterbags placem_collection'!G203="","",'WetLitterbags placem_collection'!G203)</f>
        <v>42813</v>
      </c>
      <c r="U422" s="237">
        <f t="shared" si="47"/>
        <v>44</v>
      </c>
      <c r="V422" s="235">
        <f t="shared" si="48"/>
        <v>0.53899999999999992</v>
      </c>
      <c r="W422" s="235">
        <f t="shared" si="49"/>
        <v>0.54140226036787786</v>
      </c>
      <c r="X422">
        <f>IFERROR(INDEX(Rainfall_Wet!$O$2:$O$217,MATCH(B422, Rainfall_Wet!$A$2:$A$217,0)),"")</f>
        <v>175.054685654</v>
      </c>
      <c r="Y422" s="241">
        <v>38.691629007962128</v>
      </c>
      <c r="Z422" s="241">
        <v>26.81299763288143</v>
      </c>
      <c r="AA422" s="241">
        <v>34.495373359156439</v>
      </c>
      <c r="AB422" s="242" t="s">
        <v>2693</v>
      </c>
      <c r="AC422" s="241">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s="25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f>
        <v/>
      </c>
      <c r="AM422" t="str">
        <f>IF(ISNUMBER(SEARCH("H", 'WetLitterbags placem_collection'!W203)),"YES","")</f>
        <v/>
      </c>
      <c r="AN422" t="str">
        <f>IF(ISNUMBER(SEARCH("R", 'WetLitterbags placem_collection'!W203)),"YES","")</f>
        <v>YES</v>
      </c>
    </row>
    <row r="423" spans="1:40" ht="15" customHeight="1">
      <c r="A423" s="268" t="s">
        <v>2460</v>
      </c>
      <c r="B423" s="282">
        <f>'Dry_Litterbag Placem_Collection'!A204</f>
        <v>202</v>
      </c>
      <c r="C423" s="282" t="str">
        <f>'Dry_Litterbag Placem_Collection'!B204</f>
        <v>Maswa</v>
      </c>
      <c r="D423" s="282" t="s">
        <v>2677</v>
      </c>
      <c r="E423" s="282" t="s">
        <v>2527</v>
      </c>
      <c r="F423" s="282">
        <v>1</v>
      </c>
      <c r="G423" s="283" t="str">
        <f>'Dry_Litterbag Placem_Collection'!C204</f>
        <v>Dry_W2_CG1</v>
      </c>
      <c r="H423" s="284" t="s">
        <v>2559</v>
      </c>
      <c r="I423" s="292" t="s">
        <v>298</v>
      </c>
      <c r="J423" s="233" t="str">
        <f>'WetLitterbags placem_collection'!M204</f>
        <v>R135</v>
      </c>
      <c r="K423" s="235">
        <f>IFERROR(INDEX('Green_rooibos initial weight'!$C$5:$C$1749,MATCH(J423, 'Green_rooibos initial weight'!$A$5:$A$1749,0)),"")</f>
        <v>2.286</v>
      </c>
      <c r="L423" s="235">
        <f t="shared" si="44"/>
        <v>2.0362</v>
      </c>
      <c r="M423" s="235">
        <f>AVERAGE('Ashed teabags wet'!$J$814:$J$816)</f>
        <v>2.2816647271287041</v>
      </c>
      <c r="N423" s="235">
        <f t="shared" si="45"/>
        <v>1.9897407428262053</v>
      </c>
      <c r="O423" s="235">
        <f>IF(IFERROR(INDEX('Both teabags AfterWet'!$D$1:$D$839,MATCH(J423,'Both teabags AfterWet'!$B$1:$B$839,0)),"")="","",(IFERROR(INDEX('Both teabags AfterWet'!$D$1:$D$839,MATCH(J423,'Both teabags AfterWet'!$B$1:$B$839,0)),"")))</f>
        <v>1.6419999999999999</v>
      </c>
      <c r="P423" s="235">
        <f t="shared" si="46"/>
        <v>1.4913999999999998</v>
      </c>
      <c r="Q423" s="235">
        <f>IFERROR(INDEX('Ashed teabags wet'!$J$2:$J$825,MATCH(J423,'Ashed teabags wet'!$B$2:$B$825,0)),"")</f>
        <v>3.9196472317485203</v>
      </c>
      <c r="R423" s="235">
        <f t="shared" si="50"/>
        <v>1.4329423811857025</v>
      </c>
      <c r="S423" s="236">
        <f>'WetLitterbags placem_collection'!E204</f>
        <v>42769</v>
      </c>
      <c r="T423" s="236">
        <f>IF('WetLitterbags placem_collection'!G204="","",'WetLitterbags placem_collection'!G204)</f>
        <v>42814</v>
      </c>
      <c r="U423" s="237">
        <f t="shared" si="47"/>
        <v>45</v>
      </c>
      <c r="V423" s="235">
        <f t="shared" si="48"/>
        <v>0.54480000000000017</v>
      </c>
      <c r="W423" s="235">
        <f t="shared" si="49"/>
        <v>0.55679836164050278</v>
      </c>
      <c r="X423">
        <f>IFERROR(INDEX(Rainfall_Wet!$O$2:$O$217,MATCH(B423, Rainfall_Wet!$A$2:$A$217,0)),"")</f>
        <v>175.377105089</v>
      </c>
      <c r="Y423" s="241">
        <v>45.272914521112256</v>
      </c>
      <c r="Z423" s="241">
        <v>23.604531410916575</v>
      </c>
      <c r="AA423" s="241">
        <v>31.122554067971166</v>
      </c>
      <c r="AB423" s="242" t="s">
        <v>2691</v>
      </c>
      <c r="AC423" s="241">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s="25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f>
        <v/>
      </c>
      <c r="AM423" t="str">
        <f>IF(ISNUMBER(SEARCH("H", 'WetLitterbags placem_collection'!W204)),"YES","")</f>
        <v/>
      </c>
      <c r="AN423" t="str">
        <f>IF(ISNUMBER(SEARCH("R", 'WetLitterbags placem_collection'!W204)),"YES","")</f>
        <v>YES</v>
      </c>
    </row>
    <row r="424" spans="1:40" ht="15" customHeight="1">
      <c r="A424" s="268" t="s">
        <v>2460</v>
      </c>
      <c r="B424" s="282">
        <f>'Dry_Litterbag Placem_Collection'!A205</f>
        <v>203</v>
      </c>
      <c r="C424" s="282" t="str">
        <f>'Dry_Litterbag Placem_Collection'!B205</f>
        <v>Maswa</v>
      </c>
      <c r="D424" s="282" t="s">
        <v>2677</v>
      </c>
      <c r="E424" s="282" t="s">
        <v>2527</v>
      </c>
      <c r="F424" s="282">
        <v>2</v>
      </c>
      <c r="G424" s="283" t="str">
        <f>'Dry_Litterbag Placem_Collection'!C205</f>
        <v>Dry_W1_CG2</v>
      </c>
      <c r="H424" s="284" t="s">
        <v>2559</v>
      </c>
      <c r="I424" s="292" t="s">
        <v>298</v>
      </c>
      <c r="J424" s="233" t="str">
        <f>'WetLitterbags placem_collection'!M205</f>
        <v>R372</v>
      </c>
      <c r="K424" s="235">
        <f>IFERROR(INDEX('Green_rooibos initial weight'!$C$5:$C$1749,MATCH(J424, 'Green_rooibos initial weight'!$A$5:$A$1749,0)),"")</f>
        <v>2.202</v>
      </c>
      <c r="L424" s="235">
        <f t="shared" si="44"/>
        <v>1.9521999999999999</v>
      </c>
      <c r="M424" s="235">
        <f>AVERAGE('Ashed teabags wet'!$J$814:$J$816)</f>
        <v>2.2816647271287041</v>
      </c>
      <c r="N424" s="235">
        <f t="shared" si="45"/>
        <v>1.9076573411969935</v>
      </c>
      <c r="O424" s="235">
        <f>IF(IFERROR(INDEX('Both teabags AfterWet'!$D$1:$D$839,MATCH(J424,'Both teabags AfterWet'!$B$1:$B$839,0)),"")="","",(IFERROR(INDEX('Both teabags AfterWet'!$D$1:$D$839,MATCH(J424,'Both teabags AfterWet'!$B$1:$B$839,0)),"")))</f>
        <v>1.6213</v>
      </c>
      <c r="P424" s="235">
        <f t="shared" si="46"/>
        <v>1.4706999999999999</v>
      </c>
      <c r="Q424" s="235">
        <f>IFERROR(INDEX('Ashed teabags wet'!$J$2:$J$825,MATCH(J424,'Ashed teabags wet'!$B$2:$B$825,0)),"")</f>
        <v>4.1958041958038725</v>
      </c>
      <c r="R424" s="235">
        <f t="shared" si="50"/>
        <v>1.4089923076923123</v>
      </c>
      <c r="S424" s="236">
        <f>'WetLitterbags placem_collection'!E205</f>
        <v>42769</v>
      </c>
      <c r="T424" s="236">
        <f>IF('WetLitterbags placem_collection'!G205="","",'WetLitterbags placem_collection'!G205)</f>
        <v>42814</v>
      </c>
      <c r="U424" s="237">
        <f t="shared" si="47"/>
        <v>45</v>
      </c>
      <c r="V424" s="235">
        <f t="shared" si="48"/>
        <v>0.48150000000000004</v>
      </c>
      <c r="W424" s="235">
        <f t="shared" si="49"/>
        <v>0.49866503350468117</v>
      </c>
      <c r="X424">
        <f>IFERROR(INDEX(Rainfall_Wet!$O$2:$O$217,MATCH(B424, Rainfall_Wet!$A$2:$A$217,0)),"")</f>
        <v>175.377105089</v>
      </c>
      <c r="Y424" s="241">
        <v>47.96</v>
      </c>
      <c r="Z424" s="241">
        <v>22.919999999999995</v>
      </c>
      <c r="AA424" s="241">
        <v>29.120000000000012</v>
      </c>
      <c r="AB424" s="242" t="s">
        <v>2691</v>
      </c>
      <c r="AC424" s="241">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s="25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f>
        <v/>
      </c>
      <c r="AM424" t="str">
        <f>IF(ISNUMBER(SEARCH("H", 'WetLitterbags placem_collection'!W205)),"YES","")</f>
        <v>YES</v>
      </c>
      <c r="AN424" t="str">
        <f>IF(ISNUMBER(SEARCH("R", 'WetLitterbags placem_collection'!W205)),"YES","")</f>
        <v/>
      </c>
    </row>
    <row r="425" spans="1:40" ht="15" customHeight="1">
      <c r="A425" s="268" t="s">
        <v>2460</v>
      </c>
      <c r="B425" s="282">
        <f>'Dry_Litterbag Placem_Collection'!A206</f>
        <v>204</v>
      </c>
      <c r="C425" s="282" t="str">
        <f>'Dry_Litterbag Placem_Collection'!B206</f>
        <v>Maswa</v>
      </c>
      <c r="D425" s="282" t="s">
        <v>2677</v>
      </c>
      <c r="E425" s="282" t="s">
        <v>2527</v>
      </c>
      <c r="F425" s="282">
        <v>3</v>
      </c>
      <c r="G425" s="283" t="str">
        <f>'Dry_Litterbag Placem_Collection'!C206</f>
        <v>Dry_W4_CG3</v>
      </c>
      <c r="H425" s="284" t="s">
        <v>2559</v>
      </c>
      <c r="I425" s="292" t="s">
        <v>298</v>
      </c>
      <c r="J425" s="233" t="str">
        <f>'WetLitterbags placem_collection'!M206</f>
        <v>R334</v>
      </c>
      <c r="K425" s="235">
        <f>IFERROR(INDEX('Green_rooibos initial weight'!$C$5:$C$1749,MATCH(J425, 'Green_rooibos initial weight'!$A$5:$A$1749,0)),"")</f>
        <v>2.1419999999999999</v>
      </c>
      <c r="L425" s="235">
        <f t="shared" si="44"/>
        <v>1.8921999999999999</v>
      </c>
      <c r="M425" s="235">
        <f>AVERAGE('Ashed teabags wet'!$J$814:$J$816)</f>
        <v>2.2816647271287041</v>
      </c>
      <c r="N425" s="235">
        <f t="shared" si="45"/>
        <v>1.8490263400332705</v>
      </c>
      <c r="O425" s="235">
        <f>IF(IFERROR(INDEX('Both teabags AfterWet'!$D$1:$D$839,MATCH(J425,'Both teabags AfterWet'!$B$1:$B$839,0)),"")="","",(IFERROR(INDEX('Both teabags AfterWet'!$D$1:$D$839,MATCH(J425,'Both teabags AfterWet'!$B$1:$B$839,0)),"")))</f>
        <v>1.544</v>
      </c>
      <c r="P425" s="235">
        <f t="shared" si="46"/>
        <v>1.3934</v>
      </c>
      <c r="Q425" s="235">
        <f>IFERROR(INDEX('Ashed teabags wet'!$J$2:$J$825,MATCH(J425,'Ashed teabags wet'!$B$2:$B$825,0)),"")</f>
        <v>5.4642166344294019</v>
      </c>
      <c r="R425" s="235">
        <f t="shared" si="50"/>
        <v>1.3172616054158608</v>
      </c>
      <c r="S425" s="236">
        <f>'WetLitterbags placem_collection'!E206</f>
        <v>42769</v>
      </c>
      <c r="T425" s="236">
        <f>IF('WetLitterbags placem_collection'!G206="","",'WetLitterbags placem_collection'!G206)</f>
        <v>42813</v>
      </c>
      <c r="U425" s="237">
        <f t="shared" si="47"/>
        <v>44</v>
      </c>
      <c r="V425" s="235">
        <f t="shared" si="48"/>
        <v>0.49879999999999991</v>
      </c>
      <c r="W425" s="235">
        <f t="shared" si="49"/>
        <v>0.5317647346174097</v>
      </c>
      <c r="X425">
        <f>IFERROR(INDEX(Rainfall_Wet!$O$2:$O$217,MATCH(B425, Rainfall_Wet!$A$2:$A$217,0)),"")</f>
        <v>175.054685654</v>
      </c>
      <c r="Y425" s="241">
        <v>28.145762029394</v>
      </c>
      <c r="Z425" s="241">
        <v>25.085564727199518</v>
      </c>
      <c r="AA425" s="241">
        <v>46.768673243406489</v>
      </c>
      <c r="AB425" s="242" t="s">
        <v>2688</v>
      </c>
      <c r="AC425" s="241">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s="25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f>
        <v/>
      </c>
      <c r="AM425" t="str">
        <f>IF(ISNUMBER(SEARCH("H", 'WetLitterbags placem_collection'!W206)),"YES","")</f>
        <v/>
      </c>
      <c r="AN425" t="str">
        <f>IF(ISNUMBER(SEARCH("R", 'WetLitterbags placem_collection'!W206)),"YES","")</f>
        <v>YES</v>
      </c>
    </row>
    <row r="426" spans="1:40" ht="15" customHeight="1">
      <c r="A426" s="268" t="s">
        <v>2460</v>
      </c>
      <c r="B426" s="282">
        <f>'Dry_Litterbag Placem_Collection'!A207</f>
        <v>205</v>
      </c>
      <c r="C426" s="282" t="str">
        <f>'Dry_Litterbag Placem_Collection'!B207</f>
        <v xml:space="preserve">Mwantimba
</v>
      </c>
      <c r="D426" s="282" t="s">
        <v>2677</v>
      </c>
      <c r="E426" s="282" t="s">
        <v>2527</v>
      </c>
      <c r="F426" s="282">
        <v>2</v>
      </c>
      <c r="G426" s="283" t="str">
        <f>'Dry_Litterbag Placem_Collection'!C207</f>
        <v>Wet_Ag1_CG2</v>
      </c>
      <c r="H426" s="284" t="s">
        <v>2559</v>
      </c>
      <c r="I426" s="292" t="s">
        <v>298</v>
      </c>
      <c r="J426" s="233" t="str">
        <f>'WetLitterbags placem_collection'!M207</f>
        <v>R265</v>
      </c>
      <c r="K426" s="235">
        <f>IFERROR(INDEX('Green_rooibos initial weight'!$C$5:$C$1749,MATCH(J426, 'Green_rooibos initial weight'!$A$5:$A$1749,0)),"")</f>
        <v>2.2210000000000001</v>
      </c>
      <c r="L426" s="235">
        <f t="shared" si="44"/>
        <v>1.9712000000000001</v>
      </c>
      <c r="M426" s="235">
        <f>AVERAGE('Ashed teabags wet'!$J$814:$J$816)</f>
        <v>2.2816647271287041</v>
      </c>
      <c r="N426" s="235">
        <f t="shared" si="45"/>
        <v>1.926223824898839</v>
      </c>
      <c r="O426" s="235">
        <f>IF(IFERROR(INDEX('Both teabags AfterWet'!$D$1:$D$839,MATCH(J426,'Both teabags AfterWet'!$B$1:$B$839,0)),"")="","",(IFERROR(INDEX('Both teabags AfterWet'!$D$1:$D$839,MATCH(J426,'Both teabags AfterWet'!$B$1:$B$839,0)),"")))</f>
        <v>1.6680999999999999</v>
      </c>
      <c r="P426" s="235">
        <f t="shared" si="46"/>
        <v>1.5174999999999998</v>
      </c>
      <c r="Q426" s="235">
        <f>IFERROR(INDEX('Ashed teabags wet'!$J$2:$J$825,MATCH(J426,'Ashed teabags wet'!$B$2:$B$825,0)),"")</f>
        <v>13.867187500000384</v>
      </c>
      <c r="R426" s="235">
        <f t="shared" si="50"/>
        <v>1.3070654296874942</v>
      </c>
      <c r="S426" s="236">
        <f>'WetLitterbags placem_collection'!E207</f>
        <v>42769</v>
      </c>
      <c r="T426" s="236">
        <f>IF('WetLitterbags placem_collection'!G207="","",'WetLitterbags placem_collection'!G207)</f>
        <v>42814</v>
      </c>
      <c r="U426" s="237">
        <f t="shared" si="47"/>
        <v>45</v>
      </c>
      <c r="V426" s="235">
        <f t="shared" si="48"/>
        <v>0.45370000000000021</v>
      </c>
      <c r="W426" s="235">
        <f t="shared" si="49"/>
        <v>0.61915839521134486</v>
      </c>
      <c r="X426">
        <f>IFERROR(INDEX(Rainfall_Wet!$O$2:$O$217,MATCH(B426, Rainfall_Wet!$A$2:$A$217,0)),"")</f>
        <v>175.377105089</v>
      </c>
      <c r="Y426" s="241">
        <v>45.96</v>
      </c>
      <c r="Z426" s="241">
        <v>14.920000000000003</v>
      </c>
      <c r="AA426" s="241">
        <v>39.119999999999997</v>
      </c>
      <c r="AB426" s="242" t="s">
        <v>2691</v>
      </c>
      <c r="AC426" s="241">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s="25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f>
        <v/>
      </c>
      <c r="AM426" t="str">
        <f>IF(ISNUMBER(SEARCH("H", 'WetLitterbags placem_collection'!W207)),"YES","")</f>
        <v/>
      </c>
      <c r="AN426" t="str">
        <f>IF(ISNUMBER(SEARCH("R", 'WetLitterbags placem_collection'!W207)),"YES","")</f>
        <v>YES</v>
      </c>
    </row>
    <row r="427" spans="1:40" ht="15" customHeight="1">
      <c r="A427" s="268" t="s">
        <v>2460</v>
      </c>
      <c r="B427" s="282">
        <f>'Dry_Litterbag Placem_Collection'!A208</f>
        <v>206</v>
      </c>
      <c r="C427" s="282" t="str">
        <f>'Dry_Litterbag Placem_Collection'!B208</f>
        <v xml:space="preserve">Mwantimba
</v>
      </c>
      <c r="D427" s="282" t="s">
        <v>2677</v>
      </c>
      <c r="E427" s="282" t="s">
        <v>2527</v>
      </c>
      <c r="F427" s="282">
        <v>1</v>
      </c>
      <c r="G427" s="283" t="str">
        <f>'Dry_Litterbag Placem_Collection'!C208</f>
        <v>Wet_Ag2_CG1</v>
      </c>
      <c r="H427" s="284" t="s">
        <v>2559</v>
      </c>
      <c r="I427" s="292" t="s">
        <v>298</v>
      </c>
      <c r="J427" s="233" t="str">
        <f>'WetLitterbags placem_collection'!M208</f>
        <v>R234</v>
      </c>
      <c r="K427" s="235">
        <f>IFERROR(INDEX('Green_rooibos initial weight'!$C$5:$C$1749,MATCH(J427, 'Green_rooibos initial weight'!$A$5:$A$1749,0)),"")</f>
        <v>2.194</v>
      </c>
      <c r="L427" s="235">
        <f t="shared" si="44"/>
        <v>1.9441999999999999</v>
      </c>
      <c r="M427" s="235">
        <f>AVERAGE('Ashed teabags wet'!$J$814:$J$816)</f>
        <v>2.2816647271287041</v>
      </c>
      <c r="N427" s="235">
        <f t="shared" si="45"/>
        <v>1.8998398743751637</v>
      </c>
      <c r="O427" s="235">
        <f>IF(IFERROR(INDEX('Both teabags AfterWet'!$D$1:$D$839,MATCH(J427,'Both teabags AfterWet'!$B$1:$B$839,0)),"")="","",(IFERROR(INDEX('Both teabags AfterWet'!$D$1:$D$839,MATCH(J427,'Both teabags AfterWet'!$B$1:$B$839,0)),"")))</f>
        <v>1.7410000000000001</v>
      </c>
      <c r="P427" s="235">
        <f t="shared" si="46"/>
        <v>1.5904</v>
      </c>
      <c r="Q427" s="235">
        <f>IFERROR(INDEX('Ashed teabags wet'!$J$2:$J$825,MATCH(J427,'Ashed teabags wet'!$B$2:$B$825,0)),"")</f>
        <v>9.9903006789520461</v>
      </c>
      <c r="R427" s="235">
        <f t="shared" si="50"/>
        <v>1.4315142580019466</v>
      </c>
      <c r="S427" s="236">
        <f>'WetLitterbags placem_collection'!E208</f>
        <v>42769</v>
      </c>
      <c r="T427" s="236">
        <f>IF('WetLitterbags placem_collection'!G208="","",'WetLitterbags placem_collection'!G208)</f>
        <v>42814</v>
      </c>
      <c r="U427" s="237">
        <f t="shared" si="47"/>
        <v>45</v>
      </c>
      <c r="V427" s="235">
        <f t="shared" si="48"/>
        <v>0.35379999999999989</v>
      </c>
      <c r="W427" s="235">
        <f t="shared" si="49"/>
        <v>0.46832561637321701</v>
      </c>
      <c r="X427">
        <f>IFERROR(INDEX(Rainfall_Wet!$O$2:$O$217,MATCH(B427, Rainfall_Wet!$A$2:$A$217,0)),"")</f>
        <v>175.377105089</v>
      </c>
      <c r="Y427" s="241">
        <v>34.344660194174757</v>
      </c>
      <c r="Z427" s="241">
        <v>19.22727272727273</v>
      </c>
      <c r="AA427" s="241">
        <v>46.428067078552509</v>
      </c>
      <c r="AB427" s="242" t="s">
        <v>2688</v>
      </c>
      <c r="AC427" s="241">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s="25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f>
        <v/>
      </c>
      <c r="AM427" t="str">
        <f>IF(ISNUMBER(SEARCH("H", 'WetLitterbags placem_collection'!W208)),"YES","")</f>
        <v/>
      </c>
      <c r="AN427" t="str">
        <f>IF(ISNUMBER(SEARCH("R", 'WetLitterbags placem_collection'!W208)),"YES","")</f>
        <v/>
      </c>
    </row>
    <row r="428" spans="1:40" ht="15" customHeight="1">
      <c r="A428" s="268" t="s">
        <v>2460</v>
      </c>
      <c r="B428" s="282">
        <f>'Dry_Litterbag Placem_Collection'!A209</f>
        <v>207</v>
      </c>
      <c r="C428" s="282" t="str">
        <f>'Dry_Litterbag Placem_Collection'!B209</f>
        <v xml:space="preserve">Mwantimba
</v>
      </c>
      <c r="D428" s="282" t="s">
        <v>2677</v>
      </c>
      <c r="E428" s="282" t="s">
        <v>2527</v>
      </c>
      <c r="F428" s="282">
        <v>4</v>
      </c>
      <c r="G428" s="283" t="str">
        <f>'Dry_Litterbag Placem_Collection'!C209</f>
        <v>Wet_Ag3_CG4</v>
      </c>
      <c r="H428" s="284" t="s">
        <v>2559</v>
      </c>
      <c r="I428" s="292" t="s">
        <v>298</v>
      </c>
      <c r="J428" s="233" t="str">
        <f>'WetLitterbags placem_collection'!M209</f>
        <v>R258</v>
      </c>
      <c r="K428" s="235">
        <f>IFERROR(INDEX('Green_rooibos initial weight'!$C$5:$C$1749,MATCH(J428, 'Green_rooibos initial weight'!$A$5:$A$1749,0)),"")</f>
        <v>2.17</v>
      </c>
      <c r="L428" s="235">
        <f t="shared" si="44"/>
        <v>1.9201999999999999</v>
      </c>
      <c r="M428" s="235">
        <f>AVERAGE('Ashed teabags wet'!$J$814:$J$816)</f>
        <v>2.2816647271287041</v>
      </c>
      <c r="N428" s="235">
        <f t="shared" si="45"/>
        <v>1.8763874739096746</v>
      </c>
      <c r="O428" s="235">
        <f>IF(IFERROR(INDEX('Both teabags AfterWet'!$D$1:$D$839,MATCH(J428,'Both teabags AfterWet'!$B$1:$B$839,0)),"")="","",(IFERROR(INDEX('Both teabags AfterWet'!$D$1:$D$839,MATCH(J428,'Both teabags AfterWet'!$B$1:$B$839,0)),"")))</f>
        <v>1.5820000000000001</v>
      </c>
      <c r="P428" s="235">
        <f t="shared" si="46"/>
        <v>1.4314</v>
      </c>
      <c r="Q428" s="235">
        <f>IFERROR(INDEX('Ashed teabags wet'!$J$2:$J$825,MATCH(J428,'Ashed teabags wet'!$B$2:$B$825,0)),"")</f>
        <v>16.261774913237122</v>
      </c>
      <c r="R428" s="235">
        <f t="shared" si="50"/>
        <v>1.1986289538919239</v>
      </c>
      <c r="S428" s="236">
        <f>'WetLitterbags placem_collection'!E209</f>
        <v>42769</v>
      </c>
      <c r="T428" s="236">
        <f>IF('WetLitterbags placem_collection'!G209="","",'WetLitterbags placem_collection'!G209)</f>
        <v>42813</v>
      </c>
      <c r="U428" s="237">
        <f t="shared" si="47"/>
        <v>44</v>
      </c>
      <c r="V428" s="235">
        <f t="shared" si="48"/>
        <v>0.4887999999999999</v>
      </c>
      <c r="W428" s="235">
        <f t="shared" si="49"/>
        <v>0.67775852001775072</v>
      </c>
      <c r="X428">
        <f>IFERROR(INDEX(Rainfall_Wet!$O$2:$O$217,MATCH(B428, Rainfall_Wet!$A$2:$A$217,0)),"")</f>
        <v>175.054685654</v>
      </c>
      <c r="Y428" s="241">
        <v>27.96</v>
      </c>
      <c r="Z428" s="241">
        <v>4.9200000000000017</v>
      </c>
      <c r="AA428" s="241">
        <v>67.12</v>
      </c>
      <c r="AB428" s="242" t="s">
        <v>2688</v>
      </c>
      <c r="AC428" s="241">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s="25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f>
        <v>YES</v>
      </c>
      <c r="AM428" t="str">
        <f>IF(ISNUMBER(SEARCH("H", 'WetLitterbags placem_collection'!W209)),"YES","")</f>
        <v>YES</v>
      </c>
      <c r="AN428" t="str">
        <f>IF(ISNUMBER(SEARCH("R", 'WetLitterbags placem_collection'!W209)),"YES","")</f>
        <v/>
      </c>
    </row>
    <row r="429" spans="1:40" ht="15" customHeight="1">
      <c r="A429" s="268" t="s">
        <v>2460</v>
      </c>
      <c r="B429" s="282">
        <f>'Dry_Litterbag Placem_Collection'!A210</f>
        <v>208</v>
      </c>
      <c r="C429" s="282" t="str">
        <f>'Dry_Litterbag Placem_Collection'!B210</f>
        <v xml:space="preserve">Mwantimba
</v>
      </c>
      <c r="D429" s="282" t="s">
        <v>2677</v>
      </c>
      <c r="E429" s="282" t="s">
        <v>2527</v>
      </c>
      <c r="F429" s="282">
        <v>3</v>
      </c>
      <c r="G429" s="283" t="str">
        <f>'Dry_Litterbag Placem_Collection'!C210</f>
        <v>Wet_Ag4_CG3</v>
      </c>
      <c r="H429" s="284" t="s">
        <v>2559</v>
      </c>
      <c r="I429" s="292" t="s">
        <v>298</v>
      </c>
      <c r="J429" s="233" t="str">
        <f>'WetLitterbags placem_collection'!M210</f>
        <v>R344</v>
      </c>
      <c r="K429" s="235">
        <f>IFERROR(INDEX('Green_rooibos initial weight'!$C$5:$C$1749,MATCH(J429, 'Green_rooibos initial weight'!$A$5:$A$1749,0)),"")</f>
        <v>2.153</v>
      </c>
      <c r="L429" s="235">
        <f t="shared" si="44"/>
        <v>1.9032</v>
      </c>
      <c r="M429" s="235">
        <f>AVERAGE('Ashed teabags wet'!$J$814:$J$816)</f>
        <v>2.2816647271287041</v>
      </c>
      <c r="N429" s="235">
        <f t="shared" si="45"/>
        <v>1.8597753569132864</v>
      </c>
      <c r="O429" s="235">
        <f>IF(IFERROR(INDEX('Both teabags AfterWet'!$D$1:$D$839,MATCH(J429,'Both teabags AfterWet'!$B$1:$B$839,0)),"")="","",(IFERROR(INDEX('Both teabags AfterWet'!$D$1:$D$839,MATCH(J429,'Both teabags AfterWet'!$B$1:$B$839,0)),"")))</f>
        <v>1.476</v>
      </c>
      <c r="P429" s="235">
        <f t="shared" si="46"/>
        <v>1.3253999999999999</v>
      </c>
      <c r="Q429" s="235">
        <f>IFERROR(INDEX('Ashed teabags wet'!$J$2:$J$825,MATCH(J429,'Ashed teabags wet'!$B$2:$B$825,0)),"")</f>
        <v>8.5305719921103496</v>
      </c>
      <c r="R429" s="235">
        <f t="shared" si="50"/>
        <v>1.2123357988165693</v>
      </c>
      <c r="S429" s="236">
        <f>'WetLitterbags placem_collection'!E210</f>
        <v>42769</v>
      </c>
      <c r="T429" s="236">
        <f>IF('WetLitterbags placem_collection'!G210="","",'WetLitterbags placem_collection'!G210)</f>
        <v>42813</v>
      </c>
      <c r="U429" s="237">
        <f t="shared" si="47"/>
        <v>44</v>
      </c>
      <c r="V429" s="235">
        <f t="shared" si="48"/>
        <v>0.57780000000000009</v>
      </c>
      <c r="W429" s="235">
        <f t="shared" si="49"/>
        <v>0.64743955809671716</v>
      </c>
      <c r="X429">
        <f>IFERROR(INDEX(Rainfall_Wet!$O$2:$O$217,MATCH(B429, Rainfall_Wet!$A$2:$A$217,0)),"")</f>
        <v>175.054685654</v>
      </c>
      <c r="Y429" s="241">
        <v>17.96</v>
      </c>
      <c r="Z429" s="241">
        <v>4.9199999999999982</v>
      </c>
      <c r="AA429" s="241">
        <v>77.12</v>
      </c>
      <c r="AB429" s="242" t="s">
        <v>2689</v>
      </c>
      <c r="AC429" s="241">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s="25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f>
        <v/>
      </c>
      <c r="AM429" t="str">
        <f>IF(ISNUMBER(SEARCH("H", 'WetLitterbags placem_collection'!W210)),"YES","")</f>
        <v/>
      </c>
      <c r="AN429" t="str">
        <f>IF(ISNUMBER(SEARCH("R", 'WetLitterbags placem_collection'!W210)),"YES","")</f>
        <v>YES</v>
      </c>
    </row>
    <row r="430" spans="1:40" ht="15" customHeight="1">
      <c r="A430" s="268" t="s">
        <v>2460</v>
      </c>
      <c r="B430" s="282">
        <f>'Dry_Litterbag Placem_Collection'!A211</f>
        <v>209</v>
      </c>
      <c r="C430" s="282" t="str">
        <f>'Dry_Litterbag Placem_Collection'!B211</f>
        <v xml:space="preserve">Mwantimba
</v>
      </c>
      <c r="D430" s="282" t="s">
        <v>2677</v>
      </c>
      <c r="E430" s="282" t="s">
        <v>2527</v>
      </c>
      <c r="F430" s="282">
        <v>2</v>
      </c>
      <c r="G430" s="283" t="str">
        <f>'Dry_Litterbag Placem_Collection'!C211</f>
        <v>Wet_P1_CG2</v>
      </c>
      <c r="H430" s="284" t="s">
        <v>2559</v>
      </c>
      <c r="I430" s="292" t="s">
        <v>298</v>
      </c>
      <c r="J430" s="233" t="str">
        <f>'WetLitterbags placem_collection'!M211</f>
        <v>R271</v>
      </c>
      <c r="K430" s="235">
        <f>IFERROR(INDEX('Green_rooibos initial weight'!$C$5:$C$1749,MATCH(J430, 'Green_rooibos initial weight'!$A$5:$A$1749,0)),"")</f>
        <v>2.2829999999999999</v>
      </c>
      <c r="L430" s="235">
        <f t="shared" si="44"/>
        <v>2.0331999999999999</v>
      </c>
      <c r="M430" s="235">
        <f>AVERAGE('Ashed teabags wet'!$J$814:$J$816)</f>
        <v>2.2816647271287041</v>
      </c>
      <c r="N430" s="235">
        <f t="shared" si="45"/>
        <v>1.9868091927680191</v>
      </c>
      <c r="O430" s="235">
        <f>IF(IFERROR(INDEX('Both teabags AfterWet'!$D$1:$D$839,MATCH(J430,'Both teabags AfterWet'!$B$1:$B$839,0)),"")="","",(IFERROR(INDEX('Both teabags AfterWet'!$D$1:$D$839,MATCH(J430,'Both teabags AfterWet'!$B$1:$B$839,0)),"")))</f>
        <v>1.754</v>
      </c>
      <c r="P430" s="235">
        <f t="shared" si="46"/>
        <v>1.6033999999999999</v>
      </c>
      <c r="Q430" s="235">
        <f>IFERROR(INDEX('Ashed teabags wet'!$J$2:$J$825,MATCH(J430,'Ashed teabags wet'!$B$2:$B$825,0)),"")</f>
        <v>9.0597453476988878</v>
      </c>
      <c r="R430" s="235">
        <f t="shared" si="50"/>
        <v>1.4581360430949959</v>
      </c>
      <c r="S430" s="236">
        <f>'WetLitterbags placem_collection'!E211</f>
        <v>42769</v>
      </c>
      <c r="T430" s="236">
        <f>IF('WetLitterbags placem_collection'!G211="","",'WetLitterbags placem_collection'!G211)</f>
        <v>42814</v>
      </c>
      <c r="U430" s="237">
        <f t="shared" si="47"/>
        <v>45</v>
      </c>
      <c r="V430" s="235">
        <f t="shared" si="48"/>
        <v>0.42979999999999996</v>
      </c>
      <c r="W430" s="235">
        <f t="shared" si="49"/>
        <v>0.52867314967302326</v>
      </c>
      <c r="X430">
        <f>IFERROR(INDEX(Rainfall_Wet!$O$2:$O$217,MATCH(B430, Rainfall_Wet!$A$2:$A$217,0)),"")</f>
        <v>175.377105089</v>
      </c>
      <c r="Y430" s="241">
        <v>31.214836424255054</v>
      </c>
      <c r="Z430" s="241">
        <v>11.377370285476141</v>
      </c>
      <c r="AA430" s="241">
        <v>57.407793290268799</v>
      </c>
      <c r="AB430" s="242" t="s">
        <v>2688</v>
      </c>
      <c r="AC430" s="241">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s="25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f>
        <v/>
      </c>
      <c r="AM430" t="str">
        <f>IF(ISNUMBER(SEARCH("H", 'WetLitterbags placem_collection'!W211)),"YES","")</f>
        <v/>
      </c>
      <c r="AN430" t="str">
        <f>IF(ISNUMBER(SEARCH("R", 'WetLitterbags placem_collection'!W211)),"YES","")</f>
        <v>YES</v>
      </c>
    </row>
    <row r="431" spans="1:40" ht="15" customHeight="1">
      <c r="A431" s="268" t="s">
        <v>2460</v>
      </c>
      <c r="B431" s="282">
        <f>'Dry_Litterbag Placem_Collection'!A212</f>
        <v>210</v>
      </c>
      <c r="C431" s="282" t="str">
        <f>'Dry_Litterbag Placem_Collection'!B212</f>
        <v xml:space="preserve">Mwantimba
</v>
      </c>
      <c r="D431" s="282" t="s">
        <v>2677</v>
      </c>
      <c r="E431" s="282" t="s">
        <v>2527</v>
      </c>
      <c r="F431" s="282">
        <v>4</v>
      </c>
      <c r="G431" s="283" t="str">
        <f>'Dry_Litterbag Placem_Collection'!C212</f>
        <v>Wet_P2_CG4</v>
      </c>
      <c r="H431" s="284" t="s">
        <v>2559</v>
      </c>
      <c r="I431" s="292" t="s">
        <v>298</v>
      </c>
      <c r="J431" s="233" t="str">
        <f>'WetLitterbags placem_collection'!M212</f>
        <v>R340</v>
      </c>
      <c r="K431" s="235">
        <f>IFERROR(INDEX('Green_rooibos initial weight'!$C$5:$C$1749,MATCH(J431, 'Green_rooibos initial weight'!$A$5:$A$1749,0)),"")</f>
        <v>2.2130000000000001</v>
      </c>
      <c r="L431" s="235">
        <f t="shared" si="44"/>
        <v>1.9632000000000001</v>
      </c>
      <c r="M431" s="235">
        <f>AVERAGE('Ashed teabags wet'!$J$814:$J$816)</f>
        <v>2.2816647271287041</v>
      </c>
      <c r="N431" s="235">
        <f t="shared" si="45"/>
        <v>1.9184063580770094</v>
      </c>
      <c r="O431" s="235">
        <f>IF(IFERROR(INDEX('Both teabags AfterWet'!$D$1:$D$839,MATCH(J431,'Both teabags AfterWet'!$B$1:$B$839,0)),"")="","",(IFERROR(INDEX('Both teabags AfterWet'!$D$1:$D$839,MATCH(J431,'Both teabags AfterWet'!$B$1:$B$839,0)),"")))</f>
        <v>1.6197999999999999</v>
      </c>
      <c r="P431" s="235">
        <f t="shared" si="46"/>
        <v>1.4691999999999998</v>
      </c>
      <c r="Q431" s="235">
        <f>IFERROR(INDEX('Ashed teabags wet'!$J$2:$J$825,MATCH(J431,'Ashed teabags wet'!$B$2:$B$825,0)),"")</f>
        <v>10.541586073501591</v>
      </c>
      <c r="R431" s="235">
        <f t="shared" si="50"/>
        <v>1.3143230174081144</v>
      </c>
      <c r="S431" s="236">
        <f>'WetLitterbags placem_collection'!E212</f>
        <v>42769</v>
      </c>
      <c r="T431" s="236">
        <f>IF('WetLitterbags placem_collection'!G212="","",'WetLitterbags placem_collection'!G212)</f>
        <v>42813</v>
      </c>
      <c r="U431" s="237">
        <f t="shared" si="47"/>
        <v>44</v>
      </c>
      <c r="V431" s="235">
        <f t="shared" si="48"/>
        <v>0.49400000000000022</v>
      </c>
      <c r="W431" s="235">
        <f t="shared" si="49"/>
        <v>0.60408334066889502</v>
      </c>
      <c r="X431">
        <f>IFERROR(INDEX(Rainfall_Wet!$O$2:$O$217,MATCH(B431, Rainfall_Wet!$A$2:$A$217,0)),"")</f>
        <v>175.054685654</v>
      </c>
      <c r="Y431" s="241">
        <v>33.96</v>
      </c>
      <c r="Z431" s="241">
        <v>8.9200000000000017</v>
      </c>
      <c r="AA431" s="241">
        <v>57.12</v>
      </c>
      <c r="AB431" s="242" t="s">
        <v>2688</v>
      </c>
      <c r="AC431" s="241">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s="25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f>
        <v/>
      </c>
      <c r="AM431" t="str">
        <f>IF(ISNUMBER(SEARCH("H", 'WetLitterbags placem_collection'!W212)),"YES","")</f>
        <v/>
      </c>
      <c r="AN431" t="str">
        <f>IF(ISNUMBER(SEARCH("R", 'WetLitterbags placem_collection'!W212)),"YES","")</f>
        <v>YES</v>
      </c>
    </row>
    <row r="432" spans="1:40" ht="15" customHeight="1">
      <c r="A432" s="268" t="s">
        <v>2460</v>
      </c>
      <c r="B432" s="282">
        <f>'Dry_Litterbag Placem_Collection'!A213</f>
        <v>211</v>
      </c>
      <c r="C432" s="282" t="str">
        <f>'Dry_Litterbag Placem_Collection'!B213</f>
        <v xml:space="preserve">Mwantimba
</v>
      </c>
      <c r="D432" s="282" t="s">
        <v>2677</v>
      </c>
      <c r="E432" s="282" t="s">
        <v>2527</v>
      </c>
      <c r="F432" s="282">
        <v>1</v>
      </c>
      <c r="G432" s="283" t="str">
        <f>'Dry_Litterbag Placem_Collection'!C213</f>
        <v>Wet_P3_CG1</v>
      </c>
      <c r="H432" s="284" t="s">
        <v>2559</v>
      </c>
      <c r="I432" s="292" t="s">
        <v>298</v>
      </c>
      <c r="J432" s="233" t="str">
        <f>'WetLitterbags placem_collection'!M213</f>
        <v>R381</v>
      </c>
      <c r="K432" s="235">
        <f>IFERROR(INDEX('Green_rooibos initial weight'!$C$5:$C$1749,MATCH(J432, 'Green_rooibos initial weight'!$A$5:$A$1749,0)),"")</f>
        <v>2.2349999999999999</v>
      </c>
      <c r="L432" s="235">
        <f t="shared" si="44"/>
        <v>1.9851999999999999</v>
      </c>
      <c r="M432" s="235">
        <f>AVERAGE('Ashed teabags wet'!$J$814:$J$816)</f>
        <v>2.2816647271287041</v>
      </c>
      <c r="N432" s="235">
        <f t="shared" si="45"/>
        <v>1.9399043918370409</v>
      </c>
      <c r="O432" s="235">
        <f>IF(IFERROR(INDEX('Both teabags AfterWet'!$D$1:$D$839,MATCH(J432,'Both teabags AfterWet'!$B$1:$B$839,0)),"")="","",(IFERROR(INDEX('Both teabags AfterWet'!$D$1:$D$839,MATCH(J432,'Both teabags AfterWet'!$B$1:$B$839,0)),"")))</f>
        <v>1.528</v>
      </c>
      <c r="P432" s="235">
        <f t="shared" si="46"/>
        <v>1.3774</v>
      </c>
      <c r="Q432" s="235">
        <f>IFERROR(INDEX('Ashed teabags wet'!$J$2:$J$825,MATCH(J432,'Ashed teabags wet'!$B$2:$B$825,0)),"")</f>
        <v>10.112911143839174</v>
      </c>
      <c r="R432" s="235">
        <f t="shared" si="50"/>
        <v>1.2381047619047592</v>
      </c>
      <c r="S432" s="236">
        <f>'WetLitterbags placem_collection'!E213</f>
        <v>42769</v>
      </c>
      <c r="T432" s="236">
        <f>IF('WetLitterbags placem_collection'!G213="","",'WetLitterbags placem_collection'!G213)</f>
        <v>42814</v>
      </c>
      <c r="U432" s="237">
        <f t="shared" si="47"/>
        <v>45</v>
      </c>
      <c r="V432" s="235">
        <f t="shared" si="48"/>
        <v>0.6077999999999999</v>
      </c>
      <c r="W432" s="235">
        <f t="shared" si="49"/>
        <v>0.70179962993228173</v>
      </c>
      <c r="X432">
        <f>IFERROR(INDEX(Rainfall_Wet!$O$2:$O$217,MATCH(B432, Rainfall_Wet!$A$2:$A$217,0)),"")</f>
        <v>175.377105089</v>
      </c>
      <c r="Y432" s="241">
        <v>39.96</v>
      </c>
      <c r="Z432" s="241">
        <v>12.920000000000002</v>
      </c>
      <c r="AA432" s="241">
        <v>47.12</v>
      </c>
      <c r="AB432" s="242" t="s">
        <v>2692</v>
      </c>
      <c r="AC432" s="241">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s="25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f>
        <v/>
      </c>
      <c r="AM432" t="str">
        <f>IF(ISNUMBER(SEARCH("H", 'WetLitterbags placem_collection'!W213)),"YES","")</f>
        <v/>
      </c>
      <c r="AN432" t="str">
        <f>IF(ISNUMBER(SEARCH("R", 'WetLitterbags placem_collection'!W213)),"YES","")</f>
        <v>YES</v>
      </c>
    </row>
    <row r="433" spans="1:40" ht="15" customHeight="1">
      <c r="A433" s="268" t="s">
        <v>2460</v>
      </c>
      <c r="B433" s="282">
        <f>'Dry_Litterbag Placem_Collection'!A214</f>
        <v>215</v>
      </c>
      <c r="C433" s="282" t="str">
        <f>'Dry_Litterbag Placem_Collection'!B214</f>
        <v xml:space="preserve">Mwantimba
</v>
      </c>
      <c r="D433" s="282" t="s">
        <v>2677</v>
      </c>
      <c r="E433" s="282" t="s">
        <v>2527</v>
      </c>
      <c r="F433" s="282">
        <v>3</v>
      </c>
      <c r="G433" s="283" t="str">
        <f>'Dry_Litterbag Placem_Collection'!C214</f>
        <v>Wet_W3_CG1</v>
      </c>
      <c r="H433" s="284" t="s">
        <v>2559</v>
      </c>
      <c r="I433" s="292" t="s">
        <v>298</v>
      </c>
      <c r="J433" s="233" t="str">
        <f>'WetLitterbags placem_collection'!M214</f>
        <v>R93</v>
      </c>
      <c r="K433" s="235">
        <f>IFERROR(INDEX('Green_rooibos initial weight'!$C$5:$C$1749,MATCH(J433, 'Green_rooibos initial weight'!$A$5:$A$1749,0)),"")</f>
        <v>2.1709999999999998</v>
      </c>
      <c r="L433" s="235">
        <f t="shared" si="44"/>
        <v>1.9211999999999998</v>
      </c>
      <c r="M433" s="235">
        <f>AVERAGE('Ashed teabags wet'!$J$814:$J$816)</f>
        <v>2.2816647271287041</v>
      </c>
      <c r="N433" s="235">
        <f t="shared" si="45"/>
        <v>1.8773646572624032</v>
      </c>
      <c r="O433" s="235">
        <f>IF(IFERROR(INDEX('Both teabags AfterWet'!$D$1:$D$839,MATCH(J433,'Both teabags AfterWet'!$B$1:$B$839,0)),"")="","",(IFERROR(INDEX('Both teabags AfterWet'!$D$1:$D$839,MATCH(J433,'Both teabags AfterWet'!$B$1:$B$839,0)),"")))</f>
        <v>1.5831999999999999</v>
      </c>
      <c r="P433" s="235">
        <f t="shared" si="46"/>
        <v>1.4325999999999999</v>
      </c>
      <c r="Q433" s="235">
        <f>IFERROR(INDEX('Ashed teabags wet'!$J$2:$J$825,MATCH(J433,'Ashed teabags wet'!$B$2:$B$825,0)),"")</f>
        <v>7.2365225837790437</v>
      </c>
      <c r="R433" s="235">
        <f t="shared" si="50"/>
        <v>1.3289295774647814</v>
      </c>
      <c r="S433" s="236">
        <f>'WetLitterbags placem_collection'!E214</f>
        <v>42769</v>
      </c>
      <c r="T433" s="236">
        <f>IF('WetLitterbags placem_collection'!G214="","",'WetLitterbags placem_collection'!G214)</f>
        <v>42813</v>
      </c>
      <c r="U433" s="237">
        <f t="shared" si="47"/>
        <v>44</v>
      </c>
      <c r="V433" s="235">
        <f t="shared" si="48"/>
        <v>0.48859999999999992</v>
      </c>
      <c r="W433" s="235">
        <f t="shared" si="49"/>
        <v>0.54843507979762185</v>
      </c>
      <c r="X433">
        <f>IFERROR(INDEX(Rainfall_Wet!$O$2:$O$217,MATCH(B433, Rainfall_Wet!$A$2:$A$217,0)),"")</f>
        <v>175.377105089</v>
      </c>
      <c r="Y433" s="241">
        <v>27.96</v>
      </c>
      <c r="Z433" s="241">
        <v>4.9200000000000017</v>
      </c>
      <c r="AA433" s="241">
        <v>67.12</v>
      </c>
      <c r="AB433" s="242" t="s">
        <v>2688</v>
      </c>
      <c r="AC433" s="241">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s="25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f>
        <v>YES</v>
      </c>
      <c r="AM433" t="str">
        <f>IF(ISNUMBER(SEARCH("H", 'WetLitterbags placem_collection'!W214)),"YES","")</f>
        <v/>
      </c>
      <c r="AN433" t="str">
        <f>IF(ISNUMBER(SEARCH("R", 'WetLitterbags placem_collection'!W214)),"YES","")</f>
        <v>YES</v>
      </c>
    </row>
    <row r="434" spans="1:40" ht="15" customHeight="1">
      <c r="A434" s="268" t="s">
        <v>2460</v>
      </c>
      <c r="B434" s="282">
        <f>'Dry_Litterbag Placem_Collection'!A215</f>
        <v>212</v>
      </c>
      <c r="C434" s="282" t="str">
        <f>'Dry_Litterbag Placem_Collection'!B215</f>
        <v xml:space="preserve">Mwantimba
</v>
      </c>
      <c r="D434" s="282" t="s">
        <v>2677</v>
      </c>
      <c r="E434" s="282" t="s">
        <v>2527</v>
      </c>
      <c r="F434" s="282">
        <v>4</v>
      </c>
      <c r="G434" s="283" t="str">
        <f>'Dry_Litterbag Placem_Collection'!C215</f>
        <v>Wet_P4_CG3</v>
      </c>
      <c r="H434" s="284" t="s">
        <v>2559</v>
      </c>
      <c r="I434" s="292" t="s">
        <v>298</v>
      </c>
      <c r="J434" s="233" t="str">
        <f>'WetLitterbags placem_collection'!M215</f>
        <v>R88</v>
      </c>
      <c r="K434" s="235">
        <f>IFERROR(INDEX('Green_rooibos initial weight'!$C$5:$C$1749,MATCH(J434, 'Green_rooibos initial weight'!$A$5:$A$1749,0)),"")</f>
        <v>2.1520000000000001</v>
      </c>
      <c r="L434" s="235">
        <f t="shared" si="44"/>
        <v>1.9022000000000001</v>
      </c>
      <c r="M434" s="235">
        <f>AVERAGE('Ashed teabags wet'!$J$814:$J$816)</f>
        <v>2.2816647271287041</v>
      </c>
      <c r="N434" s="235">
        <f t="shared" si="45"/>
        <v>1.8587981735605579</v>
      </c>
      <c r="O434" s="235">
        <f>IF(IFERROR(INDEX('Both teabags AfterWet'!$D$1:$D$839,MATCH(J434,'Both teabags AfterWet'!$B$1:$B$839,0)),"")="","",(IFERROR(INDEX('Both teabags AfterWet'!$D$1:$D$839,MATCH(J434,'Both teabags AfterWet'!$B$1:$B$839,0)),"")))</f>
        <v>1.542</v>
      </c>
      <c r="P434" s="235">
        <f t="shared" si="46"/>
        <v>1.3914</v>
      </c>
      <c r="Q434" s="235">
        <f>IFERROR(INDEX('Ashed teabags wet'!$J$2:$J$825,MATCH(J434,'Ashed teabags wet'!$B$2:$B$825,0)),"")</f>
        <v>3.5402521823463347</v>
      </c>
      <c r="R434" s="235">
        <f t="shared" si="50"/>
        <v>1.3421409311348331</v>
      </c>
      <c r="S434" s="236">
        <f>'WetLitterbags placem_collection'!E215</f>
        <v>42769</v>
      </c>
      <c r="T434" s="236">
        <f>IF('WetLitterbags placem_collection'!G215="","",'WetLitterbags placem_collection'!G215)</f>
        <v>42813</v>
      </c>
      <c r="U434" s="237">
        <f t="shared" si="47"/>
        <v>44</v>
      </c>
      <c r="V434" s="235">
        <f t="shared" si="48"/>
        <v>0.51080000000000014</v>
      </c>
      <c r="W434" s="235">
        <f t="shared" si="49"/>
        <v>0.51665724242572475</v>
      </c>
      <c r="X434">
        <f>IFERROR(INDEX(Rainfall_Wet!$O$2:$O$217,MATCH(B434, Rainfall_Wet!$A$2:$A$217,0)),"")</f>
        <v>175.054685654</v>
      </c>
      <c r="Y434" s="241">
        <v>21.96</v>
      </c>
      <c r="Z434" s="241">
        <v>4.9199999999999982</v>
      </c>
      <c r="AA434" s="241">
        <v>73.12</v>
      </c>
      <c r="AB434" s="242" t="s">
        <v>2688</v>
      </c>
      <c r="AC434" s="241">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s="25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f>
        <v/>
      </c>
      <c r="AM434" t="str">
        <f>IF(ISNUMBER(SEARCH("H", 'WetLitterbags placem_collection'!W215)),"YES","")</f>
        <v/>
      </c>
      <c r="AN434" t="str">
        <f>IF(ISNUMBER(SEARCH("R", 'WetLitterbags placem_collection'!W215)),"YES","")</f>
        <v>YES</v>
      </c>
    </row>
    <row r="435" spans="1:40" ht="15" customHeight="1">
      <c r="A435" s="268" t="s">
        <v>2460</v>
      </c>
      <c r="B435" s="282">
        <f>'Dry_Litterbag Placem_Collection'!A216</f>
        <v>213</v>
      </c>
      <c r="C435" s="282" t="str">
        <f>'Dry_Litterbag Placem_Collection'!B216</f>
        <v>Handajega</v>
      </c>
      <c r="D435" s="282" t="s">
        <v>2677</v>
      </c>
      <c r="E435" s="282" t="s">
        <v>2527</v>
      </c>
      <c r="F435" s="282">
        <v>3</v>
      </c>
      <c r="G435" s="283" t="str">
        <f>'Dry_Litterbag Placem_Collection'!C216</f>
        <v>Wet_W1_CG4</v>
      </c>
      <c r="H435" s="284" t="s">
        <v>2559</v>
      </c>
      <c r="I435" s="292" t="s">
        <v>298</v>
      </c>
      <c r="J435" s="233" t="str">
        <f>'WetLitterbags placem_collection'!M216</f>
        <v>R383</v>
      </c>
      <c r="K435" s="235">
        <f>IFERROR(INDEX('Green_rooibos initial weight'!$C$5:$C$1749,MATCH(J435, 'Green_rooibos initial weight'!$A$5:$A$1749,0)),"")</f>
        <v>2.234</v>
      </c>
      <c r="L435" s="235">
        <f t="shared" si="44"/>
        <v>1.9842</v>
      </c>
      <c r="M435" s="235">
        <f>AVERAGE('Ashed teabags wet'!$J$814:$J$816)</f>
        <v>2.2816647271287041</v>
      </c>
      <c r="N435" s="235">
        <f t="shared" si="45"/>
        <v>1.9389272084843123</v>
      </c>
      <c r="O435" s="235">
        <f>IF(IFERROR(INDEX('Both teabags AfterWet'!$D$1:$D$839,MATCH(J435,'Both teabags AfterWet'!$B$1:$B$839,0)),"")="","",(IFERROR(INDEX('Both teabags AfterWet'!$D$1:$D$839,MATCH(J435,'Both teabags AfterWet'!$B$1:$B$839,0)),"")))</f>
        <v>1.587</v>
      </c>
      <c r="P435" s="235">
        <f t="shared" si="46"/>
        <v>1.4363999999999999</v>
      </c>
      <c r="Q435" s="235">
        <f>IFERROR(INDEX('Ashed teabags wet'!$J$2:$J$825,MATCH(J435,'Ashed teabags wet'!$B$2:$B$825,0)),"")</f>
        <v>-0.54617676266121384</v>
      </c>
      <c r="R435" s="235">
        <f t="shared" si="50"/>
        <v>1.4442452830188657</v>
      </c>
      <c r="S435" s="236">
        <f>'WetLitterbags placem_collection'!E216</f>
        <v>42769</v>
      </c>
      <c r="T435" s="236">
        <f>IF('WetLitterbags placem_collection'!G216="","",'WetLitterbags placem_collection'!G216)</f>
        <v>42813</v>
      </c>
      <c r="U435" s="237">
        <f t="shared" si="47"/>
        <v>44</v>
      </c>
      <c r="V435" s="235">
        <f t="shared" si="48"/>
        <v>0.54780000000000006</v>
      </c>
      <c r="W435" s="235">
        <f t="shared" si="49"/>
        <v>0.49468192546544665</v>
      </c>
      <c r="X435">
        <f>IFERROR(INDEX(Rainfall_Wet!$O$2:$O$217,MATCH(B435, Rainfall_Wet!$A$2:$A$217,0)),"")</f>
        <v>175.054685654</v>
      </c>
      <c r="Y435" s="241">
        <v>23.96</v>
      </c>
      <c r="Z435" s="241">
        <v>4.9199999999999982</v>
      </c>
      <c r="AA435" s="241">
        <v>71.12</v>
      </c>
      <c r="AB435" s="242" t="s">
        <v>2688</v>
      </c>
      <c r="AC435" s="241">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s="25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f>
        <v/>
      </c>
      <c r="AM435" t="str">
        <f>IF(ISNUMBER(SEARCH("H", 'WetLitterbags placem_collection'!W216)),"YES","")</f>
        <v/>
      </c>
      <c r="AN435" t="str">
        <f>IF(ISNUMBER(SEARCH("R", 'WetLitterbags placem_collection'!W216)),"YES","")</f>
        <v>YES</v>
      </c>
    </row>
    <row r="436" spans="1:40" ht="15" customHeight="1">
      <c r="A436" s="268" t="s">
        <v>2460</v>
      </c>
      <c r="B436" s="282">
        <f>'Dry_Litterbag Placem_Collection'!A217</f>
        <v>214</v>
      </c>
      <c r="C436" s="282" t="str">
        <f>'Dry_Litterbag Placem_Collection'!B217</f>
        <v>Handajega</v>
      </c>
      <c r="D436" s="282" t="s">
        <v>2677</v>
      </c>
      <c r="E436" s="282" t="s">
        <v>2527</v>
      </c>
      <c r="F436" s="282">
        <v>1</v>
      </c>
      <c r="G436" s="283" t="str">
        <f>'Dry_Litterbag Placem_Collection'!C217</f>
        <v>Wet_W2_CG3</v>
      </c>
      <c r="H436" s="284" t="s">
        <v>2559</v>
      </c>
      <c r="I436" s="292" t="s">
        <v>298</v>
      </c>
      <c r="J436" s="233" t="str">
        <f>'WetLitterbags placem_collection'!M217</f>
        <v>R145</v>
      </c>
      <c r="K436" s="235">
        <f>IFERROR(INDEX('Green_rooibos initial weight'!$C$5:$C$1749,MATCH(J436, 'Green_rooibos initial weight'!$A$5:$A$1749,0)),"")</f>
        <v>2.2719999999999998</v>
      </c>
      <c r="L436" s="235">
        <f t="shared" si="44"/>
        <v>2.0221999999999998</v>
      </c>
      <c r="M436" s="235">
        <f>AVERAGE('Ashed teabags wet'!$J$814:$J$816)</f>
        <v>2.2816647271287041</v>
      </c>
      <c r="N436" s="235">
        <f t="shared" si="45"/>
        <v>1.9760601758880032</v>
      </c>
      <c r="O436" s="235">
        <f>IF(IFERROR(INDEX('Both teabags AfterWet'!$D$1:$D$839,MATCH(J436,'Both teabags AfterWet'!$B$1:$B$839,0)),"")="","",(IFERROR(INDEX('Both teabags AfterWet'!$D$1:$D$839,MATCH(J436,'Both teabags AfterWet'!$B$1:$B$839,0)),"")))</f>
        <v>1.5481</v>
      </c>
      <c r="P436" s="235">
        <f t="shared" si="46"/>
        <v>1.3975</v>
      </c>
      <c r="Q436" s="235">
        <f>IFERROR(INDEX('Ashed teabags wet'!$J$2:$J$825,MATCH(J436,'Ashed teabags wet'!$B$2:$B$825,0)),"")</f>
        <v>2.4271844660191637</v>
      </c>
      <c r="R436" s="235">
        <f t="shared" si="50"/>
        <v>1.3635800970873821</v>
      </c>
      <c r="S436" s="236">
        <f>'WetLitterbags placem_collection'!E217</f>
        <v>42769</v>
      </c>
      <c r="T436" s="236">
        <f>IF('WetLitterbags placem_collection'!G217="","",'WetLitterbags placem_collection'!G217)</f>
        <v>42814</v>
      </c>
      <c r="U436" s="237">
        <f t="shared" si="47"/>
        <v>45</v>
      </c>
      <c r="V436" s="235">
        <f t="shared" si="48"/>
        <v>0.62469999999999981</v>
      </c>
      <c r="W436" s="235">
        <f t="shared" si="49"/>
        <v>0.61248007880062105</v>
      </c>
      <c r="X436">
        <f>IFERROR(INDEX(Rainfall_Wet!$O$2:$O$217,MATCH(B436, Rainfall_Wet!$A$2:$A$217,0)),"")</f>
        <v>175.054685654</v>
      </c>
      <c r="Y436" s="241">
        <v>25.96</v>
      </c>
      <c r="Z436" s="241">
        <v>8.9200000000000017</v>
      </c>
      <c r="AA436" s="241">
        <v>65.12</v>
      </c>
      <c r="AB436" s="242" t="s">
        <v>2688</v>
      </c>
      <c r="AC436" s="241">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s="25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f>
        <v/>
      </c>
      <c r="AM436" t="str">
        <f>IF(ISNUMBER(SEARCH("H", 'WetLitterbags placem_collection'!W217)),"YES","")</f>
        <v/>
      </c>
      <c r="AN436" t="str">
        <f>IF(ISNUMBER(SEARCH("R", 'WetLitterbags placem_collection'!W217)),"YES","")</f>
        <v/>
      </c>
    </row>
    <row r="437" spans="1:40" ht="15" customHeight="1">
      <c r="A437" s="268" t="s">
        <v>2460</v>
      </c>
      <c r="B437" s="282">
        <f>'Dry_Litterbag Placem_Collection'!A218</f>
        <v>216</v>
      </c>
      <c r="C437" s="282" t="str">
        <f>'Dry_Litterbag Placem_Collection'!B218</f>
        <v>Handajega</v>
      </c>
      <c r="D437" s="282" t="s">
        <v>2677</v>
      </c>
      <c r="E437" s="282" t="s">
        <v>2527</v>
      </c>
      <c r="F437" s="282">
        <v>2</v>
      </c>
      <c r="G437" s="283" t="str">
        <f>'Dry_Litterbag Placem_Collection'!C218</f>
        <v>Wet_W4_CG2</v>
      </c>
      <c r="H437" s="284" t="s">
        <v>2559</v>
      </c>
      <c r="I437" s="292" t="s">
        <v>298</v>
      </c>
      <c r="J437" s="233" t="str">
        <f>'WetLitterbags placem_collection'!M218</f>
        <v>R241</v>
      </c>
      <c r="K437" s="235">
        <f>IFERROR(INDEX('Green_rooibos initial weight'!$C$5:$C$1749,MATCH(J437, 'Green_rooibos initial weight'!$A$5:$A$1749,0)),"")</f>
        <v>2.1680000000000001</v>
      </c>
      <c r="L437" s="235">
        <f t="shared" si="44"/>
        <v>1.9182000000000001</v>
      </c>
      <c r="M437" s="235">
        <f>AVERAGE('Ashed teabags wet'!$J$814:$J$816)</f>
        <v>2.2816647271287041</v>
      </c>
      <c r="N437" s="235">
        <f t="shared" si="45"/>
        <v>1.8744331072042173</v>
      </c>
      <c r="O437" s="235">
        <f>IF(IFERROR(INDEX('Both teabags AfterWet'!$D$1:$D$839,MATCH(J437,'Both teabags AfterWet'!$B$1:$B$839,0)),"")="","",(IFERROR(INDEX('Both teabags AfterWet'!$D$1:$D$839,MATCH(J437,'Both teabags AfterWet'!$B$1:$B$839,0)),"")))</f>
        <v>1.5349999999999999</v>
      </c>
      <c r="P437" s="235">
        <f t="shared" si="46"/>
        <v>1.3843999999999999</v>
      </c>
      <c r="Q437" s="235">
        <f>IFERROR(INDEX('Ashed teabags wet'!$J$2:$J$825,MATCH(J437,'Ashed teabags wet'!$B$2:$B$825,0)),"")</f>
        <v>21.520236920039142</v>
      </c>
      <c r="R437" s="235">
        <f t="shared" si="50"/>
        <v>1.086473840078978</v>
      </c>
      <c r="S437" s="236">
        <f>'WetLitterbags placem_collection'!E218</f>
        <v>42769</v>
      </c>
      <c r="T437" s="236">
        <f>IF('WetLitterbags placem_collection'!G218="","",'WetLitterbags placem_collection'!G218)</f>
        <v>42814</v>
      </c>
      <c r="U437" s="237">
        <f t="shared" si="47"/>
        <v>45</v>
      </c>
      <c r="V437" s="235">
        <f t="shared" si="48"/>
        <v>0.53380000000000027</v>
      </c>
      <c r="W437" s="235">
        <f t="shared" si="49"/>
        <v>0.78795926712523934</v>
      </c>
      <c r="X437">
        <f>IFERROR(INDEX(Rainfall_Wet!$O$2:$O$217,MATCH(B437, Rainfall_Wet!$A$2:$A$217,0)),"")</f>
        <v>175.377105089</v>
      </c>
      <c r="Y437" s="241">
        <v>25.96</v>
      </c>
      <c r="Z437" s="241">
        <v>8.9200000000000017</v>
      </c>
      <c r="AA437" s="241">
        <v>65.12</v>
      </c>
      <c r="AB437" s="242" t="s">
        <v>2688</v>
      </c>
      <c r="AC437" s="241">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s="25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f>
        <v/>
      </c>
      <c r="AM437" t="str">
        <f>IF(ISNUMBER(SEARCH("H", 'WetLitterbags placem_collection'!W218)),"YES","")</f>
        <v>YES</v>
      </c>
      <c r="AN437" t="str">
        <f>IF(ISNUMBER(SEARCH("R", 'WetLitterbags placem_collection'!W218)),"YES","")</f>
        <v/>
      </c>
    </row>
    <row r="438" spans="1:40" ht="15" customHeight="1">
      <c r="A438" s="268" t="s">
        <v>2460</v>
      </c>
      <c r="B438" s="282">
        <f>'Dry_Litterbag Placem_Collection'!A219</f>
        <v>217</v>
      </c>
      <c r="C438" s="282" t="str">
        <f>'Dry_Litterbag Placem_Collection'!B219</f>
        <v>Seronera</v>
      </c>
      <c r="D438" s="282" t="s">
        <v>2677</v>
      </c>
      <c r="E438" s="282" t="s">
        <v>2527</v>
      </c>
      <c r="F438" s="282">
        <v>1</v>
      </c>
      <c r="G438" s="283" t="str">
        <f>'Dry_Litterbag Placem_Collection'!C219</f>
        <v>Local1_CG1</v>
      </c>
      <c r="H438" s="284" t="s">
        <v>2559</v>
      </c>
      <c r="I438" s="292" t="s">
        <v>298</v>
      </c>
      <c r="J438" s="233" t="str">
        <f>'WetLitterbags placem_collection'!M219</f>
        <v>R302</v>
      </c>
      <c r="K438" s="235">
        <f>IFERROR(INDEX('Green_rooibos initial weight'!$C$5:$C$1749,MATCH(J438, 'Green_rooibos initial weight'!$A$5:$A$1749,0)),"")</f>
        <v>2.19</v>
      </c>
      <c r="L438" s="235">
        <f t="shared" si="44"/>
        <v>1.9401999999999999</v>
      </c>
      <c r="M438" s="235">
        <f>AVERAGE('Ashed teabags wet'!$J$814:$J$816)</f>
        <v>2.2816647271287041</v>
      </c>
      <c r="N438" s="235">
        <f t="shared" si="45"/>
        <v>1.8959311409642488</v>
      </c>
      <c r="O438" s="235">
        <f>IF(IFERROR(INDEX('Both teabags AfterWet'!$D$1:$D$839,MATCH(J438,'Both teabags AfterWet'!$B$1:$B$839,0)),"")="","",(IFERROR(INDEX('Both teabags AfterWet'!$D$1:$D$839,MATCH(J438,'Both teabags AfterWet'!$B$1:$B$839,0)),"")))</f>
        <v>1.38</v>
      </c>
      <c r="P438" s="235">
        <f t="shared" si="46"/>
        <v>1.2293999999999998</v>
      </c>
      <c r="Q438" s="235">
        <f>IFERROR(INDEX('Ashed teabags wet'!$J$2:$J$825,MATCH(J438,'Ashed teabags wet'!$B$2:$B$825,0)),"")</f>
        <v>5.5199605717097722</v>
      </c>
      <c r="R438" s="235">
        <f t="shared" si="50"/>
        <v>1.1615376047313999</v>
      </c>
      <c r="S438" s="236">
        <f>'WetLitterbags placem_collection'!E219</f>
        <v>42769</v>
      </c>
      <c r="T438" s="236">
        <f>IF('WetLitterbags placem_collection'!G219="","",'WetLitterbags placem_collection'!G219)</f>
        <v>42814</v>
      </c>
      <c r="U438" s="237">
        <f t="shared" si="47"/>
        <v>45</v>
      </c>
      <c r="V438" s="235">
        <f t="shared" si="48"/>
        <v>0.7108000000000001</v>
      </c>
      <c r="W438" s="235">
        <f t="shared" si="49"/>
        <v>0.73439353623284886</v>
      </c>
      <c r="X438">
        <f>IFERROR(INDEX(Rainfall_Wet!$O$2:$O$217,MATCH(B438, Rainfall_Wet!$A$2:$A$217,0)),"")</f>
        <v>175.377105089</v>
      </c>
      <c r="Y438" s="241">
        <v>29.076539101497506</v>
      </c>
      <c r="Z438" s="241">
        <v>7.1963394342762079</v>
      </c>
      <c r="AA438" s="241">
        <v>63.727121464226286</v>
      </c>
      <c r="AB438" s="241" t="s">
        <v>2688</v>
      </c>
      <c r="AC438" s="241">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s="25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f>
        <v/>
      </c>
      <c r="AM438" t="str">
        <f>IF(ISNUMBER(SEARCH("H", 'WetLitterbags placem_collection'!W219)),"YES","")</f>
        <v/>
      </c>
      <c r="AN438" t="str">
        <f>IF(ISNUMBER(SEARCH("R", 'WetLitterbags placem_collection'!W219)),"YES","")</f>
        <v>YES</v>
      </c>
    </row>
    <row r="439" spans="1:40" ht="15" customHeight="1">
      <c r="A439" s="268" t="s">
        <v>2460</v>
      </c>
      <c r="B439" s="282">
        <f>'Dry_Litterbag Placem_Collection'!A220</f>
        <v>218</v>
      </c>
      <c r="C439" s="282" t="str">
        <f>'Dry_Litterbag Placem_Collection'!B220</f>
        <v>Seronera</v>
      </c>
      <c r="D439" s="282" t="s">
        <v>2677</v>
      </c>
      <c r="E439" s="282" t="s">
        <v>2527</v>
      </c>
      <c r="F439" s="282">
        <v>2</v>
      </c>
      <c r="G439" s="283" t="str">
        <f>'Dry_Litterbag Placem_Collection'!C220</f>
        <v>Local2_CG2</v>
      </c>
      <c r="H439" s="284" t="s">
        <v>2559</v>
      </c>
      <c r="I439" s="292" t="s">
        <v>298</v>
      </c>
      <c r="J439" s="233" t="str">
        <f>'WetLitterbags placem_collection'!M220</f>
        <v>R442</v>
      </c>
      <c r="K439" s="235">
        <f>IFERROR(INDEX('Green_rooibos initial weight'!$C$5:$C$1749,MATCH(J439, 'Green_rooibos initial weight'!$A$5:$A$1749,0)),"")</f>
        <v>2.2290000000000001</v>
      </c>
      <c r="L439" s="235">
        <f t="shared" si="44"/>
        <v>1.9792000000000001</v>
      </c>
      <c r="M439" s="235">
        <f>AVERAGE('Ashed teabags wet'!$J$814:$J$816)</f>
        <v>2.2816647271287041</v>
      </c>
      <c r="N439" s="235">
        <f t="shared" si="45"/>
        <v>1.9340412917206689</v>
      </c>
      <c r="O439" s="235">
        <f>IF(IFERROR(INDEX('Both teabags AfterWet'!$D$1:$D$839,MATCH(J439,'Both teabags AfterWet'!$B$1:$B$839,0)),"")="","",(IFERROR(INDEX('Both teabags AfterWet'!$D$1:$D$839,MATCH(J439,'Both teabags AfterWet'!$B$1:$B$839,0)),"")))</f>
        <v>1.3831</v>
      </c>
      <c r="P439" s="235">
        <f t="shared" si="46"/>
        <v>1.2324999999999999</v>
      </c>
      <c r="Q439" s="235">
        <f>IFERROR(INDEX('Ashed teabags wet'!$J$2:$J$825,MATCH(J439,'Ashed teabags wet'!$B$2:$B$825,0)),"")</f>
        <v>6.7454455933042237</v>
      </c>
      <c r="R439" s="235">
        <f t="shared" si="50"/>
        <v>1.1493623830625255</v>
      </c>
      <c r="S439" s="236">
        <f>'WetLitterbags placem_collection'!E220</f>
        <v>42769</v>
      </c>
      <c r="T439" s="236">
        <f>IF('WetLitterbags placem_collection'!G220="","",'WetLitterbags placem_collection'!G220)</f>
        <v>42814</v>
      </c>
      <c r="U439" s="237">
        <f t="shared" si="47"/>
        <v>45</v>
      </c>
      <c r="V439" s="235">
        <f t="shared" si="48"/>
        <v>0.74670000000000014</v>
      </c>
      <c r="W439" s="235">
        <f t="shared" si="49"/>
        <v>0.78467890865814338</v>
      </c>
      <c r="X439">
        <f>IFERROR(INDEX(Rainfall_Wet!$O$2:$O$217,MATCH(B439, Rainfall_Wet!$A$2:$A$217,0)),"")</f>
        <v>175.377105089</v>
      </c>
      <c r="Y439" s="241">
        <v>21.072635135135137</v>
      </c>
      <c r="Z439" s="241">
        <v>7.3057432432432412</v>
      </c>
      <c r="AA439" s="241">
        <v>71.621621621621614</v>
      </c>
      <c r="AB439" s="241" t="s">
        <v>2688</v>
      </c>
      <c r="AC439" s="241">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s="25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f>
        <v/>
      </c>
      <c r="AM439" t="str">
        <f>IF(ISNUMBER(SEARCH("H", 'WetLitterbags placem_collection'!W220)),"YES","")</f>
        <v/>
      </c>
      <c r="AN439" t="str">
        <f>IF(ISNUMBER(SEARCH("R", 'WetLitterbags placem_collection'!W220)),"YES","")</f>
        <v>YES</v>
      </c>
    </row>
    <row r="440" spans="1:40" ht="15" customHeight="1">
      <c r="A440" s="268" t="s">
        <v>2460</v>
      </c>
      <c r="B440" s="282">
        <f>'Dry_Litterbag Placem_Collection'!A221</f>
        <v>219</v>
      </c>
      <c r="C440" s="282" t="str">
        <f>'Dry_Litterbag Placem_Collection'!B221</f>
        <v>Seronera</v>
      </c>
      <c r="D440" s="282" t="s">
        <v>2677</v>
      </c>
      <c r="E440" s="282" t="s">
        <v>2527</v>
      </c>
      <c r="F440" s="282">
        <v>3</v>
      </c>
      <c r="G440" s="283" t="str">
        <f>'Dry_Litterbag Placem_Collection'!C221</f>
        <v>Local3_CG3</v>
      </c>
      <c r="H440" s="284" t="s">
        <v>2559</v>
      </c>
      <c r="I440" s="292" t="s">
        <v>298</v>
      </c>
      <c r="J440" s="233" t="str">
        <f>'WetLitterbags placem_collection'!M221</f>
        <v>R176</v>
      </c>
      <c r="K440" s="235">
        <f>IFERROR(INDEX('Green_rooibos initial weight'!$C$5:$C$1749,MATCH(J440, 'Green_rooibos initial weight'!$A$5:$A$1749,0)),"")</f>
        <v>2.2160000000000002</v>
      </c>
      <c r="L440" s="235">
        <f t="shared" si="44"/>
        <v>1.9662000000000002</v>
      </c>
      <c r="M440" s="235">
        <f>AVERAGE('Ashed teabags wet'!$J$814:$J$816)</f>
        <v>2.2816647271287041</v>
      </c>
      <c r="N440" s="235">
        <f t="shared" si="45"/>
        <v>1.9213379081351956</v>
      </c>
      <c r="O440" s="235">
        <f>IF(IFERROR(INDEX('Both teabags AfterWet'!$D$1:$D$839,MATCH(J440,'Both teabags AfterWet'!$B$1:$B$839,0)),"")="","",(IFERROR(INDEX('Both teabags AfterWet'!$D$1:$D$839,MATCH(J440,'Both teabags AfterWet'!$B$1:$B$839,0)),"")))</f>
        <v>1.4293</v>
      </c>
      <c r="P440" s="235">
        <f t="shared" si="46"/>
        <v>1.2786999999999999</v>
      </c>
      <c r="Q440" s="235">
        <f>IFERROR(INDEX('Ashed teabags wet'!$J$2:$J$825,MATCH(J440,'Ashed teabags wet'!$B$2:$B$825,0)),"")</f>
        <v>6.3788027477918092</v>
      </c>
      <c r="R440" s="235">
        <f t="shared" si="50"/>
        <v>1.197134249263986</v>
      </c>
      <c r="S440" s="236">
        <f>'WetLitterbags placem_collection'!E221</f>
        <v>42769</v>
      </c>
      <c r="T440" s="236">
        <f>IF('WetLitterbags placem_collection'!G221="","",'WetLitterbags placem_collection'!G221)</f>
        <v>42813</v>
      </c>
      <c r="U440" s="237">
        <f t="shared" si="47"/>
        <v>44</v>
      </c>
      <c r="V440" s="235">
        <f t="shared" si="48"/>
        <v>0.68750000000000022</v>
      </c>
      <c r="W440" s="235">
        <f t="shared" si="49"/>
        <v>0.72420365887120952</v>
      </c>
      <c r="X440">
        <f>IFERROR(INDEX(Rainfall_Wet!$O$2:$O$217,MATCH(B440, Rainfall_Wet!$A$2:$A$217,0)),"")</f>
        <v>175.054685654</v>
      </c>
      <c r="Y440" s="241">
        <v>21.96</v>
      </c>
      <c r="Z440" s="241">
        <v>4.9199999999999982</v>
      </c>
      <c r="AA440" s="241">
        <v>73.12</v>
      </c>
      <c r="AB440" s="241" t="s">
        <v>2688</v>
      </c>
      <c r="AC440" s="241">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s="25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f>
        <v/>
      </c>
      <c r="AM440" t="str">
        <f>IF(ISNUMBER(SEARCH("H", 'WetLitterbags placem_collection'!W221)),"YES","")</f>
        <v/>
      </c>
      <c r="AN440" t="str">
        <f>IF(ISNUMBER(SEARCH("R", 'WetLitterbags placem_collection'!W221)),"YES","")</f>
        <v>YES</v>
      </c>
    </row>
    <row r="441" spans="1:40" ht="15" customHeight="1">
      <c r="A441" s="268" t="s">
        <v>2460</v>
      </c>
      <c r="B441" s="282">
        <f>'Dry_Litterbag Placem_Collection'!A222</f>
        <v>220</v>
      </c>
      <c r="C441" s="282" t="str">
        <f>'Dry_Litterbag Placem_Collection'!B222</f>
        <v>Seronera</v>
      </c>
      <c r="D441" s="282" t="s">
        <v>2677</v>
      </c>
      <c r="E441" s="282" t="s">
        <v>2527</v>
      </c>
      <c r="F441" s="282">
        <v>4</v>
      </c>
      <c r="G441" s="283" t="str">
        <f>'Dry_Litterbag Placem_Collection'!C222</f>
        <v>Local4_CG4</v>
      </c>
      <c r="H441" s="284" t="s">
        <v>2559</v>
      </c>
      <c r="I441" s="292" t="s">
        <v>298</v>
      </c>
      <c r="J441" s="233" t="str">
        <f>'WetLitterbags placem_collection'!M222</f>
        <v>R250</v>
      </c>
      <c r="K441" s="235">
        <f>IFERROR(INDEX('Green_rooibos initial weight'!$C$5:$C$1749,MATCH(J441, 'Green_rooibos initial weight'!$A$5:$A$1749,0)),"")</f>
        <v>2.2639999999999998</v>
      </c>
      <c r="L441" s="235">
        <f t="shared" si="44"/>
        <v>2.0141999999999998</v>
      </c>
      <c r="M441" s="235">
        <f>AVERAGE('Ashed teabags wet'!$J$814:$J$816)</f>
        <v>2.2816647271287041</v>
      </c>
      <c r="N441" s="235">
        <f t="shared" si="45"/>
        <v>1.9682427090661734</v>
      </c>
      <c r="O441" s="235">
        <f>IF(IFERROR(INDEX('Both teabags AfterWet'!$D$1:$D$839,MATCH(J441,'Both teabags AfterWet'!$B$1:$B$839,0)),"")="","",(IFERROR(INDEX('Both teabags AfterWet'!$D$1:$D$839,MATCH(J441,'Both teabags AfterWet'!$B$1:$B$839,0)),"")))</f>
        <v>1.5303</v>
      </c>
      <c r="P441" s="235">
        <f t="shared" si="46"/>
        <v>1.3796999999999999</v>
      </c>
      <c r="Q441" s="235">
        <f>IFERROR(INDEX('Ashed teabags wet'!$J$2:$J$825,MATCH(J441,'Ashed teabags wet'!$B$2:$B$825,0)),"")</f>
        <v>5.6310679611650896</v>
      </c>
      <c r="R441" s="235">
        <f t="shared" si="50"/>
        <v>1.3020081553398053</v>
      </c>
      <c r="S441" s="236">
        <f>'WetLitterbags placem_collection'!E222</f>
        <v>42769</v>
      </c>
      <c r="T441" s="236">
        <f>IF('WetLitterbags placem_collection'!G222="","",'WetLitterbags placem_collection'!G222)</f>
        <v>42813</v>
      </c>
      <c r="U441" s="237">
        <f t="shared" si="47"/>
        <v>44</v>
      </c>
      <c r="V441" s="235">
        <f t="shared" si="48"/>
        <v>0.63449999999999984</v>
      </c>
      <c r="W441" s="235">
        <f t="shared" si="49"/>
        <v>0.66623455372636808</v>
      </c>
      <c r="X441">
        <f>IFERROR(INDEX(Rainfall_Wet!$O$2:$O$217,MATCH(B441, Rainfall_Wet!$A$2:$A$217,0)),"")</f>
        <v>175.054685654</v>
      </c>
      <c r="Y441" s="241">
        <v>15.960000000000003</v>
      </c>
      <c r="Z441" s="241">
        <v>6.9199999999999982</v>
      </c>
      <c r="AA441" s="241">
        <v>77.11999999999999</v>
      </c>
      <c r="AB441" s="241" t="s">
        <v>2689</v>
      </c>
      <c r="AC441" s="241">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s="25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f>
        <v/>
      </c>
      <c r="AM441" t="str">
        <f>IF(ISNUMBER(SEARCH("H", 'WetLitterbags placem_collection'!W222)),"YES","")</f>
        <v>YES</v>
      </c>
      <c r="AN441" t="str">
        <f>IF(ISNUMBER(SEARCH("R", 'WetLitterbags placem_collection'!W222)),"YES","")</f>
        <v/>
      </c>
    </row>
    <row r="442" spans="1:40" ht="15" customHeight="1">
      <c r="A442" s="268" t="s">
        <v>2460</v>
      </c>
      <c r="B442" s="282">
        <f>'Dry_Litterbag Placem_Collection'!A3</f>
        <v>1</v>
      </c>
      <c r="C442" s="282" t="str">
        <f>'Dry_Litterbag Placem_Collection'!B3</f>
        <v>Makao</v>
      </c>
      <c r="D442" s="282" t="s">
        <v>2677</v>
      </c>
      <c r="E442" s="282" t="s">
        <v>2678</v>
      </c>
      <c r="F442" s="282">
        <v>1</v>
      </c>
      <c r="G442" s="283" t="str">
        <f>'Dry_Litterbag Placem_Collection'!C3</f>
        <v>Dry_Ag1_T1</v>
      </c>
      <c r="H442" s="293" t="s">
        <v>3672</v>
      </c>
      <c r="I442" s="285" t="s">
        <v>1147</v>
      </c>
      <c r="J442" s="233" t="str">
        <f>'WetLitterbags placem_collection'!O3</f>
        <v>G752</v>
      </c>
      <c r="K442" s="235">
        <f>IFERROR(INDEX('Green_rooibos initial weight'!$C$5:$C$1749,MATCH(J442, 'Green_rooibos initial weight'!$A$5:$A$1749,0)),"")</f>
        <v>2.15</v>
      </c>
      <c r="L442" s="235">
        <f t="shared" si="44"/>
        <v>1.9001999999999999</v>
      </c>
      <c r="M442" s="235">
        <f>AVERAGE('Ashed teabags wet'!$J$809:$J$813,'Ashed teabags wet'!$J$817:$J$818,'Ashed teabags wet'!$J$820:$J$821)</f>
        <v>5.5094158734921841</v>
      </c>
      <c r="N442" s="235">
        <f t="shared" si="45"/>
        <v>1.7955100795719015</v>
      </c>
      <c r="O442" s="235">
        <f>IF(IFERROR(INDEX('Both teabags AfterWet'!$D$1:$D$839,MATCH(J442,'Both teabags AfterWet'!$B$1:$B$839,0)),"")="","",(IFERROR(INDEX('Both teabags AfterWet'!$D$1:$D$839,MATCH(J442,'Both teabags AfterWet'!$B$1:$B$839,0)),"")))</f>
        <v>0.47</v>
      </c>
      <c r="P442" s="235">
        <f t="shared" si="46"/>
        <v>0.31939999999999996</v>
      </c>
      <c r="Q442" s="235">
        <f>IFERROR(INDEX('Ashed teabags wet'!$J$2:$J$825,MATCH(J442,'Ashed teabags wet'!$B$2:$B$825,0)),"")</f>
        <v>15.221674876847116</v>
      </c>
      <c r="R442" s="235">
        <f t="shared" si="50"/>
        <v>0.27078197044335028</v>
      </c>
      <c r="S442" s="236">
        <f>'WetLitterbags placem_collection'!E3</f>
        <v>42766</v>
      </c>
      <c r="T442" s="236">
        <f>IF('WetLitterbags placem_collection'!G3="","",'WetLitterbags placem_collection'!G3)</f>
        <v>42818</v>
      </c>
      <c r="U442" s="237">
        <f>IFERROR(T442-S442,"")</f>
        <v>52</v>
      </c>
      <c r="V442" s="235">
        <f t="shared" si="48"/>
        <v>1.5808</v>
      </c>
      <c r="W442" s="235">
        <f t="shared" si="49"/>
        <v>1.5247281091285512</v>
      </c>
      <c r="X442">
        <f>IFERROR(INDEX(Rainfall_Wet!$O$2:$O$217,MATCH(B442, Rainfall_Wet!$A$2:$A$217,0)),"")</f>
        <v>194.43839254400001</v>
      </c>
      <c r="Y442" s="241">
        <v>12.565665055683967</v>
      </c>
      <c r="Z442" s="241">
        <v>0.9665896196679955</v>
      </c>
      <c r="AA442" s="241">
        <v>86.467745324648035</v>
      </c>
      <c r="AB442" s="242" t="s">
        <v>2690</v>
      </c>
      <c r="AC442" s="241">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s="25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f>
        <v/>
      </c>
      <c r="AM442" t="str">
        <f>IF(ISNUMBER(SEARCH("H", 'WetLitterbags placem_collection'!X3)),"YES","")</f>
        <v/>
      </c>
      <c r="AN442" t="str">
        <f>IF(ISNUMBER(SEARCH("R", 'WetLitterbags placem_collection'!X3)),"YES","")</f>
        <v/>
      </c>
    </row>
    <row r="443" spans="1:40" ht="15" customHeight="1">
      <c r="A443" s="268" t="s">
        <v>2460</v>
      </c>
      <c r="B443" s="282">
        <f>'Dry_Litterbag Placem_Collection'!A4</f>
        <v>2</v>
      </c>
      <c r="C443" s="282" t="str">
        <f>'Dry_Litterbag Placem_Collection'!B4</f>
        <v>Makao</v>
      </c>
      <c r="D443" s="282" t="s">
        <v>2677</v>
      </c>
      <c r="E443" s="282" t="s">
        <v>2678</v>
      </c>
      <c r="F443" s="282">
        <v>1</v>
      </c>
      <c r="G443" s="283" t="str">
        <f>'Dry_Litterbag Placem_Collection'!C4</f>
        <v>Dry_Ag1_T2</v>
      </c>
      <c r="H443" s="293" t="s">
        <v>3672</v>
      </c>
      <c r="I443" s="285" t="s">
        <v>1147</v>
      </c>
      <c r="J443" s="233" t="str">
        <f>'WetLitterbags placem_collection'!O4</f>
        <v>G737</v>
      </c>
      <c r="K443" s="235">
        <f>IFERROR(INDEX('Green_rooibos initial weight'!$C$5:$C$1749,MATCH(J443, 'Green_rooibos initial weight'!$A$5:$A$1749,0)),"")</f>
        <v>1.841</v>
      </c>
      <c r="L443" s="235">
        <f t="shared" si="44"/>
        <v>1.5911999999999999</v>
      </c>
      <c r="M443" s="235">
        <f>AVERAGE('Ashed teabags wet'!$J$809:$J$813,'Ashed teabags wet'!$J$817:$J$818,'Ashed teabags wet'!$J$820:$J$821)</f>
        <v>5.5094158734921841</v>
      </c>
      <c r="N443" s="235">
        <f t="shared" si="45"/>
        <v>1.5035341746209923</v>
      </c>
      <c r="O443" s="235">
        <f>IF(IFERROR(INDEX('Both teabags AfterWet'!$D$1:$D$839,MATCH(J443,'Both teabags AfterWet'!$B$1:$B$839,0)),"")="","",(IFERROR(INDEX('Both teabags AfterWet'!$D$1:$D$839,MATCH(J443,'Both teabags AfterWet'!$B$1:$B$839,0)),"")))</f>
        <v>0.57869999999999999</v>
      </c>
      <c r="P443" s="235">
        <f t="shared" si="46"/>
        <v>0.42809999999999998</v>
      </c>
      <c r="Q443" s="235">
        <f>IFERROR(INDEX('Ashed teabags wet'!$J$2:$J$825,MATCH(J443,'Ashed teabags wet'!$B$2:$B$825,0)),"")</f>
        <v>8.1337325349297291</v>
      </c>
      <c r="R443" s="235">
        <f t="shared" si="50"/>
        <v>0.39327949101796583</v>
      </c>
      <c r="S443" s="236">
        <f>'WetLitterbags placem_collection'!E4</f>
        <v>42766</v>
      </c>
      <c r="T443" s="236">
        <f>IF('WetLitterbags placem_collection'!G4="","",'WetLitterbags placem_collection'!G4)</f>
        <v>42818</v>
      </c>
      <c r="U443" s="237">
        <f t="shared" ref="U443:U449" si="51">IFERROR(T443-S443,"")</f>
        <v>52</v>
      </c>
      <c r="V443" s="235">
        <f t="shared" si="48"/>
        <v>1.1631</v>
      </c>
      <c r="W443" s="235">
        <f t="shared" si="49"/>
        <v>1.1102546836030265</v>
      </c>
      <c r="X443">
        <f>IFERROR(INDEX(Rainfall_Wet!$O$2:$O$217,MATCH(B443, Rainfall_Wet!$A$2:$A$217,0)),"")</f>
        <v>194.43839254400001</v>
      </c>
      <c r="Y443" s="241">
        <v>12.565665055683967</v>
      </c>
      <c r="Z443" s="241">
        <v>0.9665896196679955</v>
      </c>
      <c r="AA443" s="241">
        <v>86.467745324648035</v>
      </c>
      <c r="AB443" s="242" t="s">
        <v>2690</v>
      </c>
      <c r="AC443" s="241">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s="25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f>
        <v/>
      </c>
      <c r="AM443" t="str">
        <f>IF(ISNUMBER(SEARCH("H", 'WetLitterbags placem_collection'!X4)),"YES","")</f>
        <v/>
      </c>
      <c r="AN443" t="str">
        <f>IF(ISNUMBER(SEARCH("R", 'WetLitterbags placem_collection'!X4)),"YES","")</f>
        <v/>
      </c>
    </row>
    <row r="444" spans="1:40" ht="15" customHeight="1">
      <c r="A444" s="268" t="s">
        <v>2460</v>
      </c>
      <c r="B444" s="282">
        <f>'Dry_Litterbag Placem_Collection'!A5</f>
        <v>3</v>
      </c>
      <c r="C444" s="282" t="str">
        <f>'Dry_Litterbag Placem_Collection'!B5</f>
        <v>Makao</v>
      </c>
      <c r="D444" s="282" t="s">
        <v>2677</v>
      </c>
      <c r="E444" s="282" t="s">
        <v>2678</v>
      </c>
      <c r="F444" s="282">
        <v>1</v>
      </c>
      <c r="G444" s="283" t="str">
        <f>'Dry_Litterbag Placem_Collection'!C5</f>
        <v>Dry_Ag1_T3</v>
      </c>
      <c r="H444" s="293" t="s">
        <v>3672</v>
      </c>
      <c r="I444" s="285" t="s">
        <v>1147</v>
      </c>
      <c r="J444" s="233" t="str">
        <f>'WetLitterbags placem_collection'!O5</f>
        <v>G661</v>
      </c>
      <c r="K444" s="235">
        <f>IFERROR(INDEX('Green_rooibos initial weight'!$C$5:$C$1749,MATCH(J444, 'Green_rooibos initial weight'!$A$5:$A$1749,0)),"")</f>
        <v>2.0630000000000002</v>
      </c>
      <c r="L444" s="235">
        <f t="shared" si="44"/>
        <v>1.8132000000000001</v>
      </c>
      <c r="M444" s="235">
        <f>AVERAGE('Ashed teabags wet'!$J$809:$J$813,'Ashed teabags wet'!$J$817:$J$818,'Ashed teabags wet'!$J$820:$J$821)</f>
        <v>5.5094158734921841</v>
      </c>
      <c r="N444" s="235">
        <f t="shared" si="45"/>
        <v>1.7133032713818399</v>
      </c>
      <c r="O444" s="235" t="str">
        <f>IF(IFERROR(INDEX('Both teabags AfterWet'!$D$1:$D$839,MATCH(J444,'Both teabags AfterWet'!$B$1:$B$839,0)),"")="","",(IFERROR(INDEX('Both teabags AfterWet'!$D$1:$D$839,MATCH(J444,'Both teabags AfterWet'!$B$1:$B$839,0)),"")))</f>
        <v/>
      </c>
      <c r="P444" s="235" t="str">
        <f t="shared" si="46"/>
        <v/>
      </c>
      <c r="Q444" s="235" t="str">
        <f>IFERROR(INDEX('Ashed teabags wet'!$J$2:$J$825,MATCH(J444,'Ashed teabags wet'!$B$2:$B$825,0)),"")</f>
        <v/>
      </c>
      <c r="R444" s="235" t="str">
        <f t="shared" si="50"/>
        <v/>
      </c>
      <c r="S444" s="236">
        <f>'WetLitterbags placem_collection'!E5</f>
        <v>42766</v>
      </c>
      <c r="T444" s="236" t="str">
        <f>IF('WetLitterbags placem_collection'!G5="","",'WetLitterbags placem_collection'!G5)</f>
        <v/>
      </c>
      <c r="U444" s="237" t="str">
        <f t="shared" si="51"/>
        <v/>
      </c>
      <c r="V444" s="235" t="str">
        <f t="shared" si="48"/>
        <v/>
      </c>
      <c r="W444" s="235" t="str">
        <f t="shared" si="49"/>
        <v/>
      </c>
      <c r="X444" t="str">
        <f>IFERROR(INDEX(Rainfall_Wet!$O$2:$O$217,MATCH(B444, Rainfall_Wet!$A$2:$A$217,0)),"")</f>
        <v/>
      </c>
      <c r="Y444" s="241">
        <v>12.565665055683967</v>
      </c>
      <c r="Z444" s="241">
        <v>0.9665896196679955</v>
      </c>
      <c r="AA444" s="241">
        <v>86.467745324648035</v>
      </c>
      <c r="AB444" s="242" t="s">
        <v>2690</v>
      </c>
      <c r="AC444" s="241">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s="25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f>
        <v/>
      </c>
      <c r="AM444" t="str">
        <f>IF(ISNUMBER(SEARCH("H", 'WetLitterbags placem_collection'!X5)),"YES","")</f>
        <v/>
      </c>
      <c r="AN444" t="str">
        <f>IF(ISNUMBER(SEARCH("R", 'WetLitterbags placem_collection'!X5)),"YES","")</f>
        <v/>
      </c>
    </row>
    <row r="445" spans="1:40" ht="15" customHeight="1">
      <c r="A445" s="268" t="s">
        <v>2460</v>
      </c>
      <c r="B445" s="282">
        <f>'Dry_Litterbag Placem_Collection'!A6</f>
        <v>4</v>
      </c>
      <c r="C445" s="282" t="str">
        <f>'Dry_Litterbag Placem_Collection'!B6</f>
        <v>Makao</v>
      </c>
      <c r="D445" s="282" t="s">
        <v>2677</v>
      </c>
      <c r="E445" s="282" t="s">
        <v>2678</v>
      </c>
      <c r="F445" s="282">
        <v>1</v>
      </c>
      <c r="G445" s="283" t="str">
        <f>'Dry_Litterbag Placem_Collection'!C6</f>
        <v>Dry_Ag1_T4</v>
      </c>
      <c r="H445" s="293" t="s">
        <v>3672</v>
      </c>
      <c r="I445" s="285" t="s">
        <v>1147</v>
      </c>
      <c r="J445" s="233" t="str">
        <f>'WetLitterbags placem_collection'!O6</f>
        <v>G532</v>
      </c>
      <c r="K445" s="235">
        <f>IFERROR(INDEX('Green_rooibos initial weight'!$C$5:$C$1749,MATCH(J445, 'Green_rooibos initial weight'!$A$5:$A$1749,0)),"")</f>
        <v>2.036</v>
      </c>
      <c r="L445" s="235">
        <f t="shared" si="44"/>
        <v>1.7862</v>
      </c>
      <c r="M445" s="235">
        <f>AVERAGE('Ashed teabags wet'!$J$809:$J$813,'Ashed teabags wet'!$J$817:$J$818,'Ashed teabags wet'!$J$820:$J$821)</f>
        <v>5.5094158734921841</v>
      </c>
      <c r="N445" s="235">
        <f t="shared" si="45"/>
        <v>1.6877908136676827</v>
      </c>
      <c r="O445" s="235">
        <f>IF(IFERROR(INDEX('Both teabags AfterWet'!$D$1:$D$839,MATCH(J445,'Both teabags AfterWet'!$B$1:$B$839,0)),"")="","",(IFERROR(INDEX('Both teabags AfterWet'!$D$1:$D$839,MATCH(J445,'Both teabags AfterWet'!$B$1:$B$839,0)),"")))</f>
        <v>0.55969999999999998</v>
      </c>
      <c r="P445" s="235">
        <f t="shared" si="46"/>
        <v>0.40909999999999996</v>
      </c>
      <c r="Q445" s="235">
        <f>IFERROR(INDEX('Ashed teabags wet'!$J$2:$J$825,MATCH(J445,'Ashed teabags wet'!$B$2:$B$825,0)),"")</f>
        <v>9.5283926852740137</v>
      </c>
      <c r="R445" s="235">
        <f t="shared" si="50"/>
        <v>0.37011934552454395</v>
      </c>
      <c r="S445" s="236">
        <f>'WetLitterbags placem_collection'!E6</f>
        <v>42766</v>
      </c>
      <c r="T445" s="236">
        <f>IF('WetLitterbags placem_collection'!G6="","",'WetLitterbags placem_collection'!G6)</f>
        <v>42818</v>
      </c>
      <c r="U445" s="237">
        <f t="shared" si="51"/>
        <v>52</v>
      </c>
      <c r="V445" s="235">
        <f t="shared" si="48"/>
        <v>1.3771</v>
      </c>
      <c r="W445" s="235">
        <f t="shared" si="49"/>
        <v>1.3176714681431387</v>
      </c>
      <c r="X445">
        <f>IFERROR(INDEX(Rainfall_Wet!$O$2:$O$217,MATCH(B445, Rainfall_Wet!$A$2:$A$217,0)),"")</f>
        <v>194.43839254400001</v>
      </c>
      <c r="Y445" s="241">
        <v>12.565665055683967</v>
      </c>
      <c r="Z445" s="241">
        <v>0.9665896196679955</v>
      </c>
      <c r="AA445" s="241">
        <v>86.467745324648035</v>
      </c>
      <c r="AB445" s="242" t="s">
        <v>2690</v>
      </c>
      <c r="AC445" s="241">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s="25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f>
        <v/>
      </c>
      <c r="AM445" t="str">
        <f>IF(ISNUMBER(SEARCH("H", 'WetLitterbags placem_collection'!X6)),"YES","")</f>
        <v/>
      </c>
      <c r="AN445" t="str">
        <f>IF(ISNUMBER(SEARCH("R", 'WetLitterbags placem_collection'!X6)),"YES","")</f>
        <v/>
      </c>
    </row>
    <row r="446" spans="1:40" ht="15" customHeight="1">
      <c r="A446" s="268" t="s">
        <v>2460</v>
      </c>
      <c r="B446" s="282">
        <f>'Dry_Litterbag Placem_Collection'!A7</f>
        <v>5</v>
      </c>
      <c r="C446" s="282" t="str">
        <f>'Dry_Litterbag Placem_Collection'!B7</f>
        <v>Makao</v>
      </c>
      <c r="D446" s="282" t="s">
        <v>2677</v>
      </c>
      <c r="E446" s="282" t="s">
        <v>2678</v>
      </c>
      <c r="F446" s="282">
        <v>1</v>
      </c>
      <c r="G446" s="283" t="str">
        <f>'Dry_Litterbag Placem_Collection'!C7</f>
        <v>Dry_Ag1_T5</v>
      </c>
      <c r="H446" s="293" t="s">
        <v>3672</v>
      </c>
      <c r="I446" s="285" t="s">
        <v>1147</v>
      </c>
      <c r="J446" s="233" t="str">
        <f>'WetLitterbags placem_collection'!O7</f>
        <v>G577</v>
      </c>
      <c r="K446" s="235">
        <f>IFERROR(INDEX('Green_rooibos initial weight'!$C$5:$C$1749,MATCH(J446, 'Green_rooibos initial weight'!$A$5:$A$1749,0)),"")</f>
        <v>1.9830000000000001</v>
      </c>
      <c r="L446" s="235">
        <f t="shared" si="44"/>
        <v>1.7332000000000001</v>
      </c>
      <c r="M446" s="235">
        <f>AVERAGE('Ashed teabags wet'!$J$809:$J$813,'Ashed teabags wet'!$J$817:$J$818,'Ashed teabags wet'!$J$820:$J$821)</f>
        <v>5.5094158734921841</v>
      </c>
      <c r="N446" s="235">
        <f t="shared" si="45"/>
        <v>1.6377108040806336</v>
      </c>
      <c r="O446" s="235">
        <f>IF(IFERROR(INDEX('Both teabags AfterWet'!$D$1:$D$839,MATCH(J446,'Both teabags AfterWet'!$B$1:$B$839,0)),"")="","",(IFERROR(INDEX('Both teabags AfterWet'!$D$1:$D$839,MATCH(J446,'Both teabags AfterWet'!$B$1:$B$839,0)),"")))</f>
        <v>0.41870000000000002</v>
      </c>
      <c r="P446" s="235">
        <f t="shared" si="46"/>
        <v>0.2681</v>
      </c>
      <c r="Q446" s="235">
        <f>IFERROR(INDEX('Ashed teabags wet'!$J$2:$J$825,MATCH(J446,'Ashed teabags wet'!$B$2:$B$825,0)),"")</f>
        <v>14.349775784752945</v>
      </c>
      <c r="R446" s="235">
        <f t="shared" si="50"/>
        <v>0.22962825112107738</v>
      </c>
      <c r="S446" s="236">
        <f>'WetLitterbags placem_collection'!E7</f>
        <v>42766</v>
      </c>
      <c r="T446" s="236">
        <f>IF('WetLitterbags placem_collection'!G7="","",'WetLitterbags placem_collection'!G7)</f>
        <v>42818</v>
      </c>
      <c r="U446" s="237">
        <f t="shared" si="51"/>
        <v>52</v>
      </c>
      <c r="V446" s="235">
        <f t="shared" si="48"/>
        <v>1.4651000000000001</v>
      </c>
      <c r="W446" s="235">
        <f t="shared" si="49"/>
        <v>1.4080825529595562</v>
      </c>
      <c r="X446">
        <f>IFERROR(INDEX(Rainfall_Wet!$O$2:$O$217,MATCH(B446, Rainfall_Wet!$A$2:$A$217,0)),"")</f>
        <v>194.43839254400001</v>
      </c>
      <c r="Y446" s="241">
        <v>12.565665055683967</v>
      </c>
      <c r="Z446" s="241">
        <v>0.9665896196679955</v>
      </c>
      <c r="AA446" s="241">
        <v>86.467745324648035</v>
      </c>
      <c r="AB446" s="242" t="s">
        <v>2690</v>
      </c>
      <c r="AC446" s="241">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s="25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f>
        <v/>
      </c>
      <c r="AM446" t="str">
        <f>IF(ISNUMBER(SEARCH("H", 'WetLitterbags placem_collection'!X7)),"YES","")</f>
        <v/>
      </c>
      <c r="AN446" t="str">
        <f>IF(ISNUMBER(SEARCH("R", 'WetLitterbags placem_collection'!X7)),"YES","")</f>
        <v/>
      </c>
    </row>
    <row r="447" spans="1:40" ht="15" customHeight="1">
      <c r="A447" s="268" t="s">
        <v>2460</v>
      </c>
      <c r="B447" s="282">
        <f>'Dry_Litterbag Placem_Collection'!A8</f>
        <v>6</v>
      </c>
      <c r="C447" s="282" t="str">
        <f>'Dry_Litterbag Placem_Collection'!B8</f>
        <v>Makao</v>
      </c>
      <c r="D447" s="282" t="s">
        <v>2677</v>
      </c>
      <c r="E447" s="282" t="s">
        <v>2678</v>
      </c>
      <c r="F447" s="282">
        <v>1</v>
      </c>
      <c r="G447" s="283" t="str">
        <f>'Dry_Litterbag Placem_Collection'!C8</f>
        <v>Dry_Ag1_T6</v>
      </c>
      <c r="H447" s="293" t="s">
        <v>3672</v>
      </c>
      <c r="I447" s="285" t="s">
        <v>1147</v>
      </c>
      <c r="J447" s="233" t="str">
        <f>'WetLitterbags placem_collection'!O8</f>
        <v>G634</v>
      </c>
      <c r="K447" s="235">
        <f>IFERROR(INDEX('Green_rooibos initial weight'!$C$5:$C$1749,MATCH(J447, 'Green_rooibos initial weight'!$A$5:$A$1749,0)),"")</f>
        <v>2.02</v>
      </c>
      <c r="L447" s="235">
        <f t="shared" si="44"/>
        <v>1.7702</v>
      </c>
      <c r="M447" s="235">
        <f>AVERAGE('Ashed teabags wet'!$J$809:$J$813,'Ashed teabags wet'!$J$817:$J$818,'Ashed teabags wet'!$J$820:$J$821)</f>
        <v>5.5094158734921841</v>
      </c>
      <c r="N447" s="235">
        <f t="shared" si="45"/>
        <v>1.6726723202074414</v>
      </c>
      <c r="O447" s="235">
        <f>IF(IFERROR(INDEX('Both teabags AfterWet'!$D$1:$D$839,MATCH(J447,'Both teabags AfterWet'!$B$1:$B$839,0)),"")="","",(IFERROR(INDEX('Both teabags AfterWet'!$D$1:$D$839,MATCH(J447,'Both teabags AfterWet'!$B$1:$B$839,0)),"")))</f>
        <v>0.60129999999999995</v>
      </c>
      <c r="P447" s="235">
        <f t="shared" si="46"/>
        <v>0.45069999999999993</v>
      </c>
      <c r="Q447" s="235">
        <f>IFERROR(INDEX('Ashed teabags wet'!$J$2:$J$825,MATCH(J447,'Ashed teabags wet'!$B$2:$B$825,0)),"")</f>
        <v>9.6630327056488774</v>
      </c>
      <c r="R447" s="235">
        <f t="shared" si="50"/>
        <v>0.40714871159564048</v>
      </c>
      <c r="S447" s="236">
        <f>'WetLitterbags placem_collection'!E8</f>
        <v>42766</v>
      </c>
      <c r="T447" s="236">
        <f>IF('WetLitterbags placem_collection'!G8="","",'WetLitterbags placem_collection'!G8)</f>
        <v>42818</v>
      </c>
      <c r="U447" s="237">
        <f t="shared" si="51"/>
        <v>52</v>
      </c>
      <c r="V447" s="235">
        <f t="shared" si="48"/>
        <v>1.3195000000000001</v>
      </c>
      <c r="W447" s="235">
        <f t="shared" si="49"/>
        <v>1.2655236086118009</v>
      </c>
      <c r="X447">
        <f>IFERROR(INDEX(Rainfall_Wet!$O$2:$O$217,MATCH(B447, Rainfall_Wet!$A$2:$A$217,0)),"")</f>
        <v>194.43839254400001</v>
      </c>
      <c r="Y447" s="241">
        <v>12.565665055683967</v>
      </c>
      <c r="Z447" s="241">
        <v>0.9665896196679955</v>
      </c>
      <c r="AA447" s="241">
        <v>86.467745324648035</v>
      </c>
      <c r="AB447" s="242" t="s">
        <v>2690</v>
      </c>
      <c r="AC447" s="241">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s="25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f>
        <v/>
      </c>
      <c r="AM447" t="str">
        <f>IF(ISNUMBER(SEARCH("H", 'WetLitterbags placem_collection'!X8)),"YES","")</f>
        <v/>
      </c>
      <c r="AN447" t="str">
        <f>IF(ISNUMBER(SEARCH("R", 'WetLitterbags placem_collection'!X8)),"YES","")</f>
        <v>YES</v>
      </c>
    </row>
    <row r="448" spans="1:40" ht="15" customHeight="1">
      <c r="A448" s="268" t="s">
        <v>2460</v>
      </c>
      <c r="B448" s="282">
        <f>'Dry_Litterbag Placem_Collection'!A9</f>
        <v>7</v>
      </c>
      <c r="C448" s="282" t="str">
        <f>'Dry_Litterbag Placem_Collection'!B9</f>
        <v>Makao</v>
      </c>
      <c r="D448" s="282" t="s">
        <v>2677</v>
      </c>
      <c r="E448" s="282" t="s">
        <v>2678</v>
      </c>
      <c r="F448" s="282">
        <v>1</v>
      </c>
      <c r="G448" s="283" t="str">
        <f>'Dry_Litterbag Placem_Collection'!C9</f>
        <v>Dry_Ag1_T7</v>
      </c>
      <c r="H448" s="293" t="s">
        <v>3672</v>
      </c>
      <c r="I448" s="285" t="s">
        <v>1147</v>
      </c>
      <c r="J448" s="233" t="str">
        <f>'WetLitterbags placem_collection'!O9</f>
        <v>G665</v>
      </c>
      <c r="K448" s="235">
        <f>IFERROR(INDEX('Green_rooibos initial weight'!$C$5:$C$1749,MATCH(J448, 'Green_rooibos initial weight'!$A$5:$A$1749,0)),"")</f>
        <v>2.09</v>
      </c>
      <c r="L448" s="235">
        <f t="shared" si="44"/>
        <v>1.8401999999999998</v>
      </c>
      <c r="M448" s="235">
        <f>AVERAGE('Ashed teabags wet'!$J$809:$J$813,'Ashed teabags wet'!$J$817:$J$818,'Ashed teabags wet'!$J$820:$J$821)</f>
        <v>5.5094158734921841</v>
      </c>
      <c r="N448" s="235">
        <f t="shared" si="45"/>
        <v>1.7388157290959967</v>
      </c>
      <c r="O448" s="235">
        <f>IF(IFERROR(INDEX('Both teabags AfterWet'!$D$1:$D$839,MATCH(J448,'Both teabags AfterWet'!$B$1:$B$839,0)),"")="","",(IFERROR(INDEX('Both teabags AfterWet'!$D$1:$D$839,MATCH(J448,'Both teabags AfterWet'!$B$1:$B$839,0)),"")))</f>
        <v>0.56399999999999995</v>
      </c>
      <c r="P448" s="235">
        <f t="shared" si="46"/>
        <v>0.41339999999999993</v>
      </c>
      <c r="Q448" s="235">
        <f>IFERROR(INDEX('Ashed teabags wet'!$J$2:$J$825,MATCH(J448,'Ashed teabags wet'!$B$2:$B$825,0)),"")</f>
        <v>10.694923607688283</v>
      </c>
      <c r="R448" s="235">
        <f t="shared" si="50"/>
        <v>0.36918718580581655</v>
      </c>
      <c r="S448" s="236">
        <f>'WetLitterbags placem_collection'!E9</f>
        <v>42766</v>
      </c>
      <c r="T448" s="236">
        <f>IF('WetLitterbags placem_collection'!G9="","",'WetLitterbags placem_collection'!G9)</f>
        <v>42818</v>
      </c>
      <c r="U448" s="237">
        <f t="shared" si="51"/>
        <v>52</v>
      </c>
      <c r="V448" s="235">
        <f t="shared" si="48"/>
        <v>1.4267999999999998</v>
      </c>
      <c r="W448" s="235">
        <f t="shared" si="49"/>
        <v>1.36962854329018</v>
      </c>
      <c r="X448">
        <f>IFERROR(INDEX(Rainfall_Wet!$O$2:$O$217,MATCH(B448, Rainfall_Wet!$A$2:$A$217,0)),"")</f>
        <v>194.43839254400001</v>
      </c>
      <c r="Y448" s="241">
        <v>12.565665055683967</v>
      </c>
      <c r="Z448" s="241">
        <v>0.9665896196679955</v>
      </c>
      <c r="AA448" s="241">
        <v>86.467745324648035</v>
      </c>
      <c r="AB448" s="242" t="s">
        <v>2690</v>
      </c>
      <c r="AC448" s="241">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s="25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f>
        <v/>
      </c>
      <c r="AM448" t="str">
        <f>IF(ISNUMBER(SEARCH("H", 'WetLitterbags placem_collection'!X9)),"YES","")</f>
        <v/>
      </c>
      <c r="AN448" t="str">
        <f>IF(ISNUMBER(SEARCH("R", 'WetLitterbags placem_collection'!X9)),"YES","")</f>
        <v>YES</v>
      </c>
    </row>
    <row r="449" spans="1:40" ht="15" customHeight="1">
      <c r="A449" s="268" t="s">
        <v>2460</v>
      </c>
      <c r="B449" s="282">
        <f>'Dry_Litterbag Placem_Collection'!A10</f>
        <v>8</v>
      </c>
      <c r="C449" s="282" t="str">
        <f>'Dry_Litterbag Placem_Collection'!B10</f>
        <v>Makao</v>
      </c>
      <c r="D449" s="282" t="s">
        <v>2677</v>
      </c>
      <c r="E449" s="282" t="s">
        <v>2678</v>
      </c>
      <c r="F449" s="282">
        <v>1</v>
      </c>
      <c r="G449" s="283" t="str">
        <f>'Dry_Litterbag Placem_Collection'!C10</f>
        <v>Dry_Ag1_T8</v>
      </c>
      <c r="H449" s="293" t="s">
        <v>3672</v>
      </c>
      <c r="I449" s="285" t="s">
        <v>1147</v>
      </c>
      <c r="J449" s="233" t="str">
        <f>'WetLitterbags placem_collection'!O10</f>
        <v>G701</v>
      </c>
      <c r="K449" s="235">
        <f>IFERROR(INDEX('Green_rooibos initial weight'!$C$5:$C$1749,MATCH(J449, 'Green_rooibos initial weight'!$A$5:$A$1749,0)),"")</f>
        <v>1.9159999999999999</v>
      </c>
      <c r="L449" s="235">
        <f t="shared" si="44"/>
        <v>1.6661999999999999</v>
      </c>
      <c r="M449" s="235">
        <f>AVERAGE('Ashed teabags wet'!$J$809:$J$813,'Ashed teabags wet'!$J$817:$J$818,'Ashed teabags wet'!$J$820:$J$821)</f>
        <v>5.5094158734921841</v>
      </c>
      <c r="N449" s="235">
        <f t="shared" si="45"/>
        <v>1.5744021127158732</v>
      </c>
      <c r="O449" s="235">
        <f>IF(IFERROR(INDEX('Both teabags AfterWet'!$D$1:$D$839,MATCH(J449,'Both teabags AfterWet'!$B$1:$B$839,0)),"")="","",(IFERROR(INDEX('Both teabags AfterWet'!$D$1:$D$839,MATCH(J449,'Both teabags AfterWet'!$B$1:$B$839,0)),"")))</f>
        <v>0.59260000000000002</v>
      </c>
      <c r="P449" s="235">
        <f t="shared" si="46"/>
        <v>0.442</v>
      </c>
      <c r="Q449" s="235">
        <f>IFERROR(INDEX('Ashed teabags wet'!$J$2:$J$825,MATCH(J449,'Ashed teabags wet'!$B$2:$B$825,0)),"")</f>
        <v>8.8163662932295175</v>
      </c>
      <c r="R449" s="235">
        <f t="shared" si="50"/>
        <v>0.40303166098392551</v>
      </c>
      <c r="S449" s="236">
        <f>'WetLitterbags placem_collection'!E10</f>
        <v>42766</v>
      </c>
      <c r="T449" s="236">
        <f>IF('WetLitterbags placem_collection'!G10="","",'WetLitterbags placem_collection'!G10)</f>
        <v>42818</v>
      </c>
      <c r="U449" s="237">
        <f t="shared" si="51"/>
        <v>52</v>
      </c>
      <c r="V449" s="235">
        <f t="shared" si="48"/>
        <v>1.2242</v>
      </c>
      <c r="W449" s="235">
        <f t="shared" si="49"/>
        <v>1.1713704517319476</v>
      </c>
      <c r="X449">
        <f>IFERROR(INDEX(Rainfall_Wet!$O$2:$O$217,MATCH(B449, Rainfall_Wet!$A$2:$A$217,0)),"")</f>
        <v>194.43839254400001</v>
      </c>
      <c r="Y449" s="241">
        <v>12.565665055683967</v>
      </c>
      <c r="Z449" s="241">
        <v>0.9665896196679955</v>
      </c>
      <c r="AA449" s="241">
        <v>86.467745324648035</v>
      </c>
      <c r="AB449" s="242" t="s">
        <v>2690</v>
      </c>
      <c r="AC449" s="241">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s="25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f>
        <v/>
      </c>
      <c r="AM449" t="str">
        <f>IF(ISNUMBER(SEARCH("H", 'WetLitterbags placem_collection'!X10)),"YES","")</f>
        <v/>
      </c>
      <c r="AN449" t="str">
        <f>IF(ISNUMBER(SEARCH("R", 'WetLitterbags placem_collection'!X10)),"YES","")</f>
        <v/>
      </c>
    </row>
    <row r="450" spans="1:40" ht="15" customHeight="1">
      <c r="A450" s="268" t="s">
        <v>2460</v>
      </c>
      <c r="B450" s="282">
        <f>'Dry_Litterbag Placem_Collection'!A11</f>
        <v>9</v>
      </c>
      <c r="C450" s="282" t="str">
        <f>'Dry_Litterbag Placem_Collection'!B11</f>
        <v>Makao</v>
      </c>
      <c r="D450" s="282" t="s">
        <v>2677</v>
      </c>
      <c r="E450" s="282" t="s">
        <v>2678</v>
      </c>
      <c r="F450" s="282">
        <v>2</v>
      </c>
      <c r="G450" s="283" t="str">
        <f>'Dry_Litterbag Placem_Collection'!C11</f>
        <v>Dry_Ag2_T1</v>
      </c>
      <c r="H450" s="293" t="s">
        <v>3672</v>
      </c>
      <c r="I450" s="285" t="s">
        <v>1147</v>
      </c>
      <c r="J450" s="233" t="str">
        <f>'WetLitterbags placem_collection'!O11</f>
        <v>G476</v>
      </c>
      <c r="K450" s="235">
        <f>IFERROR(INDEX('Green_rooibos initial weight'!$C$5:$C$1749,MATCH(J450, 'Green_rooibos initial weight'!$A$5:$A$1749,0)),"")</f>
        <v>2.121</v>
      </c>
      <c r="L450" s="235">
        <f t="shared" si="44"/>
        <v>1.8712</v>
      </c>
      <c r="M450" s="235">
        <f>AVERAGE('Ashed teabags wet'!$J$809:$J$813,'Ashed teabags wet'!$J$817:$J$818,'Ashed teabags wet'!$J$820:$J$821)</f>
        <v>5.5094158734921841</v>
      </c>
      <c r="N450" s="235">
        <f t="shared" si="45"/>
        <v>1.7681078101752141</v>
      </c>
      <c r="O450" s="235">
        <f>IF(IFERROR(INDEX('Both teabags AfterWet'!$D$1:$D$839,MATCH(J450,'Both teabags AfterWet'!$B$1:$B$839,0)),"")="","",(IFERROR(INDEX('Both teabags AfterWet'!$D$1:$D$839,MATCH(J450,'Both teabags AfterWet'!$B$1:$B$839,0)),"")))</f>
        <v>0.66479999999999995</v>
      </c>
      <c r="P450" s="235">
        <f t="shared" si="46"/>
        <v>0.51419999999999999</v>
      </c>
      <c r="Q450" s="235">
        <f>IFERROR(INDEX('Ashed teabags wet'!$J$2:$J$825,MATCH(J450,'Ashed teabags wet'!$B$2:$B$825,0)),"")</f>
        <v>18.05555555555533</v>
      </c>
      <c r="R450" s="235">
        <f t="shared" si="50"/>
        <v>0.4213583333333345</v>
      </c>
      <c r="S450" s="236">
        <f>'WetLitterbags placem_collection'!E11</f>
        <v>42766</v>
      </c>
      <c r="T450" s="236">
        <f>IF('WetLitterbags placem_collection'!G11="","",'WetLitterbags placem_collection'!G11)</f>
        <v>42818</v>
      </c>
      <c r="U450" s="237">
        <f t="shared" ref="U450:U513" si="52">IFERROR(T450-S450,"")</f>
        <v>52</v>
      </c>
      <c r="V450" s="235">
        <f t="shared" si="48"/>
        <v>1.357</v>
      </c>
      <c r="W450" s="235">
        <f t="shared" si="49"/>
        <v>1.3467494768418797</v>
      </c>
      <c r="X450">
        <f>IFERROR(INDEX(Rainfall_Wet!$O$2:$O$217,MATCH(B450, Rainfall_Wet!$A$2:$A$217,0)),"")</f>
        <v>194.43839254400001</v>
      </c>
      <c r="Y450" s="241">
        <v>21.13063730679653</v>
      </c>
      <c r="Z450" s="241">
        <v>3.0912555579081076</v>
      </c>
      <c r="AA450" s="241">
        <v>75.778107135295357</v>
      </c>
      <c r="AB450" s="242" t="s">
        <v>2688</v>
      </c>
      <c r="AC450" s="241">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s="25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f>
        <v/>
      </c>
      <c r="AM450" t="str">
        <f>IF(ISNUMBER(SEARCH("H", 'WetLitterbags placem_collection'!X11)),"YES","")</f>
        <v/>
      </c>
      <c r="AN450" t="str">
        <f>IF(ISNUMBER(SEARCH("R", 'WetLitterbags placem_collection'!X11)),"YES","")</f>
        <v/>
      </c>
    </row>
    <row r="451" spans="1:40" ht="15" customHeight="1">
      <c r="A451" s="268" t="s">
        <v>2460</v>
      </c>
      <c r="B451" s="282">
        <f>'Dry_Litterbag Placem_Collection'!A12</f>
        <v>10</v>
      </c>
      <c r="C451" s="282" t="str">
        <f>'Dry_Litterbag Placem_Collection'!B12</f>
        <v>Makao</v>
      </c>
      <c r="D451" s="282" t="s">
        <v>2677</v>
      </c>
      <c r="E451" s="282" t="s">
        <v>2678</v>
      </c>
      <c r="F451" s="282">
        <v>2</v>
      </c>
      <c r="G451" s="283" t="str">
        <f>'Dry_Litterbag Placem_Collection'!C12</f>
        <v>Dry_Ag2_T2</v>
      </c>
      <c r="H451" s="293" t="s">
        <v>3672</v>
      </c>
      <c r="I451" s="285" t="s">
        <v>1147</v>
      </c>
      <c r="J451" s="233" t="str">
        <f>'WetLitterbags placem_collection'!O12</f>
        <v>G606</v>
      </c>
      <c r="K451" s="235">
        <f>IFERROR(INDEX('Green_rooibos initial weight'!$C$5:$C$1749,MATCH(J451, 'Green_rooibos initial weight'!$A$5:$A$1749,0)),"")</f>
        <v>1.921</v>
      </c>
      <c r="L451" s="235">
        <f t="shared" ref="L451:L514" si="53">K451-($BG$7+$BG$8)</f>
        <v>1.6712</v>
      </c>
      <c r="M451" s="235">
        <f>AVERAGE('Ashed teabags wet'!$J$809:$J$813,'Ashed teabags wet'!$J$817:$J$818,'Ashed teabags wet'!$J$820:$J$821)</f>
        <v>5.5094158734921841</v>
      </c>
      <c r="N451" s="235">
        <f t="shared" ref="N451:N514" si="54">IFERROR(L451-(M451/100)*L451,"")</f>
        <v>1.5791266419221985</v>
      </c>
      <c r="O451" s="235">
        <f>IF(IFERROR(INDEX('Both teabags AfterWet'!$D$1:$D$839,MATCH(J451,'Both teabags AfterWet'!$B$1:$B$839,0)),"")="","",(IFERROR(INDEX('Both teabags AfterWet'!$D$1:$D$839,MATCH(J451,'Both teabags AfterWet'!$B$1:$B$839,0)),"")))</f>
        <v>0.63539999999999996</v>
      </c>
      <c r="P451" s="235">
        <f t="shared" ref="P451:P514" si="55">IFERROR(IF(O451&gt;0,O451-($BG$7),""),"")</f>
        <v>0.48479999999999995</v>
      </c>
      <c r="Q451" s="235">
        <f>IFERROR(INDEX('Ashed teabags wet'!$J$2:$J$825,MATCH(J451,'Ashed teabags wet'!$B$2:$B$825,0)),"")</f>
        <v>10.416666666666313</v>
      </c>
      <c r="R451" s="235">
        <f t="shared" si="50"/>
        <v>0.43430000000000168</v>
      </c>
      <c r="S451" s="236">
        <f>'WetLitterbags placem_collection'!E12</f>
        <v>42766</v>
      </c>
      <c r="T451" s="236">
        <f>IF('WetLitterbags placem_collection'!G12="","",'WetLitterbags placem_collection'!G12)</f>
        <v>42818</v>
      </c>
      <c r="U451" s="237">
        <f t="shared" si="52"/>
        <v>52</v>
      </c>
      <c r="V451" s="235">
        <f t="shared" ref="V451:V514" si="56">IFERROR(L451-P451,"")</f>
        <v>1.1864000000000001</v>
      </c>
      <c r="W451" s="235">
        <f t="shared" ref="W451:W514" si="57">IFERROR(N451-R451,"")</f>
        <v>1.1448266419221969</v>
      </c>
      <c r="X451">
        <f>IFERROR(INDEX(Rainfall_Wet!$O$2:$O$217,MATCH(B451, Rainfall_Wet!$A$2:$A$217,0)),"")</f>
        <v>194.43839254400001</v>
      </c>
      <c r="Y451" s="241">
        <v>21.13063730679653</v>
      </c>
      <c r="Z451" s="241">
        <v>3.0912555579081076</v>
      </c>
      <c r="AA451" s="241">
        <v>75.778107135295357</v>
      </c>
      <c r="AB451" s="242" t="s">
        <v>2688</v>
      </c>
      <c r="AC451" s="241">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s="25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f>
        <v/>
      </c>
      <c r="AM451" t="str">
        <f>IF(ISNUMBER(SEARCH("H", 'WetLitterbags placem_collection'!X12)),"YES","")</f>
        <v/>
      </c>
      <c r="AN451" t="str">
        <f>IF(ISNUMBER(SEARCH("R", 'WetLitterbags placem_collection'!X12)),"YES","")</f>
        <v/>
      </c>
    </row>
    <row r="452" spans="1:40" ht="15" customHeight="1">
      <c r="A452" s="268" t="s">
        <v>2460</v>
      </c>
      <c r="B452" s="282">
        <f>'Dry_Litterbag Placem_Collection'!A13</f>
        <v>11</v>
      </c>
      <c r="C452" s="282" t="str">
        <f>'Dry_Litterbag Placem_Collection'!B13</f>
        <v>Makao</v>
      </c>
      <c r="D452" s="282" t="s">
        <v>2677</v>
      </c>
      <c r="E452" s="282" t="s">
        <v>2678</v>
      </c>
      <c r="F452" s="282">
        <v>2</v>
      </c>
      <c r="G452" s="283" t="str">
        <f>'Dry_Litterbag Placem_Collection'!C13</f>
        <v>Dry_Ag2_T3</v>
      </c>
      <c r="H452" s="293" t="s">
        <v>3672</v>
      </c>
      <c r="I452" s="285" t="s">
        <v>1147</v>
      </c>
      <c r="J452" s="233" t="str">
        <f>'WetLitterbags placem_collection'!O13</f>
        <v>G523</v>
      </c>
      <c r="K452" s="235">
        <f>IFERROR(INDEX('Green_rooibos initial weight'!$C$5:$C$1749,MATCH(J452, 'Green_rooibos initial weight'!$A$5:$A$1749,0)),"")</f>
        <v>2.1419999999999999</v>
      </c>
      <c r="L452" s="235">
        <f t="shared" si="53"/>
        <v>1.8921999999999999</v>
      </c>
      <c r="M452" s="235">
        <f>AVERAGE('Ashed teabags wet'!$J$809:$J$813,'Ashed teabags wet'!$J$817:$J$818,'Ashed teabags wet'!$J$820:$J$821)</f>
        <v>5.5094158734921841</v>
      </c>
      <c r="N452" s="235">
        <f t="shared" si="54"/>
        <v>1.7879508328417808</v>
      </c>
      <c r="O452" s="235">
        <f>IF(IFERROR(INDEX('Both teabags AfterWet'!$D$1:$D$839,MATCH(J452,'Both teabags AfterWet'!$B$1:$B$839,0)),"")="","",(IFERROR(INDEX('Both teabags AfterWet'!$D$1:$D$839,MATCH(J452,'Both teabags AfterWet'!$B$1:$B$839,0)),"")))</f>
        <v>0.63119999999999998</v>
      </c>
      <c r="P452" s="235">
        <f t="shared" si="55"/>
        <v>0.48059999999999997</v>
      </c>
      <c r="Q452" s="235">
        <f>IFERROR(INDEX('Ashed teabags wet'!$J$2:$J$825,MATCH(J452,'Ashed teabags wet'!$B$2:$B$825,0)),"")</f>
        <v>9.5734126984128558</v>
      </c>
      <c r="R452" s="235">
        <f t="shared" si="50"/>
        <v>0.43459017857142779</v>
      </c>
      <c r="S452" s="236">
        <f>'WetLitterbags placem_collection'!E13</f>
        <v>42766</v>
      </c>
      <c r="T452" s="236">
        <f>IF('WetLitterbags placem_collection'!G13="","",'WetLitterbags placem_collection'!G13)</f>
        <v>42818</v>
      </c>
      <c r="U452" s="237">
        <f t="shared" si="52"/>
        <v>52</v>
      </c>
      <c r="V452" s="235">
        <f t="shared" si="56"/>
        <v>1.4116</v>
      </c>
      <c r="W452" s="235">
        <f t="shared" si="57"/>
        <v>1.3533606542703529</v>
      </c>
      <c r="X452">
        <f>IFERROR(INDEX(Rainfall_Wet!$O$2:$O$217,MATCH(B452, Rainfall_Wet!$A$2:$A$217,0)),"")</f>
        <v>194.43839254400001</v>
      </c>
      <c r="Y452" s="241">
        <v>21.13063730679653</v>
      </c>
      <c r="Z452" s="241">
        <v>3.0912555579081076</v>
      </c>
      <c r="AA452" s="241">
        <v>75.778107135295357</v>
      </c>
      <c r="AB452" s="242" t="s">
        <v>2688</v>
      </c>
      <c r="AC452" s="241">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s="25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f>
        <v/>
      </c>
      <c r="AM452" t="str">
        <f>IF(ISNUMBER(SEARCH("H", 'WetLitterbags placem_collection'!X13)),"YES","")</f>
        <v/>
      </c>
      <c r="AN452" t="str">
        <f>IF(ISNUMBER(SEARCH("R", 'WetLitterbags placem_collection'!X13)),"YES","")</f>
        <v/>
      </c>
    </row>
    <row r="453" spans="1:40" ht="15" customHeight="1">
      <c r="A453" s="268" t="s">
        <v>2460</v>
      </c>
      <c r="B453" s="282">
        <f>'Dry_Litterbag Placem_Collection'!A14</f>
        <v>12</v>
      </c>
      <c r="C453" s="282" t="str">
        <f>'Dry_Litterbag Placem_Collection'!B14</f>
        <v>Makao</v>
      </c>
      <c r="D453" s="282" t="s">
        <v>2677</v>
      </c>
      <c r="E453" s="282" t="s">
        <v>2678</v>
      </c>
      <c r="F453" s="282">
        <v>2</v>
      </c>
      <c r="G453" s="283" t="str">
        <f>'Dry_Litterbag Placem_Collection'!C14</f>
        <v>Dry_Ag2_T4</v>
      </c>
      <c r="H453" s="293" t="s">
        <v>3672</v>
      </c>
      <c r="I453" s="285" t="s">
        <v>1147</v>
      </c>
      <c r="J453" s="233" t="str">
        <f>'WetLitterbags placem_collection'!O14</f>
        <v>G490</v>
      </c>
      <c r="K453" s="235">
        <f>IFERROR(INDEX('Green_rooibos initial weight'!$C$5:$C$1749,MATCH(J453, 'Green_rooibos initial weight'!$A$5:$A$1749,0)),"")</f>
        <v>1.881</v>
      </c>
      <c r="L453" s="235">
        <f t="shared" si="53"/>
        <v>1.6312</v>
      </c>
      <c r="M453" s="235">
        <f>AVERAGE('Ashed teabags wet'!$J$809:$J$813,'Ashed teabags wet'!$J$817:$J$818,'Ashed teabags wet'!$J$820:$J$821)</f>
        <v>5.5094158734921841</v>
      </c>
      <c r="N453" s="235">
        <f t="shared" si="54"/>
        <v>1.5413304082715955</v>
      </c>
      <c r="O453" s="235" t="str">
        <f>IF(IFERROR(INDEX('Both teabags AfterWet'!$D$1:$D$839,MATCH(J453,'Both teabags AfterWet'!$B$1:$B$839,0)),"")="","",(IFERROR(INDEX('Both teabags AfterWet'!$D$1:$D$839,MATCH(J453,'Both teabags AfterWet'!$B$1:$B$839,0)),"")))</f>
        <v/>
      </c>
      <c r="P453" s="235" t="str">
        <f t="shared" si="55"/>
        <v/>
      </c>
      <c r="Q453" s="235" t="str">
        <f>IFERROR(INDEX('Ashed teabags wet'!$J$2:$J$825,MATCH(J453,'Ashed teabags wet'!$B$2:$B$825,0)),"")</f>
        <v/>
      </c>
      <c r="R453" s="235" t="str">
        <f t="shared" si="50"/>
        <v/>
      </c>
      <c r="S453" s="236">
        <f>'WetLitterbags placem_collection'!E14</f>
        <v>42766</v>
      </c>
      <c r="T453" s="236" t="str">
        <f>IF('WetLitterbags placem_collection'!G14="","",'WetLitterbags placem_collection'!G14)</f>
        <v/>
      </c>
      <c r="U453" s="237" t="str">
        <f t="shared" si="52"/>
        <v/>
      </c>
      <c r="V453" s="235" t="str">
        <f t="shared" si="56"/>
        <v/>
      </c>
      <c r="W453" s="235" t="str">
        <f t="shared" si="57"/>
        <v/>
      </c>
      <c r="X453" t="str">
        <f>IFERROR(INDEX(Rainfall_Wet!$O$2:$O$217,MATCH(B453, Rainfall_Wet!$A$2:$A$217,0)),"")</f>
        <v/>
      </c>
      <c r="Y453" s="241">
        <v>21.13063730679653</v>
      </c>
      <c r="Z453" s="241">
        <v>3.0912555579081076</v>
      </c>
      <c r="AA453" s="241">
        <v>75.778107135295357</v>
      </c>
      <c r="AB453" s="242" t="s">
        <v>2688</v>
      </c>
      <c r="AC453" s="241">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s="25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f>
        <v/>
      </c>
      <c r="AM453" t="str">
        <f>IF(ISNUMBER(SEARCH("H", 'WetLitterbags placem_collection'!X14)),"YES","")</f>
        <v/>
      </c>
      <c r="AN453" t="str">
        <f>IF(ISNUMBER(SEARCH("R", 'WetLitterbags placem_collection'!X14)),"YES","")</f>
        <v/>
      </c>
    </row>
    <row r="454" spans="1:40" ht="15" customHeight="1">
      <c r="A454" s="268" t="s">
        <v>2460</v>
      </c>
      <c r="B454" s="282">
        <f>'Dry_Litterbag Placem_Collection'!A15</f>
        <v>13</v>
      </c>
      <c r="C454" s="282" t="str">
        <f>'Dry_Litterbag Placem_Collection'!B15</f>
        <v>Makao</v>
      </c>
      <c r="D454" s="282" t="s">
        <v>2677</v>
      </c>
      <c r="E454" s="282" t="s">
        <v>2678</v>
      </c>
      <c r="F454" s="282">
        <v>2</v>
      </c>
      <c r="G454" s="283" t="str">
        <f>'Dry_Litterbag Placem_Collection'!C15</f>
        <v>Dry_Ag2_T5</v>
      </c>
      <c r="H454" s="293" t="s">
        <v>3672</v>
      </c>
      <c r="I454" s="285" t="s">
        <v>1147</v>
      </c>
      <c r="J454" s="233" t="str">
        <f>'WetLitterbags placem_collection'!O15</f>
        <v>G241</v>
      </c>
      <c r="K454" s="235">
        <f>IFERROR(INDEX('Green_rooibos initial weight'!$C$5:$C$1749,MATCH(J454, 'Green_rooibos initial weight'!$A$5:$A$1749,0)),"")</f>
        <v>2.0179999999999998</v>
      </c>
      <c r="L454" s="235">
        <f t="shared" si="53"/>
        <v>1.7681999999999998</v>
      </c>
      <c r="M454" s="235">
        <f>AVERAGE('Ashed teabags wet'!$J$809:$J$813,'Ashed teabags wet'!$J$817:$J$818,'Ashed teabags wet'!$J$820:$J$821)</f>
        <v>5.5094158734921841</v>
      </c>
      <c r="N454" s="235">
        <f t="shared" si="54"/>
        <v>1.6707825085249111</v>
      </c>
      <c r="O454" s="235">
        <f>IF(IFERROR(INDEX('Both teabags AfterWet'!$D$1:$D$839,MATCH(J454,'Both teabags AfterWet'!$B$1:$B$839,0)),"")="","",(IFERROR(INDEX('Both teabags AfterWet'!$D$1:$D$839,MATCH(J454,'Both teabags AfterWet'!$B$1:$B$839,0)),"")))</f>
        <v>0.52059999999999995</v>
      </c>
      <c r="P454" s="235">
        <f t="shared" si="55"/>
        <v>0.36999999999999994</v>
      </c>
      <c r="Q454" s="235">
        <f>IFERROR(INDEX('Ashed teabags wet'!$J$2:$J$825,MATCH(J454,'Ashed teabags wet'!$B$2:$B$825,0)),"")</f>
        <v>17.872968980798372</v>
      </c>
      <c r="R454" s="235">
        <f t="shared" si="50"/>
        <v>0.30387001477104597</v>
      </c>
      <c r="S454" s="236">
        <f>'WetLitterbags placem_collection'!E15</f>
        <v>42766</v>
      </c>
      <c r="T454" s="236">
        <f>IF('WetLitterbags placem_collection'!G15="","",'WetLitterbags placem_collection'!G15)</f>
        <v>42818</v>
      </c>
      <c r="U454" s="237">
        <f t="shared" si="52"/>
        <v>52</v>
      </c>
      <c r="V454" s="235">
        <f t="shared" si="56"/>
        <v>1.3981999999999999</v>
      </c>
      <c r="W454" s="235">
        <f t="shared" si="57"/>
        <v>1.366912493753865</v>
      </c>
      <c r="X454">
        <f>IFERROR(INDEX(Rainfall_Wet!$O$2:$O$217,MATCH(B454, Rainfall_Wet!$A$2:$A$217,0)),"")</f>
        <v>194.43839254400001</v>
      </c>
      <c r="Y454" s="241">
        <v>21.13063730679653</v>
      </c>
      <c r="Z454" s="241">
        <v>3.0912555579081076</v>
      </c>
      <c r="AA454" s="241">
        <v>75.778107135295357</v>
      </c>
      <c r="AB454" s="242" t="s">
        <v>2688</v>
      </c>
      <c r="AC454" s="241">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s="25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f>
        <v/>
      </c>
      <c r="AM454" t="str">
        <f>IF(ISNUMBER(SEARCH("H", 'WetLitterbags placem_collection'!X15)),"YES","")</f>
        <v/>
      </c>
      <c r="AN454" t="str">
        <f>IF(ISNUMBER(SEARCH("R", 'WetLitterbags placem_collection'!X15)),"YES","")</f>
        <v/>
      </c>
    </row>
    <row r="455" spans="1:40" ht="15" customHeight="1">
      <c r="A455" s="268" t="s">
        <v>2460</v>
      </c>
      <c r="B455" s="282">
        <f>'Dry_Litterbag Placem_Collection'!A16</f>
        <v>14</v>
      </c>
      <c r="C455" s="282" t="str">
        <f>'Dry_Litterbag Placem_Collection'!B16</f>
        <v>Makao</v>
      </c>
      <c r="D455" s="282" t="s">
        <v>2677</v>
      </c>
      <c r="E455" s="282" t="s">
        <v>2678</v>
      </c>
      <c r="F455" s="282">
        <v>2</v>
      </c>
      <c r="G455" s="283" t="str">
        <f>'Dry_Litterbag Placem_Collection'!C16</f>
        <v>Dry_Ag2_T6</v>
      </c>
      <c r="H455" s="293" t="s">
        <v>3672</v>
      </c>
      <c r="I455" s="285" t="s">
        <v>1147</v>
      </c>
      <c r="J455" s="233" t="str">
        <f>'WetLitterbags placem_collection'!O16</f>
        <v>G503</v>
      </c>
      <c r="K455" s="235">
        <f>IFERROR(INDEX('Green_rooibos initial weight'!$C$5:$C$1749,MATCH(J455, 'Green_rooibos initial weight'!$A$5:$A$1749,0)),"")</f>
        <v>1.9810000000000001</v>
      </c>
      <c r="L455" s="235">
        <f t="shared" si="53"/>
        <v>1.7312000000000001</v>
      </c>
      <c r="M455" s="235">
        <f>AVERAGE('Ashed teabags wet'!$J$809:$J$813,'Ashed teabags wet'!$J$817:$J$818,'Ashed teabags wet'!$J$820:$J$821)</f>
        <v>5.5094158734921841</v>
      </c>
      <c r="N455" s="235">
        <f t="shared" si="54"/>
        <v>1.6358209923981033</v>
      </c>
      <c r="O455" s="235">
        <f>IF(IFERROR(INDEX('Both teabags AfterWet'!$D$1:$D$839,MATCH(J455,'Both teabags AfterWet'!$B$1:$B$839,0)),"")="","",(IFERROR(INDEX('Both teabags AfterWet'!$D$1:$D$839,MATCH(J455,'Both teabags AfterWet'!$B$1:$B$839,0)),"")))</f>
        <v>0.501</v>
      </c>
      <c r="P455" s="235">
        <f t="shared" si="55"/>
        <v>0.35039999999999999</v>
      </c>
      <c r="Q455" s="235">
        <f>IFERROR(INDEX('Ashed teabags wet'!$J$2:$J$825,MATCH(J455,'Ashed teabags wet'!$B$2:$B$825,0)),"")</f>
        <v>12.970297029702667</v>
      </c>
      <c r="R455" s="235">
        <f t="shared" si="50"/>
        <v>0.30495207920792183</v>
      </c>
      <c r="S455" s="236">
        <f>'WetLitterbags placem_collection'!E16</f>
        <v>42766</v>
      </c>
      <c r="T455" s="236">
        <f>IF('WetLitterbags placem_collection'!G16="","",'WetLitterbags placem_collection'!G16)</f>
        <v>42818</v>
      </c>
      <c r="U455" s="237">
        <f t="shared" si="52"/>
        <v>52</v>
      </c>
      <c r="V455" s="235">
        <f t="shared" si="56"/>
        <v>1.3808</v>
      </c>
      <c r="W455" s="235">
        <f t="shared" si="57"/>
        <v>1.3308689131901814</v>
      </c>
      <c r="X455">
        <f>IFERROR(INDEX(Rainfall_Wet!$O$2:$O$217,MATCH(B455, Rainfall_Wet!$A$2:$A$217,0)),"")</f>
        <v>194.43839254400001</v>
      </c>
      <c r="Y455" s="241">
        <v>21.13063730679653</v>
      </c>
      <c r="Z455" s="241">
        <v>3.0912555579081076</v>
      </c>
      <c r="AA455" s="241">
        <v>75.778107135295357</v>
      </c>
      <c r="AB455" s="242" t="s">
        <v>2688</v>
      </c>
      <c r="AC455" s="241">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s="25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f>
        <v/>
      </c>
      <c r="AM455" t="str">
        <f>IF(ISNUMBER(SEARCH("H", 'WetLitterbags placem_collection'!X16)),"YES","")</f>
        <v/>
      </c>
      <c r="AN455" t="str">
        <f>IF(ISNUMBER(SEARCH("R", 'WetLitterbags placem_collection'!X16)),"YES","")</f>
        <v/>
      </c>
    </row>
    <row r="456" spans="1:40" ht="15" customHeight="1">
      <c r="A456" s="268" t="s">
        <v>2460</v>
      </c>
      <c r="B456" s="282">
        <f>'Dry_Litterbag Placem_Collection'!A17</f>
        <v>15</v>
      </c>
      <c r="C456" s="282" t="str">
        <f>'Dry_Litterbag Placem_Collection'!B17</f>
        <v>Makao</v>
      </c>
      <c r="D456" s="282" t="s">
        <v>2677</v>
      </c>
      <c r="E456" s="282" t="s">
        <v>2678</v>
      </c>
      <c r="F456" s="282">
        <v>2</v>
      </c>
      <c r="G456" s="283" t="str">
        <f>'Dry_Litterbag Placem_Collection'!C17</f>
        <v>Dry_Ag2_T7</v>
      </c>
      <c r="H456" s="293" t="s">
        <v>3672</v>
      </c>
      <c r="I456" s="285" t="s">
        <v>1147</v>
      </c>
      <c r="J456" s="233" t="str">
        <f>'WetLitterbags placem_collection'!O17</f>
        <v>G685</v>
      </c>
      <c r="K456" s="235">
        <f>IFERROR(INDEX('Green_rooibos initial weight'!$C$5:$C$1749,MATCH(J456, 'Green_rooibos initial weight'!$A$5:$A$1749,0)),"")</f>
        <v>1.9810000000000001</v>
      </c>
      <c r="L456" s="235">
        <f t="shared" si="53"/>
        <v>1.7312000000000001</v>
      </c>
      <c r="M456" s="235">
        <f>AVERAGE('Ashed teabags wet'!$J$809:$J$813,'Ashed teabags wet'!$J$817:$J$818,'Ashed teabags wet'!$J$820:$J$821)</f>
        <v>5.5094158734921841</v>
      </c>
      <c r="N456" s="235">
        <f t="shared" si="54"/>
        <v>1.6358209923981033</v>
      </c>
      <c r="O456" s="235">
        <f>IF(IFERROR(INDEX('Both teabags AfterWet'!$D$1:$D$839,MATCH(J456,'Both teabags AfterWet'!$B$1:$B$839,0)),"")="","",(IFERROR(INDEX('Both teabags AfterWet'!$D$1:$D$839,MATCH(J456,'Both teabags AfterWet'!$B$1:$B$839,0)),"")))</f>
        <v>0.72199999999999998</v>
      </c>
      <c r="P456" s="235">
        <f t="shared" si="55"/>
        <v>0.57139999999999991</v>
      </c>
      <c r="Q456" s="235">
        <f>IFERROR(INDEX('Ashed teabags wet'!$J$2:$J$825,MATCH(J456,'Ashed teabags wet'!$B$2:$B$825,0)),"")</f>
        <v>22.716049382715465</v>
      </c>
      <c r="R456" s="235">
        <f t="shared" si="50"/>
        <v>0.44160049382716376</v>
      </c>
      <c r="S456" s="236">
        <f>'WetLitterbags placem_collection'!E17</f>
        <v>42766</v>
      </c>
      <c r="T456" s="236">
        <f>IF('WetLitterbags placem_collection'!G17="","",'WetLitterbags placem_collection'!G17)</f>
        <v>42818</v>
      </c>
      <c r="U456" s="237">
        <f t="shared" si="52"/>
        <v>52</v>
      </c>
      <c r="V456" s="235">
        <f t="shared" si="56"/>
        <v>1.1598000000000002</v>
      </c>
      <c r="W456" s="235">
        <f t="shared" si="57"/>
        <v>1.1942204985709395</v>
      </c>
      <c r="X456">
        <f>IFERROR(INDEX(Rainfall_Wet!$O$2:$O$217,MATCH(B456, Rainfall_Wet!$A$2:$A$217,0)),"")</f>
        <v>194.43839254400001</v>
      </c>
      <c r="Y456" s="241">
        <v>21.13063730679653</v>
      </c>
      <c r="Z456" s="241">
        <v>3.0912555579081076</v>
      </c>
      <c r="AA456" s="241">
        <v>75.778107135295357</v>
      </c>
      <c r="AB456" s="242" t="s">
        <v>2688</v>
      </c>
      <c r="AC456" s="241">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s="25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f>
        <v/>
      </c>
      <c r="AM456" t="str">
        <f>IF(ISNUMBER(SEARCH("H", 'WetLitterbags placem_collection'!X17)),"YES","")</f>
        <v/>
      </c>
      <c r="AN456" t="str">
        <f>IF(ISNUMBER(SEARCH("R", 'WetLitterbags placem_collection'!X17)),"YES","")</f>
        <v>YES</v>
      </c>
    </row>
    <row r="457" spans="1:40" ht="15" customHeight="1">
      <c r="A457" s="268" t="s">
        <v>2460</v>
      </c>
      <c r="B457" s="282">
        <f>'Dry_Litterbag Placem_Collection'!A18</f>
        <v>16</v>
      </c>
      <c r="C457" s="282" t="str">
        <f>'Dry_Litterbag Placem_Collection'!B18</f>
        <v>Makao</v>
      </c>
      <c r="D457" s="282" t="s">
        <v>2677</v>
      </c>
      <c r="E457" s="282" t="s">
        <v>2678</v>
      </c>
      <c r="F457" s="282">
        <v>2</v>
      </c>
      <c r="G457" s="283" t="str">
        <f>'Dry_Litterbag Placem_Collection'!C18</f>
        <v>Dry_Ag2_T8</v>
      </c>
      <c r="H457" s="293" t="s">
        <v>3672</v>
      </c>
      <c r="I457" s="285" t="s">
        <v>1147</v>
      </c>
      <c r="J457" s="233" t="str">
        <f>'WetLitterbags placem_collection'!O18</f>
        <v>G644</v>
      </c>
      <c r="K457" s="235">
        <f>IFERROR(INDEX('Green_rooibos initial weight'!$C$5:$C$1749,MATCH(J457, 'Green_rooibos initial weight'!$A$5:$A$1749,0)),"")</f>
        <v>2.157</v>
      </c>
      <c r="L457" s="235">
        <f t="shared" si="53"/>
        <v>1.9072</v>
      </c>
      <c r="M457" s="235">
        <f>AVERAGE('Ashed teabags wet'!$J$809:$J$813,'Ashed teabags wet'!$J$817:$J$818,'Ashed teabags wet'!$J$820:$J$821)</f>
        <v>5.5094158734921841</v>
      </c>
      <c r="N457" s="235">
        <f t="shared" si="54"/>
        <v>1.8021244204607572</v>
      </c>
      <c r="O457" s="235">
        <f>IF(IFERROR(INDEX('Both teabags AfterWet'!$D$1:$D$839,MATCH(J457,'Both teabags AfterWet'!$B$1:$B$839,0)),"")="","",(IFERROR(INDEX('Both teabags AfterWet'!$D$1:$D$839,MATCH(J457,'Both teabags AfterWet'!$B$1:$B$839,0)),"")))</f>
        <v>0.65410000000000001</v>
      </c>
      <c r="P457" s="235">
        <f t="shared" si="55"/>
        <v>0.50350000000000006</v>
      </c>
      <c r="Q457" s="235">
        <f>IFERROR(INDEX('Ashed teabags wet'!$J$2:$J$825,MATCH(J457,'Ashed teabags wet'!$B$2:$B$825,0)),"")</f>
        <v>8.8551859099799302</v>
      </c>
      <c r="R457" s="235">
        <f t="shared" si="50"/>
        <v>0.45891413894325112</v>
      </c>
      <c r="S457" s="236">
        <f>'WetLitterbags placem_collection'!E18</f>
        <v>42766</v>
      </c>
      <c r="T457" s="236">
        <f>IF('WetLitterbags placem_collection'!G18="","",'WetLitterbags placem_collection'!G18)</f>
        <v>42818</v>
      </c>
      <c r="U457" s="237">
        <f t="shared" si="52"/>
        <v>52</v>
      </c>
      <c r="V457" s="235">
        <f t="shared" si="56"/>
        <v>1.4036999999999999</v>
      </c>
      <c r="W457" s="235">
        <f t="shared" si="57"/>
        <v>1.343210281517506</v>
      </c>
      <c r="X457">
        <f>IFERROR(INDEX(Rainfall_Wet!$O$2:$O$217,MATCH(B457, Rainfall_Wet!$A$2:$A$217,0)),"")</f>
        <v>194.43839254400001</v>
      </c>
      <c r="Y457" s="241">
        <v>21.13063730679653</v>
      </c>
      <c r="Z457" s="241">
        <v>3.0912555579081076</v>
      </c>
      <c r="AA457" s="241">
        <v>75.778107135295357</v>
      </c>
      <c r="AB457" s="242" t="s">
        <v>2688</v>
      </c>
      <c r="AC457" s="241">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s="25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f>
        <v/>
      </c>
      <c r="AM457" t="str">
        <f>IF(ISNUMBER(SEARCH("H", 'WetLitterbags placem_collection'!X18)),"YES","")</f>
        <v/>
      </c>
      <c r="AN457" t="str">
        <f>IF(ISNUMBER(SEARCH("R", 'WetLitterbags placem_collection'!X18)),"YES","")</f>
        <v>YES</v>
      </c>
    </row>
    <row r="458" spans="1:40" ht="15" customHeight="1">
      <c r="A458" s="268" t="s">
        <v>2460</v>
      </c>
      <c r="B458" s="282">
        <f>'Dry_Litterbag Placem_Collection'!A19</f>
        <v>17</v>
      </c>
      <c r="C458" s="282" t="str">
        <f>'Dry_Litterbag Placem_Collection'!B19</f>
        <v>Makao</v>
      </c>
      <c r="D458" s="282" t="s">
        <v>2677</v>
      </c>
      <c r="E458" s="282" t="s">
        <v>2678</v>
      </c>
      <c r="F458" s="282">
        <v>3</v>
      </c>
      <c r="G458" s="283" t="str">
        <f>'Dry_Litterbag Placem_Collection'!C19</f>
        <v>Dry_Ag3_T1</v>
      </c>
      <c r="H458" s="293" t="s">
        <v>3672</v>
      </c>
      <c r="I458" s="285" t="s">
        <v>1147</v>
      </c>
      <c r="J458" s="233" t="str">
        <f>'WetLitterbags placem_collection'!O19</f>
        <v>G648</v>
      </c>
      <c r="K458" s="235">
        <f>IFERROR(INDEX('Green_rooibos initial weight'!$C$5:$C$1749,MATCH(J458, 'Green_rooibos initial weight'!$A$5:$A$1749,0)),"")</f>
        <v>2.0249999999999999</v>
      </c>
      <c r="L458" s="235">
        <f t="shared" si="53"/>
        <v>1.7751999999999999</v>
      </c>
      <c r="M458" s="235">
        <f>AVERAGE('Ashed teabags wet'!$J$809:$J$813,'Ashed teabags wet'!$J$817:$J$818,'Ashed teabags wet'!$J$820:$J$821)</f>
        <v>5.5094158734921841</v>
      </c>
      <c r="N458" s="235">
        <f t="shared" si="54"/>
        <v>1.6773968494137665</v>
      </c>
      <c r="O458" s="235">
        <f>IF(IFERROR(INDEX('Both teabags AfterWet'!$D$1:$D$839,MATCH(J458,'Both teabags AfterWet'!$B$1:$B$839,0)),"")="","",(IFERROR(INDEX('Both teabags AfterWet'!$D$1:$D$839,MATCH(J458,'Both teabags AfterWet'!$B$1:$B$839,0)),"")))</f>
        <v>0.6905</v>
      </c>
      <c r="P458" s="235">
        <f t="shared" si="55"/>
        <v>0.53990000000000005</v>
      </c>
      <c r="Q458" s="235">
        <f>IFERROR(INDEX('Ashed teabags wet'!$J$2:$J$825,MATCH(J458,'Ashed teabags wet'!$B$2:$B$825,0)),"")</f>
        <v>10.088582677165091</v>
      </c>
      <c r="R458" s="235">
        <f t="shared" si="50"/>
        <v>0.48543174212598572</v>
      </c>
      <c r="S458" s="236">
        <f>'WetLitterbags placem_collection'!E19</f>
        <v>42767</v>
      </c>
      <c r="T458" s="236">
        <f>IF('WetLitterbags placem_collection'!G19="","",'WetLitterbags placem_collection'!G19)</f>
        <v>42818</v>
      </c>
      <c r="U458" s="237">
        <f t="shared" si="52"/>
        <v>51</v>
      </c>
      <c r="V458" s="235">
        <f t="shared" si="56"/>
        <v>1.2352999999999998</v>
      </c>
      <c r="W458" s="235">
        <f t="shared" si="57"/>
        <v>1.1919651072877808</v>
      </c>
      <c r="X458">
        <f>IFERROR(INDEX(Rainfall_Wet!$O$2:$O$217,MATCH(B458, Rainfall_Wet!$A$2:$A$217,0)),"")</f>
        <v>185.630065823</v>
      </c>
      <c r="Y458" s="241">
        <v>54.080969906906262</v>
      </c>
      <c r="Z458" s="241">
        <v>21.264484651351896</v>
      </c>
      <c r="AA458" s="241">
        <v>24.654545441741845</v>
      </c>
      <c r="AB458" s="242" t="s">
        <v>2691</v>
      </c>
      <c r="AC458" s="241">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s="25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f>
        <v/>
      </c>
      <c r="AM458" t="str">
        <f>IF(ISNUMBER(SEARCH("H", 'WetLitterbags placem_collection'!X19)),"YES","")</f>
        <v/>
      </c>
      <c r="AN458" t="str">
        <f>IF(ISNUMBER(SEARCH("R", 'WetLitterbags placem_collection'!X19)),"YES","")</f>
        <v>YES</v>
      </c>
    </row>
    <row r="459" spans="1:40" ht="15" customHeight="1">
      <c r="A459" s="268" t="s">
        <v>2460</v>
      </c>
      <c r="B459" s="282">
        <f>'Dry_Litterbag Placem_Collection'!A20</f>
        <v>18</v>
      </c>
      <c r="C459" s="282" t="str">
        <f>'Dry_Litterbag Placem_Collection'!B20</f>
        <v>Makao</v>
      </c>
      <c r="D459" s="282" t="s">
        <v>2677</v>
      </c>
      <c r="E459" s="282" t="s">
        <v>2678</v>
      </c>
      <c r="F459" s="282">
        <v>3</v>
      </c>
      <c r="G459" s="283" t="str">
        <f>'Dry_Litterbag Placem_Collection'!C20</f>
        <v>Dry_Ag3_T2</v>
      </c>
      <c r="H459" s="293" t="s">
        <v>3672</v>
      </c>
      <c r="I459" s="285" t="s">
        <v>1147</v>
      </c>
      <c r="J459" s="233" t="str">
        <f>'WetLitterbags placem_collection'!O20</f>
        <v>G573</v>
      </c>
      <c r="K459" s="235">
        <f>IFERROR(INDEX('Green_rooibos initial weight'!$C$5:$C$1749,MATCH(J459, 'Green_rooibos initial weight'!$A$5:$A$1749,0)),"")</f>
        <v>2.0019999999999998</v>
      </c>
      <c r="L459" s="235">
        <f t="shared" si="53"/>
        <v>1.7521999999999998</v>
      </c>
      <c r="M459" s="235">
        <f>AVERAGE('Ashed teabags wet'!$J$809:$J$813,'Ashed teabags wet'!$J$817:$J$818,'Ashed teabags wet'!$J$820:$J$821)</f>
        <v>5.5094158734921841</v>
      </c>
      <c r="N459" s="235">
        <f t="shared" si="54"/>
        <v>1.6556640150646698</v>
      </c>
      <c r="O459" s="235">
        <f>IF(IFERROR(INDEX('Both teabags AfterWet'!$D$1:$D$839,MATCH(J459,'Both teabags AfterWet'!$B$1:$B$839,0)),"")="","",(IFERROR(INDEX('Both teabags AfterWet'!$D$1:$D$839,MATCH(J459,'Both teabags AfterWet'!$B$1:$B$839,0)),"")))</f>
        <v>0.72099999999999997</v>
      </c>
      <c r="P459" s="235">
        <f t="shared" si="55"/>
        <v>0.57040000000000002</v>
      </c>
      <c r="Q459" s="235">
        <f>IFERROR(INDEX('Ashed teabags wet'!$J$2:$J$825,MATCH(J459,'Ashed teabags wet'!$B$2:$B$825,0)),"")</f>
        <v>14.100096246390503</v>
      </c>
      <c r="R459" s="235">
        <f t="shared" ref="R459:R522" si="58">IFERROR(P459-(Q459/100)*P459,"")</f>
        <v>0.48997305101058858</v>
      </c>
      <c r="S459" s="236">
        <f>'WetLitterbags placem_collection'!E20</f>
        <v>42767</v>
      </c>
      <c r="T459" s="236">
        <f>IF('WetLitterbags placem_collection'!G20="","",'WetLitterbags placem_collection'!G20)</f>
        <v>42818</v>
      </c>
      <c r="U459" s="237">
        <f t="shared" si="52"/>
        <v>51</v>
      </c>
      <c r="V459" s="235">
        <f t="shared" si="56"/>
        <v>1.1817999999999997</v>
      </c>
      <c r="W459" s="235">
        <f t="shared" si="57"/>
        <v>1.1656909640540811</v>
      </c>
      <c r="X459">
        <f>IFERROR(INDEX(Rainfall_Wet!$O$2:$O$217,MATCH(B459, Rainfall_Wet!$A$2:$A$217,0)),"")</f>
        <v>185.630065823</v>
      </c>
      <c r="Y459" s="241">
        <v>54.080969906906262</v>
      </c>
      <c r="Z459" s="241">
        <v>21.264484651351896</v>
      </c>
      <c r="AA459" s="241">
        <v>24.654545441741845</v>
      </c>
      <c r="AB459" s="242" t="s">
        <v>2691</v>
      </c>
      <c r="AC459" s="241">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s="25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f>
        <v/>
      </c>
      <c r="AM459" t="str">
        <f>IF(ISNUMBER(SEARCH("H", 'WetLitterbags placem_collection'!X20)),"YES","")</f>
        <v/>
      </c>
      <c r="AN459" t="str">
        <f>IF(ISNUMBER(SEARCH("R", 'WetLitterbags placem_collection'!X20)),"YES","")</f>
        <v>YES</v>
      </c>
    </row>
    <row r="460" spans="1:40" ht="15" customHeight="1">
      <c r="A460" s="268" t="s">
        <v>2460</v>
      </c>
      <c r="B460" s="282">
        <f>'Dry_Litterbag Placem_Collection'!A21</f>
        <v>19</v>
      </c>
      <c r="C460" s="282" t="str">
        <f>'Dry_Litterbag Placem_Collection'!B21</f>
        <v>Makao</v>
      </c>
      <c r="D460" s="282" t="s">
        <v>2677</v>
      </c>
      <c r="E460" s="282" t="s">
        <v>2678</v>
      </c>
      <c r="F460" s="282">
        <v>3</v>
      </c>
      <c r="G460" s="283" t="str">
        <f>'Dry_Litterbag Placem_Collection'!C21</f>
        <v>Dry_Ag3_T3</v>
      </c>
      <c r="H460" s="293" t="s">
        <v>3672</v>
      </c>
      <c r="I460" s="285" t="s">
        <v>1147</v>
      </c>
      <c r="J460" s="233" t="str">
        <f>'WetLitterbags placem_collection'!O21</f>
        <v>G639</v>
      </c>
      <c r="K460" s="235">
        <f>IFERROR(INDEX('Green_rooibos initial weight'!$C$5:$C$1749,MATCH(J460, 'Green_rooibos initial weight'!$A$5:$A$1749,0)),"")</f>
        <v>2.1909999999999998</v>
      </c>
      <c r="L460" s="235">
        <f t="shared" si="53"/>
        <v>1.9411999999999998</v>
      </c>
      <c r="M460" s="235">
        <f>AVERAGE('Ashed teabags wet'!$J$809:$J$813,'Ashed teabags wet'!$J$817:$J$818,'Ashed teabags wet'!$J$820:$J$821)</f>
        <v>5.5094158734921841</v>
      </c>
      <c r="N460" s="235">
        <f t="shared" si="54"/>
        <v>1.8342512190637696</v>
      </c>
      <c r="O460" s="235">
        <f>IF(IFERROR(INDEX('Both teabags AfterWet'!$D$1:$D$839,MATCH(J460,'Both teabags AfterWet'!$B$1:$B$839,0)),"")="","",(IFERROR(INDEX('Both teabags AfterWet'!$D$1:$D$839,MATCH(J460,'Both teabags AfterWet'!$B$1:$B$839,0)),"")))</f>
        <v>0.89200000000000002</v>
      </c>
      <c r="P460" s="235">
        <f t="shared" si="55"/>
        <v>0.74140000000000006</v>
      </c>
      <c r="Q460" s="235">
        <f>IFERROR(INDEX('Ashed teabags wet'!$J$2:$J$825,MATCH(J460,'Ashed teabags wet'!$B$2:$B$825,0)),"")</f>
        <v>16.616616616617133</v>
      </c>
      <c r="R460" s="235">
        <f t="shared" si="58"/>
        <v>0.61820440440440061</v>
      </c>
      <c r="S460" s="236">
        <f>'WetLitterbags placem_collection'!E21</f>
        <v>42767</v>
      </c>
      <c r="T460" s="236">
        <f>IF('WetLitterbags placem_collection'!G21="","",'WetLitterbags placem_collection'!G21)</f>
        <v>42818</v>
      </c>
      <c r="U460" s="237">
        <f t="shared" si="52"/>
        <v>51</v>
      </c>
      <c r="V460" s="235">
        <f t="shared" si="56"/>
        <v>1.1997999999999998</v>
      </c>
      <c r="W460" s="235">
        <f t="shared" si="57"/>
        <v>1.216046814659369</v>
      </c>
      <c r="X460">
        <f>IFERROR(INDEX(Rainfall_Wet!$O$2:$O$217,MATCH(B460, Rainfall_Wet!$A$2:$A$217,0)),"")</f>
        <v>185.630065823</v>
      </c>
      <c r="Y460" s="241">
        <v>54.080969906906262</v>
      </c>
      <c r="Z460" s="241">
        <v>21.264484651351896</v>
      </c>
      <c r="AA460" s="241">
        <v>24.654545441741845</v>
      </c>
      <c r="AB460" s="242" t="s">
        <v>2691</v>
      </c>
      <c r="AC460" s="241">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s="25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f>
        <v/>
      </c>
      <c r="AM460" t="str">
        <f>IF(ISNUMBER(SEARCH("H", 'WetLitterbags placem_collection'!X21)),"YES","")</f>
        <v/>
      </c>
      <c r="AN460" t="str">
        <f>IF(ISNUMBER(SEARCH("R", 'WetLitterbags placem_collection'!X21)),"YES","")</f>
        <v/>
      </c>
    </row>
    <row r="461" spans="1:40" ht="15" customHeight="1">
      <c r="A461" s="268" t="s">
        <v>2460</v>
      </c>
      <c r="B461" s="282">
        <f>'Dry_Litterbag Placem_Collection'!A22</f>
        <v>20</v>
      </c>
      <c r="C461" s="282" t="str">
        <f>'Dry_Litterbag Placem_Collection'!B22</f>
        <v>Makao</v>
      </c>
      <c r="D461" s="282" t="s">
        <v>2677</v>
      </c>
      <c r="E461" s="282" t="s">
        <v>2678</v>
      </c>
      <c r="F461" s="282">
        <v>3</v>
      </c>
      <c r="G461" s="283" t="str">
        <f>'Dry_Litterbag Placem_Collection'!C22</f>
        <v>Dry_Ag3_T4</v>
      </c>
      <c r="H461" s="293" t="s">
        <v>3672</v>
      </c>
      <c r="I461" s="285" t="s">
        <v>1147</v>
      </c>
      <c r="J461" s="233" t="str">
        <f>'WetLitterbags placem_collection'!O22</f>
        <v>G505</v>
      </c>
      <c r="K461" s="235">
        <f>IFERROR(INDEX('Green_rooibos initial weight'!$C$5:$C$1749,MATCH(J461, 'Green_rooibos initial weight'!$A$5:$A$1749,0)),"")</f>
        <v>2.0510000000000002</v>
      </c>
      <c r="L461" s="235">
        <f t="shared" si="53"/>
        <v>1.8012000000000001</v>
      </c>
      <c r="M461" s="235">
        <f>AVERAGE('Ashed teabags wet'!$J$809:$J$813,'Ashed teabags wet'!$J$817:$J$818,'Ashed teabags wet'!$J$820:$J$821)</f>
        <v>5.5094158734921841</v>
      </c>
      <c r="N461" s="235">
        <f t="shared" si="54"/>
        <v>1.7019644012866588</v>
      </c>
      <c r="O461" s="235">
        <f>IF(IFERROR(INDEX('Both teabags AfterWet'!$D$1:$D$839,MATCH(J461,'Both teabags AfterWet'!$B$1:$B$839,0)),"")="","",(IFERROR(INDEX('Both teabags AfterWet'!$D$1:$D$839,MATCH(J461,'Both teabags AfterWet'!$B$1:$B$839,0)),"")))</f>
        <v>0.70330000000000004</v>
      </c>
      <c r="P461" s="235">
        <f t="shared" si="55"/>
        <v>0.55269999999999997</v>
      </c>
      <c r="Q461" s="235">
        <f>IFERROR(INDEX('Ashed teabags wet'!$J$2:$J$825,MATCH(J461,'Ashed teabags wet'!$B$2:$B$825,0)),"")</f>
        <v>10.945273631841108</v>
      </c>
      <c r="R461" s="235">
        <f t="shared" si="58"/>
        <v>0.49220547263681419</v>
      </c>
      <c r="S461" s="236">
        <f>'WetLitterbags placem_collection'!E22</f>
        <v>42767</v>
      </c>
      <c r="T461" s="236">
        <f>IF('WetLitterbags placem_collection'!G22="","",'WetLitterbags placem_collection'!G22)</f>
        <v>42818</v>
      </c>
      <c r="U461" s="237">
        <f t="shared" si="52"/>
        <v>51</v>
      </c>
      <c r="V461" s="235">
        <f t="shared" si="56"/>
        <v>1.2485000000000002</v>
      </c>
      <c r="W461" s="235">
        <f t="shared" si="57"/>
        <v>1.2097589286498447</v>
      </c>
      <c r="X461">
        <f>IFERROR(INDEX(Rainfall_Wet!$O$2:$O$217,MATCH(B461, Rainfall_Wet!$A$2:$A$217,0)),"")</f>
        <v>185.630065823</v>
      </c>
      <c r="Y461" s="241">
        <v>54.080969906906262</v>
      </c>
      <c r="Z461" s="241">
        <v>21.264484651351896</v>
      </c>
      <c r="AA461" s="241">
        <v>24.654545441741845</v>
      </c>
      <c r="AB461" s="242" t="s">
        <v>2691</v>
      </c>
      <c r="AC461" s="241">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s="25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f>
        <v/>
      </c>
      <c r="AM461" t="str">
        <f>IF(ISNUMBER(SEARCH("H", 'WetLitterbags placem_collection'!X22)),"YES","")</f>
        <v/>
      </c>
      <c r="AN461" t="str">
        <f>IF(ISNUMBER(SEARCH("R", 'WetLitterbags placem_collection'!X22)),"YES","")</f>
        <v/>
      </c>
    </row>
    <row r="462" spans="1:40" ht="15" customHeight="1">
      <c r="A462" s="268" t="s">
        <v>2460</v>
      </c>
      <c r="B462" s="282">
        <f>'Dry_Litterbag Placem_Collection'!A23</f>
        <v>21</v>
      </c>
      <c r="C462" s="282" t="str">
        <f>'Dry_Litterbag Placem_Collection'!B23</f>
        <v>Makao</v>
      </c>
      <c r="D462" s="282" t="s">
        <v>2677</v>
      </c>
      <c r="E462" s="282" t="s">
        <v>2678</v>
      </c>
      <c r="F462" s="282">
        <v>3</v>
      </c>
      <c r="G462" s="283" t="str">
        <f>'Dry_Litterbag Placem_Collection'!C23</f>
        <v>Dry_Ag3_T5</v>
      </c>
      <c r="H462" s="293" t="s">
        <v>3672</v>
      </c>
      <c r="I462" s="285" t="s">
        <v>1147</v>
      </c>
      <c r="J462" s="233" t="str">
        <f>'WetLitterbags placem_collection'!O23</f>
        <v>G721</v>
      </c>
      <c r="K462" s="235">
        <f>IFERROR(INDEX('Green_rooibos initial weight'!$C$5:$C$1749,MATCH(J462, 'Green_rooibos initial weight'!$A$5:$A$1749,0)),"")</f>
        <v>1.9910000000000001</v>
      </c>
      <c r="L462" s="235">
        <f t="shared" si="53"/>
        <v>1.7412000000000001</v>
      </c>
      <c r="M462" s="235">
        <f>AVERAGE('Ashed teabags wet'!$J$809:$J$813,'Ashed teabags wet'!$J$817:$J$818,'Ashed teabags wet'!$J$820:$J$821)</f>
        <v>5.5094158734921841</v>
      </c>
      <c r="N462" s="235">
        <f t="shared" si="54"/>
        <v>1.6452700508107543</v>
      </c>
      <c r="O462" s="235">
        <f>IF(IFERROR(INDEX('Both teabags AfterWet'!$D$1:$D$839,MATCH(J462,'Both teabags AfterWet'!$B$1:$B$839,0)),"")="","",(IFERROR(INDEX('Both teabags AfterWet'!$D$1:$D$839,MATCH(J462,'Both teabags AfterWet'!$B$1:$B$839,0)),"")))</f>
        <v>0.66739999999999999</v>
      </c>
      <c r="P462" s="235">
        <f t="shared" si="55"/>
        <v>0.51679999999999993</v>
      </c>
      <c r="Q462" s="235">
        <f>IFERROR(INDEX('Ashed teabags wet'!$J$2:$J$825,MATCH(J462,'Ashed teabags wet'!$B$2:$B$825,0)),"")</f>
        <v>10.415623435152472</v>
      </c>
      <c r="R462" s="235">
        <f t="shared" si="58"/>
        <v>0.46297205808713193</v>
      </c>
      <c r="S462" s="236">
        <f>'WetLitterbags placem_collection'!E23</f>
        <v>42767</v>
      </c>
      <c r="T462" s="236">
        <f>IF('WetLitterbags placem_collection'!G23="","",'WetLitterbags placem_collection'!G23)</f>
        <v>42818</v>
      </c>
      <c r="U462" s="237">
        <f t="shared" si="52"/>
        <v>51</v>
      </c>
      <c r="V462" s="235">
        <f t="shared" si="56"/>
        <v>1.2244000000000002</v>
      </c>
      <c r="W462" s="235">
        <f t="shared" si="57"/>
        <v>1.1822979927236223</v>
      </c>
      <c r="X462">
        <f>IFERROR(INDEX(Rainfall_Wet!$O$2:$O$217,MATCH(B462, Rainfall_Wet!$A$2:$A$217,0)),"")</f>
        <v>185.630065823</v>
      </c>
      <c r="Y462" s="241">
        <v>54.080969906906262</v>
      </c>
      <c r="Z462" s="241">
        <v>21.264484651351896</v>
      </c>
      <c r="AA462" s="241">
        <v>24.654545441741845</v>
      </c>
      <c r="AB462" s="242" t="s">
        <v>2691</v>
      </c>
      <c r="AC462" s="241">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s="25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f>
        <v/>
      </c>
      <c r="AM462" t="str">
        <f>IF(ISNUMBER(SEARCH("H", 'WetLitterbags placem_collection'!X23)),"YES","")</f>
        <v/>
      </c>
      <c r="AN462" t="str">
        <f>IF(ISNUMBER(SEARCH("R", 'WetLitterbags placem_collection'!X23)),"YES","")</f>
        <v/>
      </c>
    </row>
    <row r="463" spans="1:40" ht="15" customHeight="1">
      <c r="A463" s="268" t="s">
        <v>2460</v>
      </c>
      <c r="B463" s="282">
        <f>'Dry_Litterbag Placem_Collection'!A24</f>
        <v>22</v>
      </c>
      <c r="C463" s="282" t="str">
        <f>'Dry_Litterbag Placem_Collection'!B24</f>
        <v>Makao</v>
      </c>
      <c r="D463" s="282" t="s">
        <v>2677</v>
      </c>
      <c r="E463" s="282" t="s">
        <v>2678</v>
      </c>
      <c r="F463" s="282">
        <v>3</v>
      </c>
      <c r="G463" s="283" t="str">
        <f>'Dry_Litterbag Placem_Collection'!C24</f>
        <v>Dry_Ag3_T6</v>
      </c>
      <c r="H463" s="293" t="s">
        <v>3672</v>
      </c>
      <c r="I463" s="285" t="s">
        <v>1147</v>
      </c>
      <c r="J463" s="233" t="str">
        <f>'WetLitterbags placem_collection'!O24</f>
        <v>G552</v>
      </c>
      <c r="K463" s="235">
        <f>IFERROR(INDEX('Green_rooibos initial weight'!$C$5:$C$1749,MATCH(J463, 'Green_rooibos initial weight'!$A$5:$A$1749,0)),"")</f>
        <v>2.1110000000000002</v>
      </c>
      <c r="L463" s="235">
        <f t="shared" si="53"/>
        <v>1.8612000000000002</v>
      </c>
      <c r="M463" s="235">
        <f>AVERAGE('Ashed teabags wet'!$J$809:$J$813,'Ashed teabags wet'!$J$817:$J$818,'Ashed teabags wet'!$J$820:$J$821)</f>
        <v>5.5094158734921841</v>
      </c>
      <c r="N463" s="235">
        <f t="shared" si="54"/>
        <v>1.7586587517625636</v>
      </c>
      <c r="O463" s="235">
        <f>IF(IFERROR(INDEX('Both teabags AfterWet'!$D$1:$D$839,MATCH(J463,'Both teabags AfterWet'!$B$1:$B$839,0)),"")="","",(IFERROR(INDEX('Both teabags AfterWet'!$D$1:$D$839,MATCH(J463,'Both teabags AfterWet'!$B$1:$B$839,0)),"")))</f>
        <v>0.75929999999999997</v>
      </c>
      <c r="P463" s="235">
        <f t="shared" si="55"/>
        <v>0.60870000000000002</v>
      </c>
      <c r="Q463" s="235">
        <f>IFERROR(INDEX('Ashed teabags wet'!$J$2:$J$825,MATCH(J463,'Ashed teabags wet'!$B$2:$B$825,0)),"")</f>
        <v>12.068965517241553</v>
      </c>
      <c r="R463" s="235">
        <f t="shared" si="58"/>
        <v>0.53523620689655071</v>
      </c>
      <c r="S463" s="236">
        <f>'WetLitterbags placem_collection'!E24</f>
        <v>42767</v>
      </c>
      <c r="T463" s="236">
        <f>IF('WetLitterbags placem_collection'!G24="","",'WetLitterbags placem_collection'!G24)</f>
        <v>42818</v>
      </c>
      <c r="U463" s="237">
        <f t="shared" si="52"/>
        <v>51</v>
      </c>
      <c r="V463" s="235">
        <f t="shared" si="56"/>
        <v>1.2525000000000002</v>
      </c>
      <c r="W463" s="235">
        <f t="shared" si="57"/>
        <v>1.223422544866013</v>
      </c>
      <c r="X463">
        <f>IFERROR(INDEX(Rainfall_Wet!$O$2:$O$217,MATCH(B463, Rainfall_Wet!$A$2:$A$217,0)),"")</f>
        <v>185.630065823</v>
      </c>
      <c r="Y463" s="241">
        <v>54.080969906906262</v>
      </c>
      <c r="Z463" s="241">
        <v>21.264484651351896</v>
      </c>
      <c r="AA463" s="241">
        <v>24.654545441741845</v>
      </c>
      <c r="AB463" s="242" t="s">
        <v>2691</v>
      </c>
      <c r="AC463" s="241">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s="25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f>
        <v/>
      </c>
      <c r="AM463" t="str">
        <f>IF(ISNUMBER(SEARCH("H", 'WetLitterbags placem_collection'!X24)),"YES","")</f>
        <v/>
      </c>
      <c r="AN463" t="str">
        <f>IF(ISNUMBER(SEARCH("R", 'WetLitterbags placem_collection'!X24)),"YES","")</f>
        <v/>
      </c>
    </row>
    <row r="464" spans="1:40" ht="15" customHeight="1">
      <c r="A464" s="268" t="s">
        <v>2460</v>
      </c>
      <c r="B464" s="282">
        <f>'Dry_Litterbag Placem_Collection'!A25</f>
        <v>23</v>
      </c>
      <c r="C464" s="282" t="str">
        <f>'Dry_Litterbag Placem_Collection'!B25</f>
        <v>Makao</v>
      </c>
      <c r="D464" s="282" t="s">
        <v>2677</v>
      </c>
      <c r="E464" s="282" t="s">
        <v>2678</v>
      </c>
      <c r="F464" s="282">
        <v>3</v>
      </c>
      <c r="G464" s="283" t="str">
        <f>'Dry_Litterbag Placem_Collection'!C25</f>
        <v>Dry_Ag3_T7</v>
      </c>
      <c r="H464" s="293" t="s">
        <v>3672</v>
      </c>
      <c r="I464" s="285" t="s">
        <v>1147</v>
      </c>
      <c r="J464" s="233" t="str">
        <f>'WetLitterbags placem_collection'!O25</f>
        <v>G456</v>
      </c>
      <c r="K464" s="235">
        <f>IFERROR(INDEX('Green_rooibos initial weight'!$C$5:$C$1749,MATCH(J464, 'Green_rooibos initial weight'!$A$5:$A$1749,0)),"")</f>
        <v>2.117</v>
      </c>
      <c r="L464" s="235">
        <f t="shared" si="53"/>
        <v>1.8672</v>
      </c>
      <c r="M464" s="235">
        <f>AVERAGE('Ashed teabags wet'!$J$809:$J$813,'Ashed teabags wet'!$J$817:$J$818,'Ashed teabags wet'!$J$820:$J$821)</f>
        <v>5.5094158734921841</v>
      </c>
      <c r="N464" s="235">
        <f t="shared" si="54"/>
        <v>1.7643281868101539</v>
      </c>
      <c r="O464" s="235">
        <f>IF(IFERROR(INDEX('Both teabags AfterWet'!$D$1:$D$839,MATCH(J464,'Both teabags AfterWet'!$B$1:$B$839,0)),"")="","",(IFERROR(INDEX('Both teabags AfterWet'!$D$1:$D$839,MATCH(J464,'Both teabags AfterWet'!$B$1:$B$839,0)),"")))</f>
        <v>0.72629999999999995</v>
      </c>
      <c r="P464" s="235">
        <f t="shared" si="55"/>
        <v>0.57569999999999988</v>
      </c>
      <c r="Q464" s="235">
        <f>IFERROR(INDEX('Ashed teabags wet'!$J$2:$J$825,MATCH(J464,'Ashed teabags wet'!$B$2:$B$825,0)),"")</f>
        <v>5.4787506400411408</v>
      </c>
      <c r="R464" s="235">
        <f t="shared" si="58"/>
        <v>0.54415883256528308</v>
      </c>
      <c r="S464" s="236">
        <f>'WetLitterbags placem_collection'!E25</f>
        <v>42767</v>
      </c>
      <c r="T464" s="236">
        <f>IF('WetLitterbags placem_collection'!G25="","",'WetLitterbags placem_collection'!G25)</f>
        <v>42818</v>
      </c>
      <c r="U464" s="237">
        <f t="shared" si="52"/>
        <v>51</v>
      </c>
      <c r="V464" s="235">
        <f t="shared" si="56"/>
        <v>1.2915000000000001</v>
      </c>
      <c r="W464" s="235">
        <f t="shared" si="57"/>
        <v>1.2201693542448708</v>
      </c>
      <c r="X464">
        <f>IFERROR(INDEX(Rainfall_Wet!$O$2:$O$217,MATCH(B464, Rainfall_Wet!$A$2:$A$217,0)),"")</f>
        <v>185.630065823</v>
      </c>
      <c r="Y464" s="241">
        <v>54.080969906906262</v>
      </c>
      <c r="Z464" s="241">
        <v>21.264484651351896</v>
      </c>
      <c r="AA464" s="241">
        <v>24.654545441741845</v>
      </c>
      <c r="AB464" s="242" t="s">
        <v>2691</v>
      </c>
      <c r="AC464" s="241">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s="25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f>
        <v/>
      </c>
      <c r="AM464" t="str">
        <f>IF(ISNUMBER(SEARCH("H", 'WetLitterbags placem_collection'!X25)),"YES","")</f>
        <v/>
      </c>
      <c r="AN464" t="str">
        <f>IF(ISNUMBER(SEARCH("R", 'WetLitterbags placem_collection'!X25)),"YES","")</f>
        <v/>
      </c>
    </row>
    <row r="465" spans="1:40" ht="15" customHeight="1">
      <c r="A465" s="268" t="s">
        <v>2460</v>
      </c>
      <c r="B465" s="282">
        <f>'Dry_Litterbag Placem_Collection'!A26</f>
        <v>24</v>
      </c>
      <c r="C465" s="282" t="str">
        <f>'Dry_Litterbag Placem_Collection'!B26</f>
        <v>Makao</v>
      </c>
      <c r="D465" s="282" t="s">
        <v>2677</v>
      </c>
      <c r="E465" s="282" t="s">
        <v>2678</v>
      </c>
      <c r="F465" s="282">
        <v>3</v>
      </c>
      <c r="G465" s="283" t="str">
        <f>'Dry_Litterbag Placem_Collection'!C26</f>
        <v>Dry_Ag3_T8</v>
      </c>
      <c r="H465" s="293" t="s">
        <v>3672</v>
      </c>
      <c r="I465" s="285" t="s">
        <v>1147</v>
      </c>
      <c r="J465" s="233" t="str">
        <f>'WetLitterbags placem_collection'!O26</f>
        <v>G421</v>
      </c>
      <c r="K465" s="235">
        <f>IFERROR(INDEX('Green_rooibos initial weight'!$C$5:$C$1749,MATCH(J465, 'Green_rooibos initial weight'!$A$5:$A$1749,0)),"")</f>
        <v>2.052</v>
      </c>
      <c r="L465" s="235">
        <f t="shared" si="53"/>
        <v>1.8022</v>
      </c>
      <c r="M465" s="235">
        <f>AVERAGE('Ashed teabags wet'!$J$809:$J$813,'Ashed teabags wet'!$J$817:$J$818,'Ashed teabags wet'!$J$820:$J$821)</f>
        <v>5.5094158734921841</v>
      </c>
      <c r="N465" s="235">
        <f t="shared" si="54"/>
        <v>1.702909307127924</v>
      </c>
      <c r="O465" s="235">
        <f>IF(IFERROR(INDEX('Both teabags AfterWet'!$D$1:$D$839,MATCH(J465,'Both teabags AfterWet'!$B$1:$B$839,0)),"")="","",(IFERROR(INDEX('Both teabags AfterWet'!$D$1:$D$839,MATCH(J465,'Both teabags AfterWet'!$B$1:$B$839,0)),"")))</f>
        <v>0.67</v>
      </c>
      <c r="P465" s="235">
        <f t="shared" si="55"/>
        <v>0.51940000000000008</v>
      </c>
      <c r="Q465" s="235">
        <f>IFERROR(INDEX('Ashed teabags wet'!$J$2:$J$825,MATCH(J465,'Ashed teabags wet'!$B$2:$B$825,0)),"")</f>
        <v>10.957551826258362</v>
      </c>
      <c r="R465" s="235">
        <f t="shared" si="58"/>
        <v>0.46248647581441416</v>
      </c>
      <c r="S465" s="236">
        <f>'WetLitterbags placem_collection'!E26</f>
        <v>42767</v>
      </c>
      <c r="T465" s="236">
        <f>IF('WetLitterbags placem_collection'!G26="","",'WetLitterbags placem_collection'!G26)</f>
        <v>42818</v>
      </c>
      <c r="U465" s="237">
        <f t="shared" si="52"/>
        <v>51</v>
      </c>
      <c r="V465" s="235">
        <f t="shared" si="56"/>
        <v>1.2827999999999999</v>
      </c>
      <c r="W465" s="235">
        <f t="shared" si="57"/>
        <v>1.2404228313135097</v>
      </c>
      <c r="X465">
        <f>IFERROR(INDEX(Rainfall_Wet!$O$2:$O$217,MATCH(B465, Rainfall_Wet!$A$2:$A$217,0)),"")</f>
        <v>185.630065823</v>
      </c>
      <c r="Y465" s="241">
        <v>54.080969906906262</v>
      </c>
      <c r="Z465" s="241">
        <v>21.264484651351896</v>
      </c>
      <c r="AA465" s="241">
        <v>24.654545441741845</v>
      </c>
      <c r="AB465" s="242" t="s">
        <v>2691</v>
      </c>
      <c r="AC465" s="241">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s="25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f>
        <v/>
      </c>
      <c r="AM465" t="str">
        <f>IF(ISNUMBER(SEARCH("H", 'WetLitterbags placem_collection'!X26)),"YES","")</f>
        <v/>
      </c>
      <c r="AN465" t="str">
        <f>IF(ISNUMBER(SEARCH("R", 'WetLitterbags placem_collection'!X26)),"YES","")</f>
        <v/>
      </c>
    </row>
    <row r="466" spans="1:40" ht="15" customHeight="1">
      <c r="A466" s="268" t="s">
        <v>2460</v>
      </c>
      <c r="B466" s="282">
        <f>'Dry_Litterbag Placem_Collection'!A27</f>
        <v>25</v>
      </c>
      <c r="C466" s="282" t="str">
        <f>'Dry_Litterbag Placem_Collection'!B27</f>
        <v>Makao</v>
      </c>
      <c r="D466" s="282" t="s">
        <v>2677</v>
      </c>
      <c r="E466" s="282" t="s">
        <v>2678</v>
      </c>
      <c r="F466" s="282">
        <v>4</v>
      </c>
      <c r="G466" s="283" t="str">
        <f>'Dry_Litterbag Placem_Collection'!C27</f>
        <v>Dry_Ag4_T1</v>
      </c>
      <c r="H466" s="293" t="s">
        <v>3672</v>
      </c>
      <c r="I466" s="285" t="s">
        <v>1147</v>
      </c>
      <c r="J466" s="233" t="str">
        <f>'WetLitterbags placem_collection'!O27</f>
        <v>G864</v>
      </c>
      <c r="K466" s="235">
        <f>IFERROR(INDEX('Green_rooibos initial weight'!$C$5:$C$1749,MATCH(J466, 'Green_rooibos initial weight'!$A$5:$A$1749,0)),"")</f>
        <v>2.0310000000000001</v>
      </c>
      <c r="L466" s="235">
        <f t="shared" si="53"/>
        <v>1.7812000000000001</v>
      </c>
      <c r="M466" s="235">
        <f>AVERAGE('Ashed teabags wet'!$J$809:$J$813,'Ashed teabags wet'!$J$817:$J$818,'Ashed teabags wet'!$J$820:$J$821)</f>
        <v>5.5094158734921841</v>
      </c>
      <c r="N466" s="235">
        <f t="shared" si="54"/>
        <v>1.6830662844613573</v>
      </c>
      <c r="O466" s="235">
        <f>IF(IFERROR(INDEX('Both teabags AfterWet'!$D$1:$D$839,MATCH(J466,'Both teabags AfterWet'!$B$1:$B$839,0)),"")="","",(IFERROR(INDEX('Both teabags AfterWet'!$D$1:$D$839,MATCH(J466,'Both teabags AfterWet'!$B$1:$B$839,0)),"")))</f>
        <v>0.65839999999999999</v>
      </c>
      <c r="P466" s="235">
        <f t="shared" si="55"/>
        <v>0.50780000000000003</v>
      </c>
      <c r="Q466" s="235">
        <f>IFERROR(INDEX('Ashed teabags wet'!$J$2:$J$825,MATCH(J466,'Ashed teabags wet'!$B$2:$B$825,0)),"")</f>
        <v>15.647921760391469</v>
      </c>
      <c r="R466" s="235">
        <f t="shared" si="58"/>
        <v>0.42833985330073215</v>
      </c>
      <c r="S466" s="236">
        <f>'WetLitterbags placem_collection'!E27</f>
        <v>42767</v>
      </c>
      <c r="T466" s="236">
        <f>IF('WetLitterbags placem_collection'!G27="","",'WetLitterbags placem_collection'!G27)</f>
        <v>42818</v>
      </c>
      <c r="U466" s="237">
        <f t="shared" si="52"/>
        <v>51</v>
      </c>
      <c r="V466" s="235">
        <f t="shared" si="56"/>
        <v>1.2734000000000001</v>
      </c>
      <c r="W466" s="235">
        <f t="shared" si="57"/>
        <v>1.2547264311606252</v>
      </c>
      <c r="X466">
        <f>IFERROR(INDEX(Rainfall_Wet!$O$2:$O$217,MATCH(B466, Rainfall_Wet!$A$2:$A$217,0)),"")</f>
        <v>185.630065823</v>
      </c>
      <c r="Y466" s="241">
        <v>51.960000000000008</v>
      </c>
      <c r="Z466" s="241">
        <v>18.919999999999995</v>
      </c>
      <c r="AA466" s="241">
        <v>29.120000000000005</v>
      </c>
      <c r="AB466" s="242" t="s">
        <v>2691</v>
      </c>
      <c r="AC466" s="241">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s="25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f>
        <v/>
      </c>
      <c r="AM466" t="str">
        <f>IF(ISNUMBER(SEARCH("H", 'WetLitterbags placem_collection'!X27)),"YES","")</f>
        <v/>
      </c>
      <c r="AN466" t="str">
        <f>IF(ISNUMBER(SEARCH("R", 'WetLitterbags placem_collection'!X27)),"YES","")</f>
        <v/>
      </c>
    </row>
    <row r="467" spans="1:40" ht="15" customHeight="1">
      <c r="A467" s="268" t="s">
        <v>2460</v>
      </c>
      <c r="B467" s="282">
        <f>'Dry_Litterbag Placem_Collection'!A28</f>
        <v>26</v>
      </c>
      <c r="C467" s="282" t="str">
        <f>'Dry_Litterbag Placem_Collection'!B28</f>
        <v>Makao</v>
      </c>
      <c r="D467" s="282" t="s">
        <v>2677</v>
      </c>
      <c r="E467" s="282" t="s">
        <v>2678</v>
      </c>
      <c r="F467" s="282">
        <v>4</v>
      </c>
      <c r="G467" s="283" t="str">
        <f>'Dry_Litterbag Placem_Collection'!C28</f>
        <v>Dry_Ag4_T2</v>
      </c>
      <c r="H467" s="293" t="s">
        <v>3672</v>
      </c>
      <c r="I467" s="285" t="s">
        <v>1147</v>
      </c>
      <c r="J467" s="233" t="str">
        <f>'WetLitterbags placem_collection'!O28</f>
        <v>G506</v>
      </c>
      <c r="K467" s="235">
        <f>IFERROR(INDEX('Green_rooibos initial weight'!$C$5:$C$1749,MATCH(J467, 'Green_rooibos initial weight'!$A$5:$A$1749,0)),"")</f>
        <v>1.9079999999999999</v>
      </c>
      <c r="L467" s="235">
        <f t="shared" si="53"/>
        <v>1.6581999999999999</v>
      </c>
      <c r="M467" s="235">
        <f>AVERAGE('Ashed teabags wet'!$J$809:$J$813,'Ashed teabags wet'!$J$817:$J$818,'Ashed teabags wet'!$J$820:$J$821)</f>
        <v>5.5094158734921841</v>
      </c>
      <c r="N467" s="235">
        <f t="shared" si="54"/>
        <v>1.5668428659857525</v>
      </c>
      <c r="O467" s="235">
        <f>IF(IFERROR(INDEX('Both teabags AfterWet'!$D$1:$D$839,MATCH(J467,'Both teabags AfterWet'!$B$1:$B$839,0)),"")="","",(IFERROR(INDEX('Both teabags AfterWet'!$D$1:$D$839,MATCH(J467,'Both teabags AfterWet'!$B$1:$B$839,0)),"")))</f>
        <v>0.67589999999999995</v>
      </c>
      <c r="P467" s="235">
        <f t="shared" si="55"/>
        <v>0.52529999999999988</v>
      </c>
      <c r="Q467" s="235">
        <f>IFERROR(INDEX('Ashed teabags wet'!$J$2:$J$825,MATCH(J467,'Ashed teabags wet'!$B$2:$B$825,0)),"")</f>
        <v>8.561473369835749</v>
      </c>
      <c r="R467" s="235">
        <f t="shared" si="58"/>
        <v>0.48032658038825271</v>
      </c>
      <c r="S467" s="236">
        <f>'WetLitterbags placem_collection'!E28</f>
        <v>42767</v>
      </c>
      <c r="T467" s="236">
        <f>IF('WetLitterbags placem_collection'!G28="","",'WetLitterbags placem_collection'!G28)</f>
        <v>42818</v>
      </c>
      <c r="U467" s="237">
        <f t="shared" si="52"/>
        <v>51</v>
      </c>
      <c r="V467" s="235">
        <f t="shared" si="56"/>
        <v>1.1329</v>
      </c>
      <c r="W467" s="235">
        <f t="shared" si="57"/>
        <v>1.0865162855974999</v>
      </c>
      <c r="X467">
        <f>IFERROR(INDEX(Rainfall_Wet!$O$2:$O$217,MATCH(B467, Rainfall_Wet!$A$2:$A$217,0)),"")</f>
        <v>185.630065823</v>
      </c>
      <c r="Y467" s="241">
        <v>51.960000000000008</v>
      </c>
      <c r="Z467" s="241">
        <v>18.919999999999995</v>
      </c>
      <c r="AA467" s="241">
        <v>29.120000000000005</v>
      </c>
      <c r="AB467" s="242" t="s">
        <v>2691</v>
      </c>
      <c r="AC467" s="241">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s="25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f>
        <v/>
      </c>
      <c r="AM467" t="str">
        <f>IF(ISNUMBER(SEARCH("H", 'WetLitterbags placem_collection'!X28)),"YES","")</f>
        <v/>
      </c>
      <c r="AN467" t="str">
        <f>IF(ISNUMBER(SEARCH("R", 'WetLitterbags placem_collection'!X28)),"YES","")</f>
        <v/>
      </c>
    </row>
    <row r="468" spans="1:40" ht="15" customHeight="1">
      <c r="A468" s="268" t="s">
        <v>2460</v>
      </c>
      <c r="B468" s="282">
        <f>'Dry_Litterbag Placem_Collection'!A29</f>
        <v>27</v>
      </c>
      <c r="C468" s="282" t="str">
        <f>'Dry_Litterbag Placem_Collection'!B29</f>
        <v>Makao</v>
      </c>
      <c r="D468" s="282" t="s">
        <v>2677</v>
      </c>
      <c r="E468" s="282" t="s">
        <v>2678</v>
      </c>
      <c r="F468" s="282">
        <v>4</v>
      </c>
      <c r="G468" s="283" t="str">
        <f>'Dry_Litterbag Placem_Collection'!C29</f>
        <v>Dry_Ag4_T3</v>
      </c>
      <c r="H468" s="293" t="s">
        <v>3672</v>
      </c>
      <c r="I468" s="285" t="s">
        <v>1147</v>
      </c>
      <c r="J468" s="233" t="str">
        <f>'WetLitterbags placem_collection'!O29</f>
        <v>G449</v>
      </c>
      <c r="K468" s="235">
        <f>IFERROR(INDEX('Green_rooibos initial weight'!$C$5:$C$1749,MATCH(J468, 'Green_rooibos initial weight'!$A$5:$A$1749,0)),"")</f>
        <v>2.1749999999999998</v>
      </c>
      <c r="L468" s="235">
        <f t="shared" si="53"/>
        <v>1.9251999999999998</v>
      </c>
      <c r="M468" s="235">
        <f>AVERAGE('Ashed teabags wet'!$J$809:$J$813,'Ashed teabags wet'!$J$817:$J$818,'Ashed teabags wet'!$J$820:$J$821)</f>
        <v>5.5094158734921841</v>
      </c>
      <c r="N468" s="235">
        <f t="shared" si="54"/>
        <v>1.8191327256035283</v>
      </c>
      <c r="O468" s="235">
        <f>IF(IFERROR(INDEX('Both teabags AfterWet'!$D$1:$D$839,MATCH(J468,'Both teabags AfterWet'!$B$1:$B$839,0)),"")="","",(IFERROR(INDEX('Both teabags AfterWet'!$D$1:$D$839,MATCH(J468,'Both teabags AfterWet'!$B$1:$B$839,0)),"")))</f>
        <v>0.73760000000000003</v>
      </c>
      <c r="P468" s="235">
        <f t="shared" si="55"/>
        <v>0.58699999999999997</v>
      </c>
      <c r="Q468" s="235">
        <f>IFERROR(INDEX('Ashed teabags wet'!$J$2:$J$825,MATCH(J468,'Ashed teabags wet'!$B$2:$B$825,0)),"")</f>
        <v>10.444777611194501</v>
      </c>
      <c r="R468" s="235">
        <f t="shared" si="58"/>
        <v>0.52568915542228822</v>
      </c>
      <c r="S468" s="236">
        <f>'WetLitterbags placem_collection'!E29</f>
        <v>42767</v>
      </c>
      <c r="T468" s="236">
        <f>IF('WetLitterbags placem_collection'!G29="","",'WetLitterbags placem_collection'!G29)</f>
        <v>42818</v>
      </c>
      <c r="U468" s="237">
        <f t="shared" si="52"/>
        <v>51</v>
      </c>
      <c r="V468" s="235">
        <f t="shared" si="56"/>
        <v>1.3381999999999998</v>
      </c>
      <c r="W468" s="235">
        <f t="shared" si="57"/>
        <v>1.2934435701812401</v>
      </c>
      <c r="X468">
        <f>IFERROR(INDEX(Rainfall_Wet!$O$2:$O$217,MATCH(B468, Rainfall_Wet!$A$2:$A$217,0)),"")</f>
        <v>185.630065823</v>
      </c>
      <c r="Y468" s="241">
        <v>51.960000000000008</v>
      </c>
      <c r="Z468" s="241">
        <v>18.919999999999995</v>
      </c>
      <c r="AA468" s="241">
        <v>29.120000000000005</v>
      </c>
      <c r="AB468" s="242" t="s">
        <v>2691</v>
      </c>
      <c r="AC468" s="241">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s="25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f>
        <v/>
      </c>
      <c r="AM468" t="str">
        <f>IF(ISNUMBER(SEARCH("H", 'WetLitterbags placem_collection'!X29)),"YES","")</f>
        <v/>
      </c>
      <c r="AN468" t="str">
        <f>IF(ISNUMBER(SEARCH("R", 'WetLitterbags placem_collection'!X29)),"YES","")</f>
        <v/>
      </c>
    </row>
    <row r="469" spans="1:40" ht="15" customHeight="1">
      <c r="A469" s="268" t="s">
        <v>2460</v>
      </c>
      <c r="B469" s="282">
        <f>'Dry_Litterbag Placem_Collection'!A30</f>
        <v>28</v>
      </c>
      <c r="C469" s="282" t="str">
        <f>'Dry_Litterbag Placem_Collection'!B30</f>
        <v>Makao</v>
      </c>
      <c r="D469" s="282" t="s">
        <v>2677</v>
      </c>
      <c r="E469" s="282" t="s">
        <v>2678</v>
      </c>
      <c r="F469" s="282">
        <v>4</v>
      </c>
      <c r="G469" s="283" t="str">
        <f>'Dry_Litterbag Placem_Collection'!C30</f>
        <v>Dry_Ag4_T4</v>
      </c>
      <c r="H469" s="293" t="s">
        <v>3672</v>
      </c>
      <c r="I469" s="285" t="s">
        <v>1147</v>
      </c>
      <c r="J469" s="233" t="str">
        <f>'WetLitterbags placem_collection'!O30</f>
        <v>G502</v>
      </c>
      <c r="K469" s="235">
        <f>IFERROR(INDEX('Green_rooibos initial weight'!$C$5:$C$1749,MATCH(J469, 'Green_rooibos initial weight'!$A$5:$A$1749,0)),"")</f>
        <v>1.929</v>
      </c>
      <c r="L469" s="235">
        <f t="shared" si="53"/>
        <v>1.6792</v>
      </c>
      <c r="M469" s="235">
        <f>AVERAGE('Ashed teabags wet'!$J$809:$J$813,'Ashed teabags wet'!$J$817:$J$818,'Ashed teabags wet'!$J$820:$J$821)</f>
        <v>5.5094158734921841</v>
      </c>
      <c r="N469" s="235">
        <f t="shared" si="54"/>
        <v>1.5866858886523192</v>
      </c>
      <c r="O469" s="235">
        <f>IF(IFERROR(INDEX('Both teabags AfterWet'!$D$1:$D$839,MATCH(J469,'Both teabags AfterWet'!$B$1:$B$839,0)),"")="","",(IFERROR(INDEX('Both teabags AfterWet'!$D$1:$D$839,MATCH(J469,'Both teabags AfterWet'!$B$1:$B$839,0)),"")))</f>
        <v>0.60960000000000003</v>
      </c>
      <c r="P469" s="235">
        <f t="shared" si="55"/>
        <v>0.45900000000000002</v>
      </c>
      <c r="Q469" s="235">
        <f>IFERROR(INDEX('Ashed teabags wet'!$J$2:$J$825,MATCH(J469,'Ashed teabags wet'!$B$2:$B$825,0)),"")</f>
        <v>10.16121152906673</v>
      </c>
      <c r="R469" s="235">
        <f t="shared" si="58"/>
        <v>0.41236003908158375</v>
      </c>
      <c r="S469" s="236">
        <f>'WetLitterbags placem_collection'!E30</f>
        <v>42767</v>
      </c>
      <c r="T469" s="236">
        <f>IF('WetLitterbags placem_collection'!G30="","",'WetLitterbags placem_collection'!G30)</f>
        <v>42818</v>
      </c>
      <c r="U469" s="237">
        <f t="shared" si="52"/>
        <v>51</v>
      </c>
      <c r="V469" s="235">
        <f t="shared" si="56"/>
        <v>1.2202</v>
      </c>
      <c r="W469" s="235">
        <f t="shared" si="57"/>
        <v>1.1743258495707354</v>
      </c>
      <c r="X469">
        <f>IFERROR(INDEX(Rainfall_Wet!$O$2:$O$217,MATCH(B469, Rainfall_Wet!$A$2:$A$217,0)),"")</f>
        <v>185.630065823</v>
      </c>
      <c r="Y469" s="241">
        <v>51.960000000000008</v>
      </c>
      <c r="Z469" s="241">
        <v>18.919999999999995</v>
      </c>
      <c r="AA469" s="241">
        <v>29.120000000000005</v>
      </c>
      <c r="AB469" s="242" t="s">
        <v>2691</v>
      </c>
      <c r="AC469" s="241">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s="25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f>
        <v/>
      </c>
      <c r="AM469" t="str">
        <f>IF(ISNUMBER(SEARCH("H", 'WetLitterbags placem_collection'!X30)),"YES","")</f>
        <v/>
      </c>
      <c r="AN469" t="str">
        <f>IF(ISNUMBER(SEARCH("R", 'WetLitterbags placem_collection'!X30)),"YES","")</f>
        <v/>
      </c>
    </row>
    <row r="470" spans="1:40" ht="15" customHeight="1">
      <c r="A470" s="268" t="s">
        <v>2460</v>
      </c>
      <c r="B470" s="282">
        <f>'Dry_Litterbag Placem_Collection'!A31</f>
        <v>29</v>
      </c>
      <c r="C470" s="282" t="str">
        <f>'Dry_Litterbag Placem_Collection'!B31</f>
        <v>Makao</v>
      </c>
      <c r="D470" s="282" t="s">
        <v>2677</v>
      </c>
      <c r="E470" s="282" t="s">
        <v>2678</v>
      </c>
      <c r="F470" s="282">
        <v>4</v>
      </c>
      <c r="G470" s="283" t="str">
        <f>'Dry_Litterbag Placem_Collection'!C31</f>
        <v>Dry_Ag4_T5</v>
      </c>
      <c r="H470" s="293" t="s">
        <v>3672</v>
      </c>
      <c r="I470" s="285" t="s">
        <v>1147</v>
      </c>
      <c r="J470" s="233" t="str">
        <f>'WetLitterbags placem_collection'!O31</f>
        <v>G345</v>
      </c>
      <c r="K470" s="235">
        <f>IFERROR(INDEX('Green_rooibos initial weight'!$C$5:$C$1749,MATCH(J470, 'Green_rooibos initial weight'!$A$5:$A$1749,0)),"")</f>
        <v>2.012</v>
      </c>
      <c r="L470" s="235">
        <f t="shared" si="53"/>
        <v>1.7622</v>
      </c>
      <c r="M470" s="235">
        <f>AVERAGE('Ashed teabags wet'!$J$809:$J$813,'Ashed teabags wet'!$J$817:$J$818,'Ashed teabags wet'!$J$820:$J$821)</f>
        <v>5.5094158734921841</v>
      </c>
      <c r="N470" s="235">
        <f t="shared" si="54"/>
        <v>1.6651130734773207</v>
      </c>
      <c r="O470" s="235">
        <f>IF(IFERROR(INDEX('Both teabags AfterWet'!$D$1:$D$839,MATCH(J470,'Both teabags AfterWet'!$B$1:$B$839,0)),"")="","",(IFERROR(INDEX('Both teabags AfterWet'!$D$1:$D$839,MATCH(J470,'Both teabags AfterWet'!$B$1:$B$839,0)),"")))</f>
        <v>0.64829999999999999</v>
      </c>
      <c r="P470" s="235">
        <f t="shared" si="55"/>
        <v>0.49769999999999998</v>
      </c>
      <c r="Q470" s="235">
        <f>IFERROR(INDEX('Ashed teabags wet'!$J$2:$J$825,MATCH(J470,'Ashed teabags wet'!$B$2:$B$825,0)),"")</f>
        <v>9.5937347038662821</v>
      </c>
      <c r="R470" s="235">
        <f t="shared" si="58"/>
        <v>0.44995198237885747</v>
      </c>
      <c r="S470" s="236">
        <f>'WetLitterbags placem_collection'!E31</f>
        <v>42767</v>
      </c>
      <c r="T470" s="236">
        <f>IF('WetLitterbags placem_collection'!G31="","",'WetLitterbags placem_collection'!G31)</f>
        <v>42818</v>
      </c>
      <c r="U470" s="237">
        <f t="shared" si="52"/>
        <v>51</v>
      </c>
      <c r="V470" s="235">
        <f t="shared" si="56"/>
        <v>1.2645</v>
      </c>
      <c r="W470" s="235">
        <f t="shared" si="57"/>
        <v>1.2151610910984632</v>
      </c>
      <c r="X470">
        <f>IFERROR(INDEX(Rainfall_Wet!$O$2:$O$217,MATCH(B470, Rainfall_Wet!$A$2:$A$217,0)),"")</f>
        <v>185.630065823</v>
      </c>
      <c r="Y470" s="241">
        <v>51.960000000000008</v>
      </c>
      <c r="Z470" s="241">
        <v>18.919999999999995</v>
      </c>
      <c r="AA470" s="241">
        <v>29.120000000000005</v>
      </c>
      <c r="AB470" s="242" t="s">
        <v>2691</v>
      </c>
      <c r="AC470" s="241">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s="25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f>
        <v/>
      </c>
      <c r="AM470" t="str">
        <f>IF(ISNUMBER(SEARCH("H", 'WetLitterbags placem_collection'!X31)),"YES","")</f>
        <v/>
      </c>
      <c r="AN470" t="str">
        <f>IF(ISNUMBER(SEARCH("R", 'WetLitterbags placem_collection'!X31)),"YES","")</f>
        <v/>
      </c>
    </row>
    <row r="471" spans="1:40" ht="15" customHeight="1">
      <c r="A471" s="268" t="s">
        <v>2460</v>
      </c>
      <c r="B471" s="282">
        <f>'Dry_Litterbag Placem_Collection'!A32</f>
        <v>30</v>
      </c>
      <c r="C471" s="282" t="str">
        <f>'Dry_Litterbag Placem_Collection'!B32</f>
        <v>Makao</v>
      </c>
      <c r="D471" s="282" t="s">
        <v>2677</v>
      </c>
      <c r="E471" s="282" t="s">
        <v>2678</v>
      </c>
      <c r="F471" s="282">
        <v>4</v>
      </c>
      <c r="G471" s="283" t="str">
        <f>'Dry_Litterbag Placem_Collection'!C32</f>
        <v>Dry_Ag4_T6</v>
      </c>
      <c r="H471" s="293" t="s">
        <v>3672</v>
      </c>
      <c r="I471" s="285" t="s">
        <v>1147</v>
      </c>
      <c r="J471" s="233" t="str">
        <f>'WetLitterbags placem_collection'!O32</f>
        <v>G500</v>
      </c>
      <c r="K471" s="235">
        <f>IFERROR(INDEX('Green_rooibos initial weight'!$C$5:$C$1749,MATCH(J471, 'Green_rooibos initial weight'!$A$5:$A$1749,0)),"")</f>
        <v>2.0830000000000002</v>
      </c>
      <c r="L471" s="235">
        <f t="shared" si="53"/>
        <v>1.8332000000000002</v>
      </c>
      <c r="M471" s="235">
        <f>AVERAGE('Ashed teabags wet'!$J$809:$J$813,'Ashed teabags wet'!$J$817:$J$818,'Ashed teabags wet'!$J$820:$J$821)</f>
        <v>5.5094158734921841</v>
      </c>
      <c r="N471" s="235">
        <f t="shared" si="54"/>
        <v>1.7322013882071414</v>
      </c>
      <c r="O471" s="235">
        <f>IF(IFERROR(INDEX('Both teabags AfterWet'!$D$1:$D$839,MATCH(J471,'Both teabags AfterWet'!$B$1:$B$839,0)),"")="","",(IFERROR(INDEX('Both teabags AfterWet'!$D$1:$D$839,MATCH(J471,'Both teabags AfterWet'!$B$1:$B$839,0)),"")))</f>
        <v>0.61909999999999998</v>
      </c>
      <c r="P471" s="235">
        <f t="shared" si="55"/>
        <v>0.46849999999999997</v>
      </c>
      <c r="Q471" s="235">
        <f>IFERROR(INDEX('Ashed teabags wet'!$J$2:$J$825,MATCH(J471,'Ashed teabags wet'!$B$2:$B$825,0)),"")</f>
        <v>10.952848722986133</v>
      </c>
      <c r="R471" s="235">
        <f t="shared" si="58"/>
        <v>0.41718590373280995</v>
      </c>
      <c r="S471" s="236">
        <f>'WetLitterbags placem_collection'!E32</f>
        <v>42767</v>
      </c>
      <c r="T471" s="236">
        <f>IF('WetLitterbags placem_collection'!G32="","",'WetLitterbags placem_collection'!G32)</f>
        <v>42818</v>
      </c>
      <c r="U471" s="237">
        <f t="shared" si="52"/>
        <v>51</v>
      </c>
      <c r="V471" s="235">
        <f t="shared" si="56"/>
        <v>1.3647000000000002</v>
      </c>
      <c r="W471" s="235">
        <f t="shared" si="57"/>
        <v>1.3150154844743316</v>
      </c>
      <c r="X471">
        <f>IFERROR(INDEX(Rainfall_Wet!$O$2:$O$217,MATCH(B471, Rainfall_Wet!$A$2:$A$217,0)),"")</f>
        <v>185.630065823</v>
      </c>
      <c r="Y471" s="241">
        <v>51.960000000000008</v>
      </c>
      <c r="Z471" s="241">
        <v>18.919999999999995</v>
      </c>
      <c r="AA471" s="241">
        <v>29.120000000000005</v>
      </c>
      <c r="AB471" s="242" t="s">
        <v>2691</v>
      </c>
      <c r="AC471" s="241">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s="25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f>
        <v/>
      </c>
      <c r="AM471" t="str">
        <f>IF(ISNUMBER(SEARCH("H", 'WetLitterbags placem_collection'!X32)),"YES","")</f>
        <v/>
      </c>
      <c r="AN471" t="str">
        <f>IF(ISNUMBER(SEARCH("R", 'WetLitterbags placem_collection'!X32)),"YES","")</f>
        <v/>
      </c>
    </row>
    <row r="472" spans="1:40" ht="15" customHeight="1">
      <c r="A472" s="268" t="s">
        <v>2460</v>
      </c>
      <c r="B472" s="282">
        <f>'Dry_Litterbag Placem_Collection'!A33</f>
        <v>31</v>
      </c>
      <c r="C472" s="282" t="str">
        <f>'Dry_Litterbag Placem_Collection'!B33</f>
        <v>Makao</v>
      </c>
      <c r="D472" s="282" t="s">
        <v>2677</v>
      </c>
      <c r="E472" s="282" t="s">
        <v>2678</v>
      </c>
      <c r="F472" s="282">
        <v>4</v>
      </c>
      <c r="G472" s="283" t="str">
        <f>'Dry_Litterbag Placem_Collection'!C33</f>
        <v>Dry_Ag4_T7</v>
      </c>
      <c r="H472" s="293" t="s">
        <v>3672</v>
      </c>
      <c r="I472" s="285" t="s">
        <v>1147</v>
      </c>
      <c r="J472" s="233" t="str">
        <f>'WetLitterbags placem_collection'!O33</f>
        <v>G521</v>
      </c>
      <c r="K472" s="235">
        <f>IFERROR(INDEX('Green_rooibos initial weight'!$C$5:$C$1749,MATCH(J472, 'Green_rooibos initial weight'!$A$5:$A$1749,0)),"")</f>
        <v>2.1709999999999998</v>
      </c>
      <c r="L472" s="235">
        <f t="shared" si="53"/>
        <v>1.9211999999999998</v>
      </c>
      <c r="M472" s="235">
        <f>AVERAGE('Ashed teabags wet'!$J$809:$J$813,'Ashed teabags wet'!$J$817:$J$818,'Ashed teabags wet'!$J$820:$J$821)</f>
        <v>5.5094158734921841</v>
      </c>
      <c r="N472" s="235">
        <f t="shared" si="54"/>
        <v>1.8153531022384679</v>
      </c>
      <c r="O472" s="235">
        <f>IF(IFERROR(INDEX('Both teabags AfterWet'!$D$1:$D$839,MATCH(J472,'Both teabags AfterWet'!$B$1:$B$839,0)),"")="","",(IFERROR(INDEX('Both teabags AfterWet'!$D$1:$D$839,MATCH(J472,'Both teabags AfterWet'!$B$1:$B$839,0)),"")))</f>
        <v>0.71479999999999999</v>
      </c>
      <c r="P472" s="235">
        <f t="shared" si="55"/>
        <v>0.56420000000000003</v>
      </c>
      <c r="Q472" s="235">
        <f>IFERROR(INDEX('Ashed teabags wet'!$J$2:$J$825,MATCH(J472,'Ashed teabags wet'!$B$2:$B$825,0)),"")</f>
        <v>14.161008729389133</v>
      </c>
      <c r="R472" s="235">
        <f t="shared" si="58"/>
        <v>0.48430358874878654</v>
      </c>
      <c r="S472" s="236">
        <f>'WetLitterbags placem_collection'!E33</f>
        <v>42767</v>
      </c>
      <c r="T472" s="236">
        <f>IF('WetLitterbags placem_collection'!G33="","",'WetLitterbags placem_collection'!G33)</f>
        <v>42818</v>
      </c>
      <c r="U472" s="237">
        <f t="shared" si="52"/>
        <v>51</v>
      </c>
      <c r="V472" s="235">
        <f t="shared" si="56"/>
        <v>1.3569999999999998</v>
      </c>
      <c r="W472" s="235">
        <f t="shared" si="57"/>
        <v>1.3310495134896814</v>
      </c>
      <c r="X472">
        <f>IFERROR(INDEX(Rainfall_Wet!$O$2:$O$217,MATCH(B472, Rainfall_Wet!$A$2:$A$217,0)),"")</f>
        <v>185.630065823</v>
      </c>
      <c r="Y472" s="241">
        <v>51.960000000000008</v>
      </c>
      <c r="Z472" s="241">
        <v>18.919999999999995</v>
      </c>
      <c r="AA472" s="241">
        <v>29.120000000000005</v>
      </c>
      <c r="AB472" s="242" t="s">
        <v>2691</v>
      </c>
      <c r="AC472" s="241">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s="25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f>
        <v/>
      </c>
      <c r="AM472" t="str">
        <f>IF(ISNUMBER(SEARCH("H", 'WetLitterbags placem_collection'!X33)),"YES","")</f>
        <v/>
      </c>
      <c r="AN472" t="str">
        <f>IF(ISNUMBER(SEARCH("R", 'WetLitterbags placem_collection'!X33)),"YES","")</f>
        <v>YES</v>
      </c>
    </row>
    <row r="473" spans="1:40" ht="15" customHeight="1">
      <c r="A473" s="268" t="s">
        <v>2460</v>
      </c>
      <c r="B473" s="282">
        <f>'Dry_Litterbag Placem_Collection'!A34</f>
        <v>32</v>
      </c>
      <c r="C473" s="282" t="str">
        <f>'Dry_Litterbag Placem_Collection'!B34</f>
        <v>Makao</v>
      </c>
      <c r="D473" s="282" t="s">
        <v>2677</v>
      </c>
      <c r="E473" s="282" t="s">
        <v>2678</v>
      </c>
      <c r="F473" s="282">
        <v>4</v>
      </c>
      <c r="G473" s="283" t="str">
        <f>'Dry_Litterbag Placem_Collection'!C34</f>
        <v>Dry_Ag4_T8</v>
      </c>
      <c r="H473" s="293" t="s">
        <v>3672</v>
      </c>
      <c r="I473" s="285" t="s">
        <v>1147</v>
      </c>
      <c r="J473" s="233" t="str">
        <f>'WetLitterbags placem_collection'!O34</f>
        <v>G201</v>
      </c>
      <c r="K473" s="235">
        <f>IFERROR(INDEX('Green_rooibos initial weight'!$C$5:$C$1749,MATCH(J473, 'Green_rooibos initial weight'!$A$5:$A$1749,0)),"")</f>
        <v>2.2370000000000001</v>
      </c>
      <c r="L473" s="235">
        <f t="shared" si="53"/>
        <v>1.9872000000000001</v>
      </c>
      <c r="M473" s="235">
        <f>AVERAGE('Ashed teabags wet'!$J$809:$J$813,'Ashed teabags wet'!$J$817:$J$818,'Ashed teabags wet'!$J$820:$J$821)</f>
        <v>5.5094158734921841</v>
      </c>
      <c r="N473" s="235">
        <f t="shared" si="54"/>
        <v>1.8777168877619634</v>
      </c>
      <c r="O473" s="235">
        <f>IF(IFERROR(INDEX('Both teabags AfterWet'!$D$1:$D$839,MATCH(J473,'Both teabags AfterWet'!$B$1:$B$839,0)),"")="","",(IFERROR(INDEX('Both teabags AfterWet'!$D$1:$D$839,MATCH(J473,'Both teabags AfterWet'!$B$1:$B$839,0)),"")))</f>
        <v>0.67359999999999998</v>
      </c>
      <c r="P473" s="235">
        <f t="shared" si="55"/>
        <v>0.52299999999999991</v>
      </c>
      <c r="Q473" s="235">
        <f>IFERROR(INDEX('Ashed teabags wet'!$J$2:$J$825,MATCH(J473,'Ashed teabags wet'!$B$2:$B$825,0)),"")</f>
        <v>7.292707292707294</v>
      </c>
      <c r="R473" s="235">
        <f t="shared" si="58"/>
        <v>0.48485914085914078</v>
      </c>
      <c r="S473" s="236">
        <f>'WetLitterbags placem_collection'!E34</f>
        <v>42767</v>
      </c>
      <c r="T473" s="236">
        <f>IF('WetLitterbags placem_collection'!G34="","",'WetLitterbags placem_collection'!G34)</f>
        <v>42818</v>
      </c>
      <c r="U473" s="237">
        <f t="shared" si="52"/>
        <v>51</v>
      </c>
      <c r="V473" s="235">
        <f t="shared" si="56"/>
        <v>1.4642000000000002</v>
      </c>
      <c r="W473" s="235">
        <f t="shared" si="57"/>
        <v>1.3928577469028227</v>
      </c>
      <c r="X473">
        <f>IFERROR(INDEX(Rainfall_Wet!$O$2:$O$217,MATCH(B473, Rainfall_Wet!$A$2:$A$217,0)),"")</f>
        <v>185.630065823</v>
      </c>
      <c r="Y473" s="241">
        <v>51.960000000000008</v>
      </c>
      <c r="Z473" s="241">
        <v>18.919999999999995</v>
      </c>
      <c r="AA473" s="241">
        <v>29.120000000000005</v>
      </c>
      <c r="AB473" s="242" t="s">
        <v>2691</v>
      </c>
      <c r="AC473" s="241">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s="25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f>
        <v/>
      </c>
      <c r="AM473" t="str">
        <f>IF(ISNUMBER(SEARCH("H", 'WetLitterbags placem_collection'!X34)),"YES","")</f>
        <v/>
      </c>
      <c r="AN473" t="str">
        <f>IF(ISNUMBER(SEARCH("R", 'WetLitterbags placem_collection'!X34)),"YES","")</f>
        <v>YES</v>
      </c>
    </row>
    <row r="474" spans="1:40" ht="15" customHeight="1">
      <c r="A474" s="268" t="s">
        <v>2460</v>
      </c>
      <c r="B474" s="282">
        <f>'Dry_Litterbag Placem_Collection'!A35</f>
        <v>33</v>
      </c>
      <c r="C474" s="282" t="str">
        <f>'Dry_Litterbag Placem_Collection'!B35</f>
        <v>Makao</v>
      </c>
      <c r="D474" s="282" t="s">
        <v>2677</v>
      </c>
      <c r="E474" s="282" t="s">
        <v>20</v>
      </c>
      <c r="F474" s="282">
        <v>1</v>
      </c>
      <c r="G474" s="283" t="str">
        <f>'Dry_Litterbag Placem_Collection'!C35</f>
        <v>Dry_P1_T1</v>
      </c>
      <c r="H474" s="293" t="s">
        <v>3672</v>
      </c>
      <c r="I474" s="285" t="s">
        <v>1147</v>
      </c>
      <c r="J474" s="233" t="str">
        <f>'WetLitterbags placem_collection'!O35</f>
        <v>G556</v>
      </c>
      <c r="K474" s="235">
        <f>IFERROR(INDEX('Green_rooibos initial weight'!$C$5:$C$1749,MATCH(J474, 'Green_rooibos initial weight'!$A$5:$A$1749,0)),"")</f>
        <v>2.0329999999999999</v>
      </c>
      <c r="L474" s="235">
        <f t="shared" si="53"/>
        <v>1.7831999999999999</v>
      </c>
      <c r="M474" s="235">
        <f>AVERAGE('Ashed teabags wet'!$J$809:$J$813,'Ashed teabags wet'!$J$817:$J$818,'Ashed teabags wet'!$J$820:$J$821)</f>
        <v>5.5094158734921841</v>
      </c>
      <c r="N474" s="235">
        <f t="shared" si="54"/>
        <v>1.6849560961438872</v>
      </c>
      <c r="O474" s="235" t="str">
        <f>IF(IFERROR(INDEX('Both teabags AfterWet'!$D$1:$D$839,MATCH(J474,'Both teabags AfterWet'!$B$1:$B$839,0)),"")="","",(IFERROR(INDEX('Both teabags AfterWet'!$D$1:$D$839,MATCH(J474,'Both teabags AfterWet'!$B$1:$B$839,0)),"")))</f>
        <v/>
      </c>
      <c r="P474" s="235" t="str">
        <f t="shared" si="55"/>
        <v/>
      </c>
      <c r="Q474" s="235">
        <f>IFERROR(INDEX('Ashed teabags wet'!$J$2:$J$825,MATCH(J474,'Ashed teabags wet'!$B$2:$B$825,0)),"")</f>
        <v>10.776075135937448</v>
      </c>
      <c r="R474" s="235" t="str">
        <f t="shared" si="58"/>
        <v/>
      </c>
      <c r="S474" s="236">
        <f>'WetLitterbags placem_collection'!E35</f>
        <v>42765</v>
      </c>
      <c r="T474" s="236">
        <f>IF('WetLitterbags placem_collection'!G35="","",'WetLitterbags placem_collection'!G35)</f>
        <v>42820</v>
      </c>
      <c r="U474" s="237">
        <f t="shared" si="52"/>
        <v>55</v>
      </c>
      <c r="V474" s="235" t="str">
        <f t="shared" si="56"/>
        <v/>
      </c>
      <c r="W474" s="235" t="str">
        <f t="shared" si="57"/>
        <v/>
      </c>
      <c r="X474">
        <f>IFERROR(INDEX(Rainfall_Wet!$O$2:$O$217,MATCH(B474, Rainfall_Wet!$A$2:$A$217,0)),"")</f>
        <v>228.324359195</v>
      </c>
      <c r="Y474" s="241">
        <v>23.96</v>
      </c>
      <c r="Z474" s="241">
        <v>0.91999999999999804</v>
      </c>
      <c r="AA474" s="241">
        <v>75.12</v>
      </c>
      <c r="AB474" s="242" t="s">
        <v>2688</v>
      </c>
      <c r="AC474" s="241">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s="25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f>
        <v/>
      </c>
      <c r="AM474" t="str">
        <f>IF(ISNUMBER(SEARCH("H", 'WetLitterbags placem_collection'!X35)),"YES","")</f>
        <v/>
      </c>
      <c r="AN474" t="str">
        <f>IF(ISNUMBER(SEARCH("R", 'WetLitterbags placem_collection'!X35)),"YES","")</f>
        <v>YES</v>
      </c>
    </row>
    <row r="475" spans="1:40" ht="15" customHeight="1">
      <c r="A475" s="268" t="s">
        <v>2460</v>
      </c>
      <c r="B475" s="282">
        <f>'Dry_Litterbag Placem_Collection'!A36</f>
        <v>34</v>
      </c>
      <c r="C475" s="282" t="str">
        <f>'Dry_Litterbag Placem_Collection'!B36</f>
        <v>Makao</v>
      </c>
      <c r="D475" s="282" t="s">
        <v>2677</v>
      </c>
      <c r="E475" s="282" t="s">
        <v>20</v>
      </c>
      <c r="F475" s="282">
        <v>1</v>
      </c>
      <c r="G475" s="283" t="str">
        <f>'Dry_Litterbag Placem_Collection'!C36</f>
        <v>Dry_P1_T2</v>
      </c>
      <c r="H475" s="293" t="s">
        <v>3672</v>
      </c>
      <c r="I475" s="285" t="s">
        <v>1147</v>
      </c>
      <c r="J475" s="233" t="str">
        <f>'WetLitterbags placem_collection'!O36</f>
        <v>G649</v>
      </c>
      <c r="K475" s="235">
        <f>IFERROR(INDEX('Green_rooibos initial weight'!$C$5:$C$1749,MATCH(J475, 'Green_rooibos initial weight'!$A$5:$A$1749,0)),"")</f>
        <v>2.1379999999999999</v>
      </c>
      <c r="L475" s="235">
        <f t="shared" si="53"/>
        <v>1.8881999999999999</v>
      </c>
      <c r="M475" s="235">
        <f>AVERAGE('Ashed teabags wet'!$J$809:$J$813,'Ashed teabags wet'!$J$817:$J$818,'Ashed teabags wet'!$J$820:$J$821)</f>
        <v>5.5094158734921841</v>
      </c>
      <c r="N475" s="235">
        <f t="shared" si="54"/>
        <v>1.7841712094767204</v>
      </c>
      <c r="O475" s="235">
        <f>IF(IFERROR(INDEX('Both teabags AfterWet'!$D$1:$D$839,MATCH(J475,'Both teabags AfterWet'!$B$1:$B$839,0)),"")="","",(IFERROR(INDEX('Both teabags AfterWet'!$D$1:$D$839,MATCH(J475,'Both teabags AfterWet'!$B$1:$B$839,0)),"")))</f>
        <v>0.80259999999999998</v>
      </c>
      <c r="P475" s="235">
        <f t="shared" si="55"/>
        <v>0.65199999999999991</v>
      </c>
      <c r="Q475" s="235">
        <f>IFERROR(INDEX('Ashed teabags wet'!$J$2:$J$825,MATCH(J475,'Ashed teabags wet'!$B$2:$B$825,0)),"")</f>
        <v>11.012345679011846</v>
      </c>
      <c r="R475" s="235">
        <f t="shared" si="58"/>
        <v>0.58019950617284266</v>
      </c>
      <c r="S475" s="236">
        <f>'WetLitterbags placem_collection'!E36</f>
        <v>42765</v>
      </c>
      <c r="T475" s="236">
        <f>IF('WetLitterbags placem_collection'!G36="","",'WetLitterbags placem_collection'!G36)</f>
        <v>42820</v>
      </c>
      <c r="U475" s="237">
        <f t="shared" si="52"/>
        <v>55</v>
      </c>
      <c r="V475" s="235">
        <f t="shared" si="56"/>
        <v>1.2362</v>
      </c>
      <c r="W475" s="235">
        <f t="shared" si="57"/>
        <v>1.2039717033038777</v>
      </c>
      <c r="X475">
        <f>IFERROR(INDEX(Rainfall_Wet!$O$2:$O$217,MATCH(B475, Rainfall_Wet!$A$2:$A$217,0)),"")</f>
        <v>228.324359195</v>
      </c>
      <c r="Y475" s="241">
        <v>23.96</v>
      </c>
      <c r="Z475" s="241">
        <v>0.91999999999999804</v>
      </c>
      <c r="AA475" s="241">
        <v>75.12</v>
      </c>
      <c r="AB475" s="242" t="s">
        <v>2688</v>
      </c>
      <c r="AC475" s="241">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s="25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f>
        <v/>
      </c>
      <c r="AM475" t="str">
        <f>IF(ISNUMBER(SEARCH("H", 'WetLitterbags placem_collection'!X36)),"YES","")</f>
        <v/>
      </c>
      <c r="AN475" t="str">
        <f>IF(ISNUMBER(SEARCH("R", 'WetLitterbags placem_collection'!X36)),"YES","")</f>
        <v>YES</v>
      </c>
    </row>
    <row r="476" spans="1:40" ht="15" customHeight="1">
      <c r="A476" s="268" t="s">
        <v>2460</v>
      </c>
      <c r="B476" s="282">
        <f>'Dry_Litterbag Placem_Collection'!A37</f>
        <v>35</v>
      </c>
      <c r="C476" s="282" t="str">
        <f>'Dry_Litterbag Placem_Collection'!B37</f>
        <v>Makao</v>
      </c>
      <c r="D476" s="282" t="s">
        <v>2677</v>
      </c>
      <c r="E476" s="282" t="s">
        <v>20</v>
      </c>
      <c r="F476" s="282">
        <v>1</v>
      </c>
      <c r="G476" s="283" t="str">
        <f>'Dry_Litterbag Placem_Collection'!C37</f>
        <v>Dry_P1_T3</v>
      </c>
      <c r="H476" s="293" t="s">
        <v>3672</v>
      </c>
      <c r="I476" s="285" t="s">
        <v>1147</v>
      </c>
      <c r="J476" s="233" t="str">
        <f>'WetLitterbags placem_collection'!O37</f>
        <v>G732</v>
      </c>
      <c r="K476" s="235">
        <f>IFERROR(INDEX('Green_rooibos initial weight'!$C$5:$C$1749,MATCH(J476, 'Green_rooibos initial weight'!$A$5:$A$1749,0)),"")</f>
        <v>2.0880000000000001</v>
      </c>
      <c r="L476" s="235">
        <f t="shared" si="53"/>
        <v>1.8382000000000001</v>
      </c>
      <c r="M476" s="235">
        <f>AVERAGE('Ashed teabags wet'!$J$809:$J$813,'Ashed teabags wet'!$J$817:$J$818,'Ashed teabags wet'!$J$820:$J$821)</f>
        <v>5.5094158734921841</v>
      </c>
      <c r="N476" s="235">
        <f t="shared" si="54"/>
        <v>1.7369259174134668</v>
      </c>
      <c r="O476" s="235">
        <f>IF(IFERROR(INDEX('Both teabags AfterWet'!$D$1:$D$839,MATCH(J476,'Both teabags AfterWet'!$B$1:$B$839,0)),"")="","",(IFERROR(INDEX('Both teabags AfterWet'!$D$1:$D$839,MATCH(J476,'Both teabags AfterWet'!$B$1:$B$839,0)),"")))</f>
        <v>0.71699999999999997</v>
      </c>
      <c r="P476" s="235">
        <f t="shared" si="55"/>
        <v>0.56640000000000001</v>
      </c>
      <c r="Q476" s="235">
        <f>IFERROR(INDEX('Ashed teabags wet'!$J$2:$J$825,MATCH(J476,'Ashed teabags wet'!$B$2:$B$825,0)),"")</f>
        <v>10.182896688086906</v>
      </c>
      <c r="R476" s="235">
        <f t="shared" si="58"/>
        <v>0.50872407315867574</v>
      </c>
      <c r="S476" s="236">
        <f>'WetLitterbags placem_collection'!E37</f>
        <v>42765</v>
      </c>
      <c r="T476" s="236">
        <f>IF('WetLitterbags placem_collection'!G37="","",'WetLitterbags placem_collection'!G37)</f>
        <v>42820</v>
      </c>
      <c r="U476" s="237">
        <f t="shared" si="52"/>
        <v>55</v>
      </c>
      <c r="V476" s="235">
        <f t="shared" si="56"/>
        <v>1.2718</v>
      </c>
      <c r="W476" s="235">
        <f t="shared" si="57"/>
        <v>1.2282018442547911</v>
      </c>
      <c r="X476">
        <f>IFERROR(INDEX(Rainfall_Wet!$O$2:$O$217,MATCH(B476, Rainfall_Wet!$A$2:$A$217,0)),"")</f>
        <v>228.324359195</v>
      </c>
      <c r="Y476" s="241">
        <v>23.96</v>
      </c>
      <c r="Z476" s="241">
        <v>0.91999999999999804</v>
      </c>
      <c r="AA476" s="241">
        <v>75.12</v>
      </c>
      <c r="AB476" s="242" t="s">
        <v>2688</v>
      </c>
      <c r="AC476" s="241">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s="25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f>
        <v/>
      </c>
      <c r="AM476" t="str">
        <f>IF(ISNUMBER(SEARCH("H", 'WetLitterbags placem_collection'!X37)),"YES","")</f>
        <v/>
      </c>
      <c r="AN476" t="str">
        <f>IF(ISNUMBER(SEARCH("R", 'WetLitterbags placem_collection'!X37)),"YES","")</f>
        <v>YES</v>
      </c>
    </row>
    <row r="477" spans="1:40" ht="15" customHeight="1">
      <c r="A477" s="268" t="s">
        <v>2460</v>
      </c>
      <c r="B477" s="282">
        <f>'Dry_Litterbag Placem_Collection'!A38</f>
        <v>36</v>
      </c>
      <c r="C477" s="282" t="str">
        <f>'Dry_Litterbag Placem_Collection'!B38</f>
        <v>Makao</v>
      </c>
      <c r="D477" s="282" t="s">
        <v>2677</v>
      </c>
      <c r="E477" s="282" t="s">
        <v>20</v>
      </c>
      <c r="F477" s="282">
        <v>1</v>
      </c>
      <c r="G477" s="283" t="str">
        <f>'Dry_Litterbag Placem_Collection'!C38</f>
        <v>Dry_P1_T4</v>
      </c>
      <c r="H477" s="293" t="s">
        <v>3672</v>
      </c>
      <c r="I477" s="285" t="s">
        <v>1147</v>
      </c>
      <c r="J477" s="233" t="str">
        <f>'WetLitterbags placem_collection'!O38</f>
        <v>G550</v>
      </c>
      <c r="K477" s="235">
        <f>IFERROR(INDEX('Green_rooibos initial weight'!$C$5:$C$1749,MATCH(J477, 'Green_rooibos initial weight'!$A$5:$A$1749,0)),"")</f>
        <v>2.097</v>
      </c>
      <c r="L477" s="235">
        <f t="shared" si="53"/>
        <v>1.8472</v>
      </c>
      <c r="M477" s="235">
        <f>AVERAGE('Ashed teabags wet'!$J$809:$J$813,'Ashed teabags wet'!$J$817:$J$818,'Ashed teabags wet'!$J$820:$J$821)</f>
        <v>5.5094158734921841</v>
      </c>
      <c r="N477" s="235">
        <f t="shared" si="54"/>
        <v>1.7454300699848524</v>
      </c>
      <c r="O477" s="235">
        <f>IF(IFERROR(INDEX('Both teabags AfterWet'!$D$1:$D$839,MATCH(J477,'Both teabags AfterWet'!$B$1:$B$839,0)),"")="","",(IFERROR(INDEX('Both teabags AfterWet'!$D$1:$D$839,MATCH(J477,'Both teabags AfterWet'!$B$1:$B$839,0)),"")))</f>
        <v>0.72199999999999998</v>
      </c>
      <c r="P477" s="235">
        <f t="shared" si="55"/>
        <v>0.57139999999999991</v>
      </c>
      <c r="Q477" s="235">
        <f>IFERROR(INDEX('Ashed teabags wet'!$J$2:$J$825,MATCH(J477,'Ashed teabags wet'!$B$2:$B$825,0)),"")</f>
        <v>6.3737324963780466</v>
      </c>
      <c r="R477" s="235">
        <f t="shared" si="58"/>
        <v>0.53498049251569579</v>
      </c>
      <c r="S477" s="236">
        <f>'WetLitterbags placem_collection'!E38</f>
        <v>42765</v>
      </c>
      <c r="T477" s="236">
        <f>IF('WetLitterbags placem_collection'!G38="","",'WetLitterbags placem_collection'!G38)</f>
        <v>42820</v>
      </c>
      <c r="U477" s="237">
        <f t="shared" si="52"/>
        <v>55</v>
      </c>
      <c r="V477" s="235">
        <f t="shared" si="56"/>
        <v>1.2758</v>
      </c>
      <c r="W477" s="235">
        <f t="shared" si="57"/>
        <v>1.2104495774691566</v>
      </c>
      <c r="X477">
        <f>IFERROR(INDEX(Rainfall_Wet!$O$2:$O$217,MATCH(B477, Rainfall_Wet!$A$2:$A$217,0)),"")</f>
        <v>228.324359195</v>
      </c>
      <c r="Y477" s="241">
        <v>23.96</v>
      </c>
      <c r="Z477" s="241">
        <v>0.91999999999999804</v>
      </c>
      <c r="AA477" s="241">
        <v>75.12</v>
      </c>
      <c r="AB477" s="242" t="s">
        <v>2688</v>
      </c>
      <c r="AC477" s="241">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s="25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f>
        <v/>
      </c>
      <c r="AM477" t="str">
        <f>IF(ISNUMBER(SEARCH("H", 'WetLitterbags placem_collection'!X38)),"YES","")</f>
        <v/>
      </c>
      <c r="AN477" t="str">
        <f>IF(ISNUMBER(SEARCH("R", 'WetLitterbags placem_collection'!X38)),"YES","")</f>
        <v>YES</v>
      </c>
    </row>
    <row r="478" spans="1:40" ht="15" customHeight="1">
      <c r="A478" s="268" t="s">
        <v>2460</v>
      </c>
      <c r="B478" s="282">
        <f>'Dry_Litterbag Placem_Collection'!A39</f>
        <v>37</v>
      </c>
      <c r="C478" s="282" t="str">
        <f>'Dry_Litterbag Placem_Collection'!B39</f>
        <v>Makao</v>
      </c>
      <c r="D478" s="282" t="s">
        <v>2677</v>
      </c>
      <c r="E478" s="282" t="s">
        <v>20</v>
      </c>
      <c r="F478" s="282">
        <v>1</v>
      </c>
      <c r="G478" s="283" t="str">
        <f>'Dry_Litterbag Placem_Collection'!C39</f>
        <v>Dry_P1_T5</v>
      </c>
      <c r="H478" s="293" t="s">
        <v>3672</v>
      </c>
      <c r="I478" s="285" t="s">
        <v>1147</v>
      </c>
      <c r="J478" s="233" t="str">
        <f>'WetLitterbags placem_collection'!O39</f>
        <v>G528</v>
      </c>
      <c r="K478" s="235">
        <f>IFERROR(INDEX('Green_rooibos initial weight'!$C$5:$C$1749,MATCH(J478, 'Green_rooibos initial weight'!$A$5:$A$1749,0)),"")</f>
        <v>2.14</v>
      </c>
      <c r="L478" s="235">
        <f t="shared" si="53"/>
        <v>1.8902000000000001</v>
      </c>
      <c r="M478" s="235">
        <f>AVERAGE('Ashed teabags wet'!$J$809:$J$813,'Ashed teabags wet'!$J$817:$J$818,'Ashed teabags wet'!$J$820:$J$821)</f>
        <v>5.5094158734921841</v>
      </c>
      <c r="N478" s="235">
        <f t="shared" si="54"/>
        <v>1.7860610211592509</v>
      </c>
      <c r="O478" s="235">
        <f>IF(IFERROR(INDEX('Both teabags AfterWet'!$D$1:$D$839,MATCH(J478,'Both teabags AfterWet'!$B$1:$B$839,0)),"")="","",(IFERROR(INDEX('Both teabags AfterWet'!$D$1:$D$839,MATCH(J478,'Both teabags AfterWet'!$B$1:$B$839,0)),"")))</f>
        <v>0.89600000000000002</v>
      </c>
      <c r="P478" s="235">
        <f t="shared" si="55"/>
        <v>0.74540000000000006</v>
      </c>
      <c r="Q478" s="235">
        <f>IFERROR(INDEX('Ashed teabags wet'!$J$2:$J$825,MATCH(J478,'Ashed teabags wet'!$B$2:$B$825,0)),"")</f>
        <v>15.032354405176665</v>
      </c>
      <c r="R478" s="235">
        <f t="shared" si="58"/>
        <v>0.63334883026381317</v>
      </c>
      <c r="S478" s="236">
        <f>'WetLitterbags placem_collection'!E39</f>
        <v>42765</v>
      </c>
      <c r="T478" s="236">
        <f>IF('WetLitterbags placem_collection'!G39="","",'WetLitterbags placem_collection'!G39)</f>
        <v>42820</v>
      </c>
      <c r="U478" s="237">
        <f t="shared" si="52"/>
        <v>55</v>
      </c>
      <c r="V478" s="235">
        <f t="shared" si="56"/>
        <v>1.1448</v>
      </c>
      <c r="W478" s="235">
        <f t="shared" si="57"/>
        <v>1.1527121908954379</v>
      </c>
      <c r="X478">
        <f>IFERROR(INDEX(Rainfall_Wet!$O$2:$O$217,MATCH(B478, Rainfall_Wet!$A$2:$A$217,0)),"")</f>
        <v>228.324359195</v>
      </c>
      <c r="Y478" s="241">
        <v>23.96</v>
      </c>
      <c r="Z478" s="241">
        <v>0.91999999999999804</v>
      </c>
      <c r="AA478" s="241">
        <v>75.12</v>
      </c>
      <c r="AB478" s="242" t="s">
        <v>2688</v>
      </c>
      <c r="AC478" s="241">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s="25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f>
        <v/>
      </c>
      <c r="AM478" t="str">
        <f>IF(ISNUMBER(SEARCH("H", 'WetLitterbags placem_collection'!X39)),"YES","")</f>
        <v/>
      </c>
      <c r="AN478" t="str">
        <f>IF(ISNUMBER(SEARCH("R", 'WetLitterbags placem_collection'!X39)),"YES","")</f>
        <v>YES</v>
      </c>
    </row>
    <row r="479" spans="1:40" ht="15" customHeight="1">
      <c r="A479" s="268" t="s">
        <v>2460</v>
      </c>
      <c r="B479" s="282">
        <f>'Dry_Litterbag Placem_Collection'!A40</f>
        <v>38</v>
      </c>
      <c r="C479" s="282" t="str">
        <f>'Dry_Litterbag Placem_Collection'!B40</f>
        <v>Makao</v>
      </c>
      <c r="D479" s="282" t="s">
        <v>2677</v>
      </c>
      <c r="E479" s="282" t="s">
        <v>20</v>
      </c>
      <c r="F479" s="282">
        <v>1</v>
      </c>
      <c r="G479" s="283" t="str">
        <f>'Dry_Litterbag Placem_Collection'!C40</f>
        <v>Dry_P1_T6</v>
      </c>
      <c r="H479" s="293" t="s">
        <v>3672</v>
      </c>
      <c r="I479" s="285" t="s">
        <v>1147</v>
      </c>
      <c r="J479" s="233" t="str">
        <f>'WetLitterbags placem_collection'!O40</f>
        <v>G703</v>
      </c>
      <c r="K479" s="235">
        <f>IFERROR(INDEX('Green_rooibos initial weight'!$C$5:$C$1749,MATCH(J479, 'Green_rooibos initial weight'!$A$5:$A$1749,0)),"")</f>
        <v>1.9159999999999999</v>
      </c>
      <c r="L479" s="235">
        <f t="shared" si="53"/>
        <v>1.6661999999999999</v>
      </c>
      <c r="M479" s="235">
        <f>AVERAGE('Ashed teabags wet'!$J$809:$J$813,'Ashed teabags wet'!$J$817:$J$818,'Ashed teabags wet'!$J$820:$J$821)</f>
        <v>5.5094158734921841</v>
      </c>
      <c r="N479" s="235">
        <f t="shared" si="54"/>
        <v>1.5744021127158732</v>
      </c>
      <c r="O479" s="235">
        <f>IF(IFERROR(INDEX('Both teabags AfterWet'!$D$1:$D$839,MATCH(J479,'Both teabags AfterWet'!$B$1:$B$839,0)),"")="","",(IFERROR(INDEX('Both teabags AfterWet'!$D$1:$D$839,MATCH(J479,'Both teabags AfterWet'!$B$1:$B$839,0)),"")))</f>
        <v>0.81899999999999995</v>
      </c>
      <c r="P479" s="235">
        <f t="shared" si="55"/>
        <v>0.66839999999999988</v>
      </c>
      <c r="Q479" s="235">
        <f>IFERROR(INDEX('Ashed teabags wet'!$J$2:$J$825,MATCH(J479,'Ashed teabags wet'!$B$2:$B$825,0)),"")</f>
        <v>13.181367690782835</v>
      </c>
      <c r="R479" s="235">
        <f t="shared" si="58"/>
        <v>0.58029573835480741</v>
      </c>
      <c r="S479" s="236">
        <f>'WetLitterbags placem_collection'!E40</f>
        <v>42765</v>
      </c>
      <c r="T479" s="236">
        <f>IF('WetLitterbags placem_collection'!G40="","",'WetLitterbags placem_collection'!G40)</f>
        <v>42820</v>
      </c>
      <c r="U479" s="237">
        <f t="shared" si="52"/>
        <v>55</v>
      </c>
      <c r="V479" s="235">
        <f t="shared" si="56"/>
        <v>0.99780000000000002</v>
      </c>
      <c r="W479" s="235">
        <f t="shared" si="57"/>
        <v>0.99410637436106575</v>
      </c>
      <c r="X479">
        <f>IFERROR(INDEX(Rainfall_Wet!$O$2:$O$217,MATCH(B479, Rainfall_Wet!$A$2:$A$217,0)),"")</f>
        <v>228.324359195</v>
      </c>
      <c r="Y479" s="241">
        <v>23.96</v>
      </c>
      <c r="Z479" s="241">
        <v>0.91999999999999804</v>
      </c>
      <c r="AA479" s="241">
        <v>75.12</v>
      </c>
      <c r="AB479" s="242" t="s">
        <v>2688</v>
      </c>
      <c r="AC479" s="241">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s="25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f>
        <v/>
      </c>
      <c r="AM479" t="str">
        <f>IF(ISNUMBER(SEARCH("H", 'WetLitterbags placem_collection'!X40)),"YES","")</f>
        <v/>
      </c>
      <c r="AN479" t="str">
        <f>IF(ISNUMBER(SEARCH("R", 'WetLitterbags placem_collection'!X40)),"YES","")</f>
        <v>YES</v>
      </c>
    </row>
    <row r="480" spans="1:40" ht="15" customHeight="1">
      <c r="A480" s="268" t="s">
        <v>2460</v>
      </c>
      <c r="B480" s="282">
        <f>'Dry_Litterbag Placem_Collection'!A41</f>
        <v>39</v>
      </c>
      <c r="C480" s="282" t="str">
        <f>'Dry_Litterbag Placem_Collection'!B41</f>
        <v>Makao</v>
      </c>
      <c r="D480" s="282" t="s">
        <v>2677</v>
      </c>
      <c r="E480" s="282" t="s">
        <v>20</v>
      </c>
      <c r="F480" s="282">
        <v>1</v>
      </c>
      <c r="G480" s="283" t="str">
        <f>'Dry_Litterbag Placem_Collection'!C41</f>
        <v>Dry_P1_T7</v>
      </c>
      <c r="H480" s="293" t="s">
        <v>3672</v>
      </c>
      <c r="I480" s="285" t="s">
        <v>1147</v>
      </c>
      <c r="J480" s="233" t="str">
        <f>'WetLitterbags placem_collection'!O41</f>
        <v>G566</v>
      </c>
      <c r="K480" s="235">
        <f>IFERROR(INDEX('Green_rooibos initial weight'!$C$5:$C$1749,MATCH(J480, 'Green_rooibos initial weight'!$A$5:$A$1749,0)),"")</f>
        <v>2.0449999999999999</v>
      </c>
      <c r="L480" s="235">
        <f t="shared" si="53"/>
        <v>1.7951999999999999</v>
      </c>
      <c r="M480" s="235">
        <f>AVERAGE('Ashed teabags wet'!$J$809:$J$813,'Ashed teabags wet'!$J$817:$J$818,'Ashed teabags wet'!$J$820:$J$821)</f>
        <v>5.5094158734921841</v>
      </c>
      <c r="N480" s="235">
        <f t="shared" si="54"/>
        <v>1.6962949662390683</v>
      </c>
      <c r="O480" s="235">
        <f>IF(IFERROR(INDEX('Both teabags AfterWet'!$D$1:$D$839,MATCH(J480,'Both teabags AfterWet'!$B$1:$B$839,0)),"")="","",(IFERROR(INDEX('Both teabags AfterWet'!$D$1:$D$839,MATCH(J480,'Both teabags AfterWet'!$B$1:$B$839,0)),"")))</f>
        <v>0.78520000000000001</v>
      </c>
      <c r="P480" s="235">
        <f t="shared" si="55"/>
        <v>0.63460000000000005</v>
      </c>
      <c r="Q480" s="235">
        <f>IFERROR(INDEX('Ashed teabags wet'!$J$2:$J$825,MATCH(J480,'Ashed teabags wet'!$B$2:$B$825,0)),"")</f>
        <v>4.4278606965170084</v>
      </c>
      <c r="R480" s="235">
        <f t="shared" si="58"/>
        <v>0.60650079601990314</v>
      </c>
      <c r="S480" s="236">
        <f>'WetLitterbags placem_collection'!E41</f>
        <v>42765</v>
      </c>
      <c r="T480" s="236">
        <f>IF('WetLitterbags placem_collection'!G41="","",'WetLitterbags placem_collection'!G41)</f>
        <v>42820</v>
      </c>
      <c r="U480" s="237">
        <f t="shared" si="52"/>
        <v>55</v>
      </c>
      <c r="V480" s="235">
        <f t="shared" si="56"/>
        <v>1.1605999999999999</v>
      </c>
      <c r="W480" s="235">
        <f t="shared" si="57"/>
        <v>1.0897941702191651</v>
      </c>
      <c r="X480">
        <f>IFERROR(INDEX(Rainfall_Wet!$O$2:$O$217,MATCH(B480, Rainfall_Wet!$A$2:$A$217,0)),"")</f>
        <v>228.324359195</v>
      </c>
      <c r="Y480" s="241">
        <v>23.96</v>
      </c>
      <c r="Z480" s="241">
        <v>0.91999999999999804</v>
      </c>
      <c r="AA480" s="241">
        <v>75.12</v>
      </c>
      <c r="AB480" s="242" t="s">
        <v>2688</v>
      </c>
      <c r="AC480" s="241">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s="25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f>
        <v/>
      </c>
      <c r="AM480" t="str">
        <f>IF(ISNUMBER(SEARCH("H", 'WetLitterbags placem_collection'!X41)),"YES","")</f>
        <v/>
      </c>
      <c r="AN480" t="str">
        <f>IF(ISNUMBER(SEARCH("R", 'WetLitterbags placem_collection'!X41)),"YES","")</f>
        <v>YES</v>
      </c>
    </row>
    <row r="481" spans="1:40" ht="15" customHeight="1">
      <c r="A481" s="268" t="s">
        <v>2460</v>
      </c>
      <c r="B481" s="282">
        <f>'Dry_Litterbag Placem_Collection'!A42</f>
        <v>40</v>
      </c>
      <c r="C481" s="282" t="str">
        <f>'Dry_Litterbag Placem_Collection'!B42</f>
        <v>Makao</v>
      </c>
      <c r="D481" s="282" t="s">
        <v>2677</v>
      </c>
      <c r="E481" s="282" t="s">
        <v>20</v>
      </c>
      <c r="F481" s="282">
        <v>1</v>
      </c>
      <c r="G481" s="283" t="str">
        <f>'Dry_Litterbag Placem_Collection'!C42</f>
        <v>Dry_P1_T8</v>
      </c>
      <c r="H481" s="293" t="s">
        <v>3672</v>
      </c>
      <c r="I481" s="285" t="s">
        <v>1147</v>
      </c>
      <c r="J481" s="233" t="str">
        <f>'WetLitterbags placem_collection'!O42</f>
        <v>G619</v>
      </c>
      <c r="K481" s="235">
        <f>IFERROR(INDEX('Green_rooibos initial weight'!$C$5:$C$1749,MATCH(J481, 'Green_rooibos initial weight'!$A$5:$A$1749,0)),"")</f>
        <v>2.036</v>
      </c>
      <c r="L481" s="235">
        <f t="shared" si="53"/>
        <v>1.7862</v>
      </c>
      <c r="M481" s="235">
        <f>AVERAGE('Ashed teabags wet'!$J$809:$J$813,'Ashed teabags wet'!$J$817:$J$818,'Ashed teabags wet'!$J$820:$J$821)</f>
        <v>5.5094158734921841</v>
      </c>
      <c r="N481" s="235">
        <f t="shared" si="54"/>
        <v>1.6877908136676827</v>
      </c>
      <c r="O481" s="235">
        <f>IF(IFERROR(INDEX('Both teabags AfterWet'!$D$1:$D$839,MATCH(J481,'Both teabags AfterWet'!$B$1:$B$839,0)),"")="","",(IFERROR(INDEX('Both teabags AfterWet'!$D$1:$D$839,MATCH(J481,'Both teabags AfterWet'!$B$1:$B$839,0)),"")))</f>
        <v>0.70599999999999996</v>
      </c>
      <c r="P481" s="235">
        <f t="shared" si="55"/>
        <v>0.55539999999999989</v>
      </c>
      <c r="Q481" s="235">
        <f>IFERROR(INDEX('Ashed teabags wet'!$J$2:$J$825,MATCH(J481,'Ashed teabags wet'!$B$2:$B$825,0)),"")</f>
        <v>8.6005830903788301</v>
      </c>
      <c r="R481" s="235">
        <f t="shared" si="58"/>
        <v>0.50763236151603586</v>
      </c>
      <c r="S481" s="236">
        <f>'WetLitterbags placem_collection'!E42</f>
        <v>42765</v>
      </c>
      <c r="T481" s="236">
        <f>IF('WetLitterbags placem_collection'!G42="","",'WetLitterbags placem_collection'!G42)</f>
        <v>42820</v>
      </c>
      <c r="U481" s="237">
        <f t="shared" si="52"/>
        <v>55</v>
      </c>
      <c r="V481" s="235">
        <f t="shared" si="56"/>
        <v>1.2308000000000001</v>
      </c>
      <c r="W481" s="235">
        <f t="shared" si="57"/>
        <v>1.1801584521516468</v>
      </c>
      <c r="X481">
        <f>IFERROR(INDEX(Rainfall_Wet!$O$2:$O$217,MATCH(B481, Rainfall_Wet!$A$2:$A$217,0)),"")</f>
        <v>228.324359195</v>
      </c>
      <c r="Y481" s="241">
        <v>23.96</v>
      </c>
      <c r="Z481" s="241">
        <v>0.91999999999999804</v>
      </c>
      <c r="AA481" s="241">
        <v>75.12</v>
      </c>
      <c r="AB481" s="242" t="s">
        <v>2688</v>
      </c>
      <c r="AC481" s="241">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s="25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f>
        <v/>
      </c>
      <c r="AM481" t="str">
        <f>IF(ISNUMBER(SEARCH("H", 'WetLitterbags placem_collection'!X42)),"YES","")</f>
        <v/>
      </c>
      <c r="AN481" t="str">
        <f>IF(ISNUMBER(SEARCH("R", 'WetLitterbags placem_collection'!X42)),"YES","")</f>
        <v>YES</v>
      </c>
    </row>
    <row r="482" spans="1:40" ht="15" customHeight="1">
      <c r="A482" s="268" t="s">
        <v>2460</v>
      </c>
      <c r="B482" s="282">
        <f>'Dry_Litterbag Placem_Collection'!A43</f>
        <v>41</v>
      </c>
      <c r="C482" s="282" t="str">
        <f>'Dry_Litterbag Placem_Collection'!B43</f>
        <v>Makao</v>
      </c>
      <c r="D482" s="282" t="s">
        <v>2677</v>
      </c>
      <c r="E482" s="282" t="s">
        <v>20</v>
      </c>
      <c r="F482" s="282">
        <v>2</v>
      </c>
      <c r="G482" s="283" t="str">
        <f>'Dry_Litterbag Placem_Collection'!C43</f>
        <v>Dry_P2_T1</v>
      </c>
      <c r="H482" s="293" t="s">
        <v>3672</v>
      </c>
      <c r="I482" s="285" t="s">
        <v>1147</v>
      </c>
      <c r="J482" s="233" t="str">
        <f>'WetLitterbags placem_collection'!O43</f>
        <v>G626</v>
      </c>
      <c r="K482" s="235">
        <f>IFERROR(INDEX('Green_rooibos initial weight'!$C$5:$C$1749,MATCH(J482, 'Green_rooibos initial weight'!$A$5:$A$1749,0)),"")</f>
        <v>2.1179999999999999</v>
      </c>
      <c r="L482" s="235">
        <f t="shared" si="53"/>
        <v>1.8681999999999999</v>
      </c>
      <c r="M482" s="235">
        <f>AVERAGE('Ashed teabags wet'!$J$809:$J$813,'Ashed teabags wet'!$J$817:$J$818,'Ashed teabags wet'!$J$820:$J$821)</f>
        <v>5.5094158734921841</v>
      </c>
      <c r="N482" s="235">
        <f t="shared" si="54"/>
        <v>1.7652730926514189</v>
      </c>
      <c r="O482" s="235" t="str">
        <f>IF(IFERROR(INDEX('Both teabags AfterWet'!$D$1:$D$839,MATCH(J482,'Both teabags AfterWet'!$B$1:$B$839,0)),"")="","",(IFERROR(INDEX('Both teabags AfterWet'!$D$1:$D$839,MATCH(J482,'Both teabags AfterWet'!$B$1:$B$839,0)),"")))</f>
        <v/>
      </c>
      <c r="P482" s="235" t="str">
        <f t="shared" si="55"/>
        <v/>
      </c>
      <c r="Q482" s="235">
        <f>IFERROR(INDEX('Ashed teabags wet'!$J$2:$J$825,MATCH(J482,'Ashed teabags wet'!$B$2:$B$825,0)),"")</f>
        <v>11.014911014910776</v>
      </c>
      <c r="R482" s="235" t="str">
        <f t="shared" si="58"/>
        <v/>
      </c>
      <c r="S482" s="236">
        <f>'WetLitterbags placem_collection'!E43</f>
        <v>42766</v>
      </c>
      <c r="T482" s="236">
        <f>IF('WetLitterbags placem_collection'!G43="","",'WetLitterbags placem_collection'!G43)</f>
        <v>42820</v>
      </c>
      <c r="U482" s="237">
        <f t="shared" si="52"/>
        <v>54</v>
      </c>
      <c r="V482" s="235" t="str">
        <f t="shared" si="56"/>
        <v/>
      </c>
      <c r="W482" s="235" t="str">
        <f t="shared" si="57"/>
        <v/>
      </c>
      <c r="X482">
        <f>IFERROR(INDEX(Rainfall_Wet!$O$2:$O$217,MATCH(B482, Rainfall_Wet!$A$2:$A$217,0)),"")</f>
        <v>214.262898705</v>
      </c>
      <c r="Y482" s="241">
        <v>19.96</v>
      </c>
      <c r="Z482" s="241">
        <v>4.9199999999999982</v>
      </c>
      <c r="AA482" s="241">
        <v>75.12</v>
      </c>
      <c r="AB482" s="242" t="s">
        <v>2689</v>
      </c>
      <c r="AC482" s="241">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s="25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f>
        <v/>
      </c>
      <c r="AM482" t="str">
        <f>IF(ISNUMBER(SEARCH("H", 'WetLitterbags placem_collection'!X43)),"YES","")</f>
        <v/>
      </c>
      <c r="AN482" t="str">
        <f>IF(ISNUMBER(SEARCH("R", 'WetLitterbags placem_collection'!X43)),"YES","")</f>
        <v>YES</v>
      </c>
    </row>
    <row r="483" spans="1:40" ht="15" customHeight="1">
      <c r="A483" s="268" t="s">
        <v>2460</v>
      </c>
      <c r="B483" s="282">
        <f>'Dry_Litterbag Placem_Collection'!A44</f>
        <v>42</v>
      </c>
      <c r="C483" s="282" t="str">
        <f>'Dry_Litterbag Placem_Collection'!B44</f>
        <v>Makao</v>
      </c>
      <c r="D483" s="282" t="s">
        <v>2677</v>
      </c>
      <c r="E483" s="282" t="s">
        <v>20</v>
      </c>
      <c r="F483" s="282">
        <v>2</v>
      </c>
      <c r="G483" s="283" t="str">
        <f>'Dry_Litterbag Placem_Collection'!C44</f>
        <v>Dry_P2_T2</v>
      </c>
      <c r="H483" s="293" t="s">
        <v>3672</v>
      </c>
      <c r="I483" s="285" t="s">
        <v>1147</v>
      </c>
      <c r="J483" s="233" t="str">
        <f>'WetLitterbags placem_collection'!O44</f>
        <v>G437</v>
      </c>
      <c r="K483" s="235">
        <f>IFERROR(INDEX('Green_rooibos initial weight'!$C$5:$C$1749,MATCH(J483, 'Green_rooibos initial weight'!$A$5:$A$1749,0)),"")</f>
        <v>2.1230000000000002</v>
      </c>
      <c r="L483" s="235">
        <f t="shared" si="53"/>
        <v>1.8732000000000002</v>
      </c>
      <c r="M483" s="235">
        <f>AVERAGE('Ashed teabags wet'!$J$809:$J$813,'Ashed teabags wet'!$J$817:$J$818,'Ashed teabags wet'!$J$820:$J$821)</f>
        <v>5.5094158734921841</v>
      </c>
      <c r="N483" s="235">
        <f t="shared" si="54"/>
        <v>1.7699976218577447</v>
      </c>
      <c r="O483" s="235">
        <f>IF(IFERROR(INDEX('Both teabags AfterWet'!$D$1:$D$839,MATCH(J483,'Both teabags AfterWet'!$B$1:$B$839,0)),"")="","",(IFERROR(INDEX('Both teabags AfterWet'!$D$1:$D$839,MATCH(J483,'Both teabags AfterWet'!$B$1:$B$839,0)),"")))</f>
        <v>0.64</v>
      </c>
      <c r="P483" s="235">
        <f t="shared" si="55"/>
        <v>0.4894</v>
      </c>
      <c r="Q483" s="235">
        <f>IFERROR(INDEX('Ashed teabags wet'!$J$2:$J$825,MATCH(J483,'Ashed teabags wet'!$B$2:$B$825,0)),"")</f>
        <v>8.5335948994602457</v>
      </c>
      <c r="R483" s="235">
        <f t="shared" si="58"/>
        <v>0.44763658656204158</v>
      </c>
      <c r="S483" s="236">
        <f>'WetLitterbags placem_collection'!E44</f>
        <v>42766</v>
      </c>
      <c r="T483" s="236">
        <f>IF('WetLitterbags placem_collection'!G44="","",'WetLitterbags placem_collection'!G44)</f>
        <v>42820</v>
      </c>
      <c r="U483" s="237">
        <f t="shared" si="52"/>
        <v>54</v>
      </c>
      <c r="V483" s="235">
        <f t="shared" si="56"/>
        <v>1.3838000000000001</v>
      </c>
      <c r="W483" s="235">
        <f t="shared" si="57"/>
        <v>1.3223610352957031</v>
      </c>
      <c r="X483">
        <f>IFERROR(INDEX(Rainfall_Wet!$O$2:$O$217,MATCH(B483, Rainfall_Wet!$A$2:$A$217,0)),"")</f>
        <v>214.262898705</v>
      </c>
      <c r="Y483" s="241">
        <v>19.96</v>
      </c>
      <c r="Z483" s="241">
        <v>4.9199999999999982</v>
      </c>
      <c r="AA483" s="241">
        <v>75.12</v>
      </c>
      <c r="AB483" s="242" t="s">
        <v>2689</v>
      </c>
      <c r="AC483" s="241">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s="25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f>
        <v/>
      </c>
      <c r="AM483" t="str">
        <f>IF(ISNUMBER(SEARCH("H", 'WetLitterbags placem_collection'!X44)),"YES","")</f>
        <v/>
      </c>
      <c r="AN483" t="str">
        <f>IF(ISNUMBER(SEARCH("R", 'WetLitterbags placem_collection'!X44)),"YES","")</f>
        <v/>
      </c>
    </row>
    <row r="484" spans="1:40" ht="15" customHeight="1">
      <c r="A484" s="268" t="s">
        <v>2460</v>
      </c>
      <c r="B484" s="282">
        <f>'Dry_Litterbag Placem_Collection'!A45</f>
        <v>43</v>
      </c>
      <c r="C484" s="282" t="str">
        <f>'Dry_Litterbag Placem_Collection'!B45</f>
        <v>Makao</v>
      </c>
      <c r="D484" s="282" t="s">
        <v>2677</v>
      </c>
      <c r="E484" s="282" t="s">
        <v>20</v>
      </c>
      <c r="F484" s="282">
        <v>2</v>
      </c>
      <c r="G484" s="283" t="str">
        <f>'Dry_Litterbag Placem_Collection'!C45</f>
        <v>Dry_P2_T3</v>
      </c>
      <c r="H484" s="293" t="s">
        <v>3672</v>
      </c>
      <c r="I484" s="285" t="s">
        <v>1147</v>
      </c>
      <c r="J484" s="233" t="str">
        <f>'WetLitterbags placem_collection'!O45</f>
        <v>G643</v>
      </c>
      <c r="K484" s="235">
        <f>IFERROR(INDEX('Green_rooibos initial weight'!$C$5:$C$1749,MATCH(J484, 'Green_rooibos initial weight'!$A$5:$A$1749,0)),"")</f>
        <v>2.0510000000000002</v>
      </c>
      <c r="L484" s="235">
        <f t="shared" si="53"/>
        <v>1.8012000000000001</v>
      </c>
      <c r="M484" s="235">
        <f>AVERAGE('Ashed teabags wet'!$J$809:$J$813,'Ashed teabags wet'!$J$817:$J$818,'Ashed teabags wet'!$J$820:$J$821)</f>
        <v>5.5094158734921841</v>
      </c>
      <c r="N484" s="235">
        <f t="shared" si="54"/>
        <v>1.7019644012866588</v>
      </c>
      <c r="O484" s="235">
        <f>IF(IFERROR(INDEX('Both teabags AfterWet'!$D$1:$D$839,MATCH(J484,'Both teabags AfterWet'!$B$1:$B$839,0)),"")="","",(IFERROR(INDEX('Both teabags AfterWet'!$D$1:$D$839,MATCH(J484,'Both teabags AfterWet'!$B$1:$B$839,0)),"")))</f>
        <v>0.74509999999999998</v>
      </c>
      <c r="P484" s="235">
        <f t="shared" si="55"/>
        <v>0.59450000000000003</v>
      </c>
      <c r="Q484" s="235">
        <f>IFERROR(INDEX('Ashed teabags wet'!$J$2:$J$825,MATCH(J484,'Ashed teabags wet'!$B$2:$B$825,0)),"")</f>
        <v>7.6658476658481174</v>
      </c>
      <c r="R484" s="235">
        <f t="shared" si="58"/>
        <v>0.54892653562653293</v>
      </c>
      <c r="S484" s="236">
        <f>'WetLitterbags placem_collection'!E45</f>
        <v>42766</v>
      </c>
      <c r="T484" s="236">
        <f>IF('WetLitterbags placem_collection'!G45="","",'WetLitterbags placem_collection'!G45)</f>
        <v>42820</v>
      </c>
      <c r="U484" s="237">
        <f t="shared" si="52"/>
        <v>54</v>
      </c>
      <c r="V484" s="235">
        <f t="shared" si="56"/>
        <v>1.2067000000000001</v>
      </c>
      <c r="W484" s="235">
        <f t="shared" si="57"/>
        <v>1.1530378656601259</v>
      </c>
      <c r="X484">
        <f>IFERROR(INDEX(Rainfall_Wet!$O$2:$O$217,MATCH(B484, Rainfall_Wet!$A$2:$A$217,0)),"")</f>
        <v>214.262898705</v>
      </c>
      <c r="Y484" s="241">
        <v>19.96</v>
      </c>
      <c r="Z484" s="241">
        <v>4.9199999999999982</v>
      </c>
      <c r="AA484" s="241">
        <v>75.12</v>
      </c>
      <c r="AB484" s="242" t="s">
        <v>2689</v>
      </c>
      <c r="AC484" s="241">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s="25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f>
        <v/>
      </c>
      <c r="AM484" t="str">
        <f>IF(ISNUMBER(SEARCH("H", 'WetLitterbags placem_collection'!X45)),"YES","")</f>
        <v/>
      </c>
      <c r="AN484" t="str">
        <f>IF(ISNUMBER(SEARCH("R", 'WetLitterbags placem_collection'!X45)),"YES","")</f>
        <v>YES</v>
      </c>
    </row>
    <row r="485" spans="1:40" ht="15" customHeight="1">
      <c r="A485" s="268" t="s">
        <v>2460</v>
      </c>
      <c r="B485" s="282">
        <f>'Dry_Litterbag Placem_Collection'!A46</f>
        <v>44</v>
      </c>
      <c r="C485" s="282" t="str">
        <f>'Dry_Litterbag Placem_Collection'!B46</f>
        <v>Makao</v>
      </c>
      <c r="D485" s="282" t="s">
        <v>2677</v>
      </c>
      <c r="E485" s="282" t="s">
        <v>20</v>
      </c>
      <c r="F485" s="282">
        <v>2</v>
      </c>
      <c r="G485" s="283" t="str">
        <f>'Dry_Litterbag Placem_Collection'!C46</f>
        <v>Dry_P2_T4</v>
      </c>
      <c r="H485" s="293" t="s">
        <v>3672</v>
      </c>
      <c r="I485" s="285" t="s">
        <v>1147</v>
      </c>
      <c r="J485" s="233" t="str">
        <f>'WetLitterbags placem_collection'!O46</f>
        <v>G283</v>
      </c>
      <c r="K485" s="235">
        <f>IFERROR(INDEX('Green_rooibos initial weight'!$C$5:$C$1749,MATCH(J485, 'Green_rooibos initial weight'!$A$5:$A$1749,0)),"")</f>
        <v>1.8660000000000001</v>
      </c>
      <c r="L485" s="235">
        <f t="shared" si="53"/>
        <v>1.6162000000000001</v>
      </c>
      <c r="M485" s="235">
        <f>AVERAGE('Ashed teabags wet'!$J$809:$J$813,'Ashed teabags wet'!$J$817:$J$818,'Ashed teabags wet'!$J$820:$J$821)</f>
        <v>5.5094158734921841</v>
      </c>
      <c r="N485" s="235">
        <f t="shared" si="54"/>
        <v>1.5271568206526194</v>
      </c>
      <c r="O485" s="235">
        <f>IF(IFERROR(INDEX('Both teabags AfterWet'!$D$1:$D$839,MATCH(J485,'Both teabags AfterWet'!$B$1:$B$839,0)),"")="","",(IFERROR(INDEX('Both teabags AfterWet'!$D$1:$D$839,MATCH(J485,'Both teabags AfterWet'!$B$1:$B$839,0)),"")))</f>
        <v>0.80830000000000002</v>
      </c>
      <c r="P485" s="235">
        <f t="shared" si="55"/>
        <v>0.65769999999999995</v>
      </c>
      <c r="Q485" s="235">
        <f>IFERROR(INDEX('Ashed teabags wet'!$J$2:$J$825,MATCH(J485,'Ashed teabags wet'!$B$2:$B$825,0)),"")</f>
        <v>10.544217687075299</v>
      </c>
      <c r="R485" s="235">
        <f t="shared" si="58"/>
        <v>0.58835068027210569</v>
      </c>
      <c r="S485" s="236">
        <f>'WetLitterbags placem_collection'!E46</f>
        <v>42766</v>
      </c>
      <c r="T485" s="236">
        <f>IF('WetLitterbags placem_collection'!G46="","",'WetLitterbags placem_collection'!G46)</f>
        <v>42820</v>
      </c>
      <c r="U485" s="237">
        <f t="shared" si="52"/>
        <v>54</v>
      </c>
      <c r="V485" s="235">
        <f t="shared" si="56"/>
        <v>0.95850000000000013</v>
      </c>
      <c r="W485" s="235">
        <f t="shared" si="57"/>
        <v>0.93880614038051369</v>
      </c>
      <c r="X485">
        <f>IFERROR(INDEX(Rainfall_Wet!$O$2:$O$217,MATCH(B485, Rainfall_Wet!$A$2:$A$217,0)),"")</f>
        <v>214.262898705</v>
      </c>
      <c r="Y485" s="241">
        <v>19.96</v>
      </c>
      <c r="Z485" s="241">
        <v>4.9199999999999982</v>
      </c>
      <c r="AA485" s="241">
        <v>75.12</v>
      </c>
      <c r="AB485" s="242" t="s">
        <v>2689</v>
      </c>
      <c r="AC485" s="241">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s="25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f>
        <v/>
      </c>
      <c r="AM485" t="str">
        <f>IF(ISNUMBER(SEARCH("H", 'WetLitterbags placem_collection'!X46)),"YES","")</f>
        <v/>
      </c>
      <c r="AN485" t="str">
        <f>IF(ISNUMBER(SEARCH("R", 'WetLitterbags placem_collection'!X46)),"YES","")</f>
        <v>YES</v>
      </c>
    </row>
    <row r="486" spans="1:40" ht="15" customHeight="1">
      <c r="A486" s="268" t="s">
        <v>2460</v>
      </c>
      <c r="B486" s="282">
        <f>'Dry_Litterbag Placem_Collection'!A47</f>
        <v>45</v>
      </c>
      <c r="C486" s="282" t="str">
        <f>'Dry_Litterbag Placem_Collection'!B47</f>
        <v>Makao</v>
      </c>
      <c r="D486" s="282" t="s">
        <v>2677</v>
      </c>
      <c r="E486" s="282" t="s">
        <v>20</v>
      </c>
      <c r="F486" s="282">
        <v>2</v>
      </c>
      <c r="G486" s="283" t="str">
        <f>'Dry_Litterbag Placem_Collection'!C47</f>
        <v>Dry_P2_T5</v>
      </c>
      <c r="H486" s="293" t="s">
        <v>3672</v>
      </c>
      <c r="I486" s="285" t="s">
        <v>1147</v>
      </c>
      <c r="J486" s="233" t="str">
        <f>'WetLitterbags placem_collection'!O47</f>
        <v>G602</v>
      </c>
      <c r="K486" s="235">
        <f>IFERROR(INDEX('Green_rooibos initial weight'!$C$5:$C$1749,MATCH(J486, 'Green_rooibos initial weight'!$A$5:$A$1749,0)),"")</f>
        <v>2.1030000000000002</v>
      </c>
      <c r="L486" s="235">
        <f t="shared" si="53"/>
        <v>1.8532000000000002</v>
      </c>
      <c r="M486" s="235">
        <f>AVERAGE('Ashed teabags wet'!$J$809:$J$813,'Ashed teabags wet'!$J$817:$J$818,'Ashed teabags wet'!$J$820:$J$821)</f>
        <v>5.5094158734921841</v>
      </c>
      <c r="N486" s="235">
        <f t="shared" si="54"/>
        <v>1.7510995050324429</v>
      </c>
      <c r="O486" s="235">
        <f>IF(IFERROR(INDEX('Both teabags AfterWet'!$D$1:$D$839,MATCH(J486,'Both teabags AfterWet'!$B$1:$B$839,0)),"")="","",(IFERROR(INDEX('Both teabags AfterWet'!$D$1:$D$839,MATCH(J486,'Both teabags AfterWet'!$B$1:$B$839,0)),"")))</f>
        <v>0.77400000000000002</v>
      </c>
      <c r="P486" s="235">
        <f t="shared" si="55"/>
        <v>0.62339999999999995</v>
      </c>
      <c r="Q486" s="235">
        <f>IFERROR(INDEX('Ashed teabags wet'!$J$2:$J$825,MATCH(J486,'Ashed teabags wet'!$B$2:$B$825,0)),"")</f>
        <v>5.9288537549396603</v>
      </c>
      <c r="R486" s="235">
        <f t="shared" si="58"/>
        <v>0.5864395256917061</v>
      </c>
      <c r="S486" s="236">
        <f>'WetLitterbags placem_collection'!E47</f>
        <v>42766</v>
      </c>
      <c r="T486" s="236">
        <f>IF('WetLitterbags placem_collection'!G47="","",'WetLitterbags placem_collection'!G47)</f>
        <v>42820</v>
      </c>
      <c r="U486" s="237">
        <f t="shared" si="52"/>
        <v>54</v>
      </c>
      <c r="V486" s="235">
        <f t="shared" si="56"/>
        <v>1.2298000000000002</v>
      </c>
      <c r="W486" s="235">
        <f t="shared" si="57"/>
        <v>1.1646599793407368</v>
      </c>
      <c r="X486">
        <f>IFERROR(INDEX(Rainfall_Wet!$O$2:$O$217,MATCH(B486, Rainfall_Wet!$A$2:$A$217,0)),"")</f>
        <v>214.262898705</v>
      </c>
      <c r="Y486" s="241">
        <v>19.96</v>
      </c>
      <c r="Z486" s="241">
        <v>4.9199999999999982</v>
      </c>
      <c r="AA486" s="241">
        <v>75.12</v>
      </c>
      <c r="AB486" s="242" t="s">
        <v>2689</v>
      </c>
      <c r="AC486" s="241">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s="25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f>
        <v/>
      </c>
      <c r="AM486" t="str">
        <f>IF(ISNUMBER(SEARCH("H", 'WetLitterbags placem_collection'!X47)),"YES","")</f>
        <v/>
      </c>
      <c r="AN486" t="str">
        <f>IF(ISNUMBER(SEARCH("R", 'WetLitterbags placem_collection'!X47)),"YES","")</f>
        <v>YES</v>
      </c>
    </row>
    <row r="487" spans="1:40" ht="15" customHeight="1">
      <c r="A487" s="268" t="s">
        <v>2460</v>
      </c>
      <c r="B487" s="282">
        <f>'Dry_Litterbag Placem_Collection'!A48</f>
        <v>46</v>
      </c>
      <c r="C487" s="282" t="str">
        <f>'Dry_Litterbag Placem_Collection'!B48</f>
        <v>Makao</v>
      </c>
      <c r="D487" s="282" t="s">
        <v>2677</v>
      </c>
      <c r="E487" s="282" t="s">
        <v>20</v>
      </c>
      <c r="F487" s="282">
        <v>2</v>
      </c>
      <c r="G487" s="283" t="str">
        <f>'Dry_Litterbag Placem_Collection'!C48</f>
        <v>Dry_P2_T6</v>
      </c>
      <c r="H487" s="293" t="s">
        <v>3672</v>
      </c>
      <c r="I487" s="285" t="s">
        <v>1147</v>
      </c>
      <c r="J487" s="233" t="str">
        <f>'WetLitterbags placem_collection'!O48</f>
        <v>G427</v>
      </c>
      <c r="K487" s="235">
        <f>IFERROR(INDEX('Green_rooibos initial weight'!$C$5:$C$1749,MATCH(J487, 'Green_rooibos initial weight'!$A$5:$A$1749,0)),"")</f>
        <v>1.8959999999999999</v>
      </c>
      <c r="L487" s="235">
        <f t="shared" si="53"/>
        <v>1.6461999999999999</v>
      </c>
      <c r="M487" s="235">
        <f>AVERAGE('Ashed teabags wet'!$J$809:$J$813,'Ashed teabags wet'!$J$817:$J$818,'Ashed teabags wet'!$J$820:$J$821)</f>
        <v>5.5094158734921841</v>
      </c>
      <c r="N487" s="235">
        <f t="shared" si="54"/>
        <v>1.5555039958905716</v>
      </c>
      <c r="O487" s="235" t="str">
        <f>IF(IFERROR(INDEX('Both teabags AfterWet'!$D$1:$D$839,MATCH(J487,'Both teabags AfterWet'!$B$1:$B$839,0)),"")="","",(IFERROR(INDEX('Both teabags AfterWet'!$D$1:$D$839,MATCH(J487,'Both teabags AfterWet'!$B$1:$B$839,0)),"")))</f>
        <v/>
      </c>
      <c r="P487" s="235" t="str">
        <f t="shared" si="55"/>
        <v/>
      </c>
      <c r="Q487" s="235" t="str">
        <f>IFERROR(INDEX('Ashed teabags wet'!$J$2:$J$825,MATCH(J487,'Ashed teabags wet'!$B$2:$B$825,0)),"")</f>
        <v/>
      </c>
      <c r="R487" s="235" t="str">
        <f t="shared" si="58"/>
        <v/>
      </c>
      <c r="S487" s="236">
        <f>'WetLitterbags placem_collection'!E48</f>
        <v>42766</v>
      </c>
      <c r="T487" s="236">
        <f>IF('WetLitterbags placem_collection'!G48="","",'WetLitterbags placem_collection'!G48)</f>
        <v>42820</v>
      </c>
      <c r="U487" s="237">
        <f t="shared" si="52"/>
        <v>54</v>
      </c>
      <c r="V487" s="235" t="str">
        <f t="shared" si="56"/>
        <v/>
      </c>
      <c r="W487" s="235" t="str">
        <f t="shared" si="57"/>
        <v/>
      </c>
      <c r="X487">
        <f>IFERROR(INDEX(Rainfall_Wet!$O$2:$O$217,MATCH(B487, Rainfall_Wet!$A$2:$A$217,0)),"")</f>
        <v>214.262898705</v>
      </c>
      <c r="Y487" s="241">
        <v>19.96</v>
      </c>
      <c r="Z487" s="241">
        <v>4.9199999999999982</v>
      </c>
      <c r="AA487" s="241">
        <v>75.12</v>
      </c>
      <c r="AB487" s="242" t="s">
        <v>2689</v>
      </c>
      <c r="AC487" s="241">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s="25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f>
        <v/>
      </c>
      <c r="AM487" t="str">
        <f>IF(ISNUMBER(SEARCH("H", 'WetLitterbags placem_collection'!X48)),"YES","")</f>
        <v/>
      </c>
      <c r="AN487" t="str">
        <f>IF(ISNUMBER(SEARCH("R", 'WetLitterbags placem_collection'!X48)),"YES","")</f>
        <v/>
      </c>
    </row>
    <row r="488" spans="1:40" ht="15" customHeight="1">
      <c r="A488" s="268" t="s">
        <v>2460</v>
      </c>
      <c r="B488" s="282">
        <f>'Dry_Litterbag Placem_Collection'!A49</f>
        <v>47</v>
      </c>
      <c r="C488" s="282" t="str">
        <f>'Dry_Litterbag Placem_Collection'!B49</f>
        <v>Makao</v>
      </c>
      <c r="D488" s="282" t="s">
        <v>2677</v>
      </c>
      <c r="E488" s="282" t="s">
        <v>20</v>
      </c>
      <c r="F488" s="282">
        <v>2</v>
      </c>
      <c r="G488" s="283" t="str">
        <f>'Dry_Litterbag Placem_Collection'!C49</f>
        <v>Dry_P2_T7</v>
      </c>
      <c r="H488" s="293" t="s">
        <v>3672</v>
      </c>
      <c r="I488" s="285" t="s">
        <v>1147</v>
      </c>
      <c r="J488" s="233" t="str">
        <f>'WetLitterbags placem_collection'!O49</f>
        <v>G512</v>
      </c>
      <c r="K488" s="235">
        <f>IFERROR(INDEX('Green_rooibos initial weight'!$C$5:$C$1749,MATCH(J488, 'Green_rooibos initial weight'!$A$5:$A$1749,0)),"")</f>
        <v>2.0939999999999999</v>
      </c>
      <c r="L488" s="235">
        <f t="shared" si="53"/>
        <v>1.8441999999999998</v>
      </c>
      <c r="M488" s="235">
        <f>AVERAGE('Ashed teabags wet'!$J$809:$J$813,'Ashed teabags wet'!$J$817:$J$818,'Ashed teabags wet'!$J$820:$J$821)</f>
        <v>5.5094158734921841</v>
      </c>
      <c r="N488" s="235">
        <f t="shared" si="54"/>
        <v>1.7425953524610569</v>
      </c>
      <c r="O488" s="235">
        <f>IF(IFERROR(INDEX('Both teabags AfterWet'!$D$1:$D$839,MATCH(J488,'Both teabags AfterWet'!$B$1:$B$839,0)),"")="","",(IFERROR(INDEX('Both teabags AfterWet'!$D$1:$D$839,MATCH(J488,'Both teabags AfterWet'!$B$1:$B$839,0)),"")))</f>
        <v>0.77500000000000002</v>
      </c>
      <c r="P488" s="235">
        <f t="shared" si="55"/>
        <v>0.62440000000000007</v>
      </c>
      <c r="Q488" s="235">
        <f>IFERROR(INDEX('Ashed teabags wet'!$J$2:$J$825,MATCH(J488,'Ashed teabags wet'!$B$2:$B$825,0)),"")</f>
        <v>8.2123184777170053</v>
      </c>
      <c r="R488" s="235">
        <f t="shared" si="58"/>
        <v>0.57312228342513505</v>
      </c>
      <c r="S488" s="236">
        <f>'WetLitterbags placem_collection'!E49</f>
        <v>42766</v>
      </c>
      <c r="T488" s="236">
        <f>IF('WetLitterbags placem_collection'!G49="","",'WetLitterbags placem_collection'!G49)</f>
        <v>42820</v>
      </c>
      <c r="U488" s="237">
        <f t="shared" si="52"/>
        <v>54</v>
      </c>
      <c r="V488" s="235">
        <f t="shared" si="56"/>
        <v>1.2197999999999998</v>
      </c>
      <c r="W488" s="235">
        <f t="shared" si="57"/>
        <v>1.1694730690359219</v>
      </c>
      <c r="X488">
        <f>IFERROR(INDEX(Rainfall_Wet!$O$2:$O$217,MATCH(B488, Rainfall_Wet!$A$2:$A$217,0)),"")</f>
        <v>214.262898705</v>
      </c>
      <c r="Y488" s="241">
        <v>19.96</v>
      </c>
      <c r="Z488" s="241">
        <v>4.9199999999999982</v>
      </c>
      <c r="AA488" s="241">
        <v>75.12</v>
      </c>
      <c r="AB488" s="242" t="s">
        <v>2689</v>
      </c>
      <c r="AC488" s="241">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s="25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f>
        <v/>
      </c>
      <c r="AM488" t="str">
        <f>IF(ISNUMBER(SEARCH("H", 'WetLitterbags placem_collection'!X49)),"YES","")</f>
        <v/>
      </c>
      <c r="AN488" t="str">
        <f>IF(ISNUMBER(SEARCH("R", 'WetLitterbags placem_collection'!X49)),"YES","")</f>
        <v>YES</v>
      </c>
    </row>
    <row r="489" spans="1:40" ht="15" customHeight="1">
      <c r="A489" s="268" t="s">
        <v>2460</v>
      </c>
      <c r="B489" s="282">
        <f>'Dry_Litterbag Placem_Collection'!A50</f>
        <v>48</v>
      </c>
      <c r="C489" s="282" t="str">
        <f>'Dry_Litterbag Placem_Collection'!B50</f>
        <v>Makao</v>
      </c>
      <c r="D489" s="282" t="s">
        <v>2677</v>
      </c>
      <c r="E489" s="282" t="s">
        <v>20</v>
      </c>
      <c r="F489" s="282">
        <v>2</v>
      </c>
      <c r="G489" s="283" t="str">
        <f>'Dry_Litterbag Placem_Collection'!C50</f>
        <v>Dry_P2_T8</v>
      </c>
      <c r="H489" s="293" t="s">
        <v>3672</v>
      </c>
      <c r="I489" s="285" t="s">
        <v>1147</v>
      </c>
      <c r="J489" s="233" t="str">
        <f>'WetLitterbags placem_collection'!O50</f>
        <v>G299</v>
      </c>
      <c r="K489" s="235">
        <f>IFERROR(INDEX('Green_rooibos initial weight'!$C$5:$C$1749,MATCH(J489, 'Green_rooibos initial weight'!$A$5:$A$1749,0)),"")</f>
        <v>2.0110000000000001</v>
      </c>
      <c r="L489" s="235">
        <f t="shared" si="53"/>
        <v>1.7612000000000001</v>
      </c>
      <c r="M489" s="235">
        <f>AVERAGE('Ashed teabags wet'!$J$809:$J$813,'Ashed teabags wet'!$J$817:$J$818,'Ashed teabags wet'!$J$820:$J$821)</f>
        <v>5.5094158734921841</v>
      </c>
      <c r="N489" s="235">
        <f t="shared" si="54"/>
        <v>1.6641681676360558</v>
      </c>
      <c r="O489" s="235">
        <f>IF(IFERROR(INDEX('Both teabags AfterWet'!$D$1:$D$839,MATCH(J489,'Both teabags AfterWet'!$B$1:$B$839,0)),"")="","",(IFERROR(INDEX('Both teabags AfterWet'!$D$1:$D$839,MATCH(J489,'Both teabags AfterWet'!$B$1:$B$839,0)),"")))</f>
        <v>0.88100000000000001</v>
      </c>
      <c r="P489" s="235">
        <f t="shared" si="55"/>
        <v>0.73039999999999994</v>
      </c>
      <c r="Q489" s="235">
        <f>IFERROR(INDEX('Ashed teabags wet'!$J$2:$J$825,MATCH(J489,'Ashed teabags wet'!$B$2:$B$825,0)),"")</f>
        <v>7.4656188605105287</v>
      </c>
      <c r="R489" s="235">
        <f t="shared" si="58"/>
        <v>0.67587111984283099</v>
      </c>
      <c r="S489" s="236">
        <f>'WetLitterbags placem_collection'!E50</f>
        <v>42766</v>
      </c>
      <c r="T489" s="236">
        <f>IF('WetLitterbags placem_collection'!G50="","",'WetLitterbags placem_collection'!G50)</f>
        <v>42820</v>
      </c>
      <c r="U489" s="237">
        <f t="shared" si="52"/>
        <v>54</v>
      </c>
      <c r="V489" s="235">
        <f t="shared" si="56"/>
        <v>1.0308000000000002</v>
      </c>
      <c r="W489" s="235">
        <f t="shared" si="57"/>
        <v>0.9882970477932248</v>
      </c>
      <c r="X489">
        <f>IFERROR(INDEX(Rainfall_Wet!$O$2:$O$217,MATCH(B489, Rainfall_Wet!$A$2:$A$217,0)),"")</f>
        <v>214.262898705</v>
      </c>
      <c r="Y489" s="241">
        <v>19.96</v>
      </c>
      <c r="Z489" s="241">
        <v>4.9199999999999982</v>
      </c>
      <c r="AA489" s="241">
        <v>75.12</v>
      </c>
      <c r="AB489" s="242" t="s">
        <v>2689</v>
      </c>
      <c r="AC489" s="241">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s="25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f>
        <v/>
      </c>
      <c r="AM489" t="str">
        <f>IF(ISNUMBER(SEARCH("H", 'WetLitterbags placem_collection'!X50)),"YES","")</f>
        <v/>
      </c>
      <c r="AN489" t="str">
        <f>IF(ISNUMBER(SEARCH("R", 'WetLitterbags placem_collection'!X50)),"YES","")</f>
        <v>YES</v>
      </c>
    </row>
    <row r="490" spans="1:40" ht="15" customHeight="1">
      <c r="A490" s="268" t="s">
        <v>2460</v>
      </c>
      <c r="B490" s="282">
        <f>'Dry_Litterbag Placem_Collection'!A51</f>
        <v>49</v>
      </c>
      <c r="C490" s="282" t="str">
        <f>'Dry_Litterbag Placem_Collection'!B51</f>
        <v>Makao</v>
      </c>
      <c r="D490" s="282" t="s">
        <v>2677</v>
      </c>
      <c r="E490" s="282" t="s">
        <v>20</v>
      </c>
      <c r="F490" s="282">
        <v>3</v>
      </c>
      <c r="G490" s="283" t="str">
        <f>'Dry_Litterbag Placem_Collection'!C51</f>
        <v>Dry_P3_T1</v>
      </c>
      <c r="H490" s="293" t="s">
        <v>3672</v>
      </c>
      <c r="I490" s="285" t="s">
        <v>1147</v>
      </c>
      <c r="J490" s="233" t="str">
        <f>'WetLitterbags placem_collection'!O51</f>
        <v>G739</v>
      </c>
      <c r="K490" s="235">
        <f>IFERROR(INDEX('Green_rooibos initial weight'!$C$5:$C$1749,MATCH(J490, 'Green_rooibos initial weight'!$A$5:$A$1749,0)),"")</f>
        <v>2.0499999999999998</v>
      </c>
      <c r="L490" s="235">
        <f t="shared" si="53"/>
        <v>1.8001999999999998</v>
      </c>
      <c r="M490" s="235">
        <f>AVERAGE('Ashed teabags wet'!$J$809:$J$813,'Ashed teabags wet'!$J$817:$J$818,'Ashed teabags wet'!$J$820:$J$821)</f>
        <v>5.5094158734921841</v>
      </c>
      <c r="N490" s="235">
        <f t="shared" si="54"/>
        <v>1.7010194954453934</v>
      </c>
      <c r="O490" s="235">
        <f>IF(IFERROR(INDEX('Both teabags AfterWet'!$D$1:$D$839,MATCH(J490,'Both teabags AfterWet'!$B$1:$B$839,0)),"")="","",(IFERROR(INDEX('Both teabags AfterWet'!$D$1:$D$839,MATCH(J490,'Both teabags AfterWet'!$B$1:$B$839,0)),"")))</f>
        <v>0.87490000000000001</v>
      </c>
      <c r="P490" s="235">
        <f t="shared" si="55"/>
        <v>0.72429999999999994</v>
      </c>
      <c r="Q490" s="235">
        <f>IFERROR(INDEX('Ashed teabags wet'!$J$2:$J$825,MATCH(J490,'Ashed teabags wet'!$B$2:$B$825,0)),"")</f>
        <v>16.486751717369803</v>
      </c>
      <c r="R490" s="235">
        <f t="shared" si="58"/>
        <v>0.60488645731109048</v>
      </c>
      <c r="S490" s="236">
        <f>'WetLitterbags placem_collection'!E51</f>
        <v>42766</v>
      </c>
      <c r="T490" s="236">
        <f>IF('WetLitterbags placem_collection'!G51="","",'WetLitterbags placem_collection'!G51)</f>
        <v>42820</v>
      </c>
      <c r="U490" s="237">
        <f t="shared" si="52"/>
        <v>54</v>
      </c>
      <c r="V490" s="235">
        <f t="shared" si="56"/>
        <v>1.0758999999999999</v>
      </c>
      <c r="W490" s="235">
        <f t="shared" si="57"/>
        <v>1.0961330381343029</v>
      </c>
      <c r="X490">
        <f>IFERROR(INDEX(Rainfall_Wet!$O$2:$O$217,MATCH(B490, Rainfall_Wet!$A$2:$A$217,0)),"")</f>
        <v>214.262898705</v>
      </c>
      <c r="Y490" s="241">
        <v>21.96</v>
      </c>
      <c r="Z490" s="241">
        <v>8.9199999999999982</v>
      </c>
      <c r="AA490" s="241">
        <v>69.12</v>
      </c>
      <c r="AB490" s="242" t="s">
        <v>2688</v>
      </c>
      <c r="AC490" s="241">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s="25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f>
        <v/>
      </c>
      <c r="AM490" t="str">
        <f>IF(ISNUMBER(SEARCH("H", 'WetLitterbags placem_collection'!X51)),"YES","")</f>
        <v/>
      </c>
      <c r="AN490" t="str">
        <f>IF(ISNUMBER(SEARCH("R", 'WetLitterbags placem_collection'!X51)),"YES","")</f>
        <v>YES</v>
      </c>
    </row>
    <row r="491" spans="1:40" ht="15" customHeight="1">
      <c r="A491" s="268" t="s">
        <v>2460</v>
      </c>
      <c r="B491" s="282">
        <f>'Dry_Litterbag Placem_Collection'!A52</f>
        <v>50</v>
      </c>
      <c r="C491" s="282" t="str">
        <f>'Dry_Litterbag Placem_Collection'!B52</f>
        <v>Makao</v>
      </c>
      <c r="D491" s="282" t="s">
        <v>2677</v>
      </c>
      <c r="E491" s="282" t="s">
        <v>20</v>
      </c>
      <c r="F491" s="282">
        <v>3</v>
      </c>
      <c r="G491" s="283" t="str">
        <f>'Dry_Litterbag Placem_Collection'!C52</f>
        <v>Dry_P3_T2</v>
      </c>
      <c r="H491" s="293" t="s">
        <v>3672</v>
      </c>
      <c r="I491" s="285" t="s">
        <v>1147</v>
      </c>
      <c r="J491" s="233" t="str">
        <f>'WetLitterbags placem_collection'!O52</f>
        <v>G559</v>
      </c>
      <c r="K491" s="235">
        <f>IFERROR(INDEX('Green_rooibos initial weight'!$C$5:$C$1749,MATCH(J491, 'Green_rooibos initial weight'!$A$5:$A$1749,0)),"")</f>
        <v>2.085</v>
      </c>
      <c r="L491" s="235">
        <f t="shared" si="53"/>
        <v>1.8351999999999999</v>
      </c>
      <c r="M491" s="235">
        <f>AVERAGE('Ashed teabags wet'!$J$809:$J$813,'Ashed teabags wet'!$J$817:$J$818,'Ashed teabags wet'!$J$820:$J$821)</f>
        <v>5.5094158734921841</v>
      </c>
      <c r="N491" s="235">
        <f t="shared" si="54"/>
        <v>1.7340911998896713</v>
      </c>
      <c r="O491" s="235" t="str">
        <f>IF(IFERROR(INDEX('Both teabags AfterWet'!$D$1:$D$839,MATCH(J491,'Both teabags AfterWet'!$B$1:$B$839,0)),"")="","",(IFERROR(INDEX('Both teabags AfterWet'!$D$1:$D$839,MATCH(J491,'Both teabags AfterWet'!$B$1:$B$839,0)),"")))</f>
        <v/>
      </c>
      <c r="P491" s="235" t="str">
        <f t="shared" si="55"/>
        <v/>
      </c>
      <c r="Q491" s="235" t="str">
        <f>IFERROR(INDEX('Ashed teabags wet'!$J$2:$J$825,MATCH(J491,'Ashed teabags wet'!$B$2:$B$825,0)),"")</f>
        <v/>
      </c>
      <c r="R491" s="235" t="str">
        <f t="shared" si="58"/>
        <v/>
      </c>
      <c r="S491" s="236">
        <f>'WetLitterbags placem_collection'!E52</f>
        <v>42766</v>
      </c>
      <c r="T491" s="236">
        <f>IF('WetLitterbags placem_collection'!G52="","",'WetLitterbags placem_collection'!G52)</f>
        <v>42820</v>
      </c>
      <c r="U491" s="237">
        <f t="shared" si="52"/>
        <v>54</v>
      </c>
      <c r="V491" s="235" t="str">
        <f t="shared" si="56"/>
        <v/>
      </c>
      <c r="W491" s="235" t="str">
        <f t="shared" si="57"/>
        <v/>
      </c>
      <c r="X491">
        <f>IFERROR(INDEX(Rainfall_Wet!$O$2:$O$217,MATCH(B491, Rainfall_Wet!$A$2:$A$217,0)),"")</f>
        <v>214.262898705</v>
      </c>
      <c r="Y491" s="241">
        <v>21.96</v>
      </c>
      <c r="Z491" s="241">
        <v>8.9199999999999982</v>
      </c>
      <c r="AA491" s="241">
        <v>69.12</v>
      </c>
      <c r="AB491" s="242" t="s">
        <v>2688</v>
      </c>
      <c r="AC491" s="241">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s="25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f>
        <v/>
      </c>
      <c r="AM491" t="str">
        <f>IF(ISNUMBER(SEARCH("H", 'WetLitterbags placem_collection'!X52)),"YES","")</f>
        <v/>
      </c>
      <c r="AN491" t="str">
        <f>IF(ISNUMBER(SEARCH("R", 'WetLitterbags placem_collection'!X52)),"YES","")</f>
        <v/>
      </c>
    </row>
    <row r="492" spans="1:40" ht="15" customHeight="1">
      <c r="A492" s="268" t="s">
        <v>2460</v>
      </c>
      <c r="B492" s="282">
        <f>'Dry_Litterbag Placem_Collection'!A53</f>
        <v>51</v>
      </c>
      <c r="C492" s="282" t="str">
        <f>'Dry_Litterbag Placem_Collection'!B53</f>
        <v>Makao</v>
      </c>
      <c r="D492" s="282" t="s">
        <v>2677</v>
      </c>
      <c r="E492" s="282" t="s">
        <v>20</v>
      </c>
      <c r="F492" s="282">
        <v>3</v>
      </c>
      <c r="G492" s="283" t="str">
        <f>'Dry_Litterbag Placem_Collection'!C53</f>
        <v>Dry_P3_T3</v>
      </c>
      <c r="H492" s="293" t="s">
        <v>3672</v>
      </c>
      <c r="I492" s="285" t="s">
        <v>1147</v>
      </c>
      <c r="J492" s="233" t="str">
        <f>'WetLitterbags placem_collection'!O53</f>
        <v>G856</v>
      </c>
      <c r="K492" s="235">
        <f>IFERROR(INDEX('Green_rooibos initial weight'!$C$5:$C$1749,MATCH(J492, 'Green_rooibos initial weight'!$A$5:$A$1749,0)),"")</f>
        <v>1.9370000000000001</v>
      </c>
      <c r="L492" s="235">
        <f t="shared" si="53"/>
        <v>1.6872</v>
      </c>
      <c r="M492" s="235">
        <f>AVERAGE('Ashed teabags wet'!$J$809:$J$813,'Ashed teabags wet'!$J$817:$J$818,'Ashed teabags wet'!$J$820:$J$821)</f>
        <v>5.5094158734921841</v>
      </c>
      <c r="N492" s="235">
        <f t="shared" si="54"/>
        <v>1.5942451353824398</v>
      </c>
      <c r="O492" s="235">
        <f>IF(IFERROR(INDEX('Both teabags AfterWet'!$D$1:$D$839,MATCH(J492,'Both teabags AfterWet'!$B$1:$B$839,0)),"")="","",(IFERROR(INDEX('Both teabags AfterWet'!$D$1:$D$839,MATCH(J492,'Both teabags AfterWet'!$B$1:$B$839,0)),"")))</f>
        <v>0.77600000000000002</v>
      </c>
      <c r="P492" s="235">
        <f t="shared" si="55"/>
        <v>0.62539999999999996</v>
      </c>
      <c r="Q492" s="235">
        <f>IFERROR(INDEX('Ashed teabags wet'!$J$2:$J$825,MATCH(J492,'Ashed teabags wet'!$B$2:$B$825,0)),"")</f>
        <v>9.5957135898680637</v>
      </c>
      <c r="R492" s="235">
        <f t="shared" si="58"/>
        <v>0.5653884072089651</v>
      </c>
      <c r="S492" s="236">
        <f>'WetLitterbags placem_collection'!E53</f>
        <v>42766</v>
      </c>
      <c r="T492" s="236">
        <f>IF('WetLitterbags placem_collection'!G53="","",'WetLitterbags placem_collection'!G53)</f>
        <v>42820</v>
      </c>
      <c r="U492" s="237">
        <f t="shared" si="52"/>
        <v>54</v>
      </c>
      <c r="V492" s="235">
        <f t="shared" si="56"/>
        <v>1.0618000000000001</v>
      </c>
      <c r="W492" s="235">
        <f t="shared" si="57"/>
        <v>1.0288567281734746</v>
      </c>
      <c r="X492">
        <f>IFERROR(INDEX(Rainfall_Wet!$O$2:$O$217,MATCH(B492, Rainfall_Wet!$A$2:$A$217,0)),"")</f>
        <v>214.262898705</v>
      </c>
      <c r="Y492" s="241">
        <v>21.96</v>
      </c>
      <c r="Z492" s="241">
        <v>8.9199999999999982</v>
      </c>
      <c r="AA492" s="241">
        <v>69.12</v>
      </c>
      <c r="AB492" s="242" t="s">
        <v>2688</v>
      </c>
      <c r="AC492" s="241">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s="25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f>
        <v/>
      </c>
      <c r="AM492" t="str">
        <f>IF(ISNUMBER(SEARCH("H", 'WetLitterbags placem_collection'!X53)),"YES","")</f>
        <v/>
      </c>
      <c r="AN492" t="str">
        <f>IF(ISNUMBER(SEARCH("R", 'WetLitterbags placem_collection'!X53)),"YES","")</f>
        <v>YES</v>
      </c>
    </row>
    <row r="493" spans="1:40" ht="15" customHeight="1">
      <c r="A493" s="268" t="s">
        <v>2460</v>
      </c>
      <c r="B493" s="282">
        <f>'Dry_Litterbag Placem_Collection'!A54</f>
        <v>52</v>
      </c>
      <c r="C493" s="282" t="str">
        <f>'Dry_Litterbag Placem_Collection'!B54</f>
        <v>Makao</v>
      </c>
      <c r="D493" s="282" t="s">
        <v>2677</v>
      </c>
      <c r="E493" s="282" t="s">
        <v>20</v>
      </c>
      <c r="F493" s="282">
        <v>3</v>
      </c>
      <c r="G493" s="283" t="str">
        <f>'Dry_Litterbag Placem_Collection'!C54</f>
        <v>Dry_P3_T4</v>
      </c>
      <c r="H493" s="293" t="s">
        <v>3672</v>
      </c>
      <c r="I493" s="285" t="s">
        <v>1147</v>
      </c>
      <c r="J493" s="233" t="str">
        <f>'WetLitterbags placem_collection'!O54</f>
        <v>G599</v>
      </c>
      <c r="K493" s="235">
        <f>IFERROR(INDEX('Green_rooibos initial weight'!$C$5:$C$1749,MATCH(J493, 'Green_rooibos initial weight'!$A$5:$A$1749,0)),"")</f>
        <v>2.0760000000000001</v>
      </c>
      <c r="L493" s="235">
        <f t="shared" si="53"/>
        <v>1.8262</v>
      </c>
      <c r="M493" s="235">
        <f>AVERAGE('Ashed teabags wet'!$J$809:$J$813,'Ashed teabags wet'!$J$817:$J$818,'Ashed teabags wet'!$J$820:$J$821)</f>
        <v>5.5094158734921841</v>
      </c>
      <c r="N493" s="235">
        <f t="shared" si="54"/>
        <v>1.7255870473182857</v>
      </c>
      <c r="O493" s="235">
        <f>IF(IFERROR(INDEX('Both teabags AfterWet'!$D$1:$D$839,MATCH(J493,'Both teabags AfterWet'!$B$1:$B$839,0)),"")="","",(IFERROR(INDEX('Both teabags AfterWet'!$D$1:$D$839,MATCH(J493,'Both teabags AfterWet'!$B$1:$B$839,0)),"")))</f>
        <v>0.88200000000000001</v>
      </c>
      <c r="P493" s="235">
        <f t="shared" si="55"/>
        <v>0.73140000000000005</v>
      </c>
      <c r="Q493" s="235">
        <f>IFERROR(INDEX('Ashed teabags wet'!$J$2:$J$825,MATCH(J493,'Ashed teabags wet'!$B$2:$B$825,0)),"")</f>
        <v>14.285714285714219</v>
      </c>
      <c r="R493" s="235">
        <f t="shared" si="58"/>
        <v>0.6269142857142862</v>
      </c>
      <c r="S493" s="236">
        <f>'WetLitterbags placem_collection'!E54</f>
        <v>42766</v>
      </c>
      <c r="T493" s="236">
        <f>IF('WetLitterbags placem_collection'!G54="","",'WetLitterbags placem_collection'!G54)</f>
        <v>42820</v>
      </c>
      <c r="U493" s="237">
        <f t="shared" si="52"/>
        <v>54</v>
      </c>
      <c r="V493" s="235">
        <f t="shared" si="56"/>
        <v>1.0948</v>
      </c>
      <c r="W493" s="235">
        <f t="shared" si="57"/>
        <v>1.0986727616039995</v>
      </c>
      <c r="X493">
        <f>IFERROR(INDEX(Rainfall_Wet!$O$2:$O$217,MATCH(B493, Rainfall_Wet!$A$2:$A$217,0)),"")</f>
        <v>214.262898705</v>
      </c>
      <c r="Y493" s="241">
        <v>21.96</v>
      </c>
      <c r="Z493" s="241">
        <v>8.9199999999999982</v>
      </c>
      <c r="AA493" s="241">
        <v>69.12</v>
      </c>
      <c r="AB493" s="242" t="s">
        <v>2688</v>
      </c>
      <c r="AC493" s="241">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s="25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f>
        <v/>
      </c>
      <c r="AM493" t="str">
        <f>IF(ISNUMBER(SEARCH("H", 'WetLitterbags placem_collection'!X54)),"YES","")</f>
        <v/>
      </c>
      <c r="AN493" t="str">
        <f>IF(ISNUMBER(SEARCH("R", 'WetLitterbags placem_collection'!X54)),"YES","")</f>
        <v>YES</v>
      </c>
    </row>
    <row r="494" spans="1:40" ht="15" customHeight="1">
      <c r="A494" s="268" t="s">
        <v>2460</v>
      </c>
      <c r="B494" s="282">
        <f>'Dry_Litterbag Placem_Collection'!A55</f>
        <v>53</v>
      </c>
      <c r="C494" s="282" t="str">
        <f>'Dry_Litterbag Placem_Collection'!B55</f>
        <v>Makao</v>
      </c>
      <c r="D494" s="282" t="s">
        <v>2677</v>
      </c>
      <c r="E494" s="282" t="s">
        <v>20</v>
      </c>
      <c r="F494" s="282">
        <v>3</v>
      </c>
      <c r="G494" s="283" t="str">
        <f>'Dry_Litterbag Placem_Collection'!C55</f>
        <v>Dry_P3_T5</v>
      </c>
      <c r="H494" s="293" t="s">
        <v>3672</v>
      </c>
      <c r="I494" s="285" t="s">
        <v>1147</v>
      </c>
      <c r="J494" s="233" t="str">
        <f>'WetLitterbags placem_collection'!O55</f>
        <v>G683</v>
      </c>
      <c r="K494" s="235">
        <f>IFERROR(INDEX('Green_rooibos initial weight'!$C$5:$C$1749,MATCH(J494, 'Green_rooibos initial weight'!$A$5:$A$1749,0)),"")</f>
        <v>2.1179999999999999</v>
      </c>
      <c r="L494" s="235">
        <f t="shared" si="53"/>
        <v>1.8681999999999999</v>
      </c>
      <c r="M494" s="235">
        <f>AVERAGE('Ashed teabags wet'!$J$809:$J$813,'Ashed teabags wet'!$J$817:$J$818,'Ashed teabags wet'!$J$820:$J$821)</f>
        <v>5.5094158734921841</v>
      </c>
      <c r="N494" s="235">
        <f t="shared" si="54"/>
        <v>1.7652730926514189</v>
      </c>
      <c r="O494" s="235" t="str">
        <f>IF(IFERROR(INDEX('Both teabags AfterWet'!$D$1:$D$839,MATCH(J494,'Both teabags AfterWet'!$B$1:$B$839,0)),"")="","",(IFERROR(INDEX('Both teabags AfterWet'!$D$1:$D$839,MATCH(J494,'Both teabags AfterWet'!$B$1:$B$839,0)),"")))</f>
        <v/>
      </c>
      <c r="P494" s="235" t="str">
        <f t="shared" si="55"/>
        <v/>
      </c>
      <c r="Q494" s="235" t="str">
        <f>IFERROR(INDEX('Ashed teabags wet'!$J$2:$J$825,MATCH(J494,'Ashed teabags wet'!$B$2:$B$825,0)),"")</f>
        <v/>
      </c>
      <c r="R494" s="235" t="str">
        <f t="shared" si="58"/>
        <v/>
      </c>
      <c r="S494" s="236">
        <f>'WetLitterbags placem_collection'!E55</f>
        <v>42766</v>
      </c>
      <c r="T494" s="236">
        <f>IF('WetLitterbags placem_collection'!G55="","",'WetLitterbags placem_collection'!G55)</f>
        <v>42820</v>
      </c>
      <c r="U494" s="237">
        <f t="shared" si="52"/>
        <v>54</v>
      </c>
      <c r="V494" s="235" t="str">
        <f t="shared" si="56"/>
        <v/>
      </c>
      <c r="W494" s="235" t="str">
        <f t="shared" si="57"/>
        <v/>
      </c>
      <c r="X494">
        <f>IFERROR(INDEX(Rainfall_Wet!$O$2:$O$217,MATCH(B494, Rainfall_Wet!$A$2:$A$217,0)),"")</f>
        <v>214.262898705</v>
      </c>
      <c r="Y494" s="241">
        <v>21.96</v>
      </c>
      <c r="Z494" s="241">
        <v>8.9199999999999982</v>
      </c>
      <c r="AA494" s="241">
        <v>69.12</v>
      </c>
      <c r="AB494" s="242" t="s">
        <v>2688</v>
      </c>
      <c r="AC494" s="241">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s="25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f>
        <v/>
      </c>
      <c r="AM494" t="str">
        <f>IF(ISNUMBER(SEARCH("H", 'WetLitterbags placem_collection'!X55)),"YES","")</f>
        <v/>
      </c>
      <c r="AN494" t="str">
        <f>IF(ISNUMBER(SEARCH("R", 'WetLitterbags placem_collection'!X55)),"YES","")</f>
        <v/>
      </c>
    </row>
    <row r="495" spans="1:40" ht="15" customHeight="1">
      <c r="A495" s="268" t="s">
        <v>2460</v>
      </c>
      <c r="B495" s="282">
        <f>'Dry_Litterbag Placem_Collection'!A56</f>
        <v>54</v>
      </c>
      <c r="C495" s="282" t="str">
        <f>'Dry_Litterbag Placem_Collection'!B56</f>
        <v>Makao</v>
      </c>
      <c r="D495" s="282" t="s">
        <v>2677</v>
      </c>
      <c r="E495" s="282" t="s">
        <v>20</v>
      </c>
      <c r="F495" s="282">
        <v>3</v>
      </c>
      <c r="G495" s="283" t="str">
        <f>'Dry_Litterbag Placem_Collection'!C56</f>
        <v>Dry_P3_T6</v>
      </c>
      <c r="H495" s="293" t="s">
        <v>3672</v>
      </c>
      <c r="I495" s="285" t="s">
        <v>1147</v>
      </c>
      <c r="J495" s="233" t="str">
        <f>'WetLitterbags placem_collection'!O56</f>
        <v>G288</v>
      </c>
      <c r="K495" s="235">
        <f>IFERROR(INDEX('Green_rooibos initial weight'!$C$5:$C$1749,MATCH(J495, 'Green_rooibos initial weight'!$A$5:$A$1749,0)),"")</f>
        <v>1.9830000000000001</v>
      </c>
      <c r="L495" s="235">
        <f t="shared" si="53"/>
        <v>1.7332000000000001</v>
      </c>
      <c r="M495" s="235">
        <f>AVERAGE('Ashed teabags wet'!$J$809:$J$813,'Ashed teabags wet'!$J$817:$J$818,'Ashed teabags wet'!$J$820:$J$821)</f>
        <v>5.5094158734921841</v>
      </c>
      <c r="N495" s="235">
        <f t="shared" si="54"/>
        <v>1.6377108040806336</v>
      </c>
      <c r="O495" s="235" t="str">
        <f>IF(IFERROR(INDEX('Both teabags AfterWet'!$D$1:$D$839,MATCH(J495,'Both teabags AfterWet'!$B$1:$B$839,0)),"")="","",(IFERROR(INDEX('Both teabags AfterWet'!$D$1:$D$839,MATCH(J495,'Both teabags AfterWet'!$B$1:$B$839,0)),"")))</f>
        <v/>
      </c>
      <c r="P495" s="235" t="str">
        <f t="shared" si="55"/>
        <v/>
      </c>
      <c r="Q495" s="235" t="str">
        <f>IFERROR(INDEX('Ashed teabags wet'!$J$2:$J$825,MATCH(J495,'Ashed teabags wet'!$B$2:$B$825,0)),"")</f>
        <v/>
      </c>
      <c r="R495" s="235" t="str">
        <f t="shared" si="58"/>
        <v/>
      </c>
      <c r="S495" s="236">
        <f>'WetLitterbags placem_collection'!E56</f>
        <v>42766</v>
      </c>
      <c r="T495" s="236">
        <f>IF('WetLitterbags placem_collection'!G56="","",'WetLitterbags placem_collection'!G56)</f>
        <v>42820</v>
      </c>
      <c r="U495" s="237">
        <f t="shared" si="52"/>
        <v>54</v>
      </c>
      <c r="V495" s="235" t="str">
        <f t="shared" si="56"/>
        <v/>
      </c>
      <c r="W495" s="235" t="str">
        <f t="shared" si="57"/>
        <v/>
      </c>
      <c r="X495">
        <f>IFERROR(INDEX(Rainfall_Wet!$O$2:$O$217,MATCH(B495, Rainfall_Wet!$A$2:$A$217,0)),"")</f>
        <v>214.262898705</v>
      </c>
      <c r="Y495" s="241">
        <v>21.96</v>
      </c>
      <c r="Z495" s="241">
        <v>8.9199999999999982</v>
      </c>
      <c r="AA495" s="241">
        <v>69.12</v>
      </c>
      <c r="AB495" s="242" t="s">
        <v>2688</v>
      </c>
      <c r="AC495" s="241">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s="25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f>
        <v/>
      </c>
      <c r="AM495" t="str">
        <f>IF(ISNUMBER(SEARCH("H", 'WetLitterbags placem_collection'!X56)),"YES","")</f>
        <v/>
      </c>
      <c r="AN495" t="str">
        <f>IF(ISNUMBER(SEARCH("R", 'WetLitterbags placem_collection'!X56)),"YES","")</f>
        <v/>
      </c>
    </row>
    <row r="496" spans="1:40" ht="15" customHeight="1">
      <c r="A496" s="268" t="s">
        <v>2460</v>
      </c>
      <c r="B496" s="282">
        <f>'Dry_Litterbag Placem_Collection'!A57</f>
        <v>55</v>
      </c>
      <c r="C496" s="282" t="str">
        <f>'Dry_Litterbag Placem_Collection'!B57</f>
        <v>Makao</v>
      </c>
      <c r="D496" s="282" t="s">
        <v>2677</v>
      </c>
      <c r="E496" s="282" t="s">
        <v>20</v>
      </c>
      <c r="F496" s="282">
        <v>3</v>
      </c>
      <c r="G496" s="283" t="str">
        <f>'Dry_Litterbag Placem_Collection'!C57</f>
        <v>Dry_P3_T7</v>
      </c>
      <c r="H496" s="293" t="s">
        <v>3672</v>
      </c>
      <c r="I496" s="285" t="s">
        <v>1147</v>
      </c>
      <c r="J496" s="233" t="str">
        <f>'WetLitterbags placem_collection'!O57</f>
        <v>G616</v>
      </c>
      <c r="K496" s="235">
        <f>IFERROR(INDEX('Green_rooibos initial weight'!$C$5:$C$1749,MATCH(J496, 'Green_rooibos initial weight'!$A$5:$A$1749,0)),"")</f>
        <v>1.978</v>
      </c>
      <c r="L496" s="235">
        <f t="shared" si="53"/>
        <v>1.7282</v>
      </c>
      <c r="M496" s="235">
        <f>AVERAGE('Ashed teabags wet'!$J$809:$J$813,'Ashed teabags wet'!$J$817:$J$818,'Ashed teabags wet'!$J$820:$J$821)</f>
        <v>5.5094158734921841</v>
      </c>
      <c r="N496" s="235">
        <f t="shared" si="54"/>
        <v>1.632986274874308</v>
      </c>
      <c r="O496" s="235">
        <f>IF(IFERROR(INDEX('Both teabags AfterWet'!$D$1:$D$839,MATCH(J496,'Both teabags AfterWet'!$B$1:$B$839,0)),"")="","",(IFERROR(INDEX('Both teabags AfterWet'!$D$1:$D$839,MATCH(J496,'Both teabags AfterWet'!$B$1:$B$839,0)),"")))</f>
        <v>0.93200000000000005</v>
      </c>
      <c r="P496" s="235">
        <f t="shared" si="55"/>
        <v>0.78140000000000009</v>
      </c>
      <c r="Q496" s="235">
        <f>IFERROR(INDEX('Ashed teabags wet'!$J$2:$J$825,MATCH(J496,'Ashed teabags wet'!$B$2:$B$825,0)),"")</f>
        <v>25.927734375000028</v>
      </c>
      <c r="R496" s="235">
        <f t="shared" si="58"/>
        <v>0.57880068359374981</v>
      </c>
      <c r="S496" s="236">
        <f>'WetLitterbags placem_collection'!E57</f>
        <v>42766</v>
      </c>
      <c r="T496" s="236">
        <f>IF('WetLitterbags placem_collection'!G57="","",'WetLitterbags placem_collection'!G57)</f>
        <v>42820</v>
      </c>
      <c r="U496" s="237">
        <f t="shared" si="52"/>
        <v>54</v>
      </c>
      <c r="V496" s="235">
        <f t="shared" si="56"/>
        <v>0.94679999999999986</v>
      </c>
      <c r="W496" s="235">
        <f t="shared" si="57"/>
        <v>1.0541855912805582</v>
      </c>
      <c r="X496">
        <f>IFERROR(INDEX(Rainfall_Wet!$O$2:$O$217,MATCH(B496, Rainfall_Wet!$A$2:$A$217,0)),"")</f>
        <v>214.262898705</v>
      </c>
      <c r="Y496" s="241">
        <v>21.96</v>
      </c>
      <c r="Z496" s="241">
        <v>8.9199999999999982</v>
      </c>
      <c r="AA496" s="241">
        <v>69.12</v>
      </c>
      <c r="AB496" s="242" t="s">
        <v>2688</v>
      </c>
      <c r="AC496" s="241">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s="25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f>
        <v/>
      </c>
      <c r="AM496" t="str">
        <f>IF(ISNUMBER(SEARCH("H", 'WetLitterbags placem_collection'!X57)),"YES","")</f>
        <v/>
      </c>
      <c r="AN496" t="str">
        <f>IF(ISNUMBER(SEARCH("R", 'WetLitterbags placem_collection'!X57)),"YES","")</f>
        <v>YES</v>
      </c>
    </row>
    <row r="497" spans="1:40" ht="15" customHeight="1">
      <c r="A497" s="268" t="s">
        <v>2460</v>
      </c>
      <c r="B497" s="282">
        <f>'Dry_Litterbag Placem_Collection'!A58</f>
        <v>56</v>
      </c>
      <c r="C497" s="282" t="str">
        <f>'Dry_Litterbag Placem_Collection'!B58</f>
        <v>Makao</v>
      </c>
      <c r="D497" s="282" t="s">
        <v>2677</v>
      </c>
      <c r="E497" s="282" t="s">
        <v>20</v>
      </c>
      <c r="F497" s="282">
        <v>3</v>
      </c>
      <c r="G497" s="283" t="str">
        <f>'Dry_Litterbag Placem_Collection'!C58</f>
        <v>Dry_P3_T8</v>
      </c>
      <c r="H497" s="293" t="s">
        <v>3672</v>
      </c>
      <c r="I497" s="285" t="s">
        <v>1147</v>
      </c>
      <c r="J497" s="233" t="str">
        <f>'WetLitterbags placem_collection'!O58</f>
        <v>G557</v>
      </c>
      <c r="K497" s="235">
        <f>IFERROR(INDEX('Green_rooibos initial weight'!$C$5:$C$1749,MATCH(J497, 'Green_rooibos initial weight'!$A$5:$A$1749,0)),"")</f>
        <v>2.12</v>
      </c>
      <c r="L497" s="235">
        <f t="shared" si="53"/>
        <v>1.8702000000000001</v>
      </c>
      <c r="M497" s="235">
        <f>AVERAGE('Ashed teabags wet'!$J$809:$J$813,'Ashed teabags wet'!$J$817:$J$818,'Ashed teabags wet'!$J$820:$J$821)</f>
        <v>5.5094158734921841</v>
      </c>
      <c r="N497" s="235">
        <f t="shared" si="54"/>
        <v>1.7671629043339492</v>
      </c>
      <c r="O497" s="235">
        <f>IF(IFERROR(INDEX('Both teabags AfterWet'!$D$1:$D$839,MATCH(J497,'Both teabags AfterWet'!$B$1:$B$839,0)),"")="","",(IFERROR(INDEX('Both teabags AfterWet'!$D$1:$D$839,MATCH(J497,'Both teabags AfterWet'!$B$1:$B$839,0)),"")))</f>
        <v>0.74399999999999999</v>
      </c>
      <c r="P497" s="235">
        <f t="shared" si="55"/>
        <v>0.59339999999999993</v>
      </c>
      <c r="Q497" s="235">
        <f>IFERROR(INDEX('Ashed teabags wet'!$J$2:$J$825,MATCH(J497,'Ashed teabags wet'!$B$2:$B$825,0)),"")</f>
        <v>11.235408560310804</v>
      </c>
      <c r="R497" s="235">
        <f t="shared" si="58"/>
        <v>0.5267290856031156</v>
      </c>
      <c r="S497" s="236">
        <f>'WetLitterbags placem_collection'!E58</f>
        <v>42766</v>
      </c>
      <c r="T497" s="236">
        <f>IF('WetLitterbags placem_collection'!G58="","",'WetLitterbags placem_collection'!G58)</f>
        <v>42820</v>
      </c>
      <c r="U497" s="237">
        <f t="shared" si="52"/>
        <v>54</v>
      </c>
      <c r="V497" s="235">
        <f t="shared" si="56"/>
        <v>1.2768000000000002</v>
      </c>
      <c r="W497" s="235">
        <f t="shared" si="57"/>
        <v>1.2404338187308337</v>
      </c>
      <c r="X497">
        <f>IFERROR(INDEX(Rainfall_Wet!$O$2:$O$217,MATCH(B497, Rainfall_Wet!$A$2:$A$217,0)),"")</f>
        <v>214.262898705</v>
      </c>
      <c r="Y497" s="241">
        <v>21.96</v>
      </c>
      <c r="Z497" s="241">
        <v>8.9199999999999982</v>
      </c>
      <c r="AA497" s="241">
        <v>69.12</v>
      </c>
      <c r="AB497" s="242" t="s">
        <v>2688</v>
      </c>
      <c r="AC497" s="241">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s="25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f>
        <v/>
      </c>
      <c r="AM497" t="str">
        <f>IF(ISNUMBER(SEARCH("H", 'WetLitterbags placem_collection'!X58)),"YES","")</f>
        <v/>
      </c>
      <c r="AN497" t="str">
        <f>IF(ISNUMBER(SEARCH("R", 'WetLitterbags placem_collection'!X58)),"YES","")</f>
        <v>YES</v>
      </c>
    </row>
    <row r="498" spans="1:40" ht="15" customHeight="1">
      <c r="A498" s="268" t="s">
        <v>2460</v>
      </c>
      <c r="B498" s="282">
        <f>'Dry_Litterbag Placem_Collection'!A59</f>
        <v>57</v>
      </c>
      <c r="C498" s="282" t="str">
        <f>'Dry_Litterbag Placem_Collection'!B59</f>
        <v>Makao</v>
      </c>
      <c r="D498" s="282" t="s">
        <v>2677</v>
      </c>
      <c r="E498" s="282" t="s">
        <v>20</v>
      </c>
      <c r="F498" s="282">
        <v>4</v>
      </c>
      <c r="G498" s="283" t="str">
        <f>'Dry_Litterbag Placem_Collection'!C59</f>
        <v>Dry_P4_T1</v>
      </c>
      <c r="H498" s="293" t="s">
        <v>3672</v>
      </c>
      <c r="I498" s="285" t="s">
        <v>1147</v>
      </c>
      <c r="J498" s="233" t="str">
        <f>'WetLitterbags placem_collection'!O59</f>
        <v>G618</v>
      </c>
      <c r="K498" s="235">
        <f>IFERROR(INDEX('Green_rooibos initial weight'!$C$5:$C$1749,MATCH(J498, 'Green_rooibos initial weight'!$A$5:$A$1749,0)),"")</f>
        <v>2.0449999999999999</v>
      </c>
      <c r="L498" s="235">
        <f t="shared" si="53"/>
        <v>1.7951999999999999</v>
      </c>
      <c r="M498" s="235">
        <f>AVERAGE('Ashed teabags wet'!$J$809:$J$813,'Ashed teabags wet'!$J$817:$J$818,'Ashed teabags wet'!$J$820:$J$821)</f>
        <v>5.5094158734921841</v>
      </c>
      <c r="N498" s="235">
        <f t="shared" si="54"/>
        <v>1.6962949662390683</v>
      </c>
      <c r="O498" s="235">
        <f>IF(IFERROR(INDEX('Both teabags AfterWet'!$D$1:$D$839,MATCH(J498,'Both teabags AfterWet'!$B$1:$B$839,0)),"")="","",(IFERROR(INDEX('Both teabags AfterWet'!$D$1:$D$839,MATCH(J498,'Both teabags AfterWet'!$B$1:$B$839,0)),"")))</f>
        <v>0.88129999999999997</v>
      </c>
      <c r="P498" s="235">
        <f t="shared" si="55"/>
        <v>0.73069999999999991</v>
      </c>
      <c r="Q498" s="235">
        <f>IFERROR(INDEX('Ashed teabags wet'!$J$2:$J$825,MATCH(J498,'Ashed teabags wet'!$B$2:$B$825,0)),"")</f>
        <v>11.534653465346061</v>
      </c>
      <c r="R498" s="235">
        <f t="shared" si="58"/>
        <v>0.64641628712871624</v>
      </c>
      <c r="S498" s="236">
        <f>'WetLitterbags placem_collection'!E59</f>
        <v>42766</v>
      </c>
      <c r="T498" s="236">
        <f>IF('WetLitterbags placem_collection'!G59="","",'WetLitterbags placem_collection'!G59)</f>
        <v>42820</v>
      </c>
      <c r="U498" s="237">
        <f t="shared" si="52"/>
        <v>54</v>
      </c>
      <c r="V498" s="235">
        <f t="shared" si="56"/>
        <v>1.0645</v>
      </c>
      <c r="W498" s="235">
        <f t="shared" si="57"/>
        <v>1.049878679110352</v>
      </c>
      <c r="X498">
        <f>IFERROR(INDEX(Rainfall_Wet!$O$2:$O$217,MATCH(B498, Rainfall_Wet!$A$2:$A$217,0)),"")</f>
        <v>214.262898705</v>
      </c>
      <c r="Y498" s="241">
        <v>25.96</v>
      </c>
      <c r="Z498" s="241">
        <v>6.9200000000000008</v>
      </c>
      <c r="AA498" s="241">
        <v>67.12</v>
      </c>
      <c r="AB498" s="242" t="s">
        <v>2688</v>
      </c>
      <c r="AC498" s="241">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s="25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f>
        <v/>
      </c>
      <c r="AM498" t="str">
        <f>IF(ISNUMBER(SEARCH("H", 'WetLitterbags placem_collection'!X59)),"YES","")</f>
        <v/>
      </c>
      <c r="AN498" t="str">
        <f>IF(ISNUMBER(SEARCH("R", 'WetLitterbags placem_collection'!X59)),"YES","")</f>
        <v>YES</v>
      </c>
    </row>
    <row r="499" spans="1:40" ht="15" customHeight="1">
      <c r="A499" s="268" t="s">
        <v>2460</v>
      </c>
      <c r="B499" s="282">
        <f>'Dry_Litterbag Placem_Collection'!A60</f>
        <v>58</v>
      </c>
      <c r="C499" s="282" t="str">
        <f>'Dry_Litterbag Placem_Collection'!B60</f>
        <v>Makao</v>
      </c>
      <c r="D499" s="282" t="s">
        <v>2677</v>
      </c>
      <c r="E499" s="282" t="s">
        <v>20</v>
      </c>
      <c r="F499" s="282">
        <v>4</v>
      </c>
      <c r="G499" s="283" t="str">
        <f>'Dry_Litterbag Placem_Collection'!C60</f>
        <v>Dry_P4_T2</v>
      </c>
      <c r="H499" s="293" t="s">
        <v>3672</v>
      </c>
      <c r="I499" s="285" t="s">
        <v>1147</v>
      </c>
      <c r="J499" s="233" t="str">
        <f>'WetLitterbags placem_collection'!O60</f>
        <v>G593</v>
      </c>
      <c r="K499" s="235">
        <f>IFERROR(INDEX('Green_rooibos initial weight'!$C$5:$C$1749,MATCH(J499, 'Green_rooibos initial weight'!$A$5:$A$1749,0)),"")</f>
        <v>2.093</v>
      </c>
      <c r="L499" s="235">
        <f t="shared" si="53"/>
        <v>1.8431999999999999</v>
      </c>
      <c r="M499" s="235">
        <f>AVERAGE('Ashed teabags wet'!$J$809:$J$813,'Ashed teabags wet'!$J$817:$J$818,'Ashed teabags wet'!$J$820:$J$821)</f>
        <v>5.5094158734921841</v>
      </c>
      <c r="N499" s="235">
        <f t="shared" si="54"/>
        <v>1.741650446619792</v>
      </c>
      <c r="O499" s="235">
        <f>IF(IFERROR(INDEX('Both teabags AfterWet'!$D$1:$D$839,MATCH(J499,'Both teabags AfterWet'!$B$1:$B$839,0)),"")="","",(IFERROR(INDEX('Both teabags AfterWet'!$D$1:$D$839,MATCH(J499,'Both teabags AfterWet'!$B$1:$B$839,0)),"")))</f>
        <v>0.97009999999999996</v>
      </c>
      <c r="P499" s="235">
        <f t="shared" si="55"/>
        <v>0.8194999999999999</v>
      </c>
      <c r="Q499" s="235">
        <f>IFERROR(INDEX('Ashed teabags wet'!$J$2:$J$825,MATCH(J499,'Ashed teabags wet'!$B$2:$B$825,0)),"")</f>
        <v>12.412761714855449</v>
      </c>
      <c r="R499" s="235">
        <f t="shared" si="58"/>
        <v>0.71777741774675952</v>
      </c>
      <c r="S499" s="236">
        <f>'WetLitterbags placem_collection'!E60</f>
        <v>42766</v>
      </c>
      <c r="T499" s="236">
        <f>IF('WetLitterbags placem_collection'!G60="","",'WetLitterbags placem_collection'!G60)</f>
        <v>42820</v>
      </c>
      <c r="U499" s="237">
        <f t="shared" si="52"/>
        <v>54</v>
      </c>
      <c r="V499" s="235">
        <f t="shared" si="56"/>
        <v>1.0237000000000001</v>
      </c>
      <c r="W499" s="235">
        <f t="shared" si="57"/>
        <v>1.0238730288730324</v>
      </c>
      <c r="X499">
        <f>IFERROR(INDEX(Rainfall_Wet!$O$2:$O$217,MATCH(B499, Rainfall_Wet!$A$2:$A$217,0)),"")</f>
        <v>214.262898705</v>
      </c>
      <c r="Y499" s="241">
        <v>25.96</v>
      </c>
      <c r="Z499" s="241">
        <v>6.9200000000000008</v>
      </c>
      <c r="AA499" s="241">
        <v>67.12</v>
      </c>
      <c r="AB499" s="242" t="s">
        <v>2688</v>
      </c>
      <c r="AC499" s="241">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s="25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f>
        <v/>
      </c>
      <c r="AM499" t="str">
        <f>IF(ISNUMBER(SEARCH("H", 'WetLitterbags placem_collection'!X60)),"YES","")</f>
        <v/>
      </c>
      <c r="AN499" t="str">
        <f>IF(ISNUMBER(SEARCH("R", 'WetLitterbags placem_collection'!X60)),"YES","")</f>
        <v>YES</v>
      </c>
    </row>
    <row r="500" spans="1:40" ht="15" customHeight="1">
      <c r="A500" s="268" t="s">
        <v>2460</v>
      </c>
      <c r="B500" s="282">
        <f>'Dry_Litterbag Placem_Collection'!A61</f>
        <v>59</v>
      </c>
      <c r="C500" s="282" t="str">
        <f>'Dry_Litterbag Placem_Collection'!B61</f>
        <v>Makao</v>
      </c>
      <c r="D500" s="282" t="s">
        <v>2677</v>
      </c>
      <c r="E500" s="282" t="s">
        <v>20</v>
      </c>
      <c r="F500" s="282">
        <v>4</v>
      </c>
      <c r="G500" s="283" t="str">
        <f>'Dry_Litterbag Placem_Collection'!C61</f>
        <v>Dry_P4_T3</v>
      </c>
      <c r="H500" s="293" t="s">
        <v>3672</v>
      </c>
      <c r="I500" s="285" t="s">
        <v>1147</v>
      </c>
      <c r="J500" s="233" t="str">
        <f>'WetLitterbags placem_collection'!O61</f>
        <v>G600</v>
      </c>
      <c r="K500" s="235">
        <f>IFERROR(INDEX('Green_rooibos initial weight'!$C$5:$C$1749,MATCH(J500, 'Green_rooibos initial weight'!$A$5:$A$1749,0)),"")</f>
        <v>2.0049999999999999</v>
      </c>
      <c r="L500" s="235">
        <f t="shared" si="53"/>
        <v>1.7551999999999999</v>
      </c>
      <c r="M500" s="235">
        <f>AVERAGE('Ashed teabags wet'!$J$809:$J$813,'Ashed teabags wet'!$J$817:$J$818,'Ashed teabags wet'!$J$820:$J$821)</f>
        <v>5.5094158734921841</v>
      </c>
      <c r="N500" s="235">
        <f t="shared" si="54"/>
        <v>1.658498732588465</v>
      </c>
      <c r="O500" s="235">
        <f>IF(IFERROR(INDEX('Both teabags AfterWet'!$D$1:$D$839,MATCH(J500,'Both teabags AfterWet'!$B$1:$B$839,0)),"")="","",(IFERROR(INDEX('Both teabags AfterWet'!$D$1:$D$839,MATCH(J500,'Both teabags AfterWet'!$B$1:$B$839,0)),"")))</f>
        <v>0.90200000000000002</v>
      </c>
      <c r="P500" s="235">
        <f t="shared" si="55"/>
        <v>0.75140000000000007</v>
      </c>
      <c r="Q500" s="235">
        <f>IFERROR(INDEX('Ashed teabags wet'!$J$2:$J$825,MATCH(J500,'Ashed teabags wet'!$B$2:$B$825,0)),"")</f>
        <v>13.942071674030428</v>
      </c>
      <c r="R500" s="235">
        <f t="shared" si="58"/>
        <v>0.64663927344133543</v>
      </c>
      <c r="S500" s="236">
        <f>'WetLitterbags placem_collection'!E61</f>
        <v>42766</v>
      </c>
      <c r="T500" s="236">
        <f>IF('WetLitterbags placem_collection'!G61="","",'WetLitterbags placem_collection'!G61)</f>
        <v>42820</v>
      </c>
      <c r="U500" s="237">
        <f t="shared" si="52"/>
        <v>54</v>
      </c>
      <c r="V500" s="235">
        <f t="shared" si="56"/>
        <v>1.0037999999999998</v>
      </c>
      <c r="W500" s="235">
        <f t="shared" si="57"/>
        <v>1.0118594591471295</v>
      </c>
      <c r="X500">
        <f>IFERROR(INDEX(Rainfall_Wet!$O$2:$O$217,MATCH(B500, Rainfall_Wet!$A$2:$A$217,0)),"")</f>
        <v>214.262898705</v>
      </c>
      <c r="Y500" s="241">
        <v>25.96</v>
      </c>
      <c r="Z500" s="241">
        <v>6.9200000000000008</v>
      </c>
      <c r="AA500" s="241">
        <v>67.12</v>
      </c>
      <c r="AB500" s="242" t="s">
        <v>2688</v>
      </c>
      <c r="AC500" s="241">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s="25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f>
        <v/>
      </c>
      <c r="AM500" t="str">
        <f>IF(ISNUMBER(SEARCH("H", 'WetLitterbags placem_collection'!X61)),"YES","")</f>
        <v/>
      </c>
      <c r="AN500" t="str">
        <f>IF(ISNUMBER(SEARCH("R", 'WetLitterbags placem_collection'!X61)),"YES","")</f>
        <v/>
      </c>
    </row>
    <row r="501" spans="1:40" ht="15" customHeight="1">
      <c r="A501" s="268" t="s">
        <v>2460</v>
      </c>
      <c r="B501" s="282">
        <f>'Dry_Litterbag Placem_Collection'!A62</f>
        <v>60</v>
      </c>
      <c r="C501" s="282" t="str">
        <f>'Dry_Litterbag Placem_Collection'!B62</f>
        <v>Makao</v>
      </c>
      <c r="D501" s="282" t="s">
        <v>2677</v>
      </c>
      <c r="E501" s="282" t="s">
        <v>20</v>
      </c>
      <c r="F501" s="282">
        <v>4</v>
      </c>
      <c r="G501" s="283" t="str">
        <f>'Dry_Litterbag Placem_Collection'!C62</f>
        <v>Dry_P4_T4</v>
      </c>
      <c r="H501" s="293" t="s">
        <v>3672</v>
      </c>
      <c r="I501" s="285" t="s">
        <v>1147</v>
      </c>
      <c r="J501" s="233" t="str">
        <f>'WetLitterbags placem_collection'!O62</f>
        <v>G535</v>
      </c>
      <c r="K501" s="235">
        <f>IFERROR(INDEX('Green_rooibos initial weight'!$C$5:$C$1749,MATCH(J501, 'Green_rooibos initial weight'!$A$5:$A$1749,0)),"")</f>
        <v>2.0920000000000001</v>
      </c>
      <c r="L501" s="235">
        <f t="shared" si="53"/>
        <v>1.8422000000000001</v>
      </c>
      <c r="M501" s="235">
        <f>AVERAGE('Ashed teabags wet'!$J$809:$J$813,'Ashed teabags wet'!$J$817:$J$818,'Ashed teabags wet'!$J$820:$J$821)</f>
        <v>5.5094158734921841</v>
      </c>
      <c r="N501" s="235">
        <f t="shared" si="54"/>
        <v>1.740705540778527</v>
      </c>
      <c r="O501" s="235">
        <f>IF(IFERROR(INDEX('Both teabags AfterWet'!$D$1:$D$839,MATCH(J501,'Both teabags AfterWet'!$B$1:$B$839,0)),"")="","",(IFERROR(INDEX('Both teabags AfterWet'!$D$1:$D$839,MATCH(J501,'Both teabags AfterWet'!$B$1:$B$839,0)),"")))</f>
        <v>0.78</v>
      </c>
      <c r="P501" s="235">
        <f t="shared" si="55"/>
        <v>0.62939999999999996</v>
      </c>
      <c r="Q501" s="235">
        <f>IFERROR(INDEX('Ashed teabags wet'!$J$2:$J$825,MATCH(J501,'Ashed teabags wet'!$B$2:$B$825,0)),"")</f>
        <v>10.099009900990334</v>
      </c>
      <c r="R501" s="235">
        <f t="shared" si="58"/>
        <v>0.56583683168316679</v>
      </c>
      <c r="S501" s="236">
        <f>'WetLitterbags placem_collection'!E62</f>
        <v>42766</v>
      </c>
      <c r="T501" s="236">
        <f>IF('WetLitterbags placem_collection'!G62="","",'WetLitterbags placem_collection'!G62)</f>
        <v>42820</v>
      </c>
      <c r="U501" s="237">
        <f t="shared" si="52"/>
        <v>54</v>
      </c>
      <c r="V501" s="235">
        <f t="shared" si="56"/>
        <v>1.2128000000000001</v>
      </c>
      <c r="W501" s="235">
        <f t="shared" si="57"/>
        <v>1.1748687090953602</v>
      </c>
      <c r="X501">
        <f>IFERROR(INDEX(Rainfall_Wet!$O$2:$O$217,MATCH(B501, Rainfall_Wet!$A$2:$A$217,0)),"")</f>
        <v>214.262898705</v>
      </c>
      <c r="Y501" s="241">
        <v>25.96</v>
      </c>
      <c r="Z501" s="241">
        <v>6.9200000000000008</v>
      </c>
      <c r="AA501" s="241">
        <v>67.12</v>
      </c>
      <c r="AB501" s="242" t="s">
        <v>2688</v>
      </c>
      <c r="AC501" s="241">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s="25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f>
        <v/>
      </c>
      <c r="AM501" t="str">
        <f>IF(ISNUMBER(SEARCH("H", 'WetLitterbags placem_collection'!X62)),"YES","")</f>
        <v/>
      </c>
      <c r="AN501" t="str">
        <f>IF(ISNUMBER(SEARCH("R", 'WetLitterbags placem_collection'!X62)),"YES","")</f>
        <v/>
      </c>
    </row>
    <row r="502" spans="1:40" ht="15" customHeight="1">
      <c r="A502" s="268" t="s">
        <v>2460</v>
      </c>
      <c r="B502" s="282">
        <f>'Dry_Litterbag Placem_Collection'!A63</f>
        <v>61</v>
      </c>
      <c r="C502" s="282" t="str">
        <f>'Dry_Litterbag Placem_Collection'!B63</f>
        <v>Makao</v>
      </c>
      <c r="D502" s="282" t="s">
        <v>2677</v>
      </c>
      <c r="E502" s="282" t="s">
        <v>20</v>
      </c>
      <c r="F502" s="282">
        <v>4</v>
      </c>
      <c r="G502" s="283" t="str">
        <f>'Dry_Litterbag Placem_Collection'!C63</f>
        <v>Dry_P4_T5</v>
      </c>
      <c r="H502" s="293" t="s">
        <v>3672</v>
      </c>
      <c r="I502" s="285" t="s">
        <v>1147</v>
      </c>
      <c r="J502" s="233" t="str">
        <f>'WetLitterbags placem_collection'!O63</f>
        <v>G391</v>
      </c>
      <c r="K502" s="235">
        <f>IFERROR(INDEX('Green_rooibos initial weight'!$C$5:$C$1749,MATCH(J502, 'Green_rooibos initial weight'!$A$5:$A$1749,0)),"")</f>
        <v>1.9419999999999999</v>
      </c>
      <c r="L502" s="235">
        <f t="shared" si="53"/>
        <v>1.6921999999999999</v>
      </c>
      <c r="M502" s="235">
        <f>AVERAGE('Ashed teabags wet'!$J$809:$J$813,'Ashed teabags wet'!$J$817:$J$818,'Ashed teabags wet'!$J$820:$J$821)</f>
        <v>5.5094158734921841</v>
      </c>
      <c r="N502" s="235">
        <f t="shared" si="54"/>
        <v>1.5989696645887652</v>
      </c>
      <c r="O502" s="235">
        <f>IF(IFERROR(INDEX('Both teabags AfterWet'!$D$1:$D$839,MATCH(J502,'Both teabags AfterWet'!$B$1:$B$839,0)),"")="","",(IFERROR(INDEX('Both teabags AfterWet'!$D$1:$D$839,MATCH(J502,'Both teabags AfterWet'!$B$1:$B$839,0)),"")))</f>
        <v>0.628</v>
      </c>
      <c r="P502" s="235">
        <f t="shared" si="55"/>
        <v>0.47739999999999999</v>
      </c>
      <c r="Q502" s="235">
        <f>IFERROR(INDEX('Ashed teabags wet'!$J$2:$J$825,MATCH(J502,'Ashed teabags wet'!$B$2:$B$825,0)),"")</f>
        <v>8.0533596837941683</v>
      </c>
      <c r="R502" s="235">
        <f t="shared" si="58"/>
        <v>0.43895326086956665</v>
      </c>
      <c r="S502" s="236">
        <f>'WetLitterbags placem_collection'!E63</f>
        <v>42766</v>
      </c>
      <c r="T502" s="236">
        <f>IF('WetLitterbags placem_collection'!G63="","",'WetLitterbags placem_collection'!G63)</f>
        <v>42820</v>
      </c>
      <c r="U502" s="237">
        <f t="shared" si="52"/>
        <v>54</v>
      </c>
      <c r="V502" s="235">
        <f t="shared" si="56"/>
        <v>1.2147999999999999</v>
      </c>
      <c r="W502" s="235">
        <f t="shared" si="57"/>
        <v>1.1600164037191987</v>
      </c>
      <c r="X502">
        <f>IFERROR(INDEX(Rainfall_Wet!$O$2:$O$217,MATCH(B502, Rainfall_Wet!$A$2:$A$217,0)),"")</f>
        <v>214.262898705</v>
      </c>
      <c r="Y502" s="241">
        <v>25.96</v>
      </c>
      <c r="Z502" s="241">
        <v>6.9200000000000008</v>
      </c>
      <c r="AA502" s="241">
        <v>67.12</v>
      </c>
      <c r="AB502" s="242" t="s">
        <v>2688</v>
      </c>
      <c r="AC502" s="241">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s="25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f>
        <v/>
      </c>
      <c r="AM502" t="str">
        <f>IF(ISNUMBER(SEARCH("H", 'WetLitterbags placem_collection'!X63)),"YES","")</f>
        <v/>
      </c>
      <c r="AN502" t="str">
        <f>IF(ISNUMBER(SEARCH("R", 'WetLitterbags placem_collection'!X63)),"YES","")</f>
        <v>YES</v>
      </c>
    </row>
    <row r="503" spans="1:40" ht="15" customHeight="1">
      <c r="A503" s="268" t="s">
        <v>2460</v>
      </c>
      <c r="B503" s="282">
        <f>'Dry_Litterbag Placem_Collection'!A64</f>
        <v>62</v>
      </c>
      <c r="C503" s="282" t="str">
        <f>'Dry_Litterbag Placem_Collection'!B64</f>
        <v>Makao</v>
      </c>
      <c r="D503" s="282" t="s">
        <v>2677</v>
      </c>
      <c r="E503" s="282" t="s">
        <v>20</v>
      </c>
      <c r="F503" s="282">
        <v>4</v>
      </c>
      <c r="G503" s="283" t="str">
        <f>'Dry_Litterbag Placem_Collection'!C64</f>
        <v>Dry_P4_T6</v>
      </c>
      <c r="H503" s="293" t="s">
        <v>3672</v>
      </c>
      <c r="I503" s="285" t="s">
        <v>1147</v>
      </c>
      <c r="J503" s="233" t="str">
        <f>'WetLitterbags placem_collection'!O64</f>
        <v>G445</v>
      </c>
      <c r="K503" s="235">
        <f>IFERROR(INDEX('Green_rooibos initial weight'!$C$5:$C$1749,MATCH(J503, 'Green_rooibos initial weight'!$A$5:$A$1749,0)),"")</f>
        <v>2.1150000000000002</v>
      </c>
      <c r="L503" s="235">
        <f t="shared" si="53"/>
        <v>1.8652000000000002</v>
      </c>
      <c r="M503" s="235">
        <f>AVERAGE('Ashed teabags wet'!$J$809:$J$813,'Ashed teabags wet'!$J$817:$J$818,'Ashed teabags wet'!$J$820:$J$821)</f>
        <v>5.5094158734921841</v>
      </c>
      <c r="N503" s="235">
        <f t="shared" si="54"/>
        <v>1.762438375127624</v>
      </c>
      <c r="O503" s="235">
        <f>IF(IFERROR(INDEX('Both teabags AfterWet'!$D$1:$D$839,MATCH(J503,'Both teabags AfterWet'!$B$1:$B$839,0)),"")="","",(IFERROR(INDEX('Both teabags AfterWet'!$D$1:$D$839,MATCH(J503,'Both teabags AfterWet'!$B$1:$B$839,0)),"")))</f>
        <v>0.80569999999999997</v>
      </c>
      <c r="P503" s="235">
        <f t="shared" si="55"/>
        <v>0.65510000000000002</v>
      </c>
      <c r="Q503" s="235">
        <f>IFERROR(INDEX('Ashed teabags wet'!$J$2:$J$825,MATCH(J503,'Ashed teabags wet'!$B$2:$B$825,0)),"")</f>
        <v>12.3862487360974</v>
      </c>
      <c r="R503" s="235">
        <f t="shared" si="58"/>
        <v>0.57395768452982598</v>
      </c>
      <c r="S503" s="236">
        <f>'WetLitterbags placem_collection'!E64</f>
        <v>42766</v>
      </c>
      <c r="T503" s="236">
        <f>IF('WetLitterbags placem_collection'!G64="","",'WetLitterbags placem_collection'!G64)</f>
        <v>42820</v>
      </c>
      <c r="U503" s="237">
        <f t="shared" si="52"/>
        <v>54</v>
      </c>
      <c r="V503" s="235">
        <f t="shared" si="56"/>
        <v>1.2101000000000002</v>
      </c>
      <c r="W503" s="235">
        <f t="shared" si="57"/>
        <v>1.188480690597798</v>
      </c>
      <c r="X503">
        <f>IFERROR(INDEX(Rainfall_Wet!$O$2:$O$217,MATCH(B503, Rainfall_Wet!$A$2:$A$217,0)),"")</f>
        <v>214.262898705</v>
      </c>
      <c r="Y503" s="241">
        <v>25.96</v>
      </c>
      <c r="Z503" s="241">
        <v>6.9200000000000008</v>
      </c>
      <c r="AA503" s="241">
        <v>67.12</v>
      </c>
      <c r="AB503" s="242" t="s">
        <v>2688</v>
      </c>
      <c r="AC503" s="241">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s="25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f>
        <v/>
      </c>
      <c r="AM503" t="str">
        <f>IF(ISNUMBER(SEARCH("H", 'WetLitterbags placem_collection'!X64)),"YES","")</f>
        <v/>
      </c>
      <c r="AN503" t="str">
        <f>IF(ISNUMBER(SEARCH("R", 'WetLitterbags placem_collection'!X64)),"YES","")</f>
        <v/>
      </c>
    </row>
    <row r="504" spans="1:40" ht="15" customHeight="1">
      <c r="A504" s="268" t="s">
        <v>2460</v>
      </c>
      <c r="B504" s="282">
        <f>'Dry_Litterbag Placem_Collection'!A65</f>
        <v>63</v>
      </c>
      <c r="C504" s="282" t="str">
        <f>'Dry_Litterbag Placem_Collection'!B65</f>
        <v>Makao</v>
      </c>
      <c r="D504" s="282" t="s">
        <v>2677</v>
      </c>
      <c r="E504" s="282" t="s">
        <v>20</v>
      </c>
      <c r="F504" s="282">
        <v>4</v>
      </c>
      <c r="G504" s="283" t="str">
        <f>'Dry_Litterbag Placem_Collection'!C65</f>
        <v>Dry_P4_T7</v>
      </c>
      <c r="H504" s="293" t="s">
        <v>3672</v>
      </c>
      <c r="I504" s="285" t="s">
        <v>1147</v>
      </c>
      <c r="J504" s="233" t="str">
        <f>'WetLitterbags placem_collection'!O65</f>
        <v>G440</v>
      </c>
      <c r="K504" s="235">
        <f>IFERROR(INDEX('Green_rooibos initial weight'!$C$5:$C$1749,MATCH(J504, 'Green_rooibos initial weight'!$A$5:$A$1749,0)),"")</f>
        <v>2.1070000000000002</v>
      </c>
      <c r="L504" s="235">
        <f t="shared" si="53"/>
        <v>1.8572000000000002</v>
      </c>
      <c r="M504" s="235">
        <f>AVERAGE('Ashed teabags wet'!$J$809:$J$813,'Ashed teabags wet'!$J$817:$J$818,'Ashed teabags wet'!$J$820:$J$821)</f>
        <v>5.5094158734921841</v>
      </c>
      <c r="N504" s="235">
        <f t="shared" si="54"/>
        <v>1.7548791283975034</v>
      </c>
      <c r="O504" s="235">
        <f>IF(IFERROR(INDEX('Both teabags AfterWet'!$D$1:$D$839,MATCH(J504,'Both teabags AfterWet'!$B$1:$B$839,0)),"")="","",(IFERROR(INDEX('Both teabags AfterWet'!$D$1:$D$839,MATCH(J504,'Both teabags AfterWet'!$B$1:$B$839,0)),"")))</f>
        <v>0.94199999999999995</v>
      </c>
      <c r="P504" s="235">
        <f t="shared" si="55"/>
        <v>0.79139999999999988</v>
      </c>
      <c r="Q504" s="235">
        <f>IFERROR(INDEX('Ashed teabags wet'!$J$2:$J$825,MATCH(J504,'Ashed teabags wet'!$B$2:$B$825,0)),"")</f>
        <v>14.278728606356959</v>
      </c>
      <c r="R504" s="235">
        <f t="shared" si="58"/>
        <v>0.67839814180929092</v>
      </c>
      <c r="S504" s="236">
        <f>'WetLitterbags placem_collection'!E65</f>
        <v>42766</v>
      </c>
      <c r="T504" s="236">
        <f>IF('WetLitterbags placem_collection'!G65="","",'WetLitterbags placem_collection'!G65)</f>
        <v>42820</v>
      </c>
      <c r="U504" s="237">
        <f t="shared" si="52"/>
        <v>54</v>
      </c>
      <c r="V504" s="235">
        <f t="shared" si="56"/>
        <v>1.0658000000000003</v>
      </c>
      <c r="W504" s="235">
        <f t="shared" si="57"/>
        <v>1.0764809865882126</v>
      </c>
      <c r="X504">
        <f>IFERROR(INDEX(Rainfall_Wet!$O$2:$O$217,MATCH(B504, Rainfall_Wet!$A$2:$A$217,0)),"")</f>
        <v>214.262898705</v>
      </c>
      <c r="Y504" s="241">
        <v>25.96</v>
      </c>
      <c r="Z504" s="241">
        <v>6.9200000000000008</v>
      </c>
      <c r="AA504" s="241">
        <v>67.12</v>
      </c>
      <c r="AB504" s="242" t="s">
        <v>2688</v>
      </c>
      <c r="AC504" s="241">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s="25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f>
        <v/>
      </c>
      <c r="AM504" t="str">
        <f>IF(ISNUMBER(SEARCH("H", 'WetLitterbags placem_collection'!X65)),"YES","")</f>
        <v/>
      </c>
      <c r="AN504" t="str">
        <f>IF(ISNUMBER(SEARCH("R", 'WetLitterbags placem_collection'!X65)),"YES","")</f>
        <v>YES</v>
      </c>
    </row>
    <row r="505" spans="1:40" ht="15" customHeight="1">
      <c r="A505" s="268" t="s">
        <v>2460</v>
      </c>
      <c r="B505" s="282">
        <f>'Dry_Litterbag Placem_Collection'!A66</f>
        <v>64</v>
      </c>
      <c r="C505" s="282" t="str">
        <f>'Dry_Litterbag Placem_Collection'!B66</f>
        <v>Makao</v>
      </c>
      <c r="D505" s="282" t="s">
        <v>2677</v>
      </c>
      <c r="E505" s="282" t="s">
        <v>20</v>
      </c>
      <c r="F505" s="282">
        <v>4</v>
      </c>
      <c r="G505" s="283" t="str">
        <f>'Dry_Litterbag Placem_Collection'!C66</f>
        <v>Dry_P4_T8</v>
      </c>
      <c r="H505" s="293" t="s">
        <v>3672</v>
      </c>
      <c r="I505" s="285" t="s">
        <v>1147</v>
      </c>
      <c r="J505" s="233" t="str">
        <f>'WetLitterbags placem_collection'!O66</f>
        <v>G673</v>
      </c>
      <c r="K505" s="235">
        <f>IFERROR(INDEX('Green_rooibos initial weight'!$C$5:$C$1749,MATCH(J505, 'Green_rooibos initial weight'!$A$5:$A$1749,0)),"")</f>
        <v>2.1160000000000001</v>
      </c>
      <c r="L505" s="235">
        <f t="shared" si="53"/>
        <v>1.8662000000000001</v>
      </c>
      <c r="M505" s="235">
        <f>AVERAGE('Ashed teabags wet'!$J$809:$J$813,'Ashed teabags wet'!$J$817:$J$818,'Ashed teabags wet'!$J$820:$J$821)</f>
        <v>5.5094158734921841</v>
      </c>
      <c r="N505" s="235">
        <f t="shared" si="54"/>
        <v>1.763383280968889</v>
      </c>
      <c r="O505" s="235">
        <f>IF(IFERROR(INDEX('Both teabags AfterWet'!$D$1:$D$839,MATCH(J505,'Both teabags AfterWet'!$B$1:$B$839,0)),"")="","",(IFERROR(INDEX('Both teabags AfterWet'!$D$1:$D$839,MATCH(J505,'Both teabags AfterWet'!$B$1:$B$839,0)),"")))</f>
        <v>1.0449999999999999</v>
      </c>
      <c r="P505" s="235">
        <f t="shared" si="55"/>
        <v>0.89439999999999986</v>
      </c>
      <c r="Q505" s="235">
        <f>IFERROR(INDEX('Ashed teabags wet'!$J$2:$J$825,MATCH(J505,'Ashed teabags wet'!$B$2:$B$825,0)),"")</f>
        <v>23.760932944607156</v>
      </c>
      <c r="R505" s="235">
        <f t="shared" si="58"/>
        <v>0.68188221574343344</v>
      </c>
      <c r="S505" s="236">
        <f>'WetLitterbags placem_collection'!E66</f>
        <v>42766</v>
      </c>
      <c r="T505" s="236">
        <f>IF('WetLitterbags placem_collection'!G66="","",'WetLitterbags placem_collection'!G66)</f>
        <v>42820</v>
      </c>
      <c r="U505" s="237">
        <f t="shared" si="52"/>
        <v>54</v>
      </c>
      <c r="V505" s="235">
        <f t="shared" si="56"/>
        <v>0.97180000000000022</v>
      </c>
      <c r="W505" s="235">
        <f t="shared" si="57"/>
        <v>1.0815010652254555</v>
      </c>
      <c r="X505">
        <f>IFERROR(INDEX(Rainfall_Wet!$O$2:$O$217,MATCH(B505, Rainfall_Wet!$A$2:$A$217,0)),"")</f>
        <v>214.262898705</v>
      </c>
      <c r="Y505" s="241">
        <v>25.96</v>
      </c>
      <c r="Z505" s="241">
        <v>6.9200000000000008</v>
      </c>
      <c r="AA505" s="241">
        <v>67.12</v>
      </c>
      <c r="AB505" s="242" t="s">
        <v>2688</v>
      </c>
      <c r="AC505" s="241">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s="25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f>
        <v/>
      </c>
      <c r="AM505" t="str">
        <f>IF(ISNUMBER(SEARCH("H", 'WetLitterbags placem_collection'!X66)),"YES","")</f>
        <v/>
      </c>
      <c r="AN505" t="str">
        <f>IF(ISNUMBER(SEARCH("R", 'WetLitterbags placem_collection'!X66)),"YES","")</f>
        <v/>
      </c>
    </row>
    <row r="506" spans="1:40" ht="15" customHeight="1">
      <c r="A506" s="268" t="s">
        <v>2460</v>
      </c>
      <c r="B506" s="282">
        <f>'Dry_Litterbag Placem_Collection'!A67</f>
        <v>65</v>
      </c>
      <c r="C506" s="282" t="str">
        <f>'Dry_Litterbag Placem_Collection'!B67</f>
        <v>Maswa</v>
      </c>
      <c r="D506" s="282" t="s">
        <v>2677</v>
      </c>
      <c r="E506" s="282" t="s">
        <v>2679</v>
      </c>
      <c r="F506" s="282">
        <v>1</v>
      </c>
      <c r="G506" s="283" t="str">
        <f>'Dry_Litterbag Placem_Collection'!C67</f>
        <v>Dry_W1_T1</v>
      </c>
      <c r="H506" s="293" t="s">
        <v>3672</v>
      </c>
      <c r="I506" s="285" t="s">
        <v>1147</v>
      </c>
      <c r="J506" s="233" t="str">
        <f>'WetLitterbags placem_collection'!O67</f>
        <v>G700</v>
      </c>
      <c r="K506" s="235">
        <f>IFERROR(INDEX('Green_rooibos initial weight'!$C$5:$C$1749,MATCH(J506, 'Green_rooibos initial weight'!$A$5:$A$1749,0)),"")</f>
        <v>2.0190000000000001</v>
      </c>
      <c r="L506" s="235">
        <f t="shared" si="53"/>
        <v>1.7692000000000001</v>
      </c>
      <c r="M506" s="235">
        <f>AVERAGE('Ashed teabags wet'!$J$809:$J$813,'Ashed teabags wet'!$J$817:$J$818,'Ashed teabags wet'!$J$820:$J$821)</f>
        <v>5.5094158734921841</v>
      </c>
      <c r="N506" s="235">
        <f t="shared" si="54"/>
        <v>1.6717274143661764</v>
      </c>
      <c r="O506" s="235">
        <f>IF(IFERROR(INDEX('Both teabags AfterWet'!$D$1:$D$839,MATCH(J506,'Both teabags AfterWet'!$B$1:$B$839,0)),"")="","",(IFERROR(INDEX('Both teabags AfterWet'!$D$1:$D$839,MATCH(J506,'Both teabags AfterWet'!$B$1:$B$839,0)),"")))</f>
        <v>0.82299999999999995</v>
      </c>
      <c r="P506" s="235">
        <f t="shared" si="55"/>
        <v>0.67239999999999989</v>
      </c>
      <c r="Q506" s="235">
        <f>IFERROR(INDEX('Ashed teabags wet'!$J$2:$J$825,MATCH(J506,'Ashed teabags wet'!$B$2:$B$825,0)),"")</f>
        <v>15.626560159760119</v>
      </c>
      <c r="R506" s="235">
        <f t="shared" si="58"/>
        <v>0.56732700948577286</v>
      </c>
      <c r="S506" s="236">
        <f>'WetLitterbags placem_collection'!E67</f>
        <v>42767</v>
      </c>
      <c r="T506" s="236">
        <f>IF('WetLitterbags placem_collection'!G67="","",'WetLitterbags placem_collection'!G67)</f>
        <v>42818</v>
      </c>
      <c r="U506" s="237">
        <f t="shared" si="52"/>
        <v>51</v>
      </c>
      <c r="V506" s="235">
        <f t="shared" si="56"/>
        <v>1.0968000000000002</v>
      </c>
      <c r="W506" s="235">
        <f t="shared" si="57"/>
        <v>1.1044004048804035</v>
      </c>
      <c r="X506">
        <f>IFERROR(INDEX(Rainfall_Wet!$O$2:$O$217,MATCH(B506, Rainfall_Wet!$A$2:$A$217,0)),"")</f>
        <v>185.630065823</v>
      </c>
      <c r="Y506" s="241">
        <v>47.96</v>
      </c>
      <c r="Z506" s="241">
        <v>22.919999999999995</v>
      </c>
      <c r="AA506" s="241">
        <v>29.120000000000012</v>
      </c>
      <c r="AB506" s="242" t="s">
        <v>2691</v>
      </c>
      <c r="AC506" s="241">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s="25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f>
        <v/>
      </c>
      <c r="AM506" t="str">
        <f>IF(ISNUMBER(SEARCH("H", 'WetLitterbags placem_collection'!X67)),"YES","")</f>
        <v/>
      </c>
      <c r="AN506" t="str">
        <f>IF(ISNUMBER(SEARCH("R", 'WetLitterbags placem_collection'!X67)),"YES","")</f>
        <v>YES</v>
      </c>
    </row>
    <row r="507" spans="1:40" ht="15" customHeight="1">
      <c r="A507" s="268" t="s">
        <v>2460</v>
      </c>
      <c r="B507" s="282">
        <f>'Dry_Litterbag Placem_Collection'!A68</f>
        <v>66</v>
      </c>
      <c r="C507" s="282" t="str">
        <f>'Dry_Litterbag Placem_Collection'!B68</f>
        <v>Maswa</v>
      </c>
      <c r="D507" s="282" t="s">
        <v>2677</v>
      </c>
      <c r="E507" s="282" t="s">
        <v>2679</v>
      </c>
      <c r="F507" s="282">
        <v>1</v>
      </c>
      <c r="G507" s="283" t="str">
        <f>'Dry_Litterbag Placem_Collection'!C68</f>
        <v>Dry_W1_T2</v>
      </c>
      <c r="H507" s="293" t="s">
        <v>3672</v>
      </c>
      <c r="I507" s="285" t="s">
        <v>1147</v>
      </c>
      <c r="J507" s="233" t="str">
        <f>'WetLitterbags placem_collection'!O68</f>
        <v>G760</v>
      </c>
      <c r="K507" s="235">
        <f>IFERROR(INDEX('Green_rooibos initial weight'!$C$5:$C$1749,MATCH(J507, 'Green_rooibos initial weight'!$A$5:$A$1749,0)),"")</f>
        <v>1.948</v>
      </c>
      <c r="L507" s="235">
        <f t="shared" si="53"/>
        <v>1.6981999999999999</v>
      </c>
      <c r="M507" s="235">
        <f>AVERAGE('Ashed teabags wet'!$J$809:$J$813,'Ashed teabags wet'!$J$817:$J$818,'Ashed teabags wet'!$J$820:$J$821)</f>
        <v>5.5094158734921841</v>
      </c>
      <c r="N507" s="235">
        <f t="shared" si="54"/>
        <v>1.6046390996363558</v>
      </c>
      <c r="O507" s="235">
        <f>IF(IFERROR(INDEX('Both teabags AfterWet'!$D$1:$D$839,MATCH(J507,'Both teabags AfterWet'!$B$1:$B$839,0)),"")="","",(IFERROR(INDEX('Both teabags AfterWet'!$D$1:$D$839,MATCH(J507,'Both teabags AfterWet'!$B$1:$B$839,0)),"")))</f>
        <v>0.93500000000000005</v>
      </c>
      <c r="P507" s="235">
        <f t="shared" si="55"/>
        <v>0.78439999999999999</v>
      </c>
      <c r="Q507" s="235">
        <f>IFERROR(INDEX('Ashed teabags wet'!$J$2:$J$825,MATCH(J507,'Ashed teabags wet'!$B$2:$B$825,0)),"")</f>
        <v>12.432959531935326</v>
      </c>
      <c r="R507" s="235">
        <f t="shared" si="58"/>
        <v>0.68687586543149926</v>
      </c>
      <c r="S507" s="236">
        <f>'WetLitterbags placem_collection'!E68</f>
        <v>42767</v>
      </c>
      <c r="T507" s="236">
        <f>IF('WetLitterbags placem_collection'!G68="","",'WetLitterbags placem_collection'!G68)</f>
        <v>42818</v>
      </c>
      <c r="U507" s="237">
        <f t="shared" si="52"/>
        <v>51</v>
      </c>
      <c r="V507" s="235">
        <f t="shared" si="56"/>
        <v>0.91379999999999995</v>
      </c>
      <c r="W507" s="235">
        <f t="shared" si="57"/>
        <v>0.9177632342048565</v>
      </c>
      <c r="X507">
        <f>IFERROR(INDEX(Rainfall_Wet!$O$2:$O$217,MATCH(B507, Rainfall_Wet!$A$2:$A$217,0)),"")</f>
        <v>185.630065823</v>
      </c>
      <c r="Y507" s="241">
        <v>47.96</v>
      </c>
      <c r="Z507" s="241">
        <v>22.919999999999995</v>
      </c>
      <c r="AA507" s="241">
        <v>29.120000000000012</v>
      </c>
      <c r="AB507" s="242" t="s">
        <v>2691</v>
      </c>
      <c r="AC507" s="241">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s="25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f>
        <v/>
      </c>
      <c r="AM507" t="str">
        <f>IF(ISNUMBER(SEARCH("H", 'WetLitterbags placem_collection'!X68)),"YES","")</f>
        <v/>
      </c>
      <c r="AN507" t="str">
        <f>IF(ISNUMBER(SEARCH("R", 'WetLitterbags placem_collection'!X68)),"YES","")</f>
        <v>YES</v>
      </c>
    </row>
    <row r="508" spans="1:40" ht="15" customHeight="1">
      <c r="A508" s="268" t="s">
        <v>2460</v>
      </c>
      <c r="B508" s="282">
        <f>'Dry_Litterbag Placem_Collection'!A69</f>
        <v>67</v>
      </c>
      <c r="C508" s="282" t="str">
        <f>'Dry_Litterbag Placem_Collection'!B69</f>
        <v>Maswa</v>
      </c>
      <c r="D508" s="282" t="s">
        <v>2677</v>
      </c>
      <c r="E508" s="282" t="s">
        <v>2679</v>
      </c>
      <c r="F508" s="282">
        <v>1</v>
      </c>
      <c r="G508" s="283" t="str">
        <f>'Dry_Litterbag Placem_Collection'!C69</f>
        <v>Dry_W1_T3</v>
      </c>
      <c r="H508" s="293" t="s">
        <v>3672</v>
      </c>
      <c r="I508" s="285" t="s">
        <v>1147</v>
      </c>
      <c r="J508" s="233" t="str">
        <f>'WetLitterbags placem_collection'!O69</f>
        <v>G660</v>
      </c>
      <c r="K508" s="235">
        <f>IFERROR(INDEX('Green_rooibos initial weight'!$C$5:$C$1749,MATCH(J508, 'Green_rooibos initial weight'!$A$5:$A$1749,0)),"")</f>
        <v>2.0339999999999998</v>
      </c>
      <c r="L508" s="235">
        <f t="shared" si="53"/>
        <v>1.7841999999999998</v>
      </c>
      <c r="M508" s="235">
        <f>AVERAGE('Ashed teabags wet'!$J$809:$J$813,'Ashed teabags wet'!$J$817:$J$818,'Ashed teabags wet'!$J$820:$J$821)</f>
        <v>5.5094158734921841</v>
      </c>
      <c r="N508" s="235">
        <f t="shared" si="54"/>
        <v>1.6859010019851524</v>
      </c>
      <c r="O508" s="235">
        <f>IF(IFERROR(INDEX('Both teabags AfterWet'!$D$1:$D$839,MATCH(J508,'Both teabags AfterWet'!$B$1:$B$839,0)),"")="","",(IFERROR(INDEX('Both teabags AfterWet'!$D$1:$D$839,MATCH(J508,'Both teabags AfterWet'!$B$1:$B$839,0)),"")))</f>
        <v>0.92510000000000003</v>
      </c>
      <c r="P508" s="235">
        <f t="shared" si="55"/>
        <v>0.77449999999999997</v>
      </c>
      <c r="Q508" s="235">
        <f>IFERROR(INDEX('Ashed teabags wet'!$J$2:$J$825,MATCH(J508,'Ashed teabags wet'!$B$2:$B$825,0)),"")</f>
        <v>10.402684563757722</v>
      </c>
      <c r="R508" s="235">
        <f t="shared" si="58"/>
        <v>0.69393120805369646</v>
      </c>
      <c r="S508" s="236">
        <f>'WetLitterbags placem_collection'!E69</f>
        <v>42767</v>
      </c>
      <c r="T508" s="236">
        <f>IF('WetLitterbags placem_collection'!G69="","",'WetLitterbags placem_collection'!G69)</f>
        <v>42818</v>
      </c>
      <c r="U508" s="237">
        <f t="shared" si="52"/>
        <v>51</v>
      </c>
      <c r="V508" s="235">
        <f t="shared" si="56"/>
        <v>1.0096999999999998</v>
      </c>
      <c r="W508" s="235">
        <f t="shared" si="57"/>
        <v>0.9919697939314559</v>
      </c>
      <c r="X508">
        <f>IFERROR(INDEX(Rainfall_Wet!$O$2:$O$217,MATCH(B508, Rainfall_Wet!$A$2:$A$217,0)),"")</f>
        <v>185.630065823</v>
      </c>
      <c r="Y508" s="241">
        <v>47.96</v>
      </c>
      <c r="Z508" s="241">
        <v>22.919999999999995</v>
      </c>
      <c r="AA508" s="241">
        <v>29.120000000000012</v>
      </c>
      <c r="AB508" s="242" t="s">
        <v>2691</v>
      </c>
      <c r="AC508" s="241">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s="25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f>
        <v/>
      </c>
      <c r="AM508" t="str">
        <f>IF(ISNUMBER(SEARCH("H", 'WetLitterbags placem_collection'!X69)),"YES","")</f>
        <v/>
      </c>
      <c r="AN508" t="str">
        <f>IF(ISNUMBER(SEARCH("R", 'WetLitterbags placem_collection'!X69)),"YES","")</f>
        <v>YES</v>
      </c>
    </row>
    <row r="509" spans="1:40" ht="15" customHeight="1">
      <c r="A509" s="268" t="s">
        <v>2460</v>
      </c>
      <c r="B509" s="282">
        <f>'Dry_Litterbag Placem_Collection'!A70</f>
        <v>68</v>
      </c>
      <c r="C509" s="282" t="str">
        <f>'Dry_Litterbag Placem_Collection'!B70</f>
        <v>Maswa</v>
      </c>
      <c r="D509" s="282" t="s">
        <v>2677</v>
      </c>
      <c r="E509" s="282" t="s">
        <v>2679</v>
      </c>
      <c r="F509" s="282">
        <v>1</v>
      </c>
      <c r="G509" s="283" t="str">
        <f>'Dry_Litterbag Placem_Collection'!C70</f>
        <v>Dry_W1_T4</v>
      </c>
      <c r="H509" s="293" t="s">
        <v>3672</v>
      </c>
      <c r="I509" s="285" t="s">
        <v>1147</v>
      </c>
      <c r="J509" s="233" t="str">
        <f>'WetLitterbags placem_collection'!O70</f>
        <v>G477</v>
      </c>
      <c r="K509" s="235">
        <f>IFERROR(INDEX('Green_rooibos initial weight'!$C$5:$C$1749,MATCH(J509, 'Green_rooibos initial weight'!$A$5:$A$1749,0)),"")</f>
        <v>2.073</v>
      </c>
      <c r="L509" s="235">
        <f t="shared" si="53"/>
        <v>1.8231999999999999</v>
      </c>
      <c r="M509" s="235">
        <f>AVERAGE('Ashed teabags wet'!$J$809:$J$813,'Ashed teabags wet'!$J$817:$J$818,'Ashed teabags wet'!$J$820:$J$821)</f>
        <v>5.5094158734921841</v>
      </c>
      <c r="N509" s="235">
        <f t="shared" si="54"/>
        <v>1.7227523297944904</v>
      </c>
      <c r="O509" s="235">
        <f>IF(IFERROR(INDEX('Both teabags AfterWet'!$D$1:$D$839,MATCH(J509,'Both teabags AfterWet'!$B$1:$B$839,0)),"")="","",(IFERROR(INDEX('Both teabags AfterWet'!$D$1:$D$839,MATCH(J509,'Both teabags AfterWet'!$B$1:$B$839,0)),"")))</f>
        <v>0.90500000000000003</v>
      </c>
      <c r="P509" s="235">
        <f t="shared" si="55"/>
        <v>0.75439999999999996</v>
      </c>
      <c r="Q509" s="235">
        <f>IFERROR(INDEX('Ashed teabags wet'!$J$2:$J$825,MATCH(J509,'Ashed teabags wet'!$B$2:$B$825,0)),"")</f>
        <v>16.691358024691656</v>
      </c>
      <c r="R509" s="235">
        <f t="shared" si="58"/>
        <v>0.62848039506172615</v>
      </c>
      <c r="S509" s="236">
        <f>'WetLitterbags placem_collection'!E70</f>
        <v>42767</v>
      </c>
      <c r="T509" s="236">
        <f>IF('WetLitterbags placem_collection'!G70="","",'WetLitterbags placem_collection'!G70)</f>
        <v>42818</v>
      </c>
      <c r="U509" s="237">
        <f t="shared" si="52"/>
        <v>51</v>
      </c>
      <c r="V509" s="235">
        <f t="shared" si="56"/>
        <v>1.0688</v>
      </c>
      <c r="W509" s="235">
        <f t="shared" si="57"/>
        <v>1.0942719347327643</v>
      </c>
      <c r="X509">
        <f>IFERROR(INDEX(Rainfall_Wet!$O$2:$O$217,MATCH(B509, Rainfall_Wet!$A$2:$A$217,0)),"")</f>
        <v>185.630065823</v>
      </c>
      <c r="Y509" s="241">
        <v>47.96</v>
      </c>
      <c r="Z509" s="241">
        <v>22.919999999999995</v>
      </c>
      <c r="AA509" s="241">
        <v>29.120000000000012</v>
      </c>
      <c r="AB509" s="242" t="s">
        <v>2691</v>
      </c>
      <c r="AC509" s="241">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s="25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f>
        <v/>
      </c>
      <c r="AM509" t="str">
        <f>IF(ISNUMBER(SEARCH("H", 'WetLitterbags placem_collection'!X70)),"YES","")</f>
        <v/>
      </c>
      <c r="AN509" t="str">
        <f>IF(ISNUMBER(SEARCH("R", 'WetLitterbags placem_collection'!X70)),"YES","")</f>
        <v>YES</v>
      </c>
    </row>
    <row r="510" spans="1:40" ht="15" customHeight="1">
      <c r="A510" s="268" t="s">
        <v>2460</v>
      </c>
      <c r="B510" s="282">
        <f>'Dry_Litterbag Placem_Collection'!A71</f>
        <v>69</v>
      </c>
      <c r="C510" s="282" t="str">
        <f>'Dry_Litterbag Placem_Collection'!B71</f>
        <v>Maswa</v>
      </c>
      <c r="D510" s="282" t="s">
        <v>2677</v>
      </c>
      <c r="E510" s="282" t="s">
        <v>2679</v>
      </c>
      <c r="F510" s="282">
        <v>1</v>
      </c>
      <c r="G510" s="283" t="str">
        <f>'Dry_Litterbag Placem_Collection'!C71</f>
        <v>Dry_W1_T5</v>
      </c>
      <c r="H510" s="293" t="s">
        <v>3672</v>
      </c>
      <c r="I510" s="285" t="s">
        <v>1147</v>
      </c>
      <c r="J510" s="233" t="str">
        <f>'WetLitterbags placem_collection'!O71</f>
        <v>G386</v>
      </c>
      <c r="K510" s="235">
        <f>IFERROR(INDEX('Green_rooibos initial weight'!$C$5:$C$1749,MATCH(J510, 'Green_rooibos initial weight'!$A$5:$A$1749,0)),"")</f>
        <v>1.897</v>
      </c>
      <c r="L510" s="235">
        <f t="shared" si="53"/>
        <v>1.6472</v>
      </c>
      <c r="M510" s="235">
        <f>AVERAGE('Ashed teabags wet'!$J$809:$J$813,'Ashed teabags wet'!$J$817:$J$818,'Ashed teabags wet'!$J$820:$J$821)</f>
        <v>5.5094158734921841</v>
      </c>
      <c r="N510" s="235">
        <f t="shared" si="54"/>
        <v>1.5564489017318368</v>
      </c>
      <c r="O510" s="235">
        <f>IF(IFERROR(INDEX('Both teabags AfterWet'!$D$1:$D$839,MATCH(J510,'Both teabags AfterWet'!$B$1:$B$839,0)),"")="","",(IFERROR(INDEX('Both teabags AfterWet'!$D$1:$D$839,MATCH(J510,'Both teabags AfterWet'!$B$1:$B$839,0)),"")))</f>
        <v>0.98899999999999999</v>
      </c>
      <c r="P510" s="235">
        <f t="shared" si="55"/>
        <v>0.83840000000000003</v>
      </c>
      <c r="Q510" s="235">
        <f>IFERROR(INDEX('Ashed teabags wet'!$J$2:$J$825,MATCH(J510,'Ashed teabags wet'!$B$2:$B$825,0)),"")</f>
        <v>28.64945382323781</v>
      </c>
      <c r="R510" s="235">
        <f t="shared" si="58"/>
        <v>0.5982029791459742</v>
      </c>
      <c r="S510" s="236">
        <f>'WetLitterbags placem_collection'!E71</f>
        <v>42767</v>
      </c>
      <c r="T510" s="236">
        <f>IF('WetLitterbags placem_collection'!G71="","",'WetLitterbags placem_collection'!G71)</f>
        <v>42818</v>
      </c>
      <c r="U510" s="237">
        <f t="shared" si="52"/>
        <v>51</v>
      </c>
      <c r="V510" s="235">
        <f t="shared" si="56"/>
        <v>0.80879999999999996</v>
      </c>
      <c r="W510" s="235">
        <f t="shared" si="57"/>
        <v>0.95824592258586261</v>
      </c>
      <c r="X510">
        <f>IFERROR(INDEX(Rainfall_Wet!$O$2:$O$217,MATCH(B510, Rainfall_Wet!$A$2:$A$217,0)),"")</f>
        <v>185.630065823</v>
      </c>
      <c r="Y510" s="241">
        <v>47.96</v>
      </c>
      <c r="Z510" s="241">
        <v>22.919999999999995</v>
      </c>
      <c r="AA510" s="241">
        <v>29.120000000000012</v>
      </c>
      <c r="AB510" s="242" t="s">
        <v>2691</v>
      </c>
      <c r="AC510" s="241">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s="25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f>
        <v/>
      </c>
      <c r="AM510" t="str">
        <f>IF(ISNUMBER(SEARCH("H", 'WetLitterbags placem_collection'!X71)),"YES","")</f>
        <v/>
      </c>
      <c r="AN510" t="str">
        <f>IF(ISNUMBER(SEARCH("R", 'WetLitterbags placem_collection'!X71)),"YES","")</f>
        <v>YES</v>
      </c>
    </row>
    <row r="511" spans="1:40" ht="15" customHeight="1">
      <c r="A511" s="268" t="s">
        <v>2460</v>
      </c>
      <c r="B511" s="282">
        <f>'Dry_Litterbag Placem_Collection'!A72</f>
        <v>70</v>
      </c>
      <c r="C511" s="282" t="str">
        <f>'Dry_Litterbag Placem_Collection'!B72</f>
        <v>Maswa</v>
      </c>
      <c r="D511" s="282" t="s">
        <v>2677</v>
      </c>
      <c r="E511" s="282" t="s">
        <v>2679</v>
      </c>
      <c r="F511" s="282">
        <v>1</v>
      </c>
      <c r="G511" s="283" t="str">
        <f>'Dry_Litterbag Placem_Collection'!C72</f>
        <v>Dry_W1_T6</v>
      </c>
      <c r="H511" s="293" t="s">
        <v>3672</v>
      </c>
      <c r="I511" s="285" t="s">
        <v>1147</v>
      </c>
      <c r="J511" s="233" t="str">
        <f>'WetLitterbags placem_collection'!O72</f>
        <v>G414</v>
      </c>
      <c r="K511" s="235">
        <f>IFERROR(INDEX('Green_rooibos initial weight'!$C$5:$C$1749,MATCH(J511, 'Green_rooibos initial weight'!$A$5:$A$1749,0)),"")</f>
        <v>2.0590000000000002</v>
      </c>
      <c r="L511" s="235">
        <f t="shared" si="53"/>
        <v>1.8092000000000001</v>
      </c>
      <c r="M511" s="235">
        <f>AVERAGE('Ashed teabags wet'!$J$809:$J$813,'Ashed teabags wet'!$J$817:$J$818,'Ashed teabags wet'!$J$820:$J$821)</f>
        <v>5.5094158734921841</v>
      </c>
      <c r="N511" s="235">
        <f t="shared" si="54"/>
        <v>1.7095236480167795</v>
      </c>
      <c r="O511" s="235">
        <f>IF(IFERROR(INDEX('Both teabags AfterWet'!$D$1:$D$839,MATCH(J511,'Both teabags AfterWet'!$B$1:$B$839,0)),"")="","",(IFERROR(INDEX('Both teabags AfterWet'!$D$1:$D$839,MATCH(J511,'Both teabags AfterWet'!$B$1:$B$839,0)),"")))</f>
        <v>0.84099999999999997</v>
      </c>
      <c r="P511" s="235">
        <f t="shared" si="55"/>
        <v>0.6903999999999999</v>
      </c>
      <c r="Q511" s="235">
        <f>IFERROR(INDEX('Ashed teabags wet'!$J$2:$J$825,MATCH(J511,'Ashed teabags wet'!$B$2:$B$825,0)),"")</f>
        <v>8.7493821057836652</v>
      </c>
      <c r="R511" s="235">
        <f t="shared" si="58"/>
        <v>0.62999426594166952</v>
      </c>
      <c r="S511" s="236">
        <f>'WetLitterbags placem_collection'!E72</f>
        <v>42767</v>
      </c>
      <c r="T511" s="236">
        <f>IF('WetLitterbags placem_collection'!G72="","",'WetLitterbags placem_collection'!G72)</f>
        <v>42818</v>
      </c>
      <c r="U511" s="237">
        <f t="shared" si="52"/>
        <v>51</v>
      </c>
      <c r="V511" s="235">
        <f t="shared" si="56"/>
        <v>1.1188000000000002</v>
      </c>
      <c r="W511" s="235">
        <f t="shared" si="57"/>
        <v>1.07952938207511</v>
      </c>
      <c r="X511">
        <f>IFERROR(INDEX(Rainfall_Wet!$O$2:$O$217,MATCH(B511, Rainfall_Wet!$A$2:$A$217,0)),"")</f>
        <v>185.630065823</v>
      </c>
      <c r="Y511" s="241">
        <v>47.96</v>
      </c>
      <c r="Z511" s="241">
        <v>22.919999999999995</v>
      </c>
      <c r="AA511" s="241">
        <v>29.120000000000012</v>
      </c>
      <c r="AB511" s="242" t="s">
        <v>2691</v>
      </c>
      <c r="AC511" s="241">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s="25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f>
        <v/>
      </c>
      <c r="AM511" t="str">
        <f>IF(ISNUMBER(SEARCH("H", 'WetLitterbags placem_collection'!X72)),"YES","")</f>
        <v/>
      </c>
      <c r="AN511" t="str">
        <f>IF(ISNUMBER(SEARCH("R", 'WetLitterbags placem_collection'!X72)),"YES","")</f>
        <v>YES</v>
      </c>
    </row>
    <row r="512" spans="1:40" ht="15" customHeight="1">
      <c r="A512" s="268" t="s">
        <v>2460</v>
      </c>
      <c r="B512" s="282">
        <f>'Dry_Litterbag Placem_Collection'!A73</f>
        <v>71</v>
      </c>
      <c r="C512" s="282" t="str">
        <f>'Dry_Litterbag Placem_Collection'!B73</f>
        <v>Maswa</v>
      </c>
      <c r="D512" s="282" t="s">
        <v>2677</v>
      </c>
      <c r="E512" s="282" t="s">
        <v>2679</v>
      </c>
      <c r="F512" s="282">
        <v>1</v>
      </c>
      <c r="G512" s="283" t="str">
        <f>'Dry_Litterbag Placem_Collection'!C73</f>
        <v>Dry_W1_T7</v>
      </c>
      <c r="H512" s="293" t="s">
        <v>3672</v>
      </c>
      <c r="I512" s="285" t="s">
        <v>1147</v>
      </c>
      <c r="J512" s="233" t="str">
        <f>'WetLitterbags placem_collection'!O73</f>
        <v>G459</v>
      </c>
      <c r="K512" s="235">
        <f>IFERROR(INDEX('Green_rooibos initial weight'!$C$5:$C$1749,MATCH(J512, 'Green_rooibos initial weight'!$A$5:$A$1749,0)),"")</f>
        <v>2.0449999999999999</v>
      </c>
      <c r="L512" s="235">
        <f t="shared" si="53"/>
        <v>1.7951999999999999</v>
      </c>
      <c r="M512" s="235">
        <f>AVERAGE('Ashed teabags wet'!$J$809:$J$813,'Ashed teabags wet'!$J$817:$J$818,'Ashed teabags wet'!$J$820:$J$821)</f>
        <v>5.5094158734921841</v>
      </c>
      <c r="N512" s="235">
        <f t="shared" si="54"/>
        <v>1.6962949662390683</v>
      </c>
      <c r="O512" s="235">
        <f>IF(IFERROR(INDEX('Both teabags AfterWet'!$D$1:$D$839,MATCH(J512,'Both teabags AfterWet'!$B$1:$B$839,0)),"")="","",(IFERROR(INDEX('Both teabags AfterWet'!$D$1:$D$839,MATCH(J512,'Both teabags AfterWet'!$B$1:$B$839,0)),"")))</f>
        <v>0.89149999999999996</v>
      </c>
      <c r="P512" s="235">
        <f t="shared" si="55"/>
        <v>0.74089999999999989</v>
      </c>
      <c r="Q512" s="235">
        <f>IFERROR(INDEX('Ashed teabags wet'!$J$2:$J$825,MATCH(J512,'Ashed teabags wet'!$B$2:$B$825,0)),"")</f>
        <v>7.7519379844959557</v>
      </c>
      <c r="R512" s="235">
        <f t="shared" si="58"/>
        <v>0.6834658914728694</v>
      </c>
      <c r="S512" s="236">
        <f>'WetLitterbags placem_collection'!E73</f>
        <v>42767</v>
      </c>
      <c r="T512" s="236">
        <f>IF('WetLitterbags placem_collection'!G73="","",'WetLitterbags placem_collection'!G73)</f>
        <v>42818</v>
      </c>
      <c r="U512" s="237">
        <f t="shared" si="52"/>
        <v>51</v>
      </c>
      <c r="V512" s="235">
        <f t="shared" si="56"/>
        <v>1.0543</v>
      </c>
      <c r="W512" s="235">
        <f t="shared" si="57"/>
        <v>1.012829074766199</v>
      </c>
      <c r="X512">
        <f>IFERROR(INDEX(Rainfall_Wet!$O$2:$O$217,MATCH(B512, Rainfall_Wet!$A$2:$A$217,0)),"")</f>
        <v>185.630065823</v>
      </c>
      <c r="Y512" s="241">
        <v>47.96</v>
      </c>
      <c r="Z512" s="241">
        <v>22.919999999999995</v>
      </c>
      <c r="AA512" s="241">
        <v>29.120000000000012</v>
      </c>
      <c r="AB512" s="242" t="s">
        <v>2691</v>
      </c>
      <c r="AC512" s="241">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s="25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f>
        <v/>
      </c>
      <c r="AM512" t="str">
        <f>IF(ISNUMBER(SEARCH("H", 'WetLitterbags placem_collection'!X73)),"YES","")</f>
        <v/>
      </c>
      <c r="AN512" t="str">
        <f>IF(ISNUMBER(SEARCH("R", 'WetLitterbags placem_collection'!X73)),"YES","")</f>
        <v>YES</v>
      </c>
    </row>
    <row r="513" spans="1:40" ht="15" customHeight="1">
      <c r="A513" s="268" t="s">
        <v>2460</v>
      </c>
      <c r="B513" s="282">
        <f>'Dry_Litterbag Placem_Collection'!A74</f>
        <v>72</v>
      </c>
      <c r="C513" s="282" t="str">
        <f>'Dry_Litterbag Placem_Collection'!B74</f>
        <v>Maswa</v>
      </c>
      <c r="D513" s="282" t="s">
        <v>2677</v>
      </c>
      <c r="E513" s="282" t="s">
        <v>2679</v>
      </c>
      <c r="F513" s="282">
        <v>1</v>
      </c>
      <c r="G513" s="283" t="str">
        <f>'Dry_Litterbag Placem_Collection'!C74</f>
        <v>Dry_W1_T8</v>
      </c>
      <c r="H513" s="293" t="s">
        <v>3672</v>
      </c>
      <c r="I513" s="285" t="s">
        <v>1147</v>
      </c>
      <c r="J513" s="233" t="str">
        <f>'WetLitterbags placem_collection'!O74</f>
        <v>G627</v>
      </c>
      <c r="K513" s="235">
        <f>IFERROR(INDEX('Green_rooibos initial weight'!$C$5:$C$1749,MATCH(J513, 'Green_rooibos initial weight'!$A$5:$A$1749,0)),"")</f>
        <v>2.153</v>
      </c>
      <c r="L513" s="235">
        <f t="shared" si="53"/>
        <v>1.9032</v>
      </c>
      <c r="M513" s="235">
        <f>AVERAGE('Ashed teabags wet'!$J$809:$J$813,'Ashed teabags wet'!$J$817:$J$818,'Ashed teabags wet'!$J$820:$J$821)</f>
        <v>5.5094158734921841</v>
      </c>
      <c r="N513" s="235">
        <f t="shared" si="54"/>
        <v>1.7983447970956967</v>
      </c>
      <c r="O513" s="235">
        <f>IF(IFERROR(INDEX('Both teabags AfterWet'!$D$1:$D$839,MATCH(J513,'Both teabags AfterWet'!$B$1:$B$839,0)),"")="","",(IFERROR(INDEX('Both teabags AfterWet'!$D$1:$D$839,MATCH(J513,'Both teabags AfterWet'!$B$1:$B$839,0)),"")))</f>
        <v>0.86350000000000005</v>
      </c>
      <c r="P513" s="235">
        <f t="shared" si="55"/>
        <v>0.71290000000000009</v>
      </c>
      <c r="Q513" s="235">
        <f>IFERROR(INDEX('Ashed teabags wet'!$J$2:$J$825,MATCH(J513,'Ashed teabags wet'!$B$2:$B$825,0)),"")</f>
        <v>8.0899952130205044</v>
      </c>
      <c r="R513" s="235">
        <f t="shared" si="58"/>
        <v>0.65522642412637688</v>
      </c>
      <c r="S513" s="236">
        <f>'WetLitterbags placem_collection'!E74</f>
        <v>42767</v>
      </c>
      <c r="T513" s="236">
        <f>IF('WetLitterbags placem_collection'!G74="","",'WetLitterbags placem_collection'!G74)</f>
        <v>42818</v>
      </c>
      <c r="U513" s="237">
        <f t="shared" si="52"/>
        <v>51</v>
      </c>
      <c r="V513" s="235">
        <f t="shared" si="56"/>
        <v>1.1902999999999999</v>
      </c>
      <c r="W513" s="235">
        <f t="shared" si="57"/>
        <v>1.1431183729693197</v>
      </c>
      <c r="X513">
        <f>IFERROR(INDEX(Rainfall_Wet!$O$2:$O$217,MATCH(B513, Rainfall_Wet!$A$2:$A$217,0)),"")</f>
        <v>185.630065823</v>
      </c>
      <c r="Y513" s="241">
        <v>47.96</v>
      </c>
      <c r="Z513" s="241">
        <v>22.919999999999995</v>
      </c>
      <c r="AA513" s="241">
        <v>29.120000000000012</v>
      </c>
      <c r="AB513" s="242" t="s">
        <v>2691</v>
      </c>
      <c r="AC513" s="241">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s="25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f>
        <v/>
      </c>
      <c r="AM513" t="str">
        <f>IF(ISNUMBER(SEARCH("H", 'WetLitterbags placem_collection'!X74)),"YES","")</f>
        <v/>
      </c>
      <c r="AN513" t="str">
        <f>IF(ISNUMBER(SEARCH("R", 'WetLitterbags placem_collection'!X74)),"YES","")</f>
        <v>YES</v>
      </c>
    </row>
    <row r="514" spans="1:40" ht="15" customHeight="1">
      <c r="A514" s="268" t="s">
        <v>2460</v>
      </c>
      <c r="B514" s="282">
        <f>'Dry_Litterbag Placem_Collection'!A75</f>
        <v>73</v>
      </c>
      <c r="C514" s="282" t="str">
        <f>'Dry_Litterbag Placem_Collection'!B75</f>
        <v>Maswa</v>
      </c>
      <c r="D514" s="282" t="s">
        <v>2677</v>
      </c>
      <c r="E514" s="282" t="s">
        <v>2679</v>
      </c>
      <c r="F514" s="282">
        <v>2</v>
      </c>
      <c r="G514" s="283" t="str">
        <f>'Dry_Litterbag Placem_Collection'!C75</f>
        <v>Dry_W2_T1</v>
      </c>
      <c r="H514" s="293" t="s">
        <v>3672</v>
      </c>
      <c r="I514" s="285" t="s">
        <v>1147</v>
      </c>
      <c r="J514" s="233" t="str">
        <f>'WetLitterbags placem_collection'!O75</f>
        <v>G498</v>
      </c>
      <c r="K514" s="235">
        <f>IFERROR(INDEX('Green_rooibos initial weight'!$C$5:$C$1749,MATCH(J514, 'Green_rooibos initial weight'!$A$5:$A$1749,0)),"")</f>
        <v>1.744</v>
      </c>
      <c r="L514" s="235">
        <f t="shared" si="53"/>
        <v>1.4942</v>
      </c>
      <c r="M514" s="235">
        <f>AVERAGE('Ashed teabags wet'!$J$809:$J$813,'Ashed teabags wet'!$J$817:$J$818,'Ashed teabags wet'!$J$820:$J$821)</f>
        <v>5.5094158734921841</v>
      </c>
      <c r="N514" s="235">
        <f t="shared" si="54"/>
        <v>1.4118783080182797</v>
      </c>
      <c r="O514" s="235">
        <f>IF(IFERROR(INDEX('Both teabags AfterWet'!$D$1:$D$839,MATCH(J514,'Both teabags AfterWet'!$B$1:$B$839,0)),"")="","",(IFERROR(INDEX('Both teabags AfterWet'!$D$1:$D$839,MATCH(J514,'Both teabags AfterWet'!$B$1:$B$839,0)),"")))</f>
        <v>0.73209999999999997</v>
      </c>
      <c r="P514" s="235">
        <f t="shared" si="55"/>
        <v>0.58149999999999991</v>
      </c>
      <c r="Q514" s="235">
        <f>IFERROR(INDEX('Ashed teabags wet'!$J$2:$J$825,MATCH(J514,'Ashed teabags wet'!$B$2:$B$825,0)),"")</f>
        <v>8.2123184777161153</v>
      </c>
      <c r="R514" s="235">
        <f t="shared" si="58"/>
        <v>0.53374536805208073</v>
      </c>
      <c r="S514" s="236">
        <f>'WetLitterbags placem_collection'!E75</f>
        <v>42767</v>
      </c>
      <c r="T514" s="236">
        <f>IF('WetLitterbags placem_collection'!G75="","",'WetLitterbags placem_collection'!G75)</f>
        <v>42818</v>
      </c>
      <c r="U514" s="237">
        <f t="shared" ref="U514:U577" si="59">IFERROR(T514-S514,"")</f>
        <v>51</v>
      </c>
      <c r="V514" s="235">
        <f t="shared" si="56"/>
        <v>0.91270000000000007</v>
      </c>
      <c r="W514" s="235">
        <f t="shared" si="57"/>
        <v>0.87813293996619901</v>
      </c>
      <c r="X514">
        <f>IFERROR(INDEX(Rainfall_Wet!$O$2:$O$217,MATCH(B514, Rainfall_Wet!$A$2:$A$217,0)),"")</f>
        <v>185.630065823</v>
      </c>
      <c r="Y514" s="241">
        <v>45.272914521112256</v>
      </c>
      <c r="Z514" s="241">
        <v>23.604531410916575</v>
      </c>
      <c r="AA514" s="241">
        <v>31.122554067971166</v>
      </c>
      <c r="AB514" s="242" t="s">
        <v>2691</v>
      </c>
      <c r="AC514" s="241">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s="25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f>
        <v/>
      </c>
      <c r="AM514" t="str">
        <f>IF(ISNUMBER(SEARCH("H", 'WetLitterbags placem_collection'!X75)),"YES","")</f>
        <v/>
      </c>
      <c r="AN514" t="str">
        <f>IF(ISNUMBER(SEARCH("R", 'WetLitterbags placem_collection'!X75)),"YES","")</f>
        <v>YES</v>
      </c>
    </row>
    <row r="515" spans="1:40" ht="15" customHeight="1">
      <c r="A515" s="268" t="s">
        <v>2460</v>
      </c>
      <c r="B515" s="282">
        <f>'Dry_Litterbag Placem_Collection'!A76</f>
        <v>74</v>
      </c>
      <c r="C515" s="282" t="str">
        <f>'Dry_Litterbag Placem_Collection'!B76</f>
        <v>Maswa</v>
      </c>
      <c r="D515" s="282" t="s">
        <v>2677</v>
      </c>
      <c r="E515" s="282" t="s">
        <v>2679</v>
      </c>
      <c r="F515" s="282">
        <v>2</v>
      </c>
      <c r="G515" s="283" t="str">
        <f>'Dry_Litterbag Placem_Collection'!C76</f>
        <v>Dry_W2_T2</v>
      </c>
      <c r="H515" s="293" t="s">
        <v>3672</v>
      </c>
      <c r="I515" s="285" t="s">
        <v>1147</v>
      </c>
      <c r="J515" s="233" t="str">
        <f>'WetLitterbags placem_collection'!O76</f>
        <v>G579</v>
      </c>
      <c r="K515" s="235">
        <f>IFERROR(INDEX('Green_rooibos initial weight'!$C$5:$C$1749,MATCH(J515, 'Green_rooibos initial weight'!$A$5:$A$1749,0)),"")</f>
        <v>2.012</v>
      </c>
      <c r="L515" s="235">
        <f t="shared" ref="L515:L578" si="60">K515-($BG$7+$BG$8)</f>
        <v>1.7622</v>
      </c>
      <c r="M515" s="235">
        <f>AVERAGE('Ashed teabags wet'!$J$809:$J$813,'Ashed teabags wet'!$J$817:$J$818,'Ashed teabags wet'!$J$820:$J$821)</f>
        <v>5.5094158734921841</v>
      </c>
      <c r="N515" s="235">
        <f t="shared" ref="N515:N578" si="61">IFERROR(L515-(M515/100)*L515,"")</f>
        <v>1.6651130734773207</v>
      </c>
      <c r="O515" s="235">
        <f>IF(IFERROR(INDEX('Both teabags AfterWet'!$D$1:$D$839,MATCH(J515,'Both teabags AfterWet'!$B$1:$B$839,0)),"")="","",(IFERROR(INDEX('Both teabags AfterWet'!$D$1:$D$839,MATCH(J515,'Both teabags AfterWet'!$B$1:$B$839,0)),"")))</f>
        <v>0.74199999999999999</v>
      </c>
      <c r="P515" s="235">
        <f t="shared" ref="P515:P578" si="62">IFERROR(IF(O515&gt;0,O515-($BG$7),""),"")</f>
        <v>0.59139999999999993</v>
      </c>
      <c r="Q515" s="235">
        <f>IFERROR(INDEX('Ashed teabags wet'!$J$2:$J$825,MATCH(J515,'Ashed teabags wet'!$B$2:$B$825,0)),"")</f>
        <v>9.0817862518813506</v>
      </c>
      <c r="R515" s="235">
        <f t="shared" si="58"/>
        <v>0.53769031610637363</v>
      </c>
      <c r="S515" s="236">
        <f>'WetLitterbags placem_collection'!E76</f>
        <v>42767</v>
      </c>
      <c r="T515" s="236">
        <f>IF('WetLitterbags placem_collection'!G76="","",'WetLitterbags placem_collection'!G76)</f>
        <v>42818</v>
      </c>
      <c r="U515" s="237">
        <f t="shared" si="59"/>
        <v>51</v>
      </c>
      <c r="V515" s="235">
        <f t="shared" ref="V515:V578" si="63">IFERROR(L515-P515,"")</f>
        <v>1.1708000000000001</v>
      </c>
      <c r="W515" s="235">
        <f t="shared" ref="W515:W578" si="64">IFERROR(N515-R515,"")</f>
        <v>1.127422757370947</v>
      </c>
      <c r="X515">
        <f>IFERROR(INDEX(Rainfall_Wet!$O$2:$O$217,MATCH(B515, Rainfall_Wet!$A$2:$A$217,0)),"")</f>
        <v>185.630065823</v>
      </c>
      <c r="Y515" s="241">
        <v>45.272914521112256</v>
      </c>
      <c r="Z515" s="241">
        <v>23.604531410916575</v>
      </c>
      <c r="AA515" s="241">
        <v>31.122554067971166</v>
      </c>
      <c r="AB515" s="242" t="s">
        <v>2691</v>
      </c>
      <c r="AC515" s="241">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s="25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f>
        <v/>
      </c>
      <c r="AM515" t="str">
        <f>IF(ISNUMBER(SEARCH("H", 'WetLitterbags placem_collection'!X76)),"YES","")</f>
        <v/>
      </c>
      <c r="AN515" t="str">
        <f>IF(ISNUMBER(SEARCH("R", 'WetLitterbags placem_collection'!X76)),"YES","")</f>
        <v>YES</v>
      </c>
    </row>
    <row r="516" spans="1:40" ht="15" customHeight="1">
      <c r="A516" s="268" t="s">
        <v>2460</v>
      </c>
      <c r="B516" s="282">
        <f>'Dry_Litterbag Placem_Collection'!A77</f>
        <v>75</v>
      </c>
      <c r="C516" s="282" t="str">
        <f>'Dry_Litterbag Placem_Collection'!B77</f>
        <v>Maswa</v>
      </c>
      <c r="D516" s="282" t="s">
        <v>2677</v>
      </c>
      <c r="E516" s="282" t="s">
        <v>2679</v>
      </c>
      <c r="F516" s="282">
        <v>2</v>
      </c>
      <c r="G516" s="283" t="str">
        <f>'Dry_Litterbag Placem_Collection'!C77</f>
        <v>Dry_W2_T3</v>
      </c>
      <c r="H516" s="293" t="s">
        <v>3672</v>
      </c>
      <c r="I516" s="285" t="s">
        <v>1147</v>
      </c>
      <c r="J516" s="233" t="str">
        <f>'WetLitterbags placem_collection'!O77</f>
        <v>G373</v>
      </c>
      <c r="K516" s="235">
        <f>IFERROR(INDEX('Green_rooibos initial weight'!$C$5:$C$1749,MATCH(J516, 'Green_rooibos initial weight'!$A$5:$A$1749,0)),"")</f>
        <v>2.1</v>
      </c>
      <c r="L516" s="235">
        <f t="shared" si="60"/>
        <v>1.8502000000000001</v>
      </c>
      <c r="M516" s="235">
        <f>AVERAGE('Ashed teabags wet'!$J$809:$J$813,'Ashed teabags wet'!$J$817:$J$818,'Ashed teabags wet'!$J$820:$J$821)</f>
        <v>5.5094158734921841</v>
      </c>
      <c r="N516" s="235">
        <f t="shared" si="61"/>
        <v>1.7482647875086477</v>
      </c>
      <c r="O516" s="235">
        <f>IF(IFERROR(INDEX('Both teabags AfterWet'!$D$1:$D$839,MATCH(J516,'Both teabags AfterWet'!$B$1:$B$839,0)),"")="","",(IFERROR(INDEX('Both teabags AfterWet'!$D$1:$D$839,MATCH(J516,'Both teabags AfterWet'!$B$1:$B$839,0)),"")))</f>
        <v>0.93330000000000002</v>
      </c>
      <c r="P516" s="235">
        <f t="shared" si="62"/>
        <v>0.78269999999999995</v>
      </c>
      <c r="Q516" s="235">
        <f>IFERROR(INDEX('Ashed teabags wet'!$J$2:$J$825,MATCH(J516,'Ashed teabags wet'!$B$2:$B$825,0)),"")</f>
        <v>10.547263681591955</v>
      </c>
      <c r="R516" s="235">
        <f t="shared" si="58"/>
        <v>0.70014656716417978</v>
      </c>
      <c r="S516" s="236">
        <f>'WetLitterbags placem_collection'!E77</f>
        <v>42767</v>
      </c>
      <c r="T516" s="236">
        <f>IF('WetLitterbags placem_collection'!G77="","",'WetLitterbags placem_collection'!G77)</f>
        <v>42818</v>
      </c>
      <c r="U516" s="237">
        <f t="shared" si="59"/>
        <v>51</v>
      </c>
      <c r="V516" s="235">
        <f t="shared" si="63"/>
        <v>1.0675000000000001</v>
      </c>
      <c r="W516" s="235">
        <f t="shared" si="64"/>
        <v>1.0481182203444679</v>
      </c>
      <c r="X516">
        <f>IFERROR(INDEX(Rainfall_Wet!$O$2:$O$217,MATCH(B516, Rainfall_Wet!$A$2:$A$217,0)),"")</f>
        <v>185.630065823</v>
      </c>
      <c r="Y516" s="241">
        <v>45.272914521112256</v>
      </c>
      <c r="Z516" s="241">
        <v>23.604531410916575</v>
      </c>
      <c r="AA516" s="241">
        <v>31.122554067971166</v>
      </c>
      <c r="AB516" s="242" t="s">
        <v>2691</v>
      </c>
      <c r="AC516" s="241">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s="25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f>
        <v/>
      </c>
      <c r="AM516" t="str">
        <f>IF(ISNUMBER(SEARCH("H", 'WetLitterbags placem_collection'!X77)),"YES","")</f>
        <v/>
      </c>
      <c r="AN516" t="str">
        <f>IF(ISNUMBER(SEARCH("R", 'WetLitterbags placem_collection'!X77)),"YES","")</f>
        <v>YES</v>
      </c>
    </row>
    <row r="517" spans="1:40" ht="15" customHeight="1">
      <c r="A517" s="268" t="s">
        <v>2460</v>
      </c>
      <c r="B517" s="282">
        <f>'Dry_Litterbag Placem_Collection'!A78</f>
        <v>76</v>
      </c>
      <c r="C517" s="282" t="str">
        <f>'Dry_Litterbag Placem_Collection'!B78</f>
        <v>Maswa</v>
      </c>
      <c r="D517" s="282" t="s">
        <v>2677</v>
      </c>
      <c r="E517" s="282" t="s">
        <v>2679</v>
      </c>
      <c r="F517" s="282">
        <v>2</v>
      </c>
      <c r="G517" s="283" t="str">
        <f>'Dry_Litterbag Placem_Collection'!C78</f>
        <v>Dry_W2_T4</v>
      </c>
      <c r="H517" s="293" t="s">
        <v>3672</v>
      </c>
      <c r="I517" s="285" t="s">
        <v>1147</v>
      </c>
      <c r="J517" s="233" t="str">
        <f>'WetLitterbags placem_collection'!O78</f>
        <v>G603</v>
      </c>
      <c r="K517" s="235">
        <f>IFERROR(INDEX('Green_rooibos initial weight'!$C$5:$C$1749,MATCH(J517, 'Green_rooibos initial weight'!$A$5:$A$1749,0)),"")</f>
        <v>2.0430000000000001</v>
      </c>
      <c r="L517" s="235">
        <f t="shared" si="60"/>
        <v>1.7932000000000001</v>
      </c>
      <c r="M517" s="235">
        <f>AVERAGE('Ashed teabags wet'!$J$809:$J$813,'Ashed teabags wet'!$J$817:$J$818,'Ashed teabags wet'!$J$820:$J$821)</f>
        <v>5.5094158734921841</v>
      </c>
      <c r="N517" s="235">
        <f t="shared" si="61"/>
        <v>1.6944051545565382</v>
      </c>
      <c r="O517" s="235">
        <f>IF(IFERROR(INDEX('Both teabags AfterWet'!$D$1:$D$839,MATCH(J517,'Both teabags AfterWet'!$B$1:$B$839,0)),"")="","",(IFERROR(INDEX('Both teabags AfterWet'!$D$1:$D$839,MATCH(J517,'Both teabags AfterWet'!$B$1:$B$839,0)),"")))</f>
        <v>0.82299999999999995</v>
      </c>
      <c r="P517" s="235">
        <f t="shared" si="62"/>
        <v>0.67239999999999989</v>
      </c>
      <c r="Q517" s="235">
        <f>IFERROR(INDEX('Ashed teabags wet'!$J$2:$J$825,MATCH(J517,'Ashed teabags wet'!$B$2:$B$825,0)),"")</f>
        <v>8.9330024813902469</v>
      </c>
      <c r="R517" s="235">
        <f t="shared" si="58"/>
        <v>0.61233449131513185</v>
      </c>
      <c r="S517" s="236">
        <f>'WetLitterbags placem_collection'!E78</f>
        <v>42767</v>
      </c>
      <c r="T517" s="236">
        <f>IF('WetLitterbags placem_collection'!G78="","",'WetLitterbags placem_collection'!G78)</f>
        <v>42818</v>
      </c>
      <c r="U517" s="237">
        <f t="shared" si="59"/>
        <v>51</v>
      </c>
      <c r="V517" s="235">
        <f t="shared" si="63"/>
        <v>1.1208000000000002</v>
      </c>
      <c r="W517" s="235">
        <f t="shared" si="64"/>
        <v>1.0820706632414063</v>
      </c>
      <c r="X517">
        <f>IFERROR(INDEX(Rainfall_Wet!$O$2:$O$217,MATCH(B517, Rainfall_Wet!$A$2:$A$217,0)),"")</f>
        <v>185.630065823</v>
      </c>
      <c r="Y517" s="241">
        <v>45.272914521112256</v>
      </c>
      <c r="Z517" s="241">
        <v>23.604531410916575</v>
      </c>
      <c r="AA517" s="241">
        <v>31.122554067971166</v>
      </c>
      <c r="AB517" s="242" t="s">
        <v>2691</v>
      </c>
      <c r="AC517" s="241">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s="25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f>
        <v/>
      </c>
      <c r="AM517" t="str">
        <f>IF(ISNUMBER(SEARCH("H", 'WetLitterbags placem_collection'!X78)),"YES","")</f>
        <v/>
      </c>
      <c r="AN517" t="str">
        <f>IF(ISNUMBER(SEARCH("R", 'WetLitterbags placem_collection'!X78)),"YES","")</f>
        <v>YES</v>
      </c>
    </row>
    <row r="518" spans="1:40" ht="15" customHeight="1">
      <c r="A518" s="268" t="s">
        <v>2460</v>
      </c>
      <c r="B518" s="282">
        <f>'Dry_Litterbag Placem_Collection'!A79</f>
        <v>77</v>
      </c>
      <c r="C518" s="282" t="str">
        <f>'Dry_Litterbag Placem_Collection'!B79</f>
        <v>Maswa</v>
      </c>
      <c r="D518" s="282" t="s">
        <v>2677</v>
      </c>
      <c r="E518" s="282" t="s">
        <v>2679</v>
      </c>
      <c r="F518" s="282">
        <v>2</v>
      </c>
      <c r="G518" s="283" t="str">
        <f>'Dry_Litterbag Placem_Collection'!C79</f>
        <v>Dry_W2_T5</v>
      </c>
      <c r="H518" s="293" t="s">
        <v>3672</v>
      </c>
      <c r="I518" s="285" t="s">
        <v>1147</v>
      </c>
      <c r="J518" s="233" t="str">
        <f>'WetLitterbags placem_collection'!O79</f>
        <v>G509</v>
      </c>
      <c r="K518" s="235">
        <f>IFERROR(INDEX('Green_rooibos initial weight'!$C$5:$C$1749,MATCH(J518, 'Green_rooibos initial weight'!$A$5:$A$1749,0)),"")</f>
        <v>2.048</v>
      </c>
      <c r="L518" s="235">
        <f t="shared" si="60"/>
        <v>1.7982</v>
      </c>
      <c r="M518" s="235">
        <f>AVERAGE('Ashed teabags wet'!$J$809:$J$813,'Ashed teabags wet'!$J$817:$J$818,'Ashed teabags wet'!$J$820:$J$821)</f>
        <v>5.5094158734921841</v>
      </c>
      <c r="N518" s="235">
        <f t="shared" si="61"/>
        <v>1.6991296837628636</v>
      </c>
      <c r="O518" s="235" t="str">
        <f>IF(IFERROR(INDEX('Both teabags AfterWet'!$D$1:$D$839,MATCH(J518,'Both teabags AfterWet'!$B$1:$B$839,0)),"")="","",(IFERROR(INDEX('Both teabags AfterWet'!$D$1:$D$839,MATCH(J518,'Both teabags AfterWet'!$B$1:$B$839,0)),"")))</f>
        <v/>
      </c>
      <c r="P518" s="235" t="str">
        <f t="shared" si="62"/>
        <v/>
      </c>
      <c r="Q518" s="238">
        <f>IFERROR(INDEX('Ashed teabags wet'!$J$2:$J$825,MATCH(J518,'Ashed teabags wet'!$B$2:$B$825,0)),"")</f>
        <v>-474.3926141885326</v>
      </c>
      <c r="R518" s="235" t="str">
        <f t="shared" si="58"/>
        <v/>
      </c>
      <c r="S518" s="236">
        <f>'WetLitterbags placem_collection'!E79</f>
        <v>42767</v>
      </c>
      <c r="T518" s="236">
        <f>IF('WetLitterbags placem_collection'!G79="","",'WetLitterbags placem_collection'!G79)</f>
        <v>42818</v>
      </c>
      <c r="U518" s="237">
        <f t="shared" si="59"/>
        <v>51</v>
      </c>
      <c r="V518" s="235" t="str">
        <f t="shared" si="63"/>
        <v/>
      </c>
      <c r="W518" s="235" t="str">
        <f t="shared" si="64"/>
        <v/>
      </c>
      <c r="X518">
        <f>IFERROR(INDEX(Rainfall_Wet!$O$2:$O$217,MATCH(B518, Rainfall_Wet!$A$2:$A$217,0)),"")</f>
        <v>185.630065823</v>
      </c>
      <c r="Y518" s="241">
        <v>45.272914521112256</v>
      </c>
      <c r="Z518" s="241">
        <v>23.604531410916575</v>
      </c>
      <c r="AA518" s="241">
        <v>31.122554067971166</v>
      </c>
      <c r="AB518" s="242" t="s">
        <v>2691</v>
      </c>
      <c r="AC518" s="241">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s="25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f>
        <v/>
      </c>
      <c r="AM518" t="str">
        <f>IF(ISNUMBER(SEARCH("H", 'WetLitterbags placem_collection'!X79)),"YES","")</f>
        <v/>
      </c>
      <c r="AN518" t="str">
        <f>IF(ISNUMBER(SEARCH("R", 'WetLitterbags placem_collection'!X79)),"YES","")</f>
        <v>YES</v>
      </c>
    </row>
    <row r="519" spans="1:40" ht="15" customHeight="1">
      <c r="A519" s="268" t="s">
        <v>2460</v>
      </c>
      <c r="B519" s="282">
        <f>'Dry_Litterbag Placem_Collection'!A80</f>
        <v>78</v>
      </c>
      <c r="C519" s="282" t="str">
        <f>'Dry_Litterbag Placem_Collection'!B80</f>
        <v>Maswa</v>
      </c>
      <c r="D519" s="282" t="s">
        <v>2677</v>
      </c>
      <c r="E519" s="282" t="s">
        <v>2679</v>
      </c>
      <c r="F519" s="282">
        <v>2</v>
      </c>
      <c r="G519" s="283" t="str">
        <f>'Dry_Litterbag Placem_Collection'!C80</f>
        <v>Dry_W2_T6</v>
      </c>
      <c r="H519" s="293" t="s">
        <v>3672</v>
      </c>
      <c r="I519" s="285" t="s">
        <v>1147</v>
      </c>
      <c r="J519" s="233" t="str">
        <f>'WetLitterbags placem_collection'!O80</f>
        <v>G446</v>
      </c>
      <c r="K519" s="235">
        <f>IFERROR(INDEX('Green_rooibos initial weight'!$C$5:$C$1749,MATCH(J519, 'Green_rooibos initial weight'!$A$5:$A$1749,0)),"")</f>
        <v>1.9319999999999999</v>
      </c>
      <c r="L519" s="235">
        <f t="shared" si="60"/>
        <v>1.6821999999999999</v>
      </c>
      <c r="M519" s="235">
        <f>AVERAGE('Ashed teabags wet'!$J$809:$J$813,'Ashed teabags wet'!$J$817:$J$818,'Ashed teabags wet'!$J$820:$J$821)</f>
        <v>5.5094158734921841</v>
      </c>
      <c r="N519" s="235">
        <f t="shared" si="61"/>
        <v>1.5895206061761145</v>
      </c>
      <c r="O519" s="235">
        <f>IF(IFERROR(INDEX('Both teabags AfterWet'!$D$1:$D$839,MATCH(J519,'Both teabags AfterWet'!$B$1:$B$839,0)),"")="","",(IFERROR(INDEX('Both teabags AfterWet'!$D$1:$D$839,MATCH(J519,'Both teabags AfterWet'!$B$1:$B$839,0)),"")))</f>
        <v>0.77859999999999996</v>
      </c>
      <c r="P519" s="235">
        <f t="shared" si="62"/>
        <v>0.62799999999999989</v>
      </c>
      <c r="Q519" s="235">
        <f>IFERROR(INDEX('Ashed teabags wet'!$J$2:$J$825,MATCH(J519,'Ashed teabags wet'!$B$2:$B$825,0)),"")</f>
        <v>9.6451774112936519</v>
      </c>
      <c r="R519" s="235">
        <f t="shared" si="58"/>
        <v>0.56742828585707572</v>
      </c>
      <c r="S519" s="236">
        <f>'WetLitterbags placem_collection'!E80</f>
        <v>42767</v>
      </c>
      <c r="T519" s="236">
        <f>IF('WetLitterbags placem_collection'!G80="","",'WetLitterbags placem_collection'!G80)</f>
        <v>42818</v>
      </c>
      <c r="U519" s="237">
        <f t="shared" si="59"/>
        <v>51</v>
      </c>
      <c r="V519" s="235">
        <f t="shared" si="63"/>
        <v>1.0542</v>
      </c>
      <c r="W519" s="235">
        <f t="shared" si="64"/>
        <v>1.0220923203190386</v>
      </c>
      <c r="X519">
        <f>IFERROR(INDEX(Rainfall_Wet!$O$2:$O$217,MATCH(B519, Rainfall_Wet!$A$2:$A$217,0)),"")</f>
        <v>185.630065823</v>
      </c>
      <c r="Y519" s="241">
        <v>45.272914521112256</v>
      </c>
      <c r="Z519" s="241">
        <v>23.604531410916575</v>
      </c>
      <c r="AA519" s="241">
        <v>31.122554067971166</v>
      </c>
      <c r="AB519" s="242" t="s">
        <v>2691</v>
      </c>
      <c r="AC519" s="241">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s="25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f>
        <v/>
      </c>
      <c r="AM519" t="str">
        <f>IF(ISNUMBER(SEARCH("H", 'WetLitterbags placem_collection'!X80)),"YES","")</f>
        <v/>
      </c>
      <c r="AN519" t="str">
        <f>IF(ISNUMBER(SEARCH("R", 'WetLitterbags placem_collection'!X80)),"YES","")</f>
        <v>YES</v>
      </c>
    </row>
    <row r="520" spans="1:40" ht="15" customHeight="1">
      <c r="A520" s="268" t="s">
        <v>2460</v>
      </c>
      <c r="B520" s="282">
        <f>'Dry_Litterbag Placem_Collection'!A81</f>
        <v>79</v>
      </c>
      <c r="C520" s="282" t="str">
        <f>'Dry_Litterbag Placem_Collection'!B81</f>
        <v>Maswa</v>
      </c>
      <c r="D520" s="282" t="s">
        <v>2677</v>
      </c>
      <c r="E520" s="282" t="s">
        <v>2679</v>
      </c>
      <c r="F520" s="282">
        <v>2</v>
      </c>
      <c r="G520" s="283" t="str">
        <f>'Dry_Litterbag Placem_Collection'!C81</f>
        <v>Dry_W2_T7</v>
      </c>
      <c r="H520" s="293" t="s">
        <v>3672</v>
      </c>
      <c r="I520" s="285" t="s">
        <v>1147</v>
      </c>
      <c r="J520" s="233" t="str">
        <f>'WetLitterbags placem_collection'!O81</f>
        <v>G249</v>
      </c>
      <c r="K520" s="235">
        <f>IFERROR(INDEX('Green_rooibos initial weight'!$C$5:$C$1749,MATCH(J520, 'Green_rooibos initial weight'!$A$5:$A$1749,0)),"")</f>
        <v>2.0219999999999998</v>
      </c>
      <c r="L520" s="235">
        <f t="shared" si="60"/>
        <v>1.7721999999999998</v>
      </c>
      <c r="M520" s="235">
        <f>AVERAGE('Ashed teabags wet'!$J$809:$J$813,'Ashed teabags wet'!$J$817:$J$818,'Ashed teabags wet'!$J$820:$J$821)</f>
        <v>5.5094158734921841</v>
      </c>
      <c r="N520" s="235">
        <f t="shared" si="61"/>
        <v>1.6745621318899713</v>
      </c>
      <c r="O520" s="235">
        <f>IF(IFERROR(INDEX('Both teabags AfterWet'!$D$1:$D$839,MATCH(J520,'Both teabags AfterWet'!$B$1:$B$839,0)),"")="","",(IFERROR(INDEX('Both teabags AfterWet'!$D$1:$D$839,MATCH(J520,'Both teabags AfterWet'!$B$1:$B$839,0)),"")))</f>
        <v>0.97550000000000003</v>
      </c>
      <c r="P520" s="235">
        <f t="shared" si="62"/>
        <v>0.82489999999999997</v>
      </c>
      <c r="Q520" s="235">
        <f>IFERROR(INDEX('Ashed teabags wet'!$J$2:$J$825,MATCH(J520,'Ashed teabags wet'!$B$2:$B$825,0)),"")</f>
        <v>18.702865761691211</v>
      </c>
      <c r="R520" s="235">
        <f t="shared" si="58"/>
        <v>0.6706200603318091</v>
      </c>
      <c r="S520" s="236">
        <f>'WetLitterbags placem_collection'!E81</f>
        <v>42767</v>
      </c>
      <c r="T520" s="236">
        <f>IF('WetLitterbags placem_collection'!G81="","",'WetLitterbags placem_collection'!G81)</f>
        <v>42818</v>
      </c>
      <c r="U520" s="237">
        <f t="shared" si="59"/>
        <v>51</v>
      </c>
      <c r="V520" s="235">
        <f t="shared" si="63"/>
        <v>0.94729999999999981</v>
      </c>
      <c r="W520" s="235">
        <f t="shared" si="64"/>
        <v>1.0039420715581622</v>
      </c>
      <c r="X520">
        <f>IFERROR(INDEX(Rainfall_Wet!$O$2:$O$217,MATCH(B520, Rainfall_Wet!$A$2:$A$217,0)),"")</f>
        <v>185.630065823</v>
      </c>
      <c r="Y520" s="241">
        <v>45.272914521112256</v>
      </c>
      <c r="Z520" s="241">
        <v>23.604531410916575</v>
      </c>
      <c r="AA520" s="241">
        <v>31.122554067971166</v>
      </c>
      <c r="AB520" s="242" t="s">
        <v>2691</v>
      </c>
      <c r="AC520" s="241">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s="25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f>
        <v/>
      </c>
      <c r="AM520" t="str">
        <f>IF(ISNUMBER(SEARCH("H", 'WetLitterbags placem_collection'!X81)),"YES","")</f>
        <v/>
      </c>
      <c r="AN520" t="str">
        <f>IF(ISNUMBER(SEARCH("R", 'WetLitterbags placem_collection'!X81)),"YES","")</f>
        <v>YES</v>
      </c>
    </row>
    <row r="521" spans="1:40" ht="15" customHeight="1">
      <c r="A521" s="268" t="s">
        <v>2460</v>
      </c>
      <c r="B521" s="282">
        <f>'Dry_Litterbag Placem_Collection'!A82</f>
        <v>80</v>
      </c>
      <c r="C521" s="282" t="str">
        <f>'Dry_Litterbag Placem_Collection'!B82</f>
        <v>Maswa</v>
      </c>
      <c r="D521" s="282" t="s">
        <v>2677</v>
      </c>
      <c r="E521" s="282" t="s">
        <v>2679</v>
      </c>
      <c r="F521" s="282">
        <v>2</v>
      </c>
      <c r="G521" s="283" t="str">
        <f>'Dry_Litterbag Placem_Collection'!C82</f>
        <v>Dry_W2_T8</v>
      </c>
      <c r="H521" s="293" t="s">
        <v>3672</v>
      </c>
      <c r="I521" s="285" t="s">
        <v>1147</v>
      </c>
      <c r="J521" s="233" t="str">
        <f>'WetLitterbags placem_collection'!O82</f>
        <v>G474</v>
      </c>
      <c r="K521" s="235">
        <f>IFERROR(INDEX('Green_rooibos initial weight'!$C$5:$C$1749,MATCH(J521, 'Green_rooibos initial weight'!$A$5:$A$1749,0)),"")</f>
        <v>2.1930000000000001</v>
      </c>
      <c r="L521" s="235">
        <f t="shared" si="60"/>
        <v>1.9432</v>
      </c>
      <c r="M521" s="235">
        <f>AVERAGE('Ashed teabags wet'!$J$809:$J$813,'Ashed teabags wet'!$J$817:$J$818,'Ashed teabags wet'!$J$820:$J$821)</f>
        <v>5.5094158734921841</v>
      </c>
      <c r="N521" s="235">
        <f t="shared" si="61"/>
        <v>1.8361410307463</v>
      </c>
      <c r="O521" s="235">
        <f>IF(IFERROR(INDEX('Both teabags AfterWet'!$D$1:$D$839,MATCH(J521,'Both teabags AfterWet'!$B$1:$B$839,0)),"")="","",(IFERROR(INDEX('Both teabags AfterWet'!$D$1:$D$839,MATCH(J521,'Both teabags AfterWet'!$B$1:$B$839,0)),"")))</f>
        <v>1.0009999999999999</v>
      </c>
      <c r="P521" s="235">
        <f t="shared" si="62"/>
        <v>0.85039999999999982</v>
      </c>
      <c r="Q521" s="235">
        <f>IFERROR(INDEX('Ashed teabags wet'!$J$2:$J$825,MATCH(J521,'Ashed teabags wet'!$B$2:$B$825,0)),"")</f>
        <v>5.8354114713218834</v>
      </c>
      <c r="R521" s="235">
        <f t="shared" si="58"/>
        <v>0.80077566084787855</v>
      </c>
      <c r="S521" s="236">
        <f>'WetLitterbags placem_collection'!E82</f>
        <v>42767</v>
      </c>
      <c r="T521" s="236">
        <f>IF('WetLitterbags placem_collection'!G82="","",'WetLitterbags placem_collection'!G82)</f>
        <v>42818</v>
      </c>
      <c r="U521" s="237">
        <f t="shared" si="59"/>
        <v>51</v>
      </c>
      <c r="V521" s="235">
        <f t="shared" si="63"/>
        <v>1.0928000000000002</v>
      </c>
      <c r="W521" s="235">
        <f t="shared" si="64"/>
        <v>1.0353653698984213</v>
      </c>
      <c r="X521">
        <f>IFERROR(INDEX(Rainfall_Wet!$O$2:$O$217,MATCH(B521, Rainfall_Wet!$A$2:$A$217,0)),"")</f>
        <v>185.630065823</v>
      </c>
      <c r="Y521" s="241">
        <v>45.272914521112256</v>
      </c>
      <c r="Z521" s="241">
        <v>23.604531410916575</v>
      </c>
      <c r="AA521" s="241">
        <v>31.122554067971166</v>
      </c>
      <c r="AB521" s="242" t="s">
        <v>2691</v>
      </c>
      <c r="AC521" s="241">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s="25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f>
        <v/>
      </c>
      <c r="AM521" t="str">
        <f>IF(ISNUMBER(SEARCH("H", 'WetLitterbags placem_collection'!X82)),"YES","")</f>
        <v/>
      </c>
      <c r="AN521" t="str">
        <f>IF(ISNUMBER(SEARCH("R", 'WetLitterbags placem_collection'!X82)),"YES","")</f>
        <v>YES</v>
      </c>
    </row>
    <row r="522" spans="1:40" ht="15" customHeight="1">
      <c r="A522" s="268" t="s">
        <v>2460</v>
      </c>
      <c r="B522" s="282">
        <f>'Dry_Litterbag Placem_Collection'!A83</f>
        <v>81</v>
      </c>
      <c r="C522" s="282" t="str">
        <f>'Dry_Litterbag Placem_Collection'!B83</f>
        <v>Maswa</v>
      </c>
      <c r="D522" s="282" t="s">
        <v>2677</v>
      </c>
      <c r="E522" s="282" t="s">
        <v>2679</v>
      </c>
      <c r="F522" s="282">
        <v>3</v>
      </c>
      <c r="G522" s="283" t="str">
        <f>'Dry_Litterbag Placem_Collection'!C83</f>
        <v>Dry_W3_T1</v>
      </c>
      <c r="H522" s="293" t="s">
        <v>3672</v>
      </c>
      <c r="I522" s="285" t="s">
        <v>1147</v>
      </c>
      <c r="J522" s="233" t="str">
        <f>'WetLitterbags placem_collection'!O83</f>
        <v>G475</v>
      </c>
      <c r="K522" s="235">
        <f>IFERROR(INDEX('Green_rooibos initial weight'!$C$5:$C$1749,MATCH(J522, 'Green_rooibos initial weight'!$A$5:$A$1749,0)),"")</f>
        <v>2.0110000000000001</v>
      </c>
      <c r="L522" s="235">
        <f t="shared" si="60"/>
        <v>1.7612000000000001</v>
      </c>
      <c r="M522" s="235">
        <f>AVERAGE('Ashed teabags wet'!$J$809:$J$813,'Ashed teabags wet'!$J$817:$J$818,'Ashed teabags wet'!$J$820:$J$821)</f>
        <v>5.5094158734921841</v>
      </c>
      <c r="N522" s="235">
        <f t="shared" si="61"/>
        <v>1.6641681676360558</v>
      </c>
      <c r="O522" s="235">
        <f>IF(IFERROR(INDEX('Both teabags AfterWet'!$D$1:$D$839,MATCH(J522,'Both teabags AfterWet'!$B$1:$B$839,0)),"")="","",(IFERROR(INDEX('Both teabags AfterWet'!$D$1:$D$839,MATCH(J522,'Both teabags AfterWet'!$B$1:$B$839,0)),"")))</f>
        <v>0.65200000000000002</v>
      </c>
      <c r="P522" s="235">
        <f t="shared" si="62"/>
        <v>0.50140000000000007</v>
      </c>
      <c r="Q522" s="235">
        <f>IFERROR(INDEX('Ashed teabags wet'!$J$2:$J$825,MATCH(J522,'Ashed teabags wet'!$B$2:$B$825,0)),"")</f>
        <v>11.582626060908067</v>
      </c>
      <c r="R522" s="235">
        <f t="shared" si="58"/>
        <v>0.44332471293060699</v>
      </c>
      <c r="S522" s="236">
        <f>'WetLitterbags placem_collection'!E83</f>
        <v>42767</v>
      </c>
      <c r="T522" s="236">
        <f>IF('WetLitterbags placem_collection'!G83="","",'WetLitterbags placem_collection'!G83)</f>
        <v>42818</v>
      </c>
      <c r="U522" s="237">
        <f t="shared" si="59"/>
        <v>51</v>
      </c>
      <c r="V522" s="235">
        <f t="shared" si="63"/>
        <v>1.2598</v>
      </c>
      <c r="W522" s="235">
        <f t="shared" si="64"/>
        <v>1.2208434547054487</v>
      </c>
      <c r="X522">
        <f>IFERROR(INDEX(Rainfall_Wet!$O$2:$O$217,MATCH(B522, Rainfall_Wet!$A$2:$A$217,0)),"")</f>
        <v>185.01185076100001</v>
      </c>
      <c r="Y522" s="241">
        <v>38.691629007962128</v>
      </c>
      <c r="Z522" s="241">
        <v>26.81299763288143</v>
      </c>
      <c r="AA522" s="241">
        <v>34.495373359156439</v>
      </c>
      <c r="AB522" s="242" t="s">
        <v>2693</v>
      </c>
      <c r="AC522" s="241">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s="25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f>
        <v/>
      </c>
      <c r="AM522" t="str">
        <f>IF(ISNUMBER(SEARCH("H", 'WetLitterbags placem_collection'!X83)),"YES","")</f>
        <v/>
      </c>
      <c r="AN522" t="str">
        <f>IF(ISNUMBER(SEARCH("R", 'WetLitterbags placem_collection'!X83)),"YES","")</f>
        <v>YES</v>
      </c>
    </row>
    <row r="523" spans="1:40" ht="15" customHeight="1">
      <c r="A523" s="268" t="s">
        <v>2460</v>
      </c>
      <c r="B523" s="282">
        <f>'Dry_Litterbag Placem_Collection'!A84</f>
        <v>82</v>
      </c>
      <c r="C523" s="282" t="str">
        <f>'Dry_Litterbag Placem_Collection'!B84</f>
        <v>Maswa</v>
      </c>
      <c r="D523" s="282" t="s">
        <v>2677</v>
      </c>
      <c r="E523" s="282" t="s">
        <v>2679</v>
      </c>
      <c r="F523" s="282">
        <v>3</v>
      </c>
      <c r="G523" s="283" t="str">
        <f>'Dry_Litterbag Placem_Collection'!C84</f>
        <v>Dry_W3_T2</v>
      </c>
      <c r="H523" s="293" t="s">
        <v>3672</v>
      </c>
      <c r="I523" s="285" t="s">
        <v>1147</v>
      </c>
      <c r="J523" s="233" t="str">
        <f>'WetLitterbags placem_collection'!O84</f>
        <v>G840</v>
      </c>
      <c r="K523" s="235">
        <f>IFERROR(INDEX('Green_rooibos initial weight'!$C$5:$C$1749,MATCH(J523, 'Green_rooibos initial weight'!$A$5:$A$1749,0)),"")</f>
        <v>2.056</v>
      </c>
      <c r="L523" s="235">
        <f t="shared" si="60"/>
        <v>1.8062</v>
      </c>
      <c r="M523" s="235">
        <f>AVERAGE('Ashed teabags wet'!$J$809:$J$813,'Ashed teabags wet'!$J$817:$J$818,'Ashed teabags wet'!$J$820:$J$821)</f>
        <v>5.5094158734921841</v>
      </c>
      <c r="N523" s="235">
        <f t="shared" si="61"/>
        <v>1.7066889304929842</v>
      </c>
      <c r="O523" s="235">
        <f>IF(IFERROR(INDEX('Both teabags AfterWet'!$D$1:$D$839,MATCH(J523,'Both teabags AfterWet'!$B$1:$B$839,0)),"")="","",(IFERROR(INDEX('Both teabags AfterWet'!$D$1:$D$839,MATCH(J523,'Both teabags AfterWet'!$B$1:$B$839,0)),"")))</f>
        <v>0.74299999999999999</v>
      </c>
      <c r="P523" s="235">
        <f t="shared" si="62"/>
        <v>0.59240000000000004</v>
      </c>
      <c r="Q523" s="235">
        <f>IFERROR(INDEX('Ashed teabags wet'!$J$2:$J$825,MATCH(J523,'Ashed teabags wet'!$B$2:$B$825,0)),"")</f>
        <v>8.3909180651525794</v>
      </c>
      <c r="R523" s="235">
        <f t="shared" ref="R523:R586" si="65">IFERROR(P523-(Q523/100)*P523,"")</f>
        <v>0.54269220138203611</v>
      </c>
      <c r="S523" s="236">
        <f>'WetLitterbags placem_collection'!E84</f>
        <v>42767</v>
      </c>
      <c r="T523" s="236">
        <f>IF('WetLitterbags placem_collection'!G84="","",'WetLitterbags placem_collection'!G84)</f>
        <v>42819</v>
      </c>
      <c r="U523" s="237">
        <f t="shared" si="59"/>
        <v>52</v>
      </c>
      <c r="V523" s="235">
        <f t="shared" si="63"/>
        <v>1.2138</v>
      </c>
      <c r="W523" s="235">
        <f t="shared" si="64"/>
        <v>1.1639967291109481</v>
      </c>
      <c r="X523">
        <f>IFERROR(INDEX(Rainfall_Wet!$O$2:$O$217,MATCH(B523, Rainfall_Wet!$A$2:$A$217,0)),"")</f>
        <v>194.93009798400001</v>
      </c>
      <c r="Y523" s="241">
        <v>38.691629007962128</v>
      </c>
      <c r="Z523" s="241">
        <v>26.81299763288143</v>
      </c>
      <c r="AA523" s="241">
        <v>34.495373359156439</v>
      </c>
      <c r="AB523" s="242" t="s">
        <v>2693</v>
      </c>
      <c r="AC523" s="241">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s="25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f>
        <v/>
      </c>
      <c r="AM523" t="str">
        <f>IF(ISNUMBER(SEARCH("H", 'WetLitterbags placem_collection'!X84)),"YES","")</f>
        <v/>
      </c>
      <c r="AN523" t="str">
        <f>IF(ISNUMBER(SEARCH("R", 'WetLitterbags placem_collection'!X84)),"YES","")</f>
        <v>YES</v>
      </c>
    </row>
    <row r="524" spans="1:40" ht="15" customHeight="1">
      <c r="A524" s="268" t="s">
        <v>2460</v>
      </c>
      <c r="B524" s="282">
        <f>'Dry_Litterbag Placem_Collection'!A85</f>
        <v>83</v>
      </c>
      <c r="C524" s="282" t="str">
        <f>'Dry_Litterbag Placem_Collection'!B85</f>
        <v>Maswa</v>
      </c>
      <c r="D524" s="282" t="s">
        <v>2677</v>
      </c>
      <c r="E524" s="282" t="s">
        <v>2679</v>
      </c>
      <c r="F524" s="282">
        <v>3</v>
      </c>
      <c r="G524" s="283" t="str">
        <f>'Dry_Litterbag Placem_Collection'!C85</f>
        <v>Dry_W3_T3</v>
      </c>
      <c r="H524" s="293" t="s">
        <v>3672</v>
      </c>
      <c r="I524" s="285" t="s">
        <v>1147</v>
      </c>
      <c r="J524" s="233" t="str">
        <f>'WetLitterbags placem_collection'!O85</f>
        <v>G298</v>
      </c>
      <c r="K524" s="235">
        <f>IFERROR(INDEX('Green_rooibos initial weight'!$C$5:$C$1749,MATCH(J524, 'Green_rooibos initial weight'!$A$5:$A$1749,0)),"")</f>
        <v>2.0550000000000002</v>
      </c>
      <c r="L524" s="235">
        <f t="shared" si="60"/>
        <v>1.8052000000000001</v>
      </c>
      <c r="M524" s="235">
        <f>AVERAGE('Ashed teabags wet'!$J$809:$J$813,'Ashed teabags wet'!$J$817:$J$818,'Ashed teabags wet'!$J$820:$J$821)</f>
        <v>5.5094158734921841</v>
      </c>
      <c r="N524" s="235">
        <f t="shared" si="61"/>
        <v>1.7057440246517193</v>
      </c>
      <c r="O524" s="235">
        <f>IF(IFERROR(INDEX('Both teabags AfterWet'!$D$1:$D$839,MATCH(J524,'Both teabags AfterWet'!$B$1:$B$839,0)),"")="","",(IFERROR(INDEX('Both teabags AfterWet'!$D$1:$D$839,MATCH(J524,'Both teabags AfterWet'!$B$1:$B$839,0)),"")))</f>
        <v>0.88800000000000001</v>
      </c>
      <c r="P524" s="235">
        <f t="shared" si="62"/>
        <v>0.73740000000000006</v>
      </c>
      <c r="Q524" s="235">
        <f>IFERROR(INDEX('Ashed teabags wet'!$J$2:$J$825,MATCH(J524,'Ashed teabags wet'!$B$2:$B$825,0)),"")</f>
        <v>14.849074975657658</v>
      </c>
      <c r="R524" s="235">
        <f t="shared" si="65"/>
        <v>0.62790292112950041</v>
      </c>
      <c r="S524" s="236">
        <f>'WetLitterbags placem_collection'!E85</f>
        <v>42767</v>
      </c>
      <c r="T524" s="236">
        <f>IF('WetLitterbags placem_collection'!G85="","",'WetLitterbags placem_collection'!G85)</f>
        <v>42819</v>
      </c>
      <c r="U524" s="237">
        <f t="shared" si="59"/>
        <v>52</v>
      </c>
      <c r="V524" s="235">
        <f t="shared" si="63"/>
        <v>1.0678000000000001</v>
      </c>
      <c r="W524" s="235">
        <f t="shared" si="64"/>
        <v>1.0778411035222188</v>
      </c>
      <c r="X524">
        <f>IFERROR(INDEX(Rainfall_Wet!$O$2:$O$217,MATCH(B524, Rainfall_Wet!$A$2:$A$217,0)),"")</f>
        <v>194.93009798400001</v>
      </c>
      <c r="Y524" s="241">
        <v>38.691629007962128</v>
      </c>
      <c r="Z524" s="241">
        <v>26.81299763288143</v>
      </c>
      <c r="AA524" s="241">
        <v>34.495373359156439</v>
      </c>
      <c r="AB524" s="242" t="s">
        <v>2693</v>
      </c>
      <c r="AC524" s="241">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s="25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f>
        <v/>
      </c>
      <c r="AM524" t="str">
        <f>IF(ISNUMBER(SEARCH("H", 'WetLitterbags placem_collection'!X85)),"YES","")</f>
        <v/>
      </c>
      <c r="AN524" t="str">
        <f>IF(ISNUMBER(SEARCH("R", 'WetLitterbags placem_collection'!X85)),"YES","")</f>
        <v>YES</v>
      </c>
    </row>
    <row r="525" spans="1:40" ht="15" customHeight="1">
      <c r="A525" s="268" t="s">
        <v>2460</v>
      </c>
      <c r="B525" s="282">
        <f>'Dry_Litterbag Placem_Collection'!A86</f>
        <v>84</v>
      </c>
      <c r="C525" s="282" t="str">
        <f>'Dry_Litterbag Placem_Collection'!B86</f>
        <v>Maswa</v>
      </c>
      <c r="D525" s="282" t="s">
        <v>2677</v>
      </c>
      <c r="E525" s="282" t="s">
        <v>2679</v>
      </c>
      <c r="F525" s="282">
        <v>3</v>
      </c>
      <c r="G525" s="283" t="str">
        <f>'Dry_Litterbag Placem_Collection'!C86</f>
        <v>Dry_W3_T4</v>
      </c>
      <c r="H525" s="293" t="s">
        <v>3672</v>
      </c>
      <c r="I525" s="285" t="s">
        <v>1147</v>
      </c>
      <c r="J525" s="233" t="str">
        <f>'WetLitterbags placem_collection'!O86</f>
        <v>G520</v>
      </c>
      <c r="K525" s="235">
        <f>IFERROR(INDEX('Green_rooibos initial weight'!$C$5:$C$1749,MATCH(J525, 'Green_rooibos initial weight'!$A$5:$A$1749,0)),"")</f>
        <v>1.929</v>
      </c>
      <c r="L525" s="235">
        <f t="shared" si="60"/>
        <v>1.6792</v>
      </c>
      <c r="M525" s="235">
        <f>AVERAGE('Ashed teabags wet'!$J$809:$J$813,'Ashed teabags wet'!$J$817:$J$818,'Ashed teabags wet'!$J$820:$J$821)</f>
        <v>5.5094158734921841</v>
      </c>
      <c r="N525" s="235">
        <f t="shared" si="61"/>
        <v>1.5866858886523192</v>
      </c>
      <c r="O525" s="235">
        <f>IF(IFERROR(INDEX('Both teabags AfterWet'!$D$1:$D$839,MATCH(J525,'Both teabags AfterWet'!$B$1:$B$839,0)),"")="","",(IFERROR(INDEX('Both teabags AfterWet'!$D$1:$D$839,MATCH(J525,'Both teabags AfterWet'!$B$1:$B$839,0)),"")))</f>
        <v>0.81299999999999994</v>
      </c>
      <c r="P525" s="235">
        <f t="shared" si="62"/>
        <v>0.66239999999999988</v>
      </c>
      <c r="Q525" s="235">
        <f>IFERROR(INDEX('Ashed teabags wet'!$J$2:$J$825,MATCH(J525,'Ashed teabags wet'!$B$2:$B$825,0)),"")</f>
        <v>10.723192019949995</v>
      </c>
      <c r="R525" s="235">
        <f t="shared" si="65"/>
        <v>0.59136957605985108</v>
      </c>
      <c r="S525" s="236">
        <f>'WetLitterbags placem_collection'!E86</f>
        <v>42767</v>
      </c>
      <c r="T525" s="236">
        <f>IF('WetLitterbags placem_collection'!G86="","",'WetLitterbags placem_collection'!G86)</f>
        <v>42819</v>
      </c>
      <c r="U525" s="237">
        <f t="shared" si="59"/>
        <v>52</v>
      </c>
      <c r="V525" s="235">
        <f t="shared" si="63"/>
        <v>1.0168000000000001</v>
      </c>
      <c r="W525" s="235">
        <f t="shared" si="64"/>
        <v>0.99531631259246811</v>
      </c>
      <c r="X525">
        <f>IFERROR(INDEX(Rainfall_Wet!$O$2:$O$217,MATCH(B525, Rainfall_Wet!$A$2:$A$217,0)),"")</f>
        <v>194.93009798400001</v>
      </c>
      <c r="Y525" s="241">
        <v>38.691629007962128</v>
      </c>
      <c r="Z525" s="241">
        <v>26.81299763288143</v>
      </c>
      <c r="AA525" s="241">
        <v>34.495373359156439</v>
      </c>
      <c r="AB525" s="242" t="s">
        <v>2693</v>
      </c>
      <c r="AC525" s="241">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s="25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f>
        <v/>
      </c>
      <c r="AM525" t="str">
        <f>IF(ISNUMBER(SEARCH("H", 'WetLitterbags placem_collection'!X86)),"YES","")</f>
        <v/>
      </c>
      <c r="AN525" t="str">
        <f>IF(ISNUMBER(SEARCH("R", 'WetLitterbags placem_collection'!X86)),"YES","")</f>
        <v>YES</v>
      </c>
    </row>
    <row r="526" spans="1:40" ht="15" customHeight="1">
      <c r="A526" s="268" t="s">
        <v>2460</v>
      </c>
      <c r="B526" s="282">
        <f>'Dry_Litterbag Placem_Collection'!A87</f>
        <v>85</v>
      </c>
      <c r="C526" s="282" t="str">
        <f>'Dry_Litterbag Placem_Collection'!B87</f>
        <v>Maswa</v>
      </c>
      <c r="D526" s="282" t="s">
        <v>2677</v>
      </c>
      <c r="E526" s="282" t="s">
        <v>2679</v>
      </c>
      <c r="F526" s="282">
        <v>3</v>
      </c>
      <c r="G526" s="283" t="str">
        <f>'Dry_Litterbag Placem_Collection'!C87</f>
        <v>Dry_W3_T5</v>
      </c>
      <c r="H526" s="293" t="s">
        <v>3672</v>
      </c>
      <c r="I526" s="285" t="s">
        <v>1147</v>
      </c>
      <c r="J526" s="233" t="str">
        <f>'WetLitterbags placem_collection'!O87</f>
        <v>G441</v>
      </c>
      <c r="K526" s="235">
        <f>IFERROR(INDEX('Green_rooibos initial weight'!$C$5:$C$1749,MATCH(J526, 'Green_rooibos initial weight'!$A$5:$A$1749,0)),"")</f>
        <v>2.1040000000000001</v>
      </c>
      <c r="L526" s="235">
        <f t="shared" si="60"/>
        <v>1.8542000000000001</v>
      </c>
      <c r="M526" s="235">
        <f>AVERAGE('Ashed teabags wet'!$J$809:$J$813,'Ashed teabags wet'!$J$817:$J$818,'Ashed teabags wet'!$J$820:$J$821)</f>
        <v>5.5094158734921841</v>
      </c>
      <c r="N526" s="235">
        <f t="shared" si="61"/>
        <v>1.7520444108737081</v>
      </c>
      <c r="O526" s="235">
        <f>IF(IFERROR(INDEX('Both teabags AfterWet'!$D$1:$D$839,MATCH(J526,'Both teabags AfterWet'!$B$1:$B$839,0)),"")="","",(IFERROR(INDEX('Both teabags AfterWet'!$D$1:$D$839,MATCH(J526,'Both teabags AfterWet'!$B$1:$B$839,0)),"")))</f>
        <v>0.96599999999999997</v>
      </c>
      <c r="P526" s="235">
        <f t="shared" si="62"/>
        <v>0.8153999999999999</v>
      </c>
      <c r="Q526" s="235">
        <f>IFERROR(INDEX('Ashed teabags wet'!$J$2:$J$825,MATCH(J526,'Ashed teabags wet'!$B$2:$B$825,0)),"")</f>
        <v>11.595639246779045</v>
      </c>
      <c r="R526" s="235">
        <f t="shared" si="65"/>
        <v>0.7208491575817636</v>
      </c>
      <c r="S526" s="236">
        <f>'WetLitterbags placem_collection'!E87</f>
        <v>42767</v>
      </c>
      <c r="T526" s="236">
        <f>IF('WetLitterbags placem_collection'!G87="","",'WetLitterbags placem_collection'!G87)</f>
        <v>42819</v>
      </c>
      <c r="U526" s="237">
        <f t="shared" si="59"/>
        <v>52</v>
      </c>
      <c r="V526" s="235">
        <f t="shared" si="63"/>
        <v>1.0388000000000002</v>
      </c>
      <c r="W526" s="235">
        <f t="shared" si="64"/>
        <v>1.0311952532919446</v>
      </c>
      <c r="X526">
        <f>IFERROR(INDEX(Rainfall_Wet!$O$2:$O$217,MATCH(B526, Rainfall_Wet!$A$2:$A$217,0)),"")</f>
        <v>194.93009798400001</v>
      </c>
      <c r="Y526" s="241">
        <v>38.691629007962128</v>
      </c>
      <c r="Z526" s="241">
        <v>26.81299763288143</v>
      </c>
      <c r="AA526" s="241">
        <v>34.495373359156439</v>
      </c>
      <c r="AB526" s="242" t="s">
        <v>2693</v>
      </c>
      <c r="AC526" s="241">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s="25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f>
        <v/>
      </c>
      <c r="AM526" t="str">
        <f>IF(ISNUMBER(SEARCH("H", 'WetLitterbags placem_collection'!X87)),"YES","")</f>
        <v/>
      </c>
      <c r="AN526" t="str">
        <f>IF(ISNUMBER(SEARCH("R", 'WetLitterbags placem_collection'!X87)),"YES","")</f>
        <v>YES</v>
      </c>
    </row>
    <row r="527" spans="1:40" ht="15" customHeight="1">
      <c r="A527" s="268" t="s">
        <v>2460</v>
      </c>
      <c r="B527" s="282">
        <f>'Dry_Litterbag Placem_Collection'!A88</f>
        <v>86</v>
      </c>
      <c r="C527" s="282" t="str">
        <f>'Dry_Litterbag Placem_Collection'!B88</f>
        <v>Maswa</v>
      </c>
      <c r="D527" s="282" t="s">
        <v>2677</v>
      </c>
      <c r="E527" s="282" t="s">
        <v>2679</v>
      </c>
      <c r="F527" s="282">
        <v>3</v>
      </c>
      <c r="G527" s="283" t="str">
        <f>'Dry_Litterbag Placem_Collection'!C88</f>
        <v>Dry_W3_T6</v>
      </c>
      <c r="H527" s="293" t="s">
        <v>3672</v>
      </c>
      <c r="I527" s="285" t="s">
        <v>1147</v>
      </c>
      <c r="J527" s="233" t="str">
        <f>'WetLitterbags placem_collection'!O88</f>
        <v>G561</v>
      </c>
      <c r="K527" s="235">
        <f>IFERROR(INDEX('Green_rooibos initial weight'!$C$5:$C$1749,MATCH(J527, 'Green_rooibos initial weight'!$A$5:$A$1749,0)),"")</f>
        <v>2.1259999999999999</v>
      </c>
      <c r="L527" s="235">
        <f t="shared" si="60"/>
        <v>1.8761999999999999</v>
      </c>
      <c r="M527" s="235">
        <f>AVERAGE('Ashed teabags wet'!$J$809:$J$813,'Ashed teabags wet'!$J$817:$J$818,'Ashed teabags wet'!$J$820:$J$821)</f>
        <v>5.5094158734921841</v>
      </c>
      <c r="N527" s="235">
        <f t="shared" si="61"/>
        <v>1.7728323393815395</v>
      </c>
      <c r="O527" s="235">
        <f>IF(IFERROR(INDEX('Both teabags AfterWet'!$D$1:$D$839,MATCH(J527,'Both teabags AfterWet'!$B$1:$B$839,0)),"")="","",(IFERROR(INDEX('Both teabags AfterWet'!$D$1:$D$839,MATCH(J527,'Both teabags AfterWet'!$B$1:$B$839,0)),"")))</f>
        <v>0.74650000000000005</v>
      </c>
      <c r="P527" s="235">
        <f t="shared" si="62"/>
        <v>0.5959000000000001</v>
      </c>
      <c r="Q527" s="235">
        <f>IFERROR(INDEX('Ashed teabags wet'!$J$2:$J$825,MATCH(J527,'Ashed teabags wet'!$B$2:$B$825,0)),"")</f>
        <v>8.6978131212732563</v>
      </c>
      <c r="R527" s="235">
        <f t="shared" si="65"/>
        <v>0.54406973161033279</v>
      </c>
      <c r="S527" s="236">
        <f>'WetLitterbags placem_collection'!E88</f>
        <v>42767</v>
      </c>
      <c r="T527" s="236">
        <f>IF('WetLitterbags placem_collection'!G88="","",'WetLitterbags placem_collection'!G88)</f>
        <v>42819</v>
      </c>
      <c r="U527" s="237">
        <f t="shared" si="59"/>
        <v>52</v>
      </c>
      <c r="V527" s="235">
        <f t="shared" si="63"/>
        <v>1.2802999999999998</v>
      </c>
      <c r="W527" s="235">
        <f t="shared" si="64"/>
        <v>1.2287626077712068</v>
      </c>
      <c r="X527">
        <f>IFERROR(INDEX(Rainfall_Wet!$O$2:$O$217,MATCH(B527, Rainfall_Wet!$A$2:$A$217,0)),"")</f>
        <v>194.93009798400001</v>
      </c>
      <c r="Y527" s="241">
        <v>38.691629007962128</v>
      </c>
      <c r="Z527" s="241">
        <v>26.81299763288143</v>
      </c>
      <c r="AA527" s="241">
        <v>34.495373359156439</v>
      </c>
      <c r="AB527" s="242" t="s">
        <v>2693</v>
      </c>
      <c r="AC527" s="241">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s="25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f>
        <v/>
      </c>
      <c r="AM527" t="str">
        <f>IF(ISNUMBER(SEARCH("H", 'WetLitterbags placem_collection'!X88)),"YES","")</f>
        <v/>
      </c>
      <c r="AN527" t="str">
        <f>IF(ISNUMBER(SEARCH("R", 'WetLitterbags placem_collection'!X88)),"YES","")</f>
        <v>YES</v>
      </c>
    </row>
    <row r="528" spans="1:40" ht="15" customHeight="1">
      <c r="A528" s="268" t="s">
        <v>2460</v>
      </c>
      <c r="B528" s="282">
        <f>'Dry_Litterbag Placem_Collection'!A89</f>
        <v>87</v>
      </c>
      <c r="C528" s="282" t="str">
        <f>'Dry_Litterbag Placem_Collection'!B89</f>
        <v>Maswa</v>
      </c>
      <c r="D528" s="282" t="s">
        <v>2677</v>
      </c>
      <c r="E528" s="282" t="s">
        <v>2679</v>
      </c>
      <c r="F528" s="282">
        <v>3</v>
      </c>
      <c r="G528" s="283" t="str">
        <f>'Dry_Litterbag Placem_Collection'!C89</f>
        <v>Dry_W3_T7</v>
      </c>
      <c r="H528" s="293" t="s">
        <v>3672</v>
      </c>
      <c r="I528" s="285" t="s">
        <v>1147</v>
      </c>
      <c r="J528" s="233" t="str">
        <f>'WetLitterbags placem_collection'!O89</f>
        <v>G632</v>
      </c>
      <c r="K528" s="235">
        <f>IFERROR(INDEX('Green_rooibos initial weight'!$C$5:$C$1749,MATCH(J528, 'Green_rooibos initial weight'!$A$5:$A$1749,0)),"")</f>
        <v>2.0779999999999998</v>
      </c>
      <c r="L528" s="235">
        <f t="shared" si="60"/>
        <v>1.8281999999999998</v>
      </c>
      <c r="M528" s="235">
        <f>AVERAGE('Ashed teabags wet'!$J$809:$J$813,'Ashed teabags wet'!$J$817:$J$818,'Ashed teabags wet'!$J$820:$J$821)</f>
        <v>5.5094158734921841</v>
      </c>
      <c r="N528" s="235">
        <f t="shared" si="61"/>
        <v>1.7274768590008158</v>
      </c>
      <c r="O528" s="235">
        <f>IF(IFERROR(INDEX('Both teabags AfterWet'!$D$1:$D$839,MATCH(J528,'Both teabags AfterWet'!$B$1:$B$839,0)),"")="","",(IFERROR(INDEX('Both teabags AfterWet'!$D$1:$D$839,MATCH(J528,'Both teabags AfterWet'!$B$1:$B$839,0)),"")))</f>
        <v>0.81640000000000001</v>
      </c>
      <c r="P528" s="235">
        <f t="shared" si="62"/>
        <v>0.66579999999999995</v>
      </c>
      <c r="Q528" s="235">
        <f>IFERROR(INDEX('Ashed teabags wet'!$J$2:$J$825,MATCH(J528,'Ashed teabags wet'!$B$2:$B$825,0)),"")</f>
        <v>14.564493098524098</v>
      </c>
      <c r="R528" s="235">
        <f t="shared" si="65"/>
        <v>0.56882960495002655</v>
      </c>
      <c r="S528" s="236">
        <f>'WetLitterbags placem_collection'!E89</f>
        <v>42767</v>
      </c>
      <c r="T528" s="236">
        <f>IF('WetLitterbags placem_collection'!G89="","",'WetLitterbags placem_collection'!G89)</f>
        <v>42819</v>
      </c>
      <c r="U528" s="237">
        <f t="shared" si="59"/>
        <v>52</v>
      </c>
      <c r="V528" s="235">
        <f t="shared" si="63"/>
        <v>1.1623999999999999</v>
      </c>
      <c r="W528" s="235">
        <f t="shared" si="64"/>
        <v>1.1586472540507893</v>
      </c>
      <c r="X528">
        <f>IFERROR(INDEX(Rainfall_Wet!$O$2:$O$217,MATCH(B528, Rainfall_Wet!$A$2:$A$217,0)),"")</f>
        <v>194.93009798400001</v>
      </c>
      <c r="Y528" s="241">
        <v>38.691629007962128</v>
      </c>
      <c r="Z528" s="241">
        <v>26.81299763288143</v>
      </c>
      <c r="AA528" s="241">
        <v>34.495373359156439</v>
      </c>
      <c r="AB528" s="242" t="s">
        <v>2693</v>
      </c>
      <c r="AC528" s="241">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s="25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f>
        <v/>
      </c>
      <c r="AM528" t="str">
        <f>IF(ISNUMBER(SEARCH("H", 'WetLitterbags placem_collection'!X89)),"YES","")</f>
        <v/>
      </c>
      <c r="AN528" t="str">
        <f>IF(ISNUMBER(SEARCH("R", 'WetLitterbags placem_collection'!X89)),"YES","")</f>
        <v>YES</v>
      </c>
    </row>
    <row r="529" spans="1:40" ht="15" customHeight="1">
      <c r="A529" s="268" t="s">
        <v>2460</v>
      </c>
      <c r="B529" s="282">
        <f>'Dry_Litterbag Placem_Collection'!A90</f>
        <v>88</v>
      </c>
      <c r="C529" s="282" t="str">
        <f>'Dry_Litterbag Placem_Collection'!B90</f>
        <v>Maswa</v>
      </c>
      <c r="D529" s="282" t="s">
        <v>2677</v>
      </c>
      <c r="E529" s="282" t="s">
        <v>2679</v>
      </c>
      <c r="F529" s="282">
        <v>3</v>
      </c>
      <c r="G529" s="283" t="str">
        <f>'Dry_Litterbag Placem_Collection'!C90</f>
        <v>Dry_W3_T8</v>
      </c>
      <c r="H529" s="293" t="s">
        <v>3672</v>
      </c>
      <c r="I529" s="285" t="s">
        <v>1147</v>
      </c>
      <c r="J529" s="233" t="str">
        <f>'WetLitterbags placem_collection'!O90</f>
        <v>G611</v>
      </c>
      <c r="K529" s="235">
        <f>IFERROR(INDEX('Green_rooibos initial weight'!$C$5:$C$1749,MATCH(J529, 'Green_rooibos initial weight'!$A$5:$A$1749,0)),"")</f>
        <v>1.99</v>
      </c>
      <c r="L529" s="235">
        <f t="shared" si="60"/>
        <v>1.7402</v>
      </c>
      <c r="M529" s="235">
        <f>AVERAGE('Ashed teabags wet'!$J$809:$J$813,'Ashed teabags wet'!$J$817:$J$818,'Ashed teabags wet'!$J$820:$J$821)</f>
        <v>5.5094158734921841</v>
      </c>
      <c r="N529" s="235">
        <f t="shared" si="61"/>
        <v>1.6443251449694889</v>
      </c>
      <c r="O529" s="235" t="str">
        <f>IF(IFERROR(INDEX('Both teabags AfterWet'!$D$1:$D$839,MATCH(J529,'Both teabags AfterWet'!$B$1:$B$839,0)),"")="","",(IFERROR(INDEX('Both teabags AfterWet'!$D$1:$D$839,MATCH(J529,'Both teabags AfterWet'!$B$1:$B$839,0)),"")))</f>
        <v/>
      </c>
      <c r="P529" s="235" t="str">
        <f t="shared" si="62"/>
        <v/>
      </c>
      <c r="Q529" s="235" t="str">
        <f>IFERROR(INDEX('Ashed teabags wet'!$J$2:$J$825,MATCH(J529,'Ashed teabags wet'!$B$2:$B$825,0)),"")</f>
        <v/>
      </c>
      <c r="R529" s="235" t="str">
        <f t="shared" si="65"/>
        <v/>
      </c>
      <c r="S529" s="236">
        <f>'WetLitterbags placem_collection'!E90</f>
        <v>42767</v>
      </c>
      <c r="T529" s="236" t="str">
        <f>IF('WetLitterbags placem_collection'!G90="","",'WetLitterbags placem_collection'!G90)</f>
        <v/>
      </c>
      <c r="U529" s="237" t="str">
        <f t="shared" si="59"/>
        <v/>
      </c>
      <c r="V529" s="235" t="str">
        <f t="shared" si="63"/>
        <v/>
      </c>
      <c r="W529" s="235" t="str">
        <f t="shared" si="64"/>
        <v/>
      </c>
      <c r="X529" t="str">
        <f>IFERROR(INDEX(Rainfall_Wet!$O$2:$O$217,MATCH(B529, Rainfall_Wet!$A$2:$A$217,0)),"")</f>
        <v/>
      </c>
      <c r="Y529" s="241">
        <v>38.691629007962128</v>
      </c>
      <c r="Z529" s="241">
        <v>26.81299763288143</v>
      </c>
      <c r="AA529" s="241">
        <v>34.495373359156439</v>
      </c>
      <c r="AB529" s="242" t="s">
        <v>2693</v>
      </c>
      <c r="AC529" s="241">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s="25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f>
        <v/>
      </c>
      <c r="AM529" t="str">
        <f>IF(ISNUMBER(SEARCH("H", 'WetLitterbags placem_collection'!X90)),"YES","")</f>
        <v/>
      </c>
      <c r="AN529" t="str">
        <f>IF(ISNUMBER(SEARCH("R", 'WetLitterbags placem_collection'!X90)),"YES","")</f>
        <v/>
      </c>
    </row>
    <row r="530" spans="1:40" ht="15" customHeight="1">
      <c r="A530" s="268" t="s">
        <v>2460</v>
      </c>
      <c r="B530" s="282">
        <f>'Dry_Litterbag Placem_Collection'!A91</f>
        <v>89</v>
      </c>
      <c r="C530" s="282" t="str">
        <f>'Dry_Litterbag Placem_Collection'!B91</f>
        <v>Maswa</v>
      </c>
      <c r="D530" s="282" t="s">
        <v>2677</v>
      </c>
      <c r="E530" s="282" t="s">
        <v>2679</v>
      </c>
      <c r="F530" s="282">
        <v>4</v>
      </c>
      <c r="G530" s="283" t="str">
        <f>'Dry_Litterbag Placem_Collection'!C91</f>
        <v>Dry_W4_T1</v>
      </c>
      <c r="H530" s="293" t="s">
        <v>3672</v>
      </c>
      <c r="I530" s="285" t="s">
        <v>1147</v>
      </c>
      <c r="J530" s="233" t="str">
        <f>'WetLitterbags placem_collection'!O91</f>
        <v>G469</v>
      </c>
      <c r="K530" s="235">
        <f>IFERROR(INDEX('Green_rooibos initial weight'!$C$5:$C$1749,MATCH(J530, 'Green_rooibos initial weight'!$A$5:$A$1749,0)),"")</f>
        <v>1.9630000000000001</v>
      </c>
      <c r="L530" s="235">
        <f t="shared" si="60"/>
        <v>1.7132000000000001</v>
      </c>
      <c r="M530" s="235">
        <f>AVERAGE('Ashed teabags wet'!$J$809:$J$813,'Ashed teabags wet'!$J$817:$J$818,'Ashed teabags wet'!$J$820:$J$821)</f>
        <v>5.5094158734921841</v>
      </c>
      <c r="N530" s="235">
        <f t="shared" si="61"/>
        <v>1.6188126872553319</v>
      </c>
      <c r="O530" s="235">
        <f>IF(IFERROR(INDEX('Both teabags AfterWet'!$D$1:$D$839,MATCH(J530,'Both teabags AfterWet'!$B$1:$B$839,0)),"")="","",(IFERROR(INDEX('Both teabags AfterWet'!$D$1:$D$839,MATCH(J530,'Both teabags AfterWet'!$B$1:$B$839,0)),"")))</f>
        <v>1.5169999999999999</v>
      </c>
      <c r="P530" s="235">
        <f t="shared" si="62"/>
        <v>1.3663999999999998</v>
      </c>
      <c r="Q530" s="235">
        <f>IFERROR(INDEX('Ashed teabags wet'!$J$2:$J$825,MATCH(J530,'Ashed teabags wet'!$B$2:$B$825,0)),"")</f>
        <v>48.044965786901678</v>
      </c>
      <c r="R530" s="235">
        <f t="shared" si="65"/>
        <v>0.70991358748777544</v>
      </c>
      <c r="S530" s="236">
        <f>'WetLitterbags placem_collection'!E91</f>
        <v>42767</v>
      </c>
      <c r="T530" s="236">
        <f>IF('WetLitterbags placem_collection'!G91="","",'WetLitterbags placem_collection'!G91)</f>
        <v>42819</v>
      </c>
      <c r="U530" s="237">
        <f t="shared" si="59"/>
        <v>52</v>
      </c>
      <c r="V530" s="235">
        <f t="shared" si="63"/>
        <v>0.34680000000000022</v>
      </c>
      <c r="W530" s="235">
        <f t="shared" si="64"/>
        <v>0.90889909976755645</v>
      </c>
      <c r="X530">
        <f>IFERROR(INDEX(Rainfall_Wet!$O$2:$O$217,MATCH(B530, Rainfall_Wet!$A$2:$A$217,0)),"")</f>
        <v>194.93009798400001</v>
      </c>
      <c r="Y530" s="241">
        <v>28.145762029394</v>
      </c>
      <c r="Z530" s="241">
        <v>25.085564727199518</v>
      </c>
      <c r="AA530" s="241">
        <v>46.768673243406489</v>
      </c>
      <c r="AB530" s="242" t="s">
        <v>2688</v>
      </c>
      <c r="AC530" s="241">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s="25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f>
        <v/>
      </c>
      <c r="AM530" t="str">
        <f>IF(ISNUMBER(SEARCH("H", 'WetLitterbags placem_collection'!X91)),"YES","")</f>
        <v/>
      </c>
      <c r="AN530" t="str">
        <f>IF(ISNUMBER(SEARCH("R", 'WetLitterbags placem_collection'!X91)),"YES","")</f>
        <v>YES</v>
      </c>
    </row>
    <row r="531" spans="1:40" ht="15" customHeight="1">
      <c r="A531" s="268" t="s">
        <v>2460</v>
      </c>
      <c r="B531" s="282">
        <f>'Dry_Litterbag Placem_Collection'!A92</f>
        <v>90</v>
      </c>
      <c r="C531" s="282" t="str">
        <f>'Dry_Litterbag Placem_Collection'!B92</f>
        <v>Maswa</v>
      </c>
      <c r="D531" s="282" t="s">
        <v>2677</v>
      </c>
      <c r="E531" s="282" t="s">
        <v>2679</v>
      </c>
      <c r="F531" s="282">
        <v>4</v>
      </c>
      <c r="G531" s="283" t="str">
        <f>'Dry_Litterbag Placem_Collection'!C92</f>
        <v>Dry_W4_T2</v>
      </c>
      <c r="H531" s="293" t="s">
        <v>3672</v>
      </c>
      <c r="I531" s="285" t="s">
        <v>1147</v>
      </c>
      <c r="J531" s="233" t="str">
        <f>'WetLitterbags placem_collection'!O92</f>
        <v>G355</v>
      </c>
      <c r="K531" s="235">
        <f>IFERROR(INDEX('Green_rooibos initial weight'!$C$5:$C$1749,MATCH(J531, 'Green_rooibos initial weight'!$A$5:$A$1749,0)),"")</f>
        <v>2.0489999999999999</v>
      </c>
      <c r="L531" s="235">
        <f t="shared" si="60"/>
        <v>1.7991999999999999</v>
      </c>
      <c r="M531" s="235">
        <f>AVERAGE('Ashed teabags wet'!$J$809:$J$813,'Ashed teabags wet'!$J$817:$J$818,'Ashed teabags wet'!$J$820:$J$821)</f>
        <v>5.5094158734921841</v>
      </c>
      <c r="N531" s="235">
        <f t="shared" si="61"/>
        <v>1.7000745896041285</v>
      </c>
      <c r="O531" s="235">
        <f>IF(IFERROR(INDEX('Both teabags AfterWet'!$D$1:$D$839,MATCH(J531,'Both teabags AfterWet'!$B$1:$B$839,0)),"")="","",(IFERROR(INDEX('Both teabags AfterWet'!$D$1:$D$839,MATCH(J531,'Both teabags AfterWet'!$B$1:$B$839,0)),"")))</f>
        <v>0.78380000000000005</v>
      </c>
      <c r="P531" s="235">
        <f t="shared" si="62"/>
        <v>0.63319999999999999</v>
      </c>
      <c r="Q531" s="235">
        <f>IFERROR(INDEX('Ashed teabags wet'!$J$2:$J$825,MATCH(J531,'Ashed teabags wet'!$B$2:$B$825,0)),"")</f>
        <v>6.6735644076571221</v>
      </c>
      <c r="R531" s="235">
        <f t="shared" si="65"/>
        <v>0.59094299017071505</v>
      </c>
      <c r="S531" s="236">
        <f>'WetLitterbags placem_collection'!E92</f>
        <v>42767</v>
      </c>
      <c r="T531" s="236">
        <f>IF('WetLitterbags placem_collection'!G92="","",'WetLitterbags placem_collection'!G92)</f>
        <v>42819</v>
      </c>
      <c r="U531" s="237">
        <f t="shared" si="59"/>
        <v>52</v>
      </c>
      <c r="V531" s="235">
        <f t="shared" si="63"/>
        <v>1.1659999999999999</v>
      </c>
      <c r="W531" s="235">
        <f t="shared" si="64"/>
        <v>1.1091315994334134</v>
      </c>
      <c r="X531">
        <f>IFERROR(INDEX(Rainfall_Wet!$O$2:$O$217,MATCH(B531, Rainfall_Wet!$A$2:$A$217,0)),"")</f>
        <v>194.93009798400001</v>
      </c>
      <c r="Y531" s="241">
        <v>28.145762029394</v>
      </c>
      <c r="Z531" s="241">
        <v>25.085564727199518</v>
      </c>
      <c r="AA531" s="241">
        <v>46.768673243406489</v>
      </c>
      <c r="AB531" s="242" t="s">
        <v>2688</v>
      </c>
      <c r="AC531" s="241">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s="25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f>
        <v/>
      </c>
      <c r="AM531" t="str">
        <f>IF(ISNUMBER(SEARCH("H", 'WetLitterbags placem_collection'!X92)),"YES","")</f>
        <v/>
      </c>
      <c r="AN531" t="str">
        <f>IF(ISNUMBER(SEARCH("R", 'WetLitterbags placem_collection'!X92)),"YES","")</f>
        <v/>
      </c>
    </row>
    <row r="532" spans="1:40" ht="15" customHeight="1">
      <c r="A532" s="268" t="s">
        <v>2460</v>
      </c>
      <c r="B532" s="282">
        <f>'Dry_Litterbag Placem_Collection'!A93</f>
        <v>91</v>
      </c>
      <c r="C532" s="282" t="str">
        <f>'Dry_Litterbag Placem_Collection'!B93</f>
        <v>Maswa</v>
      </c>
      <c r="D532" s="282" t="s">
        <v>2677</v>
      </c>
      <c r="E532" s="282" t="s">
        <v>2679</v>
      </c>
      <c r="F532" s="282">
        <v>4</v>
      </c>
      <c r="G532" s="283" t="str">
        <f>'Dry_Litterbag Placem_Collection'!C93</f>
        <v>Dry_W4_T3</v>
      </c>
      <c r="H532" s="293" t="s">
        <v>3672</v>
      </c>
      <c r="I532" s="285" t="s">
        <v>1147</v>
      </c>
      <c r="J532" s="233" t="str">
        <f>'WetLitterbags placem_collection'!O93</f>
        <v>G547</v>
      </c>
      <c r="K532" s="235">
        <f>IFERROR(INDEX('Green_rooibos initial weight'!$C$5:$C$1749,MATCH(J532, 'Green_rooibos initial weight'!$A$5:$A$1749,0)),"")</f>
        <v>2.121</v>
      </c>
      <c r="L532" s="235">
        <f t="shared" si="60"/>
        <v>1.8712</v>
      </c>
      <c r="M532" s="235">
        <f>AVERAGE('Ashed teabags wet'!$J$809:$J$813,'Ashed teabags wet'!$J$817:$J$818,'Ashed teabags wet'!$J$820:$J$821)</f>
        <v>5.5094158734921841</v>
      </c>
      <c r="N532" s="235">
        <f t="shared" si="61"/>
        <v>1.7681078101752141</v>
      </c>
      <c r="O532" s="235">
        <f>IF(IFERROR(INDEX('Both teabags AfterWet'!$D$1:$D$839,MATCH(J532,'Both teabags AfterWet'!$B$1:$B$839,0)),"")="","",(IFERROR(INDEX('Both teabags AfterWet'!$D$1:$D$839,MATCH(J532,'Both teabags AfterWet'!$B$1:$B$839,0)),"")))</f>
        <v>1.069</v>
      </c>
      <c r="P532" s="235">
        <f t="shared" si="62"/>
        <v>0.91839999999999988</v>
      </c>
      <c r="Q532" s="235">
        <f>IFERROR(INDEX('Ashed teabags wet'!$J$2:$J$825,MATCH(J532,'Ashed teabags wet'!$B$2:$B$825,0)),"")</f>
        <v>26.348448687350785</v>
      </c>
      <c r="R532" s="235">
        <f t="shared" si="65"/>
        <v>0.67641584725537029</v>
      </c>
      <c r="S532" s="236">
        <f>'WetLitterbags placem_collection'!E93</f>
        <v>42767</v>
      </c>
      <c r="T532" s="236">
        <f>IF('WetLitterbags placem_collection'!G93="","",'WetLitterbags placem_collection'!G93)</f>
        <v>42819</v>
      </c>
      <c r="U532" s="237">
        <f t="shared" si="59"/>
        <v>52</v>
      </c>
      <c r="V532" s="235">
        <f t="shared" si="63"/>
        <v>0.95280000000000009</v>
      </c>
      <c r="W532" s="235">
        <f t="shared" si="64"/>
        <v>1.0916919629198438</v>
      </c>
      <c r="X532">
        <f>IFERROR(INDEX(Rainfall_Wet!$O$2:$O$217,MATCH(B532, Rainfall_Wet!$A$2:$A$217,0)),"")</f>
        <v>194.93009798400001</v>
      </c>
      <c r="Y532" s="241">
        <v>28.145762029394</v>
      </c>
      <c r="Z532" s="241">
        <v>25.085564727199518</v>
      </c>
      <c r="AA532" s="241">
        <v>46.768673243406489</v>
      </c>
      <c r="AB532" s="242" t="s">
        <v>2688</v>
      </c>
      <c r="AC532" s="241">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s="25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f>
        <v/>
      </c>
      <c r="AM532" t="str">
        <f>IF(ISNUMBER(SEARCH("H", 'WetLitterbags placem_collection'!X93)),"YES","")</f>
        <v/>
      </c>
      <c r="AN532" t="str">
        <f>IF(ISNUMBER(SEARCH("R", 'WetLitterbags placem_collection'!X93)),"YES","")</f>
        <v>YES</v>
      </c>
    </row>
    <row r="533" spans="1:40" ht="15" customHeight="1">
      <c r="A533" s="268" t="s">
        <v>2460</v>
      </c>
      <c r="B533" s="282">
        <f>'Dry_Litterbag Placem_Collection'!A94</f>
        <v>92</v>
      </c>
      <c r="C533" s="282" t="str">
        <f>'Dry_Litterbag Placem_Collection'!B94</f>
        <v>Maswa</v>
      </c>
      <c r="D533" s="282" t="s">
        <v>2677</v>
      </c>
      <c r="E533" s="282" t="s">
        <v>2679</v>
      </c>
      <c r="F533" s="282">
        <v>4</v>
      </c>
      <c r="G533" s="283" t="str">
        <f>'Dry_Litterbag Placem_Collection'!C94</f>
        <v>Dry_W4_T4</v>
      </c>
      <c r="H533" s="293" t="s">
        <v>3672</v>
      </c>
      <c r="I533" s="285" t="s">
        <v>1147</v>
      </c>
      <c r="J533" s="233" t="str">
        <f>'WetLitterbags placem_collection'!O94</f>
        <v>G763</v>
      </c>
      <c r="K533" s="235">
        <f>IFERROR(INDEX('Green_rooibos initial weight'!$C$5:$C$1749,MATCH(J533, 'Green_rooibos initial weight'!$A$5:$A$1749,0)),"")</f>
        <v>2.0590000000000002</v>
      </c>
      <c r="L533" s="235">
        <f t="shared" si="60"/>
        <v>1.8092000000000001</v>
      </c>
      <c r="M533" s="235">
        <f>AVERAGE('Ashed teabags wet'!$J$809:$J$813,'Ashed teabags wet'!$J$817:$J$818,'Ashed teabags wet'!$J$820:$J$821)</f>
        <v>5.5094158734921841</v>
      </c>
      <c r="N533" s="235">
        <f t="shared" si="61"/>
        <v>1.7095236480167795</v>
      </c>
      <c r="O533" s="235" t="str">
        <f>IF(IFERROR(INDEX('Both teabags AfterWet'!$D$1:$D$839,MATCH(J533,'Both teabags AfterWet'!$B$1:$B$839,0)),"")="","",(IFERROR(INDEX('Both teabags AfterWet'!$D$1:$D$839,MATCH(J533,'Both teabags AfterWet'!$B$1:$B$839,0)),"")))</f>
        <v/>
      </c>
      <c r="P533" s="235" t="str">
        <f t="shared" si="62"/>
        <v/>
      </c>
      <c r="Q533" s="235">
        <f>IFERROR(INDEX('Ashed teabags wet'!$J$2:$J$825,MATCH(J533,'Ashed teabags wet'!$B$2:$B$825,0)),"")</f>
        <v>39.468503937007327</v>
      </c>
      <c r="R533" s="235" t="str">
        <f t="shared" si="65"/>
        <v/>
      </c>
      <c r="S533" s="236">
        <f>'WetLitterbags placem_collection'!E94</f>
        <v>42767</v>
      </c>
      <c r="T533" s="236">
        <f>IF('WetLitterbags placem_collection'!G94="","",'WetLitterbags placem_collection'!G94)</f>
        <v>42819</v>
      </c>
      <c r="U533" s="237">
        <f t="shared" si="59"/>
        <v>52</v>
      </c>
      <c r="V533" s="235" t="str">
        <f t="shared" si="63"/>
        <v/>
      </c>
      <c r="W533" s="235" t="str">
        <f t="shared" si="64"/>
        <v/>
      </c>
      <c r="X533">
        <f>IFERROR(INDEX(Rainfall_Wet!$O$2:$O$217,MATCH(B533, Rainfall_Wet!$A$2:$A$217,0)),"")</f>
        <v>194.93009798400001</v>
      </c>
      <c r="Y533" s="241">
        <v>28.145762029394</v>
      </c>
      <c r="Z533" s="241">
        <v>25.085564727199518</v>
      </c>
      <c r="AA533" s="241">
        <v>46.768673243406489</v>
      </c>
      <c r="AB533" s="242" t="s">
        <v>2688</v>
      </c>
      <c r="AC533" s="241">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s="25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f>
        <v/>
      </c>
      <c r="AM533" t="str">
        <f>IF(ISNUMBER(SEARCH("H", 'WetLitterbags placem_collection'!X94)),"YES","")</f>
        <v/>
      </c>
      <c r="AN533" t="str">
        <f>IF(ISNUMBER(SEARCH("R", 'WetLitterbags placem_collection'!X94)),"YES","")</f>
        <v>YES</v>
      </c>
    </row>
    <row r="534" spans="1:40" ht="15" customHeight="1">
      <c r="A534" s="268" t="s">
        <v>2460</v>
      </c>
      <c r="B534" s="282">
        <f>'Dry_Litterbag Placem_Collection'!A95</f>
        <v>93</v>
      </c>
      <c r="C534" s="282" t="str">
        <f>'Dry_Litterbag Placem_Collection'!B95</f>
        <v>Maswa</v>
      </c>
      <c r="D534" s="282" t="s">
        <v>2677</v>
      </c>
      <c r="E534" s="282" t="s">
        <v>2679</v>
      </c>
      <c r="F534" s="282">
        <v>4</v>
      </c>
      <c r="G534" s="283" t="str">
        <f>'Dry_Litterbag Placem_Collection'!C95</f>
        <v>Dry_W4_T5</v>
      </c>
      <c r="H534" s="293" t="s">
        <v>3672</v>
      </c>
      <c r="I534" s="285" t="s">
        <v>1147</v>
      </c>
      <c r="J534" s="233" t="str">
        <f>'WetLitterbags placem_collection'!O95</f>
        <v>G424</v>
      </c>
      <c r="K534" s="235">
        <f>IFERROR(INDEX('Green_rooibos initial weight'!$C$5:$C$1749,MATCH(J534, 'Green_rooibos initial weight'!$A$5:$A$1749,0)),"")</f>
        <v>1.9590000000000001</v>
      </c>
      <c r="L534" s="235">
        <f t="shared" si="60"/>
        <v>1.7092000000000001</v>
      </c>
      <c r="M534" s="235">
        <f>AVERAGE('Ashed teabags wet'!$J$809:$J$813,'Ashed teabags wet'!$J$817:$J$818,'Ashed teabags wet'!$J$820:$J$821)</f>
        <v>5.5094158734921841</v>
      </c>
      <c r="N534" s="235">
        <f t="shared" si="61"/>
        <v>1.6150330638902717</v>
      </c>
      <c r="O534" s="235">
        <f>IF(IFERROR(INDEX('Both teabags AfterWet'!$D$1:$D$839,MATCH(J534,'Both teabags AfterWet'!$B$1:$B$839,0)),"")="","",(IFERROR(INDEX('Both teabags AfterWet'!$D$1:$D$839,MATCH(J534,'Both teabags AfterWet'!$B$1:$B$839,0)),"")))</f>
        <v>0.66039999999999999</v>
      </c>
      <c r="P534" s="235">
        <f t="shared" si="62"/>
        <v>0.50980000000000003</v>
      </c>
      <c r="Q534" s="235">
        <f>IFERROR(INDEX('Ashed teabags wet'!$J$2:$J$825,MATCH(J534,'Ashed teabags wet'!$B$2:$B$825,0)),"")</f>
        <v>9.5166915794729583</v>
      </c>
      <c r="R534" s="235">
        <f t="shared" si="65"/>
        <v>0.46128390632784688</v>
      </c>
      <c r="S534" s="236">
        <f>'WetLitterbags placem_collection'!E95</f>
        <v>42767</v>
      </c>
      <c r="T534" s="236">
        <f>IF('WetLitterbags placem_collection'!G95="","",'WetLitterbags placem_collection'!G95)</f>
        <v>42819</v>
      </c>
      <c r="U534" s="237">
        <f t="shared" si="59"/>
        <v>52</v>
      </c>
      <c r="V534" s="235">
        <f t="shared" si="63"/>
        <v>1.1994</v>
      </c>
      <c r="W534" s="235">
        <f t="shared" si="64"/>
        <v>1.1537491575624248</v>
      </c>
      <c r="X534">
        <f>IFERROR(INDEX(Rainfall_Wet!$O$2:$O$217,MATCH(B534, Rainfall_Wet!$A$2:$A$217,0)),"")</f>
        <v>194.93009798400001</v>
      </c>
      <c r="Y534" s="241">
        <v>28.145762029394</v>
      </c>
      <c r="Z534" s="241">
        <v>25.085564727199518</v>
      </c>
      <c r="AA534" s="241">
        <v>46.768673243406489</v>
      </c>
      <c r="AB534" s="242" t="s">
        <v>2688</v>
      </c>
      <c r="AC534" s="241">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s="25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f>
        <v/>
      </c>
      <c r="AM534" t="str">
        <f>IF(ISNUMBER(SEARCH("H", 'WetLitterbags placem_collection'!X95)),"YES","")</f>
        <v/>
      </c>
      <c r="AN534" t="str">
        <f>IF(ISNUMBER(SEARCH("R", 'WetLitterbags placem_collection'!X95)),"YES","")</f>
        <v>YES</v>
      </c>
    </row>
    <row r="535" spans="1:40" ht="15" customHeight="1">
      <c r="A535" s="268" t="s">
        <v>2460</v>
      </c>
      <c r="B535" s="282">
        <f>'Dry_Litterbag Placem_Collection'!A96</f>
        <v>94</v>
      </c>
      <c r="C535" s="282" t="str">
        <f>'Dry_Litterbag Placem_Collection'!B96</f>
        <v>Maswa</v>
      </c>
      <c r="D535" s="282" t="s">
        <v>2677</v>
      </c>
      <c r="E535" s="282" t="s">
        <v>2679</v>
      </c>
      <c r="F535" s="282">
        <v>4</v>
      </c>
      <c r="G535" s="283" t="str">
        <f>'Dry_Litterbag Placem_Collection'!C96</f>
        <v>Dry_W4_T6</v>
      </c>
      <c r="H535" s="293" t="s">
        <v>3672</v>
      </c>
      <c r="I535" s="285" t="s">
        <v>1147</v>
      </c>
      <c r="J535" s="233" t="str">
        <f>'WetLitterbags placem_collection'!O96</f>
        <v>G588</v>
      </c>
      <c r="K535" s="235">
        <f>IFERROR(INDEX('Green_rooibos initial weight'!$C$5:$C$1749,MATCH(J535, 'Green_rooibos initial weight'!$A$5:$A$1749,0)),"")</f>
        <v>2.14</v>
      </c>
      <c r="L535" s="235">
        <f t="shared" si="60"/>
        <v>1.8902000000000001</v>
      </c>
      <c r="M535" s="235">
        <f>AVERAGE('Ashed teabags wet'!$J$809:$J$813,'Ashed teabags wet'!$J$817:$J$818,'Ashed teabags wet'!$J$820:$J$821)</f>
        <v>5.5094158734921841</v>
      </c>
      <c r="N535" s="235">
        <f t="shared" si="61"/>
        <v>1.7860610211592509</v>
      </c>
      <c r="O535" s="235" t="str">
        <f>IF(IFERROR(INDEX('Both teabags AfterWet'!$D$1:$D$839,MATCH(J535,'Both teabags AfterWet'!$B$1:$B$839,0)),"")="","",(IFERROR(INDEX('Both teabags AfterWet'!$D$1:$D$839,MATCH(J535,'Both teabags AfterWet'!$B$1:$B$839,0)),"")))</f>
        <v/>
      </c>
      <c r="P535" s="235" t="str">
        <f t="shared" si="62"/>
        <v/>
      </c>
      <c r="Q535" s="235" t="str">
        <f>IFERROR(INDEX('Ashed teabags wet'!$J$2:$J$825,MATCH(J535,'Ashed teabags wet'!$B$2:$B$825,0)),"")</f>
        <v/>
      </c>
      <c r="R535" s="235" t="str">
        <f t="shared" si="65"/>
        <v/>
      </c>
      <c r="S535" s="236">
        <f>'WetLitterbags placem_collection'!E96</f>
        <v>42767</v>
      </c>
      <c r="T535" s="236" t="str">
        <f>IF('WetLitterbags placem_collection'!G96="","",'WetLitterbags placem_collection'!G96)</f>
        <v/>
      </c>
      <c r="U535" s="237" t="str">
        <f t="shared" si="59"/>
        <v/>
      </c>
      <c r="V535" s="235" t="str">
        <f t="shared" si="63"/>
        <v/>
      </c>
      <c r="W535" s="235" t="str">
        <f t="shared" si="64"/>
        <v/>
      </c>
      <c r="X535" t="str">
        <f>IFERROR(INDEX(Rainfall_Wet!$O$2:$O$217,MATCH(B535, Rainfall_Wet!$A$2:$A$217,0)),"")</f>
        <v/>
      </c>
      <c r="Y535" s="241">
        <v>28.145762029394</v>
      </c>
      <c r="Z535" s="241">
        <v>25.085564727199518</v>
      </c>
      <c r="AA535" s="241">
        <v>46.768673243406489</v>
      </c>
      <c r="AB535" s="242" t="s">
        <v>2688</v>
      </c>
      <c r="AC535" s="241">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s="25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f>
        <v/>
      </c>
      <c r="AM535" t="str">
        <f>IF(ISNUMBER(SEARCH("H", 'WetLitterbags placem_collection'!X96)),"YES","")</f>
        <v/>
      </c>
      <c r="AN535" t="str">
        <f>IF(ISNUMBER(SEARCH("R", 'WetLitterbags placem_collection'!X96)),"YES","")</f>
        <v/>
      </c>
    </row>
    <row r="536" spans="1:40" ht="15" customHeight="1">
      <c r="A536" s="268" t="s">
        <v>2460</v>
      </c>
      <c r="B536" s="282">
        <f>'Dry_Litterbag Placem_Collection'!A97</f>
        <v>95</v>
      </c>
      <c r="C536" s="282" t="str">
        <f>'Dry_Litterbag Placem_Collection'!B97</f>
        <v>Maswa</v>
      </c>
      <c r="D536" s="282" t="s">
        <v>2677</v>
      </c>
      <c r="E536" s="282" t="s">
        <v>2679</v>
      </c>
      <c r="F536" s="282">
        <v>4</v>
      </c>
      <c r="G536" s="283" t="str">
        <f>'Dry_Litterbag Placem_Collection'!C97</f>
        <v>Dry_W4_T7</v>
      </c>
      <c r="H536" s="293" t="s">
        <v>3672</v>
      </c>
      <c r="I536" s="285" t="s">
        <v>1147</v>
      </c>
      <c r="J536" s="233" t="str">
        <f>'WetLitterbags placem_collection'!O97</f>
        <v>G486</v>
      </c>
      <c r="K536" s="235">
        <f>IFERROR(INDEX('Green_rooibos initial weight'!$C$5:$C$1749,MATCH(J536, 'Green_rooibos initial weight'!$A$5:$A$1749,0)),"")</f>
        <v>2.0049999999999999</v>
      </c>
      <c r="L536" s="235">
        <f t="shared" si="60"/>
        <v>1.7551999999999999</v>
      </c>
      <c r="M536" s="235">
        <f>AVERAGE('Ashed teabags wet'!$J$809:$J$813,'Ashed teabags wet'!$J$817:$J$818,'Ashed teabags wet'!$J$820:$J$821)</f>
        <v>5.5094158734921841</v>
      </c>
      <c r="N536" s="235">
        <f t="shared" si="61"/>
        <v>1.658498732588465</v>
      </c>
      <c r="O536" s="235" t="str">
        <f>IF(IFERROR(INDEX('Both teabags AfterWet'!$D$1:$D$839,MATCH(J536,'Both teabags AfterWet'!$B$1:$B$839,0)),"")="","",(IFERROR(INDEX('Both teabags AfterWet'!$D$1:$D$839,MATCH(J536,'Both teabags AfterWet'!$B$1:$B$839,0)),"")))</f>
        <v/>
      </c>
      <c r="P536" s="235" t="str">
        <f t="shared" si="62"/>
        <v/>
      </c>
      <c r="Q536" s="235">
        <f>IFERROR(INDEX('Ashed teabags wet'!$J$2:$J$825,MATCH(J536,'Ashed teabags wet'!$B$2:$B$825,0)),"")</f>
        <v>17.120622568093445</v>
      </c>
      <c r="R536" s="235" t="str">
        <f t="shared" si="65"/>
        <v/>
      </c>
      <c r="S536" s="236">
        <f>'WetLitterbags placem_collection'!E97</f>
        <v>42767</v>
      </c>
      <c r="T536" s="236">
        <f>IF('WetLitterbags placem_collection'!G97="","",'WetLitterbags placem_collection'!G97)</f>
        <v>42819</v>
      </c>
      <c r="U536" s="237">
        <f t="shared" si="59"/>
        <v>52</v>
      </c>
      <c r="V536" s="235" t="str">
        <f t="shared" si="63"/>
        <v/>
      </c>
      <c r="W536" s="235" t="str">
        <f t="shared" si="64"/>
        <v/>
      </c>
      <c r="X536">
        <f>IFERROR(INDEX(Rainfall_Wet!$O$2:$O$217,MATCH(B536, Rainfall_Wet!$A$2:$A$217,0)),"")</f>
        <v>194.93009798400001</v>
      </c>
      <c r="Y536" s="241">
        <v>28.145762029394</v>
      </c>
      <c r="Z536" s="241">
        <v>25.085564727199518</v>
      </c>
      <c r="AA536" s="241">
        <v>46.768673243406489</v>
      </c>
      <c r="AB536" s="242" t="s">
        <v>2688</v>
      </c>
      <c r="AC536" s="241">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s="25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f>
        <v/>
      </c>
      <c r="AM536" t="str">
        <f>IF(ISNUMBER(SEARCH("H", 'WetLitterbags placem_collection'!X97)),"YES","")</f>
        <v/>
      </c>
      <c r="AN536" t="str">
        <f>IF(ISNUMBER(SEARCH("R", 'WetLitterbags placem_collection'!X97)),"YES","")</f>
        <v>YES</v>
      </c>
    </row>
    <row r="537" spans="1:40" ht="15" customHeight="1">
      <c r="A537" s="268" t="s">
        <v>2460</v>
      </c>
      <c r="B537" s="282">
        <f>'Dry_Litterbag Placem_Collection'!A98</f>
        <v>96</v>
      </c>
      <c r="C537" s="282" t="str">
        <f>'Dry_Litterbag Placem_Collection'!B98</f>
        <v>Maswa</v>
      </c>
      <c r="D537" s="282" t="s">
        <v>2677</v>
      </c>
      <c r="E537" s="282" t="s">
        <v>2679</v>
      </c>
      <c r="F537" s="282">
        <v>4</v>
      </c>
      <c r="G537" s="283" t="str">
        <f>'Dry_Litterbag Placem_Collection'!C98</f>
        <v>Dry_W4_T8</v>
      </c>
      <c r="H537" s="293" t="s">
        <v>3672</v>
      </c>
      <c r="I537" s="285" t="s">
        <v>1147</v>
      </c>
      <c r="J537" s="233" t="str">
        <f>'WetLitterbags placem_collection'!O98</f>
        <v>G545</v>
      </c>
      <c r="K537" s="235">
        <f>IFERROR(INDEX('Green_rooibos initial weight'!$C$5:$C$1749,MATCH(J537, 'Green_rooibos initial weight'!$A$5:$A$1749,0)),"")</f>
        <v>2.0720000000000001</v>
      </c>
      <c r="L537" s="235">
        <f t="shared" si="60"/>
        <v>1.8222</v>
      </c>
      <c r="M537" s="235">
        <f>AVERAGE('Ashed teabags wet'!$J$809:$J$813,'Ashed teabags wet'!$J$817:$J$818,'Ashed teabags wet'!$J$820:$J$821)</f>
        <v>5.5094158734921841</v>
      </c>
      <c r="N537" s="235">
        <f t="shared" si="61"/>
        <v>1.7218074239532255</v>
      </c>
      <c r="O537" s="235">
        <f>IF(IFERROR(INDEX('Both teabags AfterWet'!$D$1:$D$839,MATCH(J537,'Both teabags AfterWet'!$B$1:$B$839,0)),"")="","",(IFERROR(INDEX('Both teabags AfterWet'!$D$1:$D$839,MATCH(J537,'Both teabags AfterWet'!$B$1:$B$839,0)),"")))</f>
        <v>0.73950000000000005</v>
      </c>
      <c r="P537" s="235">
        <f t="shared" si="62"/>
        <v>0.58889999999999998</v>
      </c>
      <c r="Q537" s="235">
        <f>IFERROR(INDEX('Ashed teabags wet'!$J$2:$J$825,MATCH(J537,'Ashed teabags wet'!$B$2:$B$825,0)),"")</f>
        <v>13.426156141222759</v>
      </c>
      <c r="R537" s="235">
        <f t="shared" si="65"/>
        <v>0.50983336648433919</v>
      </c>
      <c r="S537" s="236">
        <f>'WetLitterbags placem_collection'!E98</f>
        <v>42767</v>
      </c>
      <c r="T537" s="236">
        <f>IF('WetLitterbags placem_collection'!G98="","",'WetLitterbags placem_collection'!G98)</f>
        <v>42819</v>
      </c>
      <c r="U537" s="237">
        <f t="shared" si="59"/>
        <v>52</v>
      </c>
      <c r="V537" s="235">
        <f t="shared" si="63"/>
        <v>1.2333000000000001</v>
      </c>
      <c r="W537" s="235">
        <f t="shared" si="64"/>
        <v>1.2119740574688862</v>
      </c>
      <c r="X537">
        <f>IFERROR(INDEX(Rainfall_Wet!$O$2:$O$217,MATCH(B537, Rainfall_Wet!$A$2:$A$217,0)),"")</f>
        <v>194.93009798400001</v>
      </c>
      <c r="Y537" s="241">
        <v>28.145762029394</v>
      </c>
      <c r="Z537" s="241">
        <v>25.085564727199518</v>
      </c>
      <c r="AA537" s="241">
        <v>46.768673243406489</v>
      </c>
      <c r="AB537" s="242" t="s">
        <v>2688</v>
      </c>
      <c r="AC537" s="241">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s="25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f>
        <v/>
      </c>
      <c r="AM537" t="str">
        <f>IF(ISNUMBER(SEARCH("H", 'WetLitterbags placem_collection'!X98)),"YES","")</f>
        <v/>
      </c>
      <c r="AN537" t="str">
        <f>IF(ISNUMBER(SEARCH("R", 'WetLitterbags placem_collection'!X98)),"YES","")</f>
        <v>YES</v>
      </c>
    </row>
    <row r="538" spans="1:40" ht="15" customHeight="1">
      <c r="A538" s="268" t="s">
        <v>2460</v>
      </c>
      <c r="B538" s="282">
        <f>'Dry_Litterbag Placem_Collection'!A99</f>
        <v>97</v>
      </c>
      <c r="C538" s="282" t="str">
        <f>'Dry_Litterbag Placem_Collection'!B99</f>
        <v xml:space="preserve">Mwantimba
</v>
      </c>
      <c r="D538" s="282" t="s">
        <v>2677</v>
      </c>
      <c r="E538" s="282" t="s">
        <v>2678</v>
      </c>
      <c r="F538" s="282">
        <v>1</v>
      </c>
      <c r="G538" s="283" t="str">
        <f>'Dry_Litterbag Placem_Collection'!C99</f>
        <v>Wet_Ag1_T1</v>
      </c>
      <c r="H538" s="293" t="s">
        <v>3672</v>
      </c>
      <c r="I538" s="285" t="s">
        <v>1147</v>
      </c>
      <c r="J538" s="233" t="str">
        <f>'WetLitterbags placem_collection'!O99</f>
        <v>G847</v>
      </c>
      <c r="K538" s="235">
        <f>IFERROR(INDEX('Green_rooibos initial weight'!$C$5:$C$1749,MATCH(J538, 'Green_rooibos initial weight'!$A$5:$A$1749,0)),"")</f>
        <v>2.1019999999999999</v>
      </c>
      <c r="L538" s="235">
        <f t="shared" si="60"/>
        <v>1.8521999999999998</v>
      </c>
      <c r="M538" s="235">
        <f>AVERAGE('Ashed teabags wet'!$J$809:$J$813,'Ashed teabags wet'!$J$817:$J$818,'Ashed teabags wet'!$J$820:$J$821)</f>
        <v>5.5094158734921841</v>
      </c>
      <c r="N538" s="235">
        <f t="shared" si="61"/>
        <v>1.7501545991911776</v>
      </c>
      <c r="O538" s="235">
        <f>IF(IFERROR(INDEX('Both teabags AfterWet'!$D$1:$D$839,MATCH(J538,'Both teabags AfterWet'!$B$1:$B$839,0)),"")="","",(IFERROR(INDEX('Both teabags AfterWet'!$D$1:$D$839,MATCH(J538,'Both teabags AfterWet'!$B$1:$B$839,0)),"")))</f>
        <v>0.61809999999999998</v>
      </c>
      <c r="P538" s="235">
        <f t="shared" si="62"/>
        <v>0.46749999999999997</v>
      </c>
      <c r="Q538" s="235">
        <f>IFERROR(INDEX('Ashed teabags wet'!$J$2:$J$825,MATCH(J538,'Ashed teabags wet'!$B$2:$B$825,0)),"")</f>
        <v>21.620325982741679</v>
      </c>
      <c r="R538" s="235">
        <f t="shared" si="65"/>
        <v>0.36642497603068264</v>
      </c>
      <c r="S538" s="236">
        <f>'WetLitterbags placem_collection'!E99</f>
        <v>42762</v>
      </c>
      <c r="T538" s="236">
        <f>IF('WetLitterbags placem_collection'!G99="","",'WetLitterbags placem_collection'!G99)</f>
        <v>42816</v>
      </c>
      <c r="U538" s="237">
        <f t="shared" si="59"/>
        <v>54</v>
      </c>
      <c r="V538" s="235">
        <f t="shared" si="63"/>
        <v>1.3846999999999998</v>
      </c>
      <c r="W538" s="235">
        <f t="shared" si="64"/>
        <v>1.383729623160495</v>
      </c>
      <c r="X538">
        <f>IFERROR(INDEX(Rainfall_Wet!$O$2:$O$217,MATCH(B538, Rainfall_Wet!$A$2:$A$217,0)),"")</f>
        <v>206.85140822299999</v>
      </c>
      <c r="Y538" s="241">
        <v>45.96</v>
      </c>
      <c r="Z538" s="241">
        <v>14.920000000000003</v>
      </c>
      <c r="AA538" s="241">
        <v>39.119999999999997</v>
      </c>
      <c r="AB538" s="242" t="s">
        <v>2691</v>
      </c>
      <c r="AC538" s="241">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s="25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f>
        <v/>
      </c>
      <c r="AM538" t="str">
        <f>IF(ISNUMBER(SEARCH("H", 'WetLitterbags placem_collection'!X99)),"YES","")</f>
        <v/>
      </c>
      <c r="AN538" t="str">
        <f>IF(ISNUMBER(SEARCH("R", 'WetLitterbags placem_collection'!X99)),"YES","")</f>
        <v/>
      </c>
    </row>
    <row r="539" spans="1:40" ht="15" customHeight="1">
      <c r="A539" s="268" t="s">
        <v>2460</v>
      </c>
      <c r="B539" s="282">
        <f>'Dry_Litterbag Placem_Collection'!A100</f>
        <v>98</v>
      </c>
      <c r="C539" s="282" t="str">
        <f>'Dry_Litterbag Placem_Collection'!B100</f>
        <v xml:space="preserve">Mwantimba
</v>
      </c>
      <c r="D539" s="282" t="s">
        <v>2677</v>
      </c>
      <c r="E539" s="282" t="s">
        <v>2678</v>
      </c>
      <c r="F539" s="282">
        <v>1</v>
      </c>
      <c r="G539" s="283" t="str">
        <f>'Dry_Litterbag Placem_Collection'!C100</f>
        <v>Wet_Ag1_T2</v>
      </c>
      <c r="H539" s="293" t="s">
        <v>3672</v>
      </c>
      <c r="I539" s="285" t="s">
        <v>1147</v>
      </c>
      <c r="J539" s="233" t="str">
        <f>'WetLitterbags placem_collection'!O100</f>
        <v>G730</v>
      </c>
      <c r="K539" s="235">
        <f>IFERROR(INDEX('Green_rooibos initial weight'!$C$5:$C$1749,MATCH(J539, 'Green_rooibos initial weight'!$A$5:$A$1749,0)),"")</f>
        <v>2.048</v>
      </c>
      <c r="L539" s="235">
        <f t="shared" si="60"/>
        <v>1.7982</v>
      </c>
      <c r="M539" s="235">
        <f>AVERAGE('Ashed teabags wet'!$J$809:$J$813,'Ashed teabags wet'!$J$817:$J$818,'Ashed teabags wet'!$J$820:$J$821)</f>
        <v>5.5094158734921841</v>
      </c>
      <c r="N539" s="235">
        <f t="shared" si="61"/>
        <v>1.6991296837628636</v>
      </c>
      <c r="O539" s="235">
        <f>IF(IFERROR(INDEX('Both teabags AfterWet'!$D$1:$D$839,MATCH(J539,'Both teabags AfterWet'!$B$1:$B$839,0)),"")="","",(IFERROR(INDEX('Both teabags AfterWet'!$D$1:$D$839,MATCH(J539,'Both teabags AfterWet'!$B$1:$B$839,0)),"")))</f>
        <v>0.629</v>
      </c>
      <c r="P539" s="235">
        <f t="shared" si="62"/>
        <v>0.47839999999999999</v>
      </c>
      <c r="Q539" s="235">
        <f>IFERROR(INDEX('Ashed teabags wet'!$J$2:$J$825,MATCH(J539,'Ashed teabags wet'!$B$2:$B$825,0)),"")</f>
        <v>15.206692913385</v>
      </c>
      <c r="R539" s="235">
        <f t="shared" si="65"/>
        <v>0.40565118110236614</v>
      </c>
      <c r="S539" s="236">
        <f>'WetLitterbags placem_collection'!E100</f>
        <v>42762</v>
      </c>
      <c r="T539" s="236">
        <f>IF('WetLitterbags placem_collection'!G100="","",'WetLitterbags placem_collection'!G100)</f>
        <v>42816</v>
      </c>
      <c r="U539" s="237">
        <f t="shared" si="59"/>
        <v>54</v>
      </c>
      <c r="V539" s="235">
        <f t="shared" si="63"/>
        <v>1.3198000000000001</v>
      </c>
      <c r="W539" s="235">
        <f t="shared" si="64"/>
        <v>1.2934785026604974</v>
      </c>
      <c r="X539">
        <f>IFERROR(INDEX(Rainfall_Wet!$O$2:$O$217,MATCH(B539, Rainfall_Wet!$A$2:$A$217,0)),"")</f>
        <v>206.85140822299999</v>
      </c>
      <c r="Y539" s="241">
        <v>45.96</v>
      </c>
      <c r="Z539" s="241">
        <v>14.920000000000003</v>
      </c>
      <c r="AA539" s="241">
        <v>39.119999999999997</v>
      </c>
      <c r="AB539" s="242" t="s">
        <v>2691</v>
      </c>
      <c r="AC539" s="241">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s="25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f>
        <v/>
      </c>
      <c r="AM539" t="str">
        <f>IF(ISNUMBER(SEARCH("H", 'WetLitterbags placem_collection'!X100)),"YES","")</f>
        <v/>
      </c>
      <c r="AN539" t="str">
        <f>IF(ISNUMBER(SEARCH("R", 'WetLitterbags placem_collection'!X100)),"YES","")</f>
        <v/>
      </c>
    </row>
    <row r="540" spans="1:40" ht="15" customHeight="1">
      <c r="A540" s="268" t="s">
        <v>2460</v>
      </c>
      <c r="B540" s="282">
        <f>'Dry_Litterbag Placem_Collection'!A101</f>
        <v>99</v>
      </c>
      <c r="C540" s="282" t="str">
        <f>'Dry_Litterbag Placem_Collection'!B101</f>
        <v xml:space="preserve">Mwantimba
</v>
      </c>
      <c r="D540" s="282" t="s">
        <v>2677</v>
      </c>
      <c r="E540" s="282" t="s">
        <v>2678</v>
      </c>
      <c r="F540" s="282">
        <v>1</v>
      </c>
      <c r="G540" s="283" t="str">
        <f>'Dry_Litterbag Placem_Collection'!C101</f>
        <v>Wet_Ag1_T3</v>
      </c>
      <c r="H540" s="293" t="s">
        <v>3672</v>
      </c>
      <c r="I540" s="285" t="s">
        <v>1147</v>
      </c>
      <c r="J540" s="233" t="str">
        <f>'WetLitterbags placem_collection'!O101</f>
        <v>G691</v>
      </c>
      <c r="K540" s="235">
        <f>IFERROR(INDEX('Green_rooibos initial weight'!$C$5:$C$1749,MATCH(J540, 'Green_rooibos initial weight'!$A$5:$A$1749,0)),"")</f>
        <v>2.0950000000000002</v>
      </c>
      <c r="L540" s="235">
        <f t="shared" si="60"/>
        <v>1.8452000000000002</v>
      </c>
      <c r="M540" s="235">
        <f>AVERAGE('Ashed teabags wet'!$J$809:$J$813,'Ashed teabags wet'!$J$817:$J$818,'Ashed teabags wet'!$J$820:$J$821)</f>
        <v>5.5094158734921841</v>
      </c>
      <c r="N540" s="235">
        <f t="shared" si="61"/>
        <v>1.7435402583023223</v>
      </c>
      <c r="O540" s="235">
        <f>IF(IFERROR(INDEX('Both teabags AfterWet'!$D$1:$D$839,MATCH(J540,'Both teabags AfterWet'!$B$1:$B$839,0)),"")="","",(IFERROR(INDEX('Both teabags AfterWet'!$D$1:$D$839,MATCH(J540,'Both teabags AfterWet'!$B$1:$B$839,0)),"")))</f>
        <v>0.52829999999999999</v>
      </c>
      <c r="P540" s="235">
        <f t="shared" si="62"/>
        <v>0.37769999999999998</v>
      </c>
      <c r="Q540" s="235">
        <f>IFERROR(INDEX('Ashed teabags wet'!$J$2:$J$825,MATCH(J540,'Ashed teabags wet'!$B$2:$B$825,0)),"")</f>
        <v>10.554371002128548</v>
      </c>
      <c r="R540" s="235">
        <f t="shared" si="65"/>
        <v>0.33783614072496049</v>
      </c>
      <c r="S540" s="236">
        <f>'WetLitterbags placem_collection'!E101</f>
        <v>42762</v>
      </c>
      <c r="T540" s="236">
        <f>IF('WetLitterbags placem_collection'!G101="","",'WetLitterbags placem_collection'!G101)</f>
        <v>42816</v>
      </c>
      <c r="U540" s="237">
        <f t="shared" si="59"/>
        <v>54</v>
      </c>
      <c r="V540" s="235">
        <f t="shared" si="63"/>
        <v>1.4675000000000002</v>
      </c>
      <c r="W540" s="235">
        <f t="shared" si="64"/>
        <v>1.4057041175773617</v>
      </c>
      <c r="X540">
        <f>IFERROR(INDEX(Rainfall_Wet!$O$2:$O$217,MATCH(B540, Rainfall_Wet!$A$2:$A$217,0)),"")</f>
        <v>206.85140822299999</v>
      </c>
      <c r="Y540" s="241">
        <v>45.96</v>
      </c>
      <c r="Z540" s="241">
        <v>14.920000000000003</v>
      </c>
      <c r="AA540" s="241">
        <v>39.119999999999997</v>
      </c>
      <c r="AB540" s="242" t="s">
        <v>2691</v>
      </c>
      <c r="AC540" s="241">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s="25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f>
        <v/>
      </c>
      <c r="AM540" t="str">
        <f>IF(ISNUMBER(SEARCH("H", 'WetLitterbags placem_collection'!X101)),"YES","")</f>
        <v/>
      </c>
      <c r="AN540" t="str">
        <f>IF(ISNUMBER(SEARCH("R", 'WetLitterbags placem_collection'!X101)),"YES","")</f>
        <v/>
      </c>
    </row>
    <row r="541" spans="1:40" ht="15" customHeight="1">
      <c r="A541" s="268" t="s">
        <v>2460</v>
      </c>
      <c r="B541" s="282">
        <f>'Dry_Litterbag Placem_Collection'!A102</f>
        <v>100</v>
      </c>
      <c r="C541" s="282" t="str">
        <f>'Dry_Litterbag Placem_Collection'!B102</f>
        <v xml:space="preserve">Mwantimba
</v>
      </c>
      <c r="D541" s="282" t="s">
        <v>2677</v>
      </c>
      <c r="E541" s="282" t="s">
        <v>2678</v>
      </c>
      <c r="F541" s="282">
        <v>1</v>
      </c>
      <c r="G541" s="283" t="str">
        <f>'Dry_Litterbag Placem_Collection'!C102</f>
        <v>Wet_Ag1_T4</v>
      </c>
      <c r="H541" s="293" t="s">
        <v>3672</v>
      </c>
      <c r="I541" s="285" t="s">
        <v>1147</v>
      </c>
      <c r="J541" s="233" t="str">
        <f>'WetLitterbags placem_collection'!O102</f>
        <v>G828</v>
      </c>
      <c r="K541" s="235">
        <f>IFERROR(INDEX('Green_rooibos initial weight'!$C$5:$C$1749,MATCH(J541, 'Green_rooibos initial weight'!$A$5:$A$1749,0)),"")</f>
        <v>1.986</v>
      </c>
      <c r="L541" s="235">
        <f t="shared" si="60"/>
        <v>1.7362</v>
      </c>
      <c r="M541" s="235">
        <f>AVERAGE('Ashed teabags wet'!$J$809:$J$813,'Ashed teabags wet'!$J$817:$J$818,'Ashed teabags wet'!$J$820:$J$821)</f>
        <v>5.5094158734921841</v>
      </c>
      <c r="N541" s="235">
        <f t="shared" si="61"/>
        <v>1.6405455216044287</v>
      </c>
      <c r="O541" s="235">
        <f>IF(IFERROR(INDEX('Both teabags AfterWet'!$D$1:$D$839,MATCH(J541,'Both teabags AfterWet'!$B$1:$B$839,0)),"")="","",(IFERROR(INDEX('Both teabags AfterWet'!$D$1:$D$839,MATCH(J541,'Both teabags AfterWet'!$B$1:$B$839,0)),"")))</f>
        <v>0.57399999999999995</v>
      </c>
      <c r="P541" s="235">
        <f t="shared" si="62"/>
        <v>0.42339999999999994</v>
      </c>
      <c r="Q541" s="235">
        <f>IFERROR(INDEX('Ashed teabags wet'!$J$2:$J$825,MATCH(J541,'Ashed teabags wet'!$B$2:$B$825,0)),"")</f>
        <v>14.012096774192942</v>
      </c>
      <c r="R541" s="235">
        <f t="shared" si="65"/>
        <v>0.36407278225806705</v>
      </c>
      <c r="S541" s="236">
        <f>'WetLitterbags placem_collection'!E102</f>
        <v>42762</v>
      </c>
      <c r="T541" s="236">
        <f>IF('WetLitterbags placem_collection'!G102="","",'WetLitterbags placem_collection'!G102)</f>
        <v>42816</v>
      </c>
      <c r="U541" s="237">
        <f t="shared" si="59"/>
        <v>54</v>
      </c>
      <c r="V541" s="235">
        <f t="shared" si="63"/>
        <v>1.3128</v>
      </c>
      <c r="W541" s="235">
        <f t="shared" si="64"/>
        <v>1.2764727393463615</v>
      </c>
      <c r="X541">
        <f>IFERROR(INDEX(Rainfall_Wet!$O$2:$O$217,MATCH(B541, Rainfall_Wet!$A$2:$A$217,0)),"")</f>
        <v>206.85140822299999</v>
      </c>
      <c r="Y541" s="241">
        <v>45.96</v>
      </c>
      <c r="Z541" s="241">
        <v>14.920000000000003</v>
      </c>
      <c r="AA541" s="241">
        <v>39.119999999999997</v>
      </c>
      <c r="AB541" s="242" t="s">
        <v>2691</v>
      </c>
      <c r="AC541" s="241">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s="25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f>
        <v/>
      </c>
      <c r="AM541" t="str">
        <f>IF(ISNUMBER(SEARCH("H", 'WetLitterbags placem_collection'!X102)),"YES","")</f>
        <v/>
      </c>
      <c r="AN541" t="str">
        <f>IF(ISNUMBER(SEARCH("R", 'WetLitterbags placem_collection'!X102)),"YES","")</f>
        <v/>
      </c>
    </row>
    <row r="542" spans="1:40" ht="15" customHeight="1">
      <c r="A542" s="268" t="s">
        <v>2460</v>
      </c>
      <c r="B542" s="282">
        <f>'Dry_Litterbag Placem_Collection'!A103</f>
        <v>101</v>
      </c>
      <c r="C542" s="282" t="str">
        <f>'Dry_Litterbag Placem_Collection'!B103</f>
        <v xml:space="preserve">Mwantimba
</v>
      </c>
      <c r="D542" s="282" t="s">
        <v>2677</v>
      </c>
      <c r="E542" s="282" t="s">
        <v>2678</v>
      </c>
      <c r="F542" s="282">
        <v>1</v>
      </c>
      <c r="G542" s="283" t="str">
        <f>'Dry_Litterbag Placem_Collection'!C103</f>
        <v>Wet_Ag1_T5</v>
      </c>
      <c r="H542" s="293" t="s">
        <v>3672</v>
      </c>
      <c r="I542" s="285" t="s">
        <v>1147</v>
      </c>
      <c r="J542" s="233" t="str">
        <f>'WetLitterbags placem_collection'!O103</f>
        <v>G875</v>
      </c>
      <c r="K542" s="235">
        <f>IFERROR(INDEX('Green_rooibos initial weight'!$C$5:$C$1749,MATCH(J542, 'Green_rooibos initial weight'!$A$5:$A$1749,0)),"")</f>
        <v>2.0880000000000001</v>
      </c>
      <c r="L542" s="235">
        <f t="shared" si="60"/>
        <v>1.8382000000000001</v>
      </c>
      <c r="M542" s="235">
        <f>AVERAGE('Ashed teabags wet'!$J$809:$J$813,'Ashed teabags wet'!$J$817:$J$818,'Ashed teabags wet'!$J$820:$J$821)</f>
        <v>5.5094158734921841</v>
      </c>
      <c r="N542" s="235">
        <f t="shared" si="61"/>
        <v>1.7369259174134668</v>
      </c>
      <c r="O542" s="235">
        <f>IF(IFERROR(INDEX('Both teabags AfterWet'!$D$1:$D$839,MATCH(J542,'Both teabags AfterWet'!$B$1:$B$839,0)),"")="","",(IFERROR(INDEX('Both teabags AfterWet'!$D$1:$D$839,MATCH(J542,'Both teabags AfterWet'!$B$1:$B$839,0)),"")))</f>
        <v>0.62450000000000006</v>
      </c>
      <c r="P542" s="235">
        <f t="shared" si="62"/>
        <v>0.47390000000000004</v>
      </c>
      <c r="Q542" s="235">
        <f>IFERROR(INDEX('Ashed teabags wet'!$J$2:$J$825,MATCH(J542,'Ashed teabags wet'!$B$2:$B$825,0)),"")</f>
        <v>13.73786407767002</v>
      </c>
      <c r="R542" s="235">
        <f t="shared" si="65"/>
        <v>0.4087962621359218</v>
      </c>
      <c r="S542" s="236">
        <f>'WetLitterbags placem_collection'!E103</f>
        <v>42762</v>
      </c>
      <c r="T542" s="236">
        <f>IF('WetLitterbags placem_collection'!G103="","",'WetLitterbags placem_collection'!G103)</f>
        <v>42816</v>
      </c>
      <c r="U542" s="237">
        <f t="shared" si="59"/>
        <v>54</v>
      </c>
      <c r="V542" s="235">
        <f t="shared" si="63"/>
        <v>1.3643000000000001</v>
      </c>
      <c r="W542" s="235">
        <f t="shared" si="64"/>
        <v>1.328129655277545</v>
      </c>
      <c r="X542">
        <f>IFERROR(INDEX(Rainfall_Wet!$O$2:$O$217,MATCH(B542, Rainfall_Wet!$A$2:$A$217,0)),"")</f>
        <v>206.85140822299999</v>
      </c>
      <c r="Y542" s="241">
        <v>45.96</v>
      </c>
      <c r="Z542" s="241">
        <v>14.920000000000003</v>
      </c>
      <c r="AA542" s="241">
        <v>39.119999999999997</v>
      </c>
      <c r="AB542" s="242" t="s">
        <v>2691</v>
      </c>
      <c r="AC542" s="241">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s="25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f>
        <v/>
      </c>
      <c r="AM542" t="str">
        <f>IF(ISNUMBER(SEARCH("H", 'WetLitterbags placem_collection'!X103)),"YES","")</f>
        <v/>
      </c>
      <c r="AN542" t="str">
        <f>IF(ISNUMBER(SEARCH("R", 'WetLitterbags placem_collection'!X103)),"YES","")</f>
        <v/>
      </c>
    </row>
    <row r="543" spans="1:40" ht="15" customHeight="1">
      <c r="A543" s="268" t="s">
        <v>2460</v>
      </c>
      <c r="B543" s="282">
        <f>'Dry_Litterbag Placem_Collection'!A104</f>
        <v>102</v>
      </c>
      <c r="C543" s="282" t="str">
        <f>'Dry_Litterbag Placem_Collection'!B104</f>
        <v xml:space="preserve">Mwantimba
</v>
      </c>
      <c r="D543" s="282" t="s">
        <v>2677</v>
      </c>
      <c r="E543" s="282" t="s">
        <v>2678</v>
      </c>
      <c r="F543" s="282">
        <v>1</v>
      </c>
      <c r="G543" s="283" t="str">
        <f>'Dry_Litterbag Placem_Collection'!C104</f>
        <v>Wet_Ag1_T6</v>
      </c>
      <c r="H543" s="293" t="s">
        <v>3672</v>
      </c>
      <c r="I543" s="285" t="s">
        <v>1147</v>
      </c>
      <c r="J543" s="233" t="str">
        <f>'WetLitterbags placem_collection'!O104</f>
        <v>G824</v>
      </c>
      <c r="K543" s="235">
        <f>IFERROR(INDEX('Green_rooibos initial weight'!$C$5:$C$1749,MATCH(J543, 'Green_rooibos initial weight'!$A$5:$A$1749,0)),"")</f>
        <v>1.931</v>
      </c>
      <c r="L543" s="235">
        <f t="shared" si="60"/>
        <v>1.6812</v>
      </c>
      <c r="M543" s="235">
        <f>AVERAGE('Ashed teabags wet'!$J$809:$J$813,'Ashed teabags wet'!$J$817:$J$818,'Ashed teabags wet'!$J$820:$J$821)</f>
        <v>5.5094158734921841</v>
      </c>
      <c r="N543" s="235">
        <f t="shared" si="61"/>
        <v>1.5885757003348495</v>
      </c>
      <c r="O543" s="235">
        <f>IF(IFERROR(INDEX('Both teabags AfterWet'!$D$1:$D$839,MATCH(J543,'Both teabags AfterWet'!$B$1:$B$839,0)),"")="","",(IFERROR(INDEX('Both teabags AfterWet'!$D$1:$D$839,MATCH(J543,'Both teabags AfterWet'!$B$1:$B$839,0)),"")))</f>
        <v>0.63800000000000001</v>
      </c>
      <c r="P543" s="235">
        <f t="shared" si="62"/>
        <v>0.4874</v>
      </c>
      <c r="Q543" s="235">
        <f>IFERROR(INDEX('Ashed teabags wet'!$J$2:$J$825,MATCH(J543,'Ashed teabags wet'!$B$2:$B$825,0)),"")</f>
        <v>12.710187932739478</v>
      </c>
      <c r="R543" s="235">
        <f t="shared" si="65"/>
        <v>0.42545054401582777</v>
      </c>
      <c r="S543" s="236">
        <f>'WetLitterbags placem_collection'!E104</f>
        <v>42762</v>
      </c>
      <c r="T543" s="236">
        <f>IF('WetLitterbags placem_collection'!G104="","",'WetLitterbags placem_collection'!G104)</f>
        <v>42816</v>
      </c>
      <c r="U543" s="237">
        <f t="shared" si="59"/>
        <v>54</v>
      </c>
      <c r="V543" s="235">
        <f t="shared" si="63"/>
        <v>1.1938</v>
      </c>
      <c r="W543" s="235">
        <f t="shared" si="64"/>
        <v>1.1631251563190217</v>
      </c>
      <c r="X543">
        <f>IFERROR(INDEX(Rainfall_Wet!$O$2:$O$217,MATCH(B543, Rainfall_Wet!$A$2:$A$217,0)),"")</f>
        <v>206.85140822299999</v>
      </c>
      <c r="Y543" s="241">
        <v>45.96</v>
      </c>
      <c r="Z543" s="241">
        <v>14.920000000000003</v>
      </c>
      <c r="AA543" s="241">
        <v>39.119999999999997</v>
      </c>
      <c r="AB543" s="242" t="s">
        <v>2691</v>
      </c>
      <c r="AC543" s="241">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s="25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f>
        <v/>
      </c>
      <c r="AM543" t="str">
        <f>IF(ISNUMBER(SEARCH("H", 'WetLitterbags placem_collection'!X104)),"YES","")</f>
        <v/>
      </c>
      <c r="AN543" t="str">
        <f>IF(ISNUMBER(SEARCH("R", 'WetLitterbags placem_collection'!X104)),"YES","")</f>
        <v/>
      </c>
    </row>
    <row r="544" spans="1:40" ht="15" customHeight="1">
      <c r="A544" s="268" t="s">
        <v>2460</v>
      </c>
      <c r="B544" s="282">
        <f>'Dry_Litterbag Placem_Collection'!A105</f>
        <v>103</v>
      </c>
      <c r="C544" s="282" t="str">
        <f>'Dry_Litterbag Placem_Collection'!B105</f>
        <v xml:space="preserve">Mwantimba
</v>
      </c>
      <c r="D544" s="282" t="s">
        <v>2677</v>
      </c>
      <c r="E544" s="282" t="s">
        <v>2678</v>
      </c>
      <c r="F544" s="282">
        <v>1</v>
      </c>
      <c r="G544" s="283" t="str">
        <f>'Dry_Litterbag Placem_Collection'!C105</f>
        <v>Wet_Ag1_T7</v>
      </c>
      <c r="H544" s="293" t="s">
        <v>3672</v>
      </c>
      <c r="I544" s="285" t="s">
        <v>1147</v>
      </c>
      <c r="J544" s="233" t="str">
        <f>'WetLitterbags placem_collection'!O105</f>
        <v>G692</v>
      </c>
      <c r="K544" s="235">
        <f>IFERROR(INDEX('Green_rooibos initial weight'!$C$5:$C$1749,MATCH(J544, 'Green_rooibos initial weight'!$A$5:$A$1749,0)),"")</f>
        <v>2.028</v>
      </c>
      <c r="L544" s="235">
        <f t="shared" si="60"/>
        <v>1.7782</v>
      </c>
      <c r="M544" s="235">
        <f>AVERAGE('Ashed teabags wet'!$J$809:$J$813,'Ashed teabags wet'!$J$817:$J$818,'Ashed teabags wet'!$J$820:$J$821)</f>
        <v>5.5094158734921841</v>
      </c>
      <c r="N544" s="235">
        <f t="shared" si="61"/>
        <v>1.680231566937562</v>
      </c>
      <c r="O544" s="235">
        <f>IF(IFERROR(INDEX('Both teabags AfterWet'!$D$1:$D$839,MATCH(J544,'Both teabags AfterWet'!$B$1:$B$839,0)),"")="","",(IFERROR(INDEX('Both teabags AfterWet'!$D$1:$D$839,MATCH(J544,'Both teabags AfterWet'!$B$1:$B$839,0)),"")))</f>
        <v>0.58699999999999997</v>
      </c>
      <c r="P544" s="235">
        <f t="shared" si="62"/>
        <v>0.43639999999999995</v>
      </c>
      <c r="Q544" s="235">
        <f>IFERROR(INDEX('Ashed teabags wet'!$J$2:$J$825,MATCH(J544,'Ashed teabags wet'!$B$2:$B$825,0)),"")</f>
        <v>13.793103448275259</v>
      </c>
      <c r="R544" s="235">
        <f t="shared" si="65"/>
        <v>0.37620689655172673</v>
      </c>
      <c r="S544" s="236">
        <f>'WetLitterbags placem_collection'!E105</f>
        <v>42762</v>
      </c>
      <c r="T544" s="236">
        <f>IF('WetLitterbags placem_collection'!G105="","",'WetLitterbags placem_collection'!G105)</f>
        <v>42816</v>
      </c>
      <c r="U544" s="237">
        <f t="shared" si="59"/>
        <v>54</v>
      </c>
      <c r="V544" s="235">
        <f t="shared" si="63"/>
        <v>1.3418000000000001</v>
      </c>
      <c r="W544" s="235">
        <f t="shared" si="64"/>
        <v>1.3040246703858354</v>
      </c>
      <c r="X544">
        <f>IFERROR(INDEX(Rainfall_Wet!$O$2:$O$217,MATCH(B544, Rainfall_Wet!$A$2:$A$217,0)),"")</f>
        <v>206.85140822299999</v>
      </c>
      <c r="Y544" s="241">
        <v>45.96</v>
      </c>
      <c r="Z544" s="241">
        <v>14.920000000000003</v>
      </c>
      <c r="AA544" s="241">
        <v>39.119999999999997</v>
      </c>
      <c r="AB544" s="242" t="s">
        <v>2691</v>
      </c>
      <c r="AC544" s="241">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s="25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f>
        <v/>
      </c>
      <c r="AM544" t="str">
        <f>IF(ISNUMBER(SEARCH("H", 'WetLitterbags placem_collection'!X105)),"YES","")</f>
        <v/>
      </c>
      <c r="AN544" t="str">
        <f>IF(ISNUMBER(SEARCH("R", 'WetLitterbags placem_collection'!X105)),"YES","")</f>
        <v/>
      </c>
    </row>
    <row r="545" spans="1:40" ht="15" customHeight="1">
      <c r="A545" s="268" t="s">
        <v>2460</v>
      </c>
      <c r="B545" s="282">
        <f>'Dry_Litterbag Placem_Collection'!A106</f>
        <v>104</v>
      </c>
      <c r="C545" s="282" t="str">
        <f>'Dry_Litterbag Placem_Collection'!B106</f>
        <v xml:space="preserve">Mwantimba
</v>
      </c>
      <c r="D545" s="282" t="s">
        <v>2677</v>
      </c>
      <c r="E545" s="282" t="s">
        <v>2678</v>
      </c>
      <c r="F545" s="282">
        <v>1</v>
      </c>
      <c r="G545" s="283" t="str">
        <f>'Dry_Litterbag Placem_Collection'!C106</f>
        <v>Wet_Ag1_T8</v>
      </c>
      <c r="H545" s="293" t="s">
        <v>3672</v>
      </c>
      <c r="I545" s="285" t="s">
        <v>1147</v>
      </c>
      <c r="J545" s="233" t="str">
        <f>'WetLitterbags placem_collection'!O106</f>
        <v>G806</v>
      </c>
      <c r="K545" s="235">
        <f>IFERROR(INDEX('Green_rooibos initial weight'!$C$5:$C$1749,MATCH(J545, 'Green_rooibos initial weight'!$A$5:$A$1749,0)),"")</f>
        <v>2.0419999999999998</v>
      </c>
      <c r="L545" s="235">
        <f t="shared" si="60"/>
        <v>1.7921999999999998</v>
      </c>
      <c r="M545" s="235">
        <f>AVERAGE('Ashed teabags wet'!$J$809:$J$813,'Ashed teabags wet'!$J$817:$J$818,'Ashed teabags wet'!$J$820:$J$821)</f>
        <v>5.5094158734921841</v>
      </c>
      <c r="N545" s="235">
        <f t="shared" si="61"/>
        <v>1.6934602487152728</v>
      </c>
      <c r="O545" s="235">
        <f>IF(IFERROR(INDEX('Both teabags AfterWet'!$D$1:$D$839,MATCH(J545,'Both teabags AfterWet'!$B$1:$B$839,0)),"")="","",(IFERROR(INDEX('Both teabags AfterWet'!$D$1:$D$839,MATCH(J545,'Both teabags AfterWet'!$B$1:$B$839,0)),"")))</f>
        <v>0.72499999999999998</v>
      </c>
      <c r="P545" s="235">
        <f t="shared" si="62"/>
        <v>0.57440000000000002</v>
      </c>
      <c r="Q545" s="235">
        <f>IFERROR(INDEX('Ashed teabags wet'!$J$2:$J$825,MATCH(J545,'Ashed teabags wet'!$B$2:$B$825,0)),"")</f>
        <v>16.853385289820611</v>
      </c>
      <c r="R545" s="235">
        <f t="shared" si="65"/>
        <v>0.47759415489527046</v>
      </c>
      <c r="S545" s="236">
        <f>'WetLitterbags placem_collection'!E106</f>
        <v>42762</v>
      </c>
      <c r="T545" s="236">
        <f>IF('WetLitterbags placem_collection'!G106="","",'WetLitterbags placem_collection'!G106)</f>
        <v>42816</v>
      </c>
      <c r="U545" s="237">
        <f t="shared" si="59"/>
        <v>54</v>
      </c>
      <c r="V545" s="235">
        <f t="shared" si="63"/>
        <v>1.2177999999999998</v>
      </c>
      <c r="W545" s="235">
        <f t="shared" si="64"/>
        <v>1.2158660938200023</v>
      </c>
      <c r="X545">
        <f>IFERROR(INDEX(Rainfall_Wet!$O$2:$O$217,MATCH(B545, Rainfall_Wet!$A$2:$A$217,0)),"")</f>
        <v>206.85140822299999</v>
      </c>
      <c r="Y545" s="241">
        <v>45.96</v>
      </c>
      <c r="Z545" s="241">
        <v>14.920000000000003</v>
      </c>
      <c r="AA545" s="241">
        <v>39.119999999999997</v>
      </c>
      <c r="AB545" s="242" t="s">
        <v>2691</v>
      </c>
      <c r="AC545" s="241">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s="25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f>
        <v/>
      </c>
      <c r="AM545" t="str">
        <f>IF(ISNUMBER(SEARCH("H", 'WetLitterbags placem_collection'!X106)),"YES","")</f>
        <v/>
      </c>
      <c r="AN545" t="str">
        <f>IF(ISNUMBER(SEARCH("R", 'WetLitterbags placem_collection'!X106)),"YES","")</f>
        <v/>
      </c>
    </row>
    <row r="546" spans="1:40" ht="15" customHeight="1">
      <c r="A546" s="268" t="s">
        <v>2460</v>
      </c>
      <c r="B546" s="282">
        <f>'Dry_Litterbag Placem_Collection'!A107</f>
        <v>105</v>
      </c>
      <c r="C546" s="282" t="str">
        <f>'Dry_Litterbag Placem_Collection'!B107</f>
        <v xml:space="preserve">Mwantimba
</v>
      </c>
      <c r="D546" s="282" t="s">
        <v>2677</v>
      </c>
      <c r="E546" s="282" t="s">
        <v>2678</v>
      </c>
      <c r="F546" s="282">
        <v>2</v>
      </c>
      <c r="G546" s="283" t="str">
        <f>'Dry_Litterbag Placem_Collection'!C107</f>
        <v>Wet_Ag2_T1</v>
      </c>
      <c r="H546" s="293" t="s">
        <v>3672</v>
      </c>
      <c r="I546" s="285" t="s">
        <v>1147</v>
      </c>
      <c r="J546" s="233" t="str">
        <f>'WetLitterbags placem_collection'!O107</f>
        <v>G861</v>
      </c>
      <c r="K546" s="235">
        <f>IFERROR(INDEX('Green_rooibos initial weight'!$C$5:$C$1749,MATCH(J546, 'Green_rooibos initial weight'!$A$5:$A$1749,0)),"")</f>
        <v>1.9339999999999999</v>
      </c>
      <c r="L546" s="235">
        <f t="shared" si="60"/>
        <v>1.6841999999999999</v>
      </c>
      <c r="M546" s="235">
        <f>AVERAGE('Ashed teabags wet'!$J$809:$J$813,'Ashed teabags wet'!$J$817:$J$818,'Ashed teabags wet'!$J$820:$J$821)</f>
        <v>5.5094158734921841</v>
      </c>
      <c r="N546" s="235">
        <f t="shared" si="61"/>
        <v>1.5914104178586446</v>
      </c>
      <c r="O546" s="235">
        <f>IF(IFERROR(INDEX('Both teabags AfterWet'!$D$1:$D$839,MATCH(J546,'Both teabags AfterWet'!$B$1:$B$839,0)),"")="","",(IFERROR(INDEX('Both teabags AfterWet'!$D$1:$D$839,MATCH(J546,'Both teabags AfterWet'!$B$1:$B$839,0)),"")))</f>
        <v>0.626</v>
      </c>
      <c r="P546" s="235">
        <f t="shared" si="62"/>
        <v>0.47539999999999999</v>
      </c>
      <c r="Q546" s="235">
        <f>IFERROR(INDEX('Ashed teabags wet'!$J$2:$J$825,MATCH(J546,'Ashed teabags wet'!$B$2:$B$825,0)),"")</f>
        <v>20.431034482760303</v>
      </c>
      <c r="R546" s="235">
        <f t="shared" si="65"/>
        <v>0.37827086206895755</v>
      </c>
      <c r="S546" s="236">
        <f>'WetLitterbags placem_collection'!E107</f>
        <v>42762</v>
      </c>
      <c r="T546" s="236">
        <f>IF('WetLitterbags placem_collection'!G107="","",'WetLitterbags placem_collection'!G107)</f>
        <v>42816</v>
      </c>
      <c r="U546" s="237">
        <f t="shared" si="59"/>
        <v>54</v>
      </c>
      <c r="V546" s="235">
        <f t="shared" si="63"/>
        <v>1.2087999999999999</v>
      </c>
      <c r="W546" s="235">
        <f t="shared" si="64"/>
        <v>1.2131395557896871</v>
      </c>
      <c r="X546">
        <f>IFERROR(INDEX(Rainfall_Wet!$O$2:$O$217,MATCH(B546, Rainfall_Wet!$A$2:$A$217,0)),"")</f>
        <v>206.85140822299999</v>
      </c>
      <c r="Y546" s="241">
        <v>34.344660194174757</v>
      </c>
      <c r="Z546" s="241">
        <v>19.22727272727273</v>
      </c>
      <c r="AA546" s="241">
        <v>46.428067078552509</v>
      </c>
      <c r="AB546" s="242" t="s">
        <v>2688</v>
      </c>
      <c r="AC546" s="241">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s="25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f>
        <v/>
      </c>
      <c r="AM546" t="str">
        <f>IF(ISNUMBER(SEARCH("H", 'WetLitterbags placem_collection'!X107)),"YES","")</f>
        <v/>
      </c>
      <c r="AN546" t="str">
        <f>IF(ISNUMBER(SEARCH("R", 'WetLitterbags placem_collection'!X107)),"YES","")</f>
        <v/>
      </c>
    </row>
    <row r="547" spans="1:40" ht="15" customHeight="1">
      <c r="A547" s="268" t="s">
        <v>2460</v>
      </c>
      <c r="B547" s="282">
        <f>'Dry_Litterbag Placem_Collection'!A108</f>
        <v>106</v>
      </c>
      <c r="C547" s="282" t="str">
        <f>'Dry_Litterbag Placem_Collection'!B108</f>
        <v xml:space="preserve">Mwantimba
</v>
      </c>
      <c r="D547" s="282" t="s">
        <v>2677</v>
      </c>
      <c r="E547" s="282" t="s">
        <v>2678</v>
      </c>
      <c r="F547" s="282">
        <v>2</v>
      </c>
      <c r="G547" s="283" t="str">
        <f>'Dry_Litterbag Placem_Collection'!C108</f>
        <v>Wet_Ag2_T2</v>
      </c>
      <c r="H547" s="293" t="s">
        <v>3672</v>
      </c>
      <c r="I547" s="285" t="s">
        <v>1147</v>
      </c>
      <c r="J547" s="233" t="str">
        <f>'WetLitterbags placem_collection'!O108</f>
        <v>G738</v>
      </c>
      <c r="K547" s="235">
        <f>IFERROR(INDEX('Green_rooibos initial weight'!$C$5:$C$1749,MATCH(J547, 'Green_rooibos initial weight'!$A$5:$A$1749,0)),"")</f>
        <v>2.0089999999999999</v>
      </c>
      <c r="L547" s="235">
        <f t="shared" si="60"/>
        <v>1.7591999999999999</v>
      </c>
      <c r="M547" s="235">
        <f>AVERAGE('Ashed teabags wet'!$J$809:$J$813,'Ashed teabags wet'!$J$817:$J$818,'Ashed teabags wet'!$J$820:$J$821)</f>
        <v>5.5094158734921841</v>
      </c>
      <c r="N547" s="235">
        <f t="shared" si="61"/>
        <v>1.6622783559535255</v>
      </c>
      <c r="O547" s="235">
        <f>IF(IFERROR(INDEX('Both teabags AfterWet'!$D$1:$D$839,MATCH(J547,'Both teabags AfterWet'!$B$1:$B$839,0)),"")="","",(IFERROR(INDEX('Both teabags AfterWet'!$D$1:$D$839,MATCH(J547,'Both teabags AfterWet'!$B$1:$B$839,0)),"")))</f>
        <v>0.626</v>
      </c>
      <c r="P547" s="235">
        <f t="shared" si="62"/>
        <v>0.47539999999999999</v>
      </c>
      <c r="Q547" s="235">
        <f>IFERROR(INDEX('Ashed teabags wet'!$J$2:$J$825,MATCH(J547,'Ashed teabags wet'!$B$2:$B$825,0)),"")</f>
        <v>15.46906187624684</v>
      </c>
      <c r="R547" s="235">
        <f t="shared" si="65"/>
        <v>0.40186007984032251</v>
      </c>
      <c r="S547" s="236">
        <f>'WetLitterbags placem_collection'!E108</f>
        <v>42762</v>
      </c>
      <c r="T547" s="236">
        <f>IF('WetLitterbags placem_collection'!G108="","",'WetLitterbags placem_collection'!G108)</f>
        <v>42816</v>
      </c>
      <c r="U547" s="237">
        <f t="shared" si="59"/>
        <v>54</v>
      </c>
      <c r="V547" s="235">
        <f t="shared" si="63"/>
        <v>1.2837999999999998</v>
      </c>
      <c r="W547" s="235">
        <f t="shared" si="64"/>
        <v>1.260418276113203</v>
      </c>
      <c r="X547">
        <f>IFERROR(INDEX(Rainfall_Wet!$O$2:$O$217,MATCH(B547, Rainfall_Wet!$A$2:$A$217,0)),"")</f>
        <v>206.85140822299999</v>
      </c>
      <c r="Y547" s="241">
        <v>34.344660194174757</v>
      </c>
      <c r="Z547" s="241">
        <v>19.22727272727273</v>
      </c>
      <c r="AA547" s="241">
        <v>46.428067078552509</v>
      </c>
      <c r="AB547" s="242" t="s">
        <v>2688</v>
      </c>
      <c r="AC547" s="241">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s="25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f>
        <v/>
      </c>
      <c r="AM547" t="str">
        <f>IF(ISNUMBER(SEARCH("H", 'WetLitterbags placem_collection'!X108)),"YES","")</f>
        <v/>
      </c>
      <c r="AN547" t="str">
        <f>IF(ISNUMBER(SEARCH("R", 'WetLitterbags placem_collection'!X108)),"YES","")</f>
        <v>YES</v>
      </c>
    </row>
    <row r="548" spans="1:40" ht="15" customHeight="1">
      <c r="A548" s="268" t="s">
        <v>2460</v>
      </c>
      <c r="B548" s="282">
        <f>'Dry_Litterbag Placem_Collection'!A109</f>
        <v>107</v>
      </c>
      <c r="C548" s="282" t="str">
        <f>'Dry_Litterbag Placem_Collection'!B109</f>
        <v xml:space="preserve">Mwantimba
</v>
      </c>
      <c r="D548" s="282" t="s">
        <v>2677</v>
      </c>
      <c r="E548" s="282" t="s">
        <v>2678</v>
      </c>
      <c r="F548" s="282">
        <v>2</v>
      </c>
      <c r="G548" s="283" t="str">
        <f>'Dry_Litterbag Placem_Collection'!C109</f>
        <v>Wet_Ag2_T3</v>
      </c>
      <c r="H548" s="293" t="s">
        <v>3672</v>
      </c>
      <c r="I548" s="285" t="s">
        <v>1147</v>
      </c>
      <c r="J548" s="233" t="str">
        <f>'WetLitterbags placem_collection'!O109</f>
        <v>G676</v>
      </c>
      <c r="K548" s="235">
        <f>IFERROR(INDEX('Green_rooibos initial weight'!$C$5:$C$1749,MATCH(J548, 'Green_rooibos initial weight'!$A$5:$A$1749,0)),"")</f>
        <v>2.048</v>
      </c>
      <c r="L548" s="235">
        <f t="shared" si="60"/>
        <v>1.7982</v>
      </c>
      <c r="M548" s="235">
        <f>AVERAGE('Ashed teabags wet'!$J$809:$J$813,'Ashed teabags wet'!$J$817:$J$818,'Ashed teabags wet'!$J$820:$J$821)</f>
        <v>5.5094158734921841</v>
      </c>
      <c r="N548" s="235">
        <f t="shared" si="61"/>
        <v>1.6991296837628636</v>
      </c>
      <c r="O548" s="235">
        <f>IF(IFERROR(INDEX('Both teabags AfterWet'!$D$1:$D$839,MATCH(J548,'Both teabags AfterWet'!$B$1:$B$839,0)),"")="","",(IFERROR(INDEX('Both teabags AfterWet'!$D$1:$D$839,MATCH(J548,'Both teabags AfterWet'!$B$1:$B$839,0)),"")))</f>
        <v>0.67630000000000001</v>
      </c>
      <c r="P548" s="235">
        <f t="shared" si="62"/>
        <v>0.52570000000000006</v>
      </c>
      <c r="Q548" s="235">
        <f>IFERROR(INDEX('Ashed teabags wet'!$J$2:$J$825,MATCH(J548,'Ashed teabags wet'!$B$2:$B$825,0)),"")</f>
        <v>16.393442622950655</v>
      </c>
      <c r="R548" s="235">
        <f t="shared" si="65"/>
        <v>0.43951967213114845</v>
      </c>
      <c r="S548" s="236">
        <f>'WetLitterbags placem_collection'!E109</f>
        <v>42762</v>
      </c>
      <c r="T548" s="236">
        <f>IF('WetLitterbags placem_collection'!G109="","",'WetLitterbags placem_collection'!G109)</f>
        <v>42816</v>
      </c>
      <c r="U548" s="237">
        <f t="shared" si="59"/>
        <v>54</v>
      </c>
      <c r="V548" s="235">
        <f t="shared" si="63"/>
        <v>1.2725</v>
      </c>
      <c r="W548" s="235">
        <f t="shared" si="64"/>
        <v>1.259610011631715</v>
      </c>
      <c r="X548">
        <f>IFERROR(INDEX(Rainfall_Wet!$O$2:$O$217,MATCH(B548, Rainfall_Wet!$A$2:$A$217,0)),"")</f>
        <v>206.85140822299999</v>
      </c>
      <c r="Y548" s="241">
        <v>34.344660194174757</v>
      </c>
      <c r="Z548" s="241">
        <v>19.22727272727273</v>
      </c>
      <c r="AA548" s="241">
        <v>46.428067078552509</v>
      </c>
      <c r="AB548" s="242" t="s">
        <v>2688</v>
      </c>
      <c r="AC548" s="241">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s="25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f>
        <v/>
      </c>
      <c r="AM548" t="str">
        <f>IF(ISNUMBER(SEARCH("H", 'WetLitterbags placem_collection'!X109)),"YES","")</f>
        <v/>
      </c>
      <c r="AN548" t="str">
        <f>IF(ISNUMBER(SEARCH("R", 'WetLitterbags placem_collection'!X109)),"YES","")</f>
        <v>YES</v>
      </c>
    </row>
    <row r="549" spans="1:40" ht="15" customHeight="1">
      <c r="A549" s="268" t="s">
        <v>2460</v>
      </c>
      <c r="B549" s="282">
        <f>'Dry_Litterbag Placem_Collection'!A110</f>
        <v>108</v>
      </c>
      <c r="C549" s="282" t="str">
        <f>'Dry_Litterbag Placem_Collection'!B110</f>
        <v xml:space="preserve">Mwantimba
</v>
      </c>
      <c r="D549" s="282" t="s">
        <v>2677</v>
      </c>
      <c r="E549" s="282" t="s">
        <v>2678</v>
      </c>
      <c r="F549" s="282">
        <v>2</v>
      </c>
      <c r="G549" s="283" t="str">
        <f>'Dry_Litterbag Placem_Collection'!C110</f>
        <v>Wet_Ag2_T4</v>
      </c>
      <c r="H549" s="293" t="s">
        <v>3672</v>
      </c>
      <c r="I549" s="285" t="s">
        <v>1147</v>
      </c>
      <c r="J549" s="233" t="str">
        <f>'WetLitterbags placem_collection'!O110</f>
        <v>G845</v>
      </c>
      <c r="K549" s="235">
        <f>IFERROR(INDEX('Green_rooibos initial weight'!$C$5:$C$1749,MATCH(J549, 'Green_rooibos initial weight'!$A$5:$A$1749,0)),"")</f>
        <v>2.0459999999999998</v>
      </c>
      <c r="L549" s="235">
        <f t="shared" si="60"/>
        <v>1.7961999999999998</v>
      </c>
      <c r="M549" s="235">
        <f>AVERAGE('Ashed teabags wet'!$J$809:$J$813,'Ashed teabags wet'!$J$817:$J$818,'Ashed teabags wet'!$J$820:$J$821)</f>
        <v>5.5094158734921841</v>
      </c>
      <c r="N549" s="235">
        <f t="shared" si="61"/>
        <v>1.6972398720803332</v>
      </c>
      <c r="O549" s="235">
        <f>IF(IFERROR(INDEX('Both teabags AfterWet'!$D$1:$D$839,MATCH(J549,'Both teabags AfterWet'!$B$1:$B$839,0)),"")="","",(IFERROR(INDEX('Both teabags AfterWet'!$D$1:$D$839,MATCH(J549,'Both teabags AfterWet'!$B$1:$B$839,0)),"")))</f>
        <v>0.57699999999999996</v>
      </c>
      <c r="P549" s="235">
        <f t="shared" si="62"/>
        <v>0.42639999999999995</v>
      </c>
      <c r="Q549" s="235">
        <f>IFERROR(INDEX('Ashed teabags wet'!$J$2:$J$825,MATCH(J549,'Ashed teabags wet'!$B$2:$B$825,0)),"")</f>
        <v>13.078070611635859</v>
      </c>
      <c r="R549" s="235">
        <f t="shared" si="65"/>
        <v>0.37063510691198465</v>
      </c>
      <c r="S549" s="236">
        <f>'WetLitterbags placem_collection'!E110</f>
        <v>42762</v>
      </c>
      <c r="T549" s="236">
        <f>IF('WetLitterbags placem_collection'!G110="","",'WetLitterbags placem_collection'!G110)</f>
        <v>42816</v>
      </c>
      <c r="U549" s="237">
        <f t="shared" si="59"/>
        <v>54</v>
      </c>
      <c r="V549" s="235">
        <f t="shared" si="63"/>
        <v>1.3697999999999999</v>
      </c>
      <c r="W549" s="235">
        <f t="shared" si="64"/>
        <v>1.3266047651683486</v>
      </c>
      <c r="X549">
        <f>IFERROR(INDEX(Rainfall_Wet!$O$2:$O$217,MATCH(B549, Rainfall_Wet!$A$2:$A$217,0)),"")</f>
        <v>206.85140822299999</v>
      </c>
      <c r="Y549" s="241">
        <v>34.344660194174757</v>
      </c>
      <c r="Z549" s="241">
        <v>19.22727272727273</v>
      </c>
      <c r="AA549" s="241">
        <v>46.428067078552509</v>
      </c>
      <c r="AB549" s="242" t="s">
        <v>2688</v>
      </c>
      <c r="AC549" s="241">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s="25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f>
        <v/>
      </c>
      <c r="AM549" t="str">
        <f>IF(ISNUMBER(SEARCH("H", 'WetLitterbags placem_collection'!X110)),"YES","")</f>
        <v/>
      </c>
      <c r="AN549" t="str">
        <f>IF(ISNUMBER(SEARCH("R", 'WetLitterbags placem_collection'!X110)),"YES","")</f>
        <v>YES</v>
      </c>
    </row>
    <row r="550" spans="1:40" ht="15" customHeight="1">
      <c r="A550" s="268" t="s">
        <v>2460</v>
      </c>
      <c r="B550" s="282">
        <f>'Dry_Litterbag Placem_Collection'!A111</f>
        <v>109</v>
      </c>
      <c r="C550" s="282" t="str">
        <f>'Dry_Litterbag Placem_Collection'!B111</f>
        <v xml:space="preserve">Mwantimba
</v>
      </c>
      <c r="D550" s="282" t="s">
        <v>2677</v>
      </c>
      <c r="E550" s="282" t="s">
        <v>2678</v>
      </c>
      <c r="F550" s="282">
        <v>2</v>
      </c>
      <c r="G550" s="283" t="str">
        <f>'Dry_Litterbag Placem_Collection'!C111</f>
        <v>Wet_Ag2_T5</v>
      </c>
      <c r="H550" s="293" t="s">
        <v>3672</v>
      </c>
      <c r="I550" s="285" t="s">
        <v>1147</v>
      </c>
      <c r="J550" s="233" t="str">
        <f>'WetLitterbags placem_collection'!O111</f>
        <v>G887</v>
      </c>
      <c r="K550" s="235">
        <f>IFERROR(INDEX('Green_rooibos initial weight'!$C$5:$C$1749,MATCH(J550, 'Green_rooibos initial weight'!$A$5:$A$1749,0)),"")</f>
        <v>1.998</v>
      </c>
      <c r="L550" s="235">
        <f t="shared" si="60"/>
        <v>1.7482</v>
      </c>
      <c r="M550" s="235">
        <f>AVERAGE('Ashed teabags wet'!$J$809:$J$813,'Ashed teabags wet'!$J$817:$J$818,'Ashed teabags wet'!$J$820:$J$821)</f>
        <v>5.5094158734921841</v>
      </c>
      <c r="N550" s="235">
        <f t="shared" si="61"/>
        <v>1.6518843916996095</v>
      </c>
      <c r="O550" s="235">
        <f>IF(IFERROR(INDEX('Both teabags AfterWet'!$D$1:$D$839,MATCH(J550,'Both teabags AfterWet'!$B$1:$B$839,0)),"")="","",(IFERROR(INDEX('Both teabags AfterWet'!$D$1:$D$839,MATCH(J550,'Both teabags AfterWet'!$B$1:$B$839,0)),"")))</f>
        <v>0.64870000000000005</v>
      </c>
      <c r="P550" s="235">
        <f t="shared" si="62"/>
        <v>0.49810000000000004</v>
      </c>
      <c r="Q550" s="235">
        <f>IFERROR(INDEX('Ashed teabags wet'!$J$2:$J$825,MATCH(J550,'Ashed teabags wet'!$B$2:$B$825,0)),"")</f>
        <v>12.548449612403372</v>
      </c>
      <c r="R550" s="235">
        <f t="shared" si="65"/>
        <v>0.43559617248061883</v>
      </c>
      <c r="S550" s="236">
        <f>'WetLitterbags placem_collection'!E111</f>
        <v>42762</v>
      </c>
      <c r="T550" s="236">
        <f>IF('WetLitterbags placem_collection'!G111="","",'WetLitterbags placem_collection'!G111)</f>
        <v>42816</v>
      </c>
      <c r="U550" s="237">
        <f t="shared" si="59"/>
        <v>54</v>
      </c>
      <c r="V550" s="235">
        <f t="shared" si="63"/>
        <v>1.2501</v>
      </c>
      <c r="W550" s="235">
        <f t="shared" si="64"/>
        <v>1.2162882192189908</v>
      </c>
      <c r="X550">
        <f>IFERROR(INDEX(Rainfall_Wet!$O$2:$O$217,MATCH(B550, Rainfall_Wet!$A$2:$A$217,0)),"")</f>
        <v>206.85140822299999</v>
      </c>
      <c r="Y550" s="241">
        <v>34.344660194174757</v>
      </c>
      <c r="Z550" s="241">
        <v>19.22727272727273</v>
      </c>
      <c r="AA550" s="241">
        <v>46.428067078552509</v>
      </c>
      <c r="AB550" s="242" t="s">
        <v>2688</v>
      </c>
      <c r="AC550" s="241">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s="25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f>
        <v/>
      </c>
      <c r="AM550" t="str">
        <f>IF(ISNUMBER(SEARCH("H", 'WetLitterbags placem_collection'!X111)),"YES","")</f>
        <v/>
      </c>
      <c r="AN550" t="str">
        <f>IF(ISNUMBER(SEARCH("R", 'WetLitterbags placem_collection'!X111)),"YES","")</f>
        <v/>
      </c>
    </row>
    <row r="551" spans="1:40" ht="15" customHeight="1">
      <c r="A551" s="268" t="s">
        <v>2460</v>
      </c>
      <c r="B551" s="282">
        <f>'Dry_Litterbag Placem_Collection'!A112</f>
        <v>110</v>
      </c>
      <c r="C551" s="282" t="str">
        <f>'Dry_Litterbag Placem_Collection'!B112</f>
        <v xml:space="preserve">Mwantimba
</v>
      </c>
      <c r="D551" s="282" t="s">
        <v>2677</v>
      </c>
      <c r="E551" s="282" t="s">
        <v>2678</v>
      </c>
      <c r="F551" s="282">
        <v>2</v>
      </c>
      <c r="G551" s="283" t="str">
        <f>'Dry_Litterbag Placem_Collection'!C112</f>
        <v>Wet_Ag2_T6</v>
      </c>
      <c r="H551" s="293" t="s">
        <v>3672</v>
      </c>
      <c r="I551" s="285" t="s">
        <v>1147</v>
      </c>
      <c r="J551" s="233" t="str">
        <f>'WetLitterbags placem_collection'!O112</f>
        <v>G882</v>
      </c>
      <c r="K551" s="235">
        <f>IFERROR(INDEX('Green_rooibos initial weight'!$C$5:$C$1749,MATCH(J551, 'Green_rooibos initial weight'!$A$5:$A$1749,0)),"")</f>
        <v>2.0979999999999999</v>
      </c>
      <c r="L551" s="235">
        <f t="shared" si="60"/>
        <v>1.8481999999999998</v>
      </c>
      <c r="M551" s="235">
        <f>AVERAGE('Ashed teabags wet'!$J$809:$J$813,'Ashed teabags wet'!$J$817:$J$818,'Ashed teabags wet'!$J$820:$J$821)</f>
        <v>5.5094158734921841</v>
      </c>
      <c r="N551" s="235">
        <f t="shared" si="61"/>
        <v>1.7463749758261173</v>
      </c>
      <c r="O551" s="235">
        <f>IF(IFERROR(INDEX('Both teabags AfterWet'!$D$1:$D$839,MATCH(J551,'Both teabags AfterWet'!$B$1:$B$839,0)),"")="","",(IFERROR(INDEX('Both teabags AfterWet'!$D$1:$D$839,MATCH(J551,'Both teabags AfterWet'!$B$1:$B$839,0)),"")))</f>
        <v>0.56669999999999998</v>
      </c>
      <c r="P551" s="235">
        <f t="shared" si="62"/>
        <v>0.41609999999999997</v>
      </c>
      <c r="Q551" s="235">
        <f>IFERROR(INDEX('Ashed teabags wet'!$J$2:$J$825,MATCH(J551,'Ashed teabags wet'!$B$2:$B$825,0)),"")</f>
        <v>13.300248138958004</v>
      </c>
      <c r="R551" s="235">
        <f t="shared" si="65"/>
        <v>0.36075766749379573</v>
      </c>
      <c r="S551" s="236">
        <f>'WetLitterbags placem_collection'!E112</f>
        <v>42762</v>
      </c>
      <c r="T551" s="236">
        <f>IF('WetLitterbags placem_collection'!G112="","",'WetLitterbags placem_collection'!G112)</f>
        <v>42816</v>
      </c>
      <c r="U551" s="237">
        <f t="shared" si="59"/>
        <v>54</v>
      </c>
      <c r="V551" s="235">
        <f t="shared" si="63"/>
        <v>1.4320999999999999</v>
      </c>
      <c r="W551" s="235">
        <f t="shared" si="64"/>
        <v>1.3856173083323216</v>
      </c>
      <c r="X551">
        <f>IFERROR(INDEX(Rainfall_Wet!$O$2:$O$217,MATCH(B551, Rainfall_Wet!$A$2:$A$217,0)),"")</f>
        <v>206.85140822299999</v>
      </c>
      <c r="Y551" s="241">
        <v>34.344660194174757</v>
      </c>
      <c r="Z551" s="241">
        <v>19.22727272727273</v>
      </c>
      <c r="AA551" s="241">
        <v>46.428067078552509</v>
      </c>
      <c r="AB551" s="242" t="s">
        <v>2688</v>
      </c>
      <c r="AC551" s="241">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s="25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f>
        <v/>
      </c>
      <c r="AM551" t="str">
        <f>IF(ISNUMBER(SEARCH("H", 'WetLitterbags placem_collection'!X112)),"YES","")</f>
        <v/>
      </c>
      <c r="AN551" t="str">
        <f>IF(ISNUMBER(SEARCH("R", 'WetLitterbags placem_collection'!X112)),"YES","")</f>
        <v/>
      </c>
    </row>
    <row r="552" spans="1:40" ht="15" customHeight="1">
      <c r="A552" s="268" t="s">
        <v>2460</v>
      </c>
      <c r="B552" s="282">
        <f>'Dry_Litterbag Placem_Collection'!A113</f>
        <v>111</v>
      </c>
      <c r="C552" s="282" t="str">
        <f>'Dry_Litterbag Placem_Collection'!B113</f>
        <v xml:space="preserve">Mwantimba
</v>
      </c>
      <c r="D552" s="282" t="s">
        <v>2677</v>
      </c>
      <c r="E552" s="282" t="s">
        <v>2678</v>
      </c>
      <c r="F552" s="282">
        <v>2</v>
      </c>
      <c r="G552" s="283" t="str">
        <f>'Dry_Litterbag Placem_Collection'!C113</f>
        <v>Wet_Ag2_T7</v>
      </c>
      <c r="H552" s="293" t="s">
        <v>3672</v>
      </c>
      <c r="I552" s="285" t="s">
        <v>1147</v>
      </c>
      <c r="J552" s="233" t="str">
        <f>'WetLitterbags placem_collection'!O113</f>
        <v>G695</v>
      </c>
      <c r="K552" s="235">
        <f>IFERROR(INDEX('Green_rooibos initial weight'!$C$5:$C$1749,MATCH(J552, 'Green_rooibos initial weight'!$A$5:$A$1749,0)),"")</f>
        <v>2.0190000000000001</v>
      </c>
      <c r="L552" s="235">
        <f t="shared" si="60"/>
        <v>1.7692000000000001</v>
      </c>
      <c r="M552" s="235">
        <f>AVERAGE('Ashed teabags wet'!$J$809:$J$813,'Ashed teabags wet'!$J$817:$J$818,'Ashed teabags wet'!$J$820:$J$821)</f>
        <v>5.5094158734921841</v>
      </c>
      <c r="N552" s="235">
        <f t="shared" si="61"/>
        <v>1.6717274143661764</v>
      </c>
      <c r="O552" s="235">
        <f>IF(IFERROR(INDEX('Both teabags AfterWet'!$D$1:$D$839,MATCH(J552,'Both teabags AfterWet'!$B$1:$B$839,0)),"")="","",(IFERROR(INDEX('Both teabags AfterWet'!$D$1:$D$839,MATCH(J552,'Both teabags AfterWet'!$B$1:$B$839,0)),"")))</f>
        <v>0.621</v>
      </c>
      <c r="P552" s="235">
        <f t="shared" si="62"/>
        <v>0.47039999999999998</v>
      </c>
      <c r="Q552" s="235">
        <f>IFERROR(INDEX('Ashed teabags wet'!$J$2:$J$825,MATCH(J552,'Ashed teabags wet'!$B$2:$B$825,0)),"")</f>
        <v>13.185185185184883</v>
      </c>
      <c r="R552" s="235">
        <f t="shared" si="65"/>
        <v>0.40837688888889029</v>
      </c>
      <c r="S552" s="236">
        <f>'WetLitterbags placem_collection'!E113</f>
        <v>42762</v>
      </c>
      <c r="T552" s="236">
        <f>IF('WetLitterbags placem_collection'!G113="","",'WetLitterbags placem_collection'!G113)</f>
        <v>42816</v>
      </c>
      <c r="U552" s="237">
        <f t="shared" si="59"/>
        <v>54</v>
      </c>
      <c r="V552" s="235">
        <f t="shared" si="63"/>
        <v>1.2988000000000002</v>
      </c>
      <c r="W552" s="235">
        <f t="shared" si="64"/>
        <v>1.2633505254772861</v>
      </c>
      <c r="X552">
        <f>IFERROR(INDEX(Rainfall_Wet!$O$2:$O$217,MATCH(B552, Rainfall_Wet!$A$2:$A$217,0)),"")</f>
        <v>206.85140822299999</v>
      </c>
      <c r="Y552" s="241">
        <v>34.344660194174757</v>
      </c>
      <c r="Z552" s="241">
        <v>19.22727272727273</v>
      </c>
      <c r="AA552" s="241">
        <v>46.428067078552509</v>
      </c>
      <c r="AB552" s="242" t="s">
        <v>2688</v>
      </c>
      <c r="AC552" s="241">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s="25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f>
        <v/>
      </c>
      <c r="AM552" t="str">
        <f>IF(ISNUMBER(SEARCH("H", 'WetLitterbags placem_collection'!X113)),"YES","")</f>
        <v/>
      </c>
      <c r="AN552" t="str">
        <f>IF(ISNUMBER(SEARCH("R", 'WetLitterbags placem_collection'!X113)),"YES","")</f>
        <v>YES</v>
      </c>
    </row>
    <row r="553" spans="1:40" ht="15" customHeight="1">
      <c r="A553" s="268" t="s">
        <v>2460</v>
      </c>
      <c r="B553" s="282">
        <f>'Dry_Litterbag Placem_Collection'!A114</f>
        <v>112</v>
      </c>
      <c r="C553" s="282" t="str">
        <f>'Dry_Litterbag Placem_Collection'!B114</f>
        <v xml:space="preserve">Mwantimba
</v>
      </c>
      <c r="D553" s="282" t="s">
        <v>2677</v>
      </c>
      <c r="E553" s="282" t="s">
        <v>2678</v>
      </c>
      <c r="F553" s="282">
        <v>2</v>
      </c>
      <c r="G553" s="283" t="str">
        <f>'Dry_Litterbag Placem_Collection'!C114</f>
        <v>Wet_Ag2_T8</v>
      </c>
      <c r="H553" s="293" t="s">
        <v>3672</v>
      </c>
      <c r="I553" s="285" t="s">
        <v>1147</v>
      </c>
      <c r="J553" s="233" t="str">
        <f>'WetLitterbags placem_collection'!O114</f>
        <v>G852</v>
      </c>
      <c r="K553" s="235">
        <f>IFERROR(INDEX('Green_rooibos initial weight'!$C$5:$C$1749,MATCH(J553, 'Green_rooibos initial weight'!$A$5:$A$1749,0)),"")</f>
        <v>2.0630000000000002</v>
      </c>
      <c r="L553" s="235">
        <f t="shared" si="60"/>
        <v>1.8132000000000001</v>
      </c>
      <c r="M553" s="235">
        <f>AVERAGE('Ashed teabags wet'!$J$809:$J$813,'Ashed teabags wet'!$J$817:$J$818,'Ashed teabags wet'!$J$820:$J$821)</f>
        <v>5.5094158734921841</v>
      </c>
      <c r="N553" s="235">
        <f t="shared" si="61"/>
        <v>1.7133032713818399</v>
      </c>
      <c r="O553" s="235">
        <f>IF(IFERROR(INDEX('Both teabags AfterWet'!$D$1:$D$839,MATCH(J553,'Both teabags AfterWet'!$B$1:$B$839,0)),"")="","",(IFERROR(INDEX('Both teabags AfterWet'!$D$1:$D$839,MATCH(J553,'Both teabags AfterWet'!$B$1:$B$839,0)),"")))</f>
        <v>0.69799999999999995</v>
      </c>
      <c r="P553" s="235">
        <f t="shared" si="62"/>
        <v>0.54739999999999989</v>
      </c>
      <c r="Q553" s="235">
        <f>IFERROR(INDEX('Ashed teabags wet'!$J$2:$J$825,MATCH(J553,'Ashed teabags wet'!$B$2:$B$825,0)),"")</f>
        <v>13.745704467352656</v>
      </c>
      <c r="R553" s="235">
        <f t="shared" si="65"/>
        <v>0.47215601374571148</v>
      </c>
      <c r="S553" s="236">
        <f>'WetLitterbags placem_collection'!E114</f>
        <v>42762</v>
      </c>
      <c r="T553" s="236">
        <f>IF('WetLitterbags placem_collection'!G114="","",'WetLitterbags placem_collection'!G114)</f>
        <v>42816</v>
      </c>
      <c r="U553" s="237">
        <f t="shared" si="59"/>
        <v>54</v>
      </c>
      <c r="V553" s="235">
        <f t="shared" si="63"/>
        <v>1.2658000000000003</v>
      </c>
      <c r="W553" s="235">
        <f t="shared" si="64"/>
        <v>1.2411472576361284</v>
      </c>
      <c r="X553">
        <f>IFERROR(INDEX(Rainfall_Wet!$O$2:$O$217,MATCH(B553, Rainfall_Wet!$A$2:$A$217,0)),"")</f>
        <v>206.85140822299999</v>
      </c>
      <c r="Y553" s="241">
        <v>34.344660194174757</v>
      </c>
      <c r="Z553" s="241">
        <v>19.22727272727273</v>
      </c>
      <c r="AA553" s="241">
        <v>46.428067078552509</v>
      </c>
      <c r="AB553" s="242" t="s">
        <v>2688</v>
      </c>
      <c r="AC553" s="241">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s="25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f>
        <v/>
      </c>
      <c r="AM553" t="str">
        <f>IF(ISNUMBER(SEARCH("H", 'WetLitterbags placem_collection'!X114)),"YES","")</f>
        <v/>
      </c>
      <c r="AN553" t="str">
        <f>IF(ISNUMBER(SEARCH("R", 'WetLitterbags placem_collection'!X114)),"YES","")</f>
        <v/>
      </c>
    </row>
    <row r="554" spans="1:40" ht="15" customHeight="1">
      <c r="A554" s="268" t="s">
        <v>2460</v>
      </c>
      <c r="B554" s="282">
        <f>'Dry_Litterbag Placem_Collection'!A115</f>
        <v>113</v>
      </c>
      <c r="C554" s="282" t="str">
        <f>'Dry_Litterbag Placem_Collection'!B115</f>
        <v xml:space="preserve">Mwantimba
</v>
      </c>
      <c r="D554" s="282" t="s">
        <v>2677</v>
      </c>
      <c r="E554" s="282" t="s">
        <v>2678</v>
      </c>
      <c r="F554" s="282">
        <v>3</v>
      </c>
      <c r="G554" s="283" t="str">
        <f>'Dry_Litterbag Placem_Collection'!C115</f>
        <v>Wet_Ag3_T1</v>
      </c>
      <c r="H554" s="293" t="s">
        <v>3672</v>
      </c>
      <c r="I554" s="285" t="s">
        <v>1147</v>
      </c>
      <c r="J554" s="233" t="str">
        <f>'WetLitterbags placem_collection'!O115</f>
        <v>G769</v>
      </c>
      <c r="K554" s="235">
        <f>IFERROR(INDEX('Green_rooibos initial weight'!$C$5:$C$1749,MATCH(J554, 'Green_rooibos initial weight'!$A$5:$A$1749,0)),"")</f>
        <v>2.0550000000000002</v>
      </c>
      <c r="L554" s="235">
        <f t="shared" si="60"/>
        <v>1.8052000000000001</v>
      </c>
      <c r="M554" s="235">
        <f>AVERAGE('Ashed teabags wet'!$J$809:$J$813,'Ashed teabags wet'!$J$817:$J$818,'Ashed teabags wet'!$J$820:$J$821)</f>
        <v>5.5094158734921841</v>
      </c>
      <c r="N554" s="235">
        <f t="shared" si="61"/>
        <v>1.7057440246517193</v>
      </c>
      <c r="O554" s="235">
        <f>IF(IFERROR(INDEX('Both teabags AfterWet'!$D$1:$D$839,MATCH(J554,'Both teabags AfterWet'!$B$1:$B$839,0)),"")="","",(IFERROR(INDEX('Both teabags AfterWet'!$D$1:$D$839,MATCH(J554,'Both teabags AfterWet'!$B$1:$B$839,0)),"")))</f>
        <v>0.70799999999999996</v>
      </c>
      <c r="P554" s="235">
        <f t="shared" si="62"/>
        <v>0.5573999999999999</v>
      </c>
      <c r="Q554" s="235">
        <f>IFERROR(INDEX('Ashed teabags wet'!$J$2:$J$825,MATCH(J554,'Ashed teabags wet'!$B$2:$B$825,0)),"")</f>
        <v>20.028887818970457</v>
      </c>
      <c r="R554" s="235">
        <f t="shared" si="65"/>
        <v>0.4457589792970586</v>
      </c>
      <c r="S554" s="236">
        <f>'WetLitterbags placem_collection'!E115</f>
        <v>42762</v>
      </c>
      <c r="T554" s="236">
        <f>IF('WetLitterbags placem_collection'!G115="","",'WetLitterbags placem_collection'!G115)</f>
        <v>42816</v>
      </c>
      <c r="U554" s="237">
        <f t="shared" si="59"/>
        <v>54</v>
      </c>
      <c r="V554" s="235">
        <f t="shared" si="63"/>
        <v>1.2478000000000002</v>
      </c>
      <c r="W554" s="235">
        <f t="shared" si="64"/>
        <v>1.2599850453546606</v>
      </c>
      <c r="X554">
        <f>IFERROR(INDEX(Rainfall_Wet!$O$2:$O$217,MATCH(B554, Rainfall_Wet!$A$2:$A$217,0)),"")</f>
        <v>206.85140822299999</v>
      </c>
      <c r="Y554" s="241">
        <v>27.96</v>
      </c>
      <c r="Z554" s="241">
        <v>4.9200000000000017</v>
      </c>
      <c r="AA554" s="241">
        <v>67.12</v>
      </c>
      <c r="AB554" s="242" t="s">
        <v>2688</v>
      </c>
      <c r="AC554" s="241">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s="25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f>
        <v/>
      </c>
      <c r="AM554" t="str">
        <f>IF(ISNUMBER(SEARCH("H", 'WetLitterbags placem_collection'!X115)),"YES","")</f>
        <v/>
      </c>
      <c r="AN554" t="str">
        <f>IF(ISNUMBER(SEARCH("R", 'WetLitterbags placem_collection'!X115)),"YES","")</f>
        <v>YES</v>
      </c>
    </row>
    <row r="555" spans="1:40" ht="15" customHeight="1">
      <c r="A555" s="268" t="s">
        <v>2460</v>
      </c>
      <c r="B555" s="282">
        <f>'Dry_Litterbag Placem_Collection'!A116</f>
        <v>114</v>
      </c>
      <c r="C555" s="282" t="str">
        <f>'Dry_Litterbag Placem_Collection'!B116</f>
        <v xml:space="preserve">Mwantimba
</v>
      </c>
      <c r="D555" s="282" t="s">
        <v>2677</v>
      </c>
      <c r="E555" s="282" t="s">
        <v>2678</v>
      </c>
      <c r="F555" s="282">
        <v>3</v>
      </c>
      <c r="G555" s="283" t="str">
        <f>'Dry_Litterbag Placem_Collection'!C116</f>
        <v>Wet_Ag3_T2</v>
      </c>
      <c r="H555" s="293" t="s">
        <v>3672</v>
      </c>
      <c r="I555" s="285" t="s">
        <v>1147</v>
      </c>
      <c r="J555" s="233" t="str">
        <f>'WetLitterbags placem_collection'!O116</f>
        <v>G889</v>
      </c>
      <c r="K555" s="235">
        <f>IFERROR(INDEX('Green_rooibos initial weight'!$C$5:$C$1749,MATCH(J555, 'Green_rooibos initial weight'!$A$5:$A$1749,0)),"")</f>
        <v>1.9830000000000001</v>
      </c>
      <c r="L555" s="235">
        <f t="shared" si="60"/>
        <v>1.7332000000000001</v>
      </c>
      <c r="M555" s="235">
        <f>AVERAGE('Ashed teabags wet'!$J$809:$J$813,'Ashed teabags wet'!$J$817:$J$818,'Ashed teabags wet'!$J$820:$J$821)</f>
        <v>5.5094158734921841</v>
      </c>
      <c r="N555" s="235">
        <f t="shared" si="61"/>
        <v>1.6377108040806336</v>
      </c>
      <c r="O555" s="235">
        <f>IF(IFERROR(INDEX('Both teabags AfterWet'!$D$1:$D$839,MATCH(J555,'Both teabags AfterWet'!$B$1:$B$839,0)),"")="","",(IFERROR(INDEX('Both teabags AfterWet'!$D$1:$D$839,MATCH(J555,'Both teabags AfterWet'!$B$1:$B$839,0)),"")))</f>
        <v>0.65700000000000003</v>
      </c>
      <c r="P555" s="235">
        <f t="shared" si="62"/>
        <v>0.50639999999999996</v>
      </c>
      <c r="Q555" s="235">
        <f>IFERROR(INDEX('Ashed teabags wet'!$J$2:$J$825,MATCH(J555,'Ashed teabags wet'!$B$2:$B$825,0)),"")</f>
        <v>20.433734939759127</v>
      </c>
      <c r="R555" s="235">
        <f t="shared" si="65"/>
        <v>0.40292356626505976</v>
      </c>
      <c r="S555" s="236">
        <f>'WetLitterbags placem_collection'!E116</f>
        <v>42762</v>
      </c>
      <c r="T555" s="236">
        <f>IF('WetLitterbags placem_collection'!G116="","",'WetLitterbags placem_collection'!G116)</f>
        <v>42816</v>
      </c>
      <c r="U555" s="237">
        <f t="shared" si="59"/>
        <v>54</v>
      </c>
      <c r="V555" s="235">
        <f t="shared" si="63"/>
        <v>1.2268000000000001</v>
      </c>
      <c r="W555" s="235">
        <f t="shared" si="64"/>
        <v>1.2347872378155738</v>
      </c>
      <c r="X555">
        <f>IFERROR(INDEX(Rainfall_Wet!$O$2:$O$217,MATCH(B555, Rainfall_Wet!$A$2:$A$217,0)),"")</f>
        <v>206.85140822299999</v>
      </c>
      <c r="Y555" s="241">
        <v>27.96</v>
      </c>
      <c r="Z555" s="241">
        <v>4.9200000000000017</v>
      </c>
      <c r="AA555" s="241">
        <v>67.12</v>
      </c>
      <c r="AB555" s="242" t="s">
        <v>2688</v>
      </c>
      <c r="AC555" s="241">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s="25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f>
        <v/>
      </c>
      <c r="AM555" t="str">
        <f>IF(ISNUMBER(SEARCH("H", 'WetLitterbags placem_collection'!X116)),"YES","")</f>
        <v/>
      </c>
      <c r="AN555" t="str">
        <f>IF(ISNUMBER(SEARCH("R", 'WetLitterbags placem_collection'!X116)),"YES","")</f>
        <v>YES</v>
      </c>
    </row>
    <row r="556" spans="1:40" ht="15" customHeight="1">
      <c r="A556" s="268" t="s">
        <v>2460</v>
      </c>
      <c r="B556" s="282">
        <f>'Dry_Litterbag Placem_Collection'!A117</f>
        <v>115</v>
      </c>
      <c r="C556" s="282" t="str">
        <f>'Dry_Litterbag Placem_Collection'!B117</f>
        <v xml:space="preserve">Mwantimba
</v>
      </c>
      <c r="D556" s="282" t="s">
        <v>2677</v>
      </c>
      <c r="E556" s="282" t="s">
        <v>2678</v>
      </c>
      <c r="F556" s="282">
        <v>3</v>
      </c>
      <c r="G556" s="283" t="str">
        <f>'Dry_Litterbag Placem_Collection'!C117</f>
        <v>Wet_Ag3_T3</v>
      </c>
      <c r="H556" s="293" t="s">
        <v>3672</v>
      </c>
      <c r="I556" s="285" t="s">
        <v>1147</v>
      </c>
      <c r="J556" s="233" t="str">
        <f>'WetLitterbags placem_collection'!O117</f>
        <v>G778</v>
      </c>
      <c r="K556" s="235">
        <f>IFERROR(INDEX('Green_rooibos initial weight'!$C$5:$C$1749,MATCH(J556, 'Green_rooibos initial weight'!$A$5:$A$1749,0)),"")</f>
        <v>1.992</v>
      </c>
      <c r="L556" s="235">
        <f t="shared" si="60"/>
        <v>1.7422</v>
      </c>
      <c r="M556" s="235">
        <f>AVERAGE('Ashed teabags wet'!$J$809:$J$813,'Ashed teabags wet'!$J$817:$J$818,'Ashed teabags wet'!$J$820:$J$821)</f>
        <v>5.5094158734921841</v>
      </c>
      <c r="N556" s="235">
        <f t="shared" si="61"/>
        <v>1.6462149566520192</v>
      </c>
      <c r="O556" s="235">
        <f>IF(IFERROR(INDEX('Both teabags AfterWet'!$D$1:$D$839,MATCH(J556,'Both teabags AfterWet'!$B$1:$B$839,0)),"")="","",(IFERROR(INDEX('Both teabags AfterWet'!$D$1:$D$839,MATCH(J556,'Both teabags AfterWet'!$B$1:$B$839,0)),"")))</f>
        <v>0.73709999999999998</v>
      </c>
      <c r="P556" s="235">
        <f t="shared" si="62"/>
        <v>0.58650000000000002</v>
      </c>
      <c r="Q556" s="235">
        <f>IFERROR(INDEX('Ashed teabags wet'!$J$2:$J$825,MATCH(J556,'Ashed teabags wet'!$B$2:$B$825,0)),"")</f>
        <v>26.575476306790591</v>
      </c>
      <c r="R556" s="235">
        <f t="shared" si="65"/>
        <v>0.43063483146067316</v>
      </c>
      <c r="S556" s="236">
        <f>'WetLitterbags placem_collection'!E117</f>
        <v>42762</v>
      </c>
      <c r="T556" s="236">
        <f>IF('WetLitterbags placem_collection'!G117="","",'WetLitterbags placem_collection'!G117)</f>
        <v>42816</v>
      </c>
      <c r="U556" s="237">
        <f t="shared" si="59"/>
        <v>54</v>
      </c>
      <c r="V556" s="235">
        <f t="shared" si="63"/>
        <v>1.1556999999999999</v>
      </c>
      <c r="W556" s="235">
        <f t="shared" si="64"/>
        <v>1.2155801251913461</v>
      </c>
      <c r="X556">
        <f>IFERROR(INDEX(Rainfall_Wet!$O$2:$O$217,MATCH(B556, Rainfall_Wet!$A$2:$A$217,0)),"")</f>
        <v>206.85140822299999</v>
      </c>
      <c r="Y556" s="241">
        <v>27.96</v>
      </c>
      <c r="Z556" s="241">
        <v>4.9200000000000017</v>
      </c>
      <c r="AA556" s="241">
        <v>67.12</v>
      </c>
      <c r="AB556" s="242" t="s">
        <v>2688</v>
      </c>
      <c r="AC556" s="241">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s="25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f>
        <v/>
      </c>
      <c r="AM556" t="str">
        <f>IF(ISNUMBER(SEARCH("H", 'WetLitterbags placem_collection'!X117)),"YES","")</f>
        <v/>
      </c>
      <c r="AN556" t="str">
        <f>IF(ISNUMBER(SEARCH("R", 'WetLitterbags placem_collection'!X117)),"YES","")</f>
        <v>YES</v>
      </c>
    </row>
    <row r="557" spans="1:40" ht="15" customHeight="1">
      <c r="A557" s="268" t="s">
        <v>2460</v>
      </c>
      <c r="B557" s="282">
        <f>'Dry_Litterbag Placem_Collection'!A118</f>
        <v>116</v>
      </c>
      <c r="C557" s="282" t="str">
        <f>'Dry_Litterbag Placem_Collection'!B118</f>
        <v xml:space="preserve">Mwantimba
</v>
      </c>
      <c r="D557" s="282" t="s">
        <v>2677</v>
      </c>
      <c r="E557" s="282" t="s">
        <v>2678</v>
      </c>
      <c r="F557" s="282">
        <v>3</v>
      </c>
      <c r="G557" s="283" t="str">
        <f>'Dry_Litterbag Placem_Collection'!C118</f>
        <v>Wet_Ag3_T4</v>
      </c>
      <c r="H557" s="293" t="s">
        <v>3672</v>
      </c>
      <c r="I557" s="285" t="s">
        <v>1147</v>
      </c>
      <c r="J557" s="233" t="str">
        <f>'WetLitterbags placem_collection'!O118</f>
        <v>G563</v>
      </c>
      <c r="K557" s="235">
        <f>IFERROR(INDEX('Green_rooibos initial weight'!$C$5:$C$1749,MATCH(J557, 'Green_rooibos initial weight'!$A$5:$A$1749,0)),"")</f>
        <v>1.9390000000000001</v>
      </c>
      <c r="L557" s="235">
        <f t="shared" si="60"/>
        <v>1.6892</v>
      </c>
      <c r="M557" s="235">
        <f>AVERAGE('Ashed teabags wet'!$J$809:$J$813,'Ashed teabags wet'!$J$817:$J$818,'Ashed teabags wet'!$J$820:$J$821)</f>
        <v>5.5094158734921841</v>
      </c>
      <c r="N557" s="235">
        <f t="shared" si="61"/>
        <v>1.5961349470649702</v>
      </c>
      <c r="O557" s="235">
        <f>IF(IFERROR(INDEX('Both teabags AfterWet'!$D$1:$D$839,MATCH(J557,'Both teabags AfterWet'!$B$1:$B$839,0)),"")="","",(IFERROR(INDEX('Both teabags AfterWet'!$D$1:$D$839,MATCH(J557,'Both teabags AfterWet'!$B$1:$B$839,0)),"")))</f>
        <v>0.61660000000000004</v>
      </c>
      <c r="P557" s="235">
        <f t="shared" si="62"/>
        <v>0.46600000000000003</v>
      </c>
      <c r="Q557" s="235">
        <f>IFERROR(INDEX('Ashed teabags wet'!$J$2:$J$825,MATCH(J557,'Ashed teabags wet'!$B$2:$B$825,0)),"")</f>
        <v>16.467661691542546</v>
      </c>
      <c r="R557" s="235">
        <f t="shared" si="65"/>
        <v>0.38926069651741174</v>
      </c>
      <c r="S557" s="236">
        <f>'WetLitterbags placem_collection'!E118</f>
        <v>42762</v>
      </c>
      <c r="T557" s="236">
        <f>IF('WetLitterbags placem_collection'!G118="","",'WetLitterbags placem_collection'!G118)</f>
        <v>42816</v>
      </c>
      <c r="U557" s="237">
        <f t="shared" si="59"/>
        <v>54</v>
      </c>
      <c r="V557" s="235">
        <f t="shared" si="63"/>
        <v>1.2232000000000001</v>
      </c>
      <c r="W557" s="235">
        <f t="shared" si="64"/>
        <v>1.2068742505475585</v>
      </c>
      <c r="X557">
        <f>IFERROR(INDEX(Rainfall_Wet!$O$2:$O$217,MATCH(B557, Rainfall_Wet!$A$2:$A$217,0)),"")</f>
        <v>206.85140822299999</v>
      </c>
      <c r="Y557" s="241">
        <v>27.96</v>
      </c>
      <c r="Z557" s="241">
        <v>4.9200000000000017</v>
      </c>
      <c r="AA557" s="241">
        <v>67.12</v>
      </c>
      <c r="AB557" s="242" t="s">
        <v>2688</v>
      </c>
      <c r="AC557" s="241">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s="25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f>
        <v/>
      </c>
      <c r="AM557" t="str">
        <f>IF(ISNUMBER(SEARCH("H", 'WetLitterbags placem_collection'!X118)),"YES","")</f>
        <v/>
      </c>
      <c r="AN557" t="str">
        <f>IF(ISNUMBER(SEARCH("R", 'WetLitterbags placem_collection'!X118)),"YES","")</f>
        <v>YES</v>
      </c>
    </row>
    <row r="558" spans="1:40" ht="15" customHeight="1">
      <c r="A558" s="268" t="s">
        <v>2460</v>
      </c>
      <c r="B558" s="282">
        <f>'Dry_Litterbag Placem_Collection'!A119</f>
        <v>117</v>
      </c>
      <c r="C558" s="282" t="str">
        <f>'Dry_Litterbag Placem_Collection'!B119</f>
        <v xml:space="preserve">Mwantimba
</v>
      </c>
      <c r="D558" s="282" t="s">
        <v>2677</v>
      </c>
      <c r="E558" s="282" t="s">
        <v>2678</v>
      </c>
      <c r="F558" s="282">
        <v>3</v>
      </c>
      <c r="G558" s="283" t="str">
        <f>'Dry_Litterbag Placem_Collection'!C119</f>
        <v>Wet_Ag3_T5</v>
      </c>
      <c r="H558" s="293" t="s">
        <v>3672</v>
      </c>
      <c r="I558" s="285" t="s">
        <v>1147</v>
      </c>
      <c r="J558" s="233" t="str">
        <f>'WetLitterbags placem_collection'!O119</f>
        <v>G901</v>
      </c>
      <c r="K558" s="235">
        <f>IFERROR(INDEX('Green_rooibos initial weight'!$C$5:$C$1749,MATCH(J558, 'Green_rooibos initial weight'!$A$5:$A$1749,0)),"")</f>
        <v>2.0270000000000001</v>
      </c>
      <c r="L558" s="235">
        <f t="shared" si="60"/>
        <v>1.7772000000000001</v>
      </c>
      <c r="M558" s="235">
        <f>AVERAGE('Ashed teabags wet'!$J$809:$J$813,'Ashed teabags wet'!$J$817:$J$818,'Ashed teabags wet'!$J$820:$J$821)</f>
        <v>5.5094158734921841</v>
      </c>
      <c r="N558" s="235">
        <f t="shared" si="61"/>
        <v>1.6792866610962971</v>
      </c>
      <c r="O558" s="235">
        <f>IF(IFERROR(INDEX('Both teabags AfterWet'!$D$1:$D$839,MATCH(J558,'Both teabags AfterWet'!$B$1:$B$839,0)),"")="","",(IFERROR(INDEX('Both teabags AfterWet'!$D$1:$D$839,MATCH(J558,'Both teabags AfterWet'!$B$1:$B$839,0)),"")))</f>
        <v>0.621</v>
      </c>
      <c r="P558" s="235">
        <f t="shared" si="62"/>
        <v>0.47039999999999998</v>
      </c>
      <c r="Q558" s="235">
        <f>IFERROR(INDEX('Ashed teabags wet'!$J$2:$J$825,MATCH(J558,'Ashed teabags wet'!$B$2:$B$825,0)),"")</f>
        <v>13.244047619047592</v>
      </c>
      <c r="R558" s="235">
        <f t="shared" si="65"/>
        <v>0.40810000000000013</v>
      </c>
      <c r="S558" s="236">
        <f>'WetLitterbags placem_collection'!E119</f>
        <v>42762</v>
      </c>
      <c r="T558" s="236">
        <f>IF('WetLitterbags placem_collection'!G119="","",'WetLitterbags placem_collection'!G119)</f>
        <v>42816</v>
      </c>
      <c r="U558" s="237">
        <f t="shared" si="59"/>
        <v>54</v>
      </c>
      <c r="V558" s="235">
        <f t="shared" si="63"/>
        <v>1.3068000000000002</v>
      </c>
      <c r="W558" s="235">
        <f t="shared" si="64"/>
        <v>1.271186661096297</v>
      </c>
      <c r="X558">
        <f>IFERROR(INDEX(Rainfall_Wet!$O$2:$O$217,MATCH(B558, Rainfall_Wet!$A$2:$A$217,0)),"")</f>
        <v>206.85140822299999</v>
      </c>
      <c r="Y558" s="241">
        <v>27.96</v>
      </c>
      <c r="Z558" s="241">
        <v>4.9200000000000017</v>
      </c>
      <c r="AA558" s="241">
        <v>67.12</v>
      </c>
      <c r="AB558" s="242" t="s">
        <v>2688</v>
      </c>
      <c r="AC558" s="241">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s="25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f>
        <v/>
      </c>
      <c r="AM558" t="str">
        <f>IF(ISNUMBER(SEARCH("H", 'WetLitterbags placem_collection'!X119)),"YES","")</f>
        <v/>
      </c>
      <c r="AN558" t="str">
        <f>IF(ISNUMBER(SEARCH("R", 'WetLitterbags placem_collection'!X119)),"YES","")</f>
        <v>YES</v>
      </c>
    </row>
    <row r="559" spans="1:40" ht="15" customHeight="1">
      <c r="A559" s="268" t="s">
        <v>2460</v>
      </c>
      <c r="B559" s="282">
        <f>'Dry_Litterbag Placem_Collection'!A120</f>
        <v>118</v>
      </c>
      <c r="C559" s="282" t="str">
        <f>'Dry_Litterbag Placem_Collection'!B120</f>
        <v xml:space="preserve">Mwantimba
</v>
      </c>
      <c r="D559" s="282" t="s">
        <v>2677</v>
      </c>
      <c r="E559" s="282" t="s">
        <v>2678</v>
      </c>
      <c r="F559" s="282">
        <v>3</v>
      </c>
      <c r="G559" s="283" t="str">
        <f>'Dry_Litterbag Placem_Collection'!C120</f>
        <v>Wet_Ag3_T6</v>
      </c>
      <c r="H559" s="293" t="s">
        <v>3672</v>
      </c>
      <c r="I559" s="285" t="s">
        <v>1147</v>
      </c>
      <c r="J559" s="233" t="str">
        <f>'WetLitterbags placem_collection'!O120</f>
        <v>G791</v>
      </c>
      <c r="K559" s="235">
        <f>IFERROR(INDEX('Green_rooibos initial weight'!$C$5:$C$1749,MATCH(J559, 'Green_rooibos initial weight'!$A$5:$A$1749,0)),"")</f>
        <v>2.0680000000000001</v>
      </c>
      <c r="L559" s="235">
        <f t="shared" si="60"/>
        <v>1.8182</v>
      </c>
      <c r="M559" s="235">
        <f>AVERAGE('Ashed teabags wet'!$J$809:$J$813,'Ashed teabags wet'!$J$817:$J$818,'Ashed teabags wet'!$J$820:$J$821)</f>
        <v>5.5094158734921841</v>
      </c>
      <c r="N559" s="235">
        <f t="shared" si="61"/>
        <v>1.7180278005881651</v>
      </c>
      <c r="O559" s="235">
        <f>IF(IFERROR(INDEX('Both teabags AfterWet'!$D$1:$D$839,MATCH(J559,'Both teabags AfterWet'!$B$1:$B$839,0)),"")="","",(IFERROR(INDEX('Both teabags AfterWet'!$D$1:$D$839,MATCH(J559,'Both teabags AfterWet'!$B$1:$B$839,0)),"")))</f>
        <v>0.64600000000000002</v>
      </c>
      <c r="P559" s="235">
        <f t="shared" si="62"/>
        <v>0.49540000000000001</v>
      </c>
      <c r="Q559" s="235">
        <f>IFERROR(INDEX('Ashed teabags wet'!$J$2:$J$825,MATCH(J559,'Ashed teabags wet'!$B$2:$B$825,0)),"")</f>
        <v>12.418952618454213</v>
      </c>
      <c r="R559" s="235">
        <f t="shared" si="65"/>
        <v>0.43387650872817785</v>
      </c>
      <c r="S559" s="236">
        <f>'WetLitterbags placem_collection'!E120</f>
        <v>42762</v>
      </c>
      <c r="T559" s="236">
        <f>IF('WetLitterbags placem_collection'!G120="","",'WetLitterbags placem_collection'!G120)</f>
        <v>42816</v>
      </c>
      <c r="U559" s="237">
        <f t="shared" si="59"/>
        <v>54</v>
      </c>
      <c r="V559" s="235">
        <f t="shared" si="63"/>
        <v>1.3228</v>
      </c>
      <c r="W559" s="235">
        <f t="shared" si="64"/>
        <v>1.2841512918599873</v>
      </c>
      <c r="X559">
        <f>IFERROR(INDEX(Rainfall_Wet!$O$2:$O$217,MATCH(B559, Rainfall_Wet!$A$2:$A$217,0)),"")</f>
        <v>206.85140822299999</v>
      </c>
      <c r="Y559" s="241">
        <v>27.96</v>
      </c>
      <c r="Z559" s="241">
        <v>4.9200000000000017</v>
      </c>
      <c r="AA559" s="241">
        <v>67.12</v>
      </c>
      <c r="AB559" s="242" t="s">
        <v>2688</v>
      </c>
      <c r="AC559" s="241">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s="25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f>
        <v/>
      </c>
      <c r="AM559" t="str">
        <f>IF(ISNUMBER(SEARCH("H", 'WetLitterbags placem_collection'!X120)),"YES","")</f>
        <v/>
      </c>
      <c r="AN559" t="str">
        <f>IF(ISNUMBER(SEARCH("R", 'WetLitterbags placem_collection'!X120)),"YES","")</f>
        <v>YES</v>
      </c>
    </row>
    <row r="560" spans="1:40" ht="15" customHeight="1">
      <c r="A560" s="268" t="s">
        <v>2460</v>
      </c>
      <c r="B560" s="282">
        <f>'Dry_Litterbag Placem_Collection'!A121</f>
        <v>119</v>
      </c>
      <c r="C560" s="282" t="str">
        <f>'Dry_Litterbag Placem_Collection'!B121</f>
        <v xml:space="preserve">Mwantimba
</v>
      </c>
      <c r="D560" s="282" t="s">
        <v>2677</v>
      </c>
      <c r="E560" s="282" t="s">
        <v>2678</v>
      </c>
      <c r="F560" s="282">
        <v>3</v>
      </c>
      <c r="G560" s="283" t="str">
        <f>'Dry_Litterbag Placem_Collection'!C121</f>
        <v>Wet_Ag3_T7</v>
      </c>
      <c r="H560" s="293" t="s">
        <v>3672</v>
      </c>
      <c r="I560" s="285" t="s">
        <v>1147</v>
      </c>
      <c r="J560" s="233" t="str">
        <f>'WetLitterbags placem_collection'!O121</f>
        <v>G802</v>
      </c>
      <c r="K560" s="235">
        <f>IFERROR(INDEX('Green_rooibos initial weight'!$C$5:$C$1749,MATCH(J560, 'Green_rooibos initial weight'!$A$5:$A$1749,0)),"")</f>
        <v>2.194</v>
      </c>
      <c r="L560" s="235">
        <f t="shared" si="60"/>
        <v>1.9441999999999999</v>
      </c>
      <c r="M560" s="235">
        <f>AVERAGE('Ashed teabags wet'!$J$809:$J$813,'Ashed teabags wet'!$J$817:$J$818,'Ashed teabags wet'!$J$820:$J$821)</f>
        <v>5.5094158734921841</v>
      </c>
      <c r="N560" s="235">
        <f t="shared" si="61"/>
        <v>1.8370859365875649</v>
      </c>
      <c r="O560" s="235">
        <f>IF(IFERROR(INDEX('Both teabags AfterWet'!$D$1:$D$839,MATCH(J560,'Both teabags AfterWet'!$B$1:$B$839,0)),"")="","",(IFERROR(INDEX('Both teabags AfterWet'!$D$1:$D$839,MATCH(J560,'Both teabags AfterWet'!$B$1:$B$839,0)),"")))</f>
        <v>0.65200000000000002</v>
      </c>
      <c r="P560" s="235">
        <f t="shared" si="62"/>
        <v>0.50140000000000007</v>
      </c>
      <c r="Q560" s="235">
        <f>IFERROR(INDEX('Ashed teabags wet'!$J$2:$J$825,MATCH(J560,'Ashed teabags wet'!$B$2:$B$825,0)),"")</f>
        <v>10.497512437810975</v>
      </c>
      <c r="R560" s="235">
        <f t="shared" si="65"/>
        <v>0.44876547263681582</v>
      </c>
      <c r="S560" s="236">
        <f>'WetLitterbags placem_collection'!E121</f>
        <v>42762</v>
      </c>
      <c r="T560" s="236">
        <f>IF('WetLitterbags placem_collection'!G121="","",'WetLitterbags placem_collection'!G121)</f>
        <v>42816</v>
      </c>
      <c r="U560" s="237">
        <f t="shared" si="59"/>
        <v>54</v>
      </c>
      <c r="V560" s="235">
        <f t="shared" si="63"/>
        <v>1.4427999999999999</v>
      </c>
      <c r="W560" s="235">
        <f t="shared" si="64"/>
        <v>1.3883204639507492</v>
      </c>
      <c r="X560">
        <f>IFERROR(INDEX(Rainfall_Wet!$O$2:$O$217,MATCH(B560, Rainfall_Wet!$A$2:$A$217,0)),"")</f>
        <v>206.85140822299999</v>
      </c>
      <c r="Y560" s="241">
        <v>27.96</v>
      </c>
      <c r="Z560" s="241">
        <v>4.9200000000000017</v>
      </c>
      <c r="AA560" s="241">
        <v>67.12</v>
      </c>
      <c r="AB560" s="242" t="s">
        <v>2688</v>
      </c>
      <c r="AC560" s="241">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s="25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f>
        <v/>
      </c>
      <c r="AM560" t="str">
        <f>IF(ISNUMBER(SEARCH("H", 'WetLitterbags placem_collection'!X121)),"YES","")</f>
        <v/>
      </c>
      <c r="AN560" t="str">
        <f>IF(ISNUMBER(SEARCH("R", 'WetLitterbags placem_collection'!X121)),"YES","")</f>
        <v>YES</v>
      </c>
    </row>
    <row r="561" spans="1:40" ht="15" customHeight="1">
      <c r="A561" s="268" t="s">
        <v>2460</v>
      </c>
      <c r="B561" s="282">
        <f>'Dry_Litterbag Placem_Collection'!A122</f>
        <v>120</v>
      </c>
      <c r="C561" s="282" t="str">
        <f>'Dry_Litterbag Placem_Collection'!B122</f>
        <v xml:space="preserve">Mwantimba
</v>
      </c>
      <c r="D561" s="282" t="s">
        <v>2677</v>
      </c>
      <c r="E561" s="282" t="s">
        <v>2678</v>
      </c>
      <c r="F561" s="282">
        <v>3</v>
      </c>
      <c r="G561" s="283" t="str">
        <f>'Dry_Litterbag Placem_Collection'!C122</f>
        <v>Wet_Ag3_T8</v>
      </c>
      <c r="H561" s="293" t="s">
        <v>3672</v>
      </c>
      <c r="I561" s="285" t="s">
        <v>1147</v>
      </c>
      <c r="J561" s="233" t="str">
        <f>'WetLitterbags placem_collection'!O122</f>
        <v>G698</v>
      </c>
      <c r="K561" s="235">
        <f>IFERROR(INDEX('Green_rooibos initial weight'!$C$5:$C$1749,MATCH(J561, 'Green_rooibos initial weight'!$A$5:$A$1749,0)),"")</f>
        <v>2.085</v>
      </c>
      <c r="L561" s="235">
        <f t="shared" si="60"/>
        <v>1.8351999999999999</v>
      </c>
      <c r="M561" s="235">
        <f>AVERAGE('Ashed teabags wet'!$J$809:$J$813,'Ashed teabags wet'!$J$817:$J$818,'Ashed teabags wet'!$J$820:$J$821)</f>
        <v>5.5094158734921841</v>
      </c>
      <c r="N561" s="235">
        <f t="shared" si="61"/>
        <v>1.7340911998896713</v>
      </c>
      <c r="O561" s="235">
        <f>IF(IFERROR(INDEX('Both teabags AfterWet'!$D$1:$D$839,MATCH(J561,'Both teabags AfterWet'!$B$1:$B$839,0)),"")="","",(IFERROR(INDEX('Both teabags AfterWet'!$D$1:$D$839,MATCH(J561,'Both teabags AfterWet'!$B$1:$B$839,0)),"")))</f>
        <v>0.55310000000000004</v>
      </c>
      <c r="P561" s="235">
        <f t="shared" si="62"/>
        <v>0.40250000000000002</v>
      </c>
      <c r="Q561" s="235">
        <f>IFERROR(INDEX('Ashed teabags wet'!$J$2:$J$825,MATCH(J561,'Ashed teabags wet'!$B$2:$B$825,0)),"")</f>
        <v>14.853452558370487</v>
      </c>
      <c r="R561" s="235">
        <f t="shared" si="65"/>
        <v>0.34271485345255881</v>
      </c>
      <c r="S561" s="236">
        <f>'WetLitterbags placem_collection'!E122</f>
        <v>42762</v>
      </c>
      <c r="T561" s="236">
        <f>IF('WetLitterbags placem_collection'!G122="","",'WetLitterbags placem_collection'!G122)</f>
        <v>42816</v>
      </c>
      <c r="U561" s="237">
        <f t="shared" si="59"/>
        <v>54</v>
      </c>
      <c r="V561" s="235">
        <f t="shared" si="63"/>
        <v>1.4326999999999999</v>
      </c>
      <c r="W561" s="235">
        <f t="shared" si="64"/>
        <v>1.3913763464371125</v>
      </c>
      <c r="X561">
        <f>IFERROR(INDEX(Rainfall_Wet!$O$2:$O$217,MATCH(B561, Rainfall_Wet!$A$2:$A$217,0)),"")</f>
        <v>206.85140822299999</v>
      </c>
      <c r="Y561" s="241">
        <v>27.96</v>
      </c>
      <c r="Z561" s="241">
        <v>4.9200000000000017</v>
      </c>
      <c r="AA561" s="241">
        <v>67.12</v>
      </c>
      <c r="AB561" s="242" t="s">
        <v>2688</v>
      </c>
      <c r="AC561" s="241">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s="25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f>
        <v/>
      </c>
      <c r="AM561" t="str">
        <f>IF(ISNUMBER(SEARCH("H", 'WetLitterbags placem_collection'!X122)),"YES","")</f>
        <v/>
      </c>
      <c r="AN561" t="str">
        <f>IF(ISNUMBER(SEARCH("R", 'WetLitterbags placem_collection'!X122)),"YES","")</f>
        <v/>
      </c>
    </row>
    <row r="562" spans="1:40" ht="15" customHeight="1">
      <c r="A562" s="268" t="s">
        <v>2460</v>
      </c>
      <c r="B562" s="282">
        <f>'Dry_Litterbag Placem_Collection'!A123</f>
        <v>121</v>
      </c>
      <c r="C562" s="282" t="str">
        <f>'Dry_Litterbag Placem_Collection'!B123</f>
        <v xml:space="preserve">Mwantimba
</v>
      </c>
      <c r="D562" s="282" t="s">
        <v>2677</v>
      </c>
      <c r="E562" s="282" t="s">
        <v>2678</v>
      </c>
      <c r="F562" s="282">
        <v>4</v>
      </c>
      <c r="G562" s="283" t="str">
        <f>'Dry_Litterbag Placem_Collection'!C123</f>
        <v>Wet_Ag4_T1</v>
      </c>
      <c r="H562" s="293" t="s">
        <v>3672</v>
      </c>
      <c r="I562" s="285" t="s">
        <v>1147</v>
      </c>
      <c r="J562" s="233" t="str">
        <f>'WetLitterbags placem_collection'!O123</f>
        <v>G825</v>
      </c>
      <c r="K562" s="235">
        <f>IFERROR(INDEX('Green_rooibos initial weight'!$C$5:$C$1749,MATCH(J562, 'Green_rooibos initial weight'!$A$5:$A$1749,0)),"")</f>
        <v>2.1240000000000001</v>
      </c>
      <c r="L562" s="235">
        <f t="shared" si="60"/>
        <v>1.8742000000000001</v>
      </c>
      <c r="M562" s="235">
        <f>AVERAGE('Ashed teabags wet'!$J$809:$J$813,'Ashed teabags wet'!$J$817:$J$818,'Ashed teabags wet'!$J$820:$J$821)</f>
        <v>5.5094158734921841</v>
      </c>
      <c r="N562" s="235">
        <f t="shared" si="61"/>
        <v>1.7709425276990096</v>
      </c>
      <c r="O562" s="235">
        <f>IF(IFERROR(INDEX('Both teabags AfterWet'!$D$1:$D$839,MATCH(J562,'Both teabags AfterWet'!$B$1:$B$839,0)),"")="","",(IFERROR(INDEX('Both teabags AfterWet'!$D$1:$D$839,MATCH(J562,'Both teabags AfterWet'!$B$1:$B$839,0)),"")))</f>
        <v>0.61199999999999999</v>
      </c>
      <c r="P562" s="235">
        <f t="shared" si="62"/>
        <v>0.46139999999999998</v>
      </c>
      <c r="Q562" s="235">
        <f>IFERROR(INDEX('Ashed teabags wet'!$J$2:$J$825,MATCH(J562,'Ashed teabags wet'!$B$2:$B$825,0)),"")</f>
        <v>10.131514856308767</v>
      </c>
      <c r="R562" s="235">
        <f t="shared" si="65"/>
        <v>0.41465319045299132</v>
      </c>
      <c r="S562" s="236">
        <f>'WetLitterbags placem_collection'!E123</f>
        <v>42762</v>
      </c>
      <c r="T562" s="236">
        <f>IF('WetLitterbags placem_collection'!G123="","",'WetLitterbags placem_collection'!G123)</f>
        <v>42816</v>
      </c>
      <c r="U562" s="237">
        <f t="shared" si="59"/>
        <v>54</v>
      </c>
      <c r="V562" s="235">
        <f t="shared" si="63"/>
        <v>1.4128000000000001</v>
      </c>
      <c r="W562" s="235">
        <f t="shared" si="64"/>
        <v>1.3562893372460183</v>
      </c>
      <c r="X562">
        <f>IFERROR(INDEX(Rainfall_Wet!$O$2:$O$217,MATCH(B562, Rainfall_Wet!$A$2:$A$217,0)),"")</f>
        <v>206.85140822299999</v>
      </c>
      <c r="Y562" s="241">
        <v>17.96</v>
      </c>
      <c r="Z562" s="241">
        <v>4.9199999999999982</v>
      </c>
      <c r="AA562" s="241">
        <v>77.12</v>
      </c>
      <c r="AB562" s="242" t="s">
        <v>2689</v>
      </c>
      <c r="AC562" s="241">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s="25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f>
        <v/>
      </c>
      <c r="AM562" t="str">
        <f>IF(ISNUMBER(SEARCH("H", 'WetLitterbags placem_collection'!X123)),"YES","")</f>
        <v/>
      </c>
      <c r="AN562" t="str">
        <f>IF(ISNUMBER(SEARCH("R", 'WetLitterbags placem_collection'!X123)),"YES","")</f>
        <v>YES</v>
      </c>
    </row>
    <row r="563" spans="1:40" ht="15" customHeight="1">
      <c r="A563" s="268" t="s">
        <v>2460</v>
      </c>
      <c r="B563" s="282">
        <f>'Dry_Litterbag Placem_Collection'!A124</f>
        <v>122</v>
      </c>
      <c r="C563" s="282" t="str">
        <f>'Dry_Litterbag Placem_Collection'!B124</f>
        <v xml:space="preserve">Mwantimba
</v>
      </c>
      <c r="D563" s="282" t="s">
        <v>2677</v>
      </c>
      <c r="E563" s="282" t="s">
        <v>2678</v>
      </c>
      <c r="F563" s="282">
        <v>4</v>
      </c>
      <c r="G563" s="283" t="str">
        <f>'Dry_Litterbag Placem_Collection'!C124</f>
        <v>Wet_Ag4_T2</v>
      </c>
      <c r="H563" s="293" t="s">
        <v>3672</v>
      </c>
      <c r="I563" s="285" t="s">
        <v>1147</v>
      </c>
      <c r="J563" s="233" t="str">
        <f>'WetLitterbags placem_collection'!O124</f>
        <v>G839</v>
      </c>
      <c r="K563" s="235">
        <f>IFERROR(INDEX('Green_rooibos initial weight'!$C$5:$C$1749,MATCH(J563, 'Green_rooibos initial weight'!$A$5:$A$1749,0)),"")</f>
        <v>2.0230000000000001</v>
      </c>
      <c r="L563" s="235">
        <f t="shared" si="60"/>
        <v>1.7732000000000001</v>
      </c>
      <c r="M563" s="235">
        <f>AVERAGE('Ashed teabags wet'!$J$809:$J$813,'Ashed teabags wet'!$J$817:$J$818,'Ashed teabags wet'!$J$820:$J$821)</f>
        <v>5.5094158734921841</v>
      </c>
      <c r="N563" s="235">
        <f t="shared" si="61"/>
        <v>1.6755070377312367</v>
      </c>
      <c r="O563" s="235">
        <f>IF(IFERROR(INDEX('Both teabags AfterWet'!$D$1:$D$839,MATCH(J563,'Both teabags AfterWet'!$B$1:$B$839,0)),"")="","",(IFERROR(INDEX('Both teabags AfterWet'!$D$1:$D$839,MATCH(J563,'Both teabags AfterWet'!$B$1:$B$839,0)),"")))</f>
        <v>0.64200000000000002</v>
      </c>
      <c r="P563" s="235">
        <f t="shared" si="62"/>
        <v>0.4914</v>
      </c>
      <c r="Q563" s="235">
        <f>IFERROR(INDEX('Ashed teabags wet'!$J$2:$J$825,MATCH(J563,'Ashed teabags wet'!$B$2:$B$825,0)),"")</f>
        <v>16.267465069859526</v>
      </c>
      <c r="R563" s="235">
        <f t="shared" si="65"/>
        <v>0.41146167664671029</v>
      </c>
      <c r="S563" s="236">
        <f>'WetLitterbags placem_collection'!E124</f>
        <v>42762</v>
      </c>
      <c r="T563" s="236">
        <f>IF('WetLitterbags placem_collection'!G124="","",'WetLitterbags placem_collection'!G124)</f>
        <v>42816</v>
      </c>
      <c r="U563" s="237">
        <f t="shared" si="59"/>
        <v>54</v>
      </c>
      <c r="V563" s="235">
        <f t="shared" si="63"/>
        <v>1.2818000000000001</v>
      </c>
      <c r="W563" s="235">
        <f t="shared" si="64"/>
        <v>1.2640453610845264</v>
      </c>
      <c r="X563">
        <f>IFERROR(INDEX(Rainfall_Wet!$O$2:$O$217,MATCH(B563, Rainfall_Wet!$A$2:$A$217,0)),"")</f>
        <v>206.85140822299999</v>
      </c>
      <c r="Y563" s="241">
        <v>17.96</v>
      </c>
      <c r="Z563" s="241">
        <v>4.9199999999999982</v>
      </c>
      <c r="AA563" s="241">
        <v>77.12</v>
      </c>
      <c r="AB563" s="242" t="s">
        <v>2689</v>
      </c>
      <c r="AC563" s="241">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s="25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f>
        <v/>
      </c>
      <c r="AM563" t="str">
        <f>IF(ISNUMBER(SEARCH("H", 'WetLitterbags placem_collection'!X124)),"YES","")</f>
        <v/>
      </c>
      <c r="AN563" t="str">
        <f>IF(ISNUMBER(SEARCH("R", 'WetLitterbags placem_collection'!X124)),"YES","")</f>
        <v>YES</v>
      </c>
    </row>
    <row r="564" spans="1:40" ht="15" customHeight="1">
      <c r="A564" s="268" t="s">
        <v>2460</v>
      </c>
      <c r="B564" s="282">
        <f>'Dry_Litterbag Placem_Collection'!A125</f>
        <v>123</v>
      </c>
      <c r="C564" s="282" t="str">
        <f>'Dry_Litterbag Placem_Collection'!B125</f>
        <v xml:space="preserve">Mwantimba
</v>
      </c>
      <c r="D564" s="282" t="s">
        <v>2677</v>
      </c>
      <c r="E564" s="282" t="s">
        <v>2678</v>
      </c>
      <c r="F564" s="282">
        <v>4</v>
      </c>
      <c r="G564" s="283" t="str">
        <f>'Dry_Litterbag Placem_Collection'!C125</f>
        <v>Wet_Ag4_T3</v>
      </c>
      <c r="H564" s="293" t="s">
        <v>3672</v>
      </c>
      <c r="I564" s="285" t="s">
        <v>1147</v>
      </c>
      <c r="J564" s="233" t="str">
        <f>'WetLitterbags placem_collection'!O125</f>
        <v>G895</v>
      </c>
      <c r="K564" s="235">
        <f>IFERROR(INDEX('Green_rooibos initial weight'!$C$5:$C$1749,MATCH(J564, 'Green_rooibos initial weight'!$A$5:$A$1749,0)),"")</f>
        <v>1.9259999999999999</v>
      </c>
      <c r="L564" s="235">
        <f t="shared" si="60"/>
        <v>1.6761999999999999</v>
      </c>
      <c r="M564" s="235">
        <f>AVERAGE('Ashed teabags wet'!$J$809:$J$813,'Ashed teabags wet'!$J$817:$J$818,'Ashed teabags wet'!$J$820:$J$821)</f>
        <v>5.5094158734921841</v>
      </c>
      <c r="N564" s="235">
        <f t="shared" si="61"/>
        <v>1.5838511711285239</v>
      </c>
      <c r="O564" s="235">
        <f>IF(IFERROR(INDEX('Both teabags AfterWet'!$D$1:$D$839,MATCH(J564,'Both teabags AfterWet'!$B$1:$B$839,0)),"")="","",(IFERROR(INDEX('Both teabags AfterWet'!$D$1:$D$839,MATCH(J564,'Both teabags AfterWet'!$B$1:$B$839,0)),"")))</f>
        <v>0.878</v>
      </c>
      <c r="P564" s="235">
        <f t="shared" si="62"/>
        <v>0.72740000000000005</v>
      </c>
      <c r="Q564" s="235">
        <f>IFERROR(INDEX('Ashed teabags wet'!$J$2:$J$825,MATCH(J564,'Ashed teabags wet'!$B$2:$B$825,0)),"")</f>
        <v>13.555233960443902</v>
      </c>
      <c r="R564" s="235">
        <f t="shared" si="65"/>
        <v>0.62879922817173106</v>
      </c>
      <c r="S564" s="236">
        <f>'WetLitterbags placem_collection'!E125</f>
        <v>42762</v>
      </c>
      <c r="T564" s="236">
        <f>IF('WetLitterbags placem_collection'!G125="","",'WetLitterbags placem_collection'!G125)</f>
        <v>42816</v>
      </c>
      <c r="U564" s="237">
        <f t="shared" si="59"/>
        <v>54</v>
      </c>
      <c r="V564" s="235">
        <f t="shared" si="63"/>
        <v>0.94879999999999987</v>
      </c>
      <c r="W564" s="235">
        <f t="shared" si="64"/>
        <v>0.95505194295679285</v>
      </c>
      <c r="X564">
        <f>IFERROR(INDEX(Rainfall_Wet!$O$2:$O$217,MATCH(B564, Rainfall_Wet!$A$2:$A$217,0)),"")</f>
        <v>206.85140822299999</v>
      </c>
      <c r="Y564" s="241">
        <v>17.96</v>
      </c>
      <c r="Z564" s="241">
        <v>4.9199999999999982</v>
      </c>
      <c r="AA564" s="241">
        <v>77.12</v>
      </c>
      <c r="AB564" s="242" t="s">
        <v>2689</v>
      </c>
      <c r="AC564" s="241">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s="25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f>
        <v/>
      </c>
      <c r="AM564" t="str">
        <f>IF(ISNUMBER(SEARCH("H", 'WetLitterbags placem_collection'!X125)),"YES","")</f>
        <v/>
      </c>
      <c r="AN564" t="str">
        <f>IF(ISNUMBER(SEARCH("R", 'WetLitterbags placem_collection'!X125)),"YES","")</f>
        <v/>
      </c>
    </row>
    <row r="565" spans="1:40" ht="15" customHeight="1">
      <c r="A565" s="268" t="s">
        <v>2460</v>
      </c>
      <c r="B565" s="282">
        <f>'Dry_Litterbag Placem_Collection'!A126</f>
        <v>124</v>
      </c>
      <c r="C565" s="282" t="str">
        <f>'Dry_Litterbag Placem_Collection'!B126</f>
        <v xml:space="preserve">Mwantimba
</v>
      </c>
      <c r="D565" s="282" t="s">
        <v>2677</v>
      </c>
      <c r="E565" s="282" t="s">
        <v>2678</v>
      </c>
      <c r="F565" s="282">
        <v>4</v>
      </c>
      <c r="G565" s="283" t="str">
        <f>'Dry_Litterbag Placem_Collection'!C126</f>
        <v>Wet_Ag4_T4</v>
      </c>
      <c r="H565" s="293" t="s">
        <v>3672</v>
      </c>
      <c r="I565" s="285" t="s">
        <v>1147</v>
      </c>
      <c r="J565" s="233" t="str">
        <f>'WetLitterbags placem_collection'!O126</f>
        <v>G682</v>
      </c>
      <c r="K565" s="235">
        <f>IFERROR(INDEX('Green_rooibos initial weight'!$C$5:$C$1749,MATCH(J565, 'Green_rooibos initial weight'!$A$5:$A$1749,0)),"")</f>
        <v>2.0230000000000001</v>
      </c>
      <c r="L565" s="235">
        <f t="shared" si="60"/>
        <v>1.7732000000000001</v>
      </c>
      <c r="M565" s="235">
        <f>AVERAGE('Ashed teabags wet'!$J$809:$J$813,'Ashed teabags wet'!$J$817:$J$818,'Ashed teabags wet'!$J$820:$J$821)</f>
        <v>5.5094158734921841</v>
      </c>
      <c r="N565" s="235">
        <f t="shared" si="61"/>
        <v>1.6755070377312367</v>
      </c>
      <c r="O565" s="235">
        <f>IF(IFERROR(INDEX('Both teabags AfterWet'!$D$1:$D$839,MATCH(J565,'Both teabags AfterWet'!$B$1:$B$839,0)),"")="","",(IFERROR(INDEX('Both teabags AfterWet'!$D$1:$D$839,MATCH(J565,'Both teabags AfterWet'!$B$1:$B$839,0)),"")))</f>
        <v>0.61199999999999999</v>
      </c>
      <c r="P565" s="235">
        <f t="shared" si="62"/>
        <v>0.46139999999999998</v>
      </c>
      <c r="Q565" s="235">
        <f>IFERROR(INDEX('Ashed teabags wet'!$J$2:$J$825,MATCH(J565,'Ashed teabags wet'!$B$2:$B$825,0)),"")</f>
        <v>12.30079681274993</v>
      </c>
      <c r="R565" s="235">
        <f t="shared" si="65"/>
        <v>0.40464412350597179</v>
      </c>
      <c r="S565" s="236">
        <f>'WetLitterbags placem_collection'!E126</f>
        <v>42762</v>
      </c>
      <c r="T565" s="236">
        <f>IF('WetLitterbags placem_collection'!G126="","",'WetLitterbags placem_collection'!G126)</f>
        <v>42816</v>
      </c>
      <c r="U565" s="237">
        <f t="shared" si="59"/>
        <v>54</v>
      </c>
      <c r="V565" s="235">
        <f t="shared" si="63"/>
        <v>1.3118000000000001</v>
      </c>
      <c r="W565" s="235">
        <f t="shared" si="64"/>
        <v>1.270862914225265</v>
      </c>
      <c r="X565">
        <f>IFERROR(INDEX(Rainfall_Wet!$O$2:$O$217,MATCH(B565, Rainfall_Wet!$A$2:$A$217,0)),"")</f>
        <v>206.85140822299999</v>
      </c>
      <c r="Y565" s="241">
        <v>17.96</v>
      </c>
      <c r="Z565" s="241">
        <v>4.9199999999999982</v>
      </c>
      <c r="AA565" s="241">
        <v>77.12</v>
      </c>
      <c r="AB565" s="242" t="s">
        <v>2689</v>
      </c>
      <c r="AC565" s="241">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s="25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f>
        <v/>
      </c>
      <c r="AM565" t="str">
        <f>IF(ISNUMBER(SEARCH("H", 'WetLitterbags placem_collection'!X126)),"YES","")</f>
        <v/>
      </c>
      <c r="AN565" t="str">
        <f>IF(ISNUMBER(SEARCH("R", 'WetLitterbags placem_collection'!X126)),"YES","")</f>
        <v/>
      </c>
    </row>
    <row r="566" spans="1:40" ht="15" customHeight="1">
      <c r="A566" s="268" t="s">
        <v>2460</v>
      </c>
      <c r="B566" s="282">
        <f>'Dry_Litterbag Placem_Collection'!A127</f>
        <v>125</v>
      </c>
      <c r="C566" s="282" t="str">
        <f>'Dry_Litterbag Placem_Collection'!B127</f>
        <v xml:space="preserve">Mwantimba
</v>
      </c>
      <c r="D566" s="282" t="s">
        <v>2677</v>
      </c>
      <c r="E566" s="282" t="s">
        <v>2678</v>
      </c>
      <c r="F566" s="282">
        <v>4</v>
      </c>
      <c r="G566" s="283" t="str">
        <f>'Dry_Litterbag Placem_Collection'!C127</f>
        <v>Wet_Ag4_T5</v>
      </c>
      <c r="H566" s="293" t="s">
        <v>3672</v>
      </c>
      <c r="I566" s="285" t="s">
        <v>1147</v>
      </c>
      <c r="J566" s="233" t="str">
        <f>'WetLitterbags placem_collection'!O127</f>
        <v>G740</v>
      </c>
      <c r="K566" s="235">
        <f>IFERROR(INDEX('Green_rooibos initial weight'!$C$5:$C$1749,MATCH(J566, 'Green_rooibos initial weight'!$A$5:$A$1749,0)),"")</f>
        <v>1.915</v>
      </c>
      <c r="L566" s="235">
        <f t="shared" si="60"/>
        <v>1.6652</v>
      </c>
      <c r="M566" s="235">
        <f>AVERAGE('Ashed teabags wet'!$J$809:$J$813,'Ashed teabags wet'!$J$817:$J$818,'Ashed teabags wet'!$J$820:$J$821)</f>
        <v>5.5094158734921841</v>
      </c>
      <c r="N566" s="235">
        <f t="shared" si="61"/>
        <v>1.5734572068746082</v>
      </c>
      <c r="O566" s="235">
        <f>IF(IFERROR(INDEX('Both teabags AfterWet'!$D$1:$D$839,MATCH(J566,'Both teabags AfterWet'!$B$1:$B$839,0)),"")="","",(IFERROR(INDEX('Both teabags AfterWet'!$D$1:$D$839,MATCH(J566,'Both teabags AfterWet'!$B$1:$B$839,0)),"")))</f>
        <v>0.60099999999999998</v>
      </c>
      <c r="P566" s="235">
        <f t="shared" si="62"/>
        <v>0.45039999999999997</v>
      </c>
      <c r="Q566" s="235">
        <f>IFERROR(INDEX('Ashed teabags wet'!$J$2:$J$825,MATCH(J566,'Ashed teabags wet'!$B$2:$B$825,0)),"")</f>
        <v>14.222658165767069</v>
      </c>
      <c r="R566" s="235">
        <f t="shared" si="65"/>
        <v>0.38634114762138511</v>
      </c>
      <c r="S566" s="236">
        <f>'WetLitterbags placem_collection'!E127</f>
        <v>42762</v>
      </c>
      <c r="T566" s="236">
        <f>IF('WetLitterbags placem_collection'!G127="","",'WetLitterbags placem_collection'!G127)</f>
        <v>42816</v>
      </c>
      <c r="U566" s="237">
        <f t="shared" si="59"/>
        <v>54</v>
      </c>
      <c r="V566" s="235">
        <f t="shared" si="63"/>
        <v>1.2148000000000001</v>
      </c>
      <c r="W566" s="235">
        <f t="shared" si="64"/>
        <v>1.1871160592532231</v>
      </c>
      <c r="X566">
        <f>IFERROR(INDEX(Rainfall_Wet!$O$2:$O$217,MATCH(B566, Rainfall_Wet!$A$2:$A$217,0)),"")</f>
        <v>206.85140822299999</v>
      </c>
      <c r="Y566" s="241">
        <v>17.96</v>
      </c>
      <c r="Z566" s="241">
        <v>4.9199999999999982</v>
      </c>
      <c r="AA566" s="241">
        <v>77.12</v>
      </c>
      <c r="AB566" s="242" t="s">
        <v>2689</v>
      </c>
      <c r="AC566" s="241">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s="25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f>
        <v/>
      </c>
      <c r="AM566" t="str">
        <f>IF(ISNUMBER(SEARCH("H", 'WetLitterbags placem_collection'!X127)),"YES","")</f>
        <v/>
      </c>
      <c r="AN566" t="str">
        <f>IF(ISNUMBER(SEARCH("R", 'WetLitterbags placem_collection'!X127)),"YES","")</f>
        <v>YES</v>
      </c>
    </row>
    <row r="567" spans="1:40" ht="15" customHeight="1">
      <c r="A567" s="268" t="s">
        <v>2460</v>
      </c>
      <c r="B567" s="282">
        <f>'Dry_Litterbag Placem_Collection'!A128</f>
        <v>126</v>
      </c>
      <c r="C567" s="282" t="str">
        <f>'Dry_Litterbag Placem_Collection'!B128</f>
        <v xml:space="preserve">Mwantimba
</v>
      </c>
      <c r="D567" s="282" t="s">
        <v>2677</v>
      </c>
      <c r="E567" s="282" t="s">
        <v>2678</v>
      </c>
      <c r="F567" s="282">
        <v>4</v>
      </c>
      <c r="G567" s="283" t="str">
        <f>'Dry_Litterbag Placem_Collection'!C128</f>
        <v>Wet_Ag4_T6</v>
      </c>
      <c r="H567" s="293" t="s">
        <v>3672</v>
      </c>
      <c r="I567" s="285" t="s">
        <v>1147</v>
      </c>
      <c r="J567" s="233" t="str">
        <f>'WetLitterbags placem_collection'!O128</f>
        <v>G841</v>
      </c>
      <c r="K567" s="235">
        <f>IFERROR(INDEX('Green_rooibos initial weight'!$C$5:$C$1749,MATCH(J567, 'Green_rooibos initial weight'!$A$5:$A$1749,0)),"")</f>
        <v>1.96</v>
      </c>
      <c r="L567" s="235">
        <f t="shared" si="60"/>
        <v>1.7101999999999999</v>
      </c>
      <c r="M567" s="235">
        <f>AVERAGE('Ashed teabags wet'!$J$809:$J$813,'Ashed teabags wet'!$J$817:$J$818,'Ashed teabags wet'!$J$820:$J$821)</f>
        <v>5.5094158734921841</v>
      </c>
      <c r="N567" s="235">
        <f t="shared" si="61"/>
        <v>1.6159779697315366</v>
      </c>
      <c r="O567" s="235">
        <f>IF(IFERROR(INDEX('Both teabags AfterWet'!$D$1:$D$839,MATCH(J567,'Both teabags AfterWet'!$B$1:$B$839,0)),"")="","",(IFERROR(INDEX('Both teabags AfterWet'!$D$1:$D$839,MATCH(J567,'Both teabags AfterWet'!$B$1:$B$839,0)),"")))</f>
        <v>0.58499999999999996</v>
      </c>
      <c r="P567" s="235">
        <f t="shared" si="62"/>
        <v>0.43439999999999995</v>
      </c>
      <c r="Q567" s="235">
        <f>IFERROR(INDEX('Ashed teabags wet'!$J$2:$J$825,MATCH(J567,'Ashed teabags wet'!$B$2:$B$825,0)),"")</f>
        <v>12.570260602963709</v>
      </c>
      <c r="R567" s="235">
        <f t="shared" si="65"/>
        <v>0.37979478794072563</v>
      </c>
      <c r="S567" s="236">
        <f>'WetLitterbags placem_collection'!E128</f>
        <v>42762</v>
      </c>
      <c r="T567" s="236">
        <f>IF('WetLitterbags placem_collection'!G128="","",'WetLitterbags placem_collection'!G128)</f>
        <v>42816</v>
      </c>
      <c r="U567" s="237">
        <f t="shared" si="59"/>
        <v>54</v>
      </c>
      <c r="V567" s="235">
        <f t="shared" si="63"/>
        <v>1.2758</v>
      </c>
      <c r="W567" s="235">
        <f t="shared" si="64"/>
        <v>1.2361831817908109</v>
      </c>
      <c r="X567">
        <f>IFERROR(INDEX(Rainfall_Wet!$O$2:$O$217,MATCH(B567, Rainfall_Wet!$A$2:$A$217,0)),"")</f>
        <v>206.85140822299999</v>
      </c>
      <c r="Y567" s="241">
        <v>17.96</v>
      </c>
      <c r="Z567" s="241">
        <v>4.9199999999999982</v>
      </c>
      <c r="AA567" s="241">
        <v>77.12</v>
      </c>
      <c r="AB567" s="242" t="s">
        <v>2689</v>
      </c>
      <c r="AC567" s="241">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s="25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f>
        <v/>
      </c>
      <c r="AM567" t="str">
        <f>IF(ISNUMBER(SEARCH("H", 'WetLitterbags placem_collection'!X128)),"YES","")</f>
        <v/>
      </c>
      <c r="AN567" t="str">
        <f>IF(ISNUMBER(SEARCH("R", 'WetLitterbags placem_collection'!X128)),"YES","")</f>
        <v>YES</v>
      </c>
    </row>
    <row r="568" spans="1:40" ht="15" customHeight="1">
      <c r="A568" s="268" t="s">
        <v>2460</v>
      </c>
      <c r="B568" s="282">
        <f>'Dry_Litterbag Placem_Collection'!A129</f>
        <v>127</v>
      </c>
      <c r="C568" s="282" t="str">
        <f>'Dry_Litterbag Placem_Collection'!B129</f>
        <v xml:space="preserve">Mwantimba
</v>
      </c>
      <c r="D568" s="282" t="s">
        <v>2677</v>
      </c>
      <c r="E568" s="282" t="s">
        <v>2678</v>
      </c>
      <c r="F568" s="282">
        <v>4</v>
      </c>
      <c r="G568" s="283" t="str">
        <f>'Dry_Litterbag Placem_Collection'!C129</f>
        <v>Wet_Ag4_T7</v>
      </c>
      <c r="H568" s="293" t="s">
        <v>3672</v>
      </c>
      <c r="I568" s="285" t="s">
        <v>1147</v>
      </c>
      <c r="J568" s="233" t="str">
        <f>'WetLitterbags placem_collection'!O129</f>
        <v>G687</v>
      </c>
      <c r="K568" s="235">
        <f>IFERROR(INDEX('Green_rooibos initial weight'!$C$5:$C$1749,MATCH(J568, 'Green_rooibos initial weight'!$A$5:$A$1749,0)),"")</f>
        <v>2.0649999999999999</v>
      </c>
      <c r="L568" s="235">
        <f t="shared" si="60"/>
        <v>1.8151999999999999</v>
      </c>
      <c r="M568" s="235">
        <f>AVERAGE('Ashed teabags wet'!$J$809:$J$813,'Ashed teabags wet'!$J$817:$J$818,'Ashed teabags wet'!$J$820:$J$821)</f>
        <v>5.5094158734921841</v>
      </c>
      <c r="N568" s="235">
        <f t="shared" si="61"/>
        <v>1.7151930830643698</v>
      </c>
      <c r="O568" s="235">
        <f>IF(IFERROR(INDEX('Both teabags AfterWet'!$D$1:$D$839,MATCH(J568,'Both teabags AfterWet'!$B$1:$B$839,0)),"")="","",(IFERROR(INDEX('Both teabags AfterWet'!$D$1:$D$839,MATCH(J568,'Both teabags AfterWet'!$B$1:$B$839,0)),"")))</f>
        <v>0.57699999999999996</v>
      </c>
      <c r="P568" s="235">
        <f t="shared" si="62"/>
        <v>0.42639999999999995</v>
      </c>
      <c r="Q568" s="235">
        <f>IFERROR(INDEX('Ashed teabags wet'!$J$2:$J$825,MATCH(J568,'Ashed teabags wet'!$B$2:$B$825,0)),"")</f>
        <v>17.513566847558284</v>
      </c>
      <c r="R568" s="235">
        <f t="shared" si="65"/>
        <v>0.35172215096201143</v>
      </c>
      <c r="S568" s="236">
        <f>'WetLitterbags placem_collection'!E129</f>
        <v>42762</v>
      </c>
      <c r="T568" s="236">
        <f>IF('WetLitterbags placem_collection'!G129="","",'WetLitterbags placem_collection'!G129)</f>
        <v>42816</v>
      </c>
      <c r="U568" s="237">
        <f t="shared" si="59"/>
        <v>54</v>
      </c>
      <c r="V568" s="235">
        <f t="shared" si="63"/>
        <v>1.3888</v>
      </c>
      <c r="W568" s="235">
        <f t="shared" si="64"/>
        <v>1.3634709321023584</v>
      </c>
      <c r="X568">
        <f>IFERROR(INDEX(Rainfall_Wet!$O$2:$O$217,MATCH(B568, Rainfall_Wet!$A$2:$A$217,0)),"")</f>
        <v>206.85140822299999</v>
      </c>
      <c r="Y568" s="241">
        <v>17.96</v>
      </c>
      <c r="Z568" s="241">
        <v>4.9199999999999982</v>
      </c>
      <c r="AA568" s="241">
        <v>77.12</v>
      </c>
      <c r="AB568" s="242" t="s">
        <v>2689</v>
      </c>
      <c r="AC568" s="241">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s="25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f>
        <v/>
      </c>
      <c r="AM568" t="str">
        <f>IF(ISNUMBER(SEARCH("H", 'WetLitterbags placem_collection'!X129)),"YES","")</f>
        <v/>
      </c>
      <c r="AN568" t="str">
        <f>IF(ISNUMBER(SEARCH("R", 'WetLitterbags placem_collection'!X129)),"YES","")</f>
        <v>YES</v>
      </c>
    </row>
    <row r="569" spans="1:40" ht="15" customHeight="1">
      <c r="A569" s="268" t="s">
        <v>2460</v>
      </c>
      <c r="B569" s="282">
        <f>'Dry_Litterbag Placem_Collection'!A130</f>
        <v>128</v>
      </c>
      <c r="C569" s="282" t="str">
        <f>'Dry_Litterbag Placem_Collection'!B130</f>
        <v xml:space="preserve">Mwantimba
</v>
      </c>
      <c r="D569" s="282" t="s">
        <v>2677</v>
      </c>
      <c r="E569" s="282" t="s">
        <v>2678</v>
      </c>
      <c r="F569" s="282">
        <v>4</v>
      </c>
      <c r="G569" s="283" t="str">
        <f>'Dry_Litterbag Placem_Collection'!C130</f>
        <v>Wet_Ag4_T8</v>
      </c>
      <c r="H569" s="293" t="s">
        <v>3672</v>
      </c>
      <c r="I569" s="285" t="s">
        <v>1147</v>
      </c>
      <c r="J569" s="233" t="str">
        <f>'WetLitterbags placem_collection'!O130</f>
        <v>G833</v>
      </c>
      <c r="K569" s="235">
        <f>IFERROR(INDEX('Green_rooibos initial weight'!$C$5:$C$1749,MATCH(J569, 'Green_rooibos initial weight'!$A$5:$A$1749,0)),"")</f>
        <v>1.964</v>
      </c>
      <c r="L569" s="235">
        <f t="shared" si="60"/>
        <v>1.7141999999999999</v>
      </c>
      <c r="M569" s="235">
        <f>AVERAGE('Ashed teabags wet'!$J$809:$J$813,'Ashed teabags wet'!$J$817:$J$818,'Ashed teabags wet'!$J$820:$J$821)</f>
        <v>5.5094158734921841</v>
      </c>
      <c r="N569" s="235">
        <f t="shared" si="61"/>
        <v>1.6197575930965968</v>
      </c>
      <c r="O569" s="235">
        <f>IF(IFERROR(INDEX('Both teabags AfterWet'!$D$1:$D$839,MATCH(J569,'Both teabags AfterWet'!$B$1:$B$839,0)),"")="","",(IFERROR(INDEX('Both teabags AfterWet'!$D$1:$D$839,MATCH(J569,'Both teabags AfterWet'!$B$1:$B$839,0)),"")))</f>
        <v>0.57199999999999995</v>
      </c>
      <c r="P569" s="235">
        <f t="shared" si="62"/>
        <v>0.42139999999999994</v>
      </c>
      <c r="Q569" s="235">
        <f>IFERROR(INDEX('Ashed teabags wet'!$J$2:$J$825,MATCH(J569,'Ashed teabags wet'!$B$2:$B$825,0)),"")</f>
        <v>10.010111223457624</v>
      </c>
      <c r="R569" s="235">
        <f t="shared" si="65"/>
        <v>0.3792173913043495</v>
      </c>
      <c r="S569" s="236">
        <f>'WetLitterbags placem_collection'!E130</f>
        <v>42762</v>
      </c>
      <c r="T569" s="236">
        <f>IF('WetLitterbags placem_collection'!G130="","",'WetLitterbags placem_collection'!G130)</f>
        <v>42816</v>
      </c>
      <c r="U569" s="237">
        <f t="shared" si="59"/>
        <v>54</v>
      </c>
      <c r="V569" s="235">
        <f t="shared" si="63"/>
        <v>1.2927999999999999</v>
      </c>
      <c r="W569" s="235">
        <f t="shared" si="64"/>
        <v>1.2405402017922473</v>
      </c>
      <c r="X569">
        <f>IFERROR(INDEX(Rainfall_Wet!$O$2:$O$217,MATCH(B569, Rainfall_Wet!$A$2:$A$217,0)),"")</f>
        <v>206.85140822299999</v>
      </c>
      <c r="Y569" s="241">
        <v>17.96</v>
      </c>
      <c r="Z569" s="241">
        <v>4.9199999999999982</v>
      </c>
      <c r="AA569" s="241">
        <v>77.12</v>
      </c>
      <c r="AB569" s="242" t="s">
        <v>2689</v>
      </c>
      <c r="AC569" s="241">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s="25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f>
        <v/>
      </c>
      <c r="AM569" t="str">
        <f>IF(ISNUMBER(SEARCH("H", 'WetLitterbags placem_collection'!X130)),"YES","")</f>
        <v/>
      </c>
      <c r="AN569" t="str">
        <f>IF(ISNUMBER(SEARCH("R", 'WetLitterbags placem_collection'!X130)),"YES","")</f>
        <v>YES</v>
      </c>
    </row>
    <row r="570" spans="1:40" ht="15" customHeight="1">
      <c r="A570" s="268" t="s">
        <v>2460</v>
      </c>
      <c r="B570" s="282">
        <f>'Dry_Litterbag Placem_Collection'!A131</f>
        <v>129</v>
      </c>
      <c r="C570" s="282" t="str">
        <f>'Dry_Litterbag Placem_Collection'!B131</f>
        <v xml:space="preserve">Mwantimba
</v>
      </c>
      <c r="D570" s="282" t="s">
        <v>2677</v>
      </c>
      <c r="E570" s="282" t="s">
        <v>20</v>
      </c>
      <c r="F570" s="282">
        <v>1</v>
      </c>
      <c r="G570" s="283" t="str">
        <f>'Dry_Litterbag Placem_Collection'!C131</f>
        <v>Wet_P1_T1</v>
      </c>
      <c r="H570" s="293" t="s">
        <v>3672</v>
      </c>
      <c r="I570" s="285" t="s">
        <v>1147</v>
      </c>
      <c r="J570" s="233" t="str">
        <f>'WetLitterbags placem_collection'!O131</f>
        <v>G888</v>
      </c>
      <c r="K570" s="235">
        <f>IFERROR(INDEX('Green_rooibos initial weight'!$C$5:$C$1749,MATCH(J570, 'Green_rooibos initial weight'!$A$5:$A$1749,0)),"")</f>
        <v>2.089</v>
      </c>
      <c r="L570" s="235">
        <f t="shared" si="60"/>
        <v>1.8391999999999999</v>
      </c>
      <c r="M570" s="235">
        <f>AVERAGE('Ashed teabags wet'!$J$809:$J$813,'Ashed teabags wet'!$J$817:$J$818,'Ashed teabags wet'!$J$820:$J$821)</f>
        <v>5.5094158734921841</v>
      </c>
      <c r="N570" s="235">
        <f t="shared" si="61"/>
        <v>1.7378708232547317</v>
      </c>
      <c r="O570" s="235">
        <f>IF(IFERROR(INDEX('Both teabags AfterWet'!$D$1:$D$839,MATCH(J570,'Both teabags AfterWet'!$B$1:$B$839,0)),"")="","",(IFERROR(INDEX('Both teabags AfterWet'!$D$1:$D$839,MATCH(J570,'Both teabags AfterWet'!$B$1:$B$839,0)),"")))</f>
        <v>0.59440000000000004</v>
      </c>
      <c r="P570" s="235">
        <f t="shared" si="62"/>
        <v>0.44380000000000003</v>
      </c>
      <c r="Q570" s="235">
        <f>IFERROR(INDEX('Ashed teabags wet'!$J$2:$J$825,MATCH(J570,'Ashed teabags wet'!$B$2:$B$825,0)),"")</f>
        <v>15.186104218362484</v>
      </c>
      <c r="R570" s="235">
        <f t="shared" si="65"/>
        <v>0.37640406947890731</v>
      </c>
      <c r="S570" s="236">
        <f>'WetLitterbags placem_collection'!E131</f>
        <v>42762</v>
      </c>
      <c r="T570" s="236">
        <f>IF('WetLitterbags placem_collection'!G131="","",'WetLitterbags placem_collection'!G131)</f>
        <v>42816</v>
      </c>
      <c r="U570" s="237">
        <f t="shared" si="59"/>
        <v>54</v>
      </c>
      <c r="V570" s="235">
        <f t="shared" si="63"/>
        <v>1.3954</v>
      </c>
      <c r="W570" s="235">
        <f t="shared" si="64"/>
        <v>1.3614667537758245</v>
      </c>
      <c r="X570">
        <f>IFERROR(INDEX(Rainfall_Wet!$O$2:$O$217,MATCH(B570, Rainfall_Wet!$A$2:$A$217,0)),"")</f>
        <v>206.85140822299999</v>
      </c>
      <c r="Y570" s="241">
        <v>31.214836424255054</v>
      </c>
      <c r="Z570" s="241">
        <v>11.377370285476141</v>
      </c>
      <c r="AA570" s="241">
        <v>57.407793290268799</v>
      </c>
      <c r="AB570" s="242" t="s">
        <v>2688</v>
      </c>
      <c r="AC570" s="241">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s="25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f>
        <v/>
      </c>
      <c r="AM570" t="str">
        <f>IF(ISNUMBER(SEARCH("H", 'WetLitterbags placem_collection'!X131)),"YES","")</f>
        <v/>
      </c>
      <c r="AN570" t="str">
        <f>IF(ISNUMBER(SEARCH("R", 'WetLitterbags placem_collection'!X131)),"YES","")</f>
        <v>YES</v>
      </c>
    </row>
    <row r="571" spans="1:40" ht="15" customHeight="1">
      <c r="A571" s="268" t="s">
        <v>2460</v>
      </c>
      <c r="B571" s="282">
        <f>'Dry_Litterbag Placem_Collection'!A132</f>
        <v>130</v>
      </c>
      <c r="C571" s="282" t="str">
        <f>'Dry_Litterbag Placem_Collection'!B132</f>
        <v xml:space="preserve">Mwantimba
</v>
      </c>
      <c r="D571" s="282" t="s">
        <v>2677</v>
      </c>
      <c r="E571" s="282" t="s">
        <v>20</v>
      </c>
      <c r="F571" s="282">
        <v>1</v>
      </c>
      <c r="G571" s="283" t="str">
        <f>'Dry_Litterbag Placem_Collection'!C132</f>
        <v>Wet_P1_T2</v>
      </c>
      <c r="H571" s="293" t="s">
        <v>3672</v>
      </c>
      <c r="I571" s="285" t="s">
        <v>1147</v>
      </c>
      <c r="J571" s="233" t="str">
        <f>'WetLitterbags placem_collection'!O132</f>
        <v>G708</v>
      </c>
      <c r="K571" s="235">
        <f>IFERROR(INDEX('Green_rooibos initial weight'!$C$5:$C$1749,MATCH(J571, 'Green_rooibos initial weight'!$A$5:$A$1749,0)),"")</f>
        <v>2.0030000000000001</v>
      </c>
      <c r="L571" s="235">
        <f t="shared" si="60"/>
        <v>1.7532000000000001</v>
      </c>
      <c r="M571" s="235">
        <f>AVERAGE('Ashed teabags wet'!$J$809:$J$813,'Ashed teabags wet'!$J$817:$J$818,'Ashed teabags wet'!$J$820:$J$821)</f>
        <v>5.5094158734921841</v>
      </c>
      <c r="N571" s="235">
        <f t="shared" si="61"/>
        <v>1.6566089209059351</v>
      </c>
      <c r="O571" s="235">
        <f>IF(IFERROR(INDEX('Both teabags AfterWet'!$D$1:$D$839,MATCH(J571,'Both teabags AfterWet'!$B$1:$B$839,0)),"")="","",(IFERROR(INDEX('Both teabags AfterWet'!$D$1:$D$839,MATCH(J571,'Both teabags AfterWet'!$B$1:$B$839,0)),"")))</f>
        <v>0.56599999999999995</v>
      </c>
      <c r="P571" s="235">
        <f t="shared" si="62"/>
        <v>0.41539999999999994</v>
      </c>
      <c r="Q571" s="235">
        <f>IFERROR(INDEX('Ashed teabags wet'!$J$2:$J$825,MATCH(J571,'Ashed teabags wet'!$B$2:$B$825,0)),"")</f>
        <v>17.737917289487331</v>
      </c>
      <c r="R571" s="235">
        <f t="shared" si="65"/>
        <v>0.3417166915794696</v>
      </c>
      <c r="S571" s="236">
        <f>'WetLitterbags placem_collection'!E132</f>
        <v>42762</v>
      </c>
      <c r="T571" s="236">
        <f>IF('WetLitterbags placem_collection'!G132="","",'WetLitterbags placem_collection'!G132)</f>
        <v>42816</v>
      </c>
      <c r="U571" s="237">
        <f t="shared" si="59"/>
        <v>54</v>
      </c>
      <c r="V571" s="235">
        <f t="shared" si="63"/>
        <v>1.3378000000000001</v>
      </c>
      <c r="W571" s="235">
        <f t="shared" si="64"/>
        <v>1.3148922293264655</v>
      </c>
      <c r="X571">
        <f>IFERROR(INDEX(Rainfall_Wet!$O$2:$O$217,MATCH(B571, Rainfall_Wet!$A$2:$A$217,0)),"")</f>
        <v>206.85140822299999</v>
      </c>
      <c r="Y571" s="241">
        <v>31.214836424255054</v>
      </c>
      <c r="Z571" s="241">
        <v>11.377370285476141</v>
      </c>
      <c r="AA571" s="241">
        <v>57.407793290268799</v>
      </c>
      <c r="AB571" s="242" t="s">
        <v>2688</v>
      </c>
      <c r="AC571" s="241">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s="25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f>
        <v/>
      </c>
      <c r="AM571" t="str">
        <f>IF(ISNUMBER(SEARCH("H", 'WetLitterbags placem_collection'!X132)),"YES","")</f>
        <v/>
      </c>
      <c r="AN571" t="str">
        <f>IF(ISNUMBER(SEARCH("R", 'WetLitterbags placem_collection'!X132)),"YES","")</f>
        <v/>
      </c>
    </row>
    <row r="572" spans="1:40" ht="15" customHeight="1">
      <c r="A572" s="268" t="s">
        <v>2460</v>
      </c>
      <c r="B572" s="282">
        <f>'Dry_Litterbag Placem_Collection'!A133</f>
        <v>131</v>
      </c>
      <c r="C572" s="282" t="str">
        <f>'Dry_Litterbag Placem_Collection'!B133</f>
        <v xml:space="preserve">Mwantimba
</v>
      </c>
      <c r="D572" s="282" t="s">
        <v>2677</v>
      </c>
      <c r="E572" s="282" t="s">
        <v>20</v>
      </c>
      <c r="F572" s="282">
        <v>1</v>
      </c>
      <c r="G572" s="283" t="str">
        <f>'Dry_Litterbag Placem_Collection'!C133</f>
        <v>Wet_P1_T3</v>
      </c>
      <c r="H572" s="293" t="s">
        <v>3672</v>
      </c>
      <c r="I572" s="285" t="s">
        <v>1147</v>
      </c>
      <c r="J572" s="233" t="str">
        <f>'WetLitterbags placem_collection'!O133</f>
        <v>G768</v>
      </c>
      <c r="K572" s="235">
        <f>IFERROR(INDEX('Green_rooibos initial weight'!$C$5:$C$1749,MATCH(J572, 'Green_rooibos initial weight'!$A$5:$A$1749,0)),"")</f>
        <v>2.0089999999999999</v>
      </c>
      <c r="L572" s="235">
        <f t="shared" si="60"/>
        <v>1.7591999999999999</v>
      </c>
      <c r="M572" s="235">
        <f>AVERAGE('Ashed teabags wet'!$J$809:$J$813,'Ashed teabags wet'!$J$817:$J$818,'Ashed teabags wet'!$J$820:$J$821)</f>
        <v>5.5094158734921841</v>
      </c>
      <c r="N572" s="235">
        <f t="shared" si="61"/>
        <v>1.6622783559535255</v>
      </c>
      <c r="O572" s="235">
        <f>IF(IFERROR(INDEX('Both teabags AfterWet'!$D$1:$D$839,MATCH(J572,'Both teabags AfterWet'!$B$1:$B$839,0)),"")="","",(IFERROR(INDEX('Both teabags AfterWet'!$D$1:$D$839,MATCH(J572,'Both teabags AfterWet'!$B$1:$B$839,0)),"")))</f>
        <v>0.62819999999999998</v>
      </c>
      <c r="P572" s="235">
        <f t="shared" si="62"/>
        <v>0.47759999999999997</v>
      </c>
      <c r="Q572" s="235">
        <f>IFERROR(INDEX('Ashed teabags wet'!$J$2:$J$825,MATCH(J572,'Ashed teabags wet'!$B$2:$B$825,0)),"")</f>
        <v>13.671875000000405</v>
      </c>
      <c r="R572" s="235">
        <f t="shared" si="65"/>
        <v>0.41230312499999805</v>
      </c>
      <c r="S572" s="236">
        <f>'WetLitterbags placem_collection'!E133</f>
        <v>42762</v>
      </c>
      <c r="T572" s="236">
        <f>IF('WetLitterbags placem_collection'!G133="","",'WetLitterbags placem_collection'!G133)</f>
        <v>42816</v>
      </c>
      <c r="U572" s="237">
        <f t="shared" si="59"/>
        <v>54</v>
      </c>
      <c r="V572" s="235">
        <f t="shared" si="63"/>
        <v>1.2815999999999999</v>
      </c>
      <c r="W572" s="235">
        <f t="shared" si="64"/>
        <v>1.2499752309535275</v>
      </c>
      <c r="X572">
        <f>IFERROR(INDEX(Rainfall_Wet!$O$2:$O$217,MATCH(B572, Rainfall_Wet!$A$2:$A$217,0)),"")</f>
        <v>206.85140822299999</v>
      </c>
      <c r="Y572" s="241">
        <v>31.214836424255054</v>
      </c>
      <c r="Z572" s="241">
        <v>11.377370285476141</v>
      </c>
      <c r="AA572" s="241">
        <v>57.407793290268799</v>
      </c>
      <c r="AB572" s="242" t="s">
        <v>2688</v>
      </c>
      <c r="AC572" s="241">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s="25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f>
        <v/>
      </c>
      <c r="AM572" t="str">
        <f>IF(ISNUMBER(SEARCH("H", 'WetLitterbags placem_collection'!X133)),"YES","")</f>
        <v/>
      </c>
      <c r="AN572" t="str">
        <f>IF(ISNUMBER(SEARCH("R", 'WetLitterbags placem_collection'!X133)),"YES","")</f>
        <v/>
      </c>
    </row>
    <row r="573" spans="1:40" ht="15" customHeight="1">
      <c r="A573" s="268" t="s">
        <v>2460</v>
      </c>
      <c r="B573" s="282">
        <f>'Dry_Litterbag Placem_Collection'!A134</f>
        <v>132</v>
      </c>
      <c r="C573" s="282" t="str">
        <f>'Dry_Litterbag Placem_Collection'!B134</f>
        <v xml:space="preserve">Mwantimba
</v>
      </c>
      <c r="D573" s="282" t="s">
        <v>2677</v>
      </c>
      <c r="E573" s="282" t="s">
        <v>20</v>
      </c>
      <c r="F573" s="282">
        <v>1</v>
      </c>
      <c r="G573" s="283" t="str">
        <f>'Dry_Litterbag Placem_Collection'!C134</f>
        <v>Wet_P1_T4</v>
      </c>
      <c r="H573" s="293" t="s">
        <v>3672</v>
      </c>
      <c r="I573" s="285" t="s">
        <v>1147</v>
      </c>
      <c r="J573" s="233" t="str">
        <f>'WetLitterbags placem_collection'!O134</f>
        <v>G779</v>
      </c>
      <c r="K573" s="235">
        <f>IFERROR(INDEX('Green_rooibos initial weight'!$C$5:$C$1749,MATCH(J573, 'Green_rooibos initial weight'!$A$5:$A$1749,0)),"")</f>
        <v>2.0110000000000001</v>
      </c>
      <c r="L573" s="235">
        <f t="shared" si="60"/>
        <v>1.7612000000000001</v>
      </c>
      <c r="M573" s="235">
        <f>AVERAGE('Ashed teabags wet'!$J$809:$J$813,'Ashed teabags wet'!$J$817:$J$818,'Ashed teabags wet'!$J$820:$J$821)</f>
        <v>5.5094158734921841</v>
      </c>
      <c r="N573" s="235">
        <f t="shared" si="61"/>
        <v>1.6641681676360558</v>
      </c>
      <c r="O573" s="235">
        <f>IF(IFERROR(INDEX('Both teabags AfterWet'!$D$1:$D$839,MATCH(J573,'Both teabags AfterWet'!$B$1:$B$839,0)),"")="","",(IFERROR(INDEX('Both teabags AfterWet'!$D$1:$D$839,MATCH(J573,'Both teabags AfterWet'!$B$1:$B$839,0)),"")))</f>
        <v>0.63490000000000002</v>
      </c>
      <c r="P573" s="235">
        <f t="shared" si="62"/>
        <v>0.48430000000000001</v>
      </c>
      <c r="Q573" s="235">
        <f>IFERROR(INDEX('Ashed teabags wet'!$J$2:$J$825,MATCH(J573,'Ashed teabags wet'!$B$2:$B$825,0)),"")</f>
        <v>13.853028798411678</v>
      </c>
      <c r="R573" s="235">
        <f t="shared" si="65"/>
        <v>0.41720978152929222</v>
      </c>
      <c r="S573" s="236">
        <f>'WetLitterbags placem_collection'!E134</f>
        <v>42762</v>
      </c>
      <c r="T573" s="236">
        <f>IF('WetLitterbags placem_collection'!G134="","",'WetLitterbags placem_collection'!G134)</f>
        <v>42816</v>
      </c>
      <c r="U573" s="237">
        <f t="shared" si="59"/>
        <v>54</v>
      </c>
      <c r="V573" s="235">
        <f t="shared" si="63"/>
        <v>1.2769000000000001</v>
      </c>
      <c r="W573" s="235">
        <f t="shared" si="64"/>
        <v>1.2469583861067637</v>
      </c>
      <c r="X573">
        <f>IFERROR(INDEX(Rainfall_Wet!$O$2:$O$217,MATCH(B573, Rainfall_Wet!$A$2:$A$217,0)),"")</f>
        <v>206.85140822299999</v>
      </c>
      <c r="Y573" s="241">
        <v>31.214836424255054</v>
      </c>
      <c r="Z573" s="241">
        <v>11.377370285476141</v>
      </c>
      <c r="AA573" s="241">
        <v>57.407793290268799</v>
      </c>
      <c r="AB573" s="242" t="s">
        <v>2688</v>
      </c>
      <c r="AC573" s="241">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s="25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f>
        <v/>
      </c>
      <c r="AM573" t="str">
        <f>IF(ISNUMBER(SEARCH("H", 'WetLitterbags placem_collection'!X134)),"YES","")</f>
        <v/>
      </c>
      <c r="AN573" t="str">
        <f>IF(ISNUMBER(SEARCH("R", 'WetLitterbags placem_collection'!X134)),"YES","")</f>
        <v/>
      </c>
    </row>
    <row r="574" spans="1:40" ht="15" customHeight="1">
      <c r="A574" s="268" t="s">
        <v>2460</v>
      </c>
      <c r="B574" s="282">
        <f>'Dry_Litterbag Placem_Collection'!A135</f>
        <v>133</v>
      </c>
      <c r="C574" s="282" t="str">
        <f>'Dry_Litterbag Placem_Collection'!B135</f>
        <v xml:space="preserve">Mwantimba
</v>
      </c>
      <c r="D574" s="282" t="s">
        <v>2677</v>
      </c>
      <c r="E574" s="282" t="s">
        <v>20</v>
      </c>
      <c r="F574" s="282">
        <v>1</v>
      </c>
      <c r="G574" s="283" t="str">
        <f>'Dry_Litterbag Placem_Collection'!C135</f>
        <v>Wet_P1_T5</v>
      </c>
      <c r="H574" s="293" t="s">
        <v>3672</v>
      </c>
      <c r="I574" s="285" t="s">
        <v>1147</v>
      </c>
      <c r="J574" s="233" t="str">
        <f>'WetLitterbags placem_collection'!O135</f>
        <v>G799</v>
      </c>
      <c r="K574" s="235">
        <f>IFERROR(INDEX('Green_rooibos initial weight'!$C$5:$C$1749,MATCH(J574, 'Green_rooibos initial weight'!$A$5:$A$1749,0)),"")</f>
        <v>2.093</v>
      </c>
      <c r="L574" s="235">
        <f t="shared" si="60"/>
        <v>1.8431999999999999</v>
      </c>
      <c r="M574" s="235">
        <f>AVERAGE('Ashed teabags wet'!$J$809:$J$813,'Ashed teabags wet'!$J$817:$J$818,'Ashed teabags wet'!$J$820:$J$821)</f>
        <v>5.5094158734921841</v>
      </c>
      <c r="N574" s="235">
        <f t="shared" si="61"/>
        <v>1.741650446619792</v>
      </c>
      <c r="O574" s="235">
        <f>IF(IFERROR(INDEX('Both teabags AfterWet'!$D$1:$D$839,MATCH(J574,'Both teabags AfterWet'!$B$1:$B$839,0)),"")="","",(IFERROR(INDEX('Both teabags AfterWet'!$D$1:$D$839,MATCH(J574,'Both teabags AfterWet'!$B$1:$B$839,0)),"")))</f>
        <v>0.63380000000000003</v>
      </c>
      <c r="P574" s="235">
        <f t="shared" si="62"/>
        <v>0.48320000000000002</v>
      </c>
      <c r="Q574" s="235">
        <f>IFERROR(INDEX('Ashed teabags wet'!$J$2:$J$825,MATCH(J574,'Ashed teabags wet'!$B$2:$B$825,0)),"")</f>
        <v>14.024691358025066</v>
      </c>
      <c r="R574" s="235">
        <f t="shared" si="65"/>
        <v>0.41543269135802291</v>
      </c>
      <c r="S574" s="236">
        <f>'WetLitterbags placem_collection'!E135</f>
        <v>42762</v>
      </c>
      <c r="T574" s="236">
        <f>IF('WetLitterbags placem_collection'!G135="","",'WetLitterbags placem_collection'!G135)</f>
        <v>42816</v>
      </c>
      <c r="U574" s="237">
        <f t="shared" si="59"/>
        <v>54</v>
      </c>
      <c r="V574" s="235">
        <f t="shared" si="63"/>
        <v>1.3599999999999999</v>
      </c>
      <c r="W574" s="235">
        <f t="shared" si="64"/>
        <v>1.3262177552617691</v>
      </c>
      <c r="X574">
        <f>IFERROR(INDEX(Rainfall_Wet!$O$2:$O$217,MATCH(B574, Rainfall_Wet!$A$2:$A$217,0)),"")</f>
        <v>206.85140822299999</v>
      </c>
      <c r="Y574" s="241">
        <v>31.214836424255054</v>
      </c>
      <c r="Z574" s="241">
        <v>11.377370285476141</v>
      </c>
      <c r="AA574" s="241">
        <v>57.407793290268799</v>
      </c>
      <c r="AB574" s="242" t="s">
        <v>2688</v>
      </c>
      <c r="AC574" s="241">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s="25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f>
        <v/>
      </c>
      <c r="AM574" t="str">
        <f>IF(ISNUMBER(SEARCH("H", 'WetLitterbags placem_collection'!X135)),"YES","")</f>
        <v/>
      </c>
      <c r="AN574" t="str">
        <f>IF(ISNUMBER(SEARCH("R", 'WetLitterbags placem_collection'!X135)),"YES","")</f>
        <v/>
      </c>
    </row>
    <row r="575" spans="1:40" ht="15" customHeight="1">
      <c r="A575" s="268" t="s">
        <v>2460</v>
      </c>
      <c r="B575" s="282">
        <f>'Dry_Litterbag Placem_Collection'!A136</f>
        <v>134</v>
      </c>
      <c r="C575" s="282" t="str">
        <f>'Dry_Litterbag Placem_Collection'!B136</f>
        <v xml:space="preserve">Mwantimba
</v>
      </c>
      <c r="D575" s="282" t="s">
        <v>2677</v>
      </c>
      <c r="E575" s="282" t="s">
        <v>20</v>
      </c>
      <c r="F575" s="282">
        <v>1</v>
      </c>
      <c r="G575" s="283" t="str">
        <f>'Dry_Litterbag Placem_Collection'!C136</f>
        <v>Wet_P1_T6</v>
      </c>
      <c r="H575" s="293" t="s">
        <v>3672</v>
      </c>
      <c r="I575" s="285" t="s">
        <v>1147</v>
      </c>
      <c r="J575" s="233" t="str">
        <f>'WetLitterbags placem_collection'!O136</f>
        <v>G820</v>
      </c>
      <c r="K575" s="235">
        <f>IFERROR(INDEX('Green_rooibos initial weight'!$C$5:$C$1749,MATCH(J575, 'Green_rooibos initial weight'!$A$5:$A$1749,0)),"")</f>
        <v>1.927</v>
      </c>
      <c r="L575" s="235">
        <f t="shared" si="60"/>
        <v>1.6772</v>
      </c>
      <c r="M575" s="235">
        <f>AVERAGE('Ashed teabags wet'!$J$809:$J$813,'Ashed teabags wet'!$J$817:$J$818,'Ashed teabags wet'!$J$820:$J$821)</f>
        <v>5.5094158734921841</v>
      </c>
      <c r="N575" s="235">
        <f t="shared" si="61"/>
        <v>1.5847960769697891</v>
      </c>
      <c r="O575" s="235">
        <f>IF(IFERROR(INDEX('Both teabags AfterWet'!$D$1:$D$839,MATCH(J575,'Both teabags AfterWet'!$B$1:$B$839,0)),"")="","",(IFERROR(INDEX('Both teabags AfterWet'!$D$1:$D$839,MATCH(J575,'Both teabags AfterWet'!$B$1:$B$839,0)),"")))</f>
        <v>0.53400000000000003</v>
      </c>
      <c r="P575" s="235">
        <f t="shared" si="62"/>
        <v>0.38340000000000002</v>
      </c>
      <c r="Q575" s="235">
        <f>IFERROR(INDEX('Ashed teabags wet'!$J$2:$J$825,MATCH(J575,'Ashed teabags wet'!$B$2:$B$825,0)),"")</f>
        <v>12.606303151575968</v>
      </c>
      <c r="R575" s="235">
        <f t="shared" si="65"/>
        <v>0.33506743371685777</v>
      </c>
      <c r="S575" s="236">
        <f>'WetLitterbags placem_collection'!E136</f>
        <v>42762</v>
      </c>
      <c r="T575" s="236">
        <f>IF('WetLitterbags placem_collection'!G136="","",'WetLitterbags placem_collection'!G136)</f>
        <v>42816</v>
      </c>
      <c r="U575" s="237">
        <f t="shared" si="59"/>
        <v>54</v>
      </c>
      <c r="V575" s="235">
        <f t="shared" si="63"/>
        <v>1.2938000000000001</v>
      </c>
      <c r="W575" s="235">
        <f t="shared" si="64"/>
        <v>1.2497286432529313</v>
      </c>
      <c r="X575">
        <f>IFERROR(INDEX(Rainfall_Wet!$O$2:$O$217,MATCH(B575, Rainfall_Wet!$A$2:$A$217,0)),"")</f>
        <v>206.85140822299999</v>
      </c>
      <c r="Y575" s="241">
        <v>31.214836424255054</v>
      </c>
      <c r="Z575" s="241">
        <v>11.377370285476141</v>
      </c>
      <c r="AA575" s="241">
        <v>57.407793290268799</v>
      </c>
      <c r="AB575" s="242" t="s">
        <v>2688</v>
      </c>
      <c r="AC575" s="241">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s="25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f>
        <v/>
      </c>
      <c r="AM575" t="str">
        <f>IF(ISNUMBER(SEARCH("H", 'WetLitterbags placem_collection'!X136)),"YES","")</f>
        <v/>
      </c>
      <c r="AN575" t="str">
        <f>IF(ISNUMBER(SEARCH("R", 'WetLitterbags placem_collection'!X136)),"YES","")</f>
        <v/>
      </c>
    </row>
    <row r="576" spans="1:40" ht="15" customHeight="1">
      <c r="A576" s="268" t="s">
        <v>2460</v>
      </c>
      <c r="B576" s="282">
        <f>'Dry_Litterbag Placem_Collection'!A137</f>
        <v>135</v>
      </c>
      <c r="C576" s="282" t="str">
        <f>'Dry_Litterbag Placem_Collection'!B137</f>
        <v xml:space="preserve">Mwantimba
</v>
      </c>
      <c r="D576" s="282" t="s">
        <v>2677</v>
      </c>
      <c r="E576" s="282" t="s">
        <v>20</v>
      </c>
      <c r="F576" s="282">
        <v>1</v>
      </c>
      <c r="G576" s="283" t="str">
        <f>'Dry_Litterbag Placem_Collection'!C137</f>
        <v>Wet_P1_T7</v>
      </c>
      <c r="H576" s="293" t="s">
        <v>3672</v>
      </c>
      <c r="I576" s="285" t="s">
        <v>1147</v>
      </c>
      <c r="J576" s="233" t="str">
        <f>'WetLitterbags placem_collection'!O137</f>
        <v>G842</v>
      </c>
      <c r="K576" s="235">
        <f>IFERROR(INDEX('Green_rooibos initial weight'!$C$5:$C$1749,MATCH(J576, 'Green_rooibos initial weight'!$A$5:$A$1749,0)),"")</f>
        <v>1.9670000000000001</v>
      </c>
      <c r="L576" s="235">
        <f t="shared" si="60"/>
        <v>1.7172000000000001</v>
      </c>
      <c r="M576" s="235">
        <f>AVERAGE('Ashed teabags wet'!$J$809:$J$813,'Ashed teabags wet'!$J$817:$J$818,'Ashed teabags wet'!$J$820:$J$821)</f>
        <v>5.5094158734921841</v>
      </c>
      <c r="N576" s="235">
        <f t="shared" si="61"/>
        <v>1.6225923106203923</v>
      </c>
      <c r="O576" s="235" t="str">
        <f>IF(IFERROR(INDEX('Both teabags AfterWet'!$D$1:$D$839,MATCH(J576,'Both teabags AfterWet'!$B$1:$B$839,0)),"")="","",(IFERROR(INDEX('Both teabags AfterWet'!$D$1:$D$839,MATCH(J576,'Both teabags AfterWet'!$B$1:$B$839,0)),"")))</f>
        <v/>
      </c>
      <c r="P576" s="235" t="str">
        <f t="shared" si="62"/>
        <v/>
      </c>
      <c r="Q576" s="235">
        <f>IFERROR(INDEX('Ashed teabags wet'!$J$2:$J$825,MATCH(J576,'Ashed teabags wet'!$B$2:$B$825,0)),"")</f>
        <v>14.385614385613385</v>
      </c>
      <c r="R576" s="235" t="str">
        <f t="shared" si="65"/>
        <v/>
      </c>
      <c r="S576" s="236">
        <f>'WetLitterbags placem_collection'!E137</f>
        <v>42762</v>
      </c>
      <c r="T576" s="236">
        <f>IF('WetLitterbags placem_collection'!G137="","",'WetLitterbags placem_collection'!G137)</f>
        <v>42816</v>
      </c>
      <c r="U576" s="237">
        <f t="shared" si="59"/>
        <v>54</v>
      </c>
      <c r="V576" s="235" t="str">
        <f t="shared" si="63"/>
        <v/>
      </c>
      <c r="W576" s="235" t="str">
        <f t="shared" si="64"/>
        <v/>
      </c>
      <c r="X576">
        <f>IFERROR(INDEX(Rainfall_Wet!$O$2:$O$217,MATCH(B576, Rainfall_Wet!$A$2:$A$217,0)),"")</f>
        <v>206.85140822299999</v>
      </c>
      <c r="Y576" s="241">
        <v>31.214836424255054</v>
      </c>
      <c r="Z576" s="241">
        <v>11.377370285476141</v>
      </c>
      <c r="AA576" s="241">
        <v>57.407793290268799</v>
      </c>
      <c r="AB576" s="242" t="s">
        <v>2688</v>
      </c>
      <c r="AC576" s="241">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s="25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f>
        <v/>
      </c>
      <c r="AM576" t="str">
        <f>IF(ISNUMBER(SEARCH("H", 'WetLitterbags placem_collection'!X137)),"YES","")</f>
        <v/>
      </c>
      <c r="AN576" t="str">
        <f>IF(ISNUMBER(SEARCH("R", 'WetLitterbags placem_collection'!X137)),"YES","")</f>
        <v/>
      </c>
    </row>
    <row r="577" spans="1:40" ht="15" customHeight="1">
      <c r="A577" s="268" t="s">
        <v>2460</v>
      </c>
      <c r="B577" s="282">
        <f>'Dry_Litterbag Placem_Collection'!A138</f>
        <v>136</v>
      </c>
      <c r="C577" s="282" t="str">
        <f>'Dry_Litterbag Placem_Collection'!B138</f>
        <v xml:space="preserve">Mwantimba
</v>
      </c>
      <c r="D577" s="282" t="s">
        <v>2677</v>
      </c>
      <c r="E577" s="282" t="s">
        <v>20</v>
      </c>
      <c r="F577" s="282">
        <v>1</v>
      </c>
      <c r="G577" s="283" t="str">
        <f>'Dry_Litterbag Placem_Collection'!C138</f>
        <v>Wet_P1_T8</v>
      </c>
      <c r="H577" s="293" t="s">
        <v>3672</v>
      </c>
      <c r="I577" s="285" t="s">
        <v>1147</v>
      </c>
      <c r="J577" s="233" t="str">
        <f>'WetLitterbags placem_collection'!O138</f>
        <v>G747</v>
      </c>
      <c r="K577" s="235">
        <f>IFERROR(INDEX('Green_rooibos initial weight'!$C$5:$C$1749,MATCH(J577, 'Green_rooibos initial weight'!$A$5:$A$1749,0)),"")</f>
        <v>2.044</v>
      </c>
      <c r="L577" s="235">
        <f t="shared" si="60"/>
        <v>1.7942</v>
      </c>
      <c r="M577" s="235">
        <f>AVERAGE('Ashed teabags wet'!$J$809:$J$813,'Ashed teabags wet'!$J$817:$J$818,'Ashed teabags wet'!$J$820:$J$821)</f>
        <v>5.5094158734921841</v>
      </c>
      <c r="N577" s="235">
        <f t="shared" si="61"/>
        <v>1.6953500603978033</v>
      </c>
      <c r="O577" s="235">
        <f>IF(IFERROR(INDEX('Both teabags AfterWet'!$D$1:$D$839,MATCH(J577,'Both teabags AfterWet'!$B$1:$B$839,0)),"")="","",(IFERROR(INDEX('Both teabags AfterWet'!$D$1:$D$839,MATCH(J577,'Both teabags AfterWet'!$B$1:$B$839,0)),"")))</f>
        <v>0.59630000000000005</v>
      </c>
      <c r="P577" s="235">
        <f t="shared" si="62"/>
        <v>0.44570000000000004</v>
      </c>
      <c r="Q577" s="235">
        <f>IFERROR(INDEX('Ashed teabags wet'!$J$2:$J$825,MATCH(J577,'Ashed teabags wet'!$B$2:$B$825,0)),"")</f>
        <v>12.676056338028079</v>
      </c>
      <c r="R577" s="235">
        <f t="shared" si="65"/>
        <v>0.3892028169014089</v>
      </c>
      <c r="S577" s="236">
        <f>'WetLitterbags placem_collection'!E138</f>
        <v>42762</v>
      </c>
      <c r="T577" s="236">
        <f>IF('WetLitterbags placem_collection'!G138="","",'WetLitterbags placem_collection'!G138)</f>
        <v>42816</v>
      </c>
      <c r="U577" s="237">
        <f t="shared" si="59"/>
        <v>54</v>
      </c>
      <c r="V577" s="235">
        <f t="shared" si="63"/>
        <v>1.3485</v>
      </c>
      <c r="W577" s="235">
        <f t="shared" si="64"/>
        <v>1.3061472434963943</v>
      </c>
      <c r="X577">
        <f>IFERROR(INDEX(Rainfall_Wet!$O$2:$O$217,MATCH(B577, Rainfall_Wet!$A$2:$A$217,0)),"")</f>
        <v>206.85140822299999</v>
      </c>
      <c r="Y577" s="241">
        <v>31.214836424255054</v>
      </c>
      <c r="Z577" s="241">
        <v>11.377370285476141</v>
      </c>
      <c r="AA577" s="241">
        <v>57.407793290268799</v>
      </c>
      <c r="AB577" s="242" t="s">
        <v>2688</v>
      </c>
      <c r="AC577" s="241">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s="25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f>
        <v/>
      </c>
      <c r="AM577" t="str">
        <f>IF(ISNUMBER(SEARCH("H", 'WetLitterbags placem_collection'!X138)),"YES","")</f>
        <v/>
      </c>
      <c r="AN577" t="str">
        <f>IF(ISNUMBER(SEARCH("R", 'WetLitterbags placem_collection'!X138)),"YES","")</f>
        <v>YES</v>
      </c>
    </row>
    <row r="578" spans="1:40" ht="15" customHeight="1">
      <c r="A578" s="268" t="s">
        <v>2460</v>
      </c>
      <c r="B578" s="282">
        <f>'Dry_Litterbag Placem_Collection'!A139</f>
        <v>137</v>
      </c>
      <c r="C578" s="282" t="str">
        <f>'Dry_Litterbag Placem_Collection'!B139</f>
        <v xml:space="preserve">Mwantimba
</v>
      </c>
      <c r="D578" s="282" t="s">
        <v>2677</v>
      </c>
      <c r="E578" s="282" t="s">
        <v>20</v>
      </c>
      <c r="F578" s="282">
        <v>2</v>
      </c>
      <c r="G578" s="283" t="str">
        <f>'Dry_Litterbag Placem_Collection'!C139</f>
        <v>Wet_P2_T1</v>
      </c>
      <c r="H578" s="293" t="s">
        <v>3672</v>
      </c>
      <c r="I578" s="285" t="s">
        <v>1147</v>
      </c>
      <c r="J578" s="233" t="str">
        <f>'WetLitterbags placem_collection'!O139</f>
        <v>G857</v>
      </c>
      <c r="K578" s="235">
        <f>IFERROR(INDEX('Green_rooibos initial weight'!$C$5:$C$1749,MATCH(J578, 'Green_rooibos initial weight'!$A$5:$A$1749,0)),"")</f>
        <v>1.927</v>
      </c>
      <c r="L578" s="235">
        <f t="shared" si="60"/>
        <v>1.6772</v>
      </c>
      <c r="M578" s="235">
        <f>AVERAGE('Ashed teabags wet'!$J$809:$J$813,'Ashed teabags wet'!$J$817:$J$818,'Ashed teabags wet'!$J$820:$J$821)</f>
        <v>5.5094158734921841</v>
      </c>
      <c r="N578" s="235">
        <f t="shared" si="61"/>
        <v>1.5847960769697891</v>
      </c>
      <c r="O578" s="235">
        <f>IF(IFERROR(INDEX('Both teabags AfterWet'!$D$1:$D$839,MATCH(J578,'Both teabags AfterWet'!$B$1:$B$839,0)),"")="","",(IFERROR(INDEX('Both teabags AfterWet'!$D$1:$D$839,MATCH(J578,'Both teabags AfterWet'!$B$1:$B$839,0)),"")))</f>
        <v>0.6</v>
      </c>
      <c r="P578" s="235">
        <f t="shared" si="62"/>
        <v>0.44939999999999997</v>
      </c>
      <c r="Q578" s="235">
        <f>IFERROR(INDEX('Ashed teabags wet'!$J$2:$J$825,MATCH(J578,'Ashed teabags wet'!$B$2:$B$825,0)),"")</f>
        <v>14.85963213939962</v>
      </c>
      <c r="R578" s="235">
        <f t="shared" si="65"/>
        <v>0.38262081316553809</v>
      </c>
      <c r="S578" s="236">
        <f>'WetLitterbags placem_collection'!E139</f>
        <v>42762</v>
      </c>
      <c r="T578" s="236">
        <f>IF('WetLitterbags placem_collection'!G139="","",'WetLitterbags placem_collection'!G139)</f>
        <v>42816</v>
      </c>
      <c r="U578" s="237">
        <f t="shared" ref="U578:U641" si="66">IFERROR(T578-S578,"")</f>
        <v>54</v>
      </c>
      <c r="V578" s="235">
        <f t="shared" si="63"/>
        <v>1.2278</v>
      </c>
      <c r="W578" s="235">
        <f t="shared" si="64"/>
        <v>1.2021752638042509</v>
      </c>
      <c r="X578">
        <f>IFERROR(INDEX(Rainfall_Wet!$O$2:$O$217,MATCH(B578, Rainfall_Wet!$A$2:$A$217,0)),"")</f>
        <v>206.85140822299999</v>
      </c>
      <c r="Y578" s="241">
        <v>33.96</v>
      </c>
      <c r="Z578" s="241">
        <v>8.9200000000000017</v>
      </c>
      <c r="AA578" s="241">
        <v>57.12</v>
      </c>
      <c r="AB578" s="242" t="s">
        <v>2688</v>
      </c>
      <c r="AC578" s="241">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s="25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f>
        <v/>
      </c>
      <c r="AM578" t="str">
        <f>IF(ISNUMBER(SEARCH("H", 'WetLitterbags placem_collection'!X139)),"YES","")</f>
        <v/>
      </c>
      <c r="AN578" t="str">
        <f>IF(ISNUMBER(SEARCH("R", 'WetLitterbags placem_collection'!X139)),"YES","")</f>
        <v/>
      </c>
    </row>
    <row r="579" spans="1:40" ht="15" customHeight="1">
      <c r="A579" s="268" t="s">
        <v>2460</v>
      </c>
      <c r="B579" s="282">
        <f>'Dry_Litterbag Placem_Collection'!A140</f>
        <v>138</v>
      </c>
      <c r="C579" s="282" t="str">
        <f>'Dry_Litterbag Placem_Collection'!B140</f>
        <v xml:space="preserve">Mwantimba
</v>
      </c>
      <c r="D579" s="282" t="s">
        <v>2677</v>
      </c>
      <c r="E579" s="282" t="s">
        <v>20</v>
      </c>
      <c r="F579" s="282">
        <v>2</v>
      </c>
      <c r="G579" s="283" t="str">
        <f>'Dry_Litterbag Placem_Collection'!C140</f>
        <v>Wet_P2_T2</v>
      </c>
      <c r="H579" s="293" t="s">
        <v>3672</v>
      </c>
      <c r="I579" s="285" t="s">
        <v>1147</v>
      </c>
      <c r="J579" s="233" t="str">
        <f>'WetLitterbags placem_collection'!O140</f>
        <v>G623</v>
      </c>
      <c r="K579" s="235">
        <f>IFERROR(INDEX('Green_rooibos initial weight'!$C$5:$C$1749,MATCH(J579, 'Green_rooibos initial weight'!$A$5:$A$1749,0)),"")</f>
        <v>2.1040000000000001</v>
      </c>
      <c r="L579" s="235">
        <f t="shared" ref="L579:L642" si="67">K579-($BG$7+$BG$8)</f>
        <v>1.8542000000000001</v>
      </c>
      <c r="M579" s="235">
        <f>AVERAGE('Ashed teabags wet'!$J$809:$J$813,'Ashed teabags wet'!$J$817:$J$818,'Ashed teabags wet'!$J$820:$J$821)</f>
        <v>5.5094158734921841</v>
      </c>
      <c r="N579" s="235">
        <f t="shared" ref="N579:N642" si="68">IFERROR(L579-(M579/100)*L579,"")</f>
        <v>1.7520444108737081</v>
      </c>
      <c r="O579" s="235">
        <f>IF(IFERROR(INDEX('Both teabags AfterWet'!$D$1:$D$839,MATCH(J579,'Both teabags AfterWet'!$B$1:$B$839,0)),"")="","",(IFERROR(INDEX('Both teabags AfterWet'!$D$1:$D$839,MATCH(J579,'Both teabags AfterWet'!$B$1:$B$839,0)),"")))</f>
        <v>0.64800000000000002</v>
      </c>
      <c r="P579" s="235">
        <f t="shared" ref="P579:P642" si="69">IFERROR(IF(O579&gt;0,O579-($BG$7),""),"")</f>
        <v>0.49740000000000001</v>
      </c>
      <c r="Q579" s="235">
        <f>IFERROR(INDEX('Ashed teabags wet'!$J$2:$J$825,MATCH(J579,'Ashed teabags wet'!$B$2:$B$825,0)),"")</f>
        <v>12.94176207068146</v>
      </c>
      <c r="R579" s="235">
        <f t="shared" si="65"/>
        <v>0.43302767546043042</v>
      </c>
      <c r="S579" s="236">
        <f>'WetLitterbags placem_collection'!E140</f>
        <v>42762</v>
      </c>
      <c r="T579" s="236">
        <f>IF('WetLitterbags placem_collection'!G140="","",'WetLitterbags placem_collection'!G140)</f>
        <v>42816</v>
      </c>
      <c r="U579" s="237">
        <f t="shared" si="66"/>
        <v>54</v>
      </c>
      <c r="V579" s="235">
        <f t="shared" ref="V579:V642" si="70">IFERROR(L579-P579,"")</f>
        <v>1.3568</v>
      </c>
      <c r="W579" s="235">
        <f t="shared" ref="W579:W642" si="71">IFERROR(N579-R579,"")</f>
        <v>1.3190167354132778</v>
      </c>
      <c r="X579">
        <f>IFERROR(INDEX(Rainfall_Wet!$O$2:$O$217,MATCH(B579, Rainfall_Wet!$A$2:$A$217,0)),"")</f>
        <v>206.85140822299999</v>
      </c>
      <c r="Y579" s="241">
        <v>33.96</v>
      </c>
      <c r="Z579" s="241">
        <v>8.9200000000000017</v>
      </c>
      <c r="AA579" s="241">
        <v>57.12</v>
      </c>
      <c r="AB579" s="242" t="s">
        <v>2688</v>
      </c>
      <c r="AC579" s="241">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s="25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f>
        <v/>
      </c>
      <c r="AM579" t="str">
        <f>IF(ISNUMBER(SEARCH("H", 'WetLitterbags placem_collection'!X140)),"YES","")</f>
        <v/>
      </c>
      <c r="AN579" t="str">
        <f>IF(ISNUMBER(SEARCH("R", 'WetLitterbags placem_collection'!X140)),"YES","")</f>
        <v>YES</v>
      </c>
    </row>
    <row r="580" spans="1:40" ht="15" customHeight="1">
      <c r="A580" s="268" t="s">
        <v>2460</v>
      </c>
      <c r="B580" s="282">
        <f>'Dry_Litterbag Placem_Collection'!A141</f>
        <v>139</v>
      </c>
      <c r="C580" s="282" t="str">
        <f>'Dry_Litterbag Placem_Collection'!B141</f>
        <v xml:space="preserve">Mwantimba
</v>
      </c>
      <c r="D580" s="282" t="s">
        <v>2677</v>
      </c>
      <c r="E580" s="282" t="s">
        <v>20</v>
      </c>
      <c r="F580" s="282">
        <v>2</v>
      </c>
      <c r="G580" s="283" t="str">
        <f>'Dry_Litterbag Placem_Collection'!C141</f>
        <v>Wet_P2_T3</v>
      </c>
      <c r="H580" s="293" t="s">
        <v>3672</v>
      </c>
      <c r="I580" s="285" t="s">
        <v>1147</v>
      </c>
      <c r="J580" s="233" t="str">
        <f>'WetLitterbags placem_collection'!O141</f>
        <v>G880</v>
      </c>
      <c r="K580" s="235">
        <f>IFERROR(INDEX('Green_rooibos initial weight'!$C$5:$C$1749,MATCH(J580, 'Green_rooibos initial weight'!$A$5:$A$1749,0)),"")</f>
        <v>2.1030000000000002</v>
      </c>
      <c r="L580" s="235">
        <f t="shared" si="67"/>
        <v>1.8532000000000002</v>
      </c>
      <c r="M580" s="235">
        <f>AVERAGE('Ashed teabags wet'!$J$809:$J$813,'Ashed teabags wet'!$J$817:$J$818,'Ashed teabags wet'!$J$820:$J$821)</f>
        <v>5.5094158734921841</v>
      </c>
      <c r="N580" s="235">
        <f t="shared" si="68"/>
        <v>1.7510995050324429</v>
      </c>
      <c r="O580" s="235">
        <f>IF(IFERROR(INDEX('Both teabags AfterWet'!$D$1:$D$839,MATCH(J580,'Both teabags AfterWet'!$B$1:$B$839,0)),"")="","",(IFERROR(INDEX('Both teabags AfterWet'!$D$1:$D$839,MATCH(J580,'Both teabags AfterWet'!$B$1:$B$839,0)),"")))</f>
        <v>0.73599999999999999</v>
      </c>
      <c r="P580" s="235">
        <f t="shared" si="69"/>
        <v>0.58539999999999992</v>
      </c>
      <c r="Q580" s="235">
        <f>IFERROR(INDEX('Ashed teabags wet'!$J$2:$J$825,MATCH(J580,'Ashed teabags wet'!$B$2:$B$825,0)),"")</f>
        <v>26.073926073925342</v>
      </c>
      <c r="R580" s="235">
        <f t="shared" si="65"/>
        <v>0.43276323676324102</v>
      </c>
      <c r="S580" s="236">
        <f>'WetLitterbags placem_collection'!E141</f>
        <v>42762</v>
      </c>
      <c r="T580" s="236">
        <f>IF('WetLitterbags placem_collection'!G141="","",'WetLitterbags placem_collection'!G141)</f>
        <v>42816</v>
      </c>
      <c r="U580" s="237">
        <f t="shared" si="66"/>
        <v>54</v>
      </c>
      <c r="V580" s="235">
        <f t="shared" si="70"/>
        <v>1.2678000000000003</v>
      </c>
      <c r="W580" s="235">
        <f t="shared" si="71"/>
        <v>1.3183362682692019</v>
      </c>
      <c r="X580">
        <f>IFERROR(INDEX(Rainfall_Wet!$O$2:$O$217,MATCH(B580, Rainfall_Wet!$A$2:$A$217,0)),"")</f>
        <v>206.85140822299999</v>
      </c>
      <c r="Y580" s="241">
        <v>33.96</v>
      </c>
      <c r="Z580" s="241">
        <v>8.9200000000000017</v>
      </c>
      <c r="AA580" s="241">
        <v>57.12</v>
      </c>
      <c r="AB580" s="242" t="s">
        <v>2688</v>
      </c>
      <c r="AC580" s="241">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s="25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f>
        <v/>
      </c>
      <c r="AM580" t="str">
        <f>IF(ISNUMBER(SEARCH("H", 'WetLitterbags placem_collection'!X141)),"YES","")</f>
        <v/>
      </c>
      <c r="AN580" t="str">
        <f>IF(ISNUMBER(SEARCH("R", 'WetLitterbags placem_collection'!X141)),"YES","")</f>
        <v>YES</v>
      </c>
    </row>
    <row r="581" spans="1:40" ht="15" customHeight="1">
      <c r="A581" s="268" t="s">
        <v>2460</v>
      </c>
      <c r="B581" s="282">
        <f>'Dry_Litterbag Placem_Collection'!A142</f>
        <v>140</v>
      </c>
      <c r="C581" s="282" t="str">
        <f>'Dry_Litterbag Placem_Collection'!B142</f>
        <v xml:space="preserve">Mwantimba
</v>
      </c>
      <c r="D581" s="282" t="s">
        <v>2677</v>
      </c>
      <c r="E581" s="282" t="s">
        <v>20</v>
      </c>
      <c r="F581" s="282">
        <v>2</v>
      </c>
      <c r="G581" s="283" t="str">
        <f>'Dry_Litterbag Placem_Collection'!C142</f>
        <v>Wet_P2_T4</v>
      </c>
      <c r="H581" s="293" t="s">
        <v>3672</v>
      </c>
      <c r="I581" s="285" t="s">
        <v>1147</v>
      </c>
      <c r="J581" s="233" t="str">
        <f>'WetLitterbags placem_collection'!O142</f>
        <v>G706</v>
      </c>
      <c r="K581" s="235">
        <f>IFERROR(INDEX('Green_rooibos initial weight'!$C$5:$C$1749,MATCH(J581, 'Green_rooibos initial weight'!$A$5:$A$1749,0)),"")</f>
        <v>1.9450000000000001</v>
      </c>
      <c r="L581" s="235">
        <f t="shared" si="67"/>
        <v>1.6952</v>
      </c>
      <c r="M581" s="235">
        <f>AVERAGE('Ashed teabags wet'!$J$809:$J$813,'Ashed teabags wet'!$J$817:$J$818,'Ashed teabags wet'!$J$820:$J$821)</f>
        <v>5.5094158734921841</v>
      </c>
      <c r="N581" s="235">
        <f t="shared" si="68"/>
        <v>1.6018043821125605</v>
      </c>
      <c r="O581" s="235">
        <f>IF(IFERROR(INDEX('Both teabags AfterWet'!$D$1:$D$839,MATCH(J581,'Both teabags AfterWet'!$B$1:$B$839,0)),"")="","",(IFERROR(INDEX('Both teabags AfterWet'!$D$1:$D$839,MATCH(J581,'Both teabags AfterWet'!$B$1:$B$839,0)),"")))</f>
        <v>0.60780000000000001</v>
      </c>
      <c r="P581" s="235">
        <f t="shared" si="69"/>
        <v>0.4572</v>
      </c>
      <c r="Q581" s="235">
        <f>IFERROR(INDEX('Ashed teabags wet'!$J$2:$J$825,MATCH(J581,'Ashed teabags wet'!$B$2:$B$825,0)),"")</f>
        <v>17.486338797814145</v>
      </c>
      <c r="R581" s="235">
        <f t="shared" si="65"/>
        <v>0.3772524590163937</v>
      </c>
      <c r="S581" s="236">
        <f>'WetLitterbags placem_collection'!E142</f>
        <v>42762</v>
      </c>
      <c r="T581" s="236">
        <f>IF('WetLitterbags placem_collection'!G142="","",'WetLitterbags placem_collection'!G142)</f>
        <v>42816</v>
      </c>
      <c r="U581" s="237">
        <f t="shared" si="66"/>
        <v>54</v>
      </c>
      <c r="V581" s="235">
        <f t="shared" si="70"/>
        <v>1.238</v>
      </c>
      <c r="W581" s="235">
        <f t="shared" si="71"/>
        <v>1.2245519230961668</v>
      </c>
      <c r="X581">
        <f>IFERROR(INDEX(Rainfall_Wet!$O$2:$O$217,MATCH(B581, Rainfall_Wet!$A$2:$A$217,0)),"")</f>
        <v>206.85140822299999</v>
      </c>
      <c r="Y581" s="241">
        <v>33.96</v>
      </c>
      <c r="Z581" s="241">
        <v>8.9200000000000017</v>
      </c>
      <c r="AA581" s="241">
        <v>57.12</v>
      </c>
      <c r="AB581" s="242" t="s">
        <v>2688</v>
      </c>
      <c r="AC581" s="241">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s="25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f>
        <v/>
      </c>
      <c r="AM581" t="str">
        <f>IF(ISNUMBER(SEARCH("H", 'WetLitterbags placem_collection'!X142)),"YES","")</f>
        <v/>
      </c>
      <c r="AN581" t="str">
        <f>IF(ISNUMBER(SEARCH("R", 'WetLitterbags placem_collection'!X142)),"YES","")</f>
        <v/>
      </c>
    </row>
    <row r="582" spans="1:40" ht="15" customHeight="1">
      <c r="A582" s="268" t="s">
        <v>2460</v>
      </c>
      <c r="B582" s="282">
        <f>'Dry_Litterbag Placem_Collection'!A143</f>
        <v>141</v>
      </c>
      <c r="C582" s="282" t="str">
        <f>'Dry_Litterbag Placem_Collection'!B143</f>
        <v xml:space="preserve">Mwantimba
</v>
      </c>
      <c r="D582" s="282" t="s">
        <v>2677</v>
      </c>
      <c r="E582" s="282" t="s">
        <v>20</v>
      </c>
      <c r="F582" s="282">
        <v>2</v>
      </c>
      <c r="G582" s="283" t="str">
        <f>'Dry_Litterbag Placem_Collection'!C143</f>
        <v>Wet_P2_T5</v>
      </c>
      <c r="H582" s="293" t="s">
        <v>3672</v>
      </c>
      <c r="I582" s="285" t="s">
        <v>1147</v>
      </c>
      <c r="J582" s="233" t="str">
        <f>'WetLitterbags placem_collection'!O143</f>
        <v>G775</v>
      </c>
      <c r="K582" s="235">
        <f>IFERROR(INDEX('Green_rooibos initial weight'!$C$5:$C$1749,MATCH(J582, 'Green_rooibos initial weight'!$A$5:$A$1749,0)),"")</f>
        <v>2.1389999999999998</v>
      </c>
      <c r="L582" s="235">
        <f t="shared" si="67"/>
        <v>1.8891999999999998</v>
      </c>
      <c r="M582" s="235">
        <f>AVERAGE('Ashed teabags wet'!$J$809:$J$813,'Ashed teabags wet'!$J$817:$J$818,'Ashed teabags wet'!$J$820:$J$821)</f>
        <v>5.5094158734921841</v>
      </c>
      <c r="N582" s="235">
        <f t="shared" si="68"/>
        <v>1.7851161153179855</v>
      </c>
      <c r="O582" s="235">
        <f>IF(IFERROR(INDEX('Both teabags AfterWet'!$D$1:$D$839,MATCH(J582,'Both teabags AfterWet'!$B$1:$B$839,0)),"")="","",(IFERROR(INDEX('Both teabags AfterWet'!$D$1:$D$839,MATCH(J582,'Both teabags AfterWet'!$B$1:$B$839,0)),"")))</f>
        <v>0.69099999999999995</v>
      </c>
      <c r="P582" s="235">
        <f t="shared" si="69"/>
        <v>0.54039999999999999</v>
      </c>
      <c r="Q582" s="235">
        <f>IFERROR(INDEX('Ashed teabags wet'!$J$2:$J$825,MATCH(J582,'Ashed teabags wet'!$B$2:$B$825,0)),"")</f>
        <v>23.031496062992296</v>
      </c>
      <c r="R582" s="235">
        <f t="shared" si="65"/>
        <v>0.41593779527558961</v>
      </c>
      <c r="S582" s="236">
        <f>'WetLitterbags placem_collection'!E143</f>
        <v>42762</v>
      </c>
      <c r="T582" s="236">
        <f>IF('WetLitterbags placem_collection'!G143="","",'WetLitterbags placem_collection'!G143)</f>
        <v>42816</v>
      </c>
      <c r="U582" s="237">
        <f t="shared" si="66"/>
        <v>54</v>
      </c>
      <c r="V582" s="235">
        <f t="shared" si="70"/>
        <v>1.3487999999999998</v>
      </c>
      <c r="W582" s="235">
        <f t="shared" si="71"/>
        <v>1.3691783200423959</v>
      </c>
      <c r="X582">
        <f>IFERROR(INDEX(Rainfall_Wet!$O$2:$O$217,MATCH(B582, Rainfall_Wet!$A$2:$A$217,0)),"")</f>
        <v>206.85140822299999</v>
      </c>
      <c r="Y582" s="241">
        <v>33.96</v>
      </c>
      <c r="Z582" s="241">
        <v>8.9200000000000017</v>
      </c>
      <c r="AA582" s="241">
        <v>57.12</v>
      </c>
      <c r="AB582" s="242" t="s">
        <v>2688</v>
      </c>
      <c r="AC582" s="241">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s="25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f>
        <v/>
      </c>
      <c r="AM582" t="str">
        <f>IF(ISNUMBER(SEARCH("H", 'WetLitterbags placem_collection'!X143)),"YES","")</f>
        <v/>
      </c>
      <c r="AN582" t="str">
        <f>IF(ISNUMBER(SEARCH("R", 'WetLitterbags placem_collection'!X143)),"YES","")</f>
        <v/>
      </c>
    </row>
    <row r="583" spans="1:40" ht="15" customHeight="1">
      <c r="A583" s="268" t="s">
        <v>2460</v>
      </c>
      <c r="B583" s="282">
        <f>'Dry_Litterbag Placem_Collection'!A144</f>
        <v>142</v>
      </c>
      <c r="C583" s="282" t="str">
        <f>'Dry_Litterbag Placem_Collection'!B144</f>
        <v xml:space="preserve">Mwantimba
</v>
      </c>
      <c r="D583" s="282" t="s">
        <v>2677</v>
      </c>
      <c r="E583" s="282" t="s">
        <v>20</v>
      </c>
      <c r="F583" s="282">
        <v>2</v>
      </c>
      <c r="G583" s="283" t="str">
        <f>'Dry_Litterbag Placem_Collection'!C144</f>
        <v>Wet_P2_T6</v>
      </c>
      <c r="H583" s="293" t="s">
        <v>3672</v>
      </c>
      <c r="I583" s="285" t="s">
        <v>1147</v>
      </c>
      <c r="J583" s="233" t="str">
        <f>'WetLitterbags placem_collection'!O144</f>
        <v>G850</v>
      </c>
      <c r="K583" s="235">
        <f>IFERROR(INDEX('Green_rooibos initial weight'!$C$5:$C$1749,MATCH(J583, 'Green_rooibos initial weight'!$A$5:$A$1749,0)),"")</f>
        <v>2.0379999999999998</v>
      </c>
      <c r="L583" s="235">
        <f t="shared" si="67"/>
        <v>1.7881999999999998</v>
      </c>
      <c r="M583" s="235">
        <f>AVERAGE('Ashed teabags wet'!$J$809:$J$813,'Ashed teabags wet'!$J$817:$J$818,'Ashed teabags wet'!$J$820:$J$821)</f>
        <v>5.5094158734921841</v>
      </c>
      <c r="N583" s="235">
        <f t="shared" si="68"/>
        <v>1.6896806253502126</v>
      </c>
      <c r="O583" s="235" t="str">
        <f>IF(IFERROR(INDEX('Both teabags AfterWet'!$D$1:$D$839,MATCH(J583,'Both teabags AfterWet'!$B$1:$B$839,0)),"")="","",(IFERROR(INDEX('Both teabags AfterWet'!$D$1:$D$839,MATCH(J583,'Both teabags AfterWet'!$B$1:$B$839,0)),"")))</f>
        <v/>
      </c>
      <c r="P583" s="235" t="str">
        <f t="shared" si="69"/>
        <v/>
      </c>
      <c r="Q583" s="235">
        <f>IFERROR(INDEX('Ashed teabags wet'!$J$2:$J$825,MATCH(J583,'Ashed teabags wet'!$B$2:$B$825,0)),"")</f>
        <v>14.780029658923441</v>
      </c>
      <c r="R583" s="235" t="str">
        <f t="shared" si="65"/>
        <v/>
      </c>
      <c r="S583" s="236">
        <f>'WetLitterbags placem_collection'!E144</f>
        <v>42762</v>
      </c>
      <c r="T583" s="236">
        <f>IF('WetLitterbags placem_collection'!G144="","",'WetLitterbags placem_collection'!G144)</f>
        <v>42816</v>
      </c>
      <c r="U583" s="237">
        <f t="shared" si="66"/>
        <v>54</v>
      </c>
      <c r="V583" s="235" t="str">
        <f t="shared" si="70"/>
        <v/>
      </c>
      <c r="W583" s="235" t="str">
        <f t="shared" si="71"/>
        <v/>
      </c>
      <c r="X583">
        <f>IFERROR(INDEX(Rainfall_Wet!$O$2:$O$217,MATCH(B583, Rainfall_Wet!$A$2:$A$217,0)),"")</f>
        <v>206.85140822299999</v>
      </c>
      <c r="Y583" s="241">
        <v>33.96</v>
      </c>
      <c r="Z583" s="241">
        <v>8.9200000000000017</v>
      </c>
      <c r="AA583" s="241">
        <v>57.12</v>
      </c>
      <c r="AB583" s="242" t="s">
        <v>2688</v>
      </c>
      <c r="AC583" s="241">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s="25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f>
        <v/>
      </c>
      <c r="AM583" t="str">
        <f>IF(ISNUMBER(SEARCH("H", 'WetLitterbags placem_collection'!X144)),"YES","")</f>
        <v/>
      </c>
      <c r="AN583" t="str">
        <f>IF(ISNUMBER(SEARCH("R", 'WetLitterbags placem_collection'!X144)),"YES","")</f>
        <v/>
      </c>
    </row>
    <row r="584" spans="1:40" ht="15" customHeight="1">
      <c r="A584" s="268" t="s">
        <v>2460</v>
      </c>
      <c r="B584" s="282">
        <f>'Dry_Litterbag Placem_Collection'!A145</f>
        <v>143</v>
      </c>
      <c r="C584" s="282" t="str">
        <f>'Dry_Litterbag Placem_Collection'!B145</f>
        <v xml:space="preserve">Mwantimba
</v>
      </c>
      <c r="D584" s="282" t="s">
        <v>2677</v>
      </c>
      <c r="E584" s="282" t="s">
        <v>20</v>
      </c>
      <c r="F584" s="282">
        <v>2</v>
      </c>
      <c r="G584" s="283" t="str">
        <f>'Dry_Litterbag Placem_Collection'!C145</f>
        <v>Wet_P2_T7</v>
      </c>
      <c r="H584" s="293" t="s">
        <v>3672</v>
      </c>
      <c r="I584" s="285" t="s">
        <v>1147</v>
      </c>
      <c r="J584" s="233" t="str">
        <f>'WetLitterbags placem_collection'!O145</f>
        <v>G697</v>
      </c>
      <c r="K584" s="235">
        <f>IFERROR(INDEX('Green_rooibos initial weight'!$C$5:$C$1749,MATCH(J584, 'Green_rooibos initial weight'!$A$5:$A$1749,0)),"")</f>
        <v>2.1110000000000002</v>
      </c>
      <c r="L584" s="235">
        <f t="shared" si="67"/>
        <v>1.8612000000000002</v>
      </c>
      <c r="M584" s="235">
        <f>AVERAGE('Ashed teabags wet'!$J$809:$J$813,'Ashed teabags wet'!$J$817:$J$818,'Ashed teabags wet'!$J$820:$J$821)</f>
        <v>5.5094158734921841</v>
      </c>
      <c r="N584" s="235">
        <f t="shared" si="68"/>
        <v>1.7586587517625636</v>
      </c>
      <c r="O584" s="235">
        <f>IF(IFERROR(INDEX('Both teabags AfterWet'!$D$1:$D$839,MATCH(J584,'Both teabags AfterWet'!$B$1:$B$839,0)),"")="","",(IFERROR(INDEX('Both teabags AfterWet'!$D$1:$D$839,MATCH(J584,'Both teabags AfterWet'!$B$1:$B$839,0)),"")))</f>
        <v>0.67500000000000004</v>
      </c>
      <c r="P584" s="235">
        <f t="shared" si="69"/>
        <v>0.52439999999999998</v>
      </c>
      <c r="Q584" s="235">
        <f>IFERROR(INDEX('Ashed teabags wet'!$J$2:$J$825,MATCH(J584,'Ashed teabags wet'!$B$2:$B$825,0)),"")</f>
        <v>17.52988047808789</v>
      </c>
      <c r="R584" s="235">
        <f t="shared" si="65"/>
        <v>0.43247330677290707</v>
      </c>
      <c r="S584" s="236">
        <f>'WetLitterbags placem_collection'!E145</f>
        <v>42762</v>
      </c>
      <c r="T584" s="236">
        <f>IF('WetLitterbags placem_collection'!G145="","",'WetLitterbags placem_collection'!G145)</f>
        <v>42816</v>
      </c>
      <c r="U584" s="237">
        <f t="shared" si="66"/>
        <v>54</v>
      </c>
      <c r="V584" s="235">
        <f t="shared" si="70"/>
        <v>1.3368000000000002</v>
      </c>
      <c r="W584" s="235">
        <f t="shared" si="71"/>
        <v>1.3261854449896564</v>
      </c>
      <c r="X584">
        <f>IFERROR(INDEX(Rainfall_Wet!$O$2:$O$217,MATCH(B584, Rainfall_Wet!$A$2:$A$217,0)),"")</f>
        <v>206.85140822299999</v>
      </c>
      <c r="Y584" s="241">
        <v>33.96</v>
      </c>
      <c r="Z584" s="241">
        <v>8.9200000000000017</v>
      </c>
      <c r="AA584" s="241">
        <v>57.12</v>
      </c>
      <c r="AB584" s="242" t="s">
        <v>2688</v>
      </c>
      <c r="AC584" s="241">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s="25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f>
        <v/>
      </c>
      <c r="AM584" t="str">
        <f>IF(ISNUMBER(SEARCH("H", 'WetLitterbags placem_collection'!X145)),"YES","")</f>
        <v/>
      </c>
      <c r="AN584" t="str">
        <f>IF(ISNUMBER(SEARCH("R", 'WetLitterbags placem_collection'!X145)),"YES","")</f>
        <v>YES</v>
      </c>
    </row>
    <row r="585" spans="1:40" ht="15" customHeight="1">
      <c r="A585" s="268" t="s">
        <v>2460</v>
      </c>
      <c r="B585" s="282">
        <f>'Dry_Litterbag Placem_Collection'!A146</f>
        <v>144</v>
      </c>
      <c r="C585" s="282" t="str">
        <f>'Dry_Litterbag Placem_Collection'!B146</f>
        <v xml:space="preserve">Mwantimba
</v>
      </c>
      <c r="D585" s="282" t="s">
        <v>2677</v>
      </c>
      <c r="E585" s="282" t="s">
        <v>20</v>
      </c>
      <c r="F585" s="282">
        <v>2</v>
      </c>
      <c r="G585" s="283" t="str">
        <f>'Dry_Litterbag Placem_Collection'!C146</f>
        <v>Wet_P2_T8</v>
      </c>
      <c r="H585" s="293" t="s">
        <v>3672</v>
      </c>
      <c r="I585" s="285" t="s">
        <v>1147</v>
      </c>
      <c r="J585" s="233" t="str">
        <f>'WetLitterbags placem_collection'!O146</f>
        <v>G894</v>
      </c>
      <c r="K585" s="235">
        <f>IFERROR(INDEX('Green_rooibos initial weight'!$C$5:$C$1749,MATCH(J585, 'Green_rooibos initial weight'!$A$5:$A$1749,0)),"")</f>
        <v>1.9630000000000001</v>
      </c>
      <c r="L585" s="235">
        <f t="shared" si="67"/>
        <v>1.7132000000000001</v>
      </c>
      <c r="M585" s="235">
        <f>AVERAGE('Ashed teabags wet'!$J$809:$J$813,'Ashed teabags wet'!$J$817:$J$818,'Ashed teabags wet'!$J$820:$J$821)</f>
        <v>5.5094158734921841</v>
      </c>
      <c r="N585" s="235">
        <f t="shared" si="68"/>
        <v>1.6188126872553319</v>
      </c>
      <c r="O585" s="235">
        <f>IF(IFERROR(INDEX('Both teabags AfterWet'!$D$1:$D$839,MATCH(J585,'Both teabags AfterWet'!$B$1:$B$839,0)),"")="","",(IFERROR(INDEX('Both teabags AfterWet'!$D$1:$D$839,MATCH(J585,'Both teabags AfterWet'!$B$1:$B$839,0)),"")))</f>
        <v>0.68200000000000005</v>
      </c>
      <c r="P585" s="235">
        <f t="shared" si="69"/>
        <v>0.53140000000000009</v>
      </c>
      <c r="Q585" s="235">
        <f>IFERROR(INDEX('Ashed teabags wet'!$J$2:$J$825,MATCH(J585,'Ashed teabags wet'!$B$2:$B$825,0)),"")</f>
        <v>21.010901883052647</v>
      </c>
      <c r="R585" s="235">
        <f t="shared" si="65"/>
        <v>0.41974806739345832</v>
      </c>
      <c r="S585" s="236">
        <f>'WetLitterbags placem_collection'!E146</f>
        <v>42762</v>
      </c>
      <c r="T585" s="236">
        <f>IF('WetLitterbags placem_collection'!G146="","",'WetLitterbags placem_collection'!G146)</f>
        <v>42816</v>
      </c>
      <c r="U585" s="237">
        <f t="shared" si="66"/>
        <v>54</v>
      </c>
      <c r="V585" s="235">
        <f t="shared" si="70"/>
        <v>1.1818</v>
      </c>
      <c r="W585" s="235">
        <f t="shared" si="71"/>
        <v>1.1990646198618735</v>
      </c>
      <c r="X585">
        <f>IFERROR(INDEX(Rainfall_Wet!$O$2:$O$217,MATCH(B585, Rainfall_Wet!$A$2:$A$217,0)),"")</f>
        <v>206.85140822299999</v>
      </c>
      <c r="Y585" s="241">
        <v>33.96</v>
      </c>
      <c r="Z585" s="241">
        <v>8.9200000000000017</v>
      </c>
      <c r="AA585" s="241">
        <v>57.12</v>
      </c>
      <c r="AB585" s="242" t="s">
        <v>2688</v>
      </c>
      <c r="AC585" s="241">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s="25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f>
        <v/>
      </c>
      <c r="AM585" t="str">
        <f>IF(ISNUMBER(SEARCH("H", 'WetLitterbags placem_collection'!X146)),"YES","")</f>
        <v/>
      </c>
      <c r="AN585" t="str">
        <f>IF(ISNUMBER(SEARCH("R", 'WetLitterbags placem_collection'!X146)),"YES","")</f>
        <v>YES</v>
      </c>
    </row>
    <row r="586" spans="1:40" ht="15" customHeight="1">
      <c r="A586" s="268" t="s">
        <v>2460</v>
      </c>
      <c r="B586" s="282">
        <f>'Dry_Litterbag Placem_Collection'!A147</f>
        <v>145</v>
      </c>
      <c r="C586" s="282" t="str">
        <f>'Dry_Litterbag Placem_Collection'!B147</f>
        <v xml:space="preserve">Mwantimba
</v>
      </c>
      <c r="D586" s="282" t="s">
        <v>2677</v>
      </c>
      <c r="E586" s="282" t="s">
        <v>20</v>
      </c>
      <c r="F586" s="282">
        <v>3</v>
      </c>
      <c r="G586" s="283" t="str">
        <f>'Dry_Litterbag Placem_Collection'!C147</f>
        <v>Wet_P3_T1</v>
      </c>
      <c r="H586" s="293" t="s">
        <v>3672</v>
      </c>
      <c r="I586" s="285" t="s">
        <v>1147</v>
      </c>
      <c r="J586" s="233" t="str">
        <f>'WetLitterbags placem_collection'!O147</f>
        <v>G653</v>
      </c>
      <c r="K586" s="235">
        <f>IFERROR(INDEX('Green_rooibos initial weight'!$C$5:$C$1749,MATCH(J586, 'Green_rooibos initial weight'!$A$5:$A$1749,0)),"")</f>
        <v>2.089</v>
      </c>
      <c r="L586" s="235">
        <f t="shared" si="67"/>
        <v>1.8391999999999999</v>
      </c>
      <c r="M586" s="235">
        <f>AVERAGE('Ashed teabags wet'!$J$809:$J$813,'Ashed teabags wet'!$J$817:$J$818,'Ashed teabags wet'!$J$820:$J$821)</f>
        <v>5.5094158734921841</v>
      </c>
      <c r="N586" s="235">
        <f t="shared" si="68"/>
        <v>1.7378708232547317</v>
      </c>
      <c r="O586" s="235">
        <f>IF(IFERROR(INDEX('Both teabags AfterWet'!$D$1:$D$839,MATCH(J586,'Both teabags AfterWet'!$B$1:$B$839,0)),"")="","",(IFERROR(INDEX('Both teabags AfterWet'!$D$1:$D$839,MATCH(J586,'Both teabags AfterWet'!$B$1:$B$839,0)),"")))</f>
        <v>0.69799999999999995</v>
      </c>
      <c r="P586" s="235">
        <f t="shared" si="69"/>
        <v>0.54739999999999989</v>
      </c>
      <c r="Q586" s="235">
        <f>IFERROR(INDEX('Ashed teabags wet'!$J$2:$J$825,MATCH(J586,'Ashed teabags wet'!$B$2:$B$825,0)),"")</f>
        <v>19.630709426627803</v>
      </c>
      <c r="R586" s="235">
        <f t="shared" si="65"/>
        <v>0.43994149659863935</v>
      </c>
      <c r="S586" s="236">
        <f>'WetLitterbags placem_collection'!E147</f>
        <v>42762</v>
      </c>
      <c r="T586" s="236">
        <f>IF('WetLitterbags placem_collection'!G147="","",'WetLitterbags placem_collection'!G147)</f>
        <v>42815</v>
      </c>
      <c r="U586" s="237">
        <f t="shared" si="66"/>
        <v>53</v>
      </c>
      <c r="V586" s="235">
        <f t="shared" si="70"/>
        <v>1.2918000000000001</v>
      </c>
      <c r="W586" s="235">
        <f t="shared" si="71"/>
        <v>1.2979293266560923</v>
      </c>
      <c r="X586">
        <f>IFERROR(INDEX(Rainfall_Wet!$O$2:$O$217,MATCH(B586, Rainfall_Wet!$A$2:$A$217,0)),"")</f>
        <v>205.76139209600001</v>
      </c>
      <c r="Y586" s="241">
        <v>39.96</v>
      </c>
      <c r="Z586" s="241">
        <v>12.920000000000002</v>
      </c>
      <c r="AA586" s="241">
        <v>47.12</v>
      </c>
      <c r="AB586" s="242" t="s">
        <v>2692</v>
      </c>
      <c r="AC586" s="241">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s="25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f>
        <v/>
      </c>
      <c r="AM586" t="str">
        <f>IF(ISNUMBER(SEARCH("H", 'WetLitterbags placem_collection'!X147)),"YES","")</f>
        <v/>
      </c>
      <c r="AN586" t="str">
        <f>IF(ISNUMBER(SEARCH("R", 'WetLitterbags placem_collection'!X147)),"YES","")</f>
        <v/>
      </c>
    </row>
    <row r="587" spans="1:40" ht="15" customHeight="1">
      <c r="A587" s="268" t="s">
        <v>2460</v>
      </c>
      <c r="B587" s="282">
        <f>'Dry_Litterbag Placem_Collection'!A148</f>
        <v>146</v>
      </c>
      <c r="C587" s="282" t="str">
        <f>'Dry_Litterbag Placem_Collection'!B148</f>
        <v xml:space="preserve">Mwantimba
</v>
      </c>
      <c r="D587" s="282" t="s">
        <v>2677</v>
      </c>
      <c r="E587" s="282" t="s">
        <v>20</v>
      </c>
      <c r="F587" s="282">
        <v>3</v>
      </c>
      <c r="G587" s="283" t="str">
        <f>'Dry_Litterbag Placem_Collection'!C148</f>
        <v>Wet_P3_T2</v>
      </c>
      <c r="H587" s="293" t="s">
        <v>3672</v>
      </c>
      <c r="I587" s="285" t="s">
        <v>1147</v>
      </c>
      <c r="J587" s="233" t="str">
        <f>'WetLitterbags placem_collection'!O148</f>
        <v>G762</v>
      </c>
      <c r="K587" s="235">
        <f>IFERROR(INDEX('Green_rooibos initial weight'!$C$5:$C$1749,MATCH(J587, 'Green_rooibos initial weight'!$A$5:$A$1749,0)),"")</f>
        <v>2.016</v>
      </c>
      <c r="L587" s="235">
        <f t="shared" si="67"/>
        <v>1.7662</v>
      </c>
      <c r="M587" s="235">
        <f>AVERAGE('Ashed teabags wet'!$J$809:$J$813,'Ashed teabags wet'!$J$817:$J$818,'Ashed teabags wet'!$J$820:$J$821)</f>
        <v>5.5094158734921841</v>
      </c>
      <c r="N587" s="235">
        <f t="shared" si="68"/>
        <v>1.668892696842381</v>
      </c>
      <c r="O587" s="235">
        <f>IF(IFERROR(INDEX('Both teabags AfterWet'!$D$1:$D$839,MATCH(J587,'Both teabags AfterWet'!$B$1:$B$839,0)),"")="","",(IFERROR(INDEX('Both teabags AfterWet'!$D$1:$D$839,MATCH(J587,'Both teabags AfterWet'!$B$1:$B$839,0)),"")))</f>
        <v>0.59199999999999997</v>
      </c>
      <c r="P587" s="235">
        <f t="shared" si="69"/>
        <v>0.44139999999999996</v>
      </c>
      <c r="Q587" s="235">
        <f>IFERROR(INDEX('Ashed teabags wet'!$J$2:$J$825,MATCH(J587,'Ashed teabags wet'!$B$2:$B$825,0)),"")</f>
        <v>17.030567685589826</v>
      </c>
      <c r="R587" s="235">
        <f t="shared" ref="R587:R650" si="72">IFERROR(P587-(Q587/100)*P587,"")</f>
        <v>0.36622707423580647</v>
      </c>
      <c r="S587" s="236">
        <f>'WetLitterbags placem_collection'!E148</f>
        <v>42762</v>
      </c>
      <c r="T587" s="236">
        <f>IF('WetLitterbags placem_collection'!G148="","",'WetLitterbags placem_collection'!G148)</f>
        <v>42815</v>
      </c>
      <c r="U587" s="237">
        <f t="shared" si="66"/>
        <v>53</v>
      </c>
      <c r="V587" s="235">
        <f t="shared" si="70"/>
        <v>1.3248</v>
      </c>
      <c r="W587" s="235">
        <f t="shared" si="71"/>
        <v>1.3026656226065745</v>
      </c>
      <c r="X587">
        <f>IFERROR(INDEX(Rainfall_Wet!$O$2:$O$217,MATCH(B587, Rainfall_Wet!$A$2:$A$217,0)),"")</f>
        <v>205.76139209600001</v>
      </c>
      <c r="Y587" s="241">
        <v>39.96</v>
      </c>
      <c r="Z587" s="241">
        <v>12.920000000000002</v>
      </c>
      <c r="AA587" s="241">
        <v>47.12</v>
      </c>
      <c r="AB587" s="242" t="s">
        <v>2692</v>
      </c>
      <c r="AC587" s="241">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s="25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f>
        <v/>
      </c>
      <c r="AM587" t="str">
        <f>IF(ISNUMBER(SEARCH("H", 'WetLitterbags placem_collection'!X148)),"YES","")</f>
        <v/>
      </c>
      <c r="AN587" t="str">
        <f>IF(ISNUMBER(SEARCH("R", 'WetLitterbags placem_collection'!X148)),"YES","")</f>
        <v>YES</v>
      </c>
    </row>
    <row r="588" spans="1:40" ht="15" customHeight="1">
      <c r="A588" s="268" t="s">
        <v>2460</v>
      </c>
      <c r="B588" s="282">
        <f>'Dry_Litterbag Placem_Collection'!A149</f>
        <v>147</v>
      </c>
      <c r="C588" s="282" t="str">
        <f>'Dry_Litterbag Placem_Collection'!B149</f>
        <v xml:space="preserve">Mwantimba
</v>
      </c>
      <c r="D588" s="282" t="s">
        <v>2677</v>
      </c>
      <c r="E588" s="282" t="s">
        <v>20</v>
      </c>
      <c r="F588" s="282">
        <v>3</v>
      </c>
      <c r="G588" s="283" t="str">
        <f>'Dry_Litterbag Placem_Collection'!C149</f>
        <v>Wet_P3_T3</v>
      </c>
      <c r="H588" s="293" t="s">
        <v>3672</v>
      </c>
      <c r="I588" s="285" t="s">
        <v>1147</v>
      </c>
      <c r="J588" s="233" t="str">
        <f>'WetLitterbags placem_collection'!O149</f>
        <v>G878</v>
      </c>
      <c r="K588" s="235">
        <f>IFERROR(INDEX('Green_rooibos initial weight'!$C$5:$C$1749,MATCH(J588, 'Green_rooibos initial weight'!$A$5:$A$1749,0)),"")</f>
        <v>2.0939999999999999</v>
      </c>
      <c r="L588" s="235">
        <f t="shared" si="67"/>
        <v>1.8441999999999998</v>
      </c>
      <c r="M588" s="235">
        <f>AVERAGE('Ashed teabags wet'!$J$809:$J$813,'Ashed teabags wet'!$J$817:$J$818,'Ashed teabags wet'!$J$820:$J$821)</f>
        <v>5.5094158734921841</v>
      </c>
      <c r="N588" s="235">
        <f t="shared" si="68"/>
        <v>1.7425953524610569</v>
      </c>
      <c r="O588" s="235">
        <f>IF(IFERROR(INDEX('Both teabags AfterWet'!$D$1:$D$839,MATCH(J588,'Both teabags AfterWet'!$B$1:$B$839,0)),"")="","",(IFERROR(INDEX('Both teabags AfterWet'!$D$1:$D$839,MATCH(J588,'Both teabags AfterWet'!$B$1:$B$839,0)),"")))</f>
        <v>0.628</v>
      </c>
      <c r="P588" s="235">
        <f t="shared" si="69"/>
        <v>0.47739999999999999</v>
      </c>
      <c r="Q588" s="235">
        <f>IFERROR(INDEX('Ashed teabags wet'!$J$2:$J$825,MATCH(J588,'Ashed teabags wet'!$B$2:$B$825,0)),"")</f>
        <v>18.664047151277249</v>
      </c>
      <c r="R588" s="235">
        <f t="shared" si="72"/>
        <v>0.38829783889980241</v>
      </c>
      <c r="S588" s="236">
        <f>'WetLitterbags placem_collection'!E149</f>
        <v>42762</v>
      </c>
      <c r="T588" s="236">
        <f>IF('WetLitterbags placem_collection'!G149="","",'WetLitterbags placem_collection'!G149)</f>
        <v>42816</v>
      </c>
      <c r="U588" s="237">
        <f t="shared" si="66"/>
        <v>54</v>
      </c>
      <c r="V588" s="235">
        <f t="shared" si="70"/>
        <v>1.3667999999999998</v>
      </c>
      <c r="W588" s="235">
        <f t="shared" si="71"/>
        <v>1.3542975135612545</v>
      </c>
      <c r="X588">
        <f>IFERROR(INDEX(Rainfall_Wet!$O$2:$O$217,MATCH(B588, Rainfall_Wet!$A$2:$A$217,0)),"")</f>
        <v>206.85140822299999</v>
      </c>
      <c r="Y588" s="241">
        <v>39.96</v>
      </c>
      <c r="Z588" s="241">
        <v>12.920000000000002</v>
      </c>
      <c r="AA588" s="241">
        <v>47.12</v>
      </c>
      <c r="AB588" s="242" t="s">
        <v>2692</v>
      </c>
      <c r="AC588" s="241">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s="25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f>
        <v/>
      </c>
      <c r="AM588" t="str">
        <f>IF(ISNUMBER(SEARCH("H", 'WetLitterbags placem_collection'!X149)),"YES","")</f>
        <v/>
      </c>
      <c r="AN588" t="str">
        <f>IF(ISNUMBER(SEARCH("R", 'WetLitterbags placem_collection'!X149)),"YES","")</f>
        <v/>
      </c>
    </row>
    <row r="589" spans="1:40" ht="15" customHeight="1">
      <c r="A589" s="268" t="s">
        <v>2460</v>
      </c>
      <c r="B589" s="282">
        <f>'Dry_Litterbag Placem_Collection'!A150</f>
        <v>148</v>
      </c>
      <c r="C589" s="282" t="str">
        <f>'Dry_Litterbag Placem_Collection'!B150</f>
        <v xml:space="preserve">Mwantimba
</v>
      </c>
      <c r="D589" s="282" t="s">
        <v>2677</v>
      </c>
      <c r="E589" s="282" t="s">
        <v>20</v>
      </c>
      <c r="F589" s="282">
        <v>3</v>
      </c>
      <c r="G589" s="283" t="str">
        <f>'Dry_Litterbag Placem_Collection'!C150</f>
        <v>Wet_P3_T4</v>
      </c>
      <c r="H589" s="293" t="s">
        <v>3672</v>
      </c>
      <c r="I589" s="285" t="s">
        <v>1147</v>
      </c>
      <c r="J589" s="233" t="str">
        <f>'WetLitterbags placem_collection'!O150</f>
        <v>G807</v>
      </c>
      <c r="K589" s="235">
        <f>IFERROR(INDEX('Green_rooibos initial weight'!$C$5:$C$1749,MATCH(J589, 'Green_rooibos initial weight'!$A$5:$A$1749,0)),"")</f>
        <v>2.0310000000000001</v>
      </c>
      <c r="L589" s="235">
        <f t="shared" si="67"/>
        <v>1.7812000000000001</v>
      </c>
      <c r="M589" s="235">
        <f>AVERAGE('Ashed teabags wet'!$J$809:$J$813,'Ashed teabags wet'!$J$817:$J$818,'Ashed teabags wet'!$J$820:$J$821)</f>
        <v>5.5094158734921841</v>
      </c>
      <c r="N589" s="235">
        <f t="shared" si="68"/>
        <v>1.6830662844613573</v>
      </c>
      <c r="O589" s="235">
        <f>IF(IFERROR(INDEX('Both teabags AfterWet'!$D$1:$D$839,MATCH(J589,'Both teabags AfterWet'!$B$1:$B$839,0)),"")="","",(IFERROR(INDEX('Both teabags AfterWet'!$D$1:$D$839,MATCH(J589,'Both teabags AfterWet'!$B$1:$B$839,0)),"")))</f>
        <v>0.74309999999999998</v>
      </c>
      <c r="P589" s="235">
        <f t="shared" si="69"/>
        <v>0.59250000000000003</v>
      </c>
      <c r="Q589" s="235">
        <f>IFERROR(INDEX('Ashed teabags wet'!$J$2:$J$825,MATCH(J589,'Ashed teabags wet'!$B$2:$B$825,0)),"")</f>
        <v>19.203072491598501</v>
      </c>
      <c r="R589" s="235">
        <f t="shared" si="72"/>
        <v>0.47872179548727889</v>
      </c>
      <c r="S589" s="236">
        <f>'WetLitterbags placem_collection'!E150</f>
        <v>42762</v>
      </c>
      <c r="T589" s="236">
        <f>IF('WetLitterbags placem_collection'!G150="","",'WetLitterbags placem_collection'!G150)</f>
        <v>42816</v>
      </c>
      <c r="U589" s="237">
        <f t="shared" si="66"/>
        <v>54</v>
      </c>
      <c r="V589" s="235">
        <f t="shared" si="70"/>
        <v>1.1887000000000001</v>
      </c>
      <c r="W589" s="235">
        <f t="shared" si="71"/>
        <v>1.2043444889740784</v>
      </c>
      <c r="X589">
        <f>IFERROR(INDEX(Rainfall_Wet!$O$2:$O$217,MATCH(B589, Rainfall_Wet!$A$2:$A$217,0)),"")</f>
        <v>206.85140822299999</v>
      </c>
      <c r="Y589" s="241">
        <v>39.96</v>
      </c>
      <c r="Z589" s="241">
        <v>12.920000000000002</v>
      </c>
      <c r="AA589" s="241">
        <v>47.12</v>
      </c>
      <c r="AB589" s="242" t="s">
        <v>2692</v>
      </c>
      <c r="AC589" s="241">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s="25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f>
        <v/>
      </c>
      <c r="AM589" t="str">
        <f>IF(ISNUMBER(SEARCH("H", 'WetLitterbags placem_collection'!X150)),"YES","")</f>
        <v/>
      </c>
      <c r="AN589" t="str">
        <f>IF(ISNUMBER(SEARCH("R", 'WetLitterbags placem_collection'!X150)),"YES","")</f>
        <v>YES</v>
      </c>
    </row>
    <row r="590" spans="1:40" ht="15" customHeight="1">
      <c r="A590" s="268" t="s">
        <v>2460</v>
      </c>
      <c r="B590" s="282">
        <f>'Dry_Litterbag Placem_Collection'!A151</f>
        <v>149</v>
      </c>
      <c r="C590" s="282" t="str">
        <f>'Dry_Litterbag Placem_Collection'!B151</f>
        <v xml:space="preserve">Mwantimba
</v>
      </c>
      <c r="D590" s="282" t="s">
        <v>2677</v>
      </c>
      <c r="E590" s="282" t="s">
        <v>20</v>
      </c>
      <c r="F590" s="282">
        <v>3</v>
      </c>
      <c r="G590" s="283" t="str">
        <f>'Dry_Litterbag Placem_Collection'!C151</f>
        <v>Wet_P3_T5</v>
      </c>
      <c r="H590" s="293" t="s">
        <v>3672</v>
      </c>
      <c r="I590" s="285" t="s">
        <v>1147</v>
      </c>
      <c r="J590" s="233" t="str">
        <f>'WetLitterbags placem_collection'!O151</f>
        <v>G696</v>
      </c>
      <c r="K590" s="235">
        <f>IFERROR(INDEX('Green_rooibos initial weight'!$C$5:$C$1749,MATCH(J590, 'Green_rooibos initial weight'!$A$5:$A$1749,0)),"")</f>
        <v>2.036</v>
      </c>
      <c r="L590" s="235">
        <f t="shared" si="67"/>
        <v>1.7862</v>
      </c>
      <c r="M590" s="235">
        <f>AVERAGE('Ashed teabags wet'!$J$809:$J$813,'Ashed teabags wet'!$J$817:$J$818,'Ashed teabags wet'!$J$820:$J$821)</f>
        <v>5.5094158734921841</v>
      </c>
      <c r="N590" s="235">
        <f t="shared" si="68"/>
        <v>1.6877908136676827</v>
      </c>
      <c r="O590" s="235">
        <f>IF(IFERROR(INDEX('Both teabags AfterWet'!$D$1:$D$839,MATCH(J590,'Both teabags AfterWet'!$B$1:$B$839,0)),"")="","",(IFERROR(INDEX('Both teabags AfterWet'!$D$1:$D$839,MATCH(J590,'Both teabags AfterWet'!$B$1:$B$839,0)),"")))</f>
        <v>0.82469999999999999</v>
      </c>
      <c r="P590" s="235">
        <f t="shared" si="69"/>
        <v>0.67409999999999992</v>
      </c>
      <c r="Q590" s="235">
        <f>IFERROR(INDEX('Ashed teabags wet'!$J$2:$J$825,MATCH(J590,'Ashed teabags wet'!$B$2:$B$825,0)),"")</f>
        <v>31.23781676413266</v>
      </c>
      <c r="R590" s="235">
        <f t="shared" si="72"/>
        <v>0.46352587719298166</v>
      </c>
      <c r="S590" s="236">
        <f>'WetLitterbags placem_collection'!E151</f>
        <v>42762</v>
      </c>
      <c r="T590" s="236">
        <f>IF('WetLitterbags placem_collection'!G151="","",'WetLitterbags placem_collection'!G151)</f>
        <v>42816</v>
      </c>
      <c r="U590" s="237">
        <f t="shared" si="66"/>
        <v>54</v>
      </c>
      <c r="V590" s="235">
        <f t="shared" si="70"/>
        <v>1.1121000000000001</v>
      </c>
      <c r="W590" s="235">
        <f t="shared" si="71"/>
        <v>1.2242649364747011</v>
      </c>
      <c r="X590">
        <f>IFERROR(INDEX(Rainfall_Wet!$O$2:$O$217,MATCH(B590, Rainfall_Wet!$A$2:$A$217,0)),"")</f>
        <v>206.85140822299999</v>
      </c>
      <c r="Y590" s="241">
        <v>39.96</v>
      </c>
      <c r="Z590" s="241">
        <v>12.920000000000002</v>
      </c>
      <c r="AA590" s="241">
        <v>47.12</v>
      </c>
      <c r="AB590" s="242" t="s">
        <v>2692</v>
      </c>
      <c r="AC590" s="241">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s="25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f>
        <v/>
      </c>
      <c r="AM590" t="str">
        <f>IF(ISNUMBER(SEARCH("H", 'WetLitterbags placem_collection'!X151)),"YES","")</f>
        <v/>
      </c>
      <c r="AN590" t="str">
        <f>IF(ISNUMBER(SEARCH("R", 'WetLitterbags placem_collection'!X151)),"YES","")</f>
        <v/>
      </c>
    </row>
    <row r="591" spans="1:40" ht="15" customHeight="1">
      <c r="A591" s="268" t="s">
        <v>2460</v>
      </c>
      <c r="B591" s="282">
        <f>'Dry_Litterbag Placem_Collection'!A152</f>
        <v>150</v>
      </c>
      <c r="C591" s="282" t="str">
        <f>'Dry_Litterbag Placem_Collection'!B152</f>
        <v xml:space="preserve">Mwantimba
</v>
      </c>
      <c r="D591" s="282" t="s">
        <v>2677</v>
      </c>
      <c r="E591" s="282" t="s">
        <v>20</v>
      </c>
      <c r="F591" s="282">
        <v>3</v>
      </c>
      <c r="G591" s="283" t="str">
        <f>'Dry_Litterbag Placem_Collection'!C152</f>
        <v>Wet_P3_T6</v>
      </c>
      <c r="H591" s="293" t="s">
        <v>3672</v>
      </c>
      <c r="I591" s="285" t="s">
        <v>1147</v>
      </c>
      <c r="J591" s="233" t="str">
        <f>'WetLitterbags placem_collection'!O152</f>
        <v>G801</v>
      </c>
      <c r="K591" s="235">
        <f>IFERROR(INDEX('Green_rooibos initial weight'!$C$5:$C$1749,MATCH(J591, 'Green_rooibos initial weight'!$A$5:$A$1749,0)),"")</f>
        <v>2.0720000000000001</v>
      </c>
      <c r="L591" s="235">
        <f t="shared" si="67"/>
        <v>1.8222</v>
      </c>
      <c r="M591" s="235">
        <f>AVERAGE('Ashed teabags wet'!$J$809:$J$813,'Ashed teabags wet'!$J$817:$J$818,'Ashed teabags wet'!$J$820:$J$821)</f>
        <v>5.5094158734921841</v>
      </c>
      <c r="N591" s="235">
        <f t="shared" si="68"/>
        <v>1.7218074239532255</v>
      </c>
      <c r="O591" s="235">
        <f>IF(IFERROR(INDEX('Both teabags AfterWet'!$D$1:$D$839,MATCH(J591,'Both teabags AfterWet'!$B$1:$B$839,0)),"")="","",(IFERROR(INDEX('Both teabags AfterWet'!$D$1:$D$839,MATCH(J591,'Both teabags AfterWet'!$B$1:$B$839,0)),"")))</f>
        <v>0.60099999999999998</v>
      </c>
      <c r="P591" s="235">
        <f t="shared" si="69"/>
        <v>0.45039999999999997</v>
      </c>
      <c r="Q591" s="235">
        <f>IFERROR(INDEX('Ashed teabags wet'!$J$2:$J$825,MATCH(J591,'Ashed teabags wet'!$B$2:$B$825,0)),"")</f>
        <v>20.08862629246671</v>
      </c>
      <c r="R591" s="235">
        <f t="shared" si="72"/>
        <v>0.35992082717872992</v>
      </c>
      <c r="S591" s="236">
        <f>'WetLitterbags placem_collection'!E152</f>
        <v>42762</v>
      </c>
      <c r="T591" s="236">
        <f>IF('WetLitterbags placem_collection'!G152="","",'WetLitterbags placem_collection'!G152)</f>
        <v>42816</v>
      </c>
      <c r="U591" s="237">
        <f t="shared" si="66"/>
        <v>54</v>
      </c>
      <c r="V591" s="235">
        <f t="shared" si="70"/>
        <v>1.3718000000000001</v>
      </c>
      <c r="W591" s="235">
        <f t="shared" si="71"/>
        <v>1.3618865967744955</v>
      </c>
      <c r="X591">
        <f>IFERROR(INDEX(Rainfall_Wet!$O$2:$O$217,MATCH(B591, Rainfall_Wet!$A$2:$A$217,0)),"")</f>
        <v>206.85140822299999</v>
      </c>
      <c r="Y591" s="241">
        <v>39.96</v>
      </c>
      <c r="Z591" s="241">
        <v>12.920000000000002</v>
      </c>
      <c r="AA591" s="241">
        <v>47.12</v>
      </c>
      <c r="AB591" s="242" t="s">
        <v>2692</v>
      </c>
      <c r="AC591" s="241">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s="25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f>
        <v/>
      </c>
      <c r="AM591" t="str">
        <f>IF(ISNUMBER(SEARCH("H", 'WetLitterbags placem_collection'!X152)),"YES","")</f>
        <v/>
      </c>
      <c r="AN591" t="str">
        <f>IF(ISNUMBER(SEARCH("R", 'WetLitterbags placem_collection'!X152)),"YES","")</f>
        <v/>
      </c>
    </row>
    <row r="592" spans="1:40" ht="15" customHeight="1">
      <c r="A592" s="268" t="s">
        <v>2460</v>
      </c>
      <c r="B592" s="282">
        <f>'Dry_Litterbag Placem_Collection'!A153</f>
        <v>151</v>
      </c>
      <c r="C592" s="282" t="str">
        <f>'Dry_Litterbag Placem_Collection'!B153</f>
        <v xml:space="preserve">Mwantimba
</v>
      </c>
      <c r="D592" s="282" t="s">
        <v>2677</v>
      </c>
      <c r="E592" s="282" t="s">
        <v>20</v>
      </c>
      <c r="F592" s="282">
        <v>3</v>
      </c>
      <c r="G592" s="283" t="str">
        <f>'Dry_Litterbag Placem_Collection'!C153</f>
        <v>Wet_P3_T7</v>
      </c>
      <c r="H592" s="293" t="s">
        <v>3672</v>
      </c>
      <c r="I592" s="285" t="s">
        <v>1147</v>
      </c>
      <c r="J592" s="233" t="str">
        <f>'WetLitterbags placem_collection'!O153</f>
        <v>G647</v>
      </c>
      <c r="K592" s="235">
        <f>IFERROR(INDEX('Green_rooibos initial weight'!$C$5:$C$1749,MATCH(J592, 'Green_rooibos initial weight'!$A$5:$A$1749,0)),"")</f>
        <v>2.1240000000000001</v>
      </c>
      <c r="L592" s="235">
        <f t="shared" si="67"/>
        <v>1.8742000000000001</v>
      </c>
      <c r="M592" s="235">
        <f>AVERAGE('Ashed teabags wet'!$J$809:$J$813,'Ashed teabags wet'!$J$817:$J$818,'Ashed teabags wet'!$J$820:$J$821)</f>
        <v>5.5094158734921841</v>
      </c>
      <c r="N592" s="235">
        <f t="shared" si="68"/>
        <v>1.7709425276990096</v>
      </c>
      <c r="O592" s="235">
        <f>IF(IFERROR(INDEX('Both teabags AfterWet'!$D$1:$D$839,MATCH(J592,'Both teabags AfterWet'!$B$1:$B$839,0)),"")="","",(IFERROR(INDEX('Both teabags AfterWet'!$D$1:$D$839,MATCH(J592,'Both teabags AfterWet'!$B$1:$B$839,0)),"")))</f>
        <v>0.78700000000000003</v>
      </c>
      <c r="P592" s="235">
        <f t="shared" si="69"/>
        <v>0.63640000000000008</v>
      </c>
      <c r="Q592" s="235">
        <f>IFERROR(INDEX('Ashed teabags wet'!$J$2:$J$825,MATCH(J592,'Ashed teabags wet'!$B$2:$B$825,0)),"")</f>
        <v>20.305781175346262</v>
      </c>
      <c r="R592" s="235">
        <f t="shared" si="72"/>
        <v>0.50717400860009643</v>
      </c>
      <c r="S592" s="236">
        <f>'WetLitterbags placem_collection'!E153</f>
        <v>42762</v>
      </c>
      <c r="T592" s="236">
        <f>IF('WetLitterbags placem_collection'!G153="","",'WetLitterbags placem_collection'!G153)</f>
        <v>42816</v>
      </c>
      <c r="U592" s="237">
        <f t="shared" si="66"/>
        <v>54</v>
      </c>
      <c r="V592" s="235">
        <f t="shared" si="70"/>
        <v>1.2378</v>
      </c>
      <c r="W592" s="235">
        <f t="shared" si="71"/>
        <v>1.2637685190989132</v>
      </c>
      <c r="X592">
        <f>IFERROR(INDEX(Rainfall_Wet!$O$2:$O$217,MATCH(B592, Rainfall_Wet!$A$2:$A$217,0)),"")</f>
        <v>206.85140822299999</v>
      </c>
      <c r="Y592" s="241">
        <v>39.96</v>
      </c>
      <c r="Z592" s="241">
        <v>12.920000000000002</v>
      </c>
      <c r="AA592" s="241">
        <v>47.12</v>
      </c>
      <c r="AB592" s="242" t="s">
        <v>2692</v>
      </c>
      <c r="AC592" s="241">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s="25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f>
        <v/>
      </c>
      <c r="AM592" t="str">
        <f>IF(ISNUMBER(SEARCH("H", 'WetLitterbags placem_collection'!X153)),"YES","")</f>
        <v/>
      </c>
      <c r="AN592" t="str">
        <f>IF(ISNUMBER(SEARCH("R", 'WetLitterbags placem_collection'!X153)),"YES","")</f>
        <v>YES</v>
      </c>
    </row>
    <row r="593" spans="1:40" ht="15" customHeight="1">
      <c r="A593" s="268" t="s">
        <v>2460</v>
      </c>
      <c r="B593" s="282">
        <f>'Dry_Litterbag Placem_Collection'!A154</f>
        <v>152</v>
      </c>
      <c r="C593" s="282" t="str">
        <f>'Dry_Litterbag Placem_Collection'!B154</f>
        <v xml:space="preserve">Mwantimba
</v>
      </c>
      <c r="D593" s="282" t="s">
        <v>2677</v>
      </c>
      <c r="E593" s="282" t="s">
        <v>20</v>
      </c>
      <c r="F593" s="282">
        <v>3</v>
      </c>
      <c r="G593" s="283" t="str">
        <f>'Dry_Litterbag Placem_Collection'!C154</f>
        <v>Wet_P3_T8</v>
      </c>
      <c r="H593" s="293" t="s">
        <v>3672</v>
      </c>
      <c r="I593" s="285" t="s">
        <v>1147</v>
      </c>
      <c r="J593" s="233" t="str">
        <f>'WetLitterbags placem_collection'!O154</f>
        <v>G744</v>
      </c>
      <c r="K593" s="235">
        <f>IFERROR(INDEX('Green_rooibos initial weight'!$C$5:$C$1749,MATCH(J593, 'Green_rooibos initial weight'!$A$5:$A$1749,0)),"")</f>
        <v>2.085</v>
      </c>
      <c r="L593" s="235">
        <f t="shared" si="67"/>
        <v>1.8351999999999999</v>
      </c>
      <c r="M593" s="235">
        <f>AVERAGE('Ashed teabags wet'!$J$809:$J$813,'Ashed teabags wet'!$J$817:$J$818,'Ashed teabags wet'!$J$820:$J$821)</f>
        <v>5.5094158734921841</v>
      </c>
      <c r="N593" s="235">
        <f t="shared" si="68"/>
        <v>1.7340911998896713</v>
      </c>
      <c r="O593" s="235">
        <f>IF(IFERROR(INDEX('Both teabags AfterWet'!$D$1:$D$839,MATCH(J593,'Both teabags AfterWet'!$B$1:$B$839,0)),"")="","",(IFERROR(INDEX('Both teabags AfterWet'!$D$1:$D$839,MATCH(J593,'Both teabags AfterWet'!$B$1:$B$839,0)),"")))</f>
        <v>0.62919999999999998</v>
      </c>
      <c r="P593" s="235">
        <f t="shared" si="69"/>
        <v>0.47859999999999997</v>
      </c>
      <c r="Q593" s="235">
        <f>IFERROR(INDEX('Ashed teabags wet'!$J$2:$J$825,MATCH(J593,'Ashed teabags wet'!$B$2:$B$825,0)),"")</f>
        <v>13.529411764705387</v>
      </c>
      <c r="R593" s="235">
        <f t="shared" si="72"/>
        <v>0.41384823529411996</v>
      </c>
      <c r="S593" s="236">
        <f>'WetLitterbags placem_collection'!E154</f>
        <v>42762</v>
      </c>
      <c r="T593" s="236">
        <f>IF('WetLitterbags placem_collection'!G154="","",'WetLitterbags placem_collection'!G154)</f>
        <v>42816</v>
      </c>
      <c r="U593" s="237">
        <f t="shared" si="66"/>
        <v>54</v>
      </c>
      <c r="V593" s="235">
        <f t="shared" si="70"/>
        <v>1.3566</v>
      </c>
      <c r="W593" s="235">
        <f t="shared" si="71"/>
        <v>1.3202429645955513</v>
      </c>
      <c r="X593">
        <f>IFERROR(INDEX(Rainfall_Wet!$O$2:$O$217,MATCH(B593, Rainfall_Wet!$A$2:$A$217,0)),"")</f>
        <v>206.85140822299999</v>
      </c>
      <c r="Y593" s="241">
        <v>39.96</v>
      </c>
      <c r="Z593" s="241">
        <v>12.920000000000002</v>
      </c>
      <c r="AA593" s="241">
        <v>47.12</v>
      </c>
      <c r="AB593" s="242" t="s">
        <v>2692</v>
      </c>
      <c r="AC593" s="241">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s="25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f>
        <v/>
      </c>
      <c r="AM593" t="str">
        <f>IF(ISNUMBER(SEARCH("H", 'WetLitterbags placem_collection'!X154)),"YES","")</f>
        <v/>
      </c>
      <c r="AN593" t="str">
        <f>IF(ISNUMBER(SEARCH("R", 'WetLitterbags placem_collection'!X154)),"YES","")</f>
        <v>YES</v>
      </c>
    </row>
    <row r="594" spans="1:40" ht="15" customHeight="1">
      <c r="A594" s="268" t="s">
        <v>2460</v>
      </c>
      <c r="B594" s="282">
        <f>'Dry_Litterbag Placem_Collection'!A155</f>
        <v>153</v>
      </c>
      <c r="C594" s="282" t="str">
        <f>'Dry_Litterbag Placem_Collection'!B155</f>
        <v xml:space="preserve">Mwantimba
</v>
      </c>
      <c r="D594" s="282" t="s">
        <v>2677</v>
      </c>
      <c r="E594" s="282" t="s">
        <v>20</v>
      </c>
      <c r="F594" s="282">
        <v>4</v>
      </c>
      <c r="G594" s="283" t="str">
        <f>'Dry_Litterbag Placem_Collection'!C155</f>
        <v>Wet_P4_T1</v>
      </c>
      <c r="H594" s="293" t="s">
        <v>3672</v>
      </c>
      <c r="I594" s="285" t="s">
        <v>1147</v>
      </c>
      <c r="J594" s="233" t="str">
        <f>'WetLitterbags placem_collection'!O155</f>
        <v>G885</v>
      </c>
      <c r="K594" s="235">
        <f>IFERROR(INDEX('Green_rooibos initial weight'!$C$5:$C$1749,MATCH(J594, 'Green_rooibos initial weight'!$A$5:$A$1749,0)),"")</f>
        <v>1.8939999999999999</v>
      </c>
      <c r="L594" s="235">
        <f t="shared" si="67"/>
        <v>1.6441999999999999</v>
      </c>
      <c r="M594" s="235">
        <f>AVERAGE('Ashed teabags wet'!$J$809:$J$813,'Ashed teabags wet'!$J$817:$J$818,'Ashed teabags wet'!$J$820:$J$821)</f>
        <v>5.5094158734921841</v>
      </c>
      <c r="N594" s="235">
        <f t="shared" si="68"/>
        <v>1.5536141842080413</v>
      </c>
      <c r="O594" s="235">
        <f>IF(IFERROR(INDEX('Both teabags AfterWet'!$D$1:$D$839,MATCH(J594,'Both teabags AfterWet'!$B$1:$B$839,0)),"")="","",(IFERROR(INDEX('Both teabags AfterWet'!$D$1:$D$839,MATCH(J594,'Both teabags AfterWet'!$B$1:$B$839,0)),"")))</f>
        <v>0.5756</v>
      </c>
      <c r="P594" s="235">
        <f t="shared" si="69"/>
        <v>0.42499999999999999</v>
      </c>
      <c r="Q594" s="235">
        <f>IFERROR(INDEX('Ashed teabags wet'!$J$2:$J$825,MATCH(J594,'Ashed teabags wet'!$B$2:$B$825,0)),"")</f>
        <v>12.119700748128949</v>
      </c>
      <c r="R594" s="235">
        <f t="shared" si="72"/>
        <v>0.37349127182045194</v>
      </c>
      <c r="S594" s="236">
        <f>'WetLitterbags placem_collection'!E155</f>
        <v>42762</v>
      </c>
      <c r="T594" s="236">
        <f>IF('WetLitterbags placem_collection'!G155="","",'WetLitterbags placem_collection'!G155)</f>
        <v>42816</v>
      </c>
      <c r="U594" s="237">
        <f t="shared" si="66"/>
        <v>54</v>
      </c>
      <c r="V594" s="235">
        <f t="shared" si="70"/>
        <v>1.2191999999999998</v>
      </c>
      <c r="W594" s="235">
        <f t="shared" si="71"/>
        <v>1.1801229123875894</v>
      </c>
      <c r="X594">
        <f>IFERROR(INDEX(Rainfall_Wet!$O$2:$O$217,MATCH(B594, Rainfall_Wet!$A$2:$A$217,0)),"")</f>
        <v>206.85140822299999</v>
      </c>
      <c r="Y594" s="241">
        <v>27.96</v>
      </c>
      <c r="Z594" s="241">
        <v>4.9200000000000017</v>
      </c>
      <c r="AA594" s="241">
        <v>67.12</v>
      </c>
      <c r="AB594" s="242" t="s">
        <v>2688</v>
      </c>
      <c r="AC594" s="241">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s="25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f>
        <v/>
      </c>
      <c r="AM594" t="str">
        <f>IF(ISNUMBER(SEARCH("H", 'WetLitterbags placem_collection'!X155)),"YES","")</f>
        <v/>
      </c>
      <c r="AN594" t="str">
        <f>IF(ISNUMBER(SEARCH("R", 'WetLitterbags placem_collection'!X155)),"YES","")</f>
        <v>YES</v>
      </c>
    </row>
    <row r="595" spans="1:40" ht="15" customHeight="1">
      <c r="A595" s="268" t="s">
        <v>2460</v>
      </c>
      <c r="B595" s="282">
        <f>'Dry_Litterbag Placem_Collection'!A156</f>
        <v>154</v>
      </c>
      <c r="C595" s="282" t="str">
        <f>'Dry_Litterbag Placem_Collection'!B156</f>
        <v xml:space="preserve">Mwantimba
</v>
      </c>
      <c r="D595" s="282" t="s">
        <v>2677</v>
      </c>
      <c r="E595" s="282" t="s">
        <v>20</v>
      </c>
      <c r="F595" s="282">
        <v>4</v>
      </c>
      <c r="G595" s="283" t="str">
        <f>'Dry_Litterbag Placem_Collection'!C156</f>
        <v>Wet_P4_T2</v>
      </c>
      <c r="H595" s="293" t="s">
        <v>3672</v>
      </c>
      <c r="I595" s="285" t="s">
        <v>1147</v>
      </c>
      <c r="J595" s="233" t="str">
        <f>'WetLitterbags placem_collection'!O156</f>
        <v>G684</v>
      </c>
      <c r="K595" s="235">
        <f>IFERROR(INDEX('Green_rooibos initial weight'!$C$5:$C$1749,MATCH(J595, 'Green_rooibos initial weight'!$A$5:$A$1749,0)),"")</f>
        <v>2.0819999999999999</v>
      </c>
      <c r="L595" s="235">
        <f t="shared" si="67"/>
        <v>1.8321999999999998</v>
      </c>
      <c r="M595" s="235">
        <f>AVERAGE('Ashed teabags wet'!$J$809:$J$813,'Ashed teabags wet'!$J$817:$J$818,'Ashed teabags wet'!$J$820:$J$821)</f>
        <v>5.5094158734921841</v>
      </c>
      <c r="N595" s="235">
        <f t="shared" si="68"/>
        <v>1.731256482365876</v>
      </c>
      <c r="O595" s="235">
        <f>IF(IFERROR(INDEX('Both teabags AfterWet'!$D$1:$D$839,MATCH(J595,'Both teabags AfterWet'!$B$1:$B$839,0)),"")="","",(IFERROR(INDEX('Both teabags AfterWet'!$D$1:$D$839,MATCH(J595,'Both teabags AfterWet'!$B$1:$B$839,0)),"")))</f>
        <v>0.60499999999999998</v>
      </c>
      <c r="P595" s="235">
        <f t="shared" si="69"/>
        <v>0.45439999999999997</v>
      </c>
      <c r="Q595" s="235">
        <f>IFERROR(INDEX('Ashed teabags wet'!$J$2:$J$825,MATCH(J595,'Ashed teabags wet'!$B$2:$B$825,0)),"")</f>
        <v>17.540322580645736</v>
      </c>
      <c r="R595" s="235">
        <f t="shared" si="72"/>
        <v>0.37469677419354575</v>
      </c>
      <c r="S595" s="236">
        <f>'WetLitterbags placem_collection'!E156</f>
        <v>42762</v>
      </c>
      <c r="T595" s="236">
        <f>IF('WetLitterbags placem_collection'!G156="","",'WetLitterbags placem_collection'!G156)</f>
        <v>42816</v>
      </c>
      <c r="U595" s="237">
        <f t="shared" si="66"/>
        <v>54</v>
      </c>
      <c r="V595" s="235">
        <f t="shared" si="70"/>
        <v>1.3777999999999999</v>
      </c>
      <c r="W595" s="235">
        <f t="shared" si="71"/>
        <v>1.3565597081723304</v>
      </c>
      <c r="X595">
        <f>IFERROR(INDEX(Rainfall_Wet!$O$2:$O$217,MATCH(B595, Rainfall_Wet!$A$2:$A$217,0)),"")</f>
        <v>206.85140822299999</v>
      </c>
      <c r="Y595" s="241">
        <v>27.96</v>
      </c>
      <c r="Z595" s="241">
        <v>4.9200000000000017</v>
      </c>
      <c r="AA595" s="241">
        <v>67.12</v>
      </c>
      <c r="AB595" s="242" t="s">
        <v>2688</v>
      </c>
      <c r="AC595" s="241">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s="25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f>
        <v/>
      </c>
      <c r="AM595" t="str">
        <f>IF(ISNUMBER(SEARCH("H", 'WetLitterbags placem_collection'!X156)),"YES","")</f>
        <v/>
      </c>
      <c r="AN595" t="str">
        <f>IF(ISNUMBER(SEARCH("R", 'WetLitterbags placem_collection'!X156)),"YES","")</f>
        <v>YES</v>
      </c>
    </row>
    <row r="596" spans="1:40" ht="15" customHeight="1">
      <c r="A596" s="268" t="s">
        <v>2460</v>
      </c>
      <c r="B596" s="282">
        <f>'Dry_Litterbag Placem_Collection'!A157</f>
        <v>155</v>
      </c>
      <c r="C596" s="282" t="str">
        <f>'Dry_Litterbag Placem_Collection'!B157</f>
        <v xml:space="preserve">Mwantimba
</v>
      </c>
      <c r="D596" s="282" t="s">
        <v>2677</v>
      </c>
      <c r="E596" s="282" t="s">
        <v>20</v>
      </c>
      <c r="F596" s="282">
        <v>4</v>
      </c>
      <c r="G596" s="283" t="str">
        <f>'Dry_Litterbag Placem_Collection'!C157</f>
        <v>Wet_P4_T3</v>
      </c>
      <c r="H596" s="293" t="s">
        <v>3672</v>
      </c>
      <c r="I596" s="285" t="s">
        <v>1147</v>
      </c>
      <c r="J596" s="233" t="str">
        <f>'WetLitterbags placem_collection'!O157</f>
        <v>G827</v>
      </c>
      <c r="K596" s="235">
        <f>IFERROR(INDEX('Green_rooibos initial weight'!$C$5:$C$1749,MATCH(J596, 'Green_rooibos initial weight'!$A$5:$A$1749,0)),"")</f>
        <v>1.883</v>
      </c>
      <c r="L596" s="235">
        <f t="shared" si="67"/>
        <v>1.6332</v>
      </c>
      <c r="M596" s="235">
        <f>AVERAGE('Ashed teabags wet'!$J$809:$J$813,'Ashed teabags wet'!$J$817:$J$818,'Ashed teabags wet'!$J$820:$J$821)</f>
        <v>5.5094158734921841</v>
      </c>
      <c r="N596" s="235">
        <f t="shared" si="68"/>
        <v>1.5432202199541256</v>
      </c>
      <c r="O596" s="235" t="str">
        <f>IF(IFERROR(INDEX('Both teabags AfterWet'!$D$1:$D$839,MATCH(J596,'Both teabags AfterWet'!$B$1:$B$839,0)),"")="","",(IFERROR(INDEX('Both teabags AfterWet'!$D$1:$D$839,MATCH(J596,'Both teabags AfterWet'!$B$1:$B$839,0)),"")))</f>
        <v/>
      </c>
      <c r="P596" s="235" t="str">
        <f t="shared" si="69"/>
        <v/>
      </c>
      <c r="Q596" s="235">
        <f>IFERROR(INDEX('Ashed teabags wet'!$J$2:$J$825,MATCH(J596,'Ashed teabags wet'!$B$2:$B$825,0)),"")</f>
        <v>19.219219219219006</v>
      </c>
      <c r="R596" s="235" t="str">
        <f t="shared" si="72"/>
        <v/>
      </c>
      <c r="S596" s="236">
        <f>'WetLitterbags placem_collection'!E157</f>
        <v>42762</v>
      </c>
      <c r="T596" s="236">
        <f>IF('WetLitterbags placem_collection'!G157="","",'WetLitterbags placem_collection'!G157)</f>
        <v>42816</v>
      </c>
      <c r="U596" s="237">
        <f t="shared" si="66"/>
        <v>54</v>
      </c>
      <c r="V596" s="235" t="str">
        <f t="shared" si="70"/>
        <v/>
      </c>
      <c r="W596" s="235" t="str">
        <f t="shared" si="71"/>
        <v/>
      </c>
      <c r="X596">
        <f>IFERROR(INDEX(Rainfall_Wet!$O$2:$O$217,MATCH(B596, Rainfall_Wet!$A$2:$A$217,0)),"")</f>
        <v>206.85140822299999</v>
      </c>
      <c r="Y596" s="241">
        <v>27.96</v>
      </c>
      <c r="Z596" s="241">
        <v>4.9200000000000017</v>
      </c>
      <c r="AA596" s="241">
        <v>67.12</v>
      </c>
      <c r="AB596" s="242" t="s">
        <v>2688</v>
      </c>
      <c r="AC596" s="241">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s="25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f>
        <v/>
      </c>
      <c r="AM596" t="str">
        <f>IF(ISNUMBER(SEARCH("H", 'WetLitterbags placem_collection'!X157)),"YES","")</f>
        <v/>
      </c>
      <c r="AN596" t="str">
        <f>IF(ISNUMBER(SEARCH("R", 'WetLitterbags placem_collection'!X157)),"YES","")</f>
        <v/>
      </c>
    </row>
    <row r="597" spans="1:40" ht="15" customHeight="1">
      <c r="A597" s="268" t="s">
        <v>2460</v>
      </c>
      <c r="B597" s="282">
        <f>'Dry_Litterbag Placem_Collection'!A158</f>
        <v>156</v>
      </c>
      <c r="C597" s="282" t="str">
        <f>'Dry_Litterbag Placem_Collection'!B158</f>
        <v xml:space="preserve">Mwantimba
</v>
      </c>
      <c r="D597" s="282" t="s">
        <v>2677</v>
      </c>
      <c r="E597" s="282" t="s">
        <v>20</v>
      </c>
      <c r="F597" s="282">
        <v>4</v>
      </c>
      <c r="G597" s="283" t="str">
        <f>'Dry_Litterbag Placem_Collection'!C158</f>
        <v>Wet_P4_T4</v>
      </c>
      <c r="H597" s="293" t="s">
        <v>3672</v>
      </c>
      <c r="I597" s="285" t="s">
        <v>1147</v>
      </c>
      <c r="J597" s="233" t="str">
        <f>'WetLitterbags placem_collection'!O158</f>
        <v>G667</v>
      </c>
      <c r="K597" s="235">
        <f>IFERROR(INDEX('Green_rooibos initial weight'!$C$5:$C$1749,MATCH(J597, 'Green_rooibos initial weight'!$A$5:$A$1749,0)),"")</f>
        <v>2.048</v>
      </c>
      <c r="L597" s="235">
        <f t="shared" si="67"/>
        <v>1.7982</v>
      </c>
      <c r="M597" s="235">
        <f>AVERAGE('Ashed teabags wet'!$J$809:$J$813,'Ashed teabags wet'!$J$817:$J$818,'Ashed teabags wet'!$J$820:$J$821)</f>
        <v>5.5094158734921841</v>
      </c>
      <c r="N597" s="235">
        <f t="shared" si="68"/>
        <v>1.6991296837628636</v>
      </c>
      <c r="O597" s="235">
        <f>IF(IFERROR(INDEX('Both teabags AfterWet'!$D$1:$D$839,MATCH(J597,'Both teabags AfterWet'!$B$1:$B$839,0)),"")="","",(IFERROR(INDEX('Both teabags AfterWet'!$D$1:$D$839,MATCH(J597,'Both teabags AfterWet'!$B$1:$B$839,0)),"")))</f>
        <v>0.65800000000000003</v>
      </c>
      <c r="P597" s="235">
        <f t="shared" si="69"/>
        <v>0.50740000000000007</v>
      </c>
      <c r="Q597" s="235">
        <f>IFERROR(INDEX('Ashed teabags wet'!$J$2:$J$825,MATCH(J597,'Ashed teabags wet'!$B$2:$B$825,0)),"")</f>
        <v>27.494061757718864</v>
      </c>
      <c r="R597" s="235">
        <f t="shared" si="72"/>
        <v>0.36789513064133456</v>
      </c>
      <c r="S597" s="236">
        <f>'WetLitterbags placem_collection'!E158</f>
        <v>42762</v>
      </c>
      <c r="T597" s="236">
        <f>IF('WetLitterbags placem_collection'!G158="","",'WetLitterbags placem_collection'!G158)</f>
        <v>42816</v>
      </c>
      <c r="U597" s="237">
        <f t="shared" si="66"/>
        <v>54</v>
      </c>
      <c r="V597" s="235">
        <f t="shared" si="70"/>
        <v>1.2907999999999999</v>
      </c>
      <c r="W597" s="235">
        <f t="shared" si="71"/>
        <v>1.3312345531215291</v>
      </c>
      <c r="X597">
        <f>IFERROR(INDEX(Rainfall_Wet!$O$2:$O$217,MATCH(B597, Rainfall_Wet!$A$2:$A$217,0)),"")</f>
        <v>206.85140822299999</v>
      </c>
      <c r="Y597" s="241">
        <v>27.96</v>
      </c>
      <c r="Z597" s="241">
        <v>4.9200000000000017</v>
      </c>
      <c r="AA597" s="241">
        <v>67.12</v>
      </c>
      <c r="AB597" s="242" t="s">
        <v>2688</v>
      </c>
      <c r="AC597" s="241">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s="25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f>
        <v/>
      </c>
      <c r="AM597" t="str">
        <f>IF(ISNUMBER(SEARCH("H", 'WetLitterbags placem_collection'!X158)),"YES","")</f>
        <v/>
      </c>
      <c r="AN597" t="str">
        <f>IF(ISNUMBER(SEARCH("R", 'WetLitterbags placem_collection'!X158)),"YES","")</f>
        <v>YES</v>
      </c>
    </row>
    <row r="598" spans="1:40" ht="15" customHeight="1">
      <c r="A598" s="268" t="s">
        <v>2460</v>
      </c>
      <c r="B598" s="282">
        <f>'Dry_Litterbag Placem_Collection'!A159</f>
        <v>157</v>
      </c>
      <c r="C598" s="282" t="str">
        <f>'Dry_Litterbag Placem_Collection'!B159</f>
        <v xml:space="preserve">Mwantimba
</v>
      </c>
      <c r="D598" s="282" t="s">
        <v>2677</v>
      </c>
      <c r="E598" s="282" t="s">
        <v>20</v>
      </c>
      <c r="F598" s="282">
        <v>4</v>
      </c>
      <c r="G598" s="283" t="str">
        <f>'Dry_Litterbag Placem_Collection'!C159</f>
        <v>Wet_P4_T5</v>
      </c>
      <c r="H598" s="293" t="s">
        <v>3672</v>
      </c>
      <c r="I598" s="285" t="s">
        <v>1147</v>
      </c>
      <c r="J598" s="233" t="str">
        <f>'WetLitterbags placem_collection'!O159</f>
        <v>G777</v>
      </c>
      <c r="K598" s="235">
        <f>IFERROR(INDEX('Green_rooibos initial weight'!$C$5:$C$1749,MATCH(J598, 'Green_rooibos initial weight'!$A$5:$A$1749,0)),"")</f>
        <v>2.0470000000000002</v>
      </c>
      <c r="L598" s="235">
        <f t="shared" si="67"/>
        <v>1.7972000000000001</v>
      </c>
      <c r="M598" s="235">
        <f>AVERAGE('Ashed teabags wet'!$J$809:$J$813,'Ashed teabags wet'!$J$817:$J$818,'Ashed teabags wet'!$J$820:$J$821)</f>
        <v>5.5094158734921841</v>
      </c>
      <c r="N598" s="235">
        <f t="shared" si="68"/>
        <v>1.6981847779215986</v>
      </c>
      <c r="O598" s="235">
        <f>IF(IFERROR(INDEX('Both teabags AfterWet'!$D$1:$D$839,MATCH(J598,'Both teabags AfterWet'!$B$1:$B$839,0)),"")="","",(IFERROR(INDEX('Both teabags AfterWet'!$D$1:$D$839,MATCH(J598,'Both teabags AfterWet'!$B$1:$B$839,0)),"")))</f>
        <v>0.70499999999999996</v>
      </c>
      <c r="P598" s="235">
        <f t="shared" si="69"/>
        <v>0.5544</v>
      </c>
      <c r="Q598" s="235">
        <f>IFERROR(INDEX('Ashed teabags wet'!$J$2:$J$825,MATCH(J598,'Ashed teabags wet'!$B$2:$B$825,0)),"")</f>
        <v>15.610972568578548</v>
      </c>
      <c r="R598" s="235">
        <f t="shared" si="72"/>
        <v>0.46785276807980053</v>
      </c>
      <c r="S598" s="236">
        <f>'WetLitterbags placem_collection'!E159</f>
        <v>42762</v>
      </c>
      <c r="T598" s="236">
        <f>IF('WetLitterbags placem_collection'!G159="","",'WetLitterbags placem_collection'!G159)</f>
        <v>42816</v>
      </c>
      <c r="U598" s="237">
        <f t="shared" si="66"/>
        <v>54</v>
      </c>
      <c r="V598" s="235">
        <f t="shared" si="70"/>
        <v>1.2428000000000001</v>
      </c>
      <c r="W598" s="235">
        <f t="shared" si="71"/>
        <v>1.230332009841798</v>
      </c>
      <c r="X598">
        <f>IFERROR(INDEX(Rainfall_Wet!$O$2:$O$217,MATCH(B598, Rainfall_Wet!$A$2:$A$217,0)),"")</f>
        <v>206.85140822299999</v>
      </c>
      <c r="Y598" s="241">
        <v>27.96</v>
      </c>
      <c r="Z598" s="241">
        <v>4.9200000000000017</v>
      </c>
      <c r="AA598" s="241">
        <v>67.12</v>
      </c>
      <c r="AB598" s="242" t="s">
        <v>2688</v>
      </c>
      <c r="AC598" s="241">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s="25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f>
        <v/>
      </c>
      <c r="AM598" t="str">
        <f>IF(ISNUMBER(SEARCH("H", 'WetLitterbags placem_collection'!X159)),"YES","")</f>
        <v/>
      </c>
      <c r="AN598" t="str">
        <f>IF(ISNUMBER(SEARCH("R", 'WetLitterbags placem_collection'!X159)),"YES","")</f>
        <v>YES</v>
      </c>
    </row>
    <row r="599" spans="1:40" ht="15" customHeight="1">
      <c r="A599" s="268" t="s">
        <v>2460</v>
      </c>
      <c r="B599" s="282">
        <f>'Dry_Litterbag Placem_Collection'!A160</f>
        <v>158</v>
      </c>
      <c r="C599" s="282" t="str">
        <f>'Dry_Litterbag Placem_Collection'!B160</f>
        <v xml:space="preserve">Mwantimba
</v>
      </c>
      <c r="D599" s="282" t="s">
        <v>2677</v>
      </c>
      <c r="E599" s="282" t="s">
        <v>20</v>
      </c>
      <c r="F599" s="282">
        <v>4</v>
      </c>
      <c r="G599" s="283" t="str">
        <f>'Dry_Litterbag Placem_Collection'!C160</f>
        <v>Wet_P4_T6</v>
      </c>
      <c r="H599" s="293" t="s">
        <v>3672</v>
      </c>
      <c r="I599" s="285" t="s">
        <v>1147</v>
      </c>
      <c r="J599" s="233" t="str">
        <f>'WetLitterbags placem_collection'!O160</f>
        <v>G884</v>
      </c>
      <c r="K599" s="235">
        <f>IFERROR(INDEX('Green_rooibos initial weight'!$C$5:$C$1749,MATCH(J599, 'Green_rooibos initial weight'!$A$5:$A$1749,0)),"")</f>
        <v>2.0710000000000002</v>
      </c>
      <c r="L599" s="235">
        <f t="shared" si="67"/>
        <v>1.8212000000000002</v>
      </c>
      <c r="M599" s="235">
        <f>AVERAGE('Ashed teabags wet'!$J$809:$J$813,'Ashed teabags wet'!$J$817:$J$818,'Ashed teabags wet'!$J$820:$J$821)</f>
        <v>5.5094158734921841</v>
      </c>
      <c r="N599" s="235">
        <f t="shared" si="68"/>
        <v>1.7208625181119606</v>
      </c>
      <c r="O599" s="235">
        <f>IF(IFERROR(INDEX('Both teabags AfterWet'!$D$1:$D$839,MATCH(J599,'Both teabags AfterWet'!$B$1:$B$839,0)),"")="","",(IFERROR(INDEX('Both teabags AfterWet'!$D$1:$D$839,MATCH(J599,'Both teabags AfterWet'!$B$1:$B$839,0)),"")))</f>
        <v>0.629</v>
      </c>
      <c r="P599" s="235">
        <f t="shared" si="69"/>
        <v>0.47839999999999999</v>
      </c>
      <c r="Q599" s="235">
        <f>IFERROR(INDEX('Ashed teabags wet'!$J$2:$J$825,MATCH(J599,'Ashed teabags wet'!$B$2:$B$825,0)),"")</f>
        <v>11.313330054107281</v>
      </c>
      <c r="R599" s="235">
        <f t="shared" si="72"/>
        <v>0.42427702902115078</v>
      </c>
      <c r="S599" s="236">
        <f>'WetLitterbags placem_collection'!E160</f>
        <v>42762</v>
      </c>
      <c r="T599" s="236">
        <f>IF('WetLitterbags placem_collection'!G160="","",'WetLitterbags placem_collection'!G160)</f>
        <v>42816</v>
      </c>
      <c r="U599" s="237">
        <f t="shared" si="66"/>
        <v>54</v>
      </c>
      <c r="V599" s="235">
        <f t="shared" si="70"/>
        <v>1.3428000000000002</v>
      </c>
      <c r="W599" s="235">
        <f t="shared" si="71"/>
        <v>1.2965854890908097</v>
      </c>
      <c r="X599">
        <f>IFERROR(INDEX(Rainfall_Wet!$O$2:$O$217,MATCH(B599, Rainfall_Wet!$A$2:$A$217,0)),"")</f>
        <v>206.85140822299999</v>
      </c>
      <c r="Y599" s="241">
        <v>27.96</v>
      </c>
      <c r="Z599" s="241">
        <v>4.9200000000000017</v>
      </c>
      <c r="AA599" s="241">
        <v>67.12</v>
      </c>
      <c r="AB599" s="242" t="s">
        <v>2688</v>
      </c>
      <c r="AC599" s="241">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s="25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f>
        <v/>
      </c>
      <c r="AM599" t="str">
        <f>IF(ISNUMBER(SEARCH("H", 'WetLitterbags placem_collection'!X160)),"YES","")</f>
        <v/>
      </c>
      <c r="AN599" t="str">
        <f>IF(ISNUMBER(SEARCH("R", 'WetLitterbags placem_collection'!X160)),"YES","")</f>
        <v>YES</v>
      </c>
    </row>
    <row r="600" spans="1:40" ht="15" customHeight="1">
      <c r="A600" s="268" t="s">
        <v>2460</v>
      </c>
      <c r="B600" s="282">
        <f>'Dry_Litterbag Placem_Collection'!A161</f>
        <v>159</v>
      </c>
      <c r="C600" s="282" t="str">
        <f>'Dry_Litterbag Placem_Collection'!B161</f>
        <v xml:space="preserve">Mwantimba
</v>
      </c>
      <c r="D600" s="282" t="s">
        <v>2677</v>
      </c>
      <c r="E600" s="282" t="s">
        <v>20</v>
      </c>
      <c r="F600" s="282">
        <v>4</v>
      </c>
      <c r="G600" s="283" t="str">
        <f>'Dry_Litterbag Placem_Collection'!C161</f>
        <v>Wet_P4_T7</v>
      </c>
      <c r="H600" s="293" t="s">
        <v>3672</v>
      </c>
      <c r="I600" s="285" t="s">
        <v>1147</v>
      </c>
      <c r="J600" s="233" t="str">
        <f>'WetLitterbags placem_collection'!O161</f>
        <v>G731</v>
      </c>
      <c r="K600" s="235">
        <f>IFERROR(INDEX('Green_rooibos initial weight'!$C$5:$C$1749,MATCH(J600, 'Green_rooibos initial weight'!$A$5:$A$1749,0)),"")</f>
        <v>2.14</v>
      </c>
      <c r="L600" s="235">
        <f t="shared" si="67"/>
        <v>1.8902000000000001</v>
      </c>
      <c r="M600" s="235">
        <f>AVERAGE('Ashed teabags wet'!$J$809:$J$813,'Ashed teabags wet'!$J$817:$J$818,'Ashed teabags wet'!$J$820:$J$821)</f>
        <v>5.5094158734921841</v>
      </c>
      <c r="N600" s="235">
        <f t="shared" si="68"/>
        <v>1.7860610211592509</v>
      </c>
      <c r="O600" s="235" t="str">
        <f>IF(IFERROR(INDEX('Both teabags AfterWet'!$D$1:$D$839,MATCH(J600,'Both teabags AfterWet'!$B$1:$B$839,0)),"")="","",(IFERROR(INDEX('Both teabags AfterWet'!$D$1:$D$839,MATCH(J600,'Both teabags AfterWet'!$B$1:$B$839,0)),"")))</f>
        <v/>
      </c>
      <c r="P600" s="235" t="str">
        <f t="shared" si="69"/>
        <v/>
      </c>
      <c r="Q600" s="235" t="str">
        <f>IFERROR(INDEX('Ashed teabags wet'!$J$2:$J$825,MATCH(J600,'Ashed teabags wet'!$B$2:$B$825,0)),"")</f>
        <v/>
      </c>
      <c r="R600" s="235" t="str">
        <f t="shared" si="72"/>
        <v/>
      </c>
      <c r="S600" s="236">
        <f>'WetLitterbags placem_collection'!E161</f>
        <v>42762</v>
      </c>
      <c r="T600" s="236">
        <f>IF('WetLitterbags placem_collection'!G161="","",'WetLitterbags placem_collection'!G161)</f>
        <v>42816</v>
      </c>
      <c r="U600" s="237">
        <f t="shared" si="66"/>
        <v>54</v>
      </c>
      <c r="V600" s="235" t="str">
        <f t="shared" si="70"/>
        <v/>
      </c>
      <c r="W600" s="235" t="str">
        <f t="shared" si="71"/>
        <v/>
      </c>
      <c r="X600">
        <f>IFERROR(INDEX(Rainfall_Wet!$O$2:$O$217,MATCH(B600, Rainfall_Wet!$A$2:$A$217,0)),"")</f>
        <v>206.85140822299999</v>
      </c>
      <c r="Y600" s="241">
        <v>27.96</v>
      </c>
      <c r="Z600" s="241">
        <v>4.9200000000000017</v>
      </c>
      <c r="AA600" s="241">
        <v>67.12</v>
      </c>
      <c r="AB600" s="242" t="s">
        <v>2688</v>
      </c>
      <c r="AC600" s="241">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s="25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f>
        <v/>
      </c>
      <c r="AM600" t="str">
        <f>IF(ISNUMBER(SEARCH("H", 'WetLitterbags placem_collection'!X161)),"YES","")</f>
        <v/>
      </c>
      <c r="AN600" t="str">
        <f>IF(ISNUMBER(SEARCH("R", 'WetLitterbags placem_collection'!X161)),"YES","")</f>
        <v/>
      </c>
    </row>
    <row r="601" spans="1:40" ht="15" customHeight="1">
      <c r="A601" s="268" t="s">
        <v>2460</v>
      </c>
      <c r="B601" s="282">
        <f>'Dry_Litterbag Placem_Collection'!A162</f>
        <v>160</v>
      </c>
      <c r="C601" s="282" t="str">
        <f>'Dry_Litterbag Placem_Collection'!B162</f>
        <v xml:space="preserve">Mwantimba
</v>
      </c>
      <c r="D601" s="282" t="s">
        <v>2677</v>
      </c>
      <c r="E601" s="282" t="s">
        <v>20</v>
      </c>
      <c r="F601" s="282">
        <v>4</v>
      </c>
      <c r="G601" s="283" t="str">
        <f>'Dry_Litterbag Placem_Collection'!C162</f>
        <v>Wet_P4_T8</v>
      </c>
      <c r="H601" s="293" t="s">
        <v>3672</v>
      </c>
      <c r="I601" s="285" t="s">
        <v>1147</v>
      </c>
      <c r="J601" s="233" t="str">
        <f>'WetLitterbags placem_collection'!O162</f>
        <v>G876</v>
      </c>
      <c r="K601" s="235">
        <f>IFERROR(INDEX('Green_rooibos initial weight'!$C$5:$C$1749,MATCH(J601, 'Green_rooibos initial weight'!$A$5:$A$1749,0)),"")</f>
        <v>1.9550000000000001</v>
      </c>
      <c r="L601" s="235">
        <f t="shared" si="67"/>
        <v>1.7052</v>
      </c>
      <c r="M601" s="235">
        <f>AVERAGE('Ashed teabags wet'!$J$809:$J$813,'Ashed teabags wet'!$J$817:$J$818,'Ashed teabags wet'!$J$820:$J$821)</f>
        <v>5.5094158734921841</v>
      </c>
      <c r="N601" s="235">
        <f t="shared" si="68"/>
        <v>1.6112534405252112</v>
      </c>
      <c r="O601" s="235">
        <f>IF(IFERROR(INDEX('Both teabags AfterWet'!$D$1:$D$839,MATCH(J601,'Both teabags AfterWet'!$B$1:$B$839,0)),"")="","",(IFERROR(INDEX('Both teabags AfterWet'!$D$1:$D$839,MATCH(J601,'Both teabags AfterWet'!$B$1:$B$839,0)),"")))</f>
        <v>0.68100000000000005</v>
      </c>
      <c r="P601" s="235">
        <f t="shared" si="69"/>
        <v>0.53039999999999998</v>
      </c>
      <c r="Q601" s="235">
        <f>IFERROR(INDEX('Ashed teabags wet'!$J$2:$J$825,MATCH(J601,'Ashed teabags wet'!$B$2:$B$825,0)),"")</f>
        <v>12.187812187811872</v>
      </c>
      <c r="R601" s="235">
        <f t="shared" si="72"/>
        <v>0.46575584415584581</v>
      </c>
      <c r="S601" s="236">
        <f>'WetLitterbags placem_collection'!E162</f>
        <v>42762</v>
      </c>
      <c r="T601" s="236">
        <f>IF('WetLitterbags placem_collection'!G162="","",'WetLitterbags placem_collection'!G162)</f>
        <v>42816</v>
      </c>
      <c r="U601" s="237">
        <f t="shared" si="66"/>
        <v>54</v>
      </c>
      <c r="V601" s="235">
        <f t="shared" si="70"/>
        <v>1.1748000000000001</v>
      </c>
      <c r="W601" s="235">
        <f t="shared" si="71"/>
        <v>1.1454975963693654</v>
      </c>
      <c r="X601">
        <f>IFERROR(INDEX(Rainfall_Wet!$O$2:$O$217,MATCH(B601, Rainfall_Wet!$A$2:$A$217,0)),"")</f>
        <v>206.85140822299999</v>
      </c>
      <c r="Y601" s="241">
        <v>27.96</v>
      </c>
      <c r="Z601" s="241">
        <v>4.9200000000000017</v>
      </c>
      <c r="AA601" s="241">
        <v>67.12</v>
      </c>
      <c r="AB601" s="242" t="s">
        <v>2688</v>
      </c>
      <c r="AC601" s="241">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s="25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f>
        <v/>
      </c>
      <c r="AM601" t="str">
        <f>IF(ISNUMBER(SEARCH("H", 'WetLitterbags placem_collection'!X162)),"YES","")</f>
        <v/>
      </c>
      <c r="AN601" t="str">
        <f>IF(ISNUMBER(SEARCH("R", 'WetLitterbags placem_collection'!X162)),"YES","")</f>
        <v>YES</v>
      </c>
    </row>
    <row r="602" spans="1:40" ht="15" customHeight="1">
      <c r="A602" s="268" t="s">
        <v>2460</v>
      </c>
      <c r="B602" s="282">
        <f>'Dry_Litterbag Placem_Collection'!A163</f>
        <v>161</v>
      </c>
      <c r="C602" s="282" t="str">
        <f>'Dry_Litterbag Placem_Collection'!B163</f>
        <v>Handajega</v>
      </c>
      <c r="D602" s="282" t="s">
        <v>2677</v>
      </c>
      <c r="E602" s="282" t="s">
        <v>2679</v>
      </c>
      <c r="F602" s="282">
        <v>1</v>
      </c>
      <c r="G602" s="283" t="str">
        <f>'Dry_Litterbag Placem_Collection'!C163</f>
        <v>Wet_W1_T1</v>
      </c>
      <c r="H602" s="293" t="s">
        <v>3672</v>
      </c>
      <c r="I602" s="285" t="s">
        <v>1147</v>
      </c>
      <c r="J602" s="233" t="str">
        <f>'WetLitterbags placem_collection'!O163</f>
        <v>G351</v>
      </c>
      <c r="K602" s="235">
        <f>IFERROR(INDEX('Green_rooibos initial weight'!$C$5:$C$1749,MATCH(J602, 'Green_rooibos initial weight'!$A$5:$A$1749,0)),"")</f>
        <v>1.909</v>
      </c>
      <c r="L602" s="235">
        <f t="shared" si="67"/>
        <v>1.6592</v>
      </c>
      <c r="M602" s="235">
        <f>AVERAGE('Ashed teabags wet'!$J$809:$J$813,'Ashed teabags wet'!$J$817:$J$818,'Ashed teabags wet'!$J$820:$J$821)</f>
        <v>5.5094158734921841</v>
      </c>
      <c r="N602" s="235">
        <f t="shared" si="68"/>
        <v>1.5677877718270177</v>
      </c>
      <c r="O602" s="235">
        <f>IF(IFERROR(INDEX('Both teabags AfterWet'!$D$1:$D$839,MATCH(J602,'Both teabags AfterWet'!$B$1:$B$839,0)),"")="","",(IFERROR(INDEX('Both teabags AfterWet'!$D$1:$D$839,MATCH(J602,'Both teabags AfterWet'!$B$1:$B$839,0)),"")))</f>
        <v>0.58709999999999996</v>
      </c>
      <c r="P602" s="235">
        <f t="shared" si="69"/>
        <v>0.43649999999999994</v>
      </c>
      <c r="Q602" s="235">
        <f>IFERROR(INDEX('Ashed teabags wet'!$J$2:$J$825,MATCH(J602,'Ashed teabags wet'!$B$2:$B$825,0)),"")</f>
        <v>11.028315946348718</v>
      </c>
      <c r="R602" s="235">
        <f t="shared" si="72"/>
        <v>0.3883614008941878</v>
      </c>
      <c r="S602" s="236">
        <f>'WetLitterbags placem_collection'!E163</f>
        <v>42763</v>
      </c>
      <c r="T602" s="236">
        <f>IF('WetLitterbags placem_collection'!G163="","",'WetLitterbags placem_collection'!G163)</f>
        <v>42814</v>
      </c>
      <c r="U602" s="237">
        <f t="shared" si="66"/>
        <v>51</v>
      </c>
      <c r="V602" s="235">
        <f t="shared" si="70"/>
        <v>1.2227000000000001</v>
      </c>
      <c r="W602" s="235">
        <f t="shared" si="71"/>
        <v>1.1794263709328299</v>
      </c>
      <c r="X602">
        <f>IFERROR(INDEX(Rainfall_Wet!$O$2:$O$217,MATCH(B602, Rainfall_Wet!$A$2:$A$217,0)),"")</f>
        <v>181.383442621</v>
      </c>
      <c r="Y602" s="241">
        <v>21.96</v>
      </c>
      <c r="Z602" s="241">
        <v>4.9199999999999982</v>
      </c>
      <c r="AA602" s="241">
        <v>73.12</v>
      </c>
      <c r="AB602" s="242" t="s">
        <v>2688</v>
      </c>
      <c r="AC602" s="241">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s="25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f>
        <v/>
      </c>
      <c r="AM602" t="str">
        <f>IF(ISNUMBER(SEARCH("H", 'WetLitterbags placem_collection'!X163)),"YES","")</f>
        <v/>
      </c>
      <c r="AN602" t="str">
        <f>IF(ISNUMBER(SEARCH("R", 'WetLitterbags placem_collection'!X163)),"YES","")</f>
        <v/>
      </c>
    </row>
    <row r="603" spans="1:40" ht="15" customHeight="1">
      <c r="A603" s="268" t="s">
        <v>2460</v>
      </c>
      <c r="B603" s="282">
        <f>'Dry_Litterbag Placem_Collection'!A164</f>
        <v>162</v>
      </c>
      <c r="C603" s="282" t="str">
        <f>'Dry_Litterbag Placem_Collection'!B164</f>
        <v>Handajega</v>
      </c>
      <c r="D603" s="282" t="s">
        <v>2677</v>
      </c>
      <c r="E603" s="282" t="s">
        <v>2679</v>
      </c>
      <c r="F603" s="282">
        <v>1</v>
      </c>
      <c r="G603" s="283" t="str">
        <f>'Dry_Litterbag Placem_Collection'!C164</f>
        <v>Wet_W1_T2</v>
      </c>
      <c r="H603" s="293" t="s">
        <v>3672</v>
      </c>
      <c r="I603" s="285" t="s">
        <v>1147</v>
      </c>
      <c r="J603" s="233" t="str">
        <f>'WetLitterbags placem_collection'!O164</f>
        <v>G442</v>
      </c>
      <c r="K603" s="235">
        <f>IFERROR(INDEX('Green_rooibos initial weight'!$C$5:$C$1749,MATCH(J603, 'Green_rooibos initial weight'!$A$5:$A$1749,0)),"")</f>
        <v>2.056</v>
      </c>
      <c r="L603" s="235">
        <f t="shared" si="67"/>
        <v>1.8062</v>
      </c>
      <c r="M603" s="235">
        <f>AVERAGE('Ashed teabags wet'!$J$809:$J$813,'Ashed teabags wet'!$J$817:$J$818,'Ashed teabags wet'!$J$820:$J$821)</f>
        <v>5.5094158734921841</v>
      </c>
      <c r="N603" s="235">
        <f t="shared" si="68"/>
        <v>1.7066889304929842</v>
      </c>
      <c r="O603" s="235">
        <f>IF(IFERROR(INDEX('Both teabags AfterWet'!$D$1:$D$839,MATCH(J603,'Both teabags AfterWet'!$B$1:$B$839,0)),"")="","",(IFERROR(INDEX('Both teabags AfterWet'!$D$1:$D$839,MATCH(J603,'Both teabags AfterWet'!$B$1:$B$839,0)),"")))</f>
        <v>0.66290000000000004</v>
      </c>
      <c r="P603" s="235">
        <f t="shared" si="69"/>
        <v>0.51229999999999998</v>
      </c>
      <c r="Q603" s="235">
        <f>IFERROR(INDEX('Ashed teabags wet'!$J$2:$J$825,MATCH(J603,'Ashed teabags wet'!$B$2:$B$825,0)),"")</f>
        <v>7.6199901039089131</v>
      </c>
      <c r="R603" s="235">
        <f t="shared" si="72"/>
        <v>0.47326279069767463</v>
      </c>
      <c r="S603" s="236">
        <f>'WetLitterbags placem_collection'!E164</f>
        <v>42763</v>
      </c>
      <c r="T603" s="236">
        <f>IF('WetLitterbags placem_collection'!G164="","",'WetLitterbags placem_collection'!G164)</f>
        <v>42814</v>
      </c>
      <c r="U603" s="237">
        <f t="shared" si="66"/>
        <v>51</v>
      </c>
      <c r="V603" s="235">
        <f t="shared" si="70"/>
        <v>1.2939000000000001</v>
      </c>
      <c r="W603" s="235">
        <f t="shared" si="71"/>
        <v>1.2334261397953097</v>
      </c>
      <c r="X603">
        <f>IFERROR(INDEX(Rainfall_Wet!$O$2:$O$217,MATCH(B603, Rainfall_Wet!$A$2:$A$217,0)),"")</f>
        <v>181.383442621</v>
      </c>
      <c r="Y603" s="241">
        <v>21.96</v>
      </c>
      <c r="Z603" s="241">
        <v>4.9199999999999982</v>
      </c>
      <c r="AA603" s="241">
        <v>73.12</v>
      </c>
      <c r="AB603" s="242" t="s">
        <v>2688</v>
      </c>
      <c r="AC603" s="241">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s="25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f>
        <v/>
      </c>
      <c r="AM603" t="str">
        <f>IF(ISNUMBER(SEARCH("H", 'WetLitterbags placem_collection'!X164)),"YES","")</f>
        <v/>
      </c>
      <c r="AN603" t="str">
        <f>IF(ISNUMBER(SEARCH("R", 'WetLitterbags placem_collection'!X164)),"YES","")</f>
        <v/>
      </c>
    </row>
    <row r="604" spans="1:40" ht="15" customHeight="1">
      <c r="A604" s="268" t="s">
        <v>2460</v>
      </c>
      <c r="B604" s="282">
        <f>'Dry_Litterbag Placem_Collection'!A165</f>
        <v>163</v>
      </c>
      <c r="C604" s="282" t="str">
        <f>'Dry_Litterbag Placem_Collection'!B165</f>
        <v>Handajega</v>
      </c>
      <c r="D604" s="282" t="s">
        <v>2677</v>
      </c>
      <c r="E604" s="282" t="s">
        <v>2679</v>
      </c>
      <c r="F604" s="282">
        <v>1</v>
      </c>
      <c r="G604" s="283" t="str">
        <f>'Dry_Litterbag Placem_Collection'!C165</f>
        <v>Wet_W1_T3</v>
      </c>
      <c r="H604" s="293" t="s">
        <v>3672</v>
      </c>
      <c r="I604" s="285" t="s">
        <v>1147</v>
      </c>
      <c r="J604" s="233" t="str">
        <f>'WetLitterbags placem_collection'!O165</f>
        <v>G743</v>
      </c>
      <c r="K604" s="235">
        <f>IFERROR(INDEX('Green_rooibos initial weight'!$C$5:$C$1749,MATCH(J604, 'Green_rooibos initial weight'!$A$5:$A$1749,0)),"")</f>
        <v>2.0339999999999998</v>
      </c>
      <c r="L604" s="235">
        <f t="shared" si="67"/>
        <v>1.7841999999999998</v>
      </c>
      <c r="M604" s="235">
        <f>AVERAGE('Ashed teabags wet'!$J$809:$J$813,'Ashed teabags wet'!$J$817:$J$818,'Ashed teabags wet'!$J$820:$J$821)</f>
        <v>5.5094158734921841</v>
      </c>
      <c r="N604" s="235">
        <f t="shared" si="68"/>
        <v>1.6859010019851524</v>
      </c>
      <c r="O604" s="235">
        <f>IF(IFERROR(INDEX('Both teabags AfterWet'!$D$1:$D$839,MATCH(J604,'Both teabags AfterWet'!$B$1:$B$839,0)),"")="","",(IFERROR(INDEX('Both teabags AfterWet'!$D$1:$D$839,MATCH(J604,'Both teabags AfterWet'!$B$1:$B$839,0)),"")))</f>
        <v>0.68700000000000006</v>
      </c>
      <c r="P604" s="235">
        <f t="shared" si="69"/>
        <v>0.53639999999999999</v>
      </c>
      <c r="Q604" s="235">
        <f>IFERROR(INDEX('Ashed teabags wet'!$J$2:$J$825,MATCH(J604,'Ashed teabags wet'!$B$2:$B$825,0)),"")</f>
        <v>7.8343313373247501</v>
      </c>
      <c r="R604" s="235">
        <f t="shared" si="72"/>
        <v>0.49437664670659004</v>
      </c>
      <c r="S604" s="236">
        <f>'WetLitterbags placem_collection'!E165</f>
        <v>42763</v>
      </c>
      <c r="T604" s="236">
        <f>IF('WetLitterbags placem_collection'!G165="","",'WetLitterbags placem_collection'!G165)</f>
        <v>42814</v>
      </c>
      <c r="U604" s="237">
        <f t="shared" si="66"/>
        <v>51</v>
      </c>
      <c r="V604" s="235">
        <f t="shared" si="70"/>
        <v>1.2477999999999998</v>
      </c>
      <c r="W604" s="235">
        <f t="shared" si="71"/>
        <v>1.1915243552785624</v>
      </c>
      <c r="X604">
        <f>IFERROR(INDEX(Rainfall_Wet!$O$2:$O$217,MATCH(B604, Rainfall_Wet!$A$2:$A$217,0)),"")</f>
        <v>181.383442621</v>
      </c>
      <c r="Y604" s="241">
        <v>21.96</v>
      </c>
      <c r="Z604" s="241">
        <v>4.9199999999999982</v>
      </c>
      <c r="AA604" s="241">
        <v>73.12</v>
      </c>
      <c r="AB604" s="242" t="s">
        <v>2688</v>
      </c>
      <c r="AC604" s="241">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s="25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f>
        <v/>
      </c>
      <c r="AM604" t="str">
        <f>IF(ISNUMBER(SEARCH("H", 'WetLitterbags placem_collection'!X165)),"YES","")</f>
        <v/>
      </c>
      <c r="AN604" t="str">
        <f>IF(ISNUMBER(SEARCH("R", 'WetLitterbags placem_collection'!X165)),"YES","")</f>
        <v/>
      </c>
    </row>
    <row r="605" spans="1:40" ht="15" customHeight="1">
      <c r="A605" s="268" t="s">
        <v>2460</v>
      </c>
      <c r="B605" s="282">
        <f>'Dry_Litterbag Placem_Collection'!A166</f>
        <v>164</v>
      </c>
      <c r="C605" s="282" t="str">
        <f>'Dry_Litterbag Placem_Collection'!B166</f>
        <v>Handajega</v>
      </c>
      <c r="D605" s="282" t="s">
        <v>2677</v>
      </c>
      <c r="E605" s="282" t="s">
        <v>2679</v>
      </c>
      <c r="F605" s="282">
        <v>1</v>
      </c>
      <c r="G605" s="283" t="str">
        <f>'Dry_Litterbag Placem_Collection'!C166</f>
        <v>Wet_W1_T4</v>
      </c>
      <c r="H605" s="293" t="s">
        <v>3672</v>
      </c>
      <c r="I605" s="285" t="s">
        <v>1147</v>
      </c>
      <c r="J605" s="233" t="str">
        <f>'WetLitterbags placem_collection'!O166</f>
        <v>G390</v>
      </c>
      <c r="K605" s="235">
        <f>IFERROR(INDEX('Green_rooibos initial weight'!$C$5:$C$1749,MATCH(J605, 'Green_rooibos initial weight'!$A$5:$A$1749,0)),"")</f>
        <v>2.0630000000000002</v>
      </c>
      <c r="L605" s="235">
        <f t="shared" si="67"/>
        <v>1.8132000000000001</v>
      </c>
      <c r="M605" s="235">
        <f>AVERAGE('Ashed teabags wet'!$J$809:$J$813,'Ashed teabags wet'!$J$817:$J$818,'Ashed teabags wet'!$J$820:$J$821)</f>
        <v>5.5094158734921841</v>
      </c>
      <c r="N605" s="235">
        <f t="shared" si="68"/>
        <v>1.7133032713818399</v>
      </c>
      <c r="O605" s="235">
        <f>IF(IFERROR(INDEX('Both teabags AfterWet'!$D$1:$D$839,MATCH(J605,'Both teabags AfterWet'!$B$1:$B$839,0)),"")="","",(IFERROR(INDEX('Both teabags AfterWet'!$D$1:$D$839,MATCH(J605,'Both teabags AfterWet'!$B$1:$B$839,0)),"")))</f>
        <v>0.63800000000000001</v>
      </c>
      <c r="P605" s="235">
        <f t="shared" si="69"/>
        <v>0.4874</v>
      </c>
      <c r="Q605" s="235">
        <f>IFERROR(INDEX('Ashed teabags wet'!$J$2:$J$825,MATCH(J605,'Ashed teabags wet'!$B$2:$B$825,0)),"")</f>
        <v>9.1180866965623011</v>
      </c>
      <c r="R605" s="235">
        <f t="shared" si="72"/>
        <v>0.44295844544095536</v>
      </c>
      <c r="S605" s="236">
        <f>'WetLitterbags placem_collection'!E166</f>
        <v>42763</v>
      </c>
      <c r="T605" s="236">
        <f>IF('WetLitterbags placem_collection'!G166="","",'WetLitterbags placem_collection'!G166)</f>
        <v>42814</v>
      </c>
      <c r="U605" s="237">
        <f t="shared" si="66"/>
        <v>51</v>
      </c>
      <c r="V605" s="235">
        <f t="shared" si="70"/>
        <v>1.3258000000000001</v>
      </c>
      <c r="W605" s="235">
        <f t="shared" si="71"/>
        <v>1.2703448259408845</v>
      </c>
      <c r="X605">
        <f>IFERROR(INDEX(Rainfall_Wet!$O$2:$O$217,MATCH(B605, Rainfall_Wet!$A$2:$A$217,0)),"")</f>
        <v>181.383442621</v>
      </c>
      <c r="Y605" s="241">
        <v>21.96</v>
      </c>
      <c r="Z605" s="241">
        <v>4.9199999999999982</v>
      </c>
      <c r="AA605" s="241">
        <v>73.12</v>
      </c>
      <c r="AB605" s="242" t="s">
        <v>2688</v>
      </c>
      <c r="AC605" s="241">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s="25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f>
        <v/>
      </c>
      <c r="AM605" t="str">
        <f>IF(ISNUMBER(SEARCH("H", 'WetLitterbags placem_collection'!X166)),"YES","")</f>
        <v/>
      </c>
      <c r="AN605" t="str">
        <f>IF(ISNUMBER(SEARCH("R", 'WetLitterbags placem_collection'!X166)),"YES","")</f>
        <v/>
      </c>
    </row>
    <row r="606" spans="1:40" ht="15" customHeight="1">
      <c r="A606" s="268" t="s">
        <v>2460</v>
      </c>
      <c r="B606" s="282">
        <f>'Dry_Litterbag Placem_Collection'!A167</f>
        <v>165</v>
      </c>
      <c r="C606" s="282" t="str">
        <f>'Dry_Litterbag Placem_Collection'!B167</f>
        <v>Handajega</v>
      </c>
      <c r="D606" s="282" t="s">
        <v>2677</v>
      </c>
      <c r="E606" s="282" t="s">
        <v>2679</v>
      </c>
      <c r="F606" s="282">
        <v>1</v>
      </c>
      <c r="G606" s="283" t="str">
        <f>'Dry_Litterbag Placem_Collection'!C167</f>
        <v>Wet_W1_T5</v>
      </c>
      <c r="H606" s="293" t="s">
        <v>3672</v>
      </c>
      <c r="I606" s="285" t="s">
        <v>1147</v>
      </c>
      <c r="J606" s="233" t="str">
        <f>'WetLitterbags placem_collection'!O167</f>
        <v>G810</v>
      </c>
      <c r="K606" s="235">
        <f>IFERROR(INDEX('Green_rooibos initial weight'!$C$5:$C$1749,MATCH(J606, 'Green_rooibos initial weight'!$A$5:$A$1749,0)),"")</f>
        <v>1.946</v>
      </c>
      <c r="L606" s="235">
        <f t="shared" si="67"/>
        <v>1.6961999999999999</v>
      </c>
      <c r="M606" s="235">
        <f>AVERAGE('Ashed teabags wet'!$J$809:$J$813,'Ashed teabags wet'!$J$817:$J$818,'Ashed teabags wet'!$J$820:$J$821)</f>
        <v>5.5094158734921841</v>
      </c>
      <c r="N606" s="235">
        <f t="shared" si="68"/>
        <v>1.6027492879538254</v>
      </c>
      <c r="O606" s="235">
        <f>IF(IFERROR(INDEX('Both teabags AfterWet'!$D$1:$D$839,MATCH(J606,'Both teabags AfterWet'!$B$1:$B$839,0)),"")="","",(IFERROR(INDEX('Both teabags AfterWet'!$D$1:$D$839,MATCH(J606,'Both teabags AfterWet'!$B$1:$B$839,0)),"")))</f>
        <v>0.64800000000000002</v>
      </c>
      <c r="P606" s="235">
        <f t="shared" si="69"/>
        <v>0.49740000000000001</v>
      </c>
      <c r="Q606" s="235">
        <f>IFERROR(INDEX('Ashed teabags wet'!$J$2:$J$825,MATCH(J606,'Ashed teabags wet'!$B$2:$B$825,0)),"")</f>
        <v>7.6693227091631231</v>
      </c>
      <c r="R606" s="235">
        <f t="shared" si="72"/>
        <v>0.45925278884462262</v>
      </c>
      <c r="S606" s="236">
        <f>'WetLitterbags placem_collection'!E167</f>
        <v>42763</v>
      </c>
      <c r="T606" s="236">
        <f>IF('WetLitterbags placem_collection'!G167="","",'WetLitterbags placem_collection'!G167)</f>
        <v>42814</v>
      </c>
      <c r="U606" s="237">
        <f t="shared" si="66"/>
        <v>51</v>
      </c>
      <c r="V606" s="235">
        <f t="shared" si="70"/>
        <v>1.1987999999999999</v>
      </c>
      <c r="W606" s="235">
        <f t="shared" si="71"/>
        <v>1.1434964991092027</v>
      </c>
      <c r="X606">
        <f>IFERROR(INDEX(Rainfall_Wet!$O$2:$O$217,MATCH(B606, Rainfall_Wet!$A$2:$A$217,0)),"")</f>
        <v>181.383442621</v>
      </c>
      <c r="Y606" s="241">
        <v>21.96</v>
      </c>
      <c r="Z606" s="241">
        <v>4.9199999999999982</v>
      </c>
      <c r="AA606" s="241">
        <v>73.12</v>
      </c>
      <c r="AB606" s="242" t="s">
        <v>2688</v>
      </c>
      <c r="AC606" s="241">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s="25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f>
        <v/>
      </c>
      <c r="AM606" t="str">
        <f>IF(ISNUMBER(SEARCH("H", 'WetLitterbags placem_collection'!X167)),"YES","")</f>
        <v/>
      </c>
      <c r="AN606" t="str">
        <f>IF(ISNUMBER(SEARCH("R", 'WetLitterbags placem_collection'!X167)),"YES","")</f>
        <v/>
      </c>
    </row>
    <row r="607" spans="1:40" ht="15" customHeight="1">
      <c r="A607" s="268" t="s">
        <v>2460</v>
      </c>
      <c r="B607" s="282">
        <f>'Dry_Litterbag Placem_Collection'!A168</f>
        <v>166</v>
      </c>
      <c r="C607" s="282" t="str">
        <f>'Dry_Litterbag Placem_Collection'!B168</f>
        <v>Handajega</v>
      </c>
      <c r="D607" s="282" t="s">
        <v>2677</v>
      </c>
      <c r="E607" s="282" t="s">
        <v>2679</v>
      </c>
      <c r="F607" s="282">
        <v>1</v>
      </c>
      <c r="G607" s="283" t="str">
        <f>'Dry_Litterbag Placem_Collection'!C168</f>
        <v>Wet_W1_T6</v>
      </c>
      <c r="H607" s="293" t="s">
        <v>3672</v>
      </c>
      <c r="I607" s="285" t="s">
        <v>1147</v>
      </c>
      <c r="J607" s="233" t="str">
        <f>'WetLitterbags placem_collection'!O168</f>
        <v>G287</v>
      </c>
      <c r="K607" s="235">
        <f>IFERROR(INDEX('Green_rooibos initial weight'!$C$5:$C$1749,MATCH(J607, 'Green_rooibos initial weight'!$A$5:$A$1749,0)),"")</f>
        <v>1.9970000000000001</v>
      </c>
      <c r="L607" s="235">
        <f t="shared" si="67"/>
        <v>1.7472000000000001</v>
      </c>
      <c r="M607" s="235">
        <f>AVERAGE('Ashed teabags wet'!$J$809:$J$813,'Ashed teabags wet'!$J$817:$J$818,'Ashed teabags wet'!$J$820:$J$821)</f>
        <v>5.5094158734921841</v>
      </c>
      <c r="N607" s="235">
        <f t="shared" si="68"/>
        <v>1.6509394858583446</v>
      </c>
      <c r="O607" s="235">
        <f>IF(IFERROR(INDEX('Both teabags AfterWet'!$D$1:$D$839,MATCH(J607,'Both teabags AfterWet'!$B$1:$B$839,0)),"")="","",(IFERROR(INDEX('Both teabags AfterWet'!$D$1:$D$839,MATCH(J607,'Both teabags AfterWet'!$B$1:$B$839,0)),"")))</f>
        <v>0.72240000000000004</v>
      </c>
      <c r="P607" s="235">
        <f t="shared" si="69"/>
        <v>0.57180000000000009</v>
      </c>
      <c r="Q607" s="235">
        <f>IFERROR(INDEX('Ashed teabags wet'!$J$2:$J$825,MATCH(J607,'Ashed teabags wet'!$B$2:$B$825,0)),"")</f>
        <v>8.1175298804781466</v>
      </c>
      <c r="R607" s="235">
        <f t="shared" si="72"/>
        <v>0.52538396414342603</v>
      </c>
      <c r="S607" s="236">
        <f>'WetLitterbags placem_collection'!E168</f>
        <v>42763</v>
      </c>
      <c r="T607" s="236">
        <f>IF('WetLitterbags placem_collection'!G168="","",'WetLitterbags placem_collection'!G168)</f>
        <v>42814</v>
      </c>
      <c r="U607" s="237">
        <f t="shared" si="66"/>
        <v>51</v>
      </c>
      <c r="V607" s="235">
        <f t="shared" si="70"/>
        <v>1.1754</v>
      </c>
      <c r="W607" s="235">
        <f t="shared" si="71"/>
        <v>1.1255555217149187</v>
      </c>
      <c r="X607">
        <f>IFERROR(INDEX(Rainfall_Wet!$O$2:$O$217,MATCH(B607, Rainfall_Wet!$A$2:$A$217,0)),"")</f>
        <v>181.383442621</v>
      </c>
      <c r="Y607" s="241">
        <v>21.96</v>
      </c>
      <c r="Z607" s="241">
        <v>4.9199999999999982</v>
      </c>
      <c r="AA607" s="241">
        <v>73.12</v>
      </c>
      <c r="AB607" s="242" t="s">
        <v>2688</v>
      </c>
      <c r="AC607" s="241">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s="25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f>
        <v/>
      </c>
      <c r="AM607" t="str">
        <f>IF(ISNUMBER(SEARCH("H", 'WetLitterbags placem_collection'!X168)),"YES","")</f>
        <v/>
      </c>
      <c r="AN607" t="str">
        <f>IF(ISNUMBER(SEARCH("R", 'WetLitterbags placem_collection'!X168)),"YES","")</f>
        <v/>
      </c>
    </row>
    <row r="608" spans="1:40" ht="15" customHeight="1">
      <c r="A608" s="268" t="s">
        <v>2460</v>
      </c>
      <c r="B608" s="282">
        <f>'Dry_Litterbag Placem_Collection'!A169</f>
        <v>167</v>
      </c>
      <c r="C608" s="282" t="str">
        <f>'Dry_Litterbag Placem_Collection'!B169</f>
        <v>Handajega</v>
      </c>
      <c r="D608" s="282" t="s">
        <v>2677</v>
      </c>
      <c r="E608" s="282" t="s">
        <v>2679</v>
      </c>
      <c r="F608" s="282">
        <v>1</v>
      </c>
      <c r="G608" s="283" t="str">
        <f>'Dry_Litterbag Placem_Collection'!C169</f>
        <v>Wet_W1_T7</v>
      </c>
      <c r="H608" s="293" t="s">
        <v>3672</v>
      </c>
      <c r="I608" s="285" t="s">
        <v>1147</v>
      </c>
      <c r="J608" s="233" t="str">
        <f>'WetLitterbags placem_collection'!O169</f>
        <v>G443</v>
      </c>
      <c r="K608" s="235">
        <f>IFERROR(INDEX('Green_rooibos initial weight'!$C$5:$C$1749,MATCH(J608, 'Green_rooibos initial weight'!$A$5:$A$1749,0)),"")</f>
        <v>2.0310000000000001</v>
      </c>
      <c r="L608" s="235">
        <f t="shared" si="67"/>
        <v>1.7812000000000001</v>
      </c>
      <c r="M608" s="235">
        <f>AVERAGE('Ashed teabags wet'!$J$809:$J$813,'Ashed teabags wet'!$J$817:$J$818,'Ashed teabags wet'!$J$820:$J$821)</f>
        <v>5.5094158734921841</v>
      </c>
      <c r="N608" s="235">
        <f t="shared" si="68"/>
        <v>1.6830662844613573</v>
      </c>
      <c r="O608" s="235">
        <f>IF(IFERROR(INDEX('Both teabags AfterWet'!$D$1:$D$839,MATCH(J608,'Both teabags AfterWet'!$B$1:$B$839,0)),"")="","",(IFERROR(INDEX('Both teabags AfterWet'!$D$1:$D$839,MATCH(J608,'Both teabags AfterWet'!$B$1:$B$839,0)),"")))</f>
        <v>0.69789999999999996</v>
      </c>
      <c r="P608" s="235">
        <f t="shared" si="69"/>
        <v>0.5472999999999999</v>
      </c>
      <c r="Q608" s="235">
        <f>IFERROR(INDEX('Ashed teabags wet'!$J$2:$J$825,MATCH(J608,'Ashed teabags wet'!$B$2:$B$825,0)),"")</f>
        <v>8.5487077534794818</v>
      </c>
      <c r="R608" s="235">
        <f t="shared" si="72"/>
        <v>0.50051292246520673</v>
      </c>
      <c r="S608" s="236">
        <f>'WetLitterbags placem_collection'!E169</f>
        <v>42763</v>
      </c>
      <c r="T608" s="236">
        <f>IF('WetLitterbags placem_collection'!G169="","",'WetLitterbags placem_collection'!G169)</f>
        <v>42814</v>
      </c>
      <c r="U608" s="237">
        <f t="shared" si="66"/>
        <v>51</v>
      </c>
      <c r="V608" s="235">
        <f t="shared" si="70"/>
        <v>1.2339000000000002</v>
      </c>
      <c r="W608" s="235">
        <f t="shared" si="71"/>
        <v>1.1825533619961506</v>
      </c>
      <c r="X608">
        <f>IFERROR(INDEX(Rainfall_Wet!$O$2:$O$217,MATCH(B608, Rainfall_Wet!$A$2:$A$217,0)),"")</f>
        <v>181.383442621</v>
      </c>
      <c r="Y608" s="241">
        <v>21.96</v>
      </c>
      <c r="Z608" s="241">
        <v>4.9199999999999982</v>
      </c>
      <c r="AA608" s="241">
        <v>73.12</v>
      </c>
      <c r="AB608" s="242" t="s">
        <v>2688</v>
      </c>
      <c r="AC608" s="241">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s="25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f>
        <v/>
      </c>
      <c r="AM608" t="str">
        <f>IF(ISNUMBER(SEARCH("H", 'WetLitterbags placem_collection'!X169)),"YES","")</f>
        <v/>
      </c>
      <c r="AN608" t="str">
        <f>IF(ISNUMBER(SEARCH("R", 'WetLitterbags placem_collection'!X169)),"YES","")</f>
        <v/>
      </c>
    </row>
    <row r="609" spans="1:40" ht="15" customHeight="1">
      <c r="A609" s="268" t="s">
        <v>2460</v>
      </c>
      <c r="B609" s="282">
        <f>'Dry_Litterbag Placem_Collection'!A170</f>
        <v>168</v>
      </c>
      <c r="C609" s="282" t="str">
        <f>'Dry_Litterbag Placem_Collection'!B170</f>
        <v>Handajega</v>
      </c>
      <c r="D609" s="282" t="s">
        <v>2677</v>
      </c>
      <c r="E609" s="282" t="s">
        <v>2679</v>
      </c>
      <c r="F609" s="282">
        <v>1</v>
      </c>
      <c r="G609" s="283" t="str">
        <f>'Dry_Litterbag Placem_Collection'!C170</f>
        <v>Wet_W1_T8</v>
      </c>
      <c r="H609" s="293" t="s">
        <v>3672</v>
      </c>
      <c r="I609" s="285" t="s">
        <v>1147</v>
      </c>
      <c r="J609" s="233" t="str">
        <f>'WetLitterbags placem_collection'!O170</f>
        <v>G680</v>
      </c>
      <c r="K609" s="235">
        <f>IFERROR(INDEX('Green_rooibos initial weight'!$C$5:$C$1749,MATCH(J609, 'Green_rooibos initial weight'!$A$5:$A$1749,0)),"")</f>
        <v>2.0049999999999999</v>
      </c>
      <c r="L609" s="235">
        <f t="shared" si="67"/>
        <v>1.7551999999999999</v>
      </c>
      <c r="M609" s="235">
        <f>AVERAGE('Ashed teabags wet'!$J$809:$J$813,'Ashed teabags wet'!$J$817:$J$818,'Ashed teabags wet'!$J$820:$J$821)</f>
        <v>5.5094158734921841</v>
      </c>
      <c r="N609" s="235">
        <f t="shared" si="68"/>
        <v>1.658498732588465</v>
      </c>
      <c r="O609" s="235">
        <f>IF(IFERROR(INDEX('Both teabags AfterWet'!$D$1:$D$839,MATCH(J609,'Both teabags AfterWet'!$B$1:$B$839,0)),"")="","",(IFERROR(INDEX('Both teabags AfterWet'!$D$1:$D$839,MATCH(J609,'Both teabags AfterWet'!$B$1:$B$839,0)),"")))</f>
        <v>0.998</v>
      </c>
      <c r="P609" s="235">
        <f t="shared" si="69"/>
        <v>0.84739999999999993</v>
      </c>
      <c r="Q609" s="235">
        <f>IFERROR(INDEX('Ashed teabags wet'!$J$2:$J$825,MATCH(J609,'Ashed teabags wet'!$B$2:$B$825,0)),"")</f>
        <v>7.5706756109248428</v>
      </c>
      <c r="R609" s="235">
        <f t="shared" si="72"/>
        <v>0.78324609487302277</v>
      </c>
      <c r="S609" s="236">
        <f>'WetLitterbags placem_collection'!E170</f>
        <v>42763</v>
      </c>
      <c r="T609" s="236">
        <f>IF('WetLitterbags placem_collection'!G170="","",'WetLitterbags placem_collection'!G170)</f>
        <v>42814</v>
      </c>
      <c r="U609" s="237">
        <f t="shared" si="66"/>
        <v>51</v>
      </c>
      <c r="V609" s="235">
        <f t="shared" si="70"/>
        <v>0.90779999999999994</v>
      </c>
      <c r="W609" s="235">
        <f t="shared" si="71"/>
        <v>0.87525263771544226</v>
      </c>
      <c r="X609">
        <f>IFERROR(INDEX(Rainfall_Wet!$O$2:$O$217,MATCH(B609, Rainfall_Wet!$A$2:$A$217,0)),"")</f>
        <v>181.383442621</v>
      </c>
      <c r="Y609" s="241">
        <v>21.96</v>
      </c>
      <c r="Z609" s="241">
        <v>4.9199999999999982</v>
      </c>
      <c r="AA609" s="241">
        <v>73.12</v>
      </c>
      <c r="AB609" s="242" t="s">
        <v>2688</v>
      </c>
      <c r="AC609" s="241">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s="25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f>
        <v/>
      </c>
      <c r="AM609" t="str">
        <f>IF(ISNUMBER(SEARCH("H", 'WetLitterbags placem_collection'!X170)),"YES","")</f>
        <v/>
      </c>
      <c r="AN609" t="str">
        <f>IF(ISNUMBER(SEARCH("R", 'WetLitterbags placem_collection'!X170)),"YES","")</f>
        <v/>
      </c>
    </row>
    <row r="610" spans="1:40" ht="15" customHeight="1">
      <c r="A610" s="268" t="s">
        <v>2460</v>
      </c>
      <c r="B610" s="282">
        <f>'Dry_Litterbag Placem_Collection'!A171</f>
        <v>169</v>
      </c>
      <c r="C610" s="282" t="str">
        <f>'Dry_Litterbag Placem_Collection'!B171</f>
        <v>Handajega</v>
      </c>
      <c r="D610" s="282" t="s">
        <v>2677</v>
      </c>
      <c r="E610" s="282" t="s">
        <v>2679</v>
      </c>
      <c r="F610" s="282">
        <v>2</v>
      </c>
      <c r="G610" s="283" t="str">
        <f>'Dry_Litterbag Placem_Collection'!C171</f>
        <v>Wet_W2_T1</v>
      </c>
      <c r="H610" s="293" t="s">
        <v>3672</v>
      </c>
      <c r="I610" s="285" t="s">
        <v>1147</v>
      </c>
      <c r="J610" s="233" t="str">
        <f>'WetLitterbags placem_collection'!O171</f>
        <v>G496</v>
      </c>
      <c r="K610" s="235">
        <f>IFERROR(INDEX('Green_rooibos initial weight'!$C$5:$C$1749,MATCH(J610, 'Green_rooibos initial weight'!$A$5:$A$1749,0)),"")</f>
        <v>1.8480000000000001</v>
      </c>
      <c r="L610" s="235">
        <f t="shared" si="67"/>
        <v>1.5982000000000001</v>
      </c>
      <c r="M610" s="235">
        <f>AVERAGE('Ashed teabags wet'!$J$809:$J$813,'Ashed teabags wet'!$J$817:$J$818,'Ashed teabags wet'!$J$820:$J$821)</f>
        <v>5.5094158734921841</v>
      </c>
      <c r="N610" s="235">
        <f t="shared" si="68"/>
        <v>1.510148515509848</v>
      </c>
      <c r="O610" s="235">
        <f>IF(IFERROR(INDEX('Both teabags AfterWet'!$D$1:$D$839,MATCH(J610,'Both teabags AfterWet'!$B$1:$B$839,0)),"")="","",(IFERROR(INDEX('Both teabags AfterWet'!$D$1:$D$839,MATCH(J610,'Both teabags AfterWet'!$B$1:$B$839,0)),"")))</f>
        <v>0.57199999999999995</v>
      </c>
      <c r="P610" s="235">
        <f t="shared" si="69"/>
        <v>0.42139999999999994</v>
      </c>
      <c r="Q610" s="235">
        <f>IFERROR(INDEX('Ashed teabags wet'!$J$2:$J$825,MATCH(J610,'Ashed teabags wet'!$B$2:$B$825,0)),"")</f>
        <v>9.4256259204713331</v>
      </c>
      <c r="R610" s="235">
        <f t="shared" si="72"/>
        <v>0.38168041237113376</v>
      </c>
      <c r="S610" s="236">
        <f>'WetLitterbags placem_collection'!E171</f>
        <v>42763</v>
      </c>
      <c r="T610" s="236">
        <f>IF('WetLitterbags placem_collection'!G171="","",'WetLitterbags placem_collection'!G171)</f>
        <v>42814</v>
      </c>
      <c r="U610" s="237">
        <f t="shared" si="66"/>
        <v>51</v>
      </c>
      <c r="V610" s="235">
        <f t="shared" si="70"/>
        <v>1.1768000000000001</v>
      </c>
      <c r="W610" s="235">
        <f t="shared" si="71"/>
        <v>1.1284681031387143</v>
      </c>
      <c r="X610">
        <f>IFERROR(INDEX(Rainfall_Wet!$O$2:$O$217,MATCH(B610, Rainfall_Wet!$A$2:$A$217,0)),"")</f>
        <v>181.383442621</v>
      </c>
      <c r="Y610" s="241">
        <v>23.96</v>
      </c>
      <c r="Z610" s="241">
        <v>4.9199999999999982</v>
      </c>
      <c r="AA610" s="241">
        <v>71.12</v>
      </c>
      <c r="AB610" s="242" t="s">
        <v>2688</v>
      </c>
      <c r="AC610" s="241">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s="25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f>
        <v/>
      </c>
      <c r="AM610" t="str">
        <f>IF(ISNUMBER(SEARCH("H", 'WetLitterbags placem_collection'!X171)),"YES","")</f>
        <v/>
      </c>
      <c r="AN610" t="str">
        <f>IF(ISNUMBER(SEARCH("R", 'WetLitterbags placem_collection'!X171)),"YES","")</f>
        <v/>
      </c>
    </row>
    <row r="611" spans="1:40" ht="15" customHeight="1">
      <c r="A611" s="268" t="s">
        <v>2460</v>
      </c>
      <c r="B611" s="282">
        <f>'Dry_Litterbag Placem_Collection'!A172</f>
        <v>170</v>
      </c>
      <c r="C611" s="282" t="str">
        <f>'Dry_Litterbag Placem_Collection'!B172</f>
        <v>Handajega</v>
      </c>
      <c r="D611" s="282" t="s">
        <v>2677</v>
      </c>
      <c r="E611" s="282" t="s">
        <v>2679</v>
      </c>
      <c r="F611" s="282">
        <v>2</v>
      </c>
      <c r="G611" s="283" t="str">
        <f>'Dry_Litterbag Placem_Collection'!C172</f>
        <v>Wet_W2_T2</v>
      </c>
      <c r="H611" s="293" t="s">
        <v>3672</v>
      </c>
      <c r="I611" s="285" t="s">
        <v>1147</v>
      </c>
      <c r="J611" s="233" t="str">
        <f>'WetLitterbags placem_collection'!O172</f>
        <v>G674</v>
      </c>
      <c r="K611" s="235">
        <f>IFERROR(INDEX('Green_rooibos initial weight'!$C$5:$C$1749,MATCH(J611, 'Green_rooibos initial weight'!$A$5:$A$1749,0)),"")</f>
        <v>1.9950000000000001</v>
      </c>
      <c r="L611" s="235">
        <f t="shared" si="67"/>
        <v>1.7452000000000001</v>
      </c>
      <c r="M611" s="235">
        <f>AVERAGE('Ashed teabags wet'!$J$809:$J$813,'Ashed teabags wet'!$J$817:$J$818,'Ashed teabags wet'!$J$820:$J$821)</f>
        <v>5.5094158734921841</v>
      </c>
      <c r="N611" s="235">
        <f t="shared" si="68"/>
        <v>1.6490496741758145</v>
      </c>
      <c r="O611" s="235">
        <f>IF(IFERROR(INDEX('Both teabags AfterWet'!$D$1:$D$839,MATCH(J611,'Both teabags AfterWet'!$B$1:$B$839,0)),"")="","",(IFERROR(INDEX('Both teabags AfterWet'!$D$1:$D$839,MATCH(J611,'Both teabags AfterWet'!$B$1:$B$839,0)),"")))</f>
        <v>0.61299999999999999</v>
      </c>
      <c r="P611" s="235">
        <f t="shared" si="69"/>
        <v>0.46239999999999998</v>
      </c>
      <c r="Q611" s="235">
        <f>IFERROR(INDEX('Ashed teabags wet'!$J$2:$J$825,MATCH(J611,'Ashed teabags wet'!$B$2:$B$825,0)),"")</f>
        <v>8.7857847976303241</v>
      </c>
      <c r="R611" s="235">
        <f t="shared" si="72"/>
        <v>0.42177453109575735</v>
      </c>
      <c r="S611" s="236">
        <f>'WetLitterbags placem_collection'!E172</f>
        <v>42763</v>
      </c>
      <c r="T611" s="236">
        <f>IF('WetLitterbags placem_collection'!G172="","",'WetLitterbags placem_collection'!G172)</f>
        <v>42814</v>
      </c>
      <c r="U611" s="237">
        <f t="shared" si="66"/>
        <v>51</v>
      </c>
      <c r="V611" s="235">
        <f t="shared" si="70"/>
        <v>1.2828000000000002</v>
      </c>
      <c r="W611" s="235">
        <f t="shared" si="71"/>
        <v>1.2272751430800573</v>
      </c>
      <c r="X611">
        <f>IFERROR(INDEX(Rainfall_Wet!$O$2:$O$217,MATCH(B611, Rainfall_Wet!$A$2:$A$217,0)),"")</f>
        <v>181.383442621</v>
      </c>
      <c r="Y611" s="241">
        <v>23.96</v>
      </c>
      <c r="Z611" s="241">
        <v>4.9199999999999982</v>
      </c>
      <c r="AA611" s="241">
        <v>71.12</v>
      </c>
      <c r="AB611" s="242" t="s">
        <v>2688</v>
      </c>
      <c r="AC611" s="241">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s="25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f>
        <v/>
      </c>
      <c r="AM611" t="str">
        <f>IF(ISNUMBER(SEARCH("H", 'WetLitterbags placem_collection'!X172)),"YES","")</f>
        <v/>
      </c>
      <c r="AN611" t="str">
        <f>IF(ISNUMBER(SEARCH("R", 'WetLitterbags placem_collection'!X172)),"YES","")</f>
        <v/>
      </c>
    </row>
    <row r="612" spans="1:40" ht="15" customHeight="1">
      <c r="A612" s="268" t="s">
        <v>2460</v>
      </c>
      <c r="B612" s="282">
        <f>'Dry_Litterbag Placem_Collection'!A173</f>
        <v>171</v>
      </c>
      <c r="C612" s="282" t="str">
        <f>'Dry_Litterbag Placem_Collection'!B173</f>
        <v>Handajega</v>
      </c>
      <c r="D612" s="282" t="s">
        <v>2677</v>
      </c>
      <c r="E612" s="282" t="s">
        <v>2679</v>
      </c>
      <c r="F612" s="282">
        <v>2</v>
      </c>
      <c r="G612" s="283" t="str">
        <f>'Dry_Litterbag Placem_Collection'!C173</f>
        <v>Wet_W2_T3</v>
      </c>
      <c r="H612" s="293" t="s">
        <v>3672</v>
      </c>
      <c r="I612" s="285" t="s">
        <v>1147</v>
      </c>
      <c r="J612" s="233" t="str">
        <f>'WetLitterbags placem_collection'!O173</f>
        <v>G504</v>
      </c>
      <c r="K612" s="235">
        <f>IFERROR(INDEX('Green_rooibos initial weight'!$C$5:$C$1749,MATCH(J612, 'Green_rooibos initial weight'!$A$5:$A$1749,0)),"")</f>
        <v>2.0009999999999999</v>
      </c>
      <c r="L612" s="235">
        <f t="shared" si="67"/>
        <v>1.7511999999999999</v>
      </c>
      <c r="M612" s="235">
        <f>AVERAGE('Ashed teabags wet'!$J$809:$J$813,'Ashed teabags wet'!$J$817:$J$818,'Ashed teabags wet'!$J$820:$J$821)</f>
        <v>5.5094158734921841</v>
      </c>
      <c r="N612" s="235">
        <f t="shared" si="68"/>
        <v>1.6547191092234048</v>
      </c>
      <c r="O612" s="235">
        <f>IF(IFERROR(INDEX('Both teabags AfterWet'!$D$1:$D$839,MATCH(J612,'Both teabags AfterWet'!$B$1:$B$839,0)),"")="","",(IFERROR(INDEX('Both teabags AfterWet'!$D$1:$D$839,MATCH(J612,'Both teabags AfterWet'!$B$1:$B$839,0)),"")))</f>
        <v>0.53500000000000003</v>
      </c>
      <c r="P612" s="235">
        <f t="shared" si="69"/>
        <v>0.38440000000000002</v>
      </c>
      <c r="Q612" s="235">
        <f>IFERROR(INDEX('Ashed teabags wet'!$J$2:$J$825,MATCH(J612,'Ashed teabags wet'!$B$2:$B$825,0)),"")</f>
        <v>8.6370444333500629</v>
      </c>
      <c r="R612" s="235">
        <f t="shared" si="72"/>
        <v>0.35119920119820236</v>
      </c>
      <c r="S612" s="236">
        <f>'WetLitterbags placem_collection'!E173</f>
        <v>42763</v>
      </c>
      <c r="T612" s="236">
        <f>IF('WetLitterbags placem_collection'!G173="","",'WetLitterbags placem_collection'!G173)</f>
        <v>42814</v>
      </c>
      <c r="U612" s="237">
        <f t="shared" si="66"/>
        <v>51</v>
      </c>
      <c r="V612" s="235">
        <f t="shared" si="70"/>
        <v>1.3667999999999998</v>
      </c>
      <c r="W612" s="235">
        <f t="shared" si="71"/>
        <v>1.3035199080252025</v>
      </c>
      <c r="X612">
        <f>IFERROR(INDEX(Rainfall_Wet!$O$2:$O$217,MATCH(B612, Rainfall_Wet!$A$2:$A$217,0)),"")</f>
        <v>181.383442621</v>
      </c>
      <c r="Y612" s="241">
        <v>23.96</v>
      </c>
      <c r="Z612" s="241">
        <v>4.9199999999999982</v>
      </c>
      <c r="AA612" s="241">
        <v>71.12</v>
      </c>
      <c r="AB612" s="242" t="s">
        <v>2688</v>
      </c>
      <c r="AC612" s="241">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s="25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f>
        <v/>
      </c>
      <c r="AM612" t="str">
        <f>IF(ISNUMBER(SEARCH("H", 'WetLitterbags placem_collection'!X173)),"YES","")</f>
        <v/>
      </c>
      <c r="AN612" t="str">
        <f>IF(ISNUMBER(SEARCH("R", 'WetLitterbags placem_collection'!X173)),"YES","")</f>
        <v/>
      </c>
    </row>
    <row r="613" spans="1:40" ht="15" customHeight="1">
      <c r="A613" s="268" t="s">
        <v>2460</v>
      </c>
      <c r="B613" s="282">
        <f>'Dry_Litterbag Placem_Collection'!A174</f>
        <v>172</v>
      </c>
      <c r="C613" s="282" t="str">
        <f>'Dry_Litterbag Placem_Collection'!B174</f>
        <v>Handajega</v>
      </c>
      <c r="D613" s="282" t="s">
        <v>2677</v>
      </c>
      <c r="E613" s="282" t="s">
        <v>2679</v>
      </c>
      <c r="F613" s="282">
        <v>2</v>
      </c>
      <c r="G613" s="283" t="str">
        <f>'Dry_Litterbag Placem_Collection'!C174</f>
        <v>Wet_W2_T4</v>
      </c>
      <c r="H613" s="293" t="s">
        <v>3672</v>
      </c>
      <c r="I613" s="285" t="s">
        <v>1147</v>
      </c>
      <c r="J613" s="233" t="str">
        <f>'WetLitterbags placem_collection'!O174</f>
        <v>G439</v>
      </c>
      <c r="K613" s="235">
        <f>IFERROR(INDEX('Green_rooibos initial weight'!$C$5:$C$1749,MATCH(J613, 'Green_rooibos initial weight'!$A$5:$A$1749,0)),"")</f>
        <v>2.069</v>
      </c>
      <c r="L613" s="235">
        <f t="shared" si="67"/>
        <v>1.8191999999999999</v>
      </c>
      <c r="M613" s="235">
        <f>AVERAGE('Ashed teabags wet'!$J$809:$J$813,'Ashed teabags wet'!$J$817:$J$818,'Ashed teabags wet'!$J$820:$J$821)</f>
        <v>5.5094158734921841</v>
      </c>
      <c r="N613" s="235">
        <f t="shared" si="68"/>
        <v>1.71897270642943</v>
      </c>
      <c r="O613" s="235">
        <f>IF(IFERROR(INDEX('Both teabags AfterWet'!$D$1:$D$839,MATCH(J613,'Both teabags AfterWet'!$B$1:$B$839,0)),"")="","",(IFERROR(INDEX('Both teabags AfterWet'!$D$1:$D$839,MATCH(J613,'Both teabags AfterWet'!$B$1:$B$839,0)),"")))</f>
        <v>0.59599999999999997</v>
      </c>
      <c r="P613" s="235">
        <f t="shared" si="69"/>
        <v>0.44539999999999996</v>
      </c>
      <c r="Q613" s="235">
        <f>IFERROR(INDEX('Ashed teabags wet'!$J$2:$J$825,MATCH(J613,'Ashed teabags wet'!$B$2:$B$825,0)),"")</f>
        <v>9.0602409638559092</v>
      </c>
      <c r="R613" s="235">
        <f t="shared" si="72"/>
        <v>0.40504568674698577</v>
      </c>
      <c r="S613" s="236">
        <f>'WetLitterbags placem_collection'!E174</f>
        <v>42763</v>
      </c>
      <c r="T613" s="236">
        <f>IF('WetLitterbags placem_collection'!G174="","",'WetLitterbags placem_collection'!G174)</f>
        <v>42814</v>
      </c>
      <c r="U613" s="237">
        <f t="shared" si="66"/>
        <v>51</v>
      </c>
      <c r="V613" s="235">
        <f t="shared" si="70"/>
        <v>1.3737999999999999</v>
      </c>
      <c r="W613" s="235">
        <f t="shared" si="71"/>
        <v>1.3139270196824442</v>
      </c>
      <c r="X613">
        <f>IFERROR(INDEX(Rainfall_Wet!$O$2:$O$217,MATCH(B613, Rainfall_Wet!$A$2:$A$217,0)),"")</f>
        <v>181.383442621</v>
      </c>
      <c r="Y613" s="241">
        <v>23.96</v>
      </c>
      <c r="Z613" s="241">
        <v>4.9199999999999982</v>
      </c>
      <c r="AA613" s="241">
        <v>71.12</v>
      </c>
      <c r="AB613" s="242" t="s">
        <v>2688</v>
      </c>
      <c r="AC613" s="241">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s="25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f>
        <v/>
      </c>
      <c r="AM613" t="str">
        <f>IF(ISNUMBER(SEARCH("H", 'WetLitterbags placem_collection'!X174)),"YES","")</f>
        <v/>
      </c>
      <c r="AN613" t="str">
        <f>IF(ISNUMBER(SEARCH("R", 'WetLitterbags placem_collection'!X174)),"YES","")</f>
        <v/>
      </c>
    </row>
    <row r="614" spans="1:40" ht="15" customHeight="1">
      <c r="A614" s="268" t="s">
        <v>2460</v>
      </c>
      <c r="B614" s="282">
        <f>'Dry_Litterbag Placem_Collection'!A175</f>
        <v>173</v>
      </c>
      <c r="C614" s="282" t="str">
        <f>'Dry_Litterbag Placem_Collection'!B175</f>
        <v>Handajega</v>
      </c>
      <c r="D614" s="282" t="s">
        <v>2677</v>
      </c>
      <c r="E614" s="282" t="s">
        <v>2679</v>
      </c>
      <c r="F614" s="282">
        <v>2</v>
      </c>
      <c r="G614" s="283" t="str">
        <f>'Dry_Litterbag Placem_Collection'!C175</f>
        <v>Wet_W2_T5</v>
      </c>
      <c r="H614" s="293" t="s">
        <v>3672</v>
      </c>
      <c r="I614" s="285" t="s">
        <v>1147</v>
      </c>
      <c r="J614" s="233" t="str">
        <f>'WetLitterbags placem_collection'!O175</f>
        <v>G865</v>
      </c>
      <c r="K614" s="235">
        <f>IFERROR(INDEX('Green_rooibos initial weight'!$C$5:$C$1749,MATCH(J614, 'Green_rooibos initial weight'!$A$5:$A$1749,0)),"")</f>
        <v>2.036</v>
      </c>
      <c r="L614" s="235">
        <f t="shared" si="67"/>
        <v>1.7862</v>
      </c>
      <c r="M614" s="235">
        <f>AVERAGE('Ashed teabags wet'!$J$809:$J$813,'Ashed teabags wet'!$J$817:$J$818,'Ashed teabags wet'!$J$820:$J$821)</f>
        <v>5.5094158734921841</v>
      </c>
      <c r="N614" s="235">
        <f t="shared" si="68"/>
        <v>1.6877908136676827</v>
      </c>
      <c r="O614" s="235">
        <f>IF(IFERROR(INDEX('Both teabags AfterWet'!$D$1:$D$839,MATCH(J614,'Both teabags AfterWet'!$B$1:$B$839,0)),"")="","",(IFERROR(INDEX('Both teabags AfterWet'!$D$1:$D$839,MATCH(J614,'Both teabags AfterWet'!$B$1:$B$839,0)),"")))</f>
        <v>0.65549999999999997</v>
      </c>
      <c r="P614" s="235">
        <f t="shared" si="69"/>
        <v>0.5048999999999999</v>
      </c>
      <c r="Q614" s="235">
        <f>IFERROR(INDEX('Ashed teabags wet'!$J$2:$J$825,MATCH(J614,'Ashed teabags wet'!$B$2:$B$825,0)),"")</f>
        <v>9.1408591408588276</v>
      </c>
      <c r="R614" s="235">
        <f t="shared" si="72"/>
        <v>0.4587478021978037</v>
      </c>
      <c r="S614" s="236">
        <f>'WetLitterbags placem_collection'!E175</f>
        <v>42763</v>
      </c>
      <c r="T614" s="236">
        <f>IF('WetLitterbags placem_collection'!G175="","",'WetLitterbags placem_collection'!G175)</f>
        <v>42814</v>
      </c>
      <c r="U614" s="237">
        <f t="shared" si="66"/>
        <v>51</v>
      </c>
      <c r="V614" s="235">
        <f t="shared" si="70"/>
        <v>1.2813000000000001</v>
      </c>
      <c r="W614" s="235">
        <f t="shared" si="71"/>
        <v>1.2290430114698789</v>
      </c>
      <c r="X614">
        <f>IFERROR(INDEX(Rainfall_Wet!$O$2:$O$217,MATCH(B614, Rainfall_Wet!$A$2:$A$217,0)),"")</f>
        <v>181.383442621</v>
      </c>
      <c r="Y614" s="241">
        <v>23.96</v>
      </c>
      <c r="Z614" s="241">
        <v>4.9199999999999982</v>
      </c>
      <c r="AA614" s="241">
        <v>71.12</v>
      </c>
      <c r="AB614" s="242" t="s">
        <v>2688</v>
      </c>
      <c r="AC614" s="241">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s="25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f>
        <v/>
      </c>
      <c r="AM614" t="str">
        <f>IF(ISNUMBER(SEARCH("H", 'WetLitterbags placem_collection'!X175)),"YES","")</f>
        <v/>
      </c>
      <c r="AN614" t="str">
        <f>IF(ISNUMBER(SEARCH("R", 'WetLitterbags placem_collection'!X175)),"YES","")</f>
        <v/>
      </c>
    </row>
    <row r="615" spans="1:40" ht="15" customHeight="1">
      <c r="A615" s="268" t="s">
        <v>2460</v>
      </c>
      <c r="B615" s="282">
        <f>'Dry_Litterbag Placem_Collection'!A176</f>
        <v>174</v>
      </c>
      <c r="C615" s="282" t="str">
        <f>'Dry_Litterbag Placem_Collection'!B176</f>
        <v>Handajega</v>
      </c>
      <c r="D615" s="282" t="s">
        <v>2677</v>
      </c>
      <c r="E615" s="282" t="s">
        <v>2679</v>
      </c>
      <c r="F615" s="282">
        <v>2</v>
      </c>
      <c r="G615" s="283" t="str">
        <f>'Dry_Litterbag Placem_Collection'!C176</f>
        <v>Wet_W2_T6</v>
      </c>
      <c r="H615" s="293" t="s">
        <v>3672</v>
      </c>
      <c r="I615" s="285" t="s">
        <v>1147</v>
      </c>
      <c r="J615" s="233" t="str">
        <f>'WetLitterbags placem_collection'!O176</f>
        <v>G736</v>
      </c>
      <c r="K615" s="235">
        <f>IFERROR(INDEX('Green_rooibos initial weight'!$C$5:$C$1749,MATCH(J615, 'Green_rooibos initial weight'!$A$5:$A$1749,0)),"")</f>
        <v>2.0760000000000001</v>
      </c>
      <c r="L615" s="235">
        <f t="shared" si="67"/>
        <v>1.8262</v>
      </c>
      <c r="M615" s="235">
        <f>AVERAGE('Ashed teabags wet'!$J$809:$J$813,'Ashed teabags wet'!$J$817:$J$818,'Ashed teabags wet'!$J$820:$J$821)</f>
        <v>5.5094158734921841</v>
      </c>
      <c r="N615" s="235">
        <f t="shared" si="68"/>
        <v>1.7255870473182857</v>
      </c>
      <c r="O615" s="235">
        <f>IF(IFERROR(INDEX('Both teabags AfterWet'!$D$1:$D$839,MATCH(J615,'Both teabags AfterWet'!$B$1:$B$839,0)),"")="","",(IFERROR(INDEX('Both teabags AfterWet'!$D$1:$D$839,MATCH(J615,'Both teabags AfterWet'!$B$1:$B$839,0)),"")))</f>
        <v>0.63500000000000001</v>
      </c>
      <c r="P615" s="235">
        <f t="shared" si="69"/>
        <v>0.4844</v>
      </c>
      <c r="Q615" s="235">
        <f>IFERROR(INDEX('Ashed teabags wet'!$J$2:$J$825,MATCH(J615,'Ashed teabags wet'!$B$2:$B$825,0)),"")</f>
        <v>8.7727944800392965</v>
      </c>
      <c r="R615" s="235">
        <f t="shared" si="72"/>
        <v>0.44190458353868967</v>
      </c>
      <c r="S615" s="236">
        <f>'WetLitterbags placem_collection'!E176</f>
        <v>42763</v>
      </c>
      <c r="T615" s="236">
        <f>IF('WetLitterbags placem_collection'!G176="","",'WetLitterbags placem_collection'!G176)</f>
        <v>42814</v>
      </c>
      <c r="U615" s="237">
        <f t="shared" si="66"/>
        <v>51</v>
      </c>
      <c r="V615" s="235">
        <f t="shared" si="70"/>
        <v>1.3418000000000001</v>
      </c>
      <c r="W615" s="235">
        <f t="shared" si="71"/>
        <v>1.2836824637795961</v>
      </c>
      <c r="X615">
        <f>IFERROR(INDEX(Rainfall_Wet!$O$2:$O$217,MATCH(B615, Rainfall_Wet!$A$2:$A$217,0)),"")</f>
        <v>181.383442621</v>
      </c>
      <c r="Y615" s="241">
        <v>23.96</v>
      </c>
      <c r="Z615" s="241">
        <v>4.9199999999999982</v>
      </c>
      <c r="AA615" s="241">
        <v>71.12</v>
      </c>
      <c r="AB615" s="242" t="s">
        <v>2688</v>
      </c>
      <c r="AC615" s="241">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s="25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f>
        <v/>
      </c>
      <c r="AM615" t="str">
        <f>IF(ISNUMBER(SEARCH("H", 'WetLitterbags placem_collection'!X176)),"YES","")</f>
        <v/>
      </c>
      <c r="AN615" t="str">
        <f>IF(ISNUMBER(SEARCH("R", 'WetLitterbags placem_collection'!X176)),"YES","")</f>
        <v/>
      </c>
    </row>
    <row r="616" spans="1:40" ht="15" customHeight="1">
      <c r="A616" s="268" t="s">
        <v>2460</v>
      </c>
      <c r="B616" s="282">
        <f>'Dry_Litterbag Placem_Collection'!A177</f>
        <v>175</v>
      </c>
      <c r="C616" s="282" t="str">
        <f>'Dry_Litterbag Placem_Collection'!B177</f>
        <v>Handajega</v>
      </c>
      <c r="D616" s="282" t="s">
        <v>2677</v>
      </c>
      <c r="E616" s="282" t="s">
        <v>2679</v>
      </c>
      <c r="F616" s="282">
        <v>2</v>
      </c>
      <c r="G616" s="283" t="str">
        <f>'Dry_Litterbag Placem_Collection'!C177</f>
        <v>Wet_W2_T7</v>
      </c>
      <c r="H616" s="293" t="s">
        <v>3672</v>
      </c>
      <c r="I616" s="285" t="s">
        <v>1147</v>
      </c>
      <c r="J616" s="233" t="str">
        <f>'WetLitterbags placem_collection'!O177</f>
        <v>G792</v>
      </c>
      <c r="K616" s="235">
        <f>IFERROR(INDEX('Green_rooibos initial weight'!$C$5:$C$1749,MATCH(J616, 'Green_rooibos initial weight'!$A$5:$A$1749,0)),"")</f>
        <v>2.0550000000000002</v>
      </c>
      <c r="L616" s="235">
        <f t="shared" si="67"/>
        <v>1.8052000000000001</v>
      </c>
      <c r="M616" s="235">
        <f>AVERAGE('Ashed teabags wet'!$J$809:$J$813,'Ashed teabags wet'!$J$817:$J$818,'Ashed teabags wet'!$J$820:$J$821)</f>
        <v>5.5094158734921841</v>
      </c>
      <c r="N616" s="235">
        <f t="shared" si="68"/>
        <v>1.7057440246517193</v>
      </c>
      <c r="O616" s="235" t="str">
        <f>IF(IFERROR(INDEX('Both teabags AfterWet'!$D$1:$D$839,MATCH(J616,'Both teabags AfterWet'!$B$1:$B$839,0)),"")="","",(IFERROR(INDEX('Both teabags AfterWet'!$D$1:$D$839,MATCH(J616,'Both teabags AfterWet'!$B$1:$B$839,0)),"")))</f>
        <v/>
      </c>
      <c r="P616" s="235" t="str">
        <f t="shared" si="69"/>
        <v/>
      </c>
      <c r="Q616" s="235" t="str">
        <f>IFERROR(INDEX('Ashed teabags wet'!$J$2:$J$825,MATCH(J616,'Ashed teabags wet'!$B$2:$B$825,0)),"")</f>
        <v/>
      </c>
      <c r="R616" s="235" t="str">
        <f t="shared" si="72"/>
        <v/>
      </c>
      <c r="S616" s="236">
        <f>'WetLitterbags placem_collection'!E177</f>
        <v>42763</v>
      </c>
      <c r="T616" s="236">
        <f>IF('WetLitterbags placem_collection'!G177="","",'WetLitterbags placem_collection'!G177)</f>
        <v>42814</v>
      </c>
      <c r="U616" s="237">
        <f t="shared" si="66"/>
        <v>51</v>
      </c>
      <c r="V616" s="235" t="str">
        <f t="shared" si="70"/>
        <v/>
      </c>
      <c r="W616" s="235" t="str">
        <f t="shared" si="71"/>
        <v/>
      </c>
      <c r="X616">
        <f>IFERROR(INDEX(Rainfall_Wet!$O$2:$O$217,MATCH(B616, Rainfall_Wet!$A$2:$A$217,0)),"")</f>
        <v>181.383442621</v>
      </c>
      <c r="Y616" s="241">
        <v>23.96</v>
      </c>
      <c r="Z616" s="241">
        <v>4.9199999999999982</v>
      </c>
      <c r="AA616" s="241">
        <v>71.12</v>
      </c>
      <c r="AB616" s="242" t="s">
        <v>2688</v>
      </c>
      <c r="AC616" s="241">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s="25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f>
        <v/>
      </c>
      <c r="AM616" t="str">
        <f>IF(ISNUMBER(SEARCH("H", 'WetLitterbags placem_collection'!X177)),"YES","")</f>
        <v/>
      </c>
      <c r="AN616" t="str">
        <f>IF(ISNUMBER(SEARCH("R", 'WetLitterbags placem_collection'!X177)),"YES","")</f>
        <v/>
      </c>
    </row>
    <row r="617" spans="1:40" ht="15" customHeight="1">
      <c r="A617" s="268" t="s">
        <v>2460</v>
      </c>
      <c r="B617" s="282">
        <f>'Dry_Litterbag Placem_Collection'!A178</f>
        <v>176</v>
      </c>
      <c r="C617" s="282" t="str">
        <f>'Dry_Litterbag Placem_Collection'!B178</f>
        <v>Handajega</v>
      </c>
      <c r="D617" s="282" t="s">
        <v>2677</v>
      </c>
      <c r="E617" s="282" t="s">
        <v>2679</v>
      </c>
      <c r="F617" s="282">
        <v>2</v>
      </c>
      <c r="G617" s="283" t="str">
        <f>'Dry_Litterbag Placem_Collection'!C178</f>
        <v>Wet_W2_T8</v>
      </c>
      <c r="H617" s="293" t="s">
        <v>3672</v>
      </c>
      <c r="I617" s="285" t="s">
        <v>1147</v>
      </c>
      <c r="J617" s="233" t="str">
        <f>'WetLitterbags placem_collection'!O178</f>
        <v>G470</v>
      </c>
      <c r="K617" s="235">
        <f>IFERROR(INDEX('Green_rooibos initial weight'!$C$5:$C$1749,MATCH(J617, 'Green_rooibos initial weight'!$A$5:$A$1749,0)),"")</f>
        <v>1.9970000000000001</v>
      </c>
      <c r="L617" s="235">
        <f t="shared" si="67"/>
        <v>1.7472000000000001</v>
      </c>
      <c r="M617" s="235">
        <f>AVERAGE('Ashed teabags wet'!$J$809:$J$813,'Ashed teabags wet'!$J$817:$J$818,'Ashed teabags wet'!$J$820:$J$821)</f>
        <v>5.5094158734921841</v>
      </c>
      <c r="N617" s="235">
        <f t="shared" si="68"/>
        <v>1.6509394858583446</v>
      </c>
      <c r="O617" s="235">
        <f>IF(IFERROR(INDEX('Both teabags AfterWet'!$D$1:$D$839,MATCH(J617,'Both teabags AfterWet'!$B$1:$B$839,0)),"")="","",(IFERROR(INDEX('Both teabags AfterWet'!$D$1:$D$839,MATCH(J617,'Both teabags AfterWet'!$B$1:$B$839,0)),"")))</f>
        <v>0.60299999999999998</v>
      </c>
      <c r="P617" s="235">
        <f t="shared" si="69"/>
        <v>0.45239999999999997</v>
      </c>
      <c r="Q617" s="235">
        <f>IFERROR(INDEX('Ashed teabags wet'!$J$2:$J$825,MATCH(J617,'Ashed teabags wet'!$B$2:$B$825,0)),"")</f>
        <v>9.3558282208585464</v>
      </c>
      <c r="R617" s="235">
        <f t="shared" si="72"/>
        <v>0.4100742331288359</v>
      </c>
      <c r="S617" s="236">
        <f>'WetLitterbags placem_collection'!E178</f>
        <v>42763</v>
      </c>
      <c r="T617" s="236">
        <f>IF('WetLitterbags placem_collection'!G178="","",'WetLitterbags placem_collection'!G178)</f>
        <v>42814</v>
      </c>
      <c r="U617" s="237">
        <f t="shared" si="66"/>
        <v>51</v>
      </c>
      <c r="V617" s="235">
        <f t="shared" si="70"/>
        <v>1.2948000000000002</v>
      </c>
      <c r="W617" s="235">
        <f t="shared" si="71"/>
        <v>1.2408652527295088</v>
      </c>
      <c r="X617">
        <f>IFERROR(INDEX(Rainfall_Wet!$O$2:$O$217,MATCH(B617, Rainfall_Wet!$A$2:$A$217,0)),"")</f>
        <v>181.383442621</v>
      </c>
      <c r="Y617" s="241">
        <v>23.96</v>
      </c>
      <c r="Z617" s="241">
        <v>4.9199999999999982</v>
      </c>
      <c r="AA617" s="241">
        <v>71.12</v>
      </c>
      <c r="AB617" s="242" t="s">
        <v>2688</v>
      </c>
      <c r="AC617" s="241">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s="25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f>
        <v/>
      </c>
      <c r="AM617" t="str">
        <f>IF(ISNUMBER(SEARCH("H", 'WetLitterbags placem_collection'!X178)),"YES","")</f>
        <v/>
      </c>
      <c r="AN617" t="str">
        <f>IF(ISNUMBER(SEARCH("R", 'WetLitterbags placem_collection'!X178)),"YES","")</f>
        <v/>
      </c>
    </row>
    <row r="618" spans="1:40" ht="15" customHeight="1">
      <c r="A618" s="268" t="s">
        <v>2460</v>
      </c>
      <c r="B618" s="282">
        <f>'Dry_Litterbag Placem_Collection'!A179</f>
        <v>177</v>
      </c>
      <c r="C618" s="282" t="str">
        <f>'Dry_Litterbag Placem_Collection'!B179</f>
        <v>Handajega</v>
      </c>
      <c r="D618" s="282" t="s">
        <v>2677</v>
      </c>
      <c r="E618" s="282" t="s">
        <v>2679</v>
      </c>
      <c r="F618" s="282">
        <v>3</v>
      </c>
      <c r="G618" s="283" t="str">
        <f>'Dry_Litterbag Placem_Collection'!C179</f>
        <v>Wet_W3_T1</v>
      </c>
      <c r="H618" s="293" t="s">
        <v>3672</v>
      </c>
      <c r="I618" s="285" t="s">
        <v>1147</v>
      </c>
      <c r="J618" s="233" t="str">
        <f>'WetLitterbags placem_collection'!O179</f>
        <v>G483</v>
      </c>
      <c r="K618" s="235">
        <f>IFERROR(INDEX('Green_rooibos initial weight'!$C$5:$C$1749,MATCH(J618, 'Green_rooibos initial weight'!$A$5:$A$1749,0)),"")</f>
        <v>1.9750000000000001</v>
      </c>
      <c r="L618" s="235">
        <f t="shared" si="67"/>
        <v>1.7252000000000001</v>
      </c>
      <c r="M618" s="235">
        <f>AVERAGE('Ashed teabags wet'!$J$809:$J$813,'Ashed teabags wet'!$J$817:$J$818,'Ashed teabags wet'!$J$820:$J$821)</f>
        <v>5.5094158734921841</v>
      </c>
      <c r="N618" s="235">
        <f t="shared" si="68"/>
        <v>1.630151557350513</v>
      </c>
      <c r="O618" s="235">
        <f>IF(IFERROR(INDEX('Both teabags AfterWet'!$D$1:$D$839,MATCH(J618,'Both teabags AfterWet'!$B$1:$B$839,0)),"")="","",(IFERROR(INDEX('Both teabags AfterWet'!$D$1:$D$839,MATCH(J618,'Both teabags AfterWet'!$B$1:$B$839,0)),"")))</f>
        <v>0.58399999999999996</v>
      </c>
      <c r="P618" s="235">
        <f t="shared" si="69"/>
        <v>0.43339999999999995</v>
      </c>
      <c r="Q618" s="235">
        <f>IFERROR(INDEX('Ashed teabags wet'!$J$2:$J$825,MATCH(J618,'Ashed teabags wet'!$B$2:$B$825,0)),"")</f>
        <v>8.5170340681363346</v>
      </c>
      <c r="R618" s="235">
        <f t="shared" si="72"/>
        <v>0.39648717434869707</v>
      </c>
      <c r="S618" s="236">
        <f>'WetLitterbags placem_collection'!E179</f>
        <v>42763</v>
      </c>
      <c r="T618" s="236">
        <f>IF('WetLitterbags placem_collection'!G179="","",'WetLitterbags placem_collection'!G179)</f>
        <v>42815</v>
      </c>
      <c r="U618" s="237">
        <f t="shared" si="66"/>
        <v>52</v>
      </c>
      <c r="V618" s="235">
        <f t="shared" si="70"/>
        <v>1.2918000000000001</v>
      </c>
      <c r="W618" s="235">
        <f t="shared" si="71"/>
        <v>1.2336643830018159</v>
      </c>
      <c r="X618">
        <f>IFERROR(INDEX(Rainfall_Wet!$O$2:$O$217,MATCH(B618, Rainfall_Wet!$A$2:$A$217,0)),"")</f>
        <v>188.24043152799999</v>
      </c>
      <c r="Y618" s="241">
        <v>25.96</v>
      </c>
      <c r="Z618" s="241">
        <v>8.9200000000000017</v>
      </c>
      <c r="AA618" s="241">
        <v>65.12</v>
      </c>
      <c r="AB618" s="242" t="s">
        <v>2688</v>
      </c>
      <c r="AC618" s="241">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s="25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f>
        <v/>
      </c>
      <c r="AM618" t="str">
        <f>IF(ISNUMBER(SEARCH("H", 'WetLitterbags placem_collection'!X179)),"YES","")</f>
        <v/>
      </c>
      <c r="AN618" t="str">
        <f>IF(ISNUMBER(SEARCH("R", 'WetLitterbags placem_collection'!X179)),"YES","")</f>
        <v/>
      </c>
    </row>
    <row r="619" spans="1:40" ht="15" customHeight="1">
      <c r="A619" s="268" t="s">
        <v>2460</v>
      </c>
      <c r="B619" s="282">
        <f>'Dry_Litterbag Placem_Collection'!A180</f>
        <v>178</v>
      </c>
      <c r="C619" s="282" t="str">
        <f>'Dry_Litterbag Placem_Collection'!B180</f>
        <v>Handajega</v>
      </c>
      <c r="D619" s="282" t="s">
        <v>2677</v>
      </c>
      <c r="E619" s="282" t="s">
        <v>2679</v>
      </c>
      <c r="F619" s="282">
        <v>3</v>
      </c>
      <c r="G619" s="283" t="str">
        <f>'Dry_Litterbag Placem_Collection'!C180</f>
        <v>Wet_W3_T2</v>
      </c>
      <c r="H619" s="293" t="s">
        <v>3672</v>
      </c>
      <c r="I619" s="285" t="s">
        <v>1147</v>
      </c>
      <c r="J619" s="233" t="str">
        <f>'WetLitterbags placem_collection'!O180</f>
        <v>G893</v>
      </c>
      <c r="K619" s="235">
        <f>IFERROR(INDEX('Green_rooibos initial weight'!$C$5:$C$1749,MATCH(J619, 'Green_rooibos initial weight'!$A$5:$A$1749,0)),"")</f>
        <v>2.036</v>
      </c>
      <c r="L619" s="235">
        <f t="shared" si="67"/>
        <v>1.7862</v>
      </c>
      <c r="M619" s="235">
        <f>AVERAGE('Ashed teabags wet'!$J$809:$J$813,'Ashed teabags wet'!$J$817:$J$818,'Ashed teabags wet'!$J$820:$J$821)</f>
        <v>5.5094158734921841</v>
      </c>
      <c r="N619" s="235">
        <f t="shared" si="68"/>
        <v>1.6877908136676827</v>
      </c>
      <c r="O619" s="235">
        <f>IF(IFERROR(INDEX('Both teabags AfterWet'!$D$1:$D$839,MATCH(J619,'Both teabags AfterWet'!$B$1:$B$839,0)),"")="","",(IFERROR(INDEX('Both teabags AfterWet'!$D$1:$D$839,MATCH(J619,'Both teabags AfterWet'!$B$1:$B$839,0)),"")))</f>
        <v>0.60699999999999998</v>
      </c>
      <c r="P619" s="235">
        <f t="shared" si="69"/>
        <v>0.45639999999999997</v>
      </c>
      <c r="Q619" s="235">
        <f>IFERROR(INDEX('Ashed teabags wet'!$J$2:$J$825,MATCH(J619,'Ashed teabags wet'!$B$2:$B$825,0)),"")</f>
        <v>8.1265206812653794</v>
      </c>
      <c r="R619" s="235">
        <f t="shared" si="72"/>
        <v>0.41931055961070479</v>
      </c>
      <c r="S619" s="236">
        <f>'WetLitterbags placem_collection'!E180</f>
        <v>42763</v>
      </c>
      <c r="T619" s="236">
        <f>IF('WetLitterbags placem_collection'!G180="","",'WetLitterbags placem_collection'!G180)</f>
        <v>42815</v>
      </c>
      <c r="U619" s="237">
        <f t="shared" si="66"/>
        <v>52</v>
      </c>
      <c r="V619" s="235">
        <f t="shared" si="70"/>
        <v>1.3298000000000001</v>
      </c>
      <c r="W619" s="235">
        <f t="shared" si="71"/>
        <v>1.268480254056978</v>
      </c>
      <c r="X619">
        <f>IFERROR(INDEX(Rainfall_Wet!$O$2:$O$217,MATCH(B619, Rainfall_Wet!$A$2:$A$217,0)),"")</f>
        <v>188.24043152799999</v>
      </c>
      <c r="Y619" s="241">
        <v>25.96</v>
      </c>
      <c r="Z619" s="241">
        <v>8.9200000000000017</v>
      </c>
      <c r="AA619" s="241">
        <v>65.12</v>
      </c>
      <c r="AB619" s="242" t="s">
        <v>2688</v>
      </c>
      <c r="AC619" s="241">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s="25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f>
        <v/>
      </c>
      <c r="AM619" t="str">
        <f>IF(ISNUMBER(SEARCH("H", 'WetLitterbags placem_collection'!X180)),"YES","")</f>
        <v/>
      </c>
      <c r="AN619" t="str">
        <f>IF(ISNUMBER(SEARCH("R", 'WetLitterbags placem_collection'!X180)),"YES","")</f>
        <v>YES</v>
      </c>
    </row>
    <row r="620" spans="1:40" ht="15" customHeight="1">
      <c r="A620" s="268" t="s">
        <v>2460</v>
      </c>
      <c r="B620" s="282">
        <f>'Dry_Litterbag Placem_Collection'!A181</f>
        <v>179</v>
      </c>
      <c r="C620" s="282" t="str">
        <f>'Dry_Litterbag Placem_Collection'!B181</f>
        <v>Handajega</v>
      </c>
      <c r="D620" s="282" t="s">
        <v>2677</v>
      </c>
      <c r="E620" s="282" t="s">
        <v>2679</v>
      </c>
      <c r="F620" s="282">
        <v>3</v>
      </c>
      <c r="G620" s="283" t="str">
        <f>'Dry_Litterbag Placem_Collection'!C181</f>
        <v>Wet_W3_T3</v>
      </c>
      <c r="H620" s="293" t="s">
        <v>3672</v>
      </c>
      <c r="I620" s="285" t="s">
        <v>1147</v>
      </c>
      <c r="J620" s="233" t="str">
        <f>'WetLitterbags placem_collection'!O181</f>
        <v>G826</v>
      </c>
      <c r="K620" s="235">
        <f>IFERROR(INDEX('Green_rooibos initial weight'!$C$5:$C$1749,MATCH(J620, 'Green_rooibos initial weight'!$A$5:$A$1749,0)),"")</f>
        <v>2.15</v>
      </c>
      <c r="L620" s="235">
        <f t="shared" si="67"/>
        <v>1.9001999999999999</v>
      </c>
      <c r="M620" s="235">
        <f>AVERAGE('Ashed teabags wet'!$J$809:$J$813,'Ashed teabags wet'!$J$817:$J$818,'Ashed teabags wet'!$J$820:$J$821)</f>
        <v>5.5094158734921841</v>
      </c>
      <c r="N620" s="235">
        <f t="shared" si="68"/>
        <v>1.7955100795719015</v>
      </c>
      <c r="O620" s="235">
        <f>IF(IFERROR(INDEX('Both teabags AfterWet'!$D$1:$D$839,MATCH(J620,'Both teabags AfterWet'!$B$1:$B$839,0)),"")="","",(IFERROR(INDEX('Both teabags AfterWet'!$D$1:$D$839,MATCH(J620,'Both teabags AfterWet'!$B$1:$B$839,0)),"")))</f>
        <v>0.60060000000000002</v>
      </c>
      <c r="P620" s="235">
        <f t="shared" si="69"/>
        <v>0.45</v>
      </c>
      <c r="Q620" s="235">
        <f>IFERROR(INDEX('Ashed teabags wet'!$J$2:$J$825,MATCH(J620,'Ashed teabags wet'!$B$2:$B$825,0)),"")</f>
        <v>8.7676570871892565</v>
      </c>
      <c r="R620" s="235">
        <f t="shared" si="72"/>
        <v>0.41054554310764835</v>
      </c>
      <c r="S620" s="236">
        <f>'WetLitterbags placem_collection'!E181</f>
        <v>42763</v>
      </c>
      <c r="T620" s="236">
        <f>IF('WetLitterbags placem_collection'!G181="","",'WetLitterbags placem_collection'!G181)</f>
        <v>42815</v>
      </c>
      <c r="U620" s="237">
        <f t="shared" si="66"/>
        <v>52</v>
      </c>
      <c r="V620" s="235">
        <f t="shared" si="70"/>
        <v>1.4501999999999999</v>
      </c>
      <c r="W620" s="235">
        <f t="shared" si="71"/>
        <v>1.3849645364642531</v>
      </c>
      <c r="X620">
        <f>IFERROR(INDEX(Rainfall_Wet!$O$2:$O$217,MATCH(B620, Rainfall_Wet!$A$2:$A$217,0)),"")</f>
        <v>188.24043152799999</v>
      </c>
      <c r="Y620" s="241">
        <v>25.96</v>
      </c>
      <c r="Z620" s="241">
        <v>8.9200000000000017</v>
      </c>
      <c r="AA620" s="241">
        <v>65.12</v>
      </c>
      <c r="AB620" s="242" t="s">
        <v>2688</v>
      </c>
      <c r="AC620" s="241">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s="25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f>
        <v/>
      </c>
      <c r="AM620" t="str">
        <f>IF(ISNUMBER(SEARCH("H", 'WetLitterbags placem_collection'!X181)),"YES","")</f>
        <v/>
      </c>
      <c r="AN620" t="str">
        <f>IF(ISNUMBER(SEARCH("R", 'WetLitterbags placem_collection'!X181)),"YES","")</f>
        <v/>
      </c>
    </row>
    <row r="621" spans="1:40" ht="15" customHeight="1">
      <c r="A621" s="268" t="s">
        <v>2460</v>
      </c>
      <c r="B621" s="282">
        <f>'Dry_Litterbag Placem_Collection'!A182</f>
        <v>180</v>
      </c>
      <c r="C621" s="282" t="str">
        <f>'Dry_Litterbag Placem_Collection'!B182</f>
        <v>Handajega</v>
      </c>
      <c r="D621" s="282" t="s">
        <v>2677</v>
      </c>
      <c r="E621" s="282" t="s">
        <v>2679</v>
      </c>
      <c r="F621" s="282">
        <v>3</v>
      </c>
      <c r="G621" s="283" t="str">
        <f>'Dry_Litterbag Placem_Collection'!C182</f>
        <v>Wet_W3_T4</v>
      </c>
      <c r="H621" s="293" t="s">
        <v>3672</v>
      </c>
      <c r="I621" s="285" t="s">
        <v>1147</v>
      </c>
      <c r="J621" s="233" t="str">
        <f>'WetLitterbags placem_collection'!O182</f>
        <v>G783</v>
      </c>
      <c r="K621" s="235">
        <f>IFERROR(INDEX('Green_rooibos initial weight'!$C$5:$C$1749,MATCH(J621, 'Green_rooibos initial weight'!$A$5:$A$1749,0)),"")</f>
        <v>1.976</v>
      </c>
      <c r="L621" s="235">
        <f t="shared" si="67"/>
        <v>1.7262</v>
      </c>
      <c r="M621" s="235">
        <f>AVERAGE('Ashed teabags wet'!$J$809:$J$813,'Ashed teabags wet'!$J$817:$J$818,'Ashed teabags wet'!$J$820:$J$821)</f>
        <v>5.5094158734921841</v>
      </c>
      <c r="N621" s="235">
        <f t="shared" si="68"/>
        <v>1.6310964631917779</v>
      </c>
      <c r="O621" s="235">
        <f>IF(IFERROR(INDEX('Both teabags AfterWet'!$D$1:$D$839,MATCH(J621,'Both teabags AfterWet'!$B$1:$B$839,0)),"")="","",(IFERROR(INDEX('Both teabags AfterWet'!$D$1:$D$839,MATCH(J621,'Both teabags AfterWet'!$B$1:$B$839,0)),"")))</f>
        <v>0.627</v>
      </c>
      <c r="P621" s="235">
        <f t="shared" si="69"/>
        <v>0.47639999999999999</v>
      </c>
      <c r="Q621" s="235">
        <f>IFERROR(INDEX('Ashed teabags wet'!$J$2:$J$825,MATCH(J621,'Ashed teabags wet'!$B$2:$B$825,0)),"")</f>
        <v>8.7719298245612158</v>
      </c>
      <c r="R621" s="235">
        <f t="shared" si="72"/>
        <v>0.43461052631579034</v>
      </c>
      <c r="S621" s="236">
        <f>'WetLitterbags placem_collection'!E182</f>
        <v>42763</v>
      </c>
      <c r="T621" s="236">
        <f>IF('WetLitterbags placem_collection'!G182="","",'WetLitterbags placem_collection'!G182)</f>
        <v>42815</v>
      </c>
      <c r="U621" s="237">
        <f t="shared" si="66"/>
        <v>52</v>
      </c>
      <c r="V621" s="235">
        <f t="shared" si="70"/>
        <v>1.2498</v>
      </c>
      <c r="W621" s="235">
        <f t="shared" si="71"/>
        <v>1.1964859368759875</v>
      </c>
      <c r="X621">
        <f>IFERROR(INDEX(Rainfall_Wet!$O$2:$O$217,MATCH(B621, Rainfall_Wet!$A$2:$A$217,0)),"")</f>
        <v>188.24043152799999</v>
      </c>
      <c r="Y621" s="241">
        <v>25.96</v>
      </c>
      <c r="Z621" s="241">
        <v>8.9200000000000017</v>
      </c>
      <c r="AA621" s="241">
        <v>65.12</v>
      </c>
      <c r="AB621" s="242" t="s">
        <v>2688</v>
      </c>
      <c r="AC621" s="241">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s="25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f>
        <v/>
      </c>
      <c r="AM621" t="str">
        <f>IF(ISNUMBER(SEARCH("H", 'WetLitterbags placem_collection'!X182)),"YES","")</f>
        <v/>
      </c>
      <c r="AN621" t="str">
        <f>IF(ISNUMBER(SEARCH("R", 'WetLitterbags placem_collection'!X182)),"YES","")</f>
        <v/>
      </c>
    </row>
    <row r="622" spans="1:40" ht="15" customHeight="1">
      <c r="A622" s="268" t="s">
        <v>2460</v>
      </c>
      <c r="B622" s="282">
        <f>'Dry_Litterbag Placem_Collection'!A183</f>
        <v>181</v>
      </c>
      <c r="C622" s="282" t="str">
        <f>'Dry_Litterbag Placem_Collection'!B183</f>
        <v>Handajega</v>
      </c>
      <c r="D622" s="282" t="s">
        <v>2677</v>
      </c>
      <c r="E622" s="282" t="s">
        <v>2679</v>
      </c>
      <c r="F622" s="282">
        <v>3</v>
      </c>
      <c r="G622" s="283" t="str">
        <f>'Dry_Litterbag Placem_Collection'!C183</f>
        <v>Wet_W3_T5</v>
      </c>
      <c r="H622" s="293" t="s">
        <v>3672</v>
      </c>
      <c r="I622" s="285" t="s">
        <v>1147</v>
      </c>
      <c r="J622" s="233" t="str">
        <f>'WetLitterbags placem_collection'!O183</f>
        <v>G551</v>
      </c>
      <c r="K622" s="235">
        <f>IFERROR(INDEX('Green_rooibos initial weight'!$C$5:$C$1749,MATCH(J622, 'Green_rooibos initial weight'!$A$5:$A$1749,0)),"")</f>
        <v>2.1160000000000001</v>
      </c>
      <c r="L622" s="235">
        <f t="shared" si="67"/>
        <v>1.8662000000000001</v>
      </c>
      <c r="M622" s="235">
        <f>AVERAGE('Ashed teabags wet'!$J$809:$J$813,'Ashed teabags wet'!$J$817:$J$818,'Ashed teabags wet'!$J$820:$J$821)</f>
        <v>5.5094158734921841</v>
      </c>
      <c r="N622" s="235">
        <f t="shared" si="68"/>
        <v>1.763383280968889</v>
      </c>
      <c r="O622" s="235">
        <f>IF(IFERROR(INDEX('Both teabags AfterWet'!$D$1:$D$839,MATCH(J622,'Both teabags AfterWet'!$B$1:$B$839,0)),"")="","",(IFERROR(INDEX('Both teabags AfterWet'!$D$1:$D$839,MATCH(J622,'Both teabags AfterWet'!$B$1:$B$839,0)),"")))</f>
        <v>0.61199999999999999</v>
      </c>
      <c r="P622" s="235">
        <f t="shared" si="69"/>
        <v>0.46139999999999998</v>
      </c>
      <c r="Q622" s="235">
        <f>IFERROR(INDEX('Ashed teabags wet'!$J$2:$J$825,MATCH(J622,'Ashed teabags wet'!$B$2:$B$825,0)),"")</f>
        <v>8.5532746823073538</v>
      </c>
      <c r="R622" s="235">
        <f t="shared" si="72"/>
        <v>0.42193519061583384</v>
      </c>
      <c r="S622" s="236">
        <f>'WetLitterbags placem_collection'!E183</f>
        <v>42763</v>
      </c>
      <c r="T622" s="236">
        <f>IF('WetLitterbags placem_collection'!G183="","",'WetLitterbags placem_collection'!G183)</f>
        <v>42815</v>
      </c>
      <c r="U622" s="237">
        <f t="shared" si="66"/>
        <v>52</v>
      </c>
      <c r="V622" s="235">
        <f t="shared" si="70"/>
        <v>1.4048</v>
      </c>
      <c r="W622" s="235">
        <f t="shared" si="71"/>
        <v>1.341448090353055</v>
      </c>
      <c r="X622">
        <f>IFERROR(INDEX(Rainfall_Wet!$O$2:$O$217,MATCH(B622, Rainfall_Wet!$A$2:$A$217,0)),"")</f>
        <v>188.24043152799999</v>
      </c>
      <c r="Y622" s="241">
        <v>25.96</v>
      </c>
      <c r="Z622" s="241">
        <v>8.9200000000000017</v>
      </c>
      <c r="AA622" s="241">
        <v>65.12</v>
      </c>
      <c r="AB622" s="242" t="s">
        <v>2688</v>
      </c>
      <c r="AC622" s="241">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s="25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f>
        <v/>
      </c>
      <c r="AM622" t="str">
        <f>IF(ISNUMBER(SEARCH("H", 'WetLitterbags placem_collection'!X183)),"YES","")</f>
        <v/>
      </c>
      <c r="AN622" t="str">
        <f>IF(ISNUMBER(SEARCH("R", 'WetLitterbags placem_collection'!X183)),"YES","")</f>
        <v/>
      </c>
    </row>
    <row r="623" spans="1:40" ht="15" customHeight="1">
      <c r="A623" s="268" t="s">
        <v>2460</v>
      </c>
      <c r="B623" s="282">
        <f>'Dry_Litterbag Placem_Collection'!A184</f>
        <v>182</v>
      </c>
      <c r="C623" s="282" t="str">
        <f>'Dry_Litterbag Placem_Collection'!B184</f>
        <v>Handajega</v>
      </c>
      <c r="D623" s="282" t="s">
        <v>2677</v>
      </c>
      <c r="E623" s="282" t="s">
        <v>2679</v>
      </c>
      <c r="F623" s="282">
        <v>3</v>
      </c>
      <c r="G623" s="283" t="str">
        <f>'Dry_Litterbag Placem_Collection'!C184</f>
        <v>Wet_W3_T6</v>
      </c>
      <c r="H623" s="293" t="s">
        <v>3672</v>
      </c>
      <c r="I623" s="285" t="s">
        <v>1147</v>
      </c>
      <c r="J623" s="233" t="str">
        <f>'WetLitterbags placem_collection'!O184</f>
        <v>G818</v>
      </c>
      <c r="K623" s="235">
        <f>IFERROR(INDEX('Green_rooibos initial weight'!$C$5:$C$1749,MATCH(J623, 'Green_rooibos initial weight'!$A$5:$A$1749,0)),"")</f>
        <v>2.0099999999999998</v>
      </c>
      <c r="L623" s="235">
        <f t="shared" si="67"/>
        <v>1.7601999999999998</v>
      </c>
      <c r="M623" s="235">
        <f>AVERAGE('Ashed teabags wet'!$J$809:$J$813,'Ashed teabags wet'!$J$817:$J$818,'Ashed teabags wet'!$J$820:$J$821)</f>
        <v>5.5094158734921841</v>
      </c>
      <c r="N623" s="235">
        <f t="shared" si="68"/>
        <v>1.6632232617947904</v>
      </c>
      <c r="O623" s="235">
        <f>IF(IFERROR(INDEX('Both teabags AfterWet'!$D$1:$D$839,MATCH(J623,'Both teabags AfterWet'!$B$1:$B$839,0)),"")="","",(IFERROR(INDEX('Both teabags AfterWet'!$D$1:$D$839,MATCH(J623,'Both teabags AfterWet'!$B$1:$B$839,0)),"")))</f>
        <v>0.60450000000000004</v>
      </c>
      <c r="P623" s="235">
        <f t="shared" si="69"/>
        <v>0.45390000000000003</v>
      </c>
      <c r="Q623" s="235">
        <f>IFERROR(INDEX('Ashed teabags wet'!$J$2:$J$825,MATCH(J623,'Ashed teabags wet'!$B$2:$B$825,0)),"")</f>
        <v>10.028790786949029</v>
      </c>
      <c r="R623" s="235">
        <f t="shared" si="72"/>
        <v>0.40837931861803839</v>
      </c>
      <c r="S623" s="236">
        <f>'WetLitterbags placem_collection'!E184</f>
        <v>42763</v>
      </c>
      <c r="T623" s="236">
        <f>IF('WetLitterbags placem_collection'!G184="","",'WetLitterbags placem_collection'!G184)</f>
        <v>42815</v>
      </c>
      <c r="U623" s="237">
        <f t="shared" si="66"/>
        <v>52</v>
      </c>
      <c r="V623" s="235">
        <f t="shared" si="70"/>
        <v>1.3062999999999998</v>
      </c>
      <c r="W623" s="235">
        <f t="shared" si="71"/>
        <v>1.254843943176752</v>
      </c>
      <c r="X623">
        <f>IFERROR(INDEX(Rainfall_Wet!$O$2:$O$217,MATCH(B623, Rainfall_Wet!$A$2:$A$217,0)),"")</f>
        <v>188.24043152799999</v>
      </c>
      <c r="Y623" s="241">
        <v>25.96</v>
      </c>
      <c r="Z623" s="241">
        <v>8.9200000000000017</v>
      </c>
      <c r="AA623" s="241">
        <v>65.12</v>
      </c>
      <c r="AB623" s="242" t="s">
        <v>2688</v>
      </c>
      <c r="AC623" s="241">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s="25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f>
        <v/>
      </c>
      <c r="AM623" t="str">
        <f>IF(ISNUMBER(SEARCH("H", 'WetLitterbags placem_collection'!X184)),"YES","")</f>
        <v/>
      </c>
      <c r="AN623" t="str">
        <f>IF(ISNUMBER(SEARCH("R", 'WetLitterbags placem_collection'!X184)),"YES","")</f>
        <v/>
      </c>
    </row>
    <row r="624" spans="1:40" ht="15" customHeight="1">
      <c r="A624" s="268" t="s">
        <v>2460</v>
      </c>
      <c r="B624" s="282">
        <f>'Dry_Litterbag Placem_Collection'!A185</f>
        <v>183</v>
      </c>
      <c r="C624" s="282" t="str">
        <f>'Dry_Litterbag Placem_Collection'!B185</f>
        <v>Handajega</v>
      </c>
      <c r="D624" s="282" t="s">
        <v>2677</v>
      </c>
      <c r="E624" s="282" t="s">
        <v>2679</v>
      </c>
      <c r="F624" s="282">
        <v>3</v>
      </c>
      <c r="G624" s="283" t="str">
        <f>'Dry_Litterbag Placem_Collection'!C185</f>
        <v>Wet_W3_T7</v>
      </c>
      <c r="H624" s="293" t="s">
        <v>3672</v>
      </c>
      <c r="I624" s="285" t="s">
        <v>1147</v>
      </c>
      <c r="J624" s="233" t="str">
        <f>'WetLitterbags placem_collection'!O185</f>
        <v>G896</v>
      </c>
      <c r="K624" s="235">
        <f>IFERROR(INDEX('Green_rooibos initial weight'!$C$5:$C$1749,MATCH(J624, 'Green_rooibos initial weight'!$A$5:$A$1749,0)),"")</f>
        <v>1.982</v>
      </c>
      <c r="L624" s="235">
        <f t="shared" si="67"/>
        <v>1.7322</v>
      </c>
      <c r="M624" s="235">
        <f>AVERAGE('Ashed teabags wet'!$J$809:$J$813,'Ashed teabags wet'!$J$817:$J$818,'Ashed teabags wet'!$J$820:$J$821)</f>
        <v>5.5094158734921841</v>
      </c>
      <c r="N624" s="235">
        <f t="shared" si="68"/>
        <v>1.6367658982393682</v>
      </c>
      <c r="O624" s="235">
        <f>IF(IFERROR(INDEX('Both teabags AfterWet'!$D$1:$D$839,MATCH(J624,'Both teabags AfterWet'!$B$1:$B$839,0)),"")="","",(IFERROR(INDEX('Both teabags AfterWet'!$D$1:$D$839,MATCH(J624,'Both teabags AfterWet'!$B$1:$B$839,0)),"")))</f>
        <v>0.61</v>
      </c>
      <c r="P624" s="235">
        <f t="shared" si="69"/>
        <v>0.45939999999999998</v>
      </c>
      <c r="Q624" s="235">
        <f>IFERROR(INDEX('Ashed teabags wet'!$J$2:$J$825,MATCH(J624,'Ashed teabags wet'!$B$2:$B$825,0)),"")</f>
        <v>9.3827160493825037</v>
      </c>
      <c r="R624" s="235">
        <f t="shared" si="72"/>
        <v>0.41629580246913678</v>
      </c>
      <c r="S624" s="236">
        <f>'WetLitterbags placem_collection'!E185</f>
        <v>42763</v>
      </c>
      <c r="T624" s="236">
        <f>IF('WetLitterbags placem_collection'!G185="","",'WetLitterbags placem_collection'!G185)</f>
        <v>42815</v>
      </c>
      <c r="U624" s="237">
        <f t="shared" si="66"/>
        <v>52</v>
      </c>
      <c r="V624" s="235">
        <f t="shared" si="70"/>
        <v>1.2727999999999999</v>
      </c>
      <c r="W624" s="235">
        <f t="shared" si="71"/>
        <v>1.2204700957702315</v>
      </c>
      <c r="X624">
        <f>IFERROR(INDEX(Rainfall_Wet!$O$2:$O$217,MATCH(B624, Rainfall_Wet!$A$2:$A$217,0)),"")</f>
        <v>188.24043152799999</v>
      </c>
      <c r="Y624" s="241">
        <v>25.96</v>
      </c>
      <c r="Z624" s="241">
        <v>8.9200000000000017</v>
      </c>
      <c r="AA624" s="241">
        <v>65.12</v>
      </c>
      <c r="AB624" s="242" t="s">
        <v>2688</v>
      </c>
      <c r="AC624" s="241">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s="25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f>
        <v/>
      </c>
      <c r="AM624" t="str">
        <f>IF(ISNUMBER(SEARCH("H", 'WetLitterbags placem_collection'!X185)),"YES","")</f>
        <v/>
      </c>
      <c r="AN624" t="str">
        <f>IF(ISNUMBER(SEARCH("R", 'WetLitterbags placem_collection'!X185)),"YES","")</f>
        <v/>
      </c>
    </row>
    <row r="625" spans="1:40" ht="15" customHeight="1">
      <c r="A625" s="268" t="s">
        <v>2460</v>
      </c>
      <c r="B625" s="282">
        <f>'Dry_Litterbag Placem_Collection'!A186</f>
        <v>184</v>
      </c>
      <c r="C625" s="282" t="str">
        <f>'Dry_Litterbag Placem_Collection'!B186</f>
        <v>Handajega</v>
      </c>
      <c r="D625" s="282" t="s">
        <v>2677</v>
      </c>
      <c r="E625" s="282" t="s">
        <v>2679</v>
      </c>
      <c r="F625" s="282">
        <v>3</v>
      </c>
      <c r="G625" s="283" t="str">
        <f>'Dry_Litterbag Placem_Collection'!C186</f>
        <v>Wet_W3_T8</v>
      </c>
      <c r="H625" s="293" t="s">
        <v>3672</v>
      </c>
      <c r="I625" s="285" t="s">
        <v>1147</v>
      </c>
      <c r="J625" s="233" t="str">
        <f>'WetLitterbags placem_collection'!O186</f>
        <v>G337</v>
      </c>
      <c r="K625" s="235">
        <f>IFERROR(INDEX('Green_rooibos initial weight'!$C$5:$C$1749,MATCH(J625, 'Green_rooibos initial weight'!$A$5:$A$1749,0)),"")</f>
        <v>1.8680000000000001</v>
      </c>
      <c r="L625" s="235">
        <f t="shared" si="67"/>
        <v>1.6182000000000001</v>
      </c>
      <c r="M625" s="235">
        <f>AVERAGE('Ashed teabags wet'!$J$809:$J$813,'Ashed teabags wet'!$J$817:$J$818,'Ashed teabags wet'!$J$820:$J$821)</f>
        <v>5.5094158734921841</v>
      </c>
      <c r="N625" s="235">
        <f t="shared" si="68"/>
        <v>1.5290466323351495</v>
      </c>
      <c r="O625" s="235">
        <f>IF(IFERROR(INDEX('Both teabags AfterWet'!$D$1:$D$839,MATCH(J625,'Both teabags AfterWet'!$B$1:$B$839,0)),"")="","",(IFERROR(INDEX('Both teabags AfterWet'!$D$1:$D$839,MATCH(J625,'Both teabags AfterWet'!$B$1:$B$839,0)),"")))</f>
        <v>0.63060000000000005</v>
      </c>
      <c r="P625" s="235">
        <f t="shared" si="69"/>
        <v>0.48000000000000004</v>
      </c>
      <c r="Q625" s="235">
        <f>IFERROR(INDEX('Ashed teabags wet'!$J$2:$J$825,MATCH(J625,'Ashed teabags wet'!$B$2:$B$825,0)),"")</f>
        <v>10.824230387289536</v>
      </c>
      <c r="R625" s="235">
        <f t="shared" si="72"/>
        <v>0.42804369414101029</v>
      </c>
      <c r="S625" s="236">
        <f>'WetLitterbags placem_collection'!E186</f>
        <v>42763</v>
      </c>
      <c r="T625" s="236">
        <f>IF('WetLitterbags placem_collection'!G186="","",'WetLitterbags placem_collection'!G186)</f>
        <v>42815</v>
      </c>
      <c r="U625" s="237">
        <f t="shared" si="66"/>
        <v>52</v>
      </c>
      <c r="V625" s="235">
        <f t="shared" si="70"/>
        <v>1.1382000000000001</v>
      </c>
      <c r="W625" s="235">
        <f t="shared" si="71"/>
        <v>1.1010029381941391</v>
      </c>
      <c r="X625">
        <f>IFERROR(INDEX(Rainfall_Wet!$O$2:$O$217,MATCH(B625, Rainfall_Wet!$A$2:$A$217,0)),"")</f>
        <v>188.24043152799999</v>
      </c>
      <c r="Y625" s="241">
        <v>25.96</v>
      </c>
      <c r="Z625" s="241">
        <v>8.9200000000000017</v>
      </c>
      <c r="AA625" s="241">
        <v>65.12</v>
      </c>
      <c r="AB625" s="242" t="s">
        <v>2688</v>
      </c>
      <c r="AC625" s="241">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s="25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f>
        <v/>
      </c>
      <c r="AM625" t="str">
        <f>IF(ISNUMBER(SEARCH("H", 'WetLitterbags placem_collection'!X186)),"YES","")</f>
        <v>YES</v>
      </c>
      <c r="AN625" t="str">
        <f>IF(ISNUMBER(SEARCH("R", 'WetLitterbags placem_collection'!X186)),"YES","")</f>
        <v/>
      </c>
    </row>
    <row r="626" spans="1:40" ht="15" customHeight="1">
      <c r="A626" s="268" t="s">
        <v>2460</v>
      </c>
      <c r="B626" s="282">
        <f>'Dry_Litterbag Placem_Collection'!A187</f>
        <v>185</v>
      </c>
      <c r="C626" s="282" t="str">
        <f>'Dry_Litterbag Placem_Collection'!B187</f>
        <v>Handajega</v>
      </c>
      <c r="D626" s="282" t="s">
        <v>2677</v>
      </c>
      <c r="E626" s="282" t="s">
        <v>2679</v>
      </c>
      <c r="F626" s="282">
        <v>4</v>
      </c>
      <c r="G626" s="283" t="str">
        <f>'Dry_Litterbag Placem_Collection'!C187</f>
        <v>Wet_W4_T1</v>
      </c>
      <c r="H626" s="293" t="s">
        <v>3672</v>
      </c>
      <c r="I626" s="285" t="s">
        <v>1147</v>
      </c>
      <c r="J626" s="233" t="str">
        <f>'WetLitterbags placem_collection'!O187</f>
        <v>G564</v>
      </c>
      <c r="K626" s="235">
        <f>IFERROR(INDEX('Green_rooibos initial weight'!$C$5:$C$1749,MATCH(J626, 'Green_rooibos initial weight'!$A$5:$A$1749,0)),"")</f>
        <v>1.95</v>
      </c>
      <c r="L626" s="235">
        <f t="shared" si="67"/>
        <v>1.7001999999999999</v>
      </c>
      <c r="M626" s="235">
        <f>AVERAGE('Ashed teabags wet'!$J$809:$J$813,'Ashed teabags wet'!$J$817:$J$818,'Ashed teabags wet'!$J$820:$J$821)</f>
        <v>5.5094158734921841</v>
      </c>
      <c r="N626" s="235">
        <f t="shared" si="68"/>
        <v>1.6065289113188859</v>
      </c>
      <c r="O626" s="235">
        <f>IF(IFERROR(INDEX('Both teabags AfterWet'!$D$1:$D$839,MATCH(J626,'Both teabags AfterWet'!$B$1:$B$839,0)),"")="","",(IFERROR(INDEX('Both teabags AfterWet'!$D$1:$D$839,MATCH(J626,'Both teabags AfterWet'!$B$1:$B$839,0)),"")))</f>
        <v>0.626</v>
      </c>
      <c r="P626" s="235">
        <f t="shared" si="69"/>
        <v>0.47539999999999999</v>
      </c>
      <c r="Q626" s="235">
        <f>IFERROR(INDEX('Ashed teabags wet'!$J$2:$J$825,MATCH(J626,'Ashed teabags wet'!$B$2:$B$825,0)),"")</f>
        <v>8.4325396825389731</v>
      </c>
      <c r="R626" s="235">
        <f t="shared" si="72"/>
        <v>0.43531170634920974</v>
      </c>
      <c r="S626" s="236">
        <f>'WetLitterbags placem_collection'!E187</f>
        <v>42763</v>
      </c>
      <c r="T626" s="236">
        <f>IF('WetLitterbags placem_collection'!G187="","",'WetLitterbags placem_collection'!G187)</f>
        <v>42815</v>
      </c>
      <c r="U626" s="237">
        <f t="shared" si="66"/>
        <v>52</v>
      </c>
      <c r="V626" s="235">
        <f t="shared" si="70"/>
        <v>1.2247999999999999</v>
      </c>
      <c r="W626" s="235">
        <f t="shared" si="71"/>
        <v>1.1712172049696761</v>
      </c>
      <c r="X626">
        <f>IFERROR(INDEX(Rainfall_Wet!$O$2:$O$217,MATCH(B626, Rainfall_Wet!$A$2:$A$217,0)),"")</f>
        <v>188.24043152799999</v>
      </c>
      <c r="Y626" s="241">
        <v>25.96</v>
      </c>
      <c r="Z626" s="241">
        <v>8.9200000000000017</v>
      </c>
      <c r="AA626" s="241">
        <v>65.12</v>
      </c>
      <c r="AB626" s="242" t="s">
        <v>2688</v>
      </c>
      <c r="AC626" s="241">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s="25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f>
        <v/>
      </c>
      <c r="AM626" t="str">
        <f>IF(ISNUMBER(SEARCH("H", 'WetLitterbags placem_collection'!X187)),"YES","")</f>
        <v/>
      </c>
      <c r="AN626" t="str">
        <f>IF(ISNUMBER(SEARCH("R", 'WetLitterbags placem_collection'!X187)),"YES","")</f>
        <v/>
      </c>
    </row>
    <row r="627" spans="1:40" ht="15" customHeight="1">
      <c r="A627" s="268" t="s">
        <v>2460</v>
      </c>
      <c r="B627" s="282">
        <f>'Dry_Litterbag Placem_Collection'!A188</f>
        <v>186</v>
      </c>
      <c r="C627" s="282" t="str">
        <f>'Dry_Litterbag Placem_Collection'!B188</f>
        <v>Handajega</v>
      </c>
      <c r="D627" s="282" t="s">
        <v>2677</v>
      </c>
      <c r="E627" s="282" t="s">
        <v>2679</v>
      </c>
      <c r="F627" s="282">
        <v>4</v>
      </c>
      <c r="G627" s="283" t="str">
        <f>'Dry_Litterbag Placem_Collection'!C188</f>
        <v>Wet_W4_T2</v>
      </c>
      <c r="H627" s="293" t="s">
        <v>3672</v>
      </c>
      <c r="I627" s="285" t="s">
        <v>1147</v>
      </c>
      <c r="J627" s="233" t="str">
        <f>'WetLitterbags placem_collection'!O188</f>
        <v>G608</v>
      </c>
      <c r="K627" s="235">
        <f>IFERROR(INDEX('Green_rooibos initial weight'!$C$5:$C$1749,MATCH(J627, 'Green_rooibos initial weight'!$A$5:$A$1749,0)),"")</f>
        <v>2.0259999999999998</v>
      </c>
      <c r="L627" s="235">
        <f t="shared" si="67"/>
        <v>1.7761999999999998</v>
      </c>
      <c r="M627" s="235">
        <f>AVERAGE('Ashed teabags wet'!$J$809:$J$813,'Ashed teabags wet'!$J$817:$J$818,'Ashed teabags wet'!$J$820:$J$821)</f>
        <v>5.5094158734921841</v>
      </c>
      <c r="N627" s="235">
        <f t="shared" si="68"/>
        <v>1.6783417552550317</v>
      </c>
      <c r="O627" s="235" t="str">
        <f>IF(IFERROR(INDEX('Both teabags AfterWet'!$D$1:$D$839,MATCH(J627,'Both teabags AfterWet'!$B$1:$B$839,0)),"")="","",(IFERROR(INDEX('Both teabags AfterWet'!$D$1:$D$839,MATCH(J627,'Both teabags AfterWet'!$B$1:$B$839,0)),"")))</f>
        <v/>
      </c>
      <c r="P627" s="235" t="str">
        <f t="shared" si="69"/>
        <v/>
      </c>
      <c r="Q627" s="235">
        <f>IFERROR(INDEX('Ashed teabags wet'!$J$2:$J$825,MATCH(J627,'Ashed teabags wet'!$B$2:$B$825,0)),"")</f>
        <v>9.0274314214466642</v>
      </c>
      <c r="R627" s="235" t="str">
        <f t="shared" si="72"/>
        <v/>
      </c>
      <c r="S627" s="236">
        <f>'WetLitterbags placem_collection'!E188</f>
        <v>42763</v>
      </c>
      <c r="T627" s="236">
        <f>IF('WetLitterbags placem_collection'!G188="","",'WetLitterbags placem_collection'!G188)</f>
        <v>42815</v>
      </c>
      <c r="U627" s="237">
        <f t="shared" si="66"/>
        <v>52</v>
      </c>
      <c r="V627" s="235" t="str">
        <f t="shared" si="70"/>
        <v/>
      </c>
      <c r="W627" s="235" t="str">
        <f t="shared" si="71"/>
        <v/>
      </c>
      <c r="X627">
        <f>IFERROR(INDEX(Rainfall_Wet!$O$2:$O$217,MATCH(B627, Rainfall_Wet!$A$2:$A$217,0)),"")</f>
        <v>188.24043152799999</v>
      </c>
      <c r="Y627" s="241">
        <v>25.96</v>
      </c>
      <c r="Z627" s="241">
        <v>8.9200000000000017</v>
      </c>
      <c r="AA627" s="241">
        <v>65.12</v>
      </c>
      <c r="AB627" s="242" t="s">
        <v>2688</v>
      </c>
      <c r="AC627" s="241">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s="25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f>
        <v/>
      </c>
      <c r="AM627" t="str">
        <f>IF(ISNUMBER(SEARCH("H", 'WetLitterbags placem_collection'!X188)),"YES","")</f>
        <v/>
      </c>
      <c r="AN627" t="str">
        <f>IF(ISNUMBER(SEARCH("R", 'WetLitterbags placem_collection'!X188)),"YES","")</f>
        <v/>
      </c>
    </row>
    <row r="628" spans="1:40" ht="15" customHeight="1">
      <c r="A628" s="268" t="s">
        <v>2460</v>
      </c>
      <c r="B628" s="282">
        <f>'Dry_Litterbag Placem_Collection'!A189</f>
        <v>187</v>
      </c>
      <c r="C628" s="282" t="str">
        <f>'Dry_Litterbag Placem_Collection'!B189</f>
        <v>Handajega</v>
      </c>
      <c r="D628" s="282" t="s">
        <v>2677</v>
      </c>
      <c r="E628" s="282" t="s">
        <v>2679</v>
      </c>
      <c r="F628" s="282">
        <v>4</v>
      </c>
      <c r="G628" s="283" t="str">
        <f>'Dry_Litterbag Placem_Collection'!C189</f>
        <v>Wet_W4_T3</v>
      </c>
      <c r="H628" s="293" t="s">
        <v>3672</v>
      </c>
      <c r="I628" s="285" t="s">
        <v>1147</v>
      </c>
      <c r="J628" s="233" t="str">
        <f>'WetLitterbags placem_collection'!O189</f>
        <v>G365</v>
      </c>
      <c r="K628" s="235">
        <f>IFERROR(INDEX('Green_rooibos initial weight'!$C$5:$C$1749,MATCH(J628, 'Green_rooibos initial weight'!$A$5:$A$1749,0)),"")</f>
        <v>1.954</v>
      </c>
      <c r="L628" s="235">
        <f t="shared" si="67"/>
        <v>1.7041999999999999</v>
      </c>
      <c r="M628" s="235">
        <f>AVERAGE('Ashed teabags wet'!$J$809:$J$813,'Ashed teabags wet'!$J$817:$J$818,'Ashed teabags wet'!$J$820:$J$821)</f>
        <v>5.5094158734921841</v>
      </c>
      <c r="N628" s="235">
        <f t="shared" si="68"/>
        <v>1.6103085346839461</v>
      </c>
      <c r="O628" s="235">
        <f>IF(IFERROR(INDEX('Both teabags AfterWet'!$D$1:$D$839,MATCH(J628,'Both teabags AfterWet'!$B$1:$B$839,0)),"")="","",(IFERROR(INDEX('Both teabags AfterWet'!$D$1:$D$839,MATCH(J628,'Both teabags AfterWet'!$B$1:$B$839,0)),"")))</f>
        <v>0.6714</v>
      </c>
      <c r="P628" s="235">
        <f t="shared" si="69"/>
        <v>0.52079999999999993</v>
      </c>
      <c r="Q628" s="235">
        <f>IFERROR(INDEX('Ashed teabags wet'!$J$2:$J$825,MATCH(J628,'Ashed teabags wet'!$B$2:$B$825,0)),"")</f>
        <v>8.8162456661709641</v>
      </c>
      <c r="R628" s="235">
        <f t="shared" si="72"/>
        <v>0.47488499257058153</v>
      </c>
      <c r="S628" s="236">
        <f>'WetLitterbags placem_collection'!E189</f>
        <v>42763</v>
      </c>
      <c r="T628" s="236">
        <f>IF('WetLitterbags placem_collection'!G189="","",'WetLitterbags placem_collection'!G189)</f>
        <v>42815</v>
      </c>
      <c r="U628" s="237">
        <f t="shared" si="66"/>
        <v>52</v>
      </c>
      <c r="V628" s="235">
        <f t="shared" si="70"/>
        <v>1.1834</v>
      </c>
      <c r="W628" s="235">
        <f t="shared" si="71"/>
        <v>1.1354235421133645</v>
      </c>
      <c r="X628">
        <f>IFERROR(INDEX(Rainfall_Wet!$O$2:$O$217,MATCH(B628, Rainfall_Wet!$A$2:$A$217,0)),"")</f>
        <v>188.24043152799999</v>
      </c>
      <c r="Y628" s="241">
        <v>25.96</v>
      </c>
      <c r="Z628" s="241">
        <v>8.9200000000000017</v>
      </c>
      <c r="AA628" s="241">
        <v>65.12</v>
      </c>
      <c r="AB628" s="242" t="s">
        <v>2688</v>
      </c>
      <c r="AC628" s="241">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s="25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f>
        <v/>
      </c>
      <c r="AM628" t="str">
        <f>IF(ISNUMBER(SEARCH("H", 'WetLitterbags placem_collection'!X189)),"YES","")</f>
        <v/>
      </c>
      <c r="AN628" t="str">
        <f>IF(ISNUMBER(SEARCH("R", 'WetLitterbags placem_collection'!X189)),"YES","")</f>
        <v/>
      </c>
    </row>
    <row r="629" spans="1:40" ht="15" customHeight="1">
      <c r="A629" s="268" t="s">
        <v>2460</v>
      </c>
      <c r="B629" s="282">
        <f>'Dry_Litterbag Placem_Collection'!A190</f>
        <v>188</v>
      </c>
      <c r="C629" s="282" t="str">
        <f>'Dry_Litterbag Placem_Collection'!B190</f>
        <v>Handajega</v>
      </c>
      <c r="D629" s="282" t="s">
        <v>2677</v>
      </c>
      <c r="E629" s="282" t="s">
        <v>2679</v>
      </c>
      <c r="F629" s="282">
        <v>4</v>
      </c>
      <c r="G629" s="283" t="str">
        <f>'Dry_Litterbag Placem_Collection'!C190</f>
        <v>Wet_W4_T4</v>
      </c>
      <c r="H629" s="293" t="s">
        <v>3672</v>
      </c>
      <c r="I629" s="285" t="s">
        <v>1147</v>
      </c>
      <c r="J629" s="233" t="str">
        <f>'WetLitterbags placem_collection'!O190</f>
        <v>G375</v>
      </c>
      <c r="K629" s="235">
        <f>IFERROR(INDEX('Green_rooibos initial weight'!$C$5:$C$1749,MATCH(J629, 'Green_rooibos initial weight'!$A$5:$A$1749,0)),"")</f>
        <v>1.9810000000000001</v>
      </c>
      <c r="L629" s="235">
        <f t="shared" si="67"/>
        <v>1.7312000000000001</v>
      </c>
      <c r="M629" s="235">
        <f>AVERAGE('Ashed teabags wet'!$J$809:$J$813,'Ashed teabags wet'!$J$817:$J$818,'Ashed teabags wet'!$J$820:$J$821)</f>
        <v>5.5094158734921841</v>
      </c>
      <c r="N629" s="235">
        <f t="shared" si="68"/>
        <v>1.6358209923981033</v>
      </c>
      <c r="O629" s="235">
        <f>IF(IFERROR(INDEX('Both teabags AfterWet'!$D$1:$D$839,MATCH(J629,'Both teabags AfterWet'!$B$1:$B$839,0)),"")="","",(IFERROR(INDEX('Both teabags AfterWet'!$D$1:$D$839,MATCH(J629,'Both teabags AfterWet'!$B$1:$B$839,0)),"")))</f>
        <v>0.55700000000000005</v>
      </c>
      <c r="P629" s="235">
        <f t="shared" si="69"/>
        <v>0.40640000000000004</v>
      </c>
      <c r="Q629" s="235">
        <f>IFERROR(INDEX('Ashed teabags wet'!$J$2:$J$825,MATCH(J629,'Ashed teabags wet'!$B$2:$B$825,0)),"")</f>
        <v>8.3130772970344644</v>
      </c>
      <c r="R629" s="235">
        <f t="shared" si="72"/>
        <v>0.37261565386485196</v>
      </c>
      <c r="S629" s="236">
        <f>'WetLitterbags placem_collection'!E190</f>
        <v>42763</v>
      </c>
      <c r="T629" s="236">
        <f>IF('WetLitterbags placem_collection'!G190="","",'WetLitterbags placem_collection'!G190)</f>
        <v>42815</v>
      </c>
      <c r="U629" s="237">
        <f t="shared" si="66"/>
        <v>52</v>
      </c>
      <c r="V629" s="235">
        <f t="shared" si="70"/>
        <v>1.3248</v>
      </c>
      <c r="W629" s="235">
        <f t="shared" si="71"/>
        <v>1.2632053385332513</v>
      </c>
      <c r="X629">
        <f>IFERROR(INDEX(Rainfall_Wet!$O$2:$O$217,MATCH(B629, Rainfall_Wet!$A$2:$A$217,0)),"")</f>
        <v>188.24043152799999</v>
      </c>
      <c r="Y629" s="241">
        <v>25.96</v>
      </c>
      <c r="Z629" s="241">
        <v>8.9200000000000017</v>
      </c>
      <c r="AA629" s="241">
        <v>65.12</v>
      </c>
      <c r="AB629" s="242" t="s">
        <v>2688</v>
      </c>
      <c r="AC629" s="241">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s="25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f>
        <v/>
      </c>
      <c r="AM629" t="str">
        <f>IF(ISNUMBER(SEARCH("H", 'WetLitterbags placem_collection'!X190)),"YES","")</f>
        <v/>
      </c>
      <c r="AN629" t="str">
        <f>IF(ISNUMBER(SEARCH("R", 'WetLitterbags placem_collection'!X190)),"YES","")</f>
        <v/>
      </c>
    </row>
    <row r="630" spans="1:40" ht="15" customHeight="1">
      <c r="A630" s="268" t="s">
        <v>2460</v>
      </c>
      <c r="B630" s="282">
        <f>'Dry_Litterbag Placem_Collection'!A191</f>
        <v>189</v>
      </c>
      <c r="C630" s="282" t="str">
        <f>'Dry_Litterbag Placem_Collection'!B191</f>
        <v>Handajega</v>
      </c>
      <c r="D630" s="282" t="s">
        <v>2677</v>
      </c>
      <c r="E630" s="282" t="s">
        <v>2679</v>
      </c>
      <c r="F630" s="282">
        <v>4</v>
      </c>
      <c r="G630" s="283" t="str">
        <f>'Dry_Litterbag Placem_Collection'!C191</f>
        <v>Wet_W4_T5</v>
      </c>
      <c r="H630" s="293" t="s">
        <v>3672</v>
      </c>
      <c r="I630" s="285" t="s">
        <v>1147</v>
      </c>
      <c r="J630" s="233" t="str">
        <f>'WetLitterbags placem_collection'!O191</f>
        <v>G537</v>
      </c>
      <c r="K630" s="235">
        <f>IFERROR(INDEX('Green_rooibos initial weight'!$C$5:$C$1749,MATCH(J630, 'Green_rooibos initial weight'!$A$5:$A$1749,0)),"")</f>
        <v>1.9630000000000001</v>
      </c>
      <c r="L630" s="235">
        <f t="shared" si="67"/>
        <v>1.7132000000000001</v>
      </c>
      <c r="M630" s="235">
        <f>AVERAGE('Ashed teabags wet'!$J$809:$J$813,'Ashed teabags wet'!$J$817:$J$818,'Ashed teabags wet'!$J$820:$J$821)</f>
        <v>5.5094158734921841</v>
      </c>
      <c r="N630" s="235">
        <f t="shared" si="68"/>
        <v>1.6188126872553319</v>
      </c>
      <c r="O630" s="235">
        <f>IF(IFERROR(INDEX('Both teabags AfterWet'!$D$1:$D$839,MATCH(J630,'Both teabags AfterWet'!$B$1:$B$839,0)),"")="","",(IFERROR(INDEX('Both teabags AfterWet'!$D$1:$D$839,MATCH(J630,'Both teabags AfterWet'!$B$1:$B$839,0)),"")))</f>
        <v>0.72030000000000005</v>
      </c>
      <c r="P630" s="235">
        <f t="shared" si="69"/>
        <v>0.5697000000000001</v>
      </c>
      <c r="Q630" s="235">
        <f>IFERROR(INDEX('Ashed teabags wet'!$J$2:$J$825,MATCH(J630,'Ashed teabags wet'!$B$2:$B$825,0)),"")</f>
        <v>9.0167865707433048</v>
      </c>
      <c r="R630" s="235">
        <f t="shared" si="72"/>
        <v>0.51833136690647552</v>
      </c>
      <c r="S630" s="236">
        <f>'WetLitterbags placem_collection'!E191</f>
        <v>42763</v>
      </c>
      <c r="T630" s="236">
        <f>IF('WetLitterbags placem_collection'!G191="","",'WetLitterbags placem_collection'!G191)</f>
        <v>42815</v>
      </c>
      <c r="U630" s="237">
        <f t="shared" si="66"/>
        <v>52</v>
      </c>
      <c r="V630" s="235">
        <f t="shared" si="70"/>
        <v>1.1435</v>
      </c>
      <c r="W630" s="235">
        <f t="shared" si="71"/>
        <v>1.1004813203488564</v>
      </c>
      <c r="X630">
        <f>IFERROR(INDEX(Rainfall_Wet!$O$2:$O$217,MATCH(B630, Rainfall_Wet!$A$2:$A$217,0)),"")</f>
        <v>188.24043152799999</v>
      </c>
      <c r="Y630" s="241">
        <v>25.96</v>
      </c>
      <c r="Z630" s="241">
        <v>8.9200000000000017</v>
      </c>
      <c r="AA630" s="241">
        <v>65.12</v>
      </c>
      <c r="AB630" s="242" t="s">
        <v>2688</v>
      </c>
      <c r="AC630" s="241">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s="25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f>
        <v/>
      </c>
      <c r="AM630" t="str">
        <f>IF(ISNUMBER(SEARCH("H", 'WetLitterbags placem_collection'!X191)),"YES","")</f>
        <v/>
      </c>
      <c r="AN630" t="str">
        <f>IF(ISNUMBER(SEARCH("R", 'WetLitterbags placem_collection'!X191)),"YES","")</f>
        <v/>
      </c>
    </row>
    <row r="631" spans="1:40" ht="15" customHeight="1">
      <c r="A631" s="268" t="s">
        <v>2460</v>
      </c>
      <c r="B631" s="282">
        <f>'Dry_Litterbag Placem_Collection'!A192</f>
        <v>190</v>
      </c>
      <c r="C631" s="282" t="str">
        <f>'Dry_Litterbag Placem_Collection'!B192</f>
        <v>Handajega</v>
      </c>
      <c r="D631" s="282" t="s">
        <v>2677</v>
      </c>
      <c r="E631" s="282" t="s">
        <v>2679</v>
      </c>
      <c r="F631" s="282">
        <v>4</v>
      </c>
      <c r="G631" s="283" t="str">
        <f>'Dry_Litterbag Placem_Collection'!C192</f>
        <v>Wet_W4_T6</v>
      </c>
      <c r="H631" s="293" t="s">
        <v>3672</v>
      </c>
      <c r="I631" s="285" t="s">
        <v>1147</v>
      </c>
      <c r="J631" s="233" t="str">
        <f>'WetLitterbags placem_collection'!O192</f>
        <v>G393</v>
      </c>
      <c r="K631" s="235">
        <f>IFERROR(INDEX('Green_rooibos initial weight'!$C$5:$C$1749,MATCH(J631, 'Green_rooibos initial weight'!$A$5:$A$1749,0)),"")</f>
        <v>2.0089999999999999</v>
      </c>
      <c r="L631" s="235">
        <f t="shared" si="67"/>
        <v>1.7591999999999999</v>
      </c>
      <c r="M631" s="235">
        <f>AVERAGE('Ashed teabags wet'!$J$809:$J$813,'Ashed teabags wet'!$J$817:$J$818,'Ashed teabags wet'!$J$820:$J$821)</f>
        <v>5.5094158734921841</v>
      </c>
      <c r="N631" s="235">
        <f t="shared" si="68"/>
        <v>1.6622783559535255</v>
      </c>
      <c r="O631" s="235">
        <f>IF(IFERROR(INDEX('Both teabags AfterWet'!$D$1:$D$839,MATCH(J631,'Both teabags AfterWet'!$B$1:$B$839,0)),"")="","",(IFERROR(INDEX('Both teabags AfterWet'!$D$1:$D$839,MATCH(J631,'Both teabags AfterWet'!$B$1:$B$839,0)),"")))</f>
        <v>0.62090000000000001</v>
      </c>
      <c r="P631" s="235">
        <f t="shared" si="69"/>
        <v>0.4703</v>
      </c>
      <c r="Q631" s="235">
        <f>IFERROR(INDEX('Ashed teabags wet'!$J$2:$J$825,MATCH(J631,'Ashed teabags wet'!$B$2:$B$825,0)),"")</f>
        <v>9.5497278574961424</v>
      </c>
      <c r="R631" s="235">
        <f t="shared" si="72"/>
        <v>0.42538762988619561</v>
      </c>
      <c r="S631" s="236">
        <f>'WetLitterbags placem_collection'!E192</f>
        <v>42763</v>
      </c>
      <c r="T631" s="236">
        <f>IF('WetLitterbags placem_collection'!G192="","",'WetLitterbags placem_collection'!G192)</f>
        <v>42815</v>
      </c>
      <c r="U631" s="237">
        <f t="shared" si="66"/>
        <v>52</v>
      </c>
      <c r="V631" s="235">
        <f t="shared" si="70"/>
        <v>1.2888999999999999</v>
      </c>
      <c r="W631" s="235">
        <f t="shared" si="71"/>
        <v>1.2368907260673299</v>
      </c>
      <c r="X631">
        <f>IFERROR(INDEX(Rainfall_Wet!$O$2:$O$217,MATCH(B631, Rainfall_Wet!$A$2:$A$217,0)),"")</f>
        <v>188.24043152799999</v>
      </c>
      <c r="Y631" s="241">
        <v>25.96</v>
      </c>
      <c r="Z631" s="241">
        <v>8.9200000000000017</v>
      </c>
      <c r="AA631" s="241">
        <v>65.12</v>
      </c>
      <c r="AB631" s="242" t="s">
        <v>2688</v>
      </c>
      <c r="AC631" s="241">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s="25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f>
        <v/>
      </c>
      <c r="AM631" t="str">
        <f>IF(ISNUMBER(SEARCH("H", 'WetLitterbags placem_collection'!X192)),"YES","")</f>
        <v/>
      </c>
      <c r="AN631" t="str">
        <f>IF(ISNUMBER(SEARCH("R", 'WetLitterbags placem_collection'!X192)),"YES","")</f>
        <v/>
      </c>
    </row>
    <row r="632" spans="1:40" ht="15" customHeight="1">
      <c r="A632" s="268" t="s">
        <v>2460</v>
      </c>
      <c r="B632" s="282">
        <f>'Dry_Litterbag Placem_Collection'!A193</f>
        <v>191</v>
      </c>
      <c r="C632" s="282" t="str">
        <f>'Dry_Litterbag Placem_Collection'!B193</f>
        <v>Handajega</v>
      </c>
      <c r="D632" s="282" t="s">
        <v>2677</v>
      </c>
      <c r="E632" s="282" t="s">
        <v>2679</v>
      </c>
      <c r="F632" s="282">
        <v>4</v>
      </c>
      <c r="G632" s="283" t="str">
        <f>'Dry_Litterbag Placem_Collection'!C193</f>
        <v>Wet_W4_T7</v>
      </c>
      <c r="H632" s="293" t="s">
        <v>3672</v>
      </c>
      <c r="I632" s="285" t="s">
        <v>1147</v>
      </c>
      <c r="J632" s="233" t="str">
        <f>'WetLitterbags placem_collection'!O193</f>
        <v>G417</v>
      </c>
      <c r="K632" s="235">
        <f>IFERROR(INDEX('Green_rooibos initial weight'!$C$5:$C$1749,MATCH(J632, 'Green_rooibos initial weight'!$A$5:$A$1749,0)),"")</f>
        <v>2.0209999999999999</v>
      </c>
      <c r="L632" s="235">
        <f t="shared" si="67"/>
        <v>1.7711999999999999</v>
      </c>
      <c r="M632" s="235">
        <f>AVERAGE('Ashed teabags wet'!$J$809:$J$813,'Ashed teabags wet'!$J$817:$J$818,'Ashed teabags wet'!$J$820:$J$821)</f>
        <v>5.5094158734921841</v>
      </c>
      <c r="N632" s="235">
        <f t="shared" si="68"/>
        <v>1.6736172260487063</v>
      </c>
      <c r="O632" s="235">
        <f>IF(IFERROR(INDEX('Both teabags AfterWet'!$D$1:$D$839,MATCH(J632,'Both teabags AfterWet'!$B$1:$B$839,0)),"")="","",(IFERROR(INDEX('Both teabags AfterWet'!$D$1:$D$839,MATCH(J632,'Both teabags AfterWet'!$B$1:$B$839,0)),"")))</f>
        <v>0.62309999999999999</v>
      </c>
      <c r="P632" s="235">
        <f t="shared" si="69"/>
        <v>0.47249999999999998</v>
      </c>
      <c r="Q632" s="235">
        <f>IFERROR(INDEX('Ashed teabags wet'!$J$2:$J$825,MATCH(J632,'Ashed teabags wet'!$B$2:$B$825,0)),"")</f>
        <v>9.0547263681590628</v>
      </c>
      <c r="R632" s="235">
        <f t="shared" si="72"/>
        <v>0.4297164179104484</v>
      </c>
      <c r="S632" s="236">
        <f>'WetLitterbags placem_collection'!E193</f>
        <v>42763</v>
      </c>
      <c r="T632" s="236">
        <f>IF('WetLitterbags placem_collection'!G193="","",'WetLitterbags placem_collection'!G193)</f>
        <v>42815</v>
      </c>
      <c r="U632" s="237">
        <f t="shared" si="66"/>
        <v>52</v>
      </c>
      <c r="V632" s="235">
        <f t="shared" si="70"/>
        <v>1.2987</v>
      </c>
      <c r="W632" s="235">
        <f t="shared" si="71"/>
        <v>1.2439008081382579</v>
      </c>
      <c r="X632">
        <f>IFERROR(INDEX(Rainfall_Wet!$O$2:$O$217,MATCH(B632, Rainfall_Wet!$A$2:$A$217,0)),"")</f>
        <v>188.24043152799999</v>
      </c>
      <c r="Y632" s="241">
        <v>25.96</v>
      </c>
      <c r="Z632" s="241">
        <v>8.9200000000000017</v>
      </c>
      <c r="AA632" s="241">
        <v>65.12</v>
      </c>
      <c r="AB632" s="242" t="s">
        <v>2688</v>
      </c>
      <c r="AC632" s="241">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s="25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f>
        <v/>
      </c>
      <c r="AM632" t="str">
        <f>IF(ISNUMBER(SEARCH("H", 'WetLitterbags placem_collection'!X193)),"YES","")</f>
        <v/>
      </c>
      <c r="AN632" t="str">
        <f>IF(ISNUMBER(SEARCH("R", 'WetLitterbags placem_collection'!X193)),"YES","")</f>
        <v/>
      </c>
    </row>
    <row r="633" spans="1:40" ht="15" customHeight="1">
      <c r="A633" s="268" t="s">
        <v>2460</v>
      </c>
      <c r="B633" s="282">
        <f>'Dry_Litterbag Placem_Collection'!A194</f>
        <v>192</v>
      </c>
      <c r="C633" s="282" t="str">
        <f>'Dry_Litterbag Placem_Collection'!B194</f>
        <v>Handajega</v>
      </c>
      <c r="D633" s="282" t="s">
        <v>2677</v>
      </c>
      <c r="E633" s="282" t="s">
        <v>2679</v>
      </c>
      <c r="F633" s="282">
        <v>4</v>
      </c>
      <c r="G633" s="283" t="str">
        <f>'Dry_Litterbag Placem_Collection'!C194</f>
        <v>Wet_W4_T8</v>
      </c>
      <c r="H633" s="293" t="s">
        <v>3672</v>
      </c>
      <c r="I633" s="285" t="s">
        <v>1147</v>
      </c>
      <c r="J633" s="233" t="str">
        <f>'WetLitterbags placem_collection'!O194</f>
        <v>G297</v>
      </c>
      <c r="K633" s="235">
        <f>IFERROR(INDEX('Green_rooibos initial weight'!$C$5:$C$1749,MATCH(J633, 'Green_rooibos initial weight'!$A$5:$A$1749,0)),"")</f>
        <v>1.9419999999999999</v>
      </c>
      <c r="L633" s="235">
        <f t="shared" si="67"/>
        <v>1.6921999999999999</v>
      </c>
      <c r="M633" s="235">
        <f>AVERAGE('Ashed teabags wet'!$J$809:$J$813,'Ashed teabags wet'!$J$817:$J$818,'Ashed teabags wet'!$J$820:$J$821)</f>
        <v>5.5094158734921841</v>
      </c>
      <c r="N633" s="235">
        <f t="shared" si="68"/>
        <v>1.5989696645887652</v>
      </c>
      <c r="O633" s="235">
        <f>IF(IFERROR(INDEX('Both teabags AfterWet'!$D$1:$D$839,MATCH(J633,'Both teabags AfterWet'!$B$1:$B$839,0)),"")="","",(IFERROR(INDEX('Both teabags AfterWet'!$D$1:$D$839,MATCH(J633,'Both teabags AfterWet'!$B$1:$B$839,0)),"")))</f>
        <v>0.60899999999999999</v>
      </c>
      <c r="P633" s="235">
        <f t="shared" si="69"/>
        <v>0.45839999999999997</v>
      </c>
      <c r="Q633" s="235">
        <f>IFERROR(INDEX('Ashed teabags wet'!$J$2:$J$825,MATCH(J633,'Ashed teabags wet'!$B$2:$B$825,0)),"")</f>
        <v>9.3406593406594496</v>
      </c>
      <c r="R633" s="235">
        <f t="shared" si="72"/>
        <v>0.41558241758241704</v>
      </c>
      <c r="S633" s="236">
        <f>'WetLitterbags placem_collection'!E194</f>
        <v>42763</v>
      </c>
      <c r="T633" s="236">
        <f>IF('WetLitterbags placem_collection'!G194="","",'WetLitterbags placem_collection'!G194)</f>
        <v>42815</v>
      </c>
      <c r="U633" s="237">
        <f t="shared" si="66"/>
        <v>52</v>
      </c>
      <c r="V633" s="235">
        <f t="shared" si="70"/>
        <v>1.2338</v>
      </c>
      <c r="W633" s="235">
        <f t="shared" si="71"/>
        <v>1.1833872470063482</v>
      </c>
      <c r="X633">
        <f>IFERROR(INDEX(Rainfall_Wet!$O$2:$O$217,MATCH(B633, Rainfall_Wet!$A$2:$A$217,0)),"")</f>
        <v>188.24043152799999</v>
      </c>
      <c r="Y633" s="241">
        <v>25.96</v>
      </c>
      <c r="Z633" s="241">
        <v>8.9200000000000017</v>
      </c>
      <c r="AA633" s="241">
        <v>65.12</v>
      </c>
      <c r="AB633" s="242" t="s">
        <v>2688</v>
      </c>
      <c r="AC633" s="241">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s="25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f>
        <v/>
      </c>
      <c r="AM633" t="str">
        <f>IF(ISNUMBER(SEARCH("H", 'WetLitterbags placem_collection'!X194)),"YES","")</f>
        <v/>
      </c>
      <c r="AN633" t="str">
        <f>IF(ISNUMBER(SEARCH("R", 'WetLitterbags placem_collection'!X194)),"YES","")</f>
        <v/>
      </c>
    </row>
    <row r="634" spans="1:40" ht="15" customHeight="1">
      <c r="A634" s="268" t="s">
        <v>2460</v>
      </c>
      <c r="B634" s="282">
        <f>'Dry_Litterbag Placem_Collection'!A195</f>
        <v>193</v>
      </c>
      <c r="C634" s="282" t="str">
        <f>'Dry_Litterbag Placem_Collection'!B195</f>
        <v>Makao</v>
      </c>
      <c r="D634" s="282" t="s">
        <v>2677</v>
      </c>
      <c r="E634" s="282" t="s">
        <v>2527</v>
      </c>
      <c r="F634" s="282">
        <v>4</v>
      </c>
      <c r="G634" s="283" t="str">
        <f>'Dry_Litterbag Placem_Collection'!C195</f>
        <v>Dry_Ag1_CG4</v>
      </c>
      <c r="H634" s="293" t="s">
        <v>3672</v>
      </c>
      <c r="I634" s="285" t="s">
        <v>1147</v>
      </c>
      <c r="J634" s="233" t="str">
        <f>'WetLitterbags placem_collection'!O195</f>
        <v>G584</v>
      </c>
      <c r="K634" s="235">
        <f>IFERROR(INDEX('Green_rooibos initial weight'!$C$5:$C$1749,MATCH(J634, 'Green_rooibos initial weight'!$A$5:$A$1749,0)),"")</f>
        <v>2.1960000000000002</v>
      </c>
      <c r="L634" s="235">
        <f t="shared" si="67"/>
        <v>1.9462000000000002</v>
      </c>
      <c r="M634" s="235">
        <f>AVERAGE('Ashed teabags wet'!$J$809:$J$813,'Ashed teabags wet'!$J$817:$J$818,'Ashed teabags wet'!$J$820:$J$821)</f>
        <v>5.5094158734921841</v>
      </c>
      <c r="N634" s="235">
        <f t="shared" si="68"/>
        <v>1.8389757482700952</v>
      </c>
      <c r="O634" s="235">
        <f>IF(IFERROR(INDEX('Both teabags AfterWet'!$D$1:$D$839,MATCH(J634,'Both teabags AfterWet'!$B$1:$B$839,0)),"")="","",(IFERROR(INDEX('Both teabags AfterWet'!$D$1:$D$839,MATCH(J634,'Both teabags AfterWet'!$B$1:$B$839,0)),"")))</f>
        <v>0.63959999999999995</v>
      </c>
      <c r="P634" s="235">
        <f t="shared" si="69"/>
        <v>0.48899999999999993</v>
      </c>
      <c r="Q634" s="235">
        <f>IFERROR(INDEX('Ashed teabags wet'!$J$2:$J$825,MATCH(J634,'Ashed teabags wet'!$B$2:$B$825,0)),"")</f>
        <v>7.9232283464562308</v>
      </c>
      <c r="R634" s="235">
        <f t="shared" si="72"/>
        <v>0.45025541338582897</v>
      </c>
      <c r="S634" s="236">
        <f>'WetLitterbags placem_collection'!E195</f>
        <v>42769</v>
      </c>
      <c r="T634" s="236">
        <f>IF('WetLitterbags placem_collection'!G195="","",'WetLitterbags placem_collection'!G195)</f>
        <v>42813</v>
      </c>
      <c r="U634" s="237">
        <f t="shared" si="66"/>
        <v>44</v>
      </c>
      <c r="V634" s="235">
        <f t="shared" si="70"/>
        <v>1.4572000000000003</v>
      </c>
      <c r="W634" s="235">
        <f t="shared" si="71"/>
        <v>1.3887203348842663</v>
      </c>
      <c r="X634">
        <f>IFERROR(INDEX(Rainfall_Wet!$O$2:$O$217,MATCH(B634, Rainfall_Wet!$A$2:$A$217,0)),"")</f>
        <v>175.054685654</v>
      </c>
      <c r="Y634" s="241">
        <v>12.565665055683967</v>
      </c>
      <c r="Z634" s="241">
        <v>0.9665896196679955</v>
      </c>
      <c r="AA634" s="241">
        <v>86.467745324648035</v>
      </c>
      <c r="AB634" s="242" t="s">
        <v>2690</v>
      </c>
      <c r="AC634" s="241">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s="25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f>
        <v/>
      </c>
      <c r="AM634" t="str">
        <f>IF(ISNUMBER(SEARCH("H", 'WetLitterbags placem_collection'!X195)),"YES","")</f>
        <v/>
      </c>
      <c r="AN634" t="str">
        <f>IF(ISNUMBER(SEARCH("R", 'WetLitterbags placem_collection'!X195)),"YES","")</f>
        <v>YES</v>
      </c>
    </row>
    <row r="635" spans="1:40" ht="15" customHeight="1">
      <c r="A635" s="268" t="s">
        <v>2460</v>
      </c>
      <c r="B635" s="282">
        <f>'Dry_Litterbag Placem_Collection'!A196</f>
        <v>194</v>
      </c>
      <c r="C635" s="282" t="str">
        <f>'Dry_Litterbag Placem_Collection'!B196</f>
        <v>Makao</v>
      </c>
      <c r="D635" s="282" t="s">
        <v>2677</v>
      </c>
      <c r="E635" s="282" t="s">
        <v>2527</v>
      </c>
      <c r="F635" s="282">
        <v>3</v>
      </c>
      <c r="G635" s="283" t="str">
        <f>'Dry_Litterbag Placem_Collection'!C196</f>
        <v>Dry_Ag2_CG3</v>
      </c>
      <c r="H635" s="293" t="s">
        <v>3672</v>
      </c>
      <c r="I635" s="285" t="s">
        <v>1147</v>
      </c>
      <c r="J635" s="233" t="str">
        <f>'WetLitterbags placem_collection'!O196</f>
        <v>G713</v>
      </c>
      <c r="K635" s="235">
        <f>IFERROR(INDEX('Green_rooibos initial weight'!$C$5:$C$1749,MATCH(J635, 'Green_rooibos initial weight'!$A$5:$A$1749,0)),"")</f>
        <v>2.1779999999999999</v>
      </c>
      <c r="L635" s="235">
        <f t="shared" si="67"/>
        <v>1.9281999999999999</v>
      </c>
      <c r="M635" s="235">
        <f>AVERAGE('Ashed teabags wet'!$J$809:$J$813,'Ashed teabags wet'!$J$817:$J$818,'Ashed teabags wet'!$J$820:$J$821)</f>
        <v>5.5094158734921841</v>
      </c>
      <c r="N635" s="235">
        <f t="shared" si="68"/>
        <v>1.8219674431273236</v>
      </c>
      <c r="O635" s="235">
        <f>IF(IFERROR(INDEX('Both teabags AfterWet'!$D$1:$D$839,MATCH(J635,'Both teabags AfterWet'!$B$1:$B$839,0)),"")="","",(IFERROR(INDEX('Both teabags AfterWet'!$D$1:$D$839,MATCH(J635,'Both teabags AfterWet'!$B$1:$B$839,0)),"")))</f>
        <v>0.63500000000000001</v>
      </c>
      <c r="P635" s="235">
        <f t="shared" si="69"/>
        <v>0.4844</v>
      </c>
      <c r="Q635" s="235">
        <f>IFERROR(INDEX('Ashed teabags wet'!$J$2:$J$825,MATCH(J635,'Ashed teabags wet'!$B$2:$B$825,0)),"")</f>
        <v>8.6567164179103493</v>
      </c>
      <c r="R635" s="235">
        <f t="shared" si="72"/>
        <v>0.44246686567164228</v>
      </c>
      <c r="S635" s="236">
        <f>'WetLitterbags placem_collection'!E196</f>
        <v>42769</v>
      </c>
      <c r="T635" s="236">
        <f>IF('WetLitterbags placem_collection'!G196="","",'WetLitterbags placem_collection'!G196)</f>
        <v>42813</v>
      </c>
      <c r="U635" s="237">
        <f t="shared" si="66"/>
        <v>44</v>
      </c>
      <c r="V635" s="235">
        <f t="shared" si="70"/>
        <v>1.4438</v>
      </c>
      <c r="W635" s="235">
        <f t="shared" si="71"/>
        <v>1.3795005774556812</v>
      </c>
      <c r="X635">
        <f>IFERROR(INDEX(Rainfall_Wet!$O$2:$O$217,MATCH(B635, Rainfall_Wet!$A$2:$A$217,0)),"")</f>
        <v>175.054685654</v>
      </c>
      <c r="Y635" s="241">
        <v>21.13063730679653</v>
      </c>
      <c r="Z635" s="241">
        <v>3.0912555579081076</v>
      </c>
      <c r="AA635" s="241">
        <v>75.778107135295357</v>
      </c>
      <c r="AB635" s="242" t="s">
        <v>2688</v>
      </c>
      <c r="AC635" s="241">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s="25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f>
        <v/>
      </c>
      <c r="AM635" t="str">
        <f>IF(ISNUMBER(SEARCH("H", 'WetLitterbags placem_collection'!X196)),"YES","")</f>
        <v/>
      </c>
      <c r="AN635" t="str">
        <f>IF(ISNUMBER(SEARCH("R", 'WetLitterbags placem_collection'!X196)),"YES","")</f>
        <v>YES</v>
      </c>
    </row>
    <row r="636" spans="1:40" ht="15" customHeight="1">
      <c r="A636" s="268" t="s">
        <v>2460</v>
      </c>
      <c r="B636" s="282">
        <f>'Dry_Litterbag Placem_Collection'!A197</f>
        <v>195</v>
      </c>
      <c r="C636" s="282" t="str">
        <f>'Dry_Litterbag Placem_Collection'!B197</f>
        <v>Makao</v>
      </c>
      <c r="D636" s="282" t="s">
        <v>2677</v>
      </c>
      <c r="E636" s="282" t="s">
        <v>2527</v>
      </c>
      <c r="F636" s="282">
        <v>2</v>
      </c>
      <c r="G636" s="283" t="str">
        <f>'Dry_Litterbag Placem_Collection'!C197</f>
        <v>Dry_Ag3_CG2</v>
      </c>
      <c r="H636" s="293" t="s">
        <v>3672</v>
      </c>
      <c r="I636" s="285" t="s">
        <v>1147</v>
      </c>
      <c r="J636" s="233" t="str">
        <f>'WetLitterbags placem_collection'!O197</f>
        <v>G525</v>
      </c>
      <c r="K636" s="235">
        <f>IFERROR(INDEX('Green_rooibos initial weight'!$C$5:$C$1749,MATCH(J636, 'Green_rooibos initial weight'!$A$5:$A$1749,0)),"")</f>
        <v>2.0790000000000002</v>
      </c>
      <c r="L636" s="235">
        <f t="shared" si="67"/>
        <v>1.8292000000000002</v>
      </c>
      <c r="M636" s="235">
        <f>AVERAGE('Ashed teabags wet'!$J$809:$J$813,'Ashed teabags wet'!$J$817:$J$818,'Ashed teabags wet'!$J$820:$J$821)</f>
        <v>5.5094158734921841</v>
      </c>
      <c r="N636" s="235">
        <f t="shared" si="68"/>
        <v>1.7284217648420812</v>
      </c>
      <c r="O636" s="235">
        <f>IF(IFERROR(INDEX('Both teabags AfterWet'!$D$1:$D$839,MATCH(J636,'Both teabags AfterWet'!$B$1:$B$839,0)),"")="","",(IFERROR(INDEX('Both teabags AfterWet'!$D$1:$D$839,MATCH(J636,'Both teabags AfterWet'!$B$1:$B$839,0)),"")))</f>
        <v>0.67859999999999998</v>
      </c>
      <c r="P636" s="235">
        <f t="shared" si="69"/>
        <v>0.52800000000000002</v>
      </c>
      <c r="Q636" s="235">
        <f>IFERROR(INDEX('Ashed teabags wet'!$J$2:$J$825,MATCH(J636,'Ashed teabags wet'!$B$2:$B$825,0)),"")</f>
        <v>12.793603198399861</v>
      </c>
      <c r="R636" s="235">
        <f t="shared" si="72"/>
        <v>0.46044977511244878</v>
      </c>
      <c r="S636" s="236">
        <f>'WetLitterbags placem_collection'!E197</f>
        <v>42769</v>
      </c>
      <c r="T636" s="236">
        <f>IF('WetLitterbags placem_collection'!G197="","",'WetLitterbags placem_collection'!G197)</f>
        <v>42814</v>
      </c>
      <c r="U636" s="237">
        <f t="shared" si="66"/>
        <v>45</v>
      </c>
      <c r="V636" s="235">
        <f t="shared" si="70"/>
        <v>1.3012000000000001</v>
      </c>
      <c r="W636" s="235">
        <f t="shared" si="71"/>
        <v>1.2679719897296324</v>
      </c>
      <c r="X636">
        <f>IFERROR(INDEX(Rainfall_Wet!$O$2:$O$217,MATCH(B636, Rainfall_Wet!$A$2:$A$217,0)),"")</f>
        <v>175.377105089</v>
      </c>
      <c r="Y636" s="241">
        <v>54.080969906906262</v>
      </c>
      <c r="Z636" s="241">
        <v>21.264484651351896</v>
      </c>
      <c r="AA636" s="241">
        <v>24.654545441741845</v>
      </c>
      <c r="AB636" s="242" t="s">
        <v>2691</v>
      </c>
      <c r="AC636" s="241">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s="25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f>
        <v/>
      </c>
      <c r="AM636" t="str">
        <f>IF(ISNUMBER(SEARCH("H", 'WetLitterbags placem_collection'!X197)),"YES","")</f>
        <v/>
      </c>
      <c r="AN636" t="str">
        <f>IF(ISNUMBER(SEARCH("R", 'WetLitterbags placem_collection'!X197)),"YES","")</f>
        <v>YES</v>
      </c>
    </row>
    <row r="637" spans="1:40" ht="15" customHeight="1">
      <c r="A637" s="268" t="s">
        <v>2460</v>
      </c>
      <c r="B637" s="282">
        <f>'Dry_Litterbag Placem_Collection'!A198</f>
        <v>196</v>
      </c>
      <c r="C637" s="282" t="str">
        <f>'Dry_Litterbag Placem_Collection'!B198</f>
        <v>Makao</v>
      </c>
      <c r="D637" s="282" t="s">
        <v>2677</v>
      </c>
      <c r="E637" s="282" t="s">
        <v>2527</v>
      </c>
      <c r="F637" s="282">
        <v>1</v>
      </c>
      <c r="G637" s="283" t="str">
        <f>'Dry_Litterbag Placem_Collection'!C198</f>
        <v>Dry_Ag4_CG1</v>
      </c>
      <c r="H637" s="293" t="s">
        <v>3672</v>
      </c>
      <c r="I637" s="285" t="s">
        <v>1147</v>
      </c>
      <c r="J637" s="233" t="str">
        <f>'WetLitterbags placem_collection'!O198</f>
        <v>G886</v>
      </c>
      <c r="K637" s="235">
        <f>IFERROR(INDEX('Green_rooibos initial weight'!$C$5:$C$1749,MATCH(J637, 'Green_rooibos initial weight'!$A$5:$A$1749,0)),"")</f>
        <v>1.9590000000000001</v>
      </c>
      <c r="L637" s="235">
        <f t="shared" si="67"/>
        <v>1.7092000000000001</v>
      </c>
      <c r="M637" s="235">
        <f>AVERAGE('Ashed teabags wet'!$J$809:$J$813,'Ashed teabags wet'!$J$817:$J$818,'Ashed teabags wet'!$J$820:$J$821)</f>
        <v>5.5094158734921841</v>
      </c>
      <c r="N637" s="235">
        <f t="shared" si="68"/>
        <v>1.6150330638902717</v>
      </c>
      <c r="O637" s="235">
        <f>IF(IFERROR(INDEX('Both teabags AfterWet'!$D$1:$D$839,MATCH(J637,'Both teabags AfterWet'!$B$1:$B$839,0)),"")="","",(IFERROR(INDEX('Both teabags AfterWet'!$D$1:$D$839,MATCH(J637,'Both teabags AfterWet'!$B$1:$B$839,0)),"")))</f>
        <v>0.58389999999999997</v>
      </c>
      <c r="P637" s="235">
        <f t="shared" si="69"/>
        <v>0.43329999999999996</v>
      </c>
      <c r="Q637" s="235">
        <f>IFERROR(INDEX('Ashed teabags wet'!$J$2:$J$825,MATCH(J637,'Ashed teabags wet'!$B$2:$B$825,0)),"")</f>
        <v>11.60846040334461</v>
      </c>
      <c r="R637" s="235">
        <f t="shared" si="72"/>
        <v>0.38300054107230774</v>
      </c>
      <c r="S637" s="236">
        <f>'WetLitterbags placem_collection'!E198</f>
        <v>42769</v>
      </c>
      <c r="T637" s="236">
        <f>IF('WetLitterbags placem_collection'!G198="","",'WetLitterbags placem_collection'!G198)</f>
        <v>42814</v>
      </c>
      <c r="U637" s="237">
        <f t="shared" si="66"/>
        <v>45</v>
      </c>
      <c r="V637" s="235">
        <f t="shared" si="70"/>
        <v>1.2759</v>
      </c>
      <c r="W637" s="235">
        <f t="shared" si="71"/>
        <v>1.2320325228179638</v>
      </c>
      <c r="X637">
        <f>IFERROR(INDEX(Rainfall_Wet!$O$2:$O$217,MATCH(B637, Rainfall_Wet!$A$2:$A$217,0)),"")</f>
        <v>175.377105089</v>
      </c>
      <c r="Y637" s="241">
        <v>51.960000000000008</v>
      </c>
      <c r="Z637" s="241">
        <v>18.919999999999995</v>
      </c>
      <c r="AA637" s="241">
        <v>29.120000000000005</v>
      </c>
      <c r="AB637" s="242" t="s">
        <v>2691</v>
      </c>
      <c r="AC637" s="241">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s="25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f>
        <v/>
      </c>
      <c r="AM637" t="str">
        <f>IF(ISNUMBER(SEARCH("H", 'WetLitterbags placem_collection'!X198)),"YES","")</f>
        <v/>
      </c>
      <c r="AN637" t="str">
        <f>IF(ISNUMBER(SEARCH("R", 'WetLitterbags placem_collection'!X198)),"YES","")</f>
        <v/>
      </c>
    </row>
    <row r="638" spans="1:40" ht="15" customHeight="1">
      <c r="A638" s="268" t="s">
        <v>2460</v>
      </c>
      <c r="B638" s="282">
        <f>'Dry_Litterbag Placem_Collection'!A199</f>
        <v>197</v>
      </c>
      <c r="C638" s="282" t="str">
        <f>'Dry_Litterbag Placem_Collection'!B199</f>
        <v>Makao</v>
      </c>
      <c r="D638" s="282" t="s">
        <v>2677</v>
      </c>
      <c r="E638" s="282" t="s">
        <v>2527</v>
      </c>
      <c r="F638" s="282">
        <v>2</v>
      </c>
      <c r="G638" s="283" t="str">
        <f>'Dry_Litterbag Placem_Collection'!C199</f>
        <v>Dry_P1_CG2</v>
      </c>
      <c r="H638" s="293" t="s">
        <v>3672</v>
      </c>
      <c r="I638" s="285" t="s">
        <v>1147</v>
      </c>
      <c r="J638" s="233" t="str">
        <f>'WetLitterbags placem_collection'!O199</f>
        <v>G388</v>
      </c>
      <c r="K638" s="235">
        <f>IFERROR(INDEX('Green_rooibos initial weight'!$C$5:$C$1749,MATCH(J638, 'Green_rooibos initial weight'!$A$5:$A$1749,0)),"")</f>
        <v>2.024</v>
      </c>
      <c r="L638" s="235">
        <f t="shared" si="67"/>
        <v>1.7742</v>
      </c>
      <c r="M638" s="235">
        <f>AVERAGE('Ashed teabags wet'!$J$809:$J$813,'Ashed teabags wet'!$J$817:$J$818,'Ashed teabags wet'!$J$820:$J$821)</f>
        <v>5.5094158734921841</v>
      </c>
      <c r="N638" s="235">
        <f t="shared" si="68"/>
        <v>1.6764519435725016</v>
      </c>
      <c r="O638" s="235">
        <f>IF(IFERROR(INDEX('Both teabags AfterWet'!$D$1:$D$839,MATCH(J638,'Both teabags AfterWet'!$B$1:$B$839,0)),"")="","",(IFERROR(INDEX('Both teabags AfterWet'!$D$1:$D$839,MATCH(J638,'Both teabags AfterWet'!$B$1:$B$839,0)),"")))</f>
        <v>0.7046</v>
      </c>
      <c r="P638" s="235">
        <f t="shared" si="69"/>
        <v>0.55400000000000005</v>
      </c>
      <c r="Q638" s="235">
        <f>IFERROR(INDEX('Ashed teabags wet'!$J$2:$J$825,MATCH(J638,'Ashed teabags wet'!$B$2:$B$825,0)),"")</f>
        <v>10.565110565110372</v>
      </c>
      <c r="R638" s="235">
        <f t="shared" si="72"/>
        <v>0.49546928746928859</v>
      </c>
      <c r="S638" s="236">
        <f>'WetLitterbags placem_collection'!E199</f>
        <v>42769</v>
      </c>
      <c r="T638" s="236">
        <f>IF('WetLitterbags placem_collection'!G199="","",'WetLitterbags placem_collection'!G199)</f>
        <v>42814</v>
      </c>
      <c r="U638" s="237">
        <f t="shared" si="66"/>
        <v>45</v>
      </c>
      <c r="V638" s="235">
        <f t="shared" si="70"/>
        <v>1.2202</v>
      </c>
      <c r="W638" s="235">
        <f t="shared" si="71"/>
        <v>1.1809826561032131</v>
      </c>
      <c r="X638">
        <f>IFERROR(INDEX(Rainfall_Wet!$O$2:$O$217,MATCH(B638, Rainfall_Wet!$A$2:$A$217,0)),"")</f>
        <v>175.377105089</v>
      </c>
      <c r="Y638" s="241">
        <v>23.96</v>
      </c>
      <c r="Z638" s="241">
        <v>0.91999999999999804</v>
      </c>
      <c r="AA638" s="241">
        <v>75.12</v>
      </c>
      <c r="AB638" s="242" t="s">
        <v>2688</v>
      </c>
      <c r="AC638" s="241">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s="25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f>
        <v/>
      </c>
      <c r="AM638" t="str">
        <f>IF(ISNUMBER(SEARCH("H", 'WetLitterbags placem_collection'!X199)),"YES","")</f>
        <v/>
      </c>
      <c r="AN638" t="str">
        <f>IF(ISNUMBER(SEARCH("R", 'WetLitterbags placem_collection'!X199)),"YES","")</f>
        <v>YES</v>
      </c>
    </row>
    <row r="639" spans="1:40" ht="15" customHeight="1">
      <c r="A639" s="268" t="s">
        <v>2460</v>
      </c>
      <c r="B639" s="282">
        <f>'Dry_Litterbag Placem_Collection'!A200</f>
        <v>198</v>
      </c>
      <c r="C639" s="282" t="str">
        <f>'Dry_Litterbag Placem_Collection'!B200</f>
        <v>Makao</v>
      </c>
      <c r="D639" s="282" t="s">
        <v>2677</v>
      </c>
      <c r="E639" s="282" t="s">
        <v>2527</v>
      </c>
      <c r="F639" s="282">
        <v>3</v>
      </c>
      <c r="G639" s="283" t="str">
        <f>'Dry_Litterbag Placem_Collection'!C200</f>
        <v>Dry_P2_CG3</v>
      </c>
      <c r="H639" s="293" t="s">
        <v>3672</v>
      </c>
      <c r="I639" s="285" t="s">
        <v>1147</v>
      </c>
      <c r="J639" s="233" t="str">
        <f>'WetLitterbags placem_collection'!O200</f>
        <v>G462</v>
      </c>
      <c r="K639" s="235">
        <f>IFERROR(INDEX('Green_rooibos initial weight'!$C$5:$C$1749,MATCH(J639, 'Green_rooibos initial weight'!$A$5:$A$1749,0)),"")</f>
        <v>2.169</v>
      </c>
      <c r="L639" s="235">
        <f t="shared" si="67"/>
        <v>1.9192</v>
      </c>
      <c r="M639" s="235">
        <f>AVERAGE('Ashed teabags wet'!$J$809:$J$813,'Ashed teabags wet'!$J$817:$J$818,'Ashed teabags wet'!$J$820:$J$821)</f>
        <v>5.5094158734921841</v>
      </c>
      <c r="N639" s="235">
        <f t="shared" si="68"/>
        <v>1.813463290555938</v>
      </c>
      <c r="O639" s="235">
        <f>IF(IFERROR(INDEX('Both teabags AfterWet'!$D$1:$D$839,MATCH(J639,'Both teabags AfterWet'!$B$1:$B$839,0)),"")="","",(IFERROR(INDEX('Both teabags AfterWet'!$D$1:$D$839,MATCH(J639,'Both teabags AfterWet'!$B$1:$B$839,0)),"")))</f>
        <v>0.71250000000000002</v>
      </c>
      <c r="P639" s="235">
        <f t="shared" si="69"/>
        <v>0.56190000000000007</v>
      </c>
      <c r="Q639" s="235">
        <f>IFERROR(INDEX('Ashed teabags wet'!$J$2:$J$825,MATCH(J639,'Ashed teabags wet'!$B$2:$B$825,0)),"")</f>
        <v>8.7537091988131088</v>
      </c>
      <c r="R639" s="235">
        <f t="shared" si="72"/>
        <v>0.5127129080118692</v>
      </c>
      <c r="S639" s="236">
        <f>'WetLitterbags placem_collection'!E200</f>
        <v>42769</v>
      </c>
      <c r="T639" s="236">
        <f>IF('WetLitterbags placem_collection'!G200="","",'WetLitterbags placem_collection'!G200)</f>
        <v>42813</v>
      </c>
      <c r="U639" s="237">
        <f t="shared" si="66"/>
        <v>44</v>
      </c>
      <c r="V639" s="235">
        <f t="shared" si="70"/>
        <v>1.3573</v>
      </c>
      <c r="W639" s="235">
        <f t="shared" si="71"/>
        <v>1.3007503825440687</v>
      </c>
      <c r="X639">
        <f>IFERROR(INDEX(Rainfall_Wet!$O$2:$O$217,MATCH(B639, Rainfall_Wet!$A$2:$A$217,0)),"")</f>
        <v>175.054685654</v>
      </c>
      <c r="Y639" s="241">
        <v>19.96</v>
      </c>
      <c r="Z639" s="241">
        <v>4.9199999999999982</v>
      </c>
      <c r="AA639" s="241">
        <v>75.12</v>
      </c>
      <c r="AB639" s="242" t="s">
        <v>2689</v>
      </c>
      <c r="AC639" s="241">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s="25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f>
        <v/>
      </c>
      <c r="AM639" t="str">
        <f>IF(ISNUMBER(SEARCH("H", 'WetLitterbags placem_collection'!X200)),"YES","")</f>
        <v/>
      </c>
      <c r="AN639" t="str">
        <f>IF(ISNUMBER(SEARCH("R", 'WetLitterbags placem_collection'!X200)),"YES","")</f>
        <v>YES</v>
      </c>
    </row>
    <row r="640" spans="1:40" ht="15" customHeight="1">
      <c r="A640" s="268" t="s">
        <v>2460</v>
      </c>
      <c r="B640" s="282">
        <f>'Dry_Litterbag Placem_Collection'!A201</f>
        <v>199</v>
      </c>
      <c r="C640" s="282" t="str">
        <f>'Dry_Litterbag Placem_Collection'!B201</f>
        <v>Makao</v>
      </c>
      <c r="D640" s="282" t="s">
        <v>2677</v>
      </c>
      <c r="E640" s="282" t="s">
        <v>2527</v>
      </c>
      <c r="F640" s="282">
        <v>1</v>
      </c>
      <c r="G640" s="283" t="str">
        <f>'Dry_Litterbag Placem_Collection'!C201</f>
        <v>Dry_P3_CG1</v>
      </c>
      <c r="H640" s="293" t="s">
        <v>3672</v>
      </c>
      <c r="I640" s="285" t="s">
        <v>1147</v>
      </c>
      <c r="J640" s="233" t="str">
        <f>'WetLitterbags placem_collection'!O201</f>
        <v>G712</v>
      </c>
      <c r="K640" s="235">
        <f>IFERROR(INDEX('Green_rooibos initial weight'!$C$5:$C$1749,MATCH(J640, 'Green_rooibos initial weight'!$A$5:$A$1749,0)),"")</f>
        <v>2.0630000000000002</v>
      </c>
      <c r="L640" s="235">
        <f t="shared" si="67"/>
        <v>1.8132000000000001</v>
      </c>
      <c r="M640" s="235">
        <f>AVERAGE('Ashed teabags wet'!$J$809:$J$813,'Ashed teabags wet'!$J$817:$J$818,'Ashed teabags wet'!$J$820:$J$821)</f>
        <v>5.5094158734921841</v>
      </c>
      <c r="N640" s="235">
        <f t="shared" si="68"/>
        <v>1.7133032713818399</v>
      </c>
      <c r="O640" s="235">
        <f>IF(IFERROR(INDEX('Both teabags AfterWet'!$D$1:$D$839,MATCH(J640,'Both teabags AfterWet'!$B$1:$B$839,0)),"")="","",(IFERROR(INDEX('Both teabags AfterWet'!$D$1:$D$839,MATCH(J640,'Both teabags AfterWet'!$B$1:$B$839,0)),"")))</f>
        <v>0.65500000000000003</v>
      </c>
      <c r="P640" s="235">
        <f t="shared" si="69"/>
        <v>0.50439999999999996</v>
      </c>
      <c r="Q640" s="235">
        <f>IFERROR(INDEX('Ashed teabags wet'!$J$2:$J$825,MATCH(J640,'Ashed teabags wet'!$B$2:$B$825,0)),"")</f>
        <v>8.8717454194792413</v>
      </c>
      <c r="R640" s="235">
        <f t="shared" si="72"/>
        <v>0.45965091610414666</v>
      </c>
      <c r="S640" s="236">
        <f>'WetLitterbags placem_collection'!E201</f>
        <v>42769</v>
      </c>
      <c r="T640" s="236">
        <f>IF('WetLitterbags placem_collection'!G201="","",'WetLitterbags placem_collection'!G201)</f>
        <v>42814</v>
      </c>
      <c r="U640" s="237">
        <f t="shared" si="66"/>
        <v>45</v>
      </c>
      <c r="V640" s="235">
        <f t="shared" si="70"/>
        <v>1.3088000000000002</v>
      </c>
      <c r="W640" s="235">
        <f t="shared" si="71"/>
        <v>1.2536523552776933</v>
      </c>
      <c r="X640">
        <f>IFERROR(INDEX(Rainfall_Wet!$O$2:$O$217,MATCH(B640, Rainfall_Wet!$A$2:$A$217,0)),"")</f>
        <v>175.377105089</v>
      </c>
      <c r="Y640" s="241">
        <v>21.96</v>
      </c>
      <c r="Z640" s="241">
        <v>8.9199999999999982</v>
      </c>
      <c r="AA640" s="241">
        <v>69.12</v>
      </c>
      <c r="AB640" s="242" t="s">
        <v>2688</v>
      </c>
      <c r="AC640" s="241">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s="25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f>
        <v/>
      </c>
      <c r="AM640" t="str">
        <f>IF(ISNUMBER(SEARCH("H", 'WetLitterbags placem_collection'!X201)),"YES","")</f>
        <v/>
      </c>
      <c r="AN640" t="str">
        <f>IF(ISNUMBER(SEARCH("R", 'WetLitterbags placem_collection'!X201)),"YES","")</f>
        <v/>
      </c>
    </row>
    <row r="641" spans="1:40" ht="15" customHeight="1">
      <c r="A641" s="268" t="s">
        <v>2460</v>
      </c>
      <c r="B641" s="282">
        <f>'Dry_Litterbag Placem_Collection'!A202</f>
        <v>200</v>
      </c>
      <c r="C641" s="282" t="str">
        <f>'Dry_Litterbag Placem_Collection'!B202</f>
        <v>Makao</v>
      </c>
      <c r="D641" s="282" t="s">
        <v>2677</v>
      </c>
      <c r="E641" s="282" t="s">
        <v>2527</v>
      </c>
      <c r="F641" s="282">
        <v>4</v>
      </c>
      <c r="G641" s="283" t="str">
        <f>'Dry_Litterbag Placem_Collection'!C202</f>
        <v>Dry_P4_CG4</v>
      </c>
      <c r="H641" s="293" t="s">
        <v>3672</v>
      </c>
      <c r="I641" s="285" t="s">
        <v>1147</v>
      </c>
      <c r="J641" s="233" t="str">
        <f>'WetLitterbags placem_collection'!O202</f>
        <v>G709</v>
      </c>
      <c r="K641" s="235">
        <f>IFERROR(INDEX('Green_rooibos initial weight'!$C$5:$C$1749,MATCH(J641, 'Green_rooibos initial weight'!$A$5:$A$1749,0)),"")</f>
        <v>1.9670000000000001</v>
      </c>
      <c r="L641" s="235">
        <f t="shared" si="67"/>
        <v>1.7172000000000001</v>
      </c>
      <c r="M641" s="235">
        <f>AVERAGE('Ashed teabags wet'!$J$809:$J$813,'Ashed teabags wet'!$J$817:$J$818,'Ashed teabags wet'!$J$820:$J$821)</f>
        <v>5.5094158734921841</v>
      </c>
      <c r="N641" s="235">
        <f t="shared" si="68"/>
        <v>1.6225923106203923</v>
      </c>
      <c r="O641" s="235">
        <f>IF(IFERROR(INDEX('Both teabags AfterWet'!$D$1:$D$839,MATCH(J641,'Both teabags AfterWet'!$B$1:$B$839,0)),"")="","",(IFERROR(INDEX('Both teabags AfterWet'!$D$1:$D$839,MATCH(J641,'Both teabags AfterWet'!$B$1:$B$839,0)),"")))</f>
        <v>0.56469999999999998</v>
      </c>
      <c r="P641" s="235">
        <f t="shared" si="69"/>
        <v>0.41409999999999997</v>
      </c>
      <c r="Q641" s="235">
        <f>IFERROR(INDEX('Ashed teabags wet'!$J$2:$J$825,MATCH(J641,'Ashed teabags wet'!$B$2:$B$825,0)),"")</f>
        <v>9.8409542743538694</v>
      </c>
      <c r="R641" s="235">
        <f t="shared" si="72"/>
        <v>0.37334860834990058</v>
      </c>
      <c r="S641" s="236">
        <f>'WetLitterbags placem_collection'!E202</f>
        <v>42769</v>
      </c>
      <c r="T641" s="236">
        <f>IF('WetLitterbags placem_collection'!G202="","",'WetLitterbags placem_collection'!G202)</f>
        <v>42813</v>
      </c>
      <c r="U641" s="237">
        <f t="shared" si="66"/>
        <v>44</v>
      </c>
      <c r="V641" s="235">
        <f t="shared" si="70"/>
        <v>1.3031000000000001</v>
      </c>
      <c r="W641" s="235">
        <f t="shared" si="71"/>
        <v>1.2492437022704919</v>
      </c>
      <c r="X641">
        <f>IFERROR(INDEX(Rainfall_Wet!$O$2:$O$217,MATCH(B641, Rainfall_Wet!$A$2:$A$217,0)),"")</f>
        <v>175.054685654</v>
      </c>
      <c r="Y641" s="241">
        <v>25.96</v>
      </c>
      <c r="Z641" s="241">
        <v>6.9200000000000008</v>
      </c>
      <c r="AA641" s="241">
        <v>67.12</v>
      </c>
      <c r="AB641" s="242" t="s">
        <v>2688</v>
      </c>
      <c r="AC641" s="241">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s="25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f>
        <v/>
      </c>
      <c r="AM641" t="str">
        <f>IF(ISNUMBER(SEARCH("H", 'WetLitterbags placem_collection'!X202)),"YES","")</f>
        <v/>
      </c>
      <c r="AN641" t="str">
        <f>IF(ISNUMBER(SEARCH("R", 'WetLitterbags placem_collection'!X202)),"YES","")</f>
        <v>YES</v>
      </c>
    </row>
    <row r="642" spans="1:40" ht="15" customHeight="1">
      <c r="A642" s="268" t="s">
        <v>2460</v>
      </c>
      <c r="B642" s="282">
        <f>'Dry_Litterbag Placem_Collection'!A203</f>
        <v>201</v>
      </c>
      <c r="C642" s="282" t="str">
        <f>'Dry_Litterbag Placem_Collection'!B203</f>
        <v>Maswa</v>
      </c>
      <c r="D642" s="282" t="s">
        <v>2677</v>
      </c>
      <c r="E642" s="282" t="s">
        <v>2527</v>
      </c>
      <c r="F642" s="282">
        <v>4</v>
      </c>
      <c r="G642" s="283" t="str">
        <f>'Dry_Litterbag Placem_Collection'!C203</f>
        <v>Dry_W3_CG4</v>
      </c>
      <c r="H642" s="293" t="s">
        <v>3672</v>
      </c>
      <c r="I642" s="285" t="s">
        <v>1147</v>
      </c>
      <c r="J642" s="233" t="str">
        <f>'WetLitterbags placem_collection'!O203</f>
        <v>G707</v>
      </c>
      <c r="K642" s="235">
        <f>IFERROR(INDEX('Green_rooibos initial weight'!$C$5:$C$1749,MATCH(J642, 'Green_rooibos initial weight'!$A$5:$A$1749,0)),"")</f>
        <v>2.008</v>
      </c>
      <c r="L642" s="235">
        <f t="shared" si="67"/>
        <v>1.7582</v>
      </c>
      <c r="M642" s="235">
        <f>AVERAGE('Ashed teabags wet'!$J$809:$J$813,'Ashed teabags wet'!$J$817:$J$818,'Ashed teabags wet'!$J$820:$J$821)</f>
        <v>5.5094158734921841</v>
      </c>
      <c r="N642" s="235">
        <f t="shared" si="68"/>
        <v>1.6613334501122603</v>
      </c>
      <c r="O642" s="235">
        <f>IF(IFERROR(INDEX('Both teabags AfterWet'!$D$1:$D$839,MATCH(J642,'Both teabags AfterWet'!$B$1:$B$839,0)),"")="","",(IFERROR(INDEX('Both teabags AfterWet'!$D$1:$D$839,MATCH(J642,'Both teabags AfterWet'!$B$1:$B$839,0)),"")))</f>
        <v>0.63959999999999995</v>
      </c>
      <c r="P642" s="235">
        <f t="shared" si="69"/>
        <v>0.48899999999999993</v>
      </c>
      <c r="Q642" s="235">
        <f>IFERROR(INDEX('Ashed teabags wet'!$J$2:$J$825,MATCH(J642,'Ashed teabags wet'!$B$2:$B$825,0)),"")</f>
        <v>12.14457831325316</v>
      </c>
      <c r="R642" s="235">
        <f t="shared" si="72"/>
        <v>0.42961301204819197</v>
      </c>
      <c r="S642" s="236">
        <f>'WetLitterbags placem_collection'!E203</f>
        <v>42769</v>
      </c>
      <c r="T642" s="236">
        <f>IF('WetLitterbags placem_collection'!G203="","",'WetLitterbags placem_collection'!G203)</f>
        <v>42813</v>
      </c>
      <c r="U642" s="237">
        <f t="shared" ref="U642:U661" si="73">IFERROR(T642-S642,"")</f>
        <v>44</v>
      </c>
      <c r="V642" s="235">
        <f t="shared" si="70"/>
        <v>1.2692000000000001</v>
      </c>
      <c r="W642" s="235">
        <f t="shared" si="71"/>
        <v>1.2317204380640683</v>
      </c>
      <c r="X642">
        <f>IFERROR(INDEX(Rainfall_Wet!$O$2:$O$217,MATCH(B642, Rainfall_Wet!$A$2:$A$217,0)),"")</f>
        <v>175.054685654</v>
      </c>
      <c r="Y642" s="241">
        <v>38.691629007962128</v>
      </c>
      <c r="Z642" s="241">
        <v>26.81299763288143</v>
      </c>
      <c r="AA642" s="241">
        <v>34.495373359156439</v>
      </c>
      <c r="AB642" s="242" t="s">
        <v>2693</v>
      </c>
      <c r="AC642" s="241">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s="25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f>
        <v/>
      </c>
      <c r="AM642" t="str">
        <f>IF(ISNUMBER(SEARCH("H", 'WetLitterbags placem_collection'!X203)),"YES","")</f>
        <v/>
      </c>
      <c r="AN642" t="str">
        <f>IF(ISNUMBER(SEARCH("R", 'WetLitterbags placem_collection'!X203)),"YES","")</f>
        <v>YES</v>
      </c>
    </row>
    <row r="643" spans="1:40" ht="15" customHeight="1">
      <c r="A643" s="268" t="s">
        <v>2460</v>
      </c>
      <c r="B643" s="282">
        <f>'Dry_Litterbag Placem_Collection'!A204</f>
        <v>202</v>
      </c>
      <c r="C643" s="282" t="str">
        <f>'Dry_Litterbag Placem_Collection'!B204</f>
        <v>Maswa</v>
      </c>
      <c r="D643" s="282" t="s">
        <v>2677</v>
      </c>
      <c r="E643" s="282" t="s">
        <v>2527</v>
      </c>
      <c r="F643" s="282">
        <v>1</v>
      </c>
      <c r="G643" s="283" t="str">
        <f>'Dry_Litterbag Placem_Collection'!C204</f>
        <v>Dry_W2_CG1</v>
      </c>
      <c r="H643" s="293" t="s">
        <v>3672</v>
      </c>
      <c r="I643" s="285" t="s">
        <v>1147</v>
      </c>
      <c r="J643" s="233" t="str">
        <f>'WetLitterbags placem_collection'!O204</f>
        <v>G770</v>
      </c>
      <c r="K643" s="235">
        <f>IFERROR(INDEX('Green_rooibos initial weight'!$C$5:$C$1749,MATCH(J643, 'Green_rooibos initial weight'!$A$5:$A$1749,0)),"")</f>
        <v>1.958</v>
      </c>
      <c r="L643" s="235">
        <f t="shared" ref="L643:L706" si="74">K643-($BG$7+$BG$8)</f>
        <v>1.7081999999999999</v>
      </c>
      <c r="M643" s="235">
        <f>AVERAGE('Ashed teabags wet'!$J$809:$J$813,'Ashed teabags wet'!$J$817:$J$818,'Ashed teabags wet'!$J$820:$J$821)</f>
        <v>5.5094158734921841</v>
      </c>
      <c r="N643" s="235">
        <f t="shared" ref="N643:N706" si="75">IFERROR(L643-(M643/100)*L643,"")</f>
        <v>1.6140881580490065</v>
      </c>
      <c r="O643" s="235">
        <f>IF(IFERROR(INDEX('Both teabags AfterWet'!$D$1:$D$839,MATCH(J643,'Both teabags AfterWet'!$B$1:$B$839,0)),"")="","",(IFERROR(INDEX('Both teabags AfterWet'!$D$1:$D$839,MATCH(J643,'Both teabags AfterWet'!$B$1:$B$839,0)),"")))</f>
        <v>0.98199999999999998</v>
      </c>
      <c r="P643" s="235">
        <f t="shared" ref="P643:P706" si="76">IFERROR(IF(O643&gt;0,O643-($BG$7),""),"")</f>
        <v>0.83139999999999992</v>
      </c>
      <c r="Q643" s="235">
        <f>IFERROR(INDEX('Ashed teabags wet'!$J$2:$J$825,MATCH(J643,'Ashed teabags wet'!$B$2:$B$825,0)),"")</f>
        <v>31.965648854961913</v>
      </c>
      <c r="R643" s="235">
        <f t="shared" si="72"/>
        <v>0.56563759541984659</v>
      </c>
      <c r="S643" s="236">
        <f>'WetLitterbags placem_collection'!E204</f>
        <v>42769</v>
      </c>
      <c r="T643" s="236">
        <f>IF('WetLitterbags placem_collection'!G204="","",'WetLitterbags placem_collection'!G204)</f>
        <v>42814</v>
      </c>
      <c r="U643" s="237">
        <f t="shared" si="73"/>
        <v>45</v>
      </c>
      <c r="V643" s="235">
        <f t="shared" ref="V643:V706" si="77">IFERROR(L643-P643,"")</f>
        <v>0.87680000000000002</v>
      </c>
      <c r="W643" s="235">
        <f t="shared" ref="W643:W706" si="78">IFERROR(N643-R643,"")</f>
        <v>1.04845056262916</v>
      </c>
      <c r="X643">
        <f>IFERROR(INDEX(Rainfall_Wet!$O$2:$O$217,MATCH(B643, Rainfall_Wet!$A$2:$A$217,0)),"")</f>
        <v>175.377105089</v>
      </c>
      <c r="Y643" s="241">
        <v>45.272914521112256</v>
      </c>
      <c r="Z643" s="241">
        <v>23.604531410916575</v>
      </c>
      <c r="AA643" s="241">
        <v>31.122554067971166</v>
      </c>
      <c r="AB643" s="242" t="s">
        <v>2691</v>
      </c>
      <c r="AC643" s="241">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s="25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f>
        <v/>
      </c>
      <c r="AM643" t="str">
        <f>IF(ISNUMBER(SEARCH("H", 'WetLitterbags placem_collection'!X204)),"YES","")</f>
        <v/>
      </c>
      <c r="AN643" t="str">
        <f>IF(ISNUMBER(SEARCH("R", 'WetLitterbags placem_collection'!X204)),"YES","")</f>
        <v>YES</v>
      </c>
    </row>
    <row r="644" spans="1:40" ht="15" customHeight="1">
      <c r="A644" s="268" t="s">
        <v>2460</v>
      </c>
      <c r="B644" s="282">
        <f>'Dry_Litterbag Placem_Collection'!A205</f>
        <v>203</v>
      </c>
      <c r="C644" s="282" t="str">
        <f>'Dry_Litterbag Placem_Collection'!B205</f>
        <v>Maswa</v>
      </c>
      <c r="D644" s="282" t="s">
        <v>2677</v>
      </c>
      <c r="E644" s="282" t="s">
        <v>2527</v>
      </c>
      <c r="F644" s="282">
        <v>2</v>
      </c>
      <c r="G644" s="283" t="str">
        <f>'Dry_Litterbag Placem_Collection'!C205</f>
        <v>Dry_W1_CG2</v>
      </c>
      <c r="H644" s="293" t="s">
        <v>3672</v>
      </c>
      <c r="I644" s="285" t="s">
        <v>1147</v>
      </c>
      <c r="J644" s="233" t="str">
        <f>'WetLitterbags placem_collection'!O205</f>
        <v>G753</v>
      </c>
      <c r="K644" s="235">
        <f>IFERROR(INDEX('Green_rooibos initial weight'!$C$5:$C$1749,MATCH(J644, 'Green_rooibos initial weight'!$A$5:$A$1749,0)),"")</f>
        <v>2.0649999999999999</v>
      </c>
      <c r="L644" s="235">
        <f t="shared" si="74"/>
        <v>1.8151999999999999</v>
      </c>
      <c r="M644" s="235">
        <f>AVERAGE('Ashed teabags wet'!$J$809:$J$813,'Ashed teabags wet'!$J$817:$J$818,'Ashed teabags wet'!$J$820:$J$821)</f>
        <v>5.5094158734921841</v>
      </c>
      <c r="N644" s="235">
        <f t="shared" si="75"/>
        <v>1.7151930830643698</v>
      </c>
      <c r="O644" s="235">
        <f>IF(IFERROR(INDEX('Both teabags AfterWet'!$D$1:$D$839,MATCH(J644,'Both teabags AfterWet'!$B$1:$B$839,0)),"")="","",(IFERROR(INDEX('Both teabags AfterWet'!$D$1:$D$839,MATCH(J644,'Both teabags AfterWet'!$B$1:$B$839,0)),"")))</f>
        <v>0.7681</v>
      </c>
      <c r="P644" s="235">
        <f t="shared" si="76"/>
        <v>0.61749999999999994</v>
      </c>
      <c r="Q644" s="235">
        <f>IFERROR(INDEX('Ashed teabags wet'!$J$2:$J$825,MATCH(J644,'Ashed teabags wet'!$B$2:$B$825,0)),"")</f>
        <v>9.4330155544412708</v>
      </c>
      <c r="R644" s="235">
        <f t="shared" si="72"/>
        <v>0.55925112895132512</v>
      </c>
      <c r="S644" s="236">
        <f>'WetLitterbags placem_collection'!E205</f>
        <v>42769</v>
      </c>
      <c r="T644" s="236">
        <f>IF('WetLitterbags placem_collection'!G205="","",'WetLitterbags placem_collection'!G205)</f>
        <v>42814</v>
      </c>
      <c r="U644" s="237">
        <f t="shared" si="73"/>
        <v>45</v>
      </c>
      <c r="V644" s="235">
        <f t="shared" si="77"/>
        <v>1.1977</v>
      </c>
      <c r="W644" s="235">
        <f t="shared" si="78"/>
        <v>1.1559419541130447</v>
      </c>
      <c r="X644">
        <f>IFERROR(INDEX(Rainfall_Wet!$O$2:$O$217,MATCH(B644, Rainfall_Wet!$A$2:$A$217,0)),"")</f>
        <v>175.377105089</v>
      </c>
      <c r="Y644" s="241">
        <v>47.96</v>
      </c>
      <c r="Z644" s="241">
        <v>22.919999999999995</v>
      </c>
      <c r="AA644" s="241">
        <v>29.120000000000012</v>
      </c>
      <c r="AB644" s="242" t="s">
        <v>2691</v>
      </c>
      <c r="AC644" s="241">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s="25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f>
        <v/>
      </c>
      <c r="AM644" t="str">
        <f>IF(ISNUMBER(SEARCH("H", 'WetLitterbags placem_collection'!X205)),"YES","")</f>
        <v/>
      </c>
      <c r="AN644" t="str">
        <f>IF(ISNUMBER(SEARCH("R", 'WetLitterbags placem_collection'!X205)),"YES","")</f>
        <v>YES</v>
      </c>
    </row>
    <row r="645" spans="1:40" ht="15" customHeight="1">
      <c r="A645" s="268" t="s">
        <v>2460</v>
      </c>
      <c r="B645" s="282">
        <f>'Dry_Litterbag Placem_Collection'!A206</f>
        <v>204</v>
      </c>
      <c r="C645" s="282" t="str">
        <f>'Dry_Litterbag Placem_Collection'!B206</f>
        <v>Maswa</v>
      </c>
      <c r="D645" s="282" t="s">
        <v>2677</v>
      </c>
      <c r="E645" s="282" t="s">
        <v>2527</v>
      </c>
      <c r="F645" s="282">
        <v>3</v>
      </c>
      <c r="G645" s="283" t="str">
        <f>'Dry_Litterbag Placem_Collection'!C206</f>
        <v>Dry_W4_CG3</v>
      </c>
      <c r="H645" s="293" t="s">
        <v>3672</v>
      </c>
      <c r="I645" s="285" t="s">
        <v>1147</v>
      </c>
      <c r="J645" s="233" t="str">
        <f>'WetLitterbags placem_collection'!O206</f>
        <v>G640</v>
      </c>
      <c r="K645" s="235">
        <f>IFERROR(INDEX('Green_rooibos initial weight'!$C$5:$C$1749,MATCH(J645, 'Green_rooibos initial weight'!$A$5:$A$1749,0)),"")</f>
        <v>2.0640000000000001</v>
      </c>
      <c r="L645" s="235">
        <f t="shared" si="74"/>
        <v>1.8142</v>
      </c>
      <c r="M645" s="235">
        <f>AVERAGE('Ashed teabags wet'!$J$809:$J$813,'Ashed teabags wet'!$J$817:$J$818,'Ashed teabags wet'!$J$820:$J$821)</f>
        <v>5.5094158734921841</v>
      </c>
      <c r="N645" s="235">
        <f t="shared" si="75"/>
        <v>1.7142481772231049</v>
      </c>
      <c r="O645" s="235">
        <f>IF(IFERROR(INDEX('Both teabags AfterWet'!$D$1:$D$839,MATCH(J645,'Both teabags AfterWet'!$B$1:$B$839,0)),"")="","",(IFERROR(INDEX('Both teabags AfterWet'!$D$1:$D$839,MATCH(J645,'Both teabags AfterWet'!$B$1:$B$839,0)),"")))</f>
        <v>0.72450000000000003</v>
      </c>
      <c r="P645" s="235">
        <f t="shared" si="76"/>
        <v>0.57390000000000008</v>
      </c>
      <c r="Q645" s="235">
        <f>IFERROR(INDEX('Ashed teabags wet'!$J$2:$J$825,MATCH(J645,'Ashed teabags wet'!$B$2:$B$825,0)),"")</f>
        <v>11.573849878934253</v>
      </c>
      <c r="R645" s="235">
        <f t="shared" si="72"/>
        <v>0.50747767554479639</v>
      </c>
      <c r="S645" s="236">
        <f>'WetLitterbags placem_collection'!E206</f>
        <v>42769</v>
      </c>
      <c r="T645" s="236">
        <f>IF('WetLitterbags placem_collection'!G206="","",'WetLitterbags placem_collection'!G206)</f>
        <v>42813</v>
      </c>
      <c r="U645" s="237">
        <f t="shared" si="73"/>
        <v>44</v>
      </c>
      <c r="V645" s="235">
        <f t="shared" si="77"/>
        <v>1.2403</v>
      </c>
      <c r="W645" s="235">
        <f t="shared" si="78"/>
        <v>1.2067705016783083</v>
      </c>
      <c r="X645">
        <f>IFERROR(INDEX(Rainfall_Wet!$O$2:$O$217,MATCH(B645, Rainfall_Wet!$A$2:$A$217,0)),"")</f>
        <v>175.054685654</v>
      </c>
      <c r="Y645" s="241">
        <v>28.145762029394</v>
      </c>
      <c r="Z645" s="241">
        <v>25.085564727199518</v>
      </c>
      <c r="AA645" s="241">
        <v>46.768673243406489</v>
      </c>
      <c r="AB645" s="242" t="s">
        <v>2688</v>
      </c>
      <c r="AC645" s="241">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s="25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f>
        <v/>
      </c>
      <c r="AM645" t="str">
        <f>IF(ISNUMBER(SEARCH("H", 'WetLitterbags placem_collection'!X206)),"YES","")</f>
        <v/>
      </c>
      <c r="AN645" t="str">
        <f>IF(ISNUMBER(SEARCH("R", 'WetLitterbags placem_collection'!X206)),"YES","")</f>
        <v>YES</v>
      </c>
    </row>
    <row r="646" spans="1:40" ht="15" customHeight="1">
      <c r="A646" s="268" t="s">
        <v>2460</v>
      </c>
      <c r="B646" s="282">
        <f>'Dry_Litterbag Placem_Collection'!A207</f>
        <v>205</v>
      </c>
      <c r="C646" s="282" t="str">
        <f>'Dry_Litterbag Placem_Collection'!B207</f>
        <v xml:space="preserve">Mwantimba
</v>
      </c>
      <c r="D646" s="282" t="s">
        <v>2677</v>
      </c>
      <c r="E646" s="282" t="s">
        <v>2527</v>
      </c>
      <c r="F646" s="282">
        <v>2</v>
      </c>
      <c r="G646" s="283" t="str">
        <f>'Dry_Litterbag Placem_Collection'!C207</f>
        <v>Wet_Ag1_CG2</v>
      </c>
      <c r="H646" s="293" t="s">
        <v>3672</v>
      </c>
      <c r="I646" s="285" t="s">
        <v>1147</v>
      </c>
      <c r="J646" s="233" t="str">
        <f>'WetLitterbags placem_collection'!O207</f>
        <v>G668</v>
      </c>
      <c r="K646" s="235">
        <f>IFERROR(INDEX('Green_rooibos initial weight'!$C$5:$C$1749,MATCH(J646, 'Green_rooibos initial weight'!$A$5:$A$1749,0)),"")</f>
        <v>2.0299999999999998</v>
      </c>
      <c r="L646" s="235">
        <f t="shared" si="74"/>
        <v>1.7801999999999998</v>
      </c>
      <c r="M646" s="235">
        <f>AVERAGE('Ashed teabags wet'!$J$809:$J$813,'Ashed teabags wet'!$J$817:$J$818,'Ashed teabags wet'!$J$820:$J$821)</f>
        <v>5.5094158734921841</v>
      </c>
      <c r="N646" s="235">
        <f t="shared" si="75"/>
        <v>1.6821213786200919</v>
      </c>
      <c r="O646" s="235">
        <f>IF(IFERROR(INDEX('Both teabags AfterWet'!$D$1:$D$839,MATCH(J646,'Both teabags AfterWet'!$B$1:$B$839,0)),"")="","",(IFERROR(INDEX('Both teabags AfterWet'!$D$1:$D$839,MATCH(J646,'Both teabags AfterWet'!$B$1:$B$839,0)),"")))</f>
        <v>0.71</v>
      </c>
      <c r="P646" s="235">
        <f t="shared" si="76"/>
        <v>0.5593999999999999</v>
      </c>
      <c r="Q646" s="235">
        <f>IFERROR(INDEX('Ashed teabags wet'!$J$2:$J$825,MATCH(J646,'Ashed teabags wet'!$B$2:$B$825,0)),"")</f>
        <v>17.813567593948214</v>
      </c>
      <c r="R646" s="235">
        <f t="shared" si="72"/>
        <v>0.45975090287945358</v>
      </c>
      <c r="S646" s="236">
        <f>'WetLitterbags placem_collection'!E207</f>
        <v>42769</v>
      </c>
      <c r="T646" s="236">
        <f>IF('WetLitterbags placem_collection'!G207="","",'WetLitterbags placem_collection'!G207)</f>
        <v>42814</v>
      </c>
      <c r="U646" s="237">
        <f t="shared" si="73"/>
        <v>45</v>
      </c>
      <c r="V646" s="235">
        <f t="shared" si="77"/>
        <v>1.2207999999999999</v>
      </c>
      <c r="W646" s="235">
        <f t="shared" si="78"/>
        <v>1.2223704757406384</v>
      </c>
      <c r="X646">
        <f>IFERROR(INDEX(Rainfall_Wet!$O$2:$O$217,MATCH(B646, Rainfall_Wet!$A$2:$A$217,0)),"")</f>
        <v>175.377105089</v>
      </c>
      <c r="Y646" s="241">
        <v>45.96</v>
      </c>
      <c r="Z646" s="241">
        <v>14.920000000000003</v>
      </c>
      <c r="AA646" s="241">
        <v>39.119999999999997</v>
      </c>
      <c r="AB646" s="242" t="s">
        <v>2691</v>
      </c>
      <c r="AC646" s="241">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s="25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f>
        <v/>
      </c>
      <c r="AM646" t="str">
        <f>IF(ISNUMBER(SEARCH("H", 'WetLitterbags placem_collection'!X207)),"YES","")</f>
        <v/>
      </c>
      <c r="AN646" t="str">
        <f>IF(ISNUMBER(SEARCH("R", 'WetLitterbags placem_collection'!X207)),"YES","")</f>
        <v>YES</v>
      </c>
    </row>
    <row r="647" spans="1:40" ht="15" customHeight="1">
      <c r="A647" s="268" t="s">
        <v>2460</v>
      </c>
      <c r="B647" s="282">
        <f>'Dry_Litterbag Placem_Collection'!A208</f>
        <v>206</v>
      </c>
      <c r="C647" s="282" t="str">
        <f>'Dry_Litterbag Placem_Collection'!B208</f>
        <v xml:space="preserve">Mwantimba
</v>
      </c>
      <c r="D647" s="282" t="s">
        <v>2677</v>
      </c>
      <c r="E647" s="282" t="s">
        <v>2527</v>
      </c>
      <c r="F647" s="282">
        <v>1</v>
      </c>
      <c r="G647" s="283" t="str">
        <f>'Dry_Litterbag Placem_Collection'!C208</f>
        <v>Wet_Ag2_CG1</v>
      </c>
      <c r="H647" s="293" t="s">
        <v>3672</v>
      </c>
      <c r="I647" s="285" t="s">
        <v>1147</v>
      </c>
      <c r="J647" s="233" t="str">
        <f>'WetLitterbags placem_collection'!O208</f>
        <v>G891</v>
      </c>
      <c r="K647" s="235">
        <f>IFERROR(INDEX('Green_rooibos initial weight'!$C$5:$C$1749,MATCH(J647, 'Green_rooibos initial weight'!$A$5:$A$1749,0)),"")</f>
        <v>2.0169999999999999</v>
      </c>
      <c r="L647" s="235">
        <f t="shared" si="74"/>
        <v>1.7671999999999999</v>
      </c>
      <c r="M647" s="235">
        <f>AVERAGE('Ashed teabags wet'!$J$809:$J$813,'Ashed teabags wet'!$J$817:$J$818,'Ashed teabags wet'!$J$820:$J$821)</f>
        <v>5.5094158734921841</v>
      </c>
      <c r="N647" s="235">
        <f t="shared" si="75"/>
        <v>1.6698376026836459</v>
      </c>
      <c r="O647" s="235">
        <f>IF(IFERROR(INDEX('Both teabags AfterWet'!$D$1:$D$839,MATCH(J647,'Both teabags AfterWet'!$B$1:$B$839,0)),"")="","",(IFERROR(INDEX('Both teabags AfterWet'!$D$1:$D$839,MATCH(J647,'Both teabags AfterWet'!$B$1:$B$839,0)),"")))</f>
        <v>0.70199999999999996</v>
      </c>
      <c r="P647" s="235">
        <f t="shared" si="76"/>
        <v>0.55139999999999989</v>
      </c>
      <c r="Q647" s="235">
        <f>IFERROR(INDEX('Ashed teabags wet'!$J$2:$J$825,MATCH(J647,'Ashed teabags wet'!$B$2:$B$825,0)),"")</f>
        <v>13.415841584158834</v>
      </c>
      <c r="R647" s="235">
        <f t="shared" si="72"/>
        <v>0.47742504950494813</v>
      </c>
      <c r="S647" s="236">
        <f>'WetLitterbags placem_collection'!E208</f>
        <v>42769</v>
      </c>
      <c r="T647" s="236">
        <f>IF('WetLitterbags placem_collection'!G208="","",'WetLitterbags placem_collection'!G208)</f>
        <v>42814</v>
      </c>
      <c r="U647" s="237">
        <f t="shared" si="73"/>
        <v>45</v>
      </c>
      <c r="V647" s="235">
        <f t="shared" si="77"/>
        <v>1.2158</v>
      </c>
      <c r="W647" s="235">
        <f t="shared" si="78"/>
        <v>1.1924125531786978</v>
      </c>
      <c r="X647">
        <f>IFERROR(INDEX(Rainfall_Wet!$O$2:$O$217,MATCH(B647, Rainfall_Wet!$A$2:$A$217,0)),"")</f>
        <v>175.377105089</v>
      </c>
      <c r="Y647" s="241">
        <v>34.344660194174757</v>
      </c>
      <c r="Z647" s="241">
        <v>19.22727272727273</v>
      </c>
      <c r="AA647" s="241">
        <v>46.428067078552509</v>
      </c>
      <c r="AB647" s="242" t="s">
        <v>2688</v>
      </c>
      <c r="AC647" s="241">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s="25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f>
        <v/>
      </c>
      <c r="AM647" t="str">
        <f>IF(ISNUMBER(SEARCH("H", 'WetLitterbags placem_collection'!X208)),"YES","")</f>
        <v/>
      </c>
      <c r="AN647" t="str">
        <f>IF(ISNUMBER(SEARCH("R", 'WetLitterbags placem_collection'!X208)),"YES","")</f>
        <v>YES</v>
      </c>
    </row>
    <row r="648" spans="1:40" ht="15" customHeight="1">
      <c r="A648" s="268" t="s">
        <v>2460</v>
      </c>
      <c r="B648" s="282">
        <f>'Dry_Litterbag Placem_Collection'!A209</f>
        <v>207</v>
      </c>
      <c r="C648" s="282" t="str">
        <f>'Dry_Litterbag Placem_Collection'!B209</f>
        <v xml:space="preserve">Mwantimba
</v>
      </c>
      <c r="D648" s="282" t="s">
        <v>2677</v>
      </c>
      <c r="E648" s="282" t="s">
        <v>2527</v>
      </c>
      <c r="F648" s="282">
        <v>4</v>
      </c>
      <c r="G648" s="283" t="str">
        <f>'Dry_Litterbag Placem_Collection'!C209</f>
        <v>Wet_Ag3_CG4</v>
      </c>
      <c r="H648" s="293" t="s">
        <v>3672</v>
      </c>
      <c r="I648" s="285" t="s">
        <v>1147</v>
      </c>
      <c r="J648" s="233" t="str">
        <f>'WetLitterbags placem_collection'!O209</f>
        <v>G540</v>
      </c>
      <c r="K648" s="235">
        <f>IFERROR(INDEX('Green_rooibos initial weight'!$C$5:$C$1749,MATCH(J648, 'Green_rooibos initial weight'!$A$5:$A$1749,0)),"")</f>
        <v>2.0830000000000002</v>
      </c>
      <c r="L648" s="235">
        <f t="shared" si="74"/>
        <v>1.8332000000000002</v>
      </c>
      <c r="M648" s="235">
        <f>AVERAGE('Ashed teabags wet'!$J$809:$J$813,'Ashed teabags wet'!$J$817:$J$818,'Ashed teabags wet'!$J$820:$J$821)</f>
        <v>5.5094158734921841</v>
      </c>
      <c r="N648" s="235">
        <f t="shared" si="75"/>
        <v>1.7322013882071414</v>
      </c>
      <c r="O648" s="235">
        <f>IF(IFERROR(INDEX('Both teabags AfterWet'!$D$1:$D$839,MATCH(J648,'Both teabags AfterWet'!$B$1:$B$839,0)),"")="","",(IFERROR(INDEX('Both teabags AfterWet'!$D$1:$D$839,MATCH(J648,'Both teabags AfterWet'!$B$1:$B$839,0)),"")))</f>
        <v>0.73299999999999998</v>
      </c>
      <c r="P648" s="235">
        <f t="shared" si="76"/>
        <v>0.58240000000000003</v>
      </c>
      <c r="Q648" s="235">
        <f>IFERROR(INDEX('Ashed teabags wet'!$J$2:$J$825,MATCH(J648,'Ashed teabags wet'!$B$2:$B$825,0)),"")</f>
        <v>21.550000000000765</v>
      </c>
      <c r="R648" s="235">
        <f t="shared" si="72"/>
        <v>0.45689279999999555</v>
      </c>
      <c r="S648" s="236">
        <f>'WetLitterbags placem_collection'!E209</f>
        <v>42769</v>
      </c>
      <c r="T648" s="236">
        <f>IF('WetLitterbags placem_collection'!G209="","",'WetLitterbags placem_collection'!G209)</f>
        <v>42813</v>
      </c>
      <c r="U648" s="237">
        <f t="shared" si="73"/>
        <v>44</v>
      </c>
      <c r="V648" s="235">
        <f t="shared" si="77"/>
        <v>1.2508000000000001</v>
      </c>
      <c r="W648" s="235">
        <f t="shared" si="78"/>
        <v>1.275308588207146</v>
      </c>
      <c r="X648">
        <f>IFERROR(INDEX(Rainfall_Wet!$O$2:$O$217,MATCH(B648, Rainfall_Wet!$A$2:$A$217,0)),"")</f>
        <v>175.054685654</v>
      </c>
      <c r="Y648" s="241">
        <v>27.96</v>
      </c>
      <c r="Z648" s="241">
        <v>4.9200000000000017</v>
      </c>
      <c r="AA648" s="241">
        <v>67.12</v>
      </c>
      <c r="AB648" s="242" t="s">
        <v>2688</v>
      </c>
      <c r="AC648" s="241">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s="25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f>
        <v/>
      </c>
      <c r="AM648" t="str">
        <f>IF(ISNUMBER(SEARCH("H", 'WetLitterbags placem_collection'!X209)),"YES","")</f>
        <v/>
      </c>
      <c r="AN648" t="str">
        <f>IF(ISNUMBER(SEARCH("R", 'WetLitterbags placem_collection'!X209)),"YES","")</f>
        <v>YES</v>
      </c>
    </row>
    <row r="649" spans="1:40" ht="15" customHeight="1">
      <c r="A649" s="268" t="s">
        <v>2460</v>
      </c>
      <c r="B649" s="282">
        <f>'Dry_Litterbag Placem_Collection'!A210</f>
        <v>208</v>
      </c>
      <c r="C649" s="282" t="str">
        <f>'Dry_Litterbag Placem_Collection'!B210</f>
        <v xml:space="preserve">Mwantimba
</v>
      </c>
      <c r="D649" s="282" t="s">
        <v>2677</v>
      </c>
      <c r="E649" s="282" t="s">
        <v>2527</v>
      </c>
      <c r="F649" s="282">
        <v>3</v>
      </c>
      <c r="G649" s="283" t="str">
        <f>'Dry_Litterbag Placem_Collection'!C210</f>
        <v>Wet_Ag4_CG3</v>
      </c>
      <c r="H649" s="293" t="s">
        <v>3672</v>
      </c>
      <c r="I649" s="285" t="s">
        <v>1147</v>
      </c>
      <c r="J649" s="233" t="str">
        <f>'WetLitterbags placem_collection'!O210</f>
        <v>G508</v>
      </c>
      <c r="K649" s="235">
        <f>IFERROR(INDEX('Green_rooibos initial weight'!$C$5:$C$1749,MATCH(J649, 'Green_rooibos initial weight'!$A$5:$A$1749,0)),"")</f>
        <v>1.9910000000000001</v>
      </c>
      <c r="L649" s="235">
        <f t="shared" si="74"/>
        <v>1.7412000000000001</v>
      </c>
      <c r="M649" s="235">
        <f>AVERAGE('Ashed teabags wet'!$J$809:$J$813,'Ashed teabags wet'!$J$817:$J$818,'Ashed teabags wet'!$J$820:$J$821)</f>
        <v>5.5094158734921841</v>
      </c>
      <c r="N649" s="235">
        <f t="shared" si="75"/>
        <v>1.6452700508107543</v>
      </c>
      <c r="O649" s="235">
        <f>IF(IFERROR(INDEX('Both teabags AfterWet'!$D$1:$D$839,MATCH(J649,'Both teabags AfterWet'!$B$1:$B$839,0)),"")="","",(IFERROR(INDEX('Both teabags AfterWet'!$D$1:$D$839,MATCH(J649,'Both teabags AfterWet'!$B$1:$B$839,0)),"")))</f>
        <v>0.84599999999999997</v>
      </c>
      <c r="P649" s="235">
        <f t="shared" si="76"/>
        <v>0.69540000000000002</v>
      </c>
      <c r="Q649" s="235">
        <f>IFERROR(INDEX('Ashed teabags wet'!$J$2:$J$825,MATCH(J649,'Ashed teabags wet'!$B$2:$B$825,0)),"")</f>
        <v>12.276341948309753</v>
      </c>
      <c r="R649" s="235">
        <f t="shared" si="72"/>
        <v>0.61003031809145403</v>
      </c>
      <c r="S649" s="236">
        <f>'WetLitterbags placem_collection'!E210</f>
        <v>42769</v>
      </c>
      <c r="T649" s="236">
        <f>IF('WetLitterbags placem_collection'!G210="","",'WetLitterbags placem_collection'!G210)</f>
        <v>42813</v>
      </c>
      <c r="U649" s="237">
        <f t="shared" si="73"/>
        <v>44</v>
      </c>
      <c r="V649" s="235">
        <f t="shared" si="77"/>
        <v>1.0458000000000001</v>
      </c>
      <c r="W649" s="235">
        <f t="shared" si="78"/>
        <v>1.0352397327193001</v>
      </c>
      <c r="X649">
        <f>IFERROR(INDEX(Rainfall_Wet!$O$2:$O$217,MATCH(B649, Rainfall_Wet!$A$2:$A$217,0)),"")</f>
        <v>175.054685654</v>
      </c>
      <c r="Y649" s="241">
        <v>17.96</v>
      </c>
      <c r="Z649" s="241">
        <v>4.9199999999999982</v>
      </c>
      <c r="AA649" s="241">
        <v>77.12</v>
      </c>
      <c r="AB649" s="242" t="s">
        <v>2689</v>
      </c>
      <c r="AC649" s="241">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s="25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f>
        <v/>
      </c>
      <c r="AM649" t="str">
        <f>IF(ISNUMBER(SEARCH("H", 'WetLitterbags placem_collection'!X210)),"YES","")</f>
        <v/>
      </c>
      <c r="AN649" t="str">
        <f>IF(ISNUMBER(SEARCH("R", 'WetLitterbags placem_collection'!X210)),"YES","")</f>
        <v>YES</v>
      </c>
    </row>
    <row r="650" spans="1:40" ht="15" customHeight="1">
      <c r="A650" s="268" t="s">
        <v>2460</v>
      </c>
      <c r="B650" s="282">
        <f>'Dry_Litterbag Placem_Collection'!A211</f>
        <v>209</v>
      </c>
      <c r="C650" s="282" t="str">
        <f>'Dry_Litterbag Placem_Collection'!B211</f>
        <v xml:space="preserve">Mwantimba
</v>
      </c>
      <c r="D650" s="282" t="s">
        <v>2677</v>
      </c>
      <c r="E650" s="282" t="s">
        <v>2527</v>
      </c>
      <c r="F650" s="282">
        <v>2</v>
      </c>
      <c r="G650" s="283" t="str">
        <f>'Dry_Litterbag Placem_Collection'!C211</f>
        <v>Wet_P1_CG2</v>
      </c>
      <c r="H650" s="293" t="s">
        <v>3672</v>
      </c>
      <c r="I650" s="285" t="s">
        <v>1147</v>
      </c>
      <c r="J650" s="233" t="str">
        <f>'WetLitterbags placem_collection'!O211</f>
        <v>G637</v>
      </c>
      <c r="K650" s="235">
        <f>IFERROR(INDEX('Green_rooibos initial weight'!$C$5:$C$1749,MATCH(J650, 'Green_rooibos initial weight'!$A$5:$A$1749,0)),"")</f>
        <v>2.1110000000000002</v>
      </c>
      <c r="L650" s="235">
        <f t="shared" si="74"/>
        <v>1.8612000000000002</v>
      </c>
      <c r="M650" s="235">
        <f>AVERAGE('Ashed teabags wet'!$J$809:$J$813,'Ashed teabags wet'!$J$817:$J$818,'Ashed teabags wet'!$J$820:$J$821)</f>
        <v>5.5094158734921841</v>
      </c>
      <c r="N650" s="235">
        <f t="shared" si="75"/>
        <v>1.7586587517625636</v>
      </c>
      <c r="O650" s="235">
        <f>IF(IFERROR(INDEX('Both teabags AfterWet'!$D$1:$D$839,MATCH(J650,'Both teabags AfterWet'!$B$1:$B$839,0)),"")="","",(IFERROR(INDEX('Both teabags AfterWet'!$D$1:$D$839,MATCH(J650,'Both teabags AfterWet'!$B$1:$B$839,0)),"")))</f>
        <v>0.86399999999999999</v>
      </c>
      <c r="P650" s="235">
        <f t="shared" si="76"/>
        <v>0.71340000000000003</v>
      </c>
      <c r="Q650" s="235">
        <f>IFERROR(INDEX('Ashed teabags wet'!$J$2:$J$825,MATCH(J650,'Ashed teabags wet'!$B$2:$B$825,0)),"")</f>
        <v>17.471937530502561</v>
      </c>
      <c r="R650" s="235">
        <f t="shared" si="72"/>
        <v>0.5887551976573947</v>
      </c>
      <c r="S650" s="236">
        <f>'WetLitterbags placem_collection'!E211</f>
        <v>42769</v>
      </c>
      <c r="T650" s="236">
        <f>IF('WetLitterbags placem_collection'!G211="","",'WetLitterbags placem_collection'!G211)</f>
        <v>42814</v>
      </c>
      <c r="U650" s="237">
        <f t="shared" si="73"/>
        <v>45</v>
      </c>
      <c r="V650" s="235">
        <f t="shared" si="77"/>
        <v>1.1478000000000002</v>
      </c>
      <c r="W650" s="235">
        <f t="shared" si="78"/>
        <v>1.169903554105169</v>
      </c>
      <c r="X650">
        <f>IFERROR(INDEX(Rainfall_Wet!$O$2:$O$217,MATCH(B650, Rainfall_Wet!$A$2:$A$217,0)),"")</f>
        <v>175.377105089</v>
      </c>
      <c r="Y650" s="241">
        <v>31.214836424255054</v>
      </c>
      <c r="Z650" s="241">
        <v>11.377370285476141</v>
      </c>
      <c r="AA650" s="241">
        <v>57.407793290268799</v>
      </c>
      <c r="AB650" s="242" t="s">
        <v>2688</v>
      </c>
      <c r="AC650" s="241">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s="25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f>
        <v>YES</v>
      </c>
      <c r="AM650" t="str">
        <f>IF(ISNUMBER(SEARCH("H", 'WetLitterbags placem_collection'!X211)),"YES","")</f>
        <v/>
      </c>
      <c r="AN650" t="str">
        <f>IF(ISNUMBER(SEARCH("R", 'WetLitterbags placem_collection'!X211)),"YES","")</f>
        <v>YES</v>
      </c>
    </row>
    <row r="651" spans="1:40" ht="15" customHeight="1">
      <c r="A651" s="268" t="s">
        <v>2460</v>
      </c>
      <c r="B651" s="282">
        <f>'Dry_Litterbag Placem_Collection'!A212</f>
        <v>210</v>
      </c>
      <c r="C651" s="282" t="str">
        <f>'Dry_Litterbag Placem_Collection'!B212</f>
        <v xml:space="preserve">Mwantimba
</v>
      </c>
      <c r="D651" s="282" t="s">
        <v>2677</v>
      </c>
      <c r="E651" s="282" t="s">
        <v>2527</v>
      </c>
      <c r="F651" s="282">
        <v>4</v>
      </c>
      <c r="G651" s="283" t="str">
        <f>'Dry_Litterbag Placem_Collection'!C212</f>
        <v>Wet_P2_CG4</v>
      </c>
      <c r="H651" s="293" t="s">
        <v>3672</v>
      </c>
      <c r="I651" s="285" t="s">
        <v>1147</v>
      </c>
      <c r="J651" s="233" t="str">
        <f>'WetLitterbags placem_collection'!O212</f>
        <v>G720</v>
      </c>
      <c r="K651" s="235">
        <f>IFERROR(INDEX('Green_rooibos initial weight'!$C$5:$C$1749,MATCH(J651, 'Green_rooibos initial weight'!$A$5:$A$1749,0)),"")</f>
        <v>2.0350000000000001</v>
      </c>
      <c r="L651" s="235">
        <f t="shared" si="74"/>
        <v>1.7852000000000001</v>
      </c>
      <c r="M651" s="235">
        <f>AVERAGE('Ashed teabags wet'!$J$809:$J$813,'Ashed teabags wet'!$J$817:$J$818,'Ashed teabags wet'!$J$820:$J$821)</f>
        <v>5.5094158734921841</v>
      </c>
      <c r="N651" s="235">
        <f t="shared" si="75"/>
        <v>1.6868459078264175</v>
      </c>
      <c r="O651" s="235">
        <f>IF(IFERROR(INDEX('Both teabags AfterWet'!$D$1:$D$839,MATCH(J651,'Both teabags AfterWet'!$B$1:$B$839,0)),"")="","",(IFERROR(INDEX('Both teabags AfterWet'!$D$1:$D$839,MATCH(J651,'Both teabags AfterWet'!$B$1:$B$839,0)),"")))</f>
        <v>0.72160000000000002</v>
      </c>
      <c r="P651" s="235">
        <f t="shared" si="76"/>
        <v>0.57099999999999995</v>
      </c>
      <c r="Q651" s="235">
        <f>IFERROR(INDEX('Ashed teabags wet'!$J$2:$J$825,MATCH(J651,'Ashed teabags wet'!$B$2:$B$825,0)),"")</f>
        <v>16.057692307692367</v>
      </c>
      <c r="R651" s="235">
        <f t="shared" ref="R651:R714" si="79">IFERROR(P651-(Q651/100)*P651,"")</f>
        <v>0.47931057692307655</v>
      </c>
      <c r="S651" s="236">
        <f>'WetLitterbags placem_collection'!E212</f>
        <v>42769</v>
      </c>
      <c r="T651" s="236">
        <f>IF('WetLitterbags placem_collection'!G212="","",'WetLitterbags placem_collection'!G212)</f>
        <v>42813</v>
      </c>
      <c r="U651" s="237">
        <f t="shared" si="73"/>
        <v>44</v>
      </c>
      <c r="V651" s="235">
        <f t="shared" si="77"/>
        <v>1.2142000000000002</v>
      </c>
      <c r="W651" s="235">
        <f t="shared" si="78"/>
        <v>1.207535330903341</v>
      </c>
      <c r="X651">
        <f>IFERROR(INDEX(Rainfall_Wet!$O$2:$O$217,MATCH(B651, Rainfall_Wet!$A$2:$A$217,0)),"")</f>
        <v>175.054685654</v>
      </c>
      <c r="Y651" s="241">
        <v>33.96</v>
      </c>
      <c r="Z651" s="241">
        <v>8.9200000000000017</v>
      </c>
      <c r="AA651" s="241">
        <v>57.12</v>
      </c>
      <c r="AB651" s="242" t="s">
        <v>2688</v>
      </c>
      <c r="AC651" s="241">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s="25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f>
        <v/>
      </c>
      <c r="AM651" t="str">
        <f>IF(ISNUMBER(SEARCH("H", 'WetLitterbags placem_collection'!X212)),"YES","")</f>
        <v/>
      </c>
      <c r="AN651" t="str">
        <f>IF(ISNUMBER(SEARCH("R", 'WetLitterbags placem_collection'!X212)),"YES","")</f>
        <v>YES</v>
      </c>
    </row>
    <row r="652" spans="1:40" ht="15" customHeight="1">
      <c r="A652" s="268" t="s">
        <v>2460</v>
      </c>
      <c r="B652" s="282">
        <f>'Dry_Litterbag Placem_Collection'!A213</f>
        <v>211</v>
      </c>
      <c r="C652" s="282" t="str">
        <f>'Dry_Litterbag Placem_Collection'!B213</f>
        <v xml:space="preserve">Mwantimba
</v>
      </c>
      <c r="D652" s="282" t="s">
        <v>2677</v>
      </c>
      <c r="E652" s="282" t="s">
        <v>2527</v>
      </c>
      <c r="F652" s="282">
        <v>1</v>
      </c>
      <c r="G652" s="283" t="str">
        <f>'Dry_Litterbag Placem_Collection'!C213</f>
        <v>Wet_P3_CG1</v>
      </c>
      <c r="H652" s="293" t="s">
        <v>3672</v>
      </c>
      <c r="I652" s="285" t="s">
        <v>1147</v>
      </c>
      <c r="J652" s="233" t="str">
        <f>'WetLitterbags placem_collection'!O213</f>
        <v>G796</v>
      </c>
      <c r="K652" s="235">
        <f>IFERROR(INDEX('Green_rooibos initial weight'!$C$5:$C$1749,MATCH(J652, 'Green_rooibos initial weight'!$A$5:$A$1749,0)),"")</f>
        <v>2.1070000000000002</v>
      </c>
      <c r="L652" s="235">
        <f t="shared" si="74"/>
        <v>1.8572000000000002</v>
      </c>
      <c r="M652" s="235">
        <f>AVERAGE('Ashed teabags wet'!$J$809:$J$813,'Ashed teabags wet'!$J$817:$J$818,'Ashed teabags wet'!$J$820:$J$821)</f>
        <v>5.5094158734921841</v>
      </c>
      <c r="N652" s="235">
        <f t="shared" si="75"/>
        <v>1.7548791283975034</v>
      </c>
      <c r="O652" s="235">
        <f>IF(IFERROR(INDEX('Both teabags AfterWet'!$D$1:$D$839,MATCH(J652,'Both teabags AfterWet'!$B$1:$B$839,0)),"")="","",(IFERROR(INDEX('Both teabags AfterWet'!$D$1:$D$839,MATCH(J652,'Both teabags AfterWet'!$B$1:$B$839,0)),"")))</f>
        <v>0.67200000000000004</v>
      </c>
      <c r="P652" s="235">
        <f t="shared" si="76"/>
        <v>0.52140000000000009</v>
      </c>
      <c r="Q652" s="235">
        <f>IFERROR(INDEX('Ashed teabags wet'!$J$2:$J$825,MATCH(J652,'Ashed teabags wet'!$B$2:$B$825,0)),"")</f>
        <v>40.67127344521198</v>
      </c>
      <c r="R652" s="235">
        <f t="shared" si="79"/>
        <v>0.30933998025666476</v>
      </c>
      <c r="S652" s="236">
        <f>'WetLitterbags placem_collection'!E213</f>
        <v>42769</v>
      </c>
      <c r="T652" s="236">
        <f>IF('WetLitterbags placem_collection'!G213="","",'WetLitterbags placem_collection'!G213)</f>
        <v>42814</v>
      </c>
      <c r="U652" s="237">
        <f t="shared" si="73"/>
        <v>45</v>
      </c>
      <c r="V652" s="235">
        <f t="shared" si="77"/>
        <v>1.3358000000000001</v>
      </c>
      <c r="W652" s="235">
        <f t="shared" si="78"/>
        <v>1.4455391481408386</v>
      </c>
      <c r="X652">
        <f>IFERROR(INDEX(Rainfall_Wet!$O$2:$O$217,MATCH(B652, Rainfall_Wet!$A$2:$A$217,0)),"")</f>
        <v>175.377105089</v>
      </c>
      <c r="Y652" s="241">
        <v>39.96</v>
      </c>
      <c r="Z652" s="241">
        <v>12.920000000000002</v>
      </c>
      <c r="AA652" s="241">
        <v>47.12</v>
      </c>
      <c r="AB652" s="242" t="s">
        <v>2692</v>
      </c>
      <c r="AC652" s="241">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s="25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f>
        <v/>
      </c>
      <c r="AM652" t="str">
        <f>IF(ISNUMBER(SEARCH("H", 'WetLitterbags placem_collection'!X213)),"YES","")</f>
        <v/>
      </c>
      <c r="AN652" t="str">
        <f>IF(ISNUMBER(SEARCH("R", 'WetLitterbags placem_collection'!X213)),"YES","")</f>
        <v>YES</v>
      </c>
    </row>
    <row r="653" spans="1:40" ht="15" customHeight="1">
      <c r="A653" s="268" t="s">
        <v>2460</v>
      </c>
      <c r="B653" s="282">
        <f>'Dry_Litterbag Placem_Collection'!A214</f>
        <v>215</v>
      </c>
      <c r="C653" s="282" t="str">
        <f>'Dry_Litterbag Placem_Collection'!B214</f>
        <v xml:space="preserve">Mwantimba
</v>
      </c>
      <c r="D653" s="282" t="s">
        <v>2677</v>
      </c>
      <c r="E653" s="282" t="s">
        <v>2527</v>
      </c>
      <c r="F653" s="282">
        <v>3</v>
      </c>
      <c r="G653" s="283" t="str">
        <f>'Dry_Litterbag Placem_Collection'!C214</f>
        <v>Wet_W3_CG1</v>
      </c>
      <c r="H653" s="293" t="s">
        <v>3672</v>
      </c>
      <c r="I653" s="285" t="s">
        <v>1147</v>
      </c>
      <c r="J653" s="233" t="str">
        <f>'WetLitterbags placem_collection'!O214</f>
        <v>G560</v>
      </c>
      <c r="K653" s="235">
        <f>IFERROR(INDEX('Green_rooibos initial weight'!$C$5:$C$1749,MATCH(J653, 'Green_rooibos initial weight'!$A$5:$A$1749,0)),"")</f>
        <v>2.1219999999999999</v>
      </c>
      <c r="L653" s="235">
        <f t="shared" si="74"/>
        <v>1.8721999999999999</v>
      </c>
      <c r="M653" s="235">
        <f>AVERAGE('Ashed teabags wet'!$J$809:$J$813,'Ashed teabags wet'!$J$817:$J$818,'Ashed teabags wet'!$J$820:$J$821)</f>
        <v>5.5094158734921841</v>
      </c>
      <c r="N653" s="235">
        <f t="shared" si="75"/>
        <v>1.7690527160164793</v>
      </c>
      <c r="O653" s="235">
        <f>IF(IFERROR(INDEX('Both teabags AfterWet'!$D$1:$D$839,MATCH(J653,'Both teabags AfterWet'!$B$1:$B$839,0)),"")="","",(IFERROR(INDEX('Both teabags AfterWet'!$D$1:$D$839,MATCH(J653,'Both teabags AfterWet'!$B$1:$B$839,0)),"")))</f>
        <v>1.4097999999999999</v>
      </c>
      <c r="P653" s="235">
        <f t="shared" si="76"/>
        <v>1.2591999999999999</v>
      </c>
      <c r="Q653" s="235">
        <f>IFERROR(INDEX('Ashed teabags wet'!$J$2:$J$825,MATCH(J653,'Ashed teabags wet'!$B$2:$B$825,0)),"")</f>
        <v>39.082656473960213</v>
      </c>
      <c r="R653" s="235">
        <f t="shared" si="79"/>
        <v>0.76707118967989296</v>
      </c>
      <c r="S653" s="236">
        <f>'WetLitterbags placem_collection'!E214</f>
        <v>42769</v>
      </c>
      <c r="T653" s="236">
        <f>IF('WetLitterbags placem_collection'!G214="","",'WetLitterbags placem_collection'!G214)</f>
        <v>42813</v>
      </c>
      <c r="U653" s="237">
        <f t="shared" si="73"/>
        <v>44</v>
      </c>
      <c r="V653" s="235">
        <f t="shared" si="77"/>
        <v>0.61299999999999999</v>
      </c>
      <c r="W653" s="235">
        <f t="shared" si="78"/>
        <v>1.0019815263365863</v>
      </c>
      <c r="X653">
        <f>IFERROR(INDEX(Rainfall_Wet!$O$2:$O$217,MATCH(B653, Rainfall_Wet!$A$2:$A$217,0)),"")</f>
        <v>175.377105089</v>
      </c>
      <c r="Y653" s="241">
        <v>27.96</v>
      </c>
      <c r="Z653" s="241">
        <v>4.9200000000000017</v>
      </c>
      <c r="AA653" s="241">
        <v>67.12</v>
      </c>
      <c r="AB653" s="242" t="s">
        <v>2688</v>
      </c>
      <c r="AC653" s="241">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s="25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f>
        <v/>
      </c>
      <c r="AM653" t="str">
        <f>IF(ISNUMBER(SEARCH("H", 'WetLitterbags placem_collection'!X214)),"YES","")</f>
        <v/>
      </c>
      <c r="AN653" t="str">
        <f>IF(ISNUMBER(SEARCH("R", 'WetLitterbags placem_collection'!X214)),"YES","")</f>
        <v>YES</v>
      </c>
    </row>
    <row r="654" spans="1:40" ht="15" customHeight="1">
      <c r="A654" s="268" t="s">
        <v>2460</v>
      </c>
      <c r="B654" s="282">
        <f>'Dry_Litterbag Placem_Collection'!A215</f>
        <v>212</v>
      </c>
      <c r="C654" s="282" t="str">
        <f>'Dry_Litterbag Placem_Collection'!B215</f>
        <v xml:space="preserve">Mwantimba
</v>
      </c>
      <c r="D654" s="282" t="s">
        <v>2677</v>
      </c>
      <c r="E654" s="282" t="s">
        <v>2527</v>
      </c>
      <c r="F654" s="282">
        <v>4</v>
      </c>
      <c r="G654" s="283" t="str">
        <f>'Dry_Litterbag Placem_Collection'!C215</f>
        <v>Wet_P4_CG3</v>
      </c>
      <c r="H654" s="293" t="s">
        <v>3672</v>
      </c>
      <c r="I654" s="285" t="s">
        <v>1147</v>
      </c>
      <c r="J654" s="233" t="str">
        <f>'WetLitterbags placem_collection'!O215</f>
        <v>G716</v>
      </c>
      <c r="K654" s="235">
        <f>IFERROR(INDEX('Green_rooibos initial weight'!$C$5:$C$1749,MATCH(J654, 'Green_rooibos initial weight'!$A$5:$A$1749,0)),"")</f>
        <v>2.117</v>
      </c>
      <c r="L654" s="235">
        <f t="shared" si="74"/>
        <v>1.8672</v>
      </c>
      <c r="M654" s="235">
        <f>AVERAGE('Ashed teabags wet'!$J$809:$J$813,'Ashed teabags wet'!$J$817:$J$818,'Ashed teabags wet'!$J$820:$J$821)</f>
        <v>5.5094158734921841</v>
      </c>
      <c r="N654" s="235">
        <f t="shared" si="75"/>
        <v>1.7643281868101539</v>
      </c>
      <c r="O654" s="235">
        <f>IF(IFERROR(INDEX('Both teabags AfterWet'!$D$1:$D$839,MATCH(J654,'Both teabags AfterWet'!$B$1:$B$839,0)),"")="","",(IFERROR(INDEX('Both teabags AfterWet'!$D$1:$D$839,MATCH(J654,'Both teabags AfterWet'!$B$1:$B$839,0)),"")))</f>
        <v>0.83</v>
      </c>
      <c r="P654" s="235">
        <f t="shared" si="76"/>
        <v>0.6794</v>
      </c>
      <c r="Q654" s="235">
        <f>IFERROR(INDEX('Ashed teabags wet'!$J$2:$J$825,MATCH(J654,'Ashed teabags wet'!$B$2:$B$825,0)),"")</f>
        <v>8.2922013820333618</v>
      </c>
      <c r="R654" s="235">
        <f t="shared" si="79"/>
        <v>0.62306278381046531</v>
      </c>
      <c r="S654" s="236">
        <f>'WetLitterbags placem_collection'!E215</f>
        <v>42769</v>
      </c>
      <c r="T654" s="236">
        <f>IF('WetLitterbags placem_collection'!G215="","",'WetLitterbags placem_collection'!G215)</f>
        <v>42813</v>
      </c>
      <c r="U654" s="237">
        <f t="shared" si="73"/>
        <v>44</v>
      </c>
      <c r="V654" s="235">
        <f t="shared" si="77"/>
        <v>1.1878</v>
      </c>
      <c r="W654" s="235">
        <f t="shared" si="78"/>
        <v>1.1412654029996885</v>
      </c>
      <c r="X654">
        <f>IFERROR(INDEX(Rainfall_Wet!$O$2:$O$217,MATCH(B654, Rainfall_Wet!$A$2:$A$217,0)),"")</f>
        <v>175.054685654</v>
      </c>
      <c r="Y654" s="241">
        <v>21.96</v>
      </c>
      <c r="Z654" s="241">
        <v>4.9199999999999982</v>
      </c>
      <c r="AA654" s="241">
        <v>73.12</v>
      </c>
      <c r="AB654" s="242" t="s">
        <v>2688</v>
      </c>
      <c r="AC654" s="241">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s="25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f>
        <v/>
      </c>
      <c r="AM654" t="str">
        <f>IF(ISNUMBER(SEARCH("H", 'WetLitterbags placem_collection'!X215)),"YES","")</f>
        <v/>
      </c>
      <c r="AN654" t="str">
        <f>IF(ISNUMBER(SEARCH("R", 'WetLitterbags placem_collection'!X215)),"YES","")</f>
        <v>YES</v>
      </c>
    </row>
    <row r="655" spans="1:40" ht="15" customHeight="1">
      <c r="A655" s="268" t="s">
        <v>2460</v>
      </c>
      <c r="B655" s="282">
        <f>'Dry_Litterbag Placem_Collection'!A216</f>
        <v>213</v>
      </c>
      <c r="C655" s="282" t="str">
        <f>'Dry_Litterbag Placem_Collection'!B216</f>
        <v>Handajega</v>
      </c>
      <c r="D655" s="282" t="s">
        <v>2677</v>
      </c>
      <c r="E655" s="282" t="s">
        <v>2527</v>
      </c>
      <c r="F655" s="282">
        <v>3</v>
      </c>
      <c r="G655" s="283" t="str">
        <f>'Dry_Litterbag Placem_Collection'!C216</f>
        <v>Wet_W1_CG4</v>
      </c>
      <c r="H655" s="293" t="s">
        <v>3672</v>
      </c>
      <c r="I655" s="285" t="s">
        <v>1147</v>
      </c>
      <c r="J655" s="233" t="str">
        <f>'WetLitterbags placem_collection'!O216</f>
        <v>G581</v>
      </c>
      <c r="K655" s="235">
        <f>IFERROR(INDEX('Green_rooibos initial weight'!$C$5:$C$1749,MATCH(J655, 'Green_rooibos initial weight'!$A$5:$A$1749,0)),"")</f>
        <v>2.0070000000000001</v>
      </c>
      <c r="L655" s="235">
        <f t="shared" si="74"/>
        <v>1.7572000000000001</v>
      </c>
      <c r="M655" s="235">
        <f>AVERAGE('Ashed teabags wet'!$J$809:$J$813,'Ashed teabags wet'!$J$817:$J$818,'Ashed teabags wet'!$J$820:$J$821)</f>
        <v>5.5094158734921841</v>
      </c>
      <c r="N655" s="235">
        <f t="shared" si="75"/>
        <v>1.6603885442709954</v>
      </c>
      <c r="O655" s="235">
        <f>IF(IFERROR(INDEX('Both teabags AfterWet'!$D$1:$D$839,MATCH(J655,'Both teabags AfterWet'!$B$1:$B$839,0)),"")="","",(IFERROR(INDEX('Both teabags AfterWet'!$D$1:$D$839,MATCH(J655,'Both teabags AfterWet'!$B$1:$B$839,0)),"")))</f>
        <v>0.63400000000000001</v>
      </c>
      <c r="P655" s="235">
        <f t="shared" si="76"/>
        <v>0.4834</v>
      </c>
      <c r="Q655" s="235">
        <f>IFERROR(INDEX('Ashed teabags wet'!$J$2:$J$825,MATCH(J655,'Ashed teabags wet'!$B$2:$B$825,0)),"")</f>
        <v>8.3576287657915547</v>
      </c>
      <c r="R655" s="235">
        <f t="shared" si="79"/>
        <v>0.44299922254616364</v>
      </c>
      <c r="S655" s="236">
        <f>'WetLitterbags placem_collection'!E216</f>
        <v>42769</v>
      </c>
      <c r="T655" s="236">
        <f>IF('WetLitterbags placem_collection'!G216="","",'WetLitterbags placem_collection'!G216)</f>
        <v>42813</v>
      </c>
      <c r="U655" s="237">
        <f t="shared" si="73"/>
        <v>44</v>
      </c>
      <c r="V655" s="235">
        <f t="shared" si="77"/>
        <v>1.2738</v>
      </c>
      <c r="W655" s="235">
        <f t="shared" si="78"/>
        <v>1.2173893217248317</v>
      </c>
      <c r="X655">
        <f>IFERROR(INDEX(Rainfall_Wet!$O$2:$O$217,MATCH(B655, Rainfall_Wet!$A$2:$A$217,0)),"")</f>
        <v>175.054685654</v>
      </c>
      <c r="Y655" s="241">
        <v>23.96</v>
      </c>
      <c r="Z655" s="241">
        <v>4.9199999999999982</v>
      </c>
      <c r="AA655" s="241">
        <v>71.12</v>
      </c>
      <c r="AB655" s="242" t="s">
        <v>2688</v>
      </c>
      <c r="AC655" s="241">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s="25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f>
        <v/>
      </c>
      <c r="AM655" t="str">
        <f>IF(ISNUMBER(SEARCH("H", 'WetLitterbags placem_collection'!X216)),"YES","")</f>
        <v/>
      </c>
      <c r="AN655" t="str">
        <f>IF(ISNUMBER(SEARCH("R", 'WetLitterbags placem_collection'!X216)),"YES","")</f>
        <v>YES</v>
      </c>
    </row>
    <row r="656" spans="1:40" ht="15" customHeight="1">
      <c r="A656" s="268" t="s">
        <v>2460</v>
      </c>
      <c r="B656" s="282">
        <f>'Dry_Litterbag Placem_Collection'!A217</f>
        <v>214</v>
      </c>
      <c r="C656" s="282" t="str">
        <f>'Dry_Litterbag Placem_Collection'!B217</f>
        <v>Handajega</v>
      </c>
      <c r="D656" s="282" t="s">
        <v>2677</v>
      </c>
      <c r="E656" s="282" t="s">
        <v>2527</v>
      </c>
      <c r="F656" s="282">
        <v>1</v>
      </c>
      <c r="G656" s="283" t="str">
        <f>'Dry_Litterbag Placem_Collection'!C217</f>
        <v>Wet_W2_CG3</v>
      </c>
      <c r="H656" s="293" t="s">
        <v>3672</v>
      </c>
      <c r="I656" s="285" t="s">
        <v>1147</v>
      </c>
      <c r="J656" s="233" t="str">
        <f>'WetLitterbags placem_collection'!O217</f>
        <v>G718</v>
      </c>
      <c r="K656" s="235">
        <f>IFERROR(INDEX('Green_rooibos initial weight'!$C$5:$C$1749,MATCH(J656, 'Green_rooibos initial weight'!$A$5:$A$1749,0)),"")</f>
        <v>2.0369999999999999</v>
      </c>
      <c r="L656" s="235">
        <f t="shared" si="74"/>
        <v>1.7871999999999999</v>
      </c>
      <c r="M656" s="235">
        <f>AVERAGE('Ashed teabags wet'!$J$809:$J$813,'Ashed teabags wet'!$J$817:$J$818,'Ashed teabags wet'!$J$820:$J$821)</f>
        <v>5.5094158734921841</v>
      </c>
      <c r="N656" s="235">
        <f t="shared" si="75"/>
        <v>1.6887357195089476</v>
      </c>
      <c r="O656" s="235">
        <f>IF(IFERROR(INDEX('Both teabags AfterWet'!$D$1:$D$839,MATCH(J656,'Both teabags AfterWet'!$B$1:$B$839,0)),"")="","",(IFERROR(INDEX('Both teabags AfterWet'!$D$1:$D$839,MATCH(J656,'Both teabags AfterWet'!$B$1:$B$839,0)),"")))</f>
        <v>0.67769999999999997</v>
      </c>
      <c r="P656" s="235">
        <f t="shared" si="76"/>
        <v>0.5270999999999999</v>
      </c>
      <c r="Q656" s="235">
        <f>IFERROR(INDEX('Ashed teabags wet'!$J$2:$J$825,MATCH(J656,'Ashed teabags wet'!$B$2:$B$825,0)),"")</f>
        <v>7.2942336126168659</v>
      </c>
      <c r="R656" s="235">
        <f t="shared" si="79"/>
        <v>0.48865209462789638</v>
      </c>
      <c r="S656" s="236">
        <f>'WetLitterbags placem_collection'!E217</f>
        <v>42769</v>
      </c>
      <c r="T656" s="236">
        <f>IF('WetLitterbags placem_collection'!G217="","",'WetLitterbags placem_collection'!G217)</f>
        <v>42814</v>
      </c>
      <c r="U656" s="237">
        <f t="shared" si="73"/>
        <v>45</v>
      </c>
      <c r="V656" s="235">
        <f t="shared" si="77"/>
        <v>1.2601</v>
      </c>
      <c r="W656" s="235">
        <f t="shared" si="78"/>
        <v>1.2000836248810511</v>
      </c>
      <c r="X656">
        <f>IFERROR(INDEX(Rainfall_Wet!$O$2:$O$217,MATCH(B656, Rainfall_Wet!$A$2:$A$217,0)),"")</f>
        <v>175.054685654</v>
      </c>
      <c r="Y656" s="241">
        <v>25.96</v>
      </c>
      <c r="Z656" s="241">
        <v>8.9200000000000017</v>
      </c>
      <c r="AA656" s="241">
        <v>65.12</v>
      </c>
      <c r="AB656" s="242" t="s">
        <v>2688</v>
      </c>
      <c r="AC656" s="241">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s="25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f>
        <v/>
      </c>
      <c r="AM656" t="str">
        <f>IF(ISNUMBER(SEARCH("H", 'WetLitterbags placem_collection'!X217)),"YES","")</f>
        <v/>
      </c>
      <c r="AN656" t="str">
        <f>IF(ISNUMBER(SEARCH("R", 'WetLitterbags placem_collection'!X217)),"YES","")</f>
        <v>YES</v>
      </c>
    </row>
    <row r="657" spans="1:40" ht="15" customHeight="1">
      <c r="A657" s="268" t="s">
        <v>2460</v>
      </c>
      <c r="B657" s="282">
        <f>'Dry_Litterbag Placem_Collection'!A218</f>
        <v>216</v>
      </c>
      <c r="C657" s="282" t="str">
        <f>'Dry_Litterbag Placem_Collection'!B218</f>
        <v>Handajega</v>
      </c>
      <c r="D657" s="282" t="s">
        <v>2677</v>
      </c>
      <c r="E657" s="282" t="s">
        <v>2527</v>
      </c>
      <c r="F657" s="282">
        <v>2</v>
      </c>
      <c r="G657" s="283" t="str">
        <f>'Dry_Litterbag Placem_Collection'!C218</f>
        <v>Wet_W4_CG2</v>
      </c>
      <c r="H657" s="293" t="s">
        <v>3672</v>
      </c>
      <c r="I657" s="285" t="s">
        <v>1147</v>
      </c>
      <c r="J657" s="233" t="str">
        <f>'WetLitterbags placem_collection'!O218</f>
        <v>G613</v>
      </c>
      <c r="K657" s="235">
        <f>IFERROR(INDEX('Green_rooibos initial weight'!$C$5:$C$1749,MATCH(J657, 'Green_rooibos initial weight'!$A$5:$A$1749,0)),"")</f>
        <v>2.0339999999999998</v>
      </c>
      <c r="L657" s="235">
        <f t="shared" si="74"/>
        <v>1.7841999999999998</v>
      </c>
      <c r="M657" s="235">
        <f>AVERAGE('Ashed teabags wet'!$J$809:$J$813,'Ashed teabags wet'!$J$817:$J$818,'Ashed teabags wet'!$J$820:$J$821)</f>
        <v>5.5094158734921841</v>
      </c>
      <c r="N657" s="235">
        <f t="shared" si="75"/>
        <v>1.6859010019851524</v>
      </c>
      <c r="O657" s="235">
        <f>IF(IFERROR(INDEX('Both teabags AfterWet'!$D$1:$D$839,MATCH(J657,'Both teabags AfterWet'!$B$1:$B$839,0)),"")="","",(IFERROR(INDEX('Both teabags AfterWet'!$D$1:$D$839,MATCH(J657,'Both teabags AfterWet'!$B$1:$B$839,0)),"")))</f>
        <v>0.82499999999999996</v>
      </c>
      <c r="P657" s="235">
        <f t="shared" si="76"/>
        <v>0.67439999999999989</v>
      </c>
      <c r="Q657" s="235">
        <f>IFERROR(INDEX('Ashed teabags wet'!$J$2:$J$825,MATCH(J657,'Ashed teabags wet'!$B$2:$B$825,0)),"")</f>
        <v>7.3429951690818136</v>
      </c>
      <c r="R657" s="235">
        <f t="shared" si="79"/>
        <v>0.6248788405797121</v>
      </c>
      <c r="S657" s="236">
        <f>'WetLitterbags placem_collection'!E218</f>
        <v>42769</v>
      </c>
      <c r="T657" s="236">
        <f>IF('WetLitterbags placem_collection'!G218="","",'WetLitterbags placem_collection'!G218)</f>
        <v>42814</v>
      </c>
      <c r="U657" s="237">
        <f t="shared" si="73"/>
        <v>45</v>
      </c>
      <c r="V657" s="235">
        <f t="shared" si="77"/>
        <v>1.1097999999999999</v>
      </c>
      <c r="W657" s="235">
        <f t="shared" si="78"/>
        <v>1.0610221614054403</v>
      </c>
      <c r="X657">
        <f>IFERROR(INDEX(Rainfall_Wet!$O$2:$O$217,MATCH(B657, Rainfall_Wet!$A$2:$A$217,0)),"")</f>
        <v>175.377105089</v>
      </c>
      <c r="Y657" s="241">
        <v>25.96</v>
      </c>
      <c r="Z657" s="241">
        <v>8.9200000000000017</v>
      </c>
      <c r="AA657" s="241">
        <v>65.12</v>
      </c>
      <c r="AB657" s="242" t="s">
        <v>2688</v>
      </c>
      <c r="AC657" s="241">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s="25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f>
        <v/>
      </c>
      <c r="AM657" t="str">
        <f>IF(ISNUMBER(SEARCH("H", 'WetLitterbags placem_collection'!X218)),"YES","")</f>
        <v/>
      </c>
      <c r="AN657" t="str">
        <f>IF(ISNUMBER(SEARCH("R", 'WetLitterbags placem_collection'!X218)),"YES","")</f>
        <v>YES</v>
      </c>
    </row>
    <row r="658" spans="1:40" ht="15" customHeight="1">
      <c r="A658" s="268" t="s">
        <v>2460</v>
      </c>
      <c r="B658" s="282">
        <f>'Dry_Litterbag Placem_Collection'!A219</f>
        <v>217</v>
      </c>
      <c r="C658" s="282" t="str">
        <f>'Dry_Litterbag Placem_Collection'!B219</f>
        <v>Seronera</v>
      </c>
      <c r="D658" s="282" t="s">
        <v>2677</v>
      </c>
      <c r="E658" s="282" t="s">
        <v>2527</v>
      </c>
      <c r="F658" s="282">
        <v>1</v>
      </c>
      <c r="G658" s="283" t="str">
        <f>'Dry_Litterbag Placem_Collection'!C219</f>
        <v>Local1_CG1</v>
      </c>
      <c r="H658" s="293" t="s">
        <v>3672</v>
      </c>
      <c r="I658" s="285" t="s">
        <v>1147</v>
      </c>
      <c r="J658" s="233" t="str">
        <f>'WetLitterbags placem_collection'!O219</f>
        <v>G804</v>
      </c>
      <c r="K658" s="235">
        <f>IFERROR(INDEX('Green_rooibos initial weight'!$C$5:$C$1749,MATCH(J658, 'Green_rooibos initial weight'!$A$5:$A$1749,0)),"")</f>
        <v>2.028</v>
      </c>
      <c r="L658" s="235">
        <f t="shared" si="74"/>
        <v>1.7782</v>
      </c>
      <c r="M658" s="235">
        <f>AVERAGE('Ashed teabags wet'!$J$809:$J$813,'Ashed teabags wet'!$J$817:$J$818,'Ashed teabags wet'!$J$820:$J$821)</f>
        <v>5.5094158734921841</v>
      </c>
      <c r="N658" s="235">
        <f t="shared" si="75"/>
        <v>1.680231566937562</v>
      </c>
      <c r="O658" s="235">
        <f>IF(IFERROR(INDEX('Both teabags AfterWet'!$D$1:$D$839,MATCH(J658,'Both teabags AfterWet'!$B$1:$B$839,0)),"")="","",(IFERROR(INDEX('Both teabags AfterWet'!$D$1:$D$839,MATCH(J658,'Both teabags AfterWet'!$B$1:$B$839,0)),"")))</f>
        <v>0.66200000000000003</v>
      </c>
      <c r="P658" s="235">
        <f t="shared" si="76"/>
        <v>0.51140000000000008</v>
      </c>
      <c r="Q658" s="235">
        <f>IFERROR(INDEX('Ashed teabags wet'!$J$2:$J$825,MATCH(J658,'Ashed teabags wet'!$B$2:$B$825,0)),"")</f>
        <v>8.5770946950907749</v>
      </c>
      <c r="R658" s="235">
        <f t="shared" si="79"/>
        <v>0.46753673772930582</v>
      </c>
      <c r="S658" s="236">
        <f>'WetLitterbags placem_collection'!E219</f>
        <v>42769</v>
      </c>
      <c r="T658" s="236">
        <f>IF('WetLitterbags placem_collection'!G219="","",'WetLitterbags placem_collection'!G219)</f>
        <v>42814</v>
      </c>
      <c r="U658" s="237">
        <f t="shared" si="73"/>
        <v>45</v>
      </c>
      <c r="V658" s="235">
        <f t="shared" si="77"/>
        <v>1.2667999999999999</v>
      </c>
      <c r="W658" s="235">
        <f t="shared" si="78"/>
        <v>1.2126948292082562</v>
      </c>
      <c r="X658">
        <f>IFERROR(INDEX(Rainfall_Wet!$O$2:$O$217,MATCH(B658, Rainfall_Wet!$A$2:$A$217,0)),"")</f>
        <v>175.377105089</v>
      </c>
      <c r="Y658" s="241">
        <v>29.076539101497506</v>
      </c>
      <c r="Z658" s="241">
        <v>7.1963394342762079</v>
      </c>
      <c r="AA658" s="241">
        <v>63.727121464226286</v>
      </c>
      <c r="AB658" s="241" t="s">
        <v>2688</v>
      </c>
      <c r="AC658" s="241">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s="25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f>
        <v/>
      </c>
      <c r="AM658" t="str">
        <f>IF(ISNUMBER(SEARCH("H", 'WetLitterbags placem_collection'!X219)),"YES","")</f>
        <v/>
      </c>
      <c r="AN658" t="str">
        <f>IF(ISNUMBER(SEARCH("R", 'WetLitterbags placem_collection'!X219)),"YES","")</f>
        <v>YES</v>
      </c>
    </row>
    <row r="659" spans="1:40" ht="15" customHeight="1">
      <c r="A659" s="268" t="s">
        <v>2460</v>
      </c>
      <c r="B659" s="282">
        <f>'Dry_Litterbag Placem_Collection'!A220</f>
        <v>218</v>
      </c>
      <c r="C659" s="282" t="str">
        <f>'Dry_Litterbag Placem_Collection'!B220</f>
        <v>Seronera</v>
      </c>
      <c r="D659" s="282" t="s">
        <v>2677</v>
      </c>
      <c r="E659" s="282" t="s">
        <v>2527</v>
      </c>
      <c r="F659" s="282">
        <v>2</v>
      </c>
      <c r="G659" s="283" t="str">
        <f>'Dry_Litterbag Placem_Collection'!C220</f>
        <v>Local2_CG2</v>
      </c>
      <c r="H659" s="293" t="s">
        <v>3672</v>
      </c>
      <c r="I659" s="285" t="s">
        <v>1147</v>
      </c>
      <c r="J659" s="233" t="str">
        <f>'WetLitterbags placem_collection'!O220</f>
        <v>G587</v>
      </c>
      <c r="K659" s="235">
        <f>IFERROR(INDEX('Green_rooibos initial weight'!$C$5:$C$1749,MATCH(J659, 'Green_rooibos initial weight'!$A$5:$A$1749,0)),"")</f>
        <v>2.0640000000000001</v>
      </c>
      <c r="L659" s="235">
        <f t="shared" si="74"/>
        <v>1.8142</v>
      </c>
      <c r="M659" s="235">
        <f>AVERAGE('Ashed teabags wet'!$J$809:$J$813,'Ashed teabags wet'!$J$817:$J$818,'Ashed teabags wet'!$J$820:$J$821)</f>
        <v>5.5094158734921841</v>
      </c>
      <c r="N659" s="235">
        <f t="shared" si="75"/>
        <v>1.7142481772231049</v>
      </c>
      <c r="O659" s="235">
        <f>IF(IFERROR(INDEX('Both teabags AfterWet'!$D$1:$D$839,MATCH(J659,'Both teabags AfterWet'!$B$1:$B$839,0)),"")="","",(IFERROR(INDEX('Both teabags AfterWet'!$D$1:$D$839,MATCH(J659,'Both teabags AfterWet'!$B$1:$B$839,0)),"")))</f>
        <v>0.7167</v>
      </c>
      <c r="P659" s="235">
        <f t="shared" si="76"/>
        <v>0.56610000000000005</v>
      </c>
      <c r="Q659" s="235">
        <f>IFERROR(INDEX('Ashed teabags wet'!$J$2:$J$825,MATCH(J659,'Ashed teabags wet'!$B$2:$B$825,0)),"")</f>
        <v>13.067061143984493</v>
      </c>
      <c r="R659" s="235">
        <f t="shared" si="79"/>
        <v>0.49212736686390379</v>
      </c>
      <c r="S659" s="236">
        <f>'WetLitterbags placem_collection'!E220</f>
        <v>42769</v>
      </c>
      <c r="T659" s="236">
        <f>IF('WetLitterbags placem_collection'!G220="","",'WetLitterbags placem_collection'!G220)</f>
        <v>42814</v>
      </c>
      <c r="U659" s="237">
        <f t="shared" si="73"/>
        <v>45</v>
      </c>
      <c r="V659" s="235">
        <f t="shared" si="77"/>
        <v>1.2481</v>
      </c>
      <c r="W659" s="235">
        <f t="shared" si="78"/>
        <v>1.2221208103592009</v>
      </c>
      <c r="X659">
        <f>IFERROR(INDEX(Rainfall_Wet!$O$2:$O$217,MATCH(B659, Rainfall_Wet!$A$2:$A$217,0)),"")</f>
        <v>175.377105089</v>
      </c>
      <c r="Y659" s="241">
        <v>21.072635135135137</v>
      </c>
      <c r="Z659" s="241">
        <v>7.3057432432432412</v>
      </c>
      <c r="AA659" s="241">
        <v>71.621621621621614</v>
      </c>
      <c r="AB659" s="241" t="s">
        <v>2688</v>
      </c>
      <c r="AC659" s="241">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s="25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f>
        <v/>
      </c>
      <c r="AM659" t="str">
        <f>IF(ISNUMBER(SEARCH("H", 'WetLitterbags placem_collection'!X220)),"YES","")</f>
        <v/>
      </c>
      <c r="AN659" t="str">
        <f>IF(ISNUMBER(SEARCH("R", 'WetLitterbags placem_collection'!X220)),"YES","")</f>
        <v>YES</v>
      </c>
    </row>
    <row r="660" spans="1:40" ht="15" customHeight="1">
      <c r="A660" s="268" t="s">
        <v>2460</v>
      </c>
      <c r="B660" s="282">
        <f>'Dry_Litterbag Placem_Collection'!A221</f>
        <v>219</v>
      </c>
      <c r="C660" s="282" t="str">
        <f>'Dry_Litterbag Placem_Collection'!B221</f>
        <v>Seronera</v>
      </c>
      <c r="D660" s="282" t="s">
        <v>2677</v>
      </c>
      <c r="E660" s="282" t="s">
        <v>2527</v>
      </c>
      <c r="F660" s="282">
        <v>3</v>
      </c>
      <c r="G660" s="283" t="str">
        <f>'Dry_Litterbag Placem_Collection'!C221</f>
        <v>Local3_CG3</v>
      </c>
      <c r="H660" s="293" t="s">
        <v>3672</v>
      </c>
      <c r="I660" s="285" t="s">
        <v>1147</v>
      </c>
      <c r="J660" s="233" t="str">
        <f>'WetLitterbags placem_collection'!O221</f>
        <v>G491</v>
      </c>
      <c r="K660" s="235">
        <f>IFERROR(INDEX('Green_rooibos initial weight'!$C$5:$C$1749,MATCH(J660, 'Green_rooibos initial weight'!$A$5:$A$1749,0)),"")</f>
        <v>2.0249999999999999</v>
      </c>
      <c r="L660" s="235">
        <f t="shared" si="74"/>
        <v>1.7751999999999999</v>
      </c>
      <c r="M660" s="235">
        <f>AVERAGE('Ashed teabags wet'!$J$809:$J$813,'Ashed teabags wet'!$J$817:$J$818,'Ashed teabags wet'!$J$820:$J$821)</f>
        <v>5.5094158734921841</v>
      </c>
      <c r="N660" s="235">
        <f t="shared" si="75"/>
        <v>1.6773968494137665</v>
      </c>
      <c r="O660" s="235">
        <f>IF(IFERROR(INDEX('Both teabags AfterWet'!$D$1:$D$839,MATCH(J660,'Both teabags AfterWet'!$B$1:$B$839,0)),"")="","",(IFERROR(INDEX('Both teabags AfterWet'!$D$1:$D$839,MATCH(J660,'Both teabags AfterWet'!$B$1:$B$839,0)),"")))</f>
        <v>0.65569999999999995</v>
      </c>
      <c r="P660" s="235">
        <f t="shared" si="76"/>
        <v>0.50509999999999988</v>
      </c>
      <c r="Q660" s="235">
        <f>IFERROR(INDEX('Ashed teabags wet'!$J$2:$J$825,MATCH(J660,'Ashed teabags wet'!$B$2:$B$825,0)),"")</f>
        <v>11.643835616438309</v>
      </c>
      <c r="R660" s="235">
        <f t="shared" si="79"/>
        <v>0.44628698630136998</v>
      </c>
      <c r="S660" s="236">
        <f>'WetLitterbags placem_collection'!E221</f>
        <v>42769</v>
      </c>
      <c r="T660" s="236">
        <f>IF('WetLitterbags placem_collection'!G221="","",'WetLitterbags placem_collection'!G221)</f>
        <v>42813</v>
      </c>
      <c r="U660" s="237">
        <f t="shared" si="73"/>
        <v>44</v>
      </c>
      <c r="V660" s="235">
        <f t="shared" si="77"/>
        <v>1.2701</v>
      </c>
      <c r="W660" s="235">
        <f t="shared" si="78"/>
        <v>1.2311098631123967</v>
      </c>
      <c r="X660">
        <f>IFERROR(INDEX(Rainfall_Wet!$O$2:$O$217,MATCH(B660, Rainfall_Wet!$A$2:$A$217,0)),"")</f>
        <v>175.054685654</v>
      </c>
      <c r="Y660" s="241">
        <v>21.96</v>
      </c>
      <c r="Z660" s="241">
        <v>4.9199999999999982</v>
      </c>
      <c r="AA660" s="241">
        <v>73.12</v>
      </c>
      <c r="AB660" s="241" t="s">
        <v>2688</v>
      </c>
      <c r="AC660" s="241">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s="25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f>
        <v/>
      </c>
      <c r="AM660" t="str">
        <f>IF(ISNUMBER(SEARCH("H", 'WetLitterbags placem_collection'!X221)),"YES","")</f>
        <v/>
      </c>
      <c r="AN660" t="str">
        <f>IF(ISNUMBER(SEARCH("R", 'WetLitterbags placem_collection'!X221)),"YES","")</f>
        <v>YES</v>
      </c>
    </row>
    <row r="661" spans="1:40" ht="15" customHeight="1">
      <c r="A661" s="268" t="s">
        <v>2460</v>
      </c>
      <c r="B661" s="282">
        <f>'Dry_Litterbag Placem_Collection'!A222</f>
        <v>220</v>
      </c>
      <c r="C661" s="282" t="str">
        <f>'Dry_Litterbag Placem_Collection'!B222</f>
        <v>Seronera</v>
      </c>
      <c r="D661" s="282" t="s">
        <v>2677</v>
      </c>
      <c r="E661" s="282" t="s">
        <v>2527</v>
      </c>
      <c r="F661" s="282">
        <v>4</v>
      </c>
      <c r="G661" s="283" t="str">
        <f>'Dry_Litterbag Placem_Collection'!C222</f>
        <v>Local4_CG4</v>
      </c>
      <c r="H661" s="293" t="s">
        <v>3672</v>
      </c>
      <c r="I661" s="285" t="s">
        <v>1147</v>
      </c>
      <c r="J661" s="233" t="str">
        <f>'WetLitterbags placem_collection'!O222</f>
        <v>G849</v>
      </c>
      <c r="K661" s="235">
        <f>IFERROR(INDEX('Green_rooibos initial weight'!$C$5:$C$1749,MATCH(J661, 'Green_rooibos initial weight'!$A$5:$A$1749,0)),"")</f>
        <v>2.1070000000000002</v>
      </c>
      <c r="L661" s="235">
        <f t="shared" si="74"/>
        <v>1.8572000000000002</v>
      </c>
      <c r="M661" s="235">
        <f>AVERAGE('Ashed teabags wet'!$J$809:$J$813,'Ashed teabags wet'!$J$817:$J$818,'Ashed teabags wet'!$J$820:$J$821)</f>
        <v>5.5094158734921841</v>
      </c>
      <c r="N661" s="235">
        <f t="shared" si="75"/>
        <v>1.7548791283975034</v>
      </c>
      <c r="O661" s="235">
        <f>IF(IFERROR(INDEX('Both teabags AfterWet'!$D$1:$D$839,MATCH(J661,'Both teabags AfterWet'!$B$1:$B$839,0)),"")="","",(IFERROR(INDEX('Both teabags AfterWet'!$D$1:$D$839,MATCH(J661,'Both teabags AfterWet'!$B$1:$B$839,0)),"")))</f>
        <v>0.65239999999999998</v>
      </c>
      <c r="P661" s="235">
        <f t="shared" si="76"/>
        <v>0.50180000000000002</v>
      </c>
      <c r="Q661" s="235">
        <f>IFERROR(INDEX('Ashed teabags wet'!$J$2:$J$825,MATCH(J661,'Ashed teabags wet'!$B$2:$B$825,0)),"")</f>
        <v>11.566979733070331</v>
      </c>
      <c r="R661" s="235">
        <f t="shared" si="79"/>
        <v>0.44375689569945309</v>
      </c>
      <c r="S661" s="236">
        <f>'WetLitterbags placem_collection'!E222</f>
        <v>42769</v>
      </c>
      <c r="T661" s="236">
        <f>IF('WetLitterbags placem_collection'!G222="","",'WetLitterbags placem_collection'!G222)</f>
        <v>42813</v>
      </c>
      <c r="U661" s="237">
        <f t="shared" si="73"/>
        <v>44</v>
      </c>
      <c r="V661" s="235">
        <f t="shared" si="77"/>
        <v>1.3554000000000002</v>
      </c>
      <c r="W661" s="235">
        <f t="shared" si="78"/>
        <v>1.3111222326980503</v>
      </c>
      <c r="X661">
        <f>IFERROR(INDEX(Rainfall_Wet!$O$2:$O$217,MATCH(B661, Rainfall_Wet!$A$2:$A$217,0)),"")</f>
        <v>175.054685654</v>
      </c>
      <c r="Y661" s="241">
        <v>15.960000000000003</v>
      </c>
      <c r="Z661" s="241">
        <v>6.9199999999999982</v>
      </c>
      <c r="AA661" s="241">
        <v>77.11999999999999</v>
      </c>
      <c r="AB661" s="241" t="s">
        <v>2689</v>
      </c>
      <c r="AC661" s="241">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s="25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f>
        <v/>
      </c>
      <c r="AM661" t="str">
        <f>IF(ISNUMBER(SEARCH("H", 'WetLitterbags placem_collection'!X222)),"YES","")</f>
        <v/>
      </c>
      <c r="AN661" t="str">
        <f>IF(ISNUMBER(SEARCH("R", 'WetLitterbags placem_collection'!X222)),"YES","")</f>
        <v>YES</v>
      </c>
    </row>
    <row r="662" spans="1:40" ht="15" customHeight="1">
      <c r="A662" s="268" t="s">
        <v>2460</v>
      </c>
      <c r="B662" s="282">
        <f>'Dry_Litterbag Placem_Collection'!A3</f>
        <v>1</v>
      </c>
      <c r="C662" s="282" t="str">
        <f>'Dry_Litterbag Placem_Collection'!B3</f>
        <v>Makao</v>
      </c>
      <c r="D662" s="282" t="s">
        <v>2677</v>
      </c>
      <c r="E662" s="282" t="s">
        <v>2678</v>
      </c>
      <c r="F662" s="282">
        <v>1</v>
      </c>
      <c r="G662" s="283" t="str">
        <f>'Dry_Litterbag Placem_Collection'!C3</f>
        <v>Dry_Ag1_T1</v>
      </c>
      <c r="H662" s="293" t="s">
        <v>3672</v>
      </c>
      <c r="I662" s="294" t="s">
        <v>298</v>
      </c>
      <c r="J662" s="233" t="str">
        <f>'WetLitterbags placem_collection'!Q3</f>
        <v>R133</v>
      </c>
      <c r="K662" s="235">
        <f>IFERROR(INDEX('Green_rooibos initial weight'!$C$5:$C$1749,MATCH(J662, 'Green_rooibos initial weight'!$A$5:$A$1749,0)),"")</f>
        <v>2.1760000000000002</v>
      </c>
      <c r="L662" s="235">
        <f t="shared" si="74"/>
        <v>1.9262000000000001</v>
      </c>
      <c r="M662" s="235">
        <f>AVERAGE('Ashed teabags wet'!$J$814:$J$816)</f>
        <v>2.2816647271287041</v>
      </c>
      <c r="N662" s="235">
        <f t="shared" si="75"/>
        <v>1.8822505740260471</v>
      </c>
      <c r="O662" s="235">
        <f>IF(IFERROR(INDEX('Both teabags AfterWet'!$D$1:$D$839,MATCH(J662,'Both teabags AfterWet'!$B$1:$B$839,0)),"")="","",(IFERROR(INDEX('Both teabags AfterWet'!$D$1:$D$839,MATCH(J662,'Both teabags AfterWet'!$B$1:$B$839,0)),"")))</f>
        <v>1.4104000000000001</v>
      </c>
      <c r="P662" s="235">
        <f t="shared" si="76"/>
        <v>1.2598</v>
      </c>
      <c r="Q662" s="235" t="str">
        <f>IFERROR(INDEX('Ashed teabags wet'!$J$2:$J$825,MATCH(J662,'Ashed teabags wet'!$B$2:$B$825,0)),"")</f>
        <v/>
      </c>
      <c r="R662" s="235" t="str">
        <f t="shared" si="79"/>
        <v/>
      </c>
      <c r="S662" s="236">
        <f>'WetLitterbags placem_collection'!E3</f>
        <v>42766</v>
      </c>
      <c r="T662" s="236">
        <f>IF('WetLitterbags placem_collection'!G3="","",'WetLitterbags placem_collection'!G3)</f>
        <v>42818</v>
      </c>
      <c r="U662" s="237">
        <f t="shared" ref="U662" si="80">IFERROR(T662-S662,"")</f>
        <v>52</v>
      </c>
      <c r="V662" s="235">
        <f t="shared" si="77"/>
        <v>0.6664000000000001</v>
      </c>
      <c r="W662" s="235" t="str">
        <f t="shared" si="78"/>
        <v/>
      </c>
      <c r="X662">
        <f>IFERROR(INDEX(Rainfall_Wet!$O$2:$O$217,MATCH(B662, Rainfall_Wet!$A$2:$A$217,0)),"")</f>
        <v>194.43839254400001</v>
      </c>
      <c r="Y662" s="241">
        <v>12.565665055683967</v>
      </c>
      <c r="Z662" s="241">
        <v>0.9665896196679955</v>
      </c>
      <c r="AA662" s="241">
        <v>86.467745324648035</v>
      </c>
      <c r="AB662" s="242" t="s">
        <v>2690</v>
      </c>
      <c r="AC662" s="241">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f>
        <v/>
      </c>
      <c r="AM662" t="str">
        <f>IF(ISNUMBER(SEARCH("H", 'WetLitterbags placem_collection'!Y3)),"YES","")</f>
        <v/>
      </c>
      <c r="AN662" t="str">
        <f>IF(ISNUMBER(SEARCH("R", 'WetLitterbags placem_collection'!Y3)),"YES","")</f>
        <v/>
      </c>
    </row>
    <row r="663" spans="1:40" ht="15" customHeight="1">
      <c r="A663" s="268" t="s">
        <v>2460</v>
      </c>
      <c r="B663" s="282">
        <f>'Dry_Litterbag Placem_Collection'!A4</f>
        <v>2</v>
      </c>
      <c r="C663" s="282" t="str">
        <f>'Dry_Litterbag Placem_Collection'!B4</f>
        <v>Makao</v>
      </c>
      <c r="D663" s="282" t="s">
        <v>2677</v>
      </c>
      <c r="E663" s="282" t="s">
        <v>2678</v>
      </c>
      <c r="F663" s="282">
        <v>1</v>
      </c>
      <c r="G663" s="283" t="str">
        <f>'Dry_Litterbag Placem_Collection'!C4</f>
        <v>Dry_Ag1_T2</v>
      </c>
      <c r="H663" s="293" t="s">
        <v>3672</v>
      </c>
      <c r="I663" s="294" t="s">
        <v>298</v>
      </c>
      <c r="J663" s="233" t="str">
        <f>'WetLitterbags placem_collection'!Q4</f>
        <v>R527</v>
      </c>
      <c r="K663" s="235">
        <f>IFERROR(INDEX('Green_rooibos initial weight'!$C$5:$C$1749,MATCH(J663, 'Green_rooibos initial weight'!$A$5:$A$1749,0)),"")</f>
        <v>2.1859999999999999</v>
      </c>
      <c r="L663" s="235">
        <f t="shared" si="74"/>
        <v>1.9361999999999999</v>
      </c>
      <c r="M663" s="235">
        <f>AVERAGE('Ashed teabags wet'!$J$814:$J$816)</f>
        <v>2.2816647271287041</v>
      </c>
      <c r="N663" s="235">
        <f t="shared" si="75"/>
        <v>1.8920224075533341</v>
      </c>
      <c r="O663" s="235">
        <f>IF(IFERROR(INDEX('Both teabags AfterWet'!$D$1:$D$839,MATCH(J663,'Both teabags AfterWet'!$B$1:$B$839,0)),"")="","",(IFERROR(INDEX('Both teabags AfterWet'!$D$1:$D$839,MATCH(J663,'Both teabags AfterWet'!$B$1:$B$839,0)),"")))</f>
        <v>1.3275999999999999</v>
      </c>
      <c r="P663" s="235">
        <f t="shared" si="76"/>
        <v>1.1769999999999998</v>
      </c>
      <c r="Q663" s="235">
        <f>IFERROR(INDEX('Ashed teabags wet'!$J$2:$J$825,MATCH(J663,'Ashed teabags wet'!$B$2:$B$825,0)),"")</f>
        <v>4.4433349975038503</v>
      </c>
      <c r="R663" s="235">
        <f t="shared" si="79"/>
        <v>1.1247019470793795</v>
      </c>
      <c r="S663" s="236">
        <f>'WetLitterbags placem_collection'!E4</f>
        <v>42766</v>
      </c>
      <c r="T663" s="236">
        <f>IF('WetLitterbags placem_collection'!G4="","",'WetLitterbags placem_collection'!G4)</f>
        <v>42818</v>
      </c>
      <c r="U663" s="237">
        <f t="shared" ref="U663:U726" si="81">IFERROR(T663-S663,"")</f>
        <v>52</v>
      </c>
      <c r="V663" s="235">
        <f t="shared" si="77"/>
        <v>0.7592000000000001</v>
      </c>
      <c r="W663" s="235">
        <f t="shared" si="78"/>
        <v>0.76732046047395452</v>
      </c>
      <c r="X663">
        <f>IFERROR(INDEX(Rainfall_Wet!$O$2:$O$217,MATCH(B663, Rainfall_Wet!$A$2:$A$217,0)),"")</f>
        <v>194.43839254400001</v>
      </c>
      <c r="Y663" s="241">
        <v>12.565665055683967</v>
      </c>
      <c r="Z663" s="241">
        <v>0.9665896196679955</v>
      </c>
      <c r="AA663" s="241">
        <v>86.467745324648035</v>
      </c>
      <c r="AB663" s="242" t="s">
        <v>2690</v>
      </c>
      <c r="AC663" s="241">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f>
        <v/>
      </c>
      <c r="AM663" t="str">
        <f>IF(ISNUMBER(SEARCH("H", 'WetLitterbags placem_collection'!Y4)),"YES","")</f>
        <v/>
      </c>
      <c r="AN663" t="str">
        <f>IF(ISNUMBER(SEARCH("R", 'WetLitterbags placem_collection'!Y4)),"YES","")</f>
        <v/>
      </c>
    </row>
    <row r="664" spans="1:40" ht="15" customHeight="1">
      <c r="A664" s="268" t="s">
        <v>2460</v>
      </c>
      <c r="B664" s="282">
        <f>'Dry_Litterbag Placem_Collection'!A5</f>
        <v>3</v>
      </c>
      <c r="C664" s="282" t="str">
        <f>'Dry_Litterbag Placem_Collection'!B5</f>
        <v>Makao</v>
      </c>
      <c r="D664" s="282" t="s">
        <v>2677</v>
      </c>
      <c r="E664" s="282" t="s">
        <v>2678</v>
      </c>
      <c r="F664" s="282">
        <v>1</v>
      </c>
      <c r="G664" s="283" t="str">
        <f>'Dry_Litterbag Placem_Collection'!C5</f>
        <v>Dry_Ag1_T3</v>
      </c>
      <c r="H664" s="293" t="s">
        <v>3672</v>
      </c>
      <c r="I664" s="294" t="s">
        <v>298</v>
      </c>
      <c r="J664" s="233" t="str">
        <f>'WetLitterbags placem_collection'!Q5</f>
        <v>R498</v>
      </c>
      <c r="K664" s="235">
        <f>IFERROR(INDEX('Green_rooibos initial weight'!$C$5:$C$1749,MATCH(J664, 'Green_rooibos initial weight'!$A$5:$A$1749,0)),"")</f>
        <v>2.1520000000000001</v>
      </c>
      <c r="L664" s="235">
        <f t="shared" si="74"/>
        <v>1.9022000000000001</v>
      </c>
      <c r="M664" s="235">
        <f>AVERAGE('Ashed teabags wet'!$J$814:$J$816)</f>
        <v>2.2816647271287041</v>
      </c>
      <c r="N664" s="235">
        <f t="shared" si="75"/>
        <v>1.8587981735605579</v>
      </c>
      <c r="O664" s="235" t="str">
        <f>IF(IFERROR(INDEX('Both teabags AfterWet'!$D$1:$D$839,MATCH(J664,'Both teabags AfterWet'!$B$1:$B$839,0)),"")="","",(IFERROR(INDEX('Both teabags AfterWet'!$D$1:$D$839,MATCH(J664,'Both teabags AfterWet'!$B$1:$B$839,0)),"")))</f>
        <v/>
      </c>
      <c r="P664" s="235" t="str">
        <f t="shared" si="76"/>
        <v/>
      </c>
      <c r="Q664" s="235" t="str">
        <f>IFERROR(INDEX('Ashed teabags wet'!$J$2:$J$825,MATCH(J664,'Ashed teabags wet'!$B$2:$B$825,0)),"")</f>
        <v/>
      </c>
      <c r="R664" s="235" t="str">
        <f t="shared" si="79"/>
        <v/>
      </c>
      <c r="S664" s="236">
        <f>'WetLitterbags placem_collection'!E5</f>
        <v>42766</v>
      </c>
      <c r="T664" s="236" t="str">
        <f>IF('WetLitterbags placem_collection'!G5="","",'WetLitterbags placem_collection'!G5)</f>
        <v/>
      </c>
      <c r="U664" s="237" t="str">
        <f t="shared" si="81"/>
        <v/>
      </c>
      <c r="V664" s="235" t="str">
        <f t="shared" si="77"/>
        <v/>
      </c>
      <c r="W664" s="235" t="str">
        <f t="shared" si="78"/>
        <v/>
      </c>
      <c r="X664" t="str">
        <f>IFERROR(INDEX(Rainfall_Wet!$O$2:$O$217,MATCH(B664, Rainfall_Wet!$A$2:$A$217,0)),"")</f>
        <v/>
      </c>
      <c r="Y664" s="241">
        <v>12.565665055683967</v>
      </c>
      <c r="Z664" s="241">
        <v>0.9665896196679955</v>
      </c>
      <c r="AA664" s="241">
        <v>86.467745324648035</v>
      </c>
      <c r="AB664" s="242" t="s">
        <v>2690</v>
      </c>
      <c r="AC664" s="241">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f>
        <v/>
      </c>
      <c r="AM664" t="str">
        <f>IF(ISNUMBER(SEARCH("H", 'WetLitterbags placem_collection'!Y5)),"YES","")</f>
        <v/>
      </c>
      <c r="AN664" t="str">
        <f>IF(ISNUMBER(SEARCH("R", 'WetLitterbags placem_collection'!Y5)),"YES","")</f>
        <v/>
      </c>
    </row>
    <row r="665" spans="1:40" ht="15" customHeight="1">
      <c r="A665" s="268" t="s">
        <v>2460</v>
      </c>
      <c r="B665" s="282">
        <f>'Dry_Litterbag Placem_Collection'!A6</f>
        <v>4</v>
      </c>
      <c r="C665" s="282" t="str">
        <f>'Dry_Litterbag Placem_Collection'!B6</f>
        <v>Makao</v>
      </c>
      <c r="D665" s="282" t="s">
        <v>2677</v>
      </c>
      <c r="E665" s="282" t="s">
        <v>2678</v>
      </c>
      <c r="F665" s="282">
        <v>1</v>
      </c>
      <c r="G665" s="283" t="str">
        <f>'Dry_Litterbag Placem_Collection'!C6</f>
        <v>Dry_Ag1_T4</v>
      </c>
      <c r="H665" s="293" t="s">
        <v>3672</v>
      </c>
      <c r="I665" s="294" t="s">
        <v>298</v>
      </c>
      <c r="J665" s="233" t="str">
        <f>'WetLitterbags placem_collection'!Q6</f>
        <v>R508</v>
      </c>
      <c r="K665" s="235">
        <f>IFERROR(INDEX('Green_rooibos initial weight'!$C$5:$C$1749,MATCH(J665, 'Green_rooibos initial weight'!$A$5:$A$1749,0)),"")</f>
        <v>2.169</v>
      </c>
      <c r="L665" s="235">
        <f t="shared" si="74"/>
        <v>1.9192</v>
      </c>
      <c r="M665" s="235">
        <f>AVERAGE('Ashed teabags wet'!$J$814:$J$816)</f>
        <v>2.2816647271287041</v>
      </c>
      <c r="N665" s="235">
        <f t="shared" si="75"/>
        <v>1.8754102905569459</v>
      </c>
      <c r="O665" s="235">
        <f>IF(IFERROR(INDEX('Both teabags AfterWet'!$D$1:$D$839,MATCH(J665,'Both teabags AfterWet'!$B$1:$B$839,0)),"")="","",(IFERROR(INDEX('Both teabags AfterWet'!$D$1:$D$839,MATCH(J665,'Both teabags AfterWet'!$B$1:$B$839,0)),"")))</f>
        <v>1.3392999999999999</v>
      </c>
      <c r="P665" s="235">
        <f t="shared" si="76"/>
        <v>1.1886999999999999</v>
      </c>
      <c r="Q665" s="235">
        <f>IFERROR(INDEX('Ashed teabags wet'!$J$2:$J$825,MATCH(J665,'Ashed teabags wet'!$B$2:$B$825,0)),"")</f>
        <v>4.9578582052553344</v>
      </c>
      <c r="R665" s="235">
        <f t="shared" si="79"/>
        <v>1.1297659395141297</v>
      </c>
      <c r="S665" s="236">
        <f>'WetLitterbags placem_collection'!E6</f>
        <v>42766</v>
      </c>
      <c r="T665" s="236">
        <f>IF('WetLitterbags placem_collection'!G6="","",'WetLitterbags placem_collection'!G6)</f>
        <v>42818</v>
      </c>
      <c r="U665" s="237">
        <f t="shared" si="81"/>
        <v>52</v>
      </c>
      <c r="V665" s="235">
        <f t="shared" si="77"/>
        <v>0.73050000000000015</v>
      </c>
      <c r="W665" s="235">
        <f t="shared" si="78"/>
        <v>0.74564435104281612</v>
      </c>
      <c r="X665">
        <f>IFERROR(INDEX(Rainfall_Wet!$O$2:$O$217,MATCH(B665, Rainfall_Wet!$A$2:$A$217,0)),"")</f>
        <v>194.43839254400001</v>
      </c>
      <c r="Y665" s="241">
        <v>12.565665055683967</v>
      </c>
      <c r="Z665" s="241">
        <v>0.9665896196679955</v>
      </c>
      <c r="AA665" s="241">
        <v>86.467745324648035</v>
      </c>
      <c r="AB665" s="242" t="s">
        <v>2690</v>
      </c>
      <c r="AC665" s="241">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f>
        <v/>
      </c>
      <c r="AM665" t="str">
        <f>IF(ISNUMBER(SEARCH("H", 'WetLitterbags placem_collection'!Y6)),"YES","")</f>
        <v/>
      </c>
      <c r="AN665" t="str">
        <f>IF(ISNUMBER(SEARCH("R", 'WetLitterbags placem_collection'!Y6)),"YES","")</f>
        <v/>
      </c>
    </row>
    <row r="666" spans="1:40" ht="15" customHeight="1">
      <c r="A666" s="268" t="s">
        <v>2460</v>
      </c>
      <c r="B666" s="282">
        <f>'Dry_Litterbag Placem_Collection'!A7</f>
        <v>5</v>
      </c>
      <c r="C666" s="282" t="str">
        <f>'Dry_Litterbag Placem_Collection'!B7</f>
        <v>Makao</v>
      </c>
      <c r="D666" s="282" t="s">
        <v>2677</v>
      </c>
      <c r="E666" s="282" t="s">
        <v>2678</v>
      </c>
      <c r="F666" s="282">
        <v>1</v>
      </c>
      <c r="G666" s="283" t="str">
        <f>'Dry_Litterbag Placem_Collection'!C7</f>
        <v>Dry_Ag1_T5</v>
      </c>
      <c r="H666" s="293" t="s">
        <v>3672</v>
      </c>
      <c r="I666" s="294" t="s">
        <v>298</v>
      </c>
      <c r="J666" s="233" t="str">
        <f>'WetLitterbags placem_collection'!Q7</f>
        <v>R38</v>
      </c>
      <c r="K666" s="235">
        <f>IFERROR(INDEX('Green_rooibos initial weight'!$C$5:$C$1749,MATCH(J666, 'Green_rooibos initial weight'!$A$5:$A$1749,0)),"")</f>
        <v>2.12</v>
      </c>
      <c r="L666" s="235">
        <f t="shared" si="74"/>
        <v>1.8702000000000001</v>
      </c>
      <c r="M666" s="235">
        <f>AVERAGE('Ashed teabags wet'!$J$814:$J$816)</f>
        <v>2.2816647271287041</v>
      </c>
      <c r="N666" s="235">
        <f t="shared" si="75"/>
        <v>1.827528306273239</v>
      </c>
      <c r="O666" s="235">
        <f>IF(IFERROR(INDEX('Both teabags AfterWet'!$D$1:$D$839,MATCH(J666,'Both teabags AfterWet'!$B$1:$B$839,0)),"")="","",(IFERROR(INDEX('Both teabags AfterWet'!$D$1:$D$839,MATCH(J666,'Both teabags AfterWet'!$B$1:$B$839,0)),"")))</f>
        <v>1.2627999999999999</v>
      </c>
      <c r="P666" s="235">
        <f t="shared" si="76"/>
        <v>1.1121999999999999</v>
      </c>
      <c r="Q666" s="235">
        <f>IFERROR(INDEX('Ashed teabags wet'!$J$2:$J$825,MATCH(J666,'Ashed teabags wet'!$B$2:$B$825,0)),"")</f>
        <v>5.8070866141733264</v>
      </c>
      <c r="R666" s="235">
        <f t="shared" si="79"/>
        <v>1.0476135826771642</v>
      </c>
      <c r="S666" s="236">
        <f>'WetLitterbags placem_collection'!E7</f>
        <v>42766</v>
      </c>
      <c r="T666" s="236">
        <f>IF('WetLitterbags placem_collection'!G7="","",'WetLitterbags placem_collection'!G7)</f>
        <v>42818</v>
      </c>
      <c r="U666" s="237">
        <f t="shared" si="81"/>
        <v>52</v>
      </c>
      <c r="V666" s="235">
        <f t="shared" si="77"/>
        <v>0.75800000000000023</v>
      </c>
      <c r="W666" s="235">
        <f t="shared" si="78"/>
        <v>0.77991472359607483</v>
      </c>
      <c r="X666">
        <f>IFERROR(INDEX(Rainfall_Wet!$O$2:$O$217,MATCH(B666, Rainfall_Wet!$A$2:$A$217,0)),"")</f>
        <v>194.43839254400001</v>
      </c>
      <c r="Y666" s="241">
        <v>12.565665055683967</v>
      </c>
      <c r="Z666" s="241">
        <v>0.9665896196679955</v>
      </c>
      <c r="AA666" s="241">
        <v>86.467745324648035</v>
      </c>
      <c r="AB666" s="242" t="s">
        <v>2690</v>
      </c>
      <c r="AC666" s="241">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f>
        <v/>
      </c>
      <c r="AM666" t="str">
        <f>IF(ISNUMBER(SEARCH("H", 'WetLitterbags placem_collection'!Y7)),"YES","")</f>
        <v/>
      </c>
      <c r="AN666" t="str">
        <f>IF(ISNUMBER(SEARCH("R", 'WetLitterbags placem_collection'!Y7)),"YES","")</f>
        <v/>
      </c>
    </row>
    <row r="667" spans="1:40" ht="15" customHeight="1">
      <c r="A667" s="268" t="s">
        <v>2460</v>
      </c>
      <c r="B667" s="282">
        <f>'Dry_Litterbag Placem_Collection'!A8</f>
        <v>6</v>
      </c>
      <c r="C667" s="282" t="str">
        <f>'Dry_Litterbag Placem_Collection'!B8</f>
        <v>Makao</v>
      </c>
      <c r="D667" s="282" t="s">
        <v>2677</v>
      </c>
      <c r="E667" s="282" t="s">
        <v>2678</v>
      </c>
      <c r="F667" s="282">
        <v>1</v>
      </c>
      <c r="G667" s="283" t="str">
        <f>'Dry_Litterbag Placem_Collection'!C8</f>
        <v>Dry_Ag1_T6</v>
      </c>
      <c r="H667" s="293" t="s">
        <v>3672</v>
      </c>
      <c r="I667" s="294" t="s">
        <v>298</v>
      </c>
      <c r="J667" s="233" t="str">
        <f>'WetLitterbags placem_collection'!Q8</f>
        <v>R59</v>
      </c>
      <c r="K667" s="235">
        <f>IFERROR(INDEX('Green_rooibos initial weight'!$C$5:$C$1749,MATCH(J667, 'Green_rooibos initial weight'!$A$5:$A$1749,0)),"")</f>
        <v>2.2029999999999998</v>
      </c>
      <c r="L667" s="235">
        <f t="shared" si="74"/>
        <v>1.9531999999999998</v>
      </c>
      <c r="M667" s="235">
        <f>AVERAGE('Ashed teabags wet'!$J$814:$J$816)</f>
        <v>2.2816647271287041</v>
      </c>
      <c r="N667" s="235">
        <f t="shared" si="75"/>
        <v>1.908634524549722</v>
      </c>
      <c r="O667" s="235">
        <f>IF(IFERROR(INDEX('Both teabags AfterWet'!$D$1:$D$839,MATCH(J667,'Both teabags AfterWet'!$B$1:$B$839,0)),"")="","",(IFERROR(INDEX('Both teabags AfterWet'!$D$1:$D$839,MATCH(J667,'Both teabags AfterWet'!$B$1:$B$839,0)),"")))</f>
        <v>1.4990000000000001</v>
      </c>
      <c r="P667" s="235">
        <f t="shared" si="76"/>
        <v>1.3484</v>
      </c>
      <c r="Q667" s="235">
        <f>IFERROR(INDEX('Ashed teabags wet'!$J$2:$J$825,MATCH(J667,'Ashed teabags wet'!$B$2:$B$825,0)),"")</f>
        <v>5.3641732283467132</v>
      </c>
      <c r="R667" s="235">
        <f t="shared" si="79"/>
        <v>1.2760694881889729</v>
      </c>
      <c r="S667" s="236">
        <f>'WetLitterbags placem_collection'!E8</f>
        <v>42766</v>
      </c>
      <c r="T667" s="236">
        <f>IF('WetLitterbags placem_collection'!G8="","",'WetLitterbags placem_collection'!G8)</f>
        <v>42818</v>
      </c>
      <c r="U667" s="237">
        <f t="shared" si="81"/>
        <v>52</v>
      </c>
      <c r="V667" s="235">
        <f t="shared" si="77"/>
        <v>0.60479999999999978</v>
      </c>
      <c r="W667" s="235">
        <f t="shared" si="78"/>
        <v>0.63256503636074912</v>
      </c>
      <c r="X667">
        <f>IFERROR(INDEX(Rainfall_Wet!$O$2:$O$217,MATCH(B667, Rainfall_Wet!$A$2:$A$217,0)),"")</f>
        <v>194.43839254400001</v>
      </c>
      <c r="Y667" s="241">
        <v>12.565665055683967</v>
      </c>
      <c r="Z667" s="241">
        <v>0.9665896196679955</v>
      </c>
      <c r="AA667" s="241">
        <v>86.467745324648035</v>
      </c>
      <c r="AB667" s="242" t="s">
        <v>2690</v>
      </c>
      <c r="AC667" s="241">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f>
        <v/>
      </c>
      <c r="AM667" t="str">
        <f>IF(ISNUMBER(SEARCH("H", 'WetLitterbags placem_collection'!Y8)),"YES","")</f>
        <v/>
      </c>
      <c r="AN667" t="str">
        <f>IF(ISNUMBER(SEARCH("R", 'WetLitterbags placem_collection'!Y8)),"YES","")</f>
        <v>YES</v>
      </c>
    </row>
    <row r="668" spans="1:40" ht="15" customHeight="1">
      <c r="A668" s="268" t="s">
        <v>2460</v>
      </c>
      <c r="B668" s="282">
        <f>'Dry_Litterbag Placem_Collection'!A9</f>
        <v>7</v>
      </c>
      <c r="C668" s="282" t="str">
        <f>'Dry_Litterbag Placem_Collection'!B9</f>
        <v>Makao</v>
      </c>
      <c r="D668" s="282" t="s">
        <v>2677</v>
      </c>
      <c r="E668" s="282" t="s">
        <v>2678</v>
      </c>
      <c r="F668" s="282">
        <v>1</v>
      </c>
      <c r="G668" s="283" t="str">
        <f>'Dry_Litterbag Placem_Collection'!C9</f>
        <v>Dry_Ag1_T7</v>
      </c>
      <c r="H668" s="293" t="s">
        <v>3672</v>
      </c>
      <c r="I668" s="294" t="s">
        <v>298</v>
      </c>
      <c r="J668" s="233" t="str">
        <f>'WetLitterbags placem_collection'!Q9</f>
        <v>R398</v>
      </c>
      <c r="K668" s="235">
        <f>IFERROR(INDEX('Green_rooibos initial weight'!$C$5:$C$1749,MATCH(J668, 'Green_rooibos initial weight'!$A$5:$A$1749,0)),"")</f>
        <v>2.19</v>
      </c>
      <c r="L668" s="235">
        <f t="shared" si="74"/>
        <v>1.9401999999999999</v>
      </c>
      <c r="M668" s="235">
        <f>AVERAGE('Ashed teabags wet'!$J$814:$J$816)</f>
        <v>2.2816647271287041</v>
      </c>
      <c r="N668" s="235">
        <f t="shared" si="75"/>
        <v>1.8959311409642488</v>
      </c>
      <c r="O668" s="235">
        <f>IF(IFERROR(INDEX('Both teabags AfterWet'!$D$1:$D$839,MATCH(J668,'Both teabags AfterWet'!$B$1:$B$839,0)),"")="","",(IFERROR(INDEX('Both teabags AfterWet'!$D$1:$D$839,MATCH(J668,'Both teabags AfterWet'!$B$1:$B$839,0)),"")))</f>
        <v>1.518</v>
      </c>
      <c r="P668" s="235">
        <f t="shared" si="76"/>
        <v>1.3673999999999999</v>
      </c>
      <c r="Q668" s="235">
        <f>IFERROR(INDEX('Ashed teabags wet'!$J$2:$J$825,MATCH(J668,'Ashed teabags wet'!$B$2:$B$825,0)),"")</f>
        <v>3.7092731829574301</v>
      </c>
      <c r="R668" s="235">
        <f t="shared" si="79"/>
        <v>1.3166793984962402</v>
      </c>
      <c r="S668" s="236">
        <f>'WetLitterbags placem_collection'!E9</f>
        <v>42766</v>
      </c>
      <c r="T668" s="236">
        <f>IF('WetLitterbags placem_collection'!G9="","",'WetLitterbags placem_collection'!G9)</f>
        <v>42818</v>
      </c>
      <c r="U668" s="237">
        <f t="shared" si="81"/>
        <v>52</v>
      </c>
      <c r="V668" s="235">
        <f t="shared" si="77"/>
        <v>0.57279999999999998</v>
      </c>
      <c r="W668" s="235">
        <f t="shared" si="78"/>
        <v>0.57925174246800859</v>
      </c>
      <c r="X668">
        <f>IFERROR(INDEX(Rainfall_Wet!$O$2:$O$217,MATCH(B668, Rainfall_Wet!$A$2:$A$217,0)),"")</f>
        <v>194.43839254400001</v>
      </c>
      <c r="Y668" s="241">
        <v>12.565665055683967</v>
      </c>
      <c r="Z668" s="241">
        <v>0.9665896196679955</v>
      </c>
      <c r="AA668" s="241">
        <v>86.467745324648035</v>
      </c>
      <c r="AB668" s="242" t="s">
        <v>2690</v>
      </c>
      <c r="AC668" s="241">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f>
        <v/>
      </c>
      <c r="AM668" t="str">
        <f>IF(ISNUMBER(SEARCH("H", 'WetLitterbags placem_collection'!Y9)),"YES","")</f>
        <v/>
      </c>
      <c r="AN668" t="str">
        <f>IF(ISNUMBER(SEARCH("R", 'WetLitterbags placem_collection'!Y9)),"YES","")</f>
        <v>YES</v>
      </c>
    </row>
    <row r="669" spans="1:40" ht="15" customHeight="1">
      <c r="A669" s="268" t="s">
        <v>2460</v>
      </c>
      <c r="B669" s="282">
        <f>'Dry_Litterbag Placem_Collection'!A10</f>
        <v>8</v>
      </c>
      <c r="C669" s="282" t="str">
        <f>'Dry_Litterbag Placem_Collection'!B10</f>
        <v>Makao</v>
      </c>
      <c r="D669" s="282" t="s">
        <v>2677</v>
      </c>
      <c r="E669" s="282" t="s">
        <v>2678</v>
      </c>
      <c r="F669" s="282">
        <v>1</v>
      </c>
      <c r="G669" s="283" t="str">
        <f>'Dry_Litterbag Placem_Collection'!C10</f>
        <v>Dry_Ag1_T8</v>
      </c>
      <c r="H669" s="293" t="s">
        <v>3672</v>
      </c>
      <c r="I669" s="294" t="s">
        <v>298</v>
      </c>
      <c r="J669" s="233" t="str">
        <f>'WetLitterbags placem_collection'!Q10</f>
        <v>R512</v>
      </c>
      <c r="K669" s="235">
        <f>IFERROR(INDEX('Green_rooibos initial weight'!$C$5:$C$1749,MATCH(J669, 'Green_rooibos initial weight'!$A$5:$A$1749,0)),"")</f>
        <v>2.1509999999999998</v>
      </c>
      <c r="L669" s="235">
        <f t="shared" si="74"/>
        <v>1.9011999999999998</v>
      </c>
      <c r="M669" s="235">
        <f>AVERAGE('Ashed teabags wet'!$J$814:$J$816)</f>
        <v>2.2816647271287041</v>
      </c>
      <c r="N669" s="235">
        <f t="shared" si="75"/>
        <v>1.8578209902078289</v>
      </c>
      <c r="O669" s="235">
        <f>IF(IFERROR(INDEX('Both teabags AfterWet'!$D$1:$D$839,MATCH(J669,'Both teabags AfterWet'!$B$1:$B$839,0)),"")="","",(IFERROR(INDEX('Both teabags AfterWet'!$D$1:$D$839,MATCH(J669,'Both teabags AfterWet'!$B$1:$B$839,0)),"")))</f>
        <v>1.4733000000000001</v>
      </c>
      <c r="P669" s="235">
        <f t="shared" si="76"/>
        <v>1.3227</v>
      </c>
      <c r="Q669" s="235">
        <f>IFERROR(INDEX('Ashed teabags wet'!$J$2:$J$825,MATCH(J669,'Ashed teabags wet'!$B$2:$B$825,0)),"")</f>
        <v>3.0097087378641909</v>
      </c>
      <c r="R669" s="235">
        <f t="shared" si="79"/>
        <v>1.2828905825242702</v>
      </c>
      <c r="S669" s="236">
        <f>'WetLitterbags placem_collection'!E10</f>
        <v>42766</v>
      </c>
      <c r="T669" s="236">
        <f>IF('WetLitterbags placem_collection'!G10="","",'WetLitterbags placem_collection'!G10)</f>
        <v>42818</v>
      </c>
      <c r="U669" s="237">
        <f t="shared" si="81"/>
        <v>52</v>
      </c>
      <c r="V669" s="235">
        <f t="shared" si="77"/>
        <v>0.57849999999999979</v>
      </c>
      <c r="W669" s="235">
        <f t="shared" si="78"/>
        <v>0.57493040768355863</v>
      </c>
      <c r="X669">
        <f>IFERROR(INDEX(Rainfall_Wet!$O$2:$O$217,MATCH(B669, Rainfall_Wet!$A$2:$A$217,0)),"")</f>
        <v>194.43839254400001</v>
      </c>
      <c r="Y669" s="241">
        <v>12.565665055683967</v>
      </c>
      <c r="Z669" s="241">
        <v>0.9665896196679955</v>
      </c>
      <c r="AA669" s="241">
        <v>86.467745324648035</v>
      </c>
      <c r="AB669" s="242" t="s">
        <v>2690</v>
      </c>
      <c r="AC669" s="241">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f>
        <v/>
      </c>
      <c r="AM669" t="str">
        <f>IF(ISNUMBER(SEARCH("H", 'WetLitterbags placem_collection'!Y10)),"YES","")</f>
        <v/>
      </c>
      <c r="AN669" t="str">
        <f>IF(ISNUMBER(SEARCH("R", 'WetLitterbags placem_collection'!Y10)),"YES","")</f>
        <v/>
      </c>
    </row>
    <row r="670" spans="1:40" ht="15" customHeight="1">
      <c r="A670" s="268" t="s">
        <v>2460</v>
      </c>
      <c r="B670" s="282">
        <f>'Dry_Litterbag Placem_Collection'!A11</f>
        <v>9</v>
      </c>
      <c r="C670" s="282" t="str">
        <f>'Dry_Litterbag Placem_Collection'!B11</f>
        <v>Makao</v>
      </c>
      <c r="D670" s="282" t="s">
        <v>2677</v>
      </c>
      <c r="E670" s="282" t="s">
        <v>2678</v>
      </c>
      <c r="F670" s="282">
        <v>2</v>
      </c>
      <c r="G670" s="283" t="str">
        <f>'Dry_Litterbag Placem_Collection'!C11</f>
        <v>Dry_Ag2_T1</v>
      </c>
      <c r="H670" s="293" t="s">
        <v>3672</v>
      </c>
      <c r="I670" s="294" t="s">
        <v>298</v>
      </c>
      <c r="J670" s="233" t="str">
        <f>'WetLitterbags placem_collection'!Q11</f>
        <v>R101</v>
      </c>
      <c r="K670" s="235">
        <f>IFERROR(INDEX('Green_rooibos initial weight'!$C$5:$C$1749,MATCH(J670, 'Green_rooibos initial weight'!$A$5:$A$1749,0)),"")</f>
        <v>2.3039999999999998</v>
      </c>
      <c r="L670" s="235">
        <f t="shared" si="74"/>
        <v>2.0541999999999998</v>
      </c>
      <c r="M670" s="235">
        <f>AVERAGE('Ashed teabags wet'!$J$814:$J$816)</f>
        <v>2.2816647271287041</v>
      </c>
      <c r="N670" s="235">
        <f t="shared" si="75"/>
        <v>2.007330043175322</v>
      </c>
      <c r="O670" s="235">
        <f>IF(IFERROR(INDEX('Both teabags AfterWet'!$D$1:$D$839,MATCH(J670,'Both teabags AfterWet'!$B$1:$B$839,0)),"")="","",(IFERROR(INDEX('Both teabags AfterWet'!$D$1:$D$839,MATCH(J670,'Both teabags AfterWet'!$B$1:$B$839,0)),"")))</f>
        <v>1.5383</v>
      </c>
      <c r="P670" s="235">
        <f t="shared" si="76"/>
        <v>1.3876999999999999</v>
      </c>
      <c r="Q670" s="235">
        <f>IFERROR(INDEX('Ashed teabags wet'!$J$2:$J$825,MATCH(J670,'Ashed teabags wet'!$B$2:$B$825,0)),"")</f>
        <v>6.1446977205149187</v>
      </c>
      <c r="R670" s="235">
        <f t="shared" si="79"/>
        <v>1.3024300297324145</v>
      </c>
      <c r="S670" s="236">
        <f>'WetLitterbags placem_collection'!E11</f>
        <v>42766</v>
      </c>
      <c r="T670" s="236">
        <f>IF('WetLitterbags placem_collection'!G11="","",'WetLitterbags placem_collection'!G11)</f>
        <v>42818</v>
      </c>
      <c r="U670" s="237">
        <f t="shared" si="81"/>
        <v>52</v>
      </c>
      <c r="V670" s="235">
        <f t="shared" si="77"/>
        <v>0.66649999999999987</v>
      </c>
      <c r="W670" s="235">
        <f t="shared" si="78"/>
        <v>0.70490001344290754</v>
      </c>
      <c r="X670">
        <f>IFERROR(INDEX(Rainfall_Wet!$O$2:$O$217,MATCH(B670, Rainfall_Wet!$A$2:$A$217,0)),"")</f>
        <v>194.43839254400001</v>
      </c>
      <c r="Y670" s="241">
        <v>21.13063730679653</v>
      </c>
      <c r="Z670" s="241">
        <v>3.0912555579081076</v>
      </c>
      <c r="AA670" s="241">
        <v>75.778107135295357</v>
      </c>
      <c r="AB670" s="242" t="s">
        <v>2688</v>
      </c>
      <c r="AC670" s="241">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f>
        <v/>
      </c>
      <c r="AM670" t="str">
        <f>IF(ISNUMBER(SEARCH("H", 'WetLitterbags placem_collection'!Y11)),"YES","")</f>
        <v/>
      </c>
      <c r="AN670" t="str">
        <f>IF(ISNUMBER(SEARCH("R", 'WetLitterbags placem_collection'!Y11)),"YES","")</f>
        <v/>
      </c>
    </row>
    <row r="671" spans="1:40" ht="15" customHeight="1">
      <c r="A671" s="268" t="s">
        <v>2460</v>
      </c>
      <c r="B671" s="282">
        <f>'Dry_Litterbag Placem_Collection'!A12</f>
        <v>10</v>
      </c>
      <c r="C671" s="282" t="str">
        <f>'Dry_Litterbag Placem_Collection'!B12</f>
        <v>Makao</v>
      </c>
      <c r="D671" s="282" t="s">
        <v>2677</v>
      </c>
      <c r="E671" s="282" t="s">
        <v>2678</v>
      </c>
      <c r="F671" s="282">
        <v>2</v>
      </c>
      <c r="G671" s="283" t="str">
        <f>'Dry_Litterbag Placem_Collection'!C12</f>
        <v>Dry_Ag2_T2</v>
      </c>
      <c r="H671" s="293" t="s">
        <v>3672</v>
      </c>
      <c r="I671" s="294" t="s">
        <v>298</v>
      </c>
      <c r="J671" s="233" t="str">
        <f>'WetLitterbags placem_collection'!Q12</f>
        <v>R515</v>
      </c>
      <c r="K671" s="235">
        <f>IFERROR(INDEX('Green_rooibos initial weight'!$C$5:$C$1749,MATCH(J671, 'Green_rooibos initial weight'!$A$5:$A$1749,0)),"")</f>
        <v>2.2050000000000001</v>
      </c>
      <c r="L671" s="235">
        <f t="shared" si="74"/>
        <v>1.9552</v>
      </c>
      <c r="M671" s="235">
        <f>AVERAGE('Ashed teabags wet'!$J$814:$J$816)</f>
        <v>2.2816647271287041</v>
      </c>
      <c r="N671" s="235">
        <f t="shared" si="75"/>
        <v>1.9105888912551796</v>
      </c>
      <c r="O671" s="235">
        <f>IF(IFERROR(INDEX('Both teabags AfterWet'!$D$1:$D$839,MATCH(J671,'Both teabags AfterWet'!$B$1:$B$839,0)),"")="","",(IFERROR(INDEX('Both teabags AfterWet'!$D$1:$D$839,MATCH(J671,'Both teabags AfterWet'!$B$1:$B$839,0)),"")))</f>
        <v>1.3853</v>
      </c>
      <c r="P671" s="235">
        <f t="shared" si="76"/>
        <v>1.2346999999999999</v>
      </c>
      <c r="Q671" s="235">
        <f>IFERROR(INDEX('Ashed teabags wet'!$J$2:$J$825,MATCH(J671,'Ashed teabags wet'!$B$2:$B$825,0)),"")</f>
        <v>4.2016806722691449</v>
      </c>
      <c r="R671" s="235">
        <f t="shared" si="79"/>
        <v>1.1828218487394928</v>
      </c>
      <c r="S671" s="236">
        <f>'WetLitterbags placem_collection'!E12</f>
        <v>42766</v>
      </c>
      <c r="T671" s="236">
        <f>IF('WetLitterbags placem_collection'!G12="","",'WetLitterbags placem_collection'!G12)</f>
        <v>42818</v>
      </c>
      <c r="U671" s="237">
        <f t="shared" si="81"/>
        <v>52</v>
      </c>
      <c r="V671" s="235">
        <f t="shared" si="77"/>
        <v>0.72050000000000014</v>
      </c>
      <c r="W671" s="235">
        <f t="shared" si="78"/>
        <v>0.7277670425156868</v>
      </c>
      <c r="X671">
        <f>IFERROR(INDEX(Rainfall_Wet!$O$2:$O$217,MATCH(B671, Rainfall_Wet!$A$2:$A$217,0)),"")</f>
        <v>194.43839254400001</v>
      </c>
      <c r="Y671" s="241">
        <v>21.13063730679653</v>
      </c>
      <c r="Z671" s="241">
        <v>3.0912555579081076</v>
      </c>
      <c r="AA671" s="241">
        <v>75.778107135295357</v>
      </c>
      <c r="AB671" s="242" t="s">
        <v>2688</v>
      </c>
      <c r="AC671" s="241">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f>
        <v/>
      </c>
      <c r="AM671" t="str">
        <f>IF(ISNUMBER(SEARCH("H", 'WetLitterbags placem_collection'!Y12)),"YES","")</f>
        <v/>
      </c>
      <c r="AN671" t="str">
        <f>IF(ISNUMBER(SEARCH("R", 'WetLitterbags placem_collection'!Y12)),"YES","")</f>
        <v/>
      </c>
    </row>
    <row r="672" spans="1:40" ht="15" customHeight="1">
      <c r="A672" s="268" t="s">
        <v>2460</v>
      </c>
      <c r="B672" s="282">
        <f>'Dry_Litterbag Placem_Collection'!A13</f>
        <v>11</v>
      </c>
      <c r="C672" s="282" t="str">
        <f>'Dry_Litterbag Placem_Collection'!B13</f>
        <v>Makao</v>
      </c>
      <c r="D672" s="282" t="s">
        <v>2677</v>
      </c>
      <c r="E672" s="282" t="s">
        <v>2678</v>
      </c>
      <c r="F672" s="282">
        <v>2</v>
      </c>
      <c r="G672" s="283" t="str">
        <f>'Dry_Litterbag Placem_Collection'!C13</f>
        <v>Dry_Ag2_T3</v>
      </c>
      <c r="H672" s="293" t="s">
        <v>3672</v>
      </c>
      <c r="I672" s="294" t="s">
        <v>298</v>
      </c>
      <c r="J672" s="233" t="str">
        <f>'WetLitterbags placem_collection'!Q13</f>
        <v>R2</v>
      </c>
      <c r="K672" s="235">
        <f>IFERROR(INDEX('Green_rooibos initial weight'!$C$5:$C$1749,MATCH(J672, 'Green_rooibos initial weight'!$A$5:$A$1749,0)),"")</f>
        <v>2.2679999999999998</v>
      </c>
      <c r="L672" s="235">
        <f t="shared" si="74"/>
        <v>2.0181999999999998</v>
      </c>
      <c r="M672" s="235">
        <f>AVERAGE('Ashed teabags wet'!$J$814:$J$816)</f>
        <v>2.2816647271287041</v>
      </c>
      <c r="N672" s="235">
        <f t="shared" si="75"/>
        <v>1.9721514424770883</v>
      </c>
      <c r="O672" s="235">
        <f>IF(IFERROR(INDEX('Both teabags AfterWet'!$D$1:$D$839,MATCH(J672,'Both teabags AfterWet'!$B$1:$B$839,0)),"")="","",(IFERROR(INDEX('Both teabags AfterWet'!$D$1:$D$839,MATCH(J672,'Both teabags AfterWet'!$B$1:$B$839,0)),"")))</f>
        <v>1.43</v>
      </c>
      <c r="P672" s="235">
        <f t="shared" si="76"/>
        <v>1.2793999999999999</v>
      </c>
      <c r="Q672" s="235">
        <f>IFERROR(INDEX('Ashed teabags wet'!$J$2:$J$825,MATCH(J672,'Ashed teabags wet'!$B$2:$B$825,0)),"")</f>
        <v>4.6087373979834227</v>
      </c>
      <c r="R672" s="235">
        <f t="shared" si="79"/>
        <v>1.2204358137302</v>
      </c>
      <c r="S672" s="236">
        <f>'WetLitterbags placem_collection'!E13</f>
        <v>42766</v>
      </c>
      <c r="T672" s="236">
        <f>IF('WetLitterbags placem_collection'!G13="","",'WetLitterbags placem_collection'!G13)</f>
        <v>42818</v>
      </c>
      <c r="U672" s="237">
        <f t="shared" si="81"/>
        <v>52</v>
      </c>
      <c r="V672" s="235">
        <f t="shared" si="77"/>
        <v>0.7387999999999999</v>
      </c>
      <c r="W672" s="235">
        <f t="shared" si="78"/>
        <v>0.75171562874688824</v>
      </c>
      <c r="X672">
        <f>IFERROR(INDEX(Rainfall_Wet!$O$2:$O$217,MATCH(B672, Rainfall_Wet!$A$2:$A$217,0)),"")</f>
        <v>194.43839254400001</v>
      </c>
      <c r="Y672" s="241">
        <v>21.13063730679653</v>
      </c>
      <c r="Z672" s="241">
        <v>3.0912555579081076</v>
      </c>
      <c r="AA672" s="241">
        <v>75.778107135295357</v>
      </c>
      <c r="AB672" s="242" t="s">
        <v>2688</v>
      </c>
      <c r="AC672" s="241">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f>
        <v/>
      </c>
      <c r="AM672" t="str">
        <f>IF(ISNUMBER(SEARCH("H", 'WetLitterbags placem_collection'!Y13)),"YES","")</f>
        <v/>
      </c>
      <c r="AN672" t="str">
        <f>IF(ISNUMBER(SEARCH("R", 'WetLitterbags placem_collection'!Y13)),"YES","")</f>
        <v/>
      </c>
    </row>
    <row r="673" spans="1:40" ht="15" customHeight="1">
      <c r="A673" s="268" t="s">
        <v>2460</v>
      </c>
      <c r="B673" s="282">
        <f>'Dry_Litterbag Placem_Collection'!A14</f>
        <v>12</v>
      </c>
      <c r="C673" s="282" t="str">
        <f>'Dry_Litterbag Placem_Collection'!B14</f>
        <v>Makao</v>
      </c>
      <c r="D673" s="282" t="s">
        <v>2677</v>
      </c>
      <c r="E673" s="282" t="s">
        <v>2678</v>
      </c>
      <c r="F673" s="282">
        <v>2</v>
      </c>
      <c r="G673" s="283" t="str">
        <f>'Dry_Litterbag Placem_Collection'!C14</f>
        <v>Dry_Ag2_T4</v>
      </c>
      <c r="H673" s="293" t="s">
        <v>3672</v>
      </c>
      <c r="I673" s="294" t="s">
        <v>298</v>
      </c>
      <c r="J673" s="233" t="str">
        <f>'WetLitterbags placem_collection'!Q14</f>
        <v>R123</v>
      </c>
      <c r="K673" s="235">
        <f>IFERROR(INDEX('Green_rooibos initial weight'!$C$5:$C$1749,MATCH(J673, 'Green_rooibos initial weight'!$A$5:$A$1749,0)),"")</f>
        <v>2.2610000000000001</v>
      </c>
      <c r="L673" s="235">
        <f t="shared" si="74"/>
        <v>2.0112000000000001</v>
      </c>
      <c r="M673" s="235">
        <f>AVERAGE('Ashed teabags wet'!$J$814:$J$816)</f>
        <v>2.2816647271287041</v>
      </c>
      <c r="N673" s="235">
        <f t="shared" si="75"/>
        <v>1.9653111590079877</v>
      </c>
      <c r="O673" s="235" t="str">
        <f>IF(IFERROR(INDEX('Both teabags AfterWet'!$D$1:$D$839,MATCH(J673,'Both teabags AfterWet'!$B$1:$B$839,0)),"")="","",(IFERROR(INDEX('Both teabags AfterWet'!$D$1:$D$839,MATCH(J673,'Both teabags AfterWet'!$B$1:$B$839,0)),"")))</f>
        <v/>
      </c>
      <c r="P673" s="235" t="str">
        <f t="shared" si="76"/>
        <v/>
      </c>
      <c r="Q673" s="235" t="str">
        <f>IFERROR(INDEX('Ashed teabags wet'!$J$2:$J$825,MATCH(J673,'Ashed teabags wet'!$B$2:$B$825,0)),"")</f>
        <v/>
      </c>
      <c r="R673" s="235" t="str">
        <f t="shared" si="79"/>
        <v/>
      </c>
      <c r="S673" s="236">
        <f>'WetLitterbags placem_collection'!E14</f>
        <v>42766</v>
      </c>
      <c r="T673" s="236" t="str">
        <f>IF('WetLitterbags placem_collection'!G14="","",'WetLitterbags placem_collection'!G14)</f>
        <v/>
      </c>
      <c r="U673" s="237" t="str">
        <f t="shared" si="81"/>
        <v/>
      </c>
      <c r="V673" s="235" t="str">
        <f t="shared" si="77"/>
        <v/>
      </c>
      <c r="W673" s="235" t="str">
        <f t="shared" si="78"/>
        <v/>
      </c>
      <c r="X673" t="str">
        <f>IFERROR(INDEX(Rainfall_Wet!$O$2:$O$217,MATCH(B673, Rainfall_Wet!$A$2:$A$217,0)),"")</f>
        <v/>
      </c>
      <c r="Y673" s="241">
        <v>21.13063730679653</v>
      </c>
      <c r="Z673" s="241">
        <v>3.0912555579081076</v>
      </c>
      <c r="AA673" s="241">
        <v>75.778107135295357</v>
      </c>
      <c r="AB673" s="242" t="s">
        <v>2688</v>
      </c>
      <c r="AC673" s="241">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f>
        <v/>
      </c>
      <c r="AM673" t="str">
        <f>IF(ISNUMBER(SEARCH("H", 'WetLitterbags placem_collection'!Y14)),"YES","")</f>
        <v/>
      </c>
      <c r="AN673" t="str">
        <f>IF(ISNUMBER(SEARCH("R", 'WetLitterbags placem_collection'!Y14)),"YES","")</f>
        <v/>
      </c>
    </row>
    <row r="674" spans="1:40" ht="15" customHeight="1">
      <c r="A674" s="268" t="s">
        <v>2460</v>
      </c>
      <c r="B674" s="282">
        <f>'Dry_Litterbag Placem_Collection'!A15</f>
        <v>13</v>
      </c>
      <c r="C674" s="282" t="str">
        <f>'Dry_Litterbag Placem_Collection'!B15</f>
        <v>Makao</v>
      </c>
      <c r="D674" s="282" t="s">
        <v>2677</v>
      </c>
      <c r="E674" s="282" t="s">
        <v>2678</v>
      </c>
      <c r="F674" s="282">
        <v>2</v>
      </c>
      <c r="G674" s="283" t="str">
        <f>'Dry_Litterbag Placem_Collection'!C15</f>
        <v>Dry_Ag2_T5</v>
      </c>
      <c r="H674" s="293" t="s">
        <v>3672</v>
      </c>
      <c r="I674" s="294" t="s">
        <v>298</v>
      </c>
      <c r="J674" s="233" t="str">
        <f>'WetLitterbags placem_collection'!Q15</f>
        <v>R3</v>
      </c>
      <c r="K674" s="235">
        <f>IFERROR(INDEX('Green_rooibos initial weight'!$C$5:$C$1749,MATCH(J674, 'Green_rooibos initial weight'!$A$5:$A$1749,0)),"")</f>
        <v>2.242</v>
      </c>
      <c r="L674" s="235">
        <f t="shared" si="74"/>
        <v>1.9922</v>
      </c>
      <c r="M674" s="235">
        <f>AVERAGE('Ashed teabags wet'!$J$814:$J$816)</f>
        <v>2.2816647271287041</v>
      </c>
      <c r="N674" s="235">
        <f t="shared" si="75"/>
        <v>1.9467446753061419</v>
      </c>
      <c r="O674" s="235">
        <f>IF(IFERROR(INDEX('Both teabags AfterWet'!$D$1:$D$839,MATCH(J674,'Both teabags AfterWet'!$B$1:$B$839,0)),"")="","",(IFERROR(INDEX('Both teabags AfterWet'!$D$1:$D$839,MATCH(J674,'Both teabags AfterWet'!$B$1:$B$839,0)),"")))</f>
        <v>1.4899</v>
      </c>
      <c r="P674" s="235">
        <f t="shared" si="76"/>
        <v>1.3392999999999999</v>
      </c>
      <c r="Q674" s="235">
        <f>IFERROR(INDEX('Ashed teabags wet'!$J$2:$J$825,MATCH(J674,'Ashed teabags wet'!$B$2:$B$825,0)),"")</f>
        <v>3.0078895463511506</v>
      </c>
      <c r="R674" s="235">
        <f t="shared" si="79"/>
        <v>1.299015335305719</v>
      </c>
      <c r="S674" s="236">
        <f>'WetLitterbags placem_collection'!E15</f>
        <v>42766</v>
      </c>
      <c r="T674" s="236">
        <f>IF('WetLitterbags placem_collection'!G15="","",'WetLitterbags placem_collection'!G15)</f>
        <v>42818</v>
      </c>
      <c r="U674" s="237">
        <f t="shared" si="81"/>
        <v>52</v>
      </c>
      <c r="V674" s="235">
        <f t="shared" si="77"/>
        <v>0.65290000000000004</v>
      </c>
      <c r="W674" s="235">
        <f t="shared" si="78"/>
        <v>0.64772934000042293</v>
      </c>
      <c r="X674">
        <f>IFERROR(INDEX(Rainfall_Wet!$O$2:$O$217,MATCH(B674, Rainfall_Wet!$A$2:$A$217,0)),"")</f>
        <v>194.43839254400001</v>
      </c>
      <c r="Y674" s="241">
        <v>21.13063730679653</v>
      </c>
      <c r="Z674" s="241">
        <v>3.0912555579081076</v>
      </c>
      <c r="AA674" s="241">
        <v>75.778107135295357</v>
      </c>
      <c r="AB674" s="242" t="s">
        <v>2688</v>
      </c>
      <c r="AC674" s="241">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f>
        <v/>
      </c>
      <c r="AM674" t="str">
        <f>IF(ISNUMBER(SEARCH("H", 'WetLitterbags placem_collection'!Y15)),"YES","")</f>
        <v/>
      </c>
      <c r="AN674" t="str">
        <f>IF(ISNUMBER(SEARCH("R", 'WetLitterbags placem_collection'!Y15)),"YES","")</f>
        <v/>
      </c>
    </row>
    <row r="675" spans="1:40" ht="15" customHeight="1">
      <c r="A675" s="268" t="s">
        <v>2460</v>
      </c>
      <c r="B675" s="282">
        <f>'Dry_Litterbag Placem_Collection'!A16</f>
        <v>14</v>
      </c>
      <c r="C675" s="282" t="str">
        <f>'Dry_Litterbag Placem_Collection'!B16</f>
        <v>Makao</v>
      </c>
      <c r="D675" s="282" t="s">
        <v>2677</v>
      </c>
      <c r="E675" s="282" t="s">
        <v>2678</v>
      </c>
      <c r="F675" s="282">
        <v>2</v>
      </c>
      <c r="G675" s="283" t="str">
        <f>'Dry_Litterbag Placem_Collection'!C16</f>
        <v>Dry_Ag2_T6</v>
      </c>
      <c r="H675" s="293" t="s">
        <v>3672</v>
      </c>
      <c r="I675" s="294" t="s">
        <v>298</v>
      </c>
      <c r="J675" s="233" t="str">
        <f>'WetLitterbags placem_collection'!Q16</f>
        <v>R282</v>
      </c>
      <c r="K675" s="235">
        <f>IFERROR(INDEX('Green_rooibos initial weight'!$C$5:$C$1749,MATCH(J675, 'Green_rooibos initial weight'!$A$5:$A$1749,0)),"")</f>
        <v>2.1829999999999998</v>
      </c>
      <c r="L675" s="235">
        <f t="shared" si="74"/>
        <v>1.9331999999999998</v>
      </c>
      <c r="M675" s="235">
        <f>AVERAGE('Ashed teabags wet'!$J$814:$J$816)</f>
        <v>2.2816647271287041</v>
      </c>
      <c r="N675" s="235">
        <f t="shared" si="75"/>
        <v>1.8890908574951477</v>
      </c>
      <c r="O675" s="235">
        <f>IF(IFERROR(INDEX('Both teabags AfterWet'!$D$1:$D$839,MATCH(J675,'Both teabags AfterWet'!$B$1:$B$839,0)),"")="","",(IFERROR(INDEX('Both teabags AfterWet'!$D$1:$D$839,MATCH(J675,'Both teabags AfterWet'!$B$1:$B$839,0)),"")))</f>
        <v>1.5669999999999999</v>
      </c>
      <c r="P675" s="235">
        <f t="shared" si="76"/>
        <v>1.4163999999999999</v>
      </c>
      <c r="Q675" s="235">
        <f>IFERROR(INDEX('Ashed teabags wet'!$J$2:$J$825,MATCH(J675,'Ashed teabags wet'!$B$2:$B$825,0)),"")</f>
        <v>2.903543307086486</v>
      </c>
      <c r="R675" s="235">
        <f t="shared" si="79"/>
        <v>1.375274212598427</v>
      </c>
      <c r="S675" s="236">
        <f>'WetLitterbags placem_collection'!E16</f>
        <v>42766</v>
      </c>
      <c r="T675" s="236">
        <f>IF('WetLitterbags placem_collection'!G16="","",'WetLitterbags placem_collection'!G16)</f>
        <v>42818</v>
      </c>
      <c r="U675" s="237">
        <f t="shared" si="81"/>
        <v>52</v>
      </c>
      <c r="V675" s="235">
        <f t="shared" si="77"/>
        <v>0.51679999999999993</v>
      </c>
      <c r="W675" s="235">
        <f t="shared" si="78"/>
        <v>0.51381664489672074</v>
      </c>
      <c r="X675">
        <f>IFERROR(INDEX(Rainfall_Wet!$O$2:$O$217,MATCH(B675, Rainfall_Wet!$A$2:$A$217,0)),"")</f>
        <v>194.43839254400001</v>
      </c>
      <c r="Y675" s="241">
        <v>21.13063730679653</v>
      </c>
      <c r="Z675" s="241">
        <v>3.0912555579081076</v>
      </c>
      <c r="AA675" s="241">
        <v>75.778107135295357</v>
      </c>
      <c r="AB675" s="242" t="s">
        <v>2688</v>
      </c>
      <c r="AC675" s="241">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f>
        <v/>
      </c>
      <c r="AM675" t="str">
        <f>IF(ISNUMBER(SEARCH("H", 'WetLitterbags placem_collection'!Y16)),"YES","")</f>
        <v/>
      </c>
      <c r="AN675" t="str">
        <f>IF(ISNUMBER(SEARCH("R", 'WetLitterbags placem_collection'!Y16)),"YES","")</f>
        <v/>
      </c>
    </row>
    <row r="676" spans="1:40" ht="15" customHeight="1">
      <c r="A676" s="268" t="s">
        <v>2460</v>
      </c>
      <c r="B676" s="282">
        <f>'Dry_Litterbag Placem_Collection'!A17</f>
        <v>15</v>
      </c>
      <c r="C676" s="282" t="str">
        <f>'Dry_Litterbag Placem_Collection'!B17</f>
        <v>Makao</v>
      </c>
      <c r="D676" s="282" t="s">
        <v>2677</v>
      </c>
      <c r="E676" s="282" t="s">
        <v>2678</v>
      </c>
      <c r="F676" s="282">
        <v>2</v>
      </c>
      <c r="G676" s="283" t="str">
        <f>'Dry_Litterbag Placem_Collection'!C17</f>
        <v>Dry_Ag2_T7</v>
      </c>
      <c r="H676" s="293" t="s">
        <v>3672</v>
      </c>
      <c r="I676" s="294" t="s">
        <v>298</v>
      </c>
      <c r="J676" s="233" t="str">
        <f>'WetLitterbags placem_collection'!Q17</f>
        <v>R99</v>
      </c>
      <c r="K676" s="235">
        <f>IFERROR(INDEX('Green_rooibos initial weight'!$C$5:$C$1749,MATCH(J676, 'Green_rooibos initial weight'!$A$5:$A$1749,0)),"")</f>
        <v>2.1920000000000002</v>
      </c>
      <c r="L676" s="235">
        <f t="shared" si="74"/>
        <v>1.9422000000000001</v>
      </c>
      <c r="M676" s="235">
        <f>AVERAGE('Ashed teabags wet'!$J$814:$J$816)</f>
        <v>2.2816647271287041</v>
      </c>
      <c r="N676" s="235">
        <f t="shared" si="75"/>
        <v>1.8978855076697065</v>
      </c>
      <c r="O676" s="235">
        <f>IF(IFERROR(INDEX('Both teabags AfterWet'!$D$1:$D$839,MATCH(J676,'Both teabags AfterWet'!$B$1:$B$839,0)),"")="","",(IFERROR(INDEX('Both teabags AfterWet'!$D$1:$D$839,MATCH(J676,'Both teabags AfterWet'!$B$1:$B$839,0)),"")))</f>
        <v>1.355</v>
      </c>
      <c r="P676" s="235">
        <f t="shared" si="76"/>
        <v>1.2043999999999999</v>
      </c>
      <c r="Q676" s="235">
        <f>IFERROR(INDEX('Ashed teabags wet'!$J$2:$J$825,MATCH(J676,'Ashed teabags wet'!$B$2:$B$825,0)),"")</f>
        <v>7.6999503229018247</v>
      </c>
      <c r="R676" s="235">
        <f t="shared" si="79"/>
        <v>1.1116617983109705</v>
      </c>
      <c r="S676" s="236">
        <f>'WetLitterbags placem_collection'!E17</f>
        <v>42766</v>
      </c>
      <c r="T676" s="236">
        <f>IF('WetLitterbags placem_collection'!G17="","",'WetLitterbags placem_collection'!G17)</f>
        <v>42818</v>
      </c>
      <c r="U676" s="237">
        <f t="shared" si="81"/>
        <v>52</v>
      </c>
      <c r="V676" s="235">
        <f t="shared" si="77"/>
        <v>0.73780000000000023</v>
      </c>
      <c r="W676" s="235">
        <f t="shared" si="78"/>
        <v>0.78622370935873609</v>
      </c>
      <c r="X676">
        <f>IFERROR(INDEX(Rainfall_Wet!$O$2:$O$217,MATCH(B676, Rainfall_Wet!$A$2:$A$217,0)),"")</f>
        <v>194.43839254400001</v>
      </c>
      <c r="Y676" s="241">
        <v>21.13063730679653</v>
      </c>
      <c r="Z676" s="241">
        <v>3.0912555579081076</v>
      </c>
      <c r="AA676" s="241">
        <v>75.778107135295357</v>
      </c>
      <c r="AB676" s="242" t="s">
        <v>2688</v>
      </c>
      <c r="AC676" s="241">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f>
        <v/>
      </c>
      <c r="AM676" t="str">
        <f>IF(ISNUMBER(SEARCH("H", 'WetLitterbags placem_collection'!Y17)),"YES","")</f>
        <v/>
      </c>
      <c r="AN676" t="str">
        <f>IF(ISNUMBER(SEARCH("R", 'WetLitterbags placem_collection'!Y17)),"YES","")</f>
        <v>YES</v>
      </c>
    </row>
    <row r="677" spans="1:40" ht="15" customHeight="1">
      <c r="A677" s="268" t="s">
        <v>2460</v>
      </c>
      <c r="B677" s="282">
        <f>'Dry_Litterbag Placem_Collection'!A18</f>
        <v>16</v>
      </c>
      <c r="C677" s="282" t="str">
        <f>'Dry_Litterbag Placem_Collection'!B18</f>
        <v>Makao</v>
      </c>
      <c r="D677" s="282" t="s">
        <v>2677</v>
      </c>
      <c r="E677" s="282" t="s">
        <v>2678</v>
      </c>
      <c r="F677" s="282">
        <v>2</v>
      </c>
      <c r="G677" s="283" t="str">
        <f>'Dry_Litterbag Placem_Collection'!C18</f>
        <v>Dry_Ag2_T8</v>
      </c>
      <c r="H677" s="293" t="s">
        <v>3672</v>
      </c>
      <c r="I677" s="294" t="s">
        <v>298</v>
      </c>
      <c r="J677" s="233" t="str">
        <f>'WetLitterbags placem_collection'!Q18</f>
        <v>R154</v>
      </c>
      <c r="K677" s="235">
        <f>IFERROR(INDEX('Green_rooibos initial weight'!$C$5:$C$1749,MATCH(J677, 'Green_rooibos initial weight'!$A$5:$A$1749,0)),"")</f>
        <v>2.2010000000000001</v>
      </c>
      <c r="L677" s="235">
        <f t="shared" si="74"/>
        <v>1.9512</v>
      </c>
      <c r="M677" s="235">
        <f>AVERAGE('Ashed teabags wet'!$J$814:$J$816)</f>
        <v>2.2816647271287041</v>
      </c>
      <c r="N677" s="235">
        <f t="shared" si="75"/>
        <v>1.9066801578442647</v>
      </c>
      <c r="O677" s="235">
        <f>IF(IFERROR(INDEX('Both teabags AfterWet'!$D$1:$D$839,MATCH(J677,'Both teabags AfterWet'!$B$1:$B$839,0)),"")="","",(IFERROR(INDEX('Both teabags AfterWet'!$D$1:$D$839,MATCH(J677,'Both teabags AfterWet'!$B$1:$B$839,0)),"")))</f>
        <v>1.421</v>
      </c>
      <c r="P677" s="235">
        <f t="shared" si="76"/>
        <v>1.2704</v>
      </c>
      <c r="Q677" s="235">
        <f>IFERROR(INDEX('Ashed teabags wet'!$J$2:$J$825,MATCH(J677,'Ashed teabags wet'!$B$2:$B$825,0)),"")</f>
        <v>4.0579710144928036</v>
      </c>
      <c r="R677" s="235">
        <f t="shared" si="79"/>
        <v>1.2188475362318834</v>
      </c>
      <c r="S677" s="236">
        <f>'WetLitterbags placem_collection'!E18</f>
        <v>42766</v>
      </c>
      <c r="T677" s="236">
        <f>IF('WetLitterbags placem_collection'!G18="","",'WetLitterbags placem_collection'!G18)</f>
        <v>42818</v>
      </c>
      <c r="U677" s="237">
        <f t="shared" si="81"/>
        <v>52</v>
      </c>
      <c r="V677" s="235">
        <f t="shared" si="77"/>
        <v>0.68080000000000007</v>
      </c>
      <c r="W677" s="235">
        <f t="shared" si="78"/>
        <v>0.68783262161238135</v>
      </c>
      <c r="X677">
        <f>IFERROR(INDEX(Rainfall_Wet!$O$2:$O$217,MATCH(B677, Rainfall_Wet!$A$2:$A$217,0)),"")</f>
        <v>194.43839254400001</v>
      </c>
      <c r="Y677" s="241">
        <v>21.13063730679653</v>
      </c>
      <c r="Z677" s="241">
        <v>3.0912555579081076</v>
      </c>
      <c r="AA677" s="241">
        <v>75.778107135295357</v>
      </c>
      <c r="AB677" s="242" t="s">
        <v>2688</v>
      </c>
      <c r="AC677" s="241">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f>
        <v/>
      </c>
      <c r="AM677" t="str">
        <f>IF(ISNUMBER(SEARCH("H", 'WetLitterbags placem_collection'!Y18)),"YES","")</f>
        <v/>
      </c>
      <c r="AN677" t="str">
        <f>IF(ISNUMBER(SEARCH("R", 'WetLitterbags placem_collection'!Y18)),"YES","")</f>
        <v>YES</v>
      </c>
    </row>
    <row r="678" spans="1:40" ht="15" customHeight="1">
      <c r="A678" s="268" t="s">
        <v>2460</v>
      </c>
      <c r="B678" s="282">
        <f>'Dry_Litterbag Placem_Collection'!A19</f>
        <v>17</v>
      </c>
      <c r="C678" s="282" t="str">
        <f>'Dry_Litterbag Placem_Collection'!B19</f>
        <v>Makao</v>
      </c>
      <c r="D678" s="282" t="s">
        <v>2677</v>
      </c>
      <c r="E678" s="282" t="s">
        <v>2678</v>
      </c>
      <c r="F678" s="282">
        <v>3</v>
      </c>
      <c r="G678" s="283" t="str">
        <f>'Dry_Litterbag Placem_Collection'!C19</f>
        <v>Dry_Ag3_T1</v>
      </c>
      <c r="H678" s="293" t="s">
        <v>3672</v>
      </c>
      <c r="I678" s="294" t="s">
        <v>298</v>
      </c>
      <c r="J678" s="233" t="str">
        <f>'WetLitterbags placem_collection'!Q19</f>
        <v>R380</v>
      </c>
      <c r="K678" s="235">
        <f>IFERROR(INDEX('Green_rooibos initial weight'!$C$5:$C$1749,MATCH(J678, 'Green_rooibos initial weight'!$A$5:$A$1749,0)),"")</f>
        <v>2.2799999999999998</v>
      </c>
      <c r="L678" s="235">
        <f t="shared" si="74"/>
        <v>2.0301999999999998</v>
      </c>
      <c r="M678" s="235">
        <f>AVERAGE('Ashed teabags wet'!$J$814:$J$816)</f>
        <v>2.2816647271287041</v>
      </c>
      <c r="N678" s="235">
        <f t="shared" si="75"/>
        <v>1.9838776427098328</v>
      </c>
      <c r="O678" s="235">
        <f>IF(IFERROR(INDEX('Both teabags AfterWet'!$D$1:$D$839,MATCH(J678,'Both teabags AfterWet'!$B$1:$B$839,0)),"")="","",(IFERROR(INDEX('Both teabags AfterWet'!$D$1:$D$839,MATCH(J678,'Both teabags AfterWet'!$B$1:$B$839,0)),"")))</f>
        <v>1.6271</v>
      </c>
      <c r="P678" s="235">
        <f t="shared" si="76"/>
        <v>1.4764999999999999</v>
      </c>
      <c r="Q678" s="235">
        <f>IFERROR(INDEX('Ashed teabags wet'!$J$2:$J$825,MATCH(J678,'Ashed teabags wet'!$B$2:$B$825,0)),"")</f>
        <v>3.3600802407224508</v>
      </c>
      <c r="R678" s="235">
        <f t="shared" si="79"/>
        <v>1.4268884152457328</v>
      </c>
      <c r="S678" s="236">
        <f>'WetLitterbags placem_collection'!E19</f>
        <v>42767</v>
      </c>
      <c r="T678" s="236">
        <f>IF('WetLitterbags placem_collection'!G19="","",'WetLitterbags placem_collection'!G19)</f>
        <v>42818</v>
      </c>
      <c r="U678" s="237">
        <f t="shared" si="81"/>
        <v>51</v>
      </c>
      <c r="V678" s="235">
        <f t="shared" si="77"/>
        <v>0.55369999999999986</v>
      </c>
      <c r="W678" s="235">
        <f t="shared" si="78"/>
        <v>0.55698922746409996</v>
      </c>
      <c r="X678">
        <f>IFERROR(INDEX(Rainfall_Wet!$O$2:$O$217,MATCH(B678, Rainfall_Wet!$A$2:$A$217,0)),"")</f>
        <v>185.630065823</v>
      </c>
      <c r="Y678" s="241">
        <v>54.080969906906262</v>
      </c>
      <c r="Z678" s="241">
        <v>21.264484651351896</v>
      </c>
      <c r="AA678" s="241">
        <v>24.654545441741845</v>
      </c>
      <c r="AB678" s="242" t="s">
        <v>2691</v>
      </c>
      <c r="AC678" s="241">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f>
        <v/>
      </c>
      <c r="AM678" t="str">
        <f>IF(ISNUMBER(SEARCH("H", 'WetLitterbags placem_collection'!Y19)),"YES","")</f>
        <v/>
      </c>
      <c r="AN678" t="str">
        <f>IF(ISNUMBER(SEARCH("R", 'WetLitterbags placem_collection'!Y19)),"YES","")</f>
        <v>YES</v>
      </c>
    </row>
    <row r="679" spans="1:40" ht="15" customHeight="1">
      <c r="A679" s="268" t="s">
        <v>2460</v>
      </c>
      <c r="B679" s="282">
        <f>'Dry_Litterbag Placem_Collection'!A20</f>
        <v>18</v>
      </c>
      <c r="C679" s="282" t="str">
        <f>'Dry_Litterbag Placem_Collection'!B20</f>
        <v>Makao</v>
      </c>
      <c r="D679" s="282" t="s">
        <v>2677</v>
      </c>
      <c r="E679" s="282" t="s">
        <v>2678</v>
      </c>
      <c r="F679" s="282">
        <v>3</v>
      </c>
      <c r="G679" s="283" t="str">
        <f>'Dry_Litterbag Placem_Collection'!C20</f>
        <v>Dry_Ag3_T2</v>
      </c>
      <c r="H679" s="293" t="s">
        <v>3672</v>
      </c>
      <c r="I679" s="294" t="s">
        <v>298</v>
      </c>
      <c r="J679" s="233" t="str">
        <f>'WetLitterbags placem_collection'!Q20</f>
        <v>R274</v>
      </c>
      <c r="K679" s="235">
        <f>IFERROR(INDEX('Green_rooibos initial weight'!$C$5:$C$1749,MATCH(J679, 'Green_rooibos initial weight'!$A$5:$A$1749,0)),"")</f>
        <v>2.1880000000000002</v>
      </c>
      <c r="L679" s="235">
        <f t="shared" si="74"/>
        <v>1.9382000000000001</v>
      </c>
      <c r="M679" s="235">
        <f>AVERAGE('Ashed teabags wet'!$J$814:$J$816)</f>
        <v>2.2816647271287041</v>
      </c>
      <c r="N679" s="235">
        <f t="shared" si="75"/>
        <v>1.8939767742587916</v>
      </c>
      <c r="O679" s="235">
        <f>IF(IFERROR(INDEX('Both teabags AfterWet'!$D$1:$D$839,MATCH(J679,'Both teabags AfterWet'!$B$1:$B$839,0)),"")="","",(IFERROR(INDEX('Both teabags AfterWet'!$D$1:$D$839,MATCH(J679,'Both teabags AfterWet'!$B$1:$B$839,0)),"")))</f>
        <v>1.6060000000000001</v>
      </c>
      <c r="P679" s="235">
        <f t="shared" si="76"/>
        <v>1.4554</v>
      </c>
      <c r="Q679" s="235">
        <f>IFERROR(INDEX('Ashed teabags wet'!$J$2:$J$825,MATCH(J679,'Ashed teabags wet'!$B$2:$B$825,0)),"")</f>
        <v>4.6344959388436653</v>
      </c>
      <c r="R679" s="235">
        <f t="shared" si="79"/>
        <v>1.3879495461060694</v>
      </c>
      <c r="S679" s="236">
        <f>'WetLitterbags placem_collection'!E20</f>
        <v>42767</v>
      </c>
      <c r="T679" s="236">
        <f>IF('WetLitterbags placem_collection'!G20="","",'WetLitterbags placem_collection'!G20)</f>
        <v>42818</v>
      </c>
      <c r="U679" s="237">
        <f t="shared" si="81"/>
        <v>51</v>
      </c>
      <c r="V679" s="235">
        <f t="shared" si="77"/>
        <v>0.48280000000000012</v>
      </c>
      <c r="W679" s="235">
        <f t="shared" si="78"/>
        <v>0.50602722815272227</v>
      </c>
      <c r="X679">
        <f>IFERROR(INDEX(Rainfall_Wet!$O$2:$O$217,MATCH(B679, Rainfall_Wet!$A$2:$A$217,0)),"")</f>
        <v>185.630065823</v>
      </c>
      <c r="Y679" s="241">
        <v>54.080969906906262</v>
      </c>
      <c r="Z679" s="241">
        <v>21.264484651351896</v>
      </c>
      <c r="AA679" s="241">
        <v>24.654545441741845</v>
      </c>
      <c r="AB679" s="242" t="s">
        <v>2691</v>
      </c>
      <c r="AC679" s="241">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f>
        <v/>
      </c>
      <c r="AM679" t="str">
        <f>IF(ISNUMBER(SEARCH("H", 'WetLitterbags placem_collection'!Y20)),"YES","")</f>
        <v/>
      </c>
      <c r="AN679" t="str">
        <f>IF(ISNUMBER(SEARCH("R", 'WetLitterbags placem_collection'!Y20)),"YES","")</f>
        <v>YES</v>
      </c>
    </row>
    <row r="680" spans="1:40" ht="15" customHeight="1">
      <c r="A680" s="268" t="s">
        <v>2460</v>
      </c>
      <c r="B680" s="282">
        <f>'Dry_Litterbag Placem_Collection'!A21</f>
        <v>19</v>
      </c>
      <c r="C680" s="282" t="str">
        <f>'Dry_Litterbag Placem_Collection'!B21</f>
        <v>Makao</v>
      </c>
      <c r="D680" s="282" t="s">
        <v>2677</v>
      </c>
      <c r="E680" s="282" t="s">
        <v>2678</v>
      </c>
      <c r="F680" s="282">
        <v>3</v>
      </c>
      <c r="G680" s="283" t="str">
        <f>'Dry_Litterbag Placem_Collection'!C21</f>
        <v>Dry_Ag3_T3</v>
      </c>
      <c r="H680" s="293" t="s">
        <v>3672</v>
      </c>
      <c r="I680" s="294" t="s">
        <v>298</v>
      </c>
      <c r="J680" s="233" t="str">
        <f>'WetLitterbags placem_collection'!Q21</f>
        <v>R566</v>
      </c>
      <c r="K680" s="235">
        <f>IFERROR(INDEX('Green_rooibos initial weight'!$C$5:$C$1749,MATCH(J680, 'Green_rooibos initial weight'!$A$5:$A$1749,0)),"")</f>
        <v>2.117</v>
      </c>
      <c r="L680" s="235">
        <f t="shared" si="74"/>
        <v>1.8672</v>
      </c>
      <c r="M680" s="235">
        <f>AVERAGE('Ashed teabags wet'!$J$814:$J$816)</f>
        <v>2.2816647271287041</v>
      </c>
      <c r="N680" s="235">
        <f t="shared" si="75"/>
        <v>1.8245967562150529</v>
      </c>
      <c r="O680" s="235">
        <f>IF(IFERROR(INDEX('Both teabags AfterWet'!$D$1:$D$839,MATCH(J680,'Both teabags AfterWet'!$B$1:$B$839,0)),"")="","",(IFERROR(INDEX('Both teabags AfterWet'!$D$1:$D$839,MATCH(J680,'Both teabags AfterWet'!$B$1:$B$839,0)),"")))</f>
        <v>1.4496</v>
      </c>
      <c r="P680" s="235">
        <f t="shared" si="76"/>
        <v>1.2989999999999999</v>
      </c>
      <c r="Q680" s="235">
        <f>IFERROR(INDEX('Ashed teabags wet'!$J$2:$J$825,MATCH(J680,'Ashed teabags wet'!$B$2:$B$825,0)),"")</f>
        <v>8.439646712463917</v>
      </c>
      <c r="R680" s="235">
        <f t="shared" si="79"/>
        <v>1.1893689892050936</v>
      </c>
      <c r="S680" s="236">
        <f>'WetLitterbags placem_collection'!E21</f>
        <v>42767</v>
      </c>
      <c r="T680" s="236">
        <f>IF('WetLitterbags placem_collection'!G21="","",'WetLitterbags placem_collection'!G21)</f>
        <v>42818</v>
      </c>
      <c r="U680" s="237">
        <f t="shared" si="81"/>
        <v>51</v>
      </c>
      <c r="V680" s="235">
        <f t="shared" si="77"/>
        <v>0.56820000000000004</v>
      </c>
      <c r="W680" s="235">
        <f t="shared" si="78"/>
        <v>0.63522776700995931</v>
      </c>
      <c r="X680">
        <f>IFERROR(INDEX(Rainfall_Wet!$O$2:$O$217,MATCH(B680, Rainfall_Wet!$A$2:$A$217,0)),"")</f>
        <v>185.630065823</v>
      </c>
      <c r="Y680" s="241">
        <v>54.080969906906262</v>
      </c>
      <c r="Z680" s="241">
        <v>21.264484651351896</v>
      </c>
      <c r="AA680" s="241">
        <v>24.654545441741845</v>
      </c>
      <c r="AB680" s="242" t="s">
        <v>2691</v>
      </c>
      <c r="AC680" s="241">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f>
        <v/>
      </c>
      <c r="AM680" t="str">
        <f>IF(ISNUMBER(SEARCH("H", 'WetLitterbags placem_collection'!Y21)),"YES","")</f>
        <v/>
      </c>
      <c r="AN680" t="str">
        <f>IF(ISNUMBER(SEARCH("R", 'WetLitterbags placem_collection'!Y21)),"YES","")</f>
        <v/>
      </c>
    </row>
    <row r="681" spans="1:40" ht="15" customHeight="1">
      <c r="A681" s="268" t="s">
        <v>2460</v>
      </c>
      <c r="B681" s="282">
        <f>'Dry_Litterbag Placem_Collection'!A22</f>
        <v>20</v>
      </c>
      <c r="C681" s="282" t="str">
        <f>'Dry_Litterbag Placem_Collection'!B22</f>
        <v>Makao</v>
      </c>
      <c r="D681" s="282" t="s">
        <v>2677</v>
      </c>
      <c r="E681" s="282" t="s">
        <v>2678</v>
      </c>
      <c r="F681" s="282">
        <v>3</v>
      </c>
      <c r="G681" s="283" t="str">
        <f>'Dry_Litterbag Placem_Collection'!C22</f>
        <v>Dry_Ag3_T4</v>
      </c>
      <c r="H681" s="293" t="s">
        <v>3672</v>
      </c>
      <c r="I681" s="294" t="s">
        <v>298</v>
      </c>
      <c r="J681" s="233" t="str">
        <f>'WetLitterbags placem_collection'!Q22</f>
        <v>R110</v>
      </c>
      <c r="K681" s="235">
        <f>IFERROR(INDEX('Green_rooibos initial weight'!$C$5:$C$1749,MATCH(J681, 'Green_rooibos initial weight'!$A$5:$A$1749,0)),"")</f>
        <v>2.2530000000000001</v>
      </c>
      <c r="L681" s="235">
        <f t="shared" si="74"/>
        <v>2.0032000000000001</v>
      </c>
      <c r="M681" s="235">
        <f>AVERAGE('Ashed teabags wet'!$J$814:$J$816)</f>
        <v>2.2816647271287041</v>
      </c>
      <c r="N681" s="235">
        <f t="shared" si="75"/>
        <v>1.9574936921861579</v>
      </c>
      <c r="O681" s="235">
        <f>IF(IFERROR(INDEX('Both teabags AfterWet'!$D$1:$D$839,MATCH(J681,'Both teabags AfterWet'!$B$1:$B$839,0)),"")="","",(IFERROR(INDEX('Both teabags AfterWet'!$D$1:$D$839,MATCH(J681,'Both teabags AfterWet'!$B$1:$B$839,0)),"")))</f>
        <v>1.6778999999999999</v>
      </c>
      <c r="P681" s="235">
        <f t="shared" si="76"/>
        <v>1.5272999999999999</v>
      </c>
      <c r="Q681" s="235">
        <f>IFERROR(INDEX('Ashed teabags wet'!$J$2:$J$825,MATCH(J681,'Ashed teabags wet'!$B$2:$B$825,0)),"")</f>
        <v>6.496631376323327</v>
      </c>
      <c r="R681" s="235">
        <f t="shared" si="79"/>
        <v>1.4280769489894136</v>
      </c>
      <c r="S681" s="236">
        <f>'WetLitterbags placem_collection'!E22</f>
        <v>42767</v>
      </c>
      <c r="T681" s="236">
        <f>IF('WetLitterbags placem_collection'!G22="","",'WetLitterbags placem_collection'!G22)</f>
        <v>42818</v>
      </c>
      <c r="U681" s="237">
        <f t="shared" si="81"/>
        <v>51</v>
      </c>
      <c r="V681" s="235">
        <f t="shared" si="77"/>
        <v>0.47590000000000021</v>
      </c>
      <c r="W681" s="235">
        <f t="shared" si="78"/>
        <v>0.52941674319674425</v>
      </c>
      <c r="X681">
        <f>IFERROR(INDEX(Rainfall_Wet!$O$2:$O$217,MATCH(B681, Rainfall_Wet!$A$2:$A$217,0)),"")</f>
        <v>185.630065823</v>
      </c>
      <c r="Y681" s="241">
        <v>54.080969906906262</v>
      </c>
      <c r="Z681" s="241">
        <v>21.264484651351896</v>
      </c>
      <c r="AA681" s="241">
        <v>24.654545441741845</v>
      </c>
      <c r="AB681" s="242" t="s">
        <v>2691</v>
      </c>
      <c r="AC681" s="241">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f>
        <v/>
      </c>
      <c r="AM681" t="str">
        <f>IF(ISNUMBER(SEARCH("H", 'WetLitterbags placem_collection'!Y22)),"YES","")</f>
        <v/>
      </c>
      <c r="AN681" t="str">
        <f>IF(ISNUMBER(SEARCH("R", 'WetLitterbags placem_collection'!Y22)),"YES","")</f>
        <v/>
      </c>
    </row>
    <row r="682" spans="1:40" ht="15" customHeight="1">
      <c r="A682" s="268" t="s">
        <v>2460</v>
      </c>
      <c r="B682" s="282">
        <f>'Dry_Litterbag Placem_Collection'!A23</f>
        <v>21</v>
      </c>
      <c r="C682" s="282" t="str">
        <f>'Dry_Litterbag Placem_Collection'!B23</f>
        <v>Makao</v>
      </c>
      <c r="D682" s="282" t="s">
        <v>2677</v>
      </c>
      <c r="E682" s="282" t="s">
        <v>2678</v>
      </c>
      <c r="F682" s="282">
        <v>3</v>
      </c>
      <c r="G682" s="283" t="str">
        <f>'Dry_Litterbag Placem_Collection'!C23</f>
        <v>Dry_Ag3_T5</v>
      </c>
      <c r="H682" s="293" t="s">
        <v>3672</v>
      </c>
      <c r="I682" s="294" t="s">
        <v>298</v>
      </c>
      <c r="J682" s="233" t="str">
        <f>'WetLitterbags placem_collection'!Q23</f>
        <v>R19?</v>
      </c>
      <c r="K682" s="235">
        <f>IFERROR(INDEX('Green_rooibos initial weight'!$C$5:$C$1749,MATCH(J682, 'Green_rooibos initial weight'!$A$5:$A$1749,0)),"")</f>
        <v>2.2240000000000002</v>
      </c>
      <c r="L682" s="235">
        <f t="shared" si="74"/>
        <v>1.9742000000000002</v>
      </c>
      <c r="M682" s="235">
        <f>AVERAGE('Ashed teabags wet'!$J$814:$J$816)</f>
        <v>2.2816647271287041</v>
      </c>
      <c r="N682" s="235">
        <f t="shared" si="75"/>
        <v>1.9291553749570254</v>
      </c>
      <c r="O682" s="235">
        <f>IF(IFERROR(INDEX('Both teabags AfterWet'!$D$1:$D$839,MATCH(J682,'Both teabags AfterWet'!$B$1:$B$839,0)),"")="","",(IFERROR(INDEX('Both teabags AfterWet'!$D$1:$D$839,MATCH(J682,'Both teabags AfterWet'!$B$1:$B$839,0)),"")))</f>
        <v>1.5019</v>
      </c>
      <c r="P682" s="235">
        <f t="shared" si="76"/>
        <v>1.3512999999999999</v>
      </c>
      <c r="Q682" s="235">
        <f>IFERROR(INDEX('Ashed teabags wet'!$J$2:$J$825,MATCH(J682,'Ashed teabags wet'!$B$2:$B$825,0)),"")</f>
        <v>3.0390738060779063</v>
      </c>
      <c r="R682" s="235">
        <f t="shared" si="79"/>
        <v>1.3102329956584693</v>
      </c>
      <c r="S682" s="236">
        <f>'WetLitterbags placem_collection'!E23</f>
        <v>42767</v>
      </c>
      <c r="T682" s="236">
        <f>IF('WetLitterbags placem_collection'!G23="","",'WetLitterbags placem_collection'!G23)</f>
        <v>42818</v>
      </c>
      <c r="U682" s="237">
        <f t="shared" si="81"/>
        <v>51</v>
      </c>
      <c r="V682" s="235">
        <f t="shared" si="77"/>
        <v>0.62290000000000023</v>
      </c>
      <c r="W682" s="235">
        <f t="shared" si="78"/>
        <v>0.61892237929855609</v>
      </c>
      <c r="X682">
        <f>IFERROR(INDEX(Rainfall_Wet!$O$2:$O$217,MATCH(B682, Rainfall_Wet!$A$2:$A$217,0)),"")</f>
        <v>185.630065823</v>
      </c>
      <c r="Y682" s="241">
        <v>54.080969906906262</v>
      </c>
      <c r="Z682" s="241">
        <v>21.264484651351896</v>
      </c>
      <c r="AA682" s="241">
        <v>24.654545441741845</v>
      </c>
      <c r="AB682" s="242" t="s">
        <v>2691</v>
      </c>
      <c r="AC682" s="241">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f>
        <v/>
      </c>
      <c r="AM682" t="str">
        <f>IF(ISNUMBER(SEARCH("H", 'WetLitterbags placem_collection'!Y23)),"YES","")</f>
        <v/>
      </c>
      <c r="AN682" t="str">
        <f>IF(ISNUMBER(SEARCH("R", 'WetLitterbags placem_collection'!Y23)),"YES","")</f>
        <v/>
      </c>
    </row>
    <row r="683" spans="1:40" ht="15" customHeight="1">
      <c r="A683" s="268" t="s">
        <v>2460</v>
      </c>
      <c r="B683" s="282">
        <f>'Dry_Litterbag Placem_Collection'!A24</f>
        <v>22</v>
      </c>
      <c r="C683" s="282" t="str">
        <f>'Dry_Litterbag Placem_Collection'!B24</f>
        <v>Makao</v>
      </c>
      <c r="D683" s="282" t="s">
        <v>2677</v>
      </c>
      <c r="E683" s="282" t="s">
        <v>2678</v>
      </c>
      <c r="F683" s="282">
        <v>3</v>
      </c>
      <c r="G683" s="283" t="str">
        <f>'Dry_Litterbag Placem_Collection'!C24</f>
        <v>Dry_Ag3_T6</v>
      </c>
      <c r="H683" s="293" t="s">
        <v>3672</v>
      </c>
      <c r="I683" s="294" t="s">
        <v>298</v>
      </c>
      <c r="J683" s="233" t="str">
        <f>'WetLitterbags placem_collection'!Q24</f>
        <v>R45</v>
      </c>
      <c r="K683" s="235">
        <f>IFERROR(INDEX('Green_rooibos initial weight'!$C$5:$C$1749,MATCH(J683, 'Green_rooibos initial weight'!$A$5:$A$1749,0)),"")</f>
        <v>2.1989999999999998</v>
      </c>
      <c r="L683" s="235">
        <f t="shared" si="74"/>
        <v>1.9491999999999998</v>
      </c>
      <c r="M683" s="235">
        <f>AVERAGE('Ashed teabags wet'!$J$814:$J$816)</f>
        <v>2.2816647271287041</v>
      </c>
      <c r="N683" s="235">
        <f t="shared" si="75"/>
        <v>1.9047257911388071</v>
      </c>
      <c r="O683" s="235">
        <f>IF(IFERROR(INDEX('Both teabags AfterWet'!$D$1:$D$839,MATCH(J683,'Both teabags AfterWet'!$B$1:$B$839,0)),"")="","",(IFERROR(INDEX('Both teabags AfterWet'!$D$1:$D$839,MATCH(J683,'Both teabags AfterWet'!$B$1:$B$839,0)),"")))</f>
        <v>1.4908999999999999</v>
      </c>
      <c r="P683" s="235">
        <f t="shared" si="76"/>
        <v>1.3402999999999998</v>
      </c>
      <c r="Q683" s="235">
        <f>IFERROR(INDEX('Ashed teabags wet'!$J$2:$J$825,MATCH(J683,'Ashed teabags wet'!$B$2:$B$825,0)),"")</f>
        <v>3.3797216699801611</v>
      </c>
      <c r="R683" s="235">
        <f t="shared" si="79"/>
        <v>1.2950015904572558</v>
      </c>
      <c r="S683" s="236">
        <f>'WetLitterbags placem_collection'!E24</f>
        <v>42767</v>
      </c>
      <c r="T683" s="236">
        <f>IF('WetLitterbags placem_collection'!G24="","",'WetLitterbags placem_collection'!G24)</f>
        <v>42818</v>
      </c>
      <c r="U683" s="237">
        <f t="shared" si="81"/>
        <v>51</v>
      </c>
      <c r="V683" s="235">
        <f t="shared" si="77"/>
        <v>0.6089</v>
      </c>
      <c r="W683" s="235">
        <f t="shared" si="78"/>
        <v>0.60972420068155131</v>
      </c>
      <c r="X683">
        <f>IFERROR(INDEX(Rainfall_Wet!$O$2:$O$217,MATCH(B683, Rainfall_Wet!$A$2:$A$217,0)),"")</f>
        <v>185.630065823</v>
      </c>
      <c r="Y683" s="241">
        <v>54.080969906906262</v>
      </c>
      <c r="Z683" s="241">
        <v>21.264484651351896</v>
      </c>
      <c r="AA683" s="241">
        <v>24.654545441741845</v>
      </c>
      <c r="AB683" s="242" t="s">
        <v>2691</v>
      </c>
      <c r="AC683" s="241">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f>
        <v/>
      </c>
      <c r="AM683" t="str">
        <f>IF(ISNUMBER(SEARCH("H", 'WetLitterbags placem_collection'!Y24)),"YES","")</f>
        <v/>
      </c>
      <c r="AN683" t="str">
        <f>IF(ISNUMBER(SEARCH("R", 'WetLitterbags placem_collection'!Y24)),"YES","")</f>
        <v/>
      </c>
    </row>
    <row r="684" spans="1:40" ht="15" customHeight="1">
      <c r="A684" s="268" t="s">
        <v>2460</v>
      </c>
      <c r="B684" s="282">
        <f>'Dry_Litterbag Placem_Collection'!A25</f>
        <v>23</v>
      </c>
      <c r="C684" s="282" t="str">
        <f>'Dry_Litterbag Placem_Collection'!B25</f>
        <v>Makao</v>
      </c>
      <c r="D684" s="282" t="s">
        <v>2677</v>
      </c>
      <c r="E684" s="282" t="s">
        <v>2678</v>
      </c>
      <c r="F684" s="282">
        <v>3</v>
      </c>
      <c r="G684" s="283" t="str">
        <f>'Dry_Litterbag Placem_Collection'!C25</f>
        <v>Dry_Ag3_T7</v>
      </c>
      <c r="H684" s="293" t="s">
        <v>3672</v>
      </c>
      <c r="I684" s="294" t="s">
        <v>298</v>
      </c>
      <c r="J684" s="233" t="str">
        <f>'WetLitterbags placem_collection'!Q25</f>
        <v>R132</v>
      </c>
      <c r="K684" s="235">
        <f>IFERROR(INDEX('Green_rooibos initial weight'!$C$5:$C$1749,MATCH(J684, 'Green_rooibos initial weight'!$A$5:$A$1749,0)),"")</f>
        <v>2.133</v>
      </c>
      <c r="L684" s="235">
        <f t="shared" si="74"/>
        <v>1.8832</v>
      </c>
      <c r="M684" s="235">
        <f>AVERAGE('Ashed teabags wet'!$J$814:$J$816)</f>
        <v>2.2816647271287041</v>
      </c>
      <c r="N684" s="235">
        <f t="shared" si="75"/>
        <v>1.8402316898587123</v>
      </c>
      <c r="O684" s="235">
        <f>IF(IFERROR(INDEX('Both teabags AfterWet'!$D$1:$D$839,MATCH(J684,'Both teabags AfterWet'!$B$1:$B$839,0)),"")="","",(IFERROR(INDEX('Both teabags AfterWet'!$D$1:$D$839,MATCH(J684,'Both teabags AfterWet'!$B$1:$B$839,0)),"")))</f>
        <v>1.5238</v>
      </c>
      <c r="P684" s="235">
        <f t="shared" si="76"/>
        <v>1.3732</v>
      </c>
      <c r="Q684" s="235">
        <f>IFERROR(INDEX('Ashed teabags wet'!$J$2:$J$825,MATCH(J684,'Ashed teabags wet'!$B$2:$B$825,0)),"")</f>
        <v>1.7982017982017391</v>
      </c>
      <c r="R684" s="235">
        <f t="shared" si="79"/>
        <v>1.3485070929070937</v>
      </c>
      <c r="S684" s="236">
        <f>'WetLitterbags placem_collection'!E25</f>
        <v>42767</v>
      </c>
      <c r="T684" s="236">
        <f>IF('WetLitterbags placem_collection'!G25="","",'WetLitterbags placem_collection'!G25)</f>
        <v>42818</v>
      </c>
      <c r="U684" s="237">
        <f t="shared" si="81"/>
        <v>51</v>
      </c>
      <c r="V684" s="235">
        <f t="shared" si="77"/>
        <v>0.51</v>
      </c>
      <c r="W684" s="235">
        <f t="shared" si="78"/>
        <v>0.49172459695161863</v>
      </c>
      <c r="X684">
        <f>IFERROR(INDEX(Rainfall_Wet!$O$2:$O$217,MATCH(B684, Rainfall_Wet!$A$2:$A$217,0)),"")</f>
        <v>185.630065823</v>
      </c>
      <c r="Y684" s="241">
        <v>54.080969906906262</v>
      </c>
      <c r="Z684" s="241">
        <v>21.264484651351896</v>
      </c>
      <c r="AA684" s="241">
        <v>24.654545441741845</v>
      </c>
      <c r="AB684" s="242" t="s">
        <v>2691</v>
      </c>
      <c r="AC684" s="241">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f>
        <v/>
      </c>
      <c r="AM684" t="str">
        <f>IF(ISNUMBER(SEARCH("H", 'WetLitterbags placem_collection'!Y25)),"YES","")</f>
        <v/>
      </c>
      <c r="AN684" t="str">
        <f>IF(ISNUMBER(SEARCH("R", 'WetLitterbags placem_collection'!Y25)),"YES","")</f>
        <v/>
      </c>
    </row>
    <row r="685" spans="1:40" ht="15" customHeight="1">
      <c r="A685" s="268" t="s">
        <v>2460</v>
      </c>
      <c r="B685" s="282">
        <f>'Dry_Litterbag Placem_Collection'!A26</f>
        <v>24</v>
      </c>
      <c r="C685" s="282" t="str">
        <f>'Dry_Litterbag Placem_Collection'!B26</f>
        <v>Makao</v>
      </c>
      <c r="D685" s="282" t="s">
        <v>2677</v>
      </c>
      <c r="E685" s="282" t="s">
        <v>2678</v>
      </c>
      <c r="F685" s="282">
        <v>3</v>
      </c>
      <c r="G685" s="283" t="str">
        <f>'Dry_Litterbag Placem_Collection'!C26</f>
        <v>Dry_Ag3_T8</v>
      </c>
      <c r="H685" s="293" t="s">
        <v>3672</v>
      </c>
      <c r="I685" s="294" t="s">
        <v>298</v>
      </c>
      <c r="J685" s="233" t="str">
        <f>'WetLitterbags placem_collection'!Q26</f>
        <v>R71</v>
      </c>
      <c r="K685" s="235">
        <f>IFERROR(INDEX('Green_rooibos initial weight'!$C$5:$C$1749,MATCH(J685, 'Green_rooibos initial weight'!$A$5:$A$1749,0)),"")</f>
        <v>2.2440000000000002</v>
      </c>
      <c r="L685" s="235">
        <f t="shared" si="74"/>
        <v>1.9942000000000002</v>
      </c>
      <c r="M685" s="235">
        <f>AVERAGE('Ashed teabags wet'!$J$814:$J$816)</f>
        <v>2.2816647271287041</v>
      </c>
      <c r="N685" s="235">
        <f t="shared" si="75"/>
        <v>1.9486990420115995</v>
      </c>
      <c r="O685" s="235">
        <f>IF(IFERROR(INDEX('Both teabags AfterWet'!$D$1:$D$839,MATCH(J685,'Both teabags AfterWet'!$B$1:$B$839,0)),"")="","",(IFERROR(INDEX('Both teabags AfterWet'!$D$1:$D$839,MATCH(J685,'Both teabags AfterWet'!$B$1:$B$839,0)),"")))</f>
        <v>1.3083</v>
      </c>
      <c r="P685" s="235">
        <f t="shared" si="76"/>
        <v>1.1577</v>
      </c>
      <c r="Q685" s="235">
        <f>IFERROR(INDEX('Ashed teabags wet'!$J$2:$J$825,MATCH(J685,'Ashed teabags wet'!$B$2:$B$825,0)),"")</f>
        <v>5.6575682382137682</v>
      </c>
      <c r="R685" s="235">
        <f t="shared" si="79"/>
        <v>1.0922023325061991</v>
      </c>
      <c r="S685" s="236">
        <f>'WetLitterbags placem_collection'!E26</f>
        <v>42767</v>
      </c>
      <c r="T685" s="236">
        <f>IF('WetLitterbags placem_collection'!G26="","",'WetLitterbags placem_collection'!G26)</f>
        <v>42818</v>
      </c>
      <c r="U685" s="237">
        <f t="shared" si="81"/>
        <v>51</v>
      </c>
      <c r="V685" s="235">
        <f t="shared" si="77"/>
        <v>0.83650000000000024</v>
      </c>
      <c r="W685" s="235">
        <f t="shared" si="78"/>
        <v>0.85649670950540036</v>
      </c>
      <c r="X685">
        <f>IFERROR(INDEX(Rainfall_Wet!$O$2:$O$217,MATCH(B685, Rainfall_Wet!$A$2:$A$217,0)),"")</f>
        <v>185.630065823</v>
      </c>
      <c r="Y685" s="241">
        <v>54.080969906906262</v>
      </c>
      <c r="Z685" s="241">
        <v>21.264484651351896</v>
      </c>
      <c r="AA685" s="241">
        <v>24.654545441741845</v>
      </c>
      <c r="AB685" s="242" t="s">
        <v>2691</v>
      </c>
      <c r="AC685" s="241">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f>
        <v/>
      </c>
      <c r="AM685" t="str">
        <f>IF(ISNUMBER(SEARCH("H", 'WetLitterbags placem_collection'!Y26)),"YES","")</f>
        <v/>
      </c>
      <c r="AN685" t="str">
        <f>IF(ISNUMBER(SEARCH("R", 'WetLitterbags placem_collection'!Y26)),"YES","")</f>
        <v/>
      </c>
    </row>
    <row r="686" spans="1:40" ht="15" customHeight="1">
      <c r="A686" s="268" t="s">
        <v>2460</v>
      </c>
      <c r="B686" s="282">
        <f>'Dry_Litterbag Placem_Collection'!A27</f>
        <v>25</v>
      </c>
      <c r="C686" s="282" t="str">
        <f>'Dry_Litterbag Placem_Collection'!B27</f>
        <v>Makao</v>
      </c>
      <c r="D686" s="282" t="s">
        <v>2677</v>
      </c>
      <c r="E686" s="282" t="s">
        <v>2678</v>
      </c>
      <c r="F686" s="282">
        <v>4</v>
      </c>
      <c r="G686" s="283" t="str">
        <f>'Dry_Litterbag Placem_Collection'!C27</f>
        <v>Dry_Ag4_T1</v>
      </c>
      <c r="H686" s="293" t="s">
        <v>3672</v>
      </c>
      <c r="I686" s="294" t="s">
        <v>298</v>
      </c>
      <c r="J686" s="233" t="str">
        <f>'WetLitterbags placem_collection'!Q27</f>
        <v>R104</v>
      </c>
      <c r="K686" s="235">
        <f>IFERROR(INDEX('Green_rooibos initial weight'!$C$5:$C$1749,MATCH(J686, 'Green_rooibos initial weight'!$A$5:$A$1749,0)),"")</f>
        <v>2.2109999999999999</v>
      </c>
      <c r="L686" s="235">
        <f t="shared" si="74"/>
        <v>1.9611999999999998</v>
      </c>
      <c r="M686" s="235">
        <f>AVERAGE('Ashed teabags wet'!$J$814:$J$816)</f>
        <v>2.2816647271287041</v>
      </c>
      <c r="N686" s="235">
        <f t="shared" si="75"/>
        <v>1.9164519913715516</v>
      </c>
      <c r="O686" s="235">
        <f>IF(IFERROR(INDEX('Both teabags AfterWet'!$D$1:$D$839,MATCH(J686,'Both teabags AfterWet'!$B$1:$B$839,0)),"")="","",(IFERROR(INDEX('Both teabags AfterWet'!$D$1:$D$839,MATCH(J686,'Both teabags AfterWet'!$B$1:$B$839,0)),"")))</f>
        <v>1.4184000000000001</v>
      </c>
      <c r="P686" s="235">
        <f t="shared" si="76"/>
        <v>1.2678</v>
      </c>
      <c r="Q686" s="235">
        <f>IFERROR(INDEX('Ashed teabags wet'!$J$2:$J$825,MATCH(J686,'Ashed teabags wet'!$B$2:$B$825,0)),"")</f>
        <v>3.8194444444447946</v>
      </c>
      <c r="R686" s="235">
        <f t="shared" si="79"/>
        <v>1.2193770833333288</v>
      </c>
      <c r="S686" s="236">
        <f>'WetLitterbags placem_collection'!E27</f>
        <v>42767</v>
      </c>
      <c r="T686" s="236">
        <f>IF('WetLitterbags placem_collection'!G27="","",'WetLitterbags placem_collection'!G27)</f>
        <v>42818</v>
      </c>
      <c r="U686" s="237">
        <f t="shared" si="81"/>
        <v>51</v>
      </c>
      <c r="V686" s="235">
        <f t="shared" si="77"/>
        <v>0.69339999999999979</v>
      </c>
      <c r="W686" s="235">
        <f t="shared" si="78"/>
        <v>0.69707490803822281</v>
      </c>
      <c r="X686">
        <f>IFERROR(INDEX(Rainfall_Wet!$O$2:$O$217,MATCH(B686, Rainfall_Wet!$A$2:$A$217,0)),"")</f>
        <v>185.630065823</v>
      </c>
      <c r="Y686" s="241">
        <v>51.960000000000008</v>
      </c>
      <c r="Z686" s="241">
        <v>18.919999999999995</v>
      </c>
      <c r="AA686" s="241">
        <v>29.120000000000005</v>
      </c>
      <c r="AB686" s="242" t="s">
        <v>2691</v>
      </c>
      <c r="AC686" s="241">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f>
        <v/>
      </c>
      <c r="AM686" t="str">
        <f>IF(ISNUMBER(SEARCH("H", 'WetLitterbags placem_collection'!Y27)),"YES","")</f>
        <v/>
      </c>
      <c r="AN686" t="str">
        <f>IF(ISNUMBER(SEARCH("R", 'WetLitterbags placem_collection'!Y27)),"YES","")</f>
        <v/>
      </c>
    </row>
    <row r="687" spans="1:40" ht="15" customHeight="1">
      <c r="A687" s="268" t="s">
        <v>2460</v>
      </c>
      <c r="B687" s="282">
        <f>'Dry_Litterbag Placem_Collection'!A28</f>
        <v>26</v>
      </c>
      <c r="C687" s="282" t="str">
        <f>'Dry_Litterbag Placem_Collection'!B28</f>
        <v>Makao</v>
      </c>
      <c r="D687" s="282" t="s">
        <v>2677</v>
      </c>
      <c r="E687" s="282" t="s">
        <v>2678</v>
      </c>
      <c r="F687" s="282">
        <v>4</v>
      </c>
      <c r="G687" s="283" t="str">
        <f>'Dry_Litterbag Placem_Collection'!C28</f>
        <v>Dry_Ag4_T2</v>
      </c>
      <c r="H687" s="293" t="s">
        <v>3672</v>
      </c>
      <c r="I687" s="294" t="s">
        <v>298</v>
      </c>
      <c r="J687" s="233" t="str">
        <f>'WetLitterbags placem_collection'!Q28</f>
        <v>R189</v>
      </c>
      <c r="K687" s="235">
        <f>IFERROR(INDEX('Green_rooibos initial weight'!$C$5:$C$1749,MATCH(J687, 'Green_rooibos initial weight'!$A$5:$A$1749,0)),"")</f>
        <v>2.274</v>
      </c>
      <c r="L687" s="235">
        <f t="shared" si="74"/>
        <v>2.0242</v>
      </c>
      <c r="M687" s="235">
        <f>AVERAGE('Ashed teabags wet'!$J$814:$J$816)</f>
        <v>2.2816647271287041</v>
      </c>
      <c r="N687" s="235">
        <f t="shared" si="75"/>
        <v>1.9780145425934608</v>
      </c>
      <c r="O687" s="235">
        <f>IF(IFERROR(INDEX('Both teabags AfterWet'!$D$1:$D$839,MATCH(J687,'Both teabags AfterWet'!$B$1:$B$839,0)),"")="","",(IFERROR(INDEX('Both teabags AfterWet'!$D$1:$D$839,MATCH(J687,'Both teabags AfterWet'!$B$1:$B$839,0)),"")))</f>
        <v>1.464</v>
      </c>
      <c r="P687" s="235">
        <f t="shared" si="76"/>
        <v>1.3133999999999999</v>
      </c>
      <c r="Q687" s="235">
        <f>IFERROR(INDEX('Ashed teabags wet'!$J$2:$J$825,MATCH(J687,'Ashed teabags wet'!$B$2:$B$825,0)),"")</f>
        <v>2.9721955896448731</v>
      </c>
      <c r="R687" s="235">
        <f t="shared" si="79"/>
        <v>1.2743631831256041</v>
      </c>
      <c r="S687" s="236">
        <f>'WetLitterbags placem_collection'!E28</f>
        <v>42767</v>
      </c>
      <c r="T687" s="236">
        <f>IF('WetLitterbags placem_collection'!G28="","",'WetLitterbags placem_collection'!G28)</f>
        <v>42818</v>
      </c>
      <c r="U687" s="237">
        <f t="shared" si="81"/>
        <v>51</v>
      </c>
      <c r="V687" s="235">
        <f t="shared" si="77"/>
        <v>0.7108000000000001</v>
      </c>
      <c r="W687" s="235">
        <f t="shared" si="78"/>
        <v>0.70365135946785662</v>
      </c>
      <c r="X687">
        <f>IFERROR(INDEX(Rainfall_Wet!$O$2:$O$217,MATCH(B687, Rainfall_Wet!$A$2:$A$217,0)),"")</f>
        <v>185.630065823</v>
      </c>
      <c r="Y687" s="241">
        <v>51.960000000000008</v>
      </c>
      <c r="Z687" s="241">
        <v>18.919999999999995</v>
      </c>
      <c r="AA687" s="241">
        <v>29.120000000000005</v>
      </c>
      <c r="AB687" s="242" t="s">
        <v>2691</v>
      </c>
      <c r="AC687" s="241">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f>
        <v/>
      </c>
      <c r="AM687" t="str">
        <f>IF(ISNUMBER(SEARCH("H", 'WetLitterbags placem_collection'!Y28)),"YES","")</f>
        <v/>
      </c>
      <c r="AN687" t="str">
        <f>IF(ISNUMBER(SEARCH("R", 'WetLitterbags placem_collection'!Y28)),"YES","")</f>
        <v/>
      </c>
    </row>
    <row r="688" spans="1:40" ht="15" customHeight="1">
      <c r="A688" s="268" t="s">
        <v>2460</v>
      </c>
      <c r="B688" s="282">
        <f>'Dry_Litterbag Placem_Collection'!A29</f>
        <v>27</v>
      </c>
      <c r="C688" s="282" t="str">
        <f>'Dry_Litterbag Placem_Collection'!B29</f>
        <v>Makao</v>
      </c>
      <c r="D688" s="282" t="s">
        <v>2677</v>
      </c>
      <c r="E688" s="282" t="s">
        <v>2678</v>
      </c>
      <c r="F688" s="282">
        <v>4</v>
      </c>
      <c r="G688" s="283" t="str">
        <f>'Dry_Litterbag Placem_Collection'!C29</f>
        <v>Dry_Ag4_T3</v>
      </c>
      <c r="H688" s="293" t="s">
        <v>3672</v>
      </c>
      <c r="I688" s="294" t="s">
        <v>298</v>
      </c>
      <c r="J688" s="233" t="str">
        <f>'WetLitterbags placem_collection'!Q29</f>
        <v>R217</v>
      </c>
      <c r="K688" s="235">
        <f>IFERROR(INDEX('Green_rooibos initial weight'!$C$5:$C$1749,MATCH(J688, 'Green_rooibos initial weight'!$A$5:$A$1749,0)),"")</f>
        <v>2.2109999999999999</v>
      </c>
      <c r="L688" s="235">
        <f t="shared" si="74"/>
        <v>1.9611999999999998</v>
      </c>
      <c r="M688" s="235">
        <f>AVERAGE('Ashed teabags wet'!$J$814:$J$816)</f>
        <v>2.2816647271287041</v>
      </c>
      <c r="N688" s="235">
        <f t="shared" si="75"/>
        <v>1.9164519913715516</v>
      </c>
      <c r="O688" s="235">
        <f>IF(IFERROR(INDEX('Both teabags AfterWet'!$D$1:$D$839,MATCH(J688,'Both teabags AfterWet'!$B$1:$B$839,0)),"")="","",(IFERROR(INDEX('Both teabags AfterWet'!$D$1:$D$839,MATCH(J688,'Both teabags AfterWet'!$B$1:$B$839,0)),"")))</f>
        <v>1.5392999999999999</v>
      </c>
      <c r="P688" s="235">
        <f t="shared" si="76"/>
        <v>1.3886999999999998</v>
      </c>
      <c r="Q688" s="235">
        <f>IFERROR(INDEX('Ashed teabags wet'!$J$2:$J$825,MATCH(J688,'Ashed teabags wet'!$B$2:$B$825,0)),"")</f>
        <v>3.5156250000002229</v>
      </c>
      <c r="R688" s="235">
        <f t="shared" si="79"/>
        <v>1.3398785156249968</v>
      </c>
      <c r="S688" s="236">
        <f>'WetLitterbags placem_collection'!E29</f>
        <v>42767</v>
      </c>
      <c r="T688" s="236">
        <f>IF('WetLitterbags placem_collection'!G29="","",'WetLitterbags placem_collection'!G29)</f>
        <v>42818</v>
      </c>
      <c r="U688" s="237">
        <f t="shared" si="81"/>
        <v>51</v>
      </c>
      <c r="V688" s="235">
        <f t="shared" si="77"/>
        <v>0.57250000000000001</v>
      </c>
      <c r="W688" s="235">
        <f t="shared" si="78"/>
        <v>0.57657347574655482</v>
      </c>
      <c r="X688">
        <f>IFERROR(INDEX(Rainfall_Wet!$O$2:$O$217,MATCH(B688, Rainfall_Wet!$A$2:$A$217,0)),"")</f>
        <v>185.630065823</v>
      </c>
      <c r="Y688" s="241">
        <v>51.960000000000008</v>
      </c>
      <c r="Z688" s="241">
        <v>18.919999999999995</v>
      </c>
      <c r="AA688" s="241">
        <v>29.120000000000005</v>
      </c>
      <c r="AB688" s="242" t="s">
        <v>2691</v>
      </c>
      <c r="AC688" s="241">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f>
        <v/>
      </c>
      <c r="AM688" t="str">
        <f>IF(ISNUMBER(SEARCH("H", 'WetLitterbags placem_collection'!Y29)),"YES","")</f>
        <v/>
      </c>
      <c r="AN688" t="str">
        <f>IF(ISNUMBER(SEARCH("R", 'WetLitterbags placem_collection'!Y29)),"YES","")</f>
        <v/>
      </c>
    </row>
    <row r="689" spans="1:40" ht="15" customHeight="1">
      <c r="A689" s="268" t="s">
        <v>2460</v>
      </c>
      <c r="B689" s="282">
        <f>'Dry_Litterbag Placem_Collection'!A30</f>
        <v>28</v>
      </c>
      <c r="C689" s="282" t="str">
        <f>'Dry_Litterbag Placem_Collection'!B30</f>
        <v>Makao</v>
      </c>
      <c r="D689" s="282" t="s">
        <v>2677</v>
      </c>
      <c r="E689" s="282" t="s">
        <v>2678</v>
      </c>
      <c r="F689" s="282">
        <v>4</v>
      </c>
      <c r="G689" s="283" t="str">
        <f>'Dry_Litterbag Placem_Collection'!C30</f>
        <v>Dry_Ag4_T4</v>
      </c>
      <c r="H689" s="293" t="s">
        <v>3672</v>
      </c>
      <c r="I689" s="294" t="s">
        <v>298</v>
      </c>
      <c r="J689" s="233" t="str">
        <f>'WetLitterbags placem_collection'!Q30</f>
        <v>R172</v>
      </c>
      <c r="K689" s="235">
        <f>IFERROR(INDEX('Green_rooibos initial weight'!$C$5:$C$1749,MATCH(J689, 'Green_rooibos initial weight'!$A$5:$A$1749,0)),"")</f>
        <v>2.1520000000000001</v>
      </c>
      <c r="L689" s="235">
        <f t="shared" si="74"/>
        <v>1.9022000000000001</v>
      </c>
      <c r="M689" s="235">
        <f>AVERAGE('Ashed teabags wet'!$J$814:$J$816)</f>
        <v>2.2816647271287041</v>
      </c>
      <c r="N689" s="235">
        <f t="shared" si="75"/>
        <v>1.8587981735605579</v>
      </c>
      <c r="O689" s="235">
        <f>IF(IFERROR(INDEX('Both teabags AfterWet'!$D$1:$D$839,MATCH(J689,'Both teabags AfterWet'!$B$1:$B$839,0)),"")="","",(IFERROR(INDEX('Both teabags AfterWet'!$D$1:$D$839,MATCH(J689,'Both teabags AfterWet'!$B$1:$B$839,0)),"")))</f>
        <v>1.4665999999999999</v>
      </c>
      <c r="P689" s="235">
        <f t="shared" si="76"/>
        <v>1.3159999999999998</v>
      </c>
      <c r="Q689" s="235">
        <f>IFERROR(INDEX('Ashed teabags wet'!$J$2:$J$825,MATCH(J689,'Ashed teabags wet'!$B$2:$B$825,0)),"")</f>
        <v>4.6569854782171465</v>
      </c>
      <c r="R689" s="235">
        <f t="shared" si="79"/>
        <v>1.2547140711066622</v>
      </c>
      <c r="S689" s="236">
        <f>'WetLitterbags placem_collection'!E30</f>
        <v>42767</v>
      </c>
      <c r="T689" s="236">
        <f>IF('WetLitterbags placem_collection'!G30="","",'WetLitterbags placem_collection'!G30)</f>
        <v>42818</v>
      </c>
      <c r="U689" s="237">
        <f t="shared" si="81"/>
        <v>51</v>
      </c>
      <c r="V689" s="235">
        <f t="shared" si="77"/>
        <v>0.58620000000000028</v>
      </c>
      <c r="W689" s="235">
        <f t="shared" si="78"/>
        <v>0.60408410245389565</v>
      </c>
      <c r="X689">
        <f>IFERROR(INDEX(Rainfall_Wet!$O$2:$O$217,MATCH(B689, Rainfall_Wet!$A$2:$A$217,0)),"")</f>
        <v>185.630065823</v>
      </c>
      <c r="Y689" s="241">
        <v>51.960000000000008</v>
      </c>
      <c r="Z689" s="241">
        <v>18.919999999999995</v>
      </c>
      <c r="AA689" s="241">
        <v>29.120000000000005</v>
      </c>
      <c r="AB689" s="242" t="s">
        <v>2691</v>
      </c>
      <c r="AC689" s="241">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f>
        <v/>
      </c>
      <c r="AM689" t="str">
        <f>IF(ISNUMBER(SEARCH("H", 'WetLitterbags placem_collection'!Y30)),"YES","")</f>
        <v/>
      </c>
      <c r="AN689" t="str">
        <f>IF(ISNUMBER(SEARCH("R", 'WetLitterbags placem_collection'!Y30)),"YES","")</f>
        <v/>
      </c>
    </row>
    <row r="690" spans="1:40" ht="15" customHeight="1">
      <c r="A690" s="268" t="s">
        <v>2460</v>
      </c>
      <c r="B690" s="282">
        <f>'Dry_Litterbag Placem_Collection'!A31</f>
        <v>29</v>
      </c>
      <c r="C690" s="282" t="str">
        <f>'Dry_Litterbag Placem_Collection'!B31</f>
        <v>Makao</v>
      </c>
      <c r="D690" s="282" t="s">
        <v>2677</v>
      </c>
      <c r="E690" s="282" t="s">
        <v>2678</v>
      </c>
      <c r="F690" s="282">
        <v>4</v>
      </c>
      <c r="G690" s="283" t="str">
        <f>'Dry_Litterbag Placem_Collection'!C31</f>
        <v>Dry_Ag4_T5</v>
      </c>
      <c r="H690" s="293" t="s">
        <v>3672</v>
      </c>
      <c r="I690" s="294" t="s">
        <v>298</v>
      </c>
      <c r="J690" s="233" t="str">
        <f>'WetLitterbags placem_collection'!Q31</f>
        <v>R349</v>
      </c>
      <c r="K690" s="235">
        <f>IFERROR(INDEX('Green_rooibos initial weight'!$C$5:$C$1749,MATCH(J690, 'Green_rooibos initial weight'!$A$5:$A$1749,0)),"")</f>
        <v>2.2469999999999999</v>
      </c>
      <c r="L690" s="235">
        <f t="shared" si="74"/>
        <v>1.9971999999999999</v>
      </c>
      <c r="M690" s="235">
        <f>AVERAGE('Ashed teabags wet'!$J$814:$J$816)</f>
        <v>2.2816647271287041</v>
      </c>
      <c r="N690" s="235">
        <f t="shared" si="75"/>
        <v>1.9516305920697854</v>
      </c>
      <c r="O690" s="235" t="str">
        <f>IF(IFERROR(INDEX('Both teabags AfterWet'!$D$1:$D$839,MATCH(J690,'Both teabags AfterWet'!$B$1:$B$839,0)),"")="","",(IFERROR(INDEX('Both teabags AfterWet'!$D$1:$D$839,MATCH(J690,'Both teabags AfterWet'!$B$1:$B$839,0)),"")))</f>
        <v/>
      </c>
      <c r="P690" s="235" t="str">
        <f t="shared" si="76"/>
        <v/>
      </c>
      <c r="Q690" s="235">
        <f>IFERROR(INDEX('Ashed teabags wet'!$J$2:$J$825,MATCH(J690,'Ashed teabags wet'!$B$2:$B$825,0)),"")</f>
        <v>3.0821917808218364</v>
      </c>
      <c r="R690" s="235" t="str">
        <f t="shared" si="79"/>
        <v/>
      </c>
      <c r="S690" s="236">
        <f>'WetLitterbags placem_collection'!E31</f>
        <v>42767</v>
      </c>
      <c r="T690" s="236">
        <f>IF('WetLitterbags placem_collection'!G31="","",'WetLitterbags placem_collection'!G31)</f>
        <v>42818</v>
      </c>
      <c r="U690" s="237">
        <f t="shared" si="81"/>
        <v>51</v>
      </c>
      <c r="V690" s="235" t="str">
        <f t="shared" si="77"/>
        <v/>
      </c>
      <c r="W690" s="235" t="str">
        <f t="shared" si="78"/>
        <v/>
      </c>
      <c r="X690">
        <f>IFERROR(INDEX(Rainfall_Wet!$O$2:$O$217,MATCH(B690, Rainfall_Wet!$A$2:$A$217,0)),"")</f>
        <v>185.630065823</v>
      </c>
      <c r="Y690" s="241">
        <v>51.960000000000008</v>
      </c>
      <c r="Z690" s="241">
        <v>18.919999999999995</v>
      </c>
      <c r="AA690" s="241">
        <v>29.120000000000005</v>
      </c>
      <c r="AB690" s="242" t="s">
        <v>2691</v>
      </c>
      <c r="AC690" s="241">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f>
        <v/>
      </c>
      <c r="AM690" t="str">
        <f>IF(ISNUMBER(SEARCH("H", 'WetLitterbags placem_collection'!Y31)),"YES","")</f>
        <v/>
      </c>
      <c r="AN690" t="str">
        <f>IF(ISNUMBER(SEARCH("R", 'WetLitterbags placem_collection'!Y31)),"YES","")</f>
        <v/>
      </c>
    </row>
    <row r="691" spans="1:40" ht="15" customHeight="1">
      <c r="A691" s="268" t="s">
        <v>2460</v>
      </c>
      <c r="B691" s="282">
        <f>'Dry_Litterbag Placem_Collection'!A32</f>
        <v>30</v>
      </c>
      <c r="C691" s="282" t="str">
        <f>'Dry_Litterbag Placem_Collection'!B32</f>
        <v>Makao</v>
      </c>
      <c r="D691" s="282" t="s">
        <v>2677</v>
      </c>
      <c r="E691" s="282" t="s">
        <v>2678</v>
      </c>
      <c r="F691" s="282">
        <v>4</v>
      </c>
      <c r="G691" s="283" t="str">
        <f>'Dry_Litterbag Placem_Collection'!C32</f>
        <v>Dry_Ag4_T6</v>
      </c>
      <c r="H691" s="293" t="s">
        <v>3672</v>
      </c>
      <c r="I691" s="294" t="s">
        <v>298</v>
      </c>
      <c r="J691" s="233" t="str">
        <f>'WetLitterbags placem_collection'!Q32</f>
        <v>R296</v>
      </c>
      <c r="K691" s="235">
        <f>IFERROR(INDEX('Green_rooibos initial weight'!$C$5:$C$1749,MATCH(J691, 'Green_rooibos initial weight'!$A$5:$A$1749,0)),"")</f>
        <v>2.226</v>
      </c>
      <c r="L691" s="235">
        <f t="shared" si="74"/>
        <v>1.9762</v>
      </c>
      <c r="M691" s="235">
        <f>AVERAGE('Ashed teabags wet'!$J$814:$J$816)</f>
        <v>2.2816647271287041</v>
      </c>
      <c r="N691" s="235">
        <f t="shared" si="75"/>
        <v>1.9311097416624825</v>
      </c>
      <c r="O691" s="235">
        <f>IF(IFERROR(INDEX('Both teabags AfterWet'!$D$1:$D$839,MATCH(J691,'Both teabags AfterWet'!$B$1:$B$839,0)),"")="","",(IFERROR(INDEX('Both teabags AfterWet'!$D$1:$D$839,MATCH(J691,'Both teabags AfterWet'!$B$1:$B$839,0)),"")))</f>
        <v>1.3653</v>
      </c>
      <c r="P691" s="235">
        <f t="shared" si="76"/>
        <v>1.2146999999999999</v>
      </c>
      <c r="Q691" s="235">
        <f>IFERROR(INDEX('Ashed teabags wet'!$J$2:$J$825,MATCH(J691,'Ashed teabags wet'!$B$2:$B$825,0)),"")</f>
        <v>3.9301310043674835</v>
      </c>
      <c r="R691" s="235">
        <f t="shared" si="79"/>
        <v>1.1669606986899481</v>
      </c>
      <c r="S691" s="236">
        <f>'WetLitterbags placem_collection'!E32</f>
        <v>42767</v>
      </c>
      <c r="T691" s="236">
        <f>IF('WetLitterbags placem_collection'!G32="","",'WetLitterbags placem_collection'!G32)</f>
        <v>42818</v>
      </c>
      <c r="U691" s="237">
        <f t="shared" si="81"/>
        <v>51</v>
      </c>
      <c r="V691" s="235">
        <f t="shared" si="77"/>
        <v>0.76150000000000007</v>
      </c>
      <c r="W691" s="235">
        <f t="shared" si="78"/>
        <v>0.76414904297253439</v>
      </c>
      <c r="X691">
        <f>IFERROR(INDEX(Rainfall_Wet!$O$2:$O$217,MATCH(B691, Rainfall_Wet!$A$2:$A$217,0)),"")</f>
        <v>185.630065823</v>
      </c>
      <c r="Y691" s="241">
        <v>51.960000000000008</v>
      </c>
      <c r="Z691" s="241">
        <v>18.919999999999995</v>
      </c>
      <c r="AA691" s="241">
        <v>29.120000000000005</v>
      </c>
      <c r="AB691" s="242" t="s">
        <v>2691</v>
      </c>
      <c r="AC691" s="241">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f>
        <v/>
      </c>
      <c r="AM691" t="str">
        <f>IF(ISNUMBER(SEARCH("H", 'WetLitterbags placem_collection'!Y32)),"YES","")</f>
        <v/>
      </c>
      <c r="AN691" t="str">
        <f>IF(ISNUMBER(SEARCH("R", 'WetLitterbags placem_collection'!Y32)),"YES","")</f>
        <v/>
      </c>
    </row>
    <row r="692" spans="1:40" ht="15" customHeight="1">
      <c r="A692" s="268" t="s">
        <v>2460</v>
      </c>
      <c r="B692" s="282">
        <f>'Dry_Litterbag Placem_Collection'!A33</f>
        <v>31</v>
      </c>
      <c r="C692" s="282" t="str">
        <f>'Dry_Litterbag Placem_Collection'!B33</f>
        <v>Makao</v>
      </c>
      <c r="D692" s="282" t="s">
        <v>2677</v>
      </c>
      <c r="E692" s="282" t="s">
        <v>2678</v>
      </c>
      <c r="F692" s="282">
        <v>4</v>
      </c>
      <c r="G692" s="283" t="str">
        <f>'Dry_Litterbag Placem_Collection'!C33</f>
        <v>Dry_Ag4_T7</v>
      </c>
      <c r="H692" s="293" t="s">
        <v>3672</v>
      </c>
      <c r="I692" s="294" t="s">
        <v>298</v>
      </c>
      <c r="J692" s="233" t="str">
        <f>'WetLitterbags placem_collection'!Q33</f>
        <v>R323</v>
      </c>
      <c r="K692" s="235">
        <f>IFERROR(INDEX('Green_rooibos initial weight'!$C$5:$C$1749,MATCH(J692, 'Green_rooibos initial weight'!$A$5:$A$1749,0)),"")</f>
        <v>2.1949999999999998</v>
      </c>
      <c r="L692" s="235">
        <f t="shared" si="74"/>
        <v>1.9451999999999998</v>
      </c>
      <c r="M692" s="235">
        <f>AVERAGE('Ashed teabags wet'!$J$814:$J$816)</f>
        <v>2.2816647271287041</v>
      </c>
      <c r="N692" s="235">
        <f t="shared" si="75"/>
        <v>1.9008170577278922</v>
      </c>
      <c r="O692" s="235">
        <f>IF(IFERROR(INDEX('Both teabags AfterWet'!$D$1:$D$839,MATCH(J692,'Both teabags AfterWet'!$B$1:$B$839,0)),"")="","",(IFERROR(INDEX('Both teabags AfterWet'!$D$1:$D$839,MATCH(J692,'Both teabags AfterWet'!$B$1:$B$839,0)),"")))</f>
        <v>1.425</v>
      </c>
      <c r="P692" s="235">
        <f t="shared" si="76"/>
        <v>1.2744</v>
      </c>
      <c r="Q692" s="235">
        <f>IFERROR(INDEX('Ashed teabags wet'!$J$2:$J$825,MATCH(J692,'Ashed teabags wet'!$B$2:$B$825,0)),"")</f>
        <v>20.058139534884134</v>
      </c>
      <c r="R692" s="235">
        <f t="shared" si="79"/>
        <v>1.0187790697674366</v>
      </c>
      <c r="S692" s="236">
        <f>'WetLitterbags placem_collection'!E33</f>
        <v>42767</v>
      </c>
      <c r="T692" s="236">
        <f>IF('WetLitterbags placem_collection'!G33="","",'WetLitterbags placem_collection'!G33)</f>
        <v>42818</v>
      </c>
      <c r="U692" s="237">
        <f t="shared" si="81"/>
        <v>51</v>
      </c>
      <c r="V692" s="235">
        <f t="shared" si="77"/>
        <v>0.67079999999999984</v>
      </c>
      <c r="W692" s="235">
        <f t="shared" si="78"/>
        <v>0.88203798796045563</v>
      </c>
      <c r="X692">
        <f>IFERROR(INDEX(Rainfall_Wet!$O$2:$O$217,MATCH(B692, Rainfall_Wet!$A$2:$A$217,0)),"")</f>
        <v>185.630065823</v>
      </c>
      <c r="Y692" s="241">
        <v>51.960000000000008</v>
      </c>
      <c r="Z692" s="241">
        <v>18.919999999999995</v>
      </c>
      <c r="AA692" s="241">
        <v>29.120000000000005</v>
      </c>
      <c r="AB692" s="242" t="s">
        <v>2691</v>
      </c>
      <c r="AC692" s="241">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f>
        <v/>
      </c>
      <c r="AM692" t="str">
        <f>IF(ISNUMBER(SEARCH("H", 'WetLitterbags placem_collection'!Y33)),"YES","")</f>
        <v/>
      </c>
      <c r="AN692" t="str">
        <f>IF(ISNUMBER(SEARCH("R", 'WetLitterbags placem_collection'!Y33)),"YES","")</f>
        <v>YES</v>
      </c>
    </row>
    <row r="693" spans="1:40" ht="15" customHeight="1">
      <c r="A693" s="268" t="s">
        <v>2460</v>
      </c>
      <c r="B693" s="282">
        <f>'Dry_Litterbag Placem_Collection'!A34</f>
        <v>32</v>
      </c>
      <c r="C693" s="282" t="str">
        <f>'Dry_Litterbag Placem_Collection'!B34</f>
        <v>Makao</v>
      </c>
      <c r="D693" s="282" t="s">
        <v>2677</v>
      </c>
      <c r="E693" s="282" t="s">
        <v>2678</v>
      </c>
      <c r="F693" s="282">
        <v>4</v>
      </c>
      <c r="G693" s="283" t="str">
        <f>'Dry_Litterbag Placem_Collection'!C34</f>
        <v>Dry_Ag4_T8</v>
      </c>
      <c r="H693" s="293" t="s">
        <v>3672</v>
      </c>
      <c r="I693" s="294" t="s">
        <v>298</v>
      </c>
      <c r="J693" s="233" t="str">
        <f>'WetLitterbags placem_collection'!Q34</f>
        <v>R156</v>
      </c>
      <c r="K693" s="235">
        <f>IFERROR(INDEX('Green_rooibos initial weight'!$C$5:$C$1749,MATCH(J693, 'Green_rooibos initial weight'!$A$5:$A$1749,0)),"")</f>
        <v>2.246</v>
      </c>
      <c r="L693" s="235">
        <f t="shared" si="74"/>
        <v>1.9962</v>
      </c>
      <c r="M693" s="235">
        <f>AVERAGE('Ashed teabags wet'!$J$814:$J$816)</f>
        <v>2.2816647271287041</v>
      </c>
      <c r="N693" s="235">
        <f t="shared" si="75"/>
        <v>1.9506534087170568</v>
      </c>
      <c r="O693" s="235">
        <f>IF(IFERROR(INDEX('Both teabags AfterWet'!$D$1:$D$839,MATCH(J693,'Both teabags AfterWet'!$B$1:$B$839,0)),"")="","",(IFERROR(INDEX('Both teabags AfterWet'!$D$1:$D$839,MATCH(J693,'Both teabags AfterWet'!$B$1:$B$839,0)),"")))</f>
        <v>1.2625999999999999</v>
      </c>
      <c r="P693" s="235">
        <f t="shared" si="76"/>
        <v>1.1119999999999999</v>
      </c>
      <c r="Q693" s="235">
        <f>IFERROR(INDEX('Ashed teabags wet'!$J$2:$J$825,MATCH(J693,'Ashed teabags wet'!$B$2:$B$825,0)),"")</f>
        <v>5.5555555555557818</v>
      </c>
      <c r="R693" s="235">
        <f t="shared" si="79"/>
        <v>1.0502222222222195</v>
      </c>
      <c r="S693" s="236">
        <f>'WetLitterbags placem_collection'!E34</f>
        <v>42767</v>
      </c>
      <c r="T693" s="236">
        <f>IF('WetLitterbags placem_collection'!G34="","",'WetLitterbags placem_collection'!G34)</f>
        <v>42818</v>
      </c>
      <c r="U693" s="237">
        <f t="shared" si="81"/>
        <v>51</v>
      </c>
      <c r="V693" s="235">
        <f t="shared" si="77"/>
        <v>0.8842000000000001</v>
      </c>
      <c r="W693" s="235">
        <f t="shared" si="78"/>
        <v>0.90043118649483733</v>
      </c>
      <c r="X693">
        <f>IFERROR(INDEX(Rainfall_Wet!$O$2:$O$217,MATCH(B693, Rainfall_Wet!$A$2:$A$217,0)),"")</f>
        <v>185.630065823</v>
      </c>
      <c r="Y693" s="241">
        <v>51.960000000000008</v>
      </c>
      <c r="Z693" s="241">
        <v>18.919999999999995</v>
      </c>
      <c r="AA693" s="241">
        <v>29.120000000000005</v>
      </c>
      <c r="AB693" s="242" t="s">
        <v>2691</v>
      </c>
      <c r="AC693" s="241">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f>
        <v/>
      </c>
      <c r="AM693" t="str">
        <f>IF(ISNUMBER(SEARCH("H", 'WetLitterbags placem_collection'!Y34)),"YES","")</f>
        <v/>
      </c>
      <c r="AN693" t="str">
        <f>IF(ISNUMBER(SEARCH("R", 'WetLitterbags placem_collection'!Y34)),"YES","")</f>
        <v>YES</v>
      </c>
    </row>
    <row r="694" spans="1:40" ht="15" customHeight="1">
      <c r="A694" s="268" t="s">
        <v>2460</v>
      </c>
      <c r="B694" s="282">
        <f>'Dry_Litterbag Placem_Collection'!A35</f>
        <v>33</v>
      </c>
      <c r="C694" s="282" t="str">
        <f>'Dry_Litterbag Placem_Collection'!B35</f>
        <v>Makao</v>
      </c>
      <c r="D694" s="282" t="s">
        <v>2677</v>
      </c>
      <c r="E694" s="282" t="s">
        <v>20</v>
      </c>
      <c r="F694" s="282">
        <v>1</v>
      </c>
      <c r="G694" s="283" t="str">
        <f>'Dry_Litterbag Placem_Collection'!C35</f>
        <v>Dry_P1_T1</v>
      </c>
      <c r="H694" s="293" t="s">
        <v>3672</v>
      </c>
      <c r="I694" s="294" t="s">
        <v>298</v>
      </c>
      <c r="J694" s="233" t="str">
        <f>'WetLitterbags placem_collection'!Q35</f>
        <v>R452</v>
      </c>
      <c r="K694" s="235">
        <f>IFERROR(INDEX('Green_rooibos initial weight'!$C$5:$C$1749,MATCH(J694, 'Green_rooibos initial weight'!$A$5:$A$1749,0)),"")</f>
        <v>2.2320000000000002</v>
      </c>
      <c r="L694" s="235">
        <f t="shared" si="74"/>
        <v>1.9822000000000002</v>
      </c>
      <c r="M694" s="235">
        <f>AVERAGE('Ashed teabags wet'!$J$814:$J$816)</f>
        <v>2.2816647271287041</v>
      </c>
      <c r="N694" s="235">
        <f t="shared" si="75"/>
        <v>1.936972841778855</v>
      </c>
      <c r="O694" s="235">
        <f>IF(IFERROR(INDEX('Both teabags AfterWet'!$D$1:$D$839,MATCH(J694,'Both teabags AfterWet'!$B$1:$B$839,0)),"")="","",(IFERROR(INDEX('Both teabags AfterWet'!$D$1:$D$839,MATCH(J694,'Both teabags AfterWet'!$B$1:$B$839,0)),"")))</f>
        <v>1.6020000000000001</v>
      </c>
      <c r="P694" s="235">
        <f t="shared" si="76"/>
        <v>1.4514</v>
      </c>
      <c r="Q694" s="235">
        <f>IFERROR(INDEX('Ashed teabags wet'!$J$2:$J$825,MATCH(J694,'Ashed teabags wet'!$B$2:$B$825,0)),"")</f>
        <v>4.5318725099597295</v>
      </c>
      <c r="R694" s="235">
        <f t="shared" si="79"/>
        <v>1.3856244023904445</v>
      </c>
      <c r="S694" s="236">
        <f>'WetLitterbags placem_collection'!E35</f>
        <v>42765</v>
      </c>
      <c r="T694" s="236">
        <f>IF('WetLitterbags placem_collection'!G35="","",'WetLitterbags placem_collection'!G35)</f>
        <v>42820</v>
      </c>
      <c r="U694" s="237">
        <f t="shared" si="81"/>
        <v>55</v>
      </c>
      <c r="V694" s="235">
        <f t="shared" si="77"/>
        <v>0.53080000000000016</v>
      </c>
      <c r="W694" s="235">
        <f t="shared" si="78"/>
        <v>0.55134843938841049</v>
      </c>
      <c r="X694">
        <f>IFERROR(INDEX(Rainfall_Wet!$O$2:$O$217,MATCH(B694, Rainfall_Wet!$A$2:$A$217,0)),"")</f>
        <v>228.324359195</v>
      </c>
      <c r="Y694" s="241">
        <v>23.96</v>
      </c>
      <c r="Z694" s="241">
        <v>0.91999999999999804</v>
      </c>
      <c r="AA694" s="241">
        <v>75.12</v>
      </c>
      <c r="AB694" s="242" t="s">
        <v>2688</v>
      </c>
      <c r="AC694" s="241">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f>
        <v/>
      </c>
      <c r="AM694" t="str">
        <f>IF(ISNUMBER(SEARCH("H", 'WetLitterbags placem_collection'!Y35)),"YES","")</f>
        <v/>
      </c>
      <c r="AN694" t="str">
        <f>IF(ISNUMBER(SEARCH("R", 'WetLitterbags placem_collection'!Y35)),"YES","")</f>
        <v>YES</v>
      </c>
    </row>
    <row r="695" spans="1:40" ht="15" customHeight="1">
      <c r="A695" s="268" t="s">
        <v>2460</v>
      </c>
      <c r="B695" s="282">
        <f>'Dry_Litterbag Placem_Collection'!A36</f>
        <v>34</v>
      </c>
      <c r="C695" s="282" t="str">
        <f>'Dry_Litterbag Placem_Collection'!B36</f>
        <v>Makao</v>
      </c>
      <c r="D695" s="282" t="s">
        <v>2677</v>
      </c>
      <c r="E695" s="282" t="s">
        <v>20</v>
      </c>
      <c r="F695" s="282">
        <v>1</v>
      </c>
      <c r="G695" s="283" t="str">
        <f>'Dry_Litterbag Placem_Collection'!C36</f>
        <v>Dry_P1_T2</v>
      </c>
      <c r="H695" s="293" t="s">
        <v>3672</v>
      </c>
      <c r="I695" s="294" t="s">
        <v>298</v>
      </c>
      <c r="J695" s="233" t="str">
        <f>'WetLitterbags placem_collection'!Q36</f>
        <v>R24</v>
      </c>
      <c r="K695" s="235">
        <f>IFERROR(INDEX('Green_rooibos initial weight'!$C$5:$C$1749,MATCH(J695, 'Green_rooibos initial weight'!$A$5:$A$1749,0)),"")</f>
        <v>2.14</v>
      </c>
      <c r="L695" s="235">
        <f t="shared" si="74"/>
        <v>1.8902000000000001</v>
      </c>
      <c r="M695" s="235">
        <f>AVERAGE('Ashed teabags wet'!$J$814:$J$816)</f>
        <v>2.2816647271287041</v>
      </c>
      <c r="N695" s="235">
        <f t="shared" si="75"/>
        <v>1.8470719733278134</v>
      </c>
      <c r="O695" s="235">
        <f>IF(IFERROR(INDEX('Both teabags AfterWet'!$D$1:$D$839,MATCH(J695,'Both teabags AfterWet'!$B$1:$B$839,0)),"")="","",(IFERROR(INDEX('Both teabags AfterWet'!$D$1:$D$839,MATCH(J695,'Both teabags AfterWet'!$B$1:$B$839,0)),"")))</f>
        <v>1.4662999999999999</v>
      </c>
      <c r="P695" s="235">
        <f t="shared" si="76"/>
        <v>1.3156999999999999</v>
      </c>
      <c r="Q695" s="235">
        <f>IFERROR(INDEX('Ashed teabags wet'!$J$2:$J$825,MATCH(J695,'Ashed teabags wet'!$B$2:$B$825,0)),"")</f>
        <v>7.4839980305272942</v>
      </c>
      <c r="R695" s="235">
        <f t="shared" si="79"/>
        <v>1.2172330379123522</v>
      </c>
      <c r="S695" s="236">
        <f>'WetLitterbags placem_collection'!E36</f>
        <v>42765</v>
      </c>
      <c r="T695" s="236">
        <f>IF('WetLitterbags placem_collection'!G36="","",'WetLitterbags placem_collection'!G36)</f>
        <v>42820</v>
      </c>
      <c r="U695" s="237">
        <f t="shared" si="81"/>
        <v>55</v>
      </c>
      <c r="V695" s="235">
        <f t="shared" si="77"/>
        <v>0.57450000000000023</v>
      </c>
      <c r="W695" s="235">
        <f t="shared" si="78"/>
        <v>0.62983893541546121</v>
      </c>
      <c r="X695">
        <f>IFERROR(INDEX(Rainfall_Wet!$O$2:$O$217,MATCH(B695, Rainfall_Wet!$A$2:$A$217,0)),"")</f>
        <v>228.324359195</v>
      </c>
      <c r="Y695" s="241">
        <v>23.96</v>
      </c>
      <c r="Z695" s="241">
        <v>0.91999999999999804</v>
      </c>
      <c r="AA695" s="241">
        <v>75.12</v>
      </c>
      <c r="AB695" s="242" t="s">
        <v>2688</v>
      </c>
      <c r="AC695" s="241">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f>
        <v/>
      </c>
      <c r="AM695" t="str">
        <f>IF(ISNUMBER(SEARCH("H", 'WetLitterbags placem_collection'!Y36)),"YES","")</f>
        <v/>
      </c>
      <c r="AN695" t="str">
        <f>IF(ISNUMBER(SEARCH("R", 'WetLitterbags placem_collection'!Y36)),"YES","")</f>
        <v>YES</v>
      </c>
    </row>
    <row r="696" spans="1:40" ht="15" customHeight="1">
      <c r="A696" s="268" t="s">
        <v>2460</v>
      </c>
      <c r="B696" s="282">
        <f>'Dry_Litterbag Placem_Collection'!A37</f>
        <v>35</v>
      </c>
      <c r="C696" s="282" t="str">
        <f>'Dry_Litterbag Placem_Collection'!B37</f>
        <v>Makao</v>
      </c>
      <c r="D696" s="282" t="s">
        <v>2677</v>
      </c>
      <c r="E696" s="282" t="s">
        <v>20</v>
      </c>
      <c r="F696" s="282">
        <v>1</v>
      </c>
      <c r="G696" s="283" t="str">
        <f>'Dry_Litterbag Placem_Collection'!C37</f>
        <v>Dry_P1_T3</v>
      </c>
      <c r="H696" s="293" t="s">
        <v>3672</v>
      </c>
      <c r="I696" s="294" t="s">
        <v>298</v>
      </c>
      <c r="J696" s="233" t="str">
        <f>'WetLitterbags placem_collection'!Q37</f>
        <v>R69</v>
      </c>
      <c r="K696" s="235">
        <f>IFERROR(INDEX('Green_rooibos initial weight'!$C$5:$C$1749,MATCH(J696, 'Green_rooibos initial weight'!$A$5:$A$1749,0)),"")</f>
        <v>2.2149999999999999</v>
      </c>
      <c r="L696" s="235">
        <f t="shared" si="74"/>
        <v>1.9651999999999998</v>
      </c>
      <c r="M696" s="235">
        <f>AVERAGE('Ashed teabags wet'!$J$814:$J$816)</f>
        <v>2.2816647271287041</v>
      </c>
      <c r="N696" s="235">
        <f t="shared" si="75"/>
        <v>1.9203607247824666</v>
      </c>
      <c r="O696" s="235">
        <f>IF(IFERROR(INDEX('Both teabags AfterWet'!$D$1:$D$839,MATCH(J696,'Both teabags AfterWet'!$B$1:$B$839,0)),"")="","",(IFERROR(INDEX('Both teabags AfterWet'!$D$1:$D$839,MATCH(J696,'Both teabags AfterWet'!$B$1:$B$839,0)),"")))</f>
        <v>1.498</v>
      </c>
      <c r="P696" s="235">
        <f t="shared" si="76"/>
        <v>1.3473999999999999</v>
      </c>
      <c r="Q696" s="235">
        <f>IFERROR(INDEX('Ashed teabags wet'!$J$2:$J$825,MATCH(J696,'Ashed teabags wet'!$B$2:$B$825,0)),"")</f>
        <v>7.3362875430821557</v>
      </c>
      <c r="R696" s="235">
        <f t="shared" si="79"/>
        <v>1.2485508616445109</v>
      </c>
      <c r="S696" s="236">
        <f>'WetLitterbags placem_collection'!E37</f>
        <v>42765</v>
      </c>
      <c r="T696" s="236">
        <f>IF('WetLitterbags placem_collection'!G37="","",'WetLitterbags placem_collection'!G37)</f>
        <v>42820</v>
      </c>
      <c r="U696" s="237">
        <f t="shared" si="81"/>
        <v>55</v>
      </c>
      <c r="V696" s="235">
        <f t="shared" si="77"/>
        <v>0.6177999999999999</v>
      </c>
      <c r="W696" s="235">
        <f t="shared" si="78"/>
        <v>0.67180986313795565</v>
      </c>
      <c r="X696">
        <f>IFERROR(INDEX(Rainfall_Wet!$O$2:$O$217,MATCH(B696, Rainfall_Wet!$A$2:$A$217,0)),"")</f>
        <v>228.324359195</v>
      </c>
      <c r="Y696" s="241">
        <v>23.96</v>
      </c>
      <c r="Z696" s="241">
        <v>0.91999999999999804</v>
      </c>
      <c r="AA696" s="241">
        <v>75.12</v>
      </c>
      <c r="AB696" s="242" t="s">
        <v>2688</v>
      </c>
      <c r="AC696" s="241">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f>
        <v/>
      </c>
      <c r="AM696" t="str">
        <f>IF(ISNUMBER(SEARCH("H", 'WetLitterbags placem_collection'!Y37)),"YES","")</f>
        <v/>
      </c>
      <c r="AN696" t="str">
        <f>IF(ISNUMBER(SEARCH("R", 'WetLitterbags placem_collection'!Y37)),"YES","")</f>
        <v>YES</v>
      </c>
    </row>
    <row r="697" spans="1:40" ht="15" customHeight="1">
      <c r="A697" s="268" t="s">
        <v>2460</v>
      </c>
      <c r="B697" s="282">
        <f>'Dry_Litterbag Placem_Collection'!A38</f>
        <v>36</v>
      </c>
      <c r="C697" s="282" t="str">
        <f>'Dry_Litterbag Placem_Collection'!B38</f>
        <v>Makao</v>
      </c>
      <c r="D697" s="282" t="s">
        <v>2677</v>
      </c>
      <c r="E697" s="282" t="s">
        <v>20</v>
      </c>
      <c r="F697" s="282">
        <v>1</v>
      </c>
      <c r="G697" s="283" t="str">
        <f>'Dry_Litterbag Placem_Collection'!C38</f>
        <v>Dry_P1_T4</v>
      </c>
      <c r="H697" s="293" t="s">
        <v>3672</v>
      </c>
      <c r="I697" s="294" t="s">
        <v>298</v>
      </c>
      <c r="J697" s="233" t="str">
        <f>'WetLitterbags placem_collection'!Q38</f>
        <v>R97</v>
      </c>
      <c r="K697" s="235">
        <f>IFERROR(INDEX('Green_rooibos initial weight'!$C$5:$C$1749,MATCH(J697, 'Green_rooibos initial weight'!$A$5:$A$1749,0)),"")</f>
        <v>2.2959999999999998</v>
      </c>
      <c r="L697" s="235">
        <f t="shared" si="74"/>
        <v>2.0461999999999998</v>
      </c>
      <c r="M697" s="235">
        <f>AVERAGE('Ashed teabags wet'!$J$814:$J$816)</f>
        <v>2.2816647271287041</v>
      </c>
      <c r="N697" s="235">
        <f t="shared" si="75"/>
        <v>1.9995125763534922</v>
      </c>
      <c r="O697" s="235">
        <f>IF(IFERROR(INDEX('Both teabags AfterWet'!$D$1:$D$839,MATCH(J697,'Both teabags AfterWet'!$B$1:$B$839,0)),"")="","",(IFERROR(INDEX('Both teabags AfterWet'!$D$1:$D$839,MATCH(J697,'Both teabags AfterWet'!$B$1:$B$839,0)),"")))</f>
        <v>1.671</v>
      </c>
      <c r="P697" s="235">
        <f t="shared" si="76"/>
        <v>1.5204</v>
      </c>
      <c r="Q697" s="235">
        <f>IFERROR(INDEX('Ashed teabags wet'!$J$2:$J$825,MATCH(J697,'Ashed teabags wet'!$B$2:$B$825,0)),"")</f>
        <v>2.0873786407763748</v>
      </c>
      <c r="R697" s="235">
        <f t="shared" si="79"/>
        <v>1.4886634951456359</v>
      </c>
      <c r="S697" s="236">
        <f>'WetLitterbags placem_collection'!E38</f>
        <v>42765</v>
      </c>
      <c r="T697" s="236">
        <f>IF('WetLitterbags placem_collection'!G38="","",'WetLitterbags placem_collection'!G38)</f>
        <v>42820</v>
      </c>
      <c r="U697" s="237">
        <f t="shared" si="81"/>
        <v>55</v>
      </c>
      <c r="V697" s="235">
        <f t="shared" si="77"/>
        <v>0.52579999999999982</v>
      </c>
      <c r="W697" s="235">
        <f t="shared" si="78"/>
        <v>0.51084908120785633</v>
      </c>
      <c r="X697">
        <f>IFERROR(INDEX(Rainfall_Wet!$O$2:$O$217,MATCH(B697, Rainfall_Wet!$A$2:$A$217,0)),"")</f>
        <v>228.324359195</v>
      </c>
      <c r="Y697" s="241">
        <v>23.96</v>
      </c>
      <c r="Z697" s="241">
        <v>0.91999999999999804</v>
      </c>
      <c r="AA697" s="241">
        <v>75.12</v>
      </c>
      <c r="AB697" s="242" t="s">
        <v>2688</v>
      </c>
      <c r="AC697" s="241">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f>
        <v/>
      </c>
      <c r="AM697" t="str">
        <f>IF(ISNUMBER(SEARCH("H", 'WetLitterbags placem_collection'!Y38)),"YES","")</f>
        <v/>
      </c>
      <c r="AN697" t="str">
        <f>IF(ISNUMBER(SEARCH("R", 'WetLitterbags placem_collection'!Y38)),"YES","")</f>
        <v>YES</v>
      </c>
    </row>
    <row r="698" spans="1:40" ht="15" customHeight="1">
      <c r="A698" s="268" t="s">
        <v>2460</v>
      </c>
      <c r="B698" s="282">
        <f>'Dry_Litterbag Placem_Collection'!A39</f>
        <v>37</v>
      </c>
      <c r="C698" s="282" t="str">
        <f>'Dry_Litterbag Placem_Collection'!B39</f>
        <v>Makao</v>
      </c>
      <c r="D698" s="282" t="s">
        <v>2677</v>
      </c>
      <c r="E698" s="282" t="s">
        <v>20</v>
      </c>
      <c r="F698" s="282">
        <v>1</v>
      </c>
      <c r="G698" s="283" t="str">
        <f>'Dry_Litterbag Placem_Collection'!C39</f>
        <v>Dry_P1_T5</v>
      </c>
      <c r="H698" s="293" t="s">
        <v>3672</v>
      </c>
      <c r="I698" s="294" t="s">
        <v>298</v>
      </c>
      <c r="J698" s="233" t="str">
        <f>'WetLitterbags placem_collection'!Q39</f>
        <v>R89</v>
      </c>
      <c r="K698" s="235">
        <f>IFERROR(INDEX('Green_rooibos initial weight'!$C$5:$C$1749,MATCH(J698, 'Green_rooibos initial weight'!$A$5:$A$1749,0)),"")</f>
        <v>2.1949999999999998</v>
      </c>
      <c r="L698" s="235">
        <f t="shared" si="74"/>
        <v>1.9451999999999998</v>
      </c>
      <c r="M698" s="235">
        <f>AVERAGE('Ashed teabags wet'!$J$814:$J$816)</f>
        <v>2.2816647271287041</v>
      </c>
      <c r="N698" s="235">
        <f t="shared" si="75"/>
        <v>1.9008170577278922</v>
      </c>
      <c r="O698" s="235">
        <f>IF(IFERROR(INDEX('Both teabags AfterWet'!$D$1:$D$839,MATCH(J698,'Both teabags AfterWet'!$B$1:$B$839,0)),"")="","",(IFERROR(INDEX('Both teabags AfterWet'!$D$1:$D$839,MATCH(J698,'Both teabags AfterWet'!$B$1:$B$839,0)),"")))</f>
        <v>1.425</v>
      </c>
      <c r="P698" s="235">
        <f t="shared" si="76"/>
        <v>1.2744</v>
      </c>
      <c r="Q698" s="235">
        <f>IFERROR(INDEX('Ashed teabags wet'!$J$2:$J$825,MATCH(J698,'Ashed teabags wet'!$B$2:$B$825,0)),"")</f>
        <v>8.2721488007830519</v>
      </c>
      <c r="R698" s="235">
        <f t="shared" si="79"/>
        <v>1.1689797356828207</v>
      </c>
      <c r="S698" s="236">
        <f>'WetLitterbags placem_collection'!E39</f>
        <v>42765</v>
      </c>
      <c r="T698" s="236">
        <f>IF('WetLitterbags placem_collection'!G39="","",'WetLitterbags placem_collection'!G39)</f>
        <v>42820</v>
      </c>
      <c r="U698" s="237">
        <f t="shared" si="81"/>
        <v>55</v>
      </c>
      <c r="V698" s="235">
        <f t="shared" si="77"/>
        <v>0.67079999999999984</v>
      </c>
      <c r="W698" s="235">
        <f t="shared" si="78"/>
        <v>0.73183732204507157</v>
      </c>
      <c r="X698">
        <f>IFERROR(INDEX(Rainfall_Wet!$O$2:$O$217,MATCH(B698, Rainfall_Wet!$A$2:$A$217,0)),"")</f>
        <v>228.324359195</v>
      </c>
      <c r="Y698" s="241">
        <v>23.96</v>
      </c>
      <c r="Z698" s="241">
        <v>0.91999999999999804</v>
      </c>
      <c r="AA698" s="241">
        <v>75.12</v>
      </c>
      <c r="AB698" s="242" t="s">
        <v>2688</v>
      </c>
      <c r="AC698" s="241">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f>
        <v/>
      </c>
      <c r="AM698" t="str">
        <f>IF(ISNUMBER(SEARCH("H", 'WetLitterbags placem_collection'!Y39)),"YES","")</f>
        <v/>
      </c>
      <c r="AN698" t="str">
        <f>IF(ISNUMBER(SEARCH("R", 'WetLitterbags placem_collection'!Y39)),"YES","")</f>
        <v>YES</v>
      </c>
    </row>
    <row r="699" spans="1:40" ht="15" customHeight="1">
      <c r="A699" s="268" t="s">
        <v>2460</v>
      </c>
      <c r="B699" s="282">
        <f>'Dry_Litterbag Placem_Collection'!A40</f>
        <v>38</v>
      </c>
      <c r="C699" s="282" t="str">
        <f>'Dry_Litterbag Placem_Collection'!B40</f>
        <v>Makao</v>
      </c>
      <c r="D699" s="282" t="s">
        <v>2677</v>
      </c>
      <c r="E699" s="282" t="s">
        <v>20</v>
      </c>
      <c r="F699" s="282">
        <v>1</v>
      </c>
      <c r="G699" s="283" t="str">
        <f>'Dry_Litterbag Placem_Collection'!C40</f>
        <v>Dry_P1_T6</v>
      </c>
      <c r="H699" s="293" t="s">
        <v>3672</v>
      </c>
      <c r="I699" s="294" t="s">
        <v>298</v>
      </c>
      <c r="J699" s="233" t="str">
        <f>'WetLitterbags placem_collection'!Q40</f>
        <v>R147</v>
      </c>
      <c r="K699" s="235">
        <f>IFERROR(INDEX('Green_rooibos initial weight'!$C$5:$C$1749,MATCH(J699, 'Green_rooibos initial weight'!$A$5:$A$1749,0)),"")</f>
        <v>2.1960000000000002</v>
      </c>
      <c r="L699" s="235">
        <f t="shared" si="74"/>
        <v>1.9462000000000002</v>
      </c>
      <c r="M699" s="235">
        <f>AVERAGE('Ashed teabags wet'!$J$814:$J$816)</f>
        <v>2.2816647271287041</v>
      </c>
      <c r="N699" s="235">
        <f t="shared" si="75"/>
        <v>1.9017942410806212</v>
      </c>
      <c r="O699" s="235">
        <f>IF(IFERROR(INDEX('Both teabags AfterWet'!$D$1:$D$839,MATCH(J699,'Both teabags AfterWet'!$B$1:$B$839,0)),"")="","",(IFERROR(INDEX('Both teabags AfterWet'!$D$1:$D$839,MATCH(J699,'Both teabags AfterWet'!$B$1:$B$839,0)),"")))</f>
        <v>1.381</v>
      </c>
      <c r="P699" s="235">
        <f t="shared" si="76"/>
        <v>1.2303999999999999</v>
      </c>
      <c r="Q699" s="235">
        <f>IFERROR(INDEX('Ashed teabags wet'!$J$2:$J$825,MATCH(J699,'Ashed teabags wet'!$B$2:$B$825,0)),"")</f>
        <v>6.8948891031825541</v>
      </c>
      <c r="R699" s="235">
        <f t="shared" si="79"/>
        <v>1.1455652844744417</v>
      </c>
      <c r="S699" s="236">
        <f>'WetLitterbags placem_collection'!E40</f>
        <v>42765</v>
      </c>
      <c r="T699" s="236">
        <f>IF('WetLitterbags placem_collection'!G40="","",'WetLitterbags placem_collection'!G40)</f>
        <v>42820</v>
      </c>
      <c r="U699" s="237">
        <f t="shared" si="81"/>
        <v>55</v>
      </c>
      <c r="V699" s="235">
        <f t="shared" si="77"/>
        <v>0.71580000000000021</v>
      </c>
      <c r="W699" s="235">
        <f t="shared" si="78"/>
        <v>0.7562289566061795</v>
      </c>
      <c r="X699">
        <f>IFERROR(INDEX(Rainfall_Wet!$O$2:$O$217,MATCH(B699, Rainfall_Wet!$A$2:$A$217,0)),"")</f>
        <v>228.324359195</v>
      </c>
      <c r="Y699" s="241">
        <v>23.96</v>
      </c>
      <c r="Z699" s="241">
        <v>0.91999999999999804</v>
      </c>
      <c r="AA699" s="241">
        <v>75.12</v>
      </c>
      <c r="AB699" s="242" t="s">
        <v>2688</v>
      </c>
      <c r="AC699" s="241">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f>
        <v/>
      </c>
      <c r="AM699" t="str">
        <f>IF(ISNUMBER(SEARCH("H", 'WetLitterbags placem_collection'!Y40)),"YES","")</f>
        <v/>
      </c>
      <c r="AN699" t="str">
        <f>IF(ISNUMBER(SEARCH("R", 'WetLitterbags placem_collection'!Y40)),"YES","")</f>
        <v/>
      </c>
    </row>
    <row r="700" spans="1:40" ht="15" customHeight="1">
      <c r="A700" s="268" t="s">
        <v>2460</v>
      </c>
      <c r="B700" s="282">
        <f>'Dry_Litterbag Placem_Collection'!A41</f>
        <v>39</v>
      </c>
      <c r="C700" s="282" t="str">
        <f>'Dry_Litterbag Placem_Collection'!B41</f>
        <v>Makao</v>
      </c>
      <c r="D700" s="282" t="s">
        <v>2677</v>
      </c>
      <c r="E700" s="282" t="s">
        <v>20</v>
      </c>
      <c r="F700" s="282">
        <v>1</v>
      </c>
      <c r="G700" s="283" t="str">
        <f>'Dry_Litterbag Placem_Collection'!C41</f>
        <v>Dry_P1_T7</v>
      </c>
      <c r="H700" s="293" t="s">
        <v>3672</v>
      </c>
      <c r="I700" s="294" t="s">
        <v>298</v>
      </c>
      <c r="J700" s="233" t="str">
        <f>'WetLitterbags placem_collection'!Q41</f>
        <v>R65</v>
      </c>
      <c r="K700" s="235">
        <f>IFERROR(INDEX('Green_rooibos initial weight'!$C$5:$C$1749,MATCH(J700, 'Green_rooibos initial weight'!$A$5:$A$1749,0)),"")</f>
        <v>2.2559999999999998</v>
      </c>
      <c r="L700" s="235">
        <f t="shared" si="74"/>
        <v>2.0061999999999998</v>
      </c>
      <c r="M700" s="235">
        <f>AVERAGE('Ashed teabags wet'!$J$814:$J$816)</f>
        <v>2.2816647271287041</v>
      </c>
      <c r="N700" s="235">
        <f t="shared" si="75"/>
        <v>1.9604252422443438</v>
      </c>
      <c r="O700" s="235">
        <f>IF(IFERROR(INDEX('Both teabags AfterWet'!$D$1:$D$839,MATCH(J700,'Both teabags AfterWet'!$B$1:$B$839,0)),"")="","",(IFERROR(INDEX('Both teabags AfterWet'!$D$1:$D$839,MATCH(J700,'Both teabags AfterWet'!$B$1:$B$839,0)),"")))</f>
        <v>1.5185</v>
      </c>
      <c r="P700" s="235">
        <f t="shared" si="76"/>
        <v>1.3678999999999999</v>
      </c>
      <c r="Q700" s="235">
        <f>IFERROR(INDEX('Ashed teabags wet'!$J$2:$J$825,MATCH(J700,'Ashed teabags wet'!$B$2:$B$825,0)),"")</f>
        <v>3.3680039623575757</v>
      </c>
      <c r="R700" s="235">
        <f t="shared" si="79"/>
        <v>1.3218290737989107</v>
      </c>
      <c r="S700" s="236">
        <f>'WetLitterbags placem_collection'!E41</f>
        <v>42765</v>
      </c>
      <c r="T700" s="236">
        <f>IF('WetLitterbags placem_collection'!G41="","",'WetLitterbags placem_collection'!G41)</f>
        <v>42820</v>
      </c>
      <c r="U700" s="237">
        <f t="shared" si="81"/>
        <v>55</v>
      </c>
      <c r="V700" s="235">
        <f t="shared" si="77"/>
        <v>0.63829999999999987</v>
      </c>
      <c r="W700" s="235">
        <f t="shared" si="78"/>
        <v>0.6385961684454331</v>
      </c>
      <c r="X700">
        <f>IFERROR(INDEX(Rainfall_Wet!$O$2:$O$217,MATCH(B700, Rainfall_Wet!$A$2:$A$217,0)),"")</f>
        <v>228.324359195</v>
      </c>
      <c r="Y700" s="241">
        <v>23.96</v>
      </c>
      <c r="Z700" s="241">
        <v>0.91999999999999804</v>
      </c>
      <c r="AA700" s="241">
        <v>75.12</v>
      </c>
      <c r="AB700" s="242" t="s">
        <v>2688</v>
      </c>
      <c r="AC700" s="241">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f>
        <v/>
      </c>
      <c r="AM700" t="str">
        <f>IF(ISNUMBER(SEARCH("H", 'WetLitterbags placem_collection'!Y41)),"YES","")</f>
        <v/>
      </c>
      <c r="AN700" t="str">
        <f>IF(ISNUMBER(SEARCH("R", 'WetLitterbags placem_collection'!Y41)),"YES","")</f>
        <v>YES</v>
      </c>
    </row>
    <row r="701" spans="1:40" ht="15" customHeight="1">
      <c r="A701" s="268" t="s">
        <v>2460</v>
      </c>
      <c r="B701" s="282">
        <f>'Dry_Litterbag Placem_Collection'!A42</f>
        <v>40</v>
      </c>
      <c r="C701" s="282" t="str">
        <f>'Dry_Litterbag Placem_Collection'!B42</f>
        <v>Makao</v>
      </c>
      <c r="D701" s="282" t="s">
        <v>2677</v>
      </c>
      <c r="E701" s="282" t="s">
        <v>20</v>
      </c>
      <c r="F701" s="282">
        <v>1</v>
      </c>
      <c r="G701" s="283" t="str">
        <f>'Dry_Litterbag Placem_Collection'!C42</f>
        <v>Dry_P1_T8</v>
      </c>
      <c r="H701" s="293" t="s">
        <v>3672</v>
      </c>
      <c r="I701" s="294" t="s">
        <v>298</v>
      </c>
      <c r="J701" s="233" t="str">
        <f>'WetLitterbags placem_collection'!Q42</f>
        <v>R420</v>
      </c>
      <c r="K701" s="235">
        <f>IFERROR(INDEX('Green_rooibos initial weight'!$C$5:$C$1749,MATCH(J701, 'Green_rooibos initial weight'!$A$5:$A$1749,0)),"")</f>
        <v>2.2749999999999999</v>
      </c>
      <c r="L701" s="235">
        <f t="shared" si="74"/>
        <v>2.0251999999999999</v>
      </c>
      <c r="M701" s="235">
        <f>AVERAGE('Ashed teabags wet'!$J$814:$J$816)</f>
        <v>2.2816647271287041</v>
      </c>
      <c r="N701" s="235">
        <f t="shared" si="75"/>
        <v>1.9789917259461893</v>
      </c>
      <c r="O701" s="235">
        <f>IF(IFERROR(INDEX('Both teabags AfterWet'!$D$1:$D$839,MATCH(J701,'Both teabags AfterWet'!$B$1:$B$839,0)),"")="","",(IFERROR(INDEX('Both teabags AfterWet'!$D$1:$D$839,MATCH(J701,'Both teabags AfterWet'!$B$1:$B$839,0)),"")))</f>
        <v>1.66</v>
      </c>
      <c r="P701" s="235">
        <f t="shared" si="76"/>
        <v>1.5093999999999999</v>
      </c>
      <c r="Q701" s="235">
        <f>IFERROR(INDEX('Ashed teabags wet'!$J$2:$J$825,MATCH(J701,'Ashed teabags wet'!$B$2:$B$825,0)),"")</f>
        <v>4.7856430707881614</v>
      </c>
      <c r="R701" s="235">
        <f t="shared" si="79"/>
        <v>1.4371655034895234</v>
      </c>
      <c r="S701" s="236">
        <f>'WetLitterbags placem_collection'!E42</f>
        <v>42765</v>
      </c>
      <c r="T701" s="236">
        <f>IF('WetLitterbags placem_collection'!G42="","",'WetLitterbags placem_collection'!G42)</f>
        <v>42820</v>
      </c>
      <c r="U701" s="237">
        <f t="shared" si="81"/>
        <v>55</v>
      </c>
      <c r="V701" s="235">
        <f t="shared" si="77"/>
        <v>0.51580000000000004</v>
      </c>
      <c r="W701" s="235">
        <f t="shared" si="78"/>
        <v>0.5418262224566659</v>
      </c>
      <c r="X701">
        <f>IFERROR(INDEX(Rainfall_Wet!$O$2:$O$217,MATCH(B701, Rainfall_Wet!$A$2:$A$217,0)),"")</f>
        <v>228.324359195</v>
      </c>
      <c r="Y701" s="241">
        <v>23.96</v>
      </c>
      <c r="Z701" s="241">
        <v>0.91999999999999804</v>
      </c>
      <c r="AA701" s="241">
        <v>75.12</v>
      </c>
      <c r="AB701" s="242" t="s">
        <v>2688</v>
      </c>
      <c r="AC701" s="241">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f>
        <v/>
      </c>
      <c r="AM701" t="str">
        <f>IF(ISNUMBER(SEARCH("H", 'WetLitterbags placem_collection'!Y42)),"YES","")</f>
        <v/>
      </c>
      <c r="AN701" t="str">
        <f>IF(ISNUMBER(SEARCH("R", 'WetLitterbags placem_collection'!Y42)),"YES","")</f>
        <v/>
      </c>
    </row>
    <row r="702" spans="1:40" ht="15" customHeight="1">
      <c r="A702" s="268" t="s">
        <v>2460</v>
      </c>
      <c r="B702" s="282">
        <f>'Dry_Litterbag Placem_Collection'!A43</f>
        <v>41</v>
      </c>
      <c r="C702" s="282" t="str">
        <f>'Dry_Litterbag Placem_Collection'!B43</f>
        <v>Makao</v>
      </c>
      <c r="D702" s="282" t="s">
        <v>2677</v>
      </c>
      <c r="E702" s="282" t="s">
        <v>20</v>
      </c>
      <c r="F702" s="282">
        <v>2</v>
      </c>
      <c r="G702" s="283" t="str">
        <f>'Dry_Litterbag Placem_Collection'!C43</f>
        <v>Dry_P2_T1</v>
      </c>
      <c r="H702" s="293" t="s">
        <v>3672</v>
      </c>
      <c r="I702" s="294" t="s">
        <v>298</v>
      </c>
      <c r="J702" s="233" t="str">
        <f>'WetLitterbags placem_collection'!Q43</f>
        <v>R77</v>
      </c>
      <c r="K702" s="235">
        <f>IFERROR(INDEX('Green_rooibos initial weight'!$C$5:$C$1749,MATCH(J702, 'Green_rooibos initial weight'!$A$5:$A$1749,0)),"")</f>
        <v>2.1749999999999998</v>
      </c>
      <c r="L702" s="235">
        <f t="shared" si="74"/>
        <v>1.9251999999999998</v>
      </c>
      <c r="M702" s="235">
        <f>AVERAGE('Ashed teabags wet'!$J$814:$J$816)</f>
        <v>2.2816647271287041</v>
      </c>
      <c r="N702" s="235">
        <f t="shared" si="75"/>
        <v>1.8812733906733179</v>
      </c>
      <c r="O702" s="235">
        <f>IF(IFERROR(INDEX('Both teabags AfterWet'!$D$1:$D$839,MATCH(J702,'Both teabags AfterWet'!$B$1:$B$839,0)),"")="","",(IFERROR(INDEX('Both teabags AfterWet'!$D$1:$D$839,MATCH(J702,'Both teabags AfterWet'!$B$1:$B$839,0)),"")))</f>
        <v>1.5429999999999999</v>
      </c>
      <c r="P702" s="235">
        <f t="shared" si="76"/>
        <v>1.3923999999999999</v>
      </c>
      <c r="Q702" s="235">
        <f>IFERROR(INDEX('Ashed teabags wet'!$J$2:$J$825,MATCH(J702,'Ashed teabags wet'!$B$2:$B$825,0)),"")</f>
        <v>6.0530265132569756</v>
      </c>
      <c r="R702" s="235">
        <f t="shared" si="79"/>
        <v>1.3081176588294097</v>
      </c>
      <c r="S702" s="236">
        <f>'WetLitterbags placem_collection'!E43</f>
        <v>42766</v>
      </c>
      <c r="T702" s="236">
        <f>IF('WetLitterbags placem_collection'!G43="","",'WetLitterbags placem_collection'!G43)</f>
        <v>42820</v>
      </c>
      <c r="U702" s="237">
        <f t="shared" si="81"/>
        <v>54</v>
      </c>
      <c r="V702" s="235">
        <f t="shared" si="77"/>
        <v>0.53279999999999994</v>
      </c>
      <c r="W702" s="235">
        <f t="shared" si="78"/>
        <v>0.57315573184390822</v>
      </c>
      <c r="X702">
        <f>IFERROR(INDEX(Rainfall_Wet!$O$2:$O$217,MATCH(B702, Rainfall_Wet!$A$2:$A$217,0)),"")</f>
        <v>214.262898705</v>
      </c>
      <c r="Y702" s="241">
        <v>19.96</v>
      </c>
      <c r="Z702" s="241">
        <v>4.9199999999999982</v>
      </c>
      <c r="AA702" s="241">
        <v>75.12</v>
      </c>
      <c r="AB702" s="242" t="s">
        <v>2689</v>
      </c>
      <c r="AC702" s="241">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f>
        <v/>
      </c>
      <c r="AM702" t="str">
        <f>IF(ISNUMBER(SEARCH("H", 'WetLitterbags placem_collection'!Y43)),"YES","")</f>
        <v/>
      </c>
      <c r="AN702" t="str">
        <f>IF(ISNUMBER(SEARCH("R", 'WetLitterbags placem_collection'!Y43)),"YES","")</f>
        <v>YES</v>
      </c>
    </row>
    <row r="703" spans="1:40" ht="15" customHeight="1">
      <c r="A703" s="268" t="s">
        <v>2460</v>
      </c>
      <c r="B703" s="282">
        <f>'Dry_Litterbag Placem_Collection'!A44</f>
        <v>42</v>
      </c>
      <c r="C703" s="282" t="str">
        <f>'Dry_Litterbag Placem_Collection'!B44</f>
        <v>Makao</v>
      </c>
      <c r="D703" s="282" t="s">
        <v>2677</v>
      </c>
      <c r="E703" s="282" t="s">
        <v>20</v>
      </c>
      <c r="F703" s="282">
        <v>2</v>
      </c>
      <c r="G703" s="283" t="str">
        <f>'Dry_Litterbag Placem_Collection'!C44</f>
        <v>Dry_P2_T2</v>
      </c>
      <c r="H703" s="293" t="s">
        <v>3672</v>
      </c>
      <c r="I703" s="294" t="s">
        <v>298</v>
      </c>
      <c r="J703" s="233" t="str">
        <f>'WetLitterbags placem_collection'!Q44</f>
        <v>R81</v>
      </c>
      <c r="K703" s="235">
        <f>IFERROR(INDEX('Green_rooibos initial weight'!$C$5:$C$1749,MATCH(J703, 'Green_rooibos initial weight'!$A$5:$A$1749,0)),"")</f>
        <v>2.004</v>
      </c>
      <c r="L703" s="235">
        <f t="shared" si="74"/>
        <v>1.7542</v>
      </c>
      <c r="M703" s="235">
        <f>AVERAGE('Ashed teabags wet'!$J$814:$J$816)</f>
        <v>2.2816647271287041</v>
      </c>
      <c r="N703" s="235">
        <f t="shared" si="75"/>
        <v>1.7141750373567082</v>
      </c>
      <c r="O703" s="235">
        <f>IF(IFERROR(INDEX('Both teabags AfterWet'!$D$1:$D$839,MATCH(J703,'Both teabags AfterWet'!$B$1:$B$839,0)),"")="","",(IFERROR(INDEX('Both teabags AfterWet'!$D$1:$D$839,MATCH(J703,'Both teabags AfterWet'!$B$1:$B$839,0)),"")))</f>
        <v>1.528</v>
      </c>
      <c r="P703" s="235">
        <f t="shared" si="76"/>
        <v>1.3774</v>
      </c>
      <c r="Q703" s="235">
        <f>IFERROR(INDEX('Ashed teabags wet'!$J$2:$J$825,MATCH(J703,'Ashed teabags wet'!$B$2:$B$825,0)),"")</f>
        <v>2.5036109773709327</v>
      </c>
      <c r="R703" s="235">
        <f t="shared" si="79"/>
        <v>1.3429152623976928</v>
      </c>
      <c r="S703" s="236">
        <f>'WetLitterbags placem_collection'!E44</f>
        <v>42766</v>
      </c>
      <c r="T703" s="236">
        <f>IF('WetLitterbags placem_collection'!G44="","",'WetLitterbags placem_collection'!G44)</f>
        <v>42820</v>
      </c>
      <c r="U703" s="237">
        <f t="shared" si="81"/>
        <v>54</v>
      </c>
      <c r="V703" s="235">
        <f t="shared" si="77"/>
        <v>0.37680000000000002</v>
      </c>
      <c r="W703" s="235">
        <f t="shared" si="78"/>
        <v>0.37125977495901541</v>
      </c>
      <c r="X703">
        <f>IFERROR(INDEX(Rainfall_Wet!$O$2:$O$217,MATCH(B703, Rainfall_Wet!$A$2:$A$217,0)),"")</f>
        <v>214.262898705</v>
      </c>
      <c r="Y703" s="241">
        <v>19.96</v>
      </c>
      <c r="Z703" s="241">
        <v>4.9199999999999982</v>
      </c>
      <c r="AA703" s="241">
        <v>75.12</v>
      </c>
      <c r="AB703" s="242" t="s">
        <v>2689</v>
      </c>
      <c r="AC703" s="241">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f>
        <v/>
      </c>
      <c r="AM703" t="str">
        <f>IF(ISNUMBER(SEARCH("H", 'WetLitterbags placem_collection'!Y44)),"YES","")</f>
        <v/>
      </c>
      <c r="AN703" t="str">
        <f>IF(ISNUMBER(SEARCH("R", 'WetLitterbags placem_collection'!Y44)),"YES","")</f>
        <v/>
      </c>
    </row>
    <row r="704" spans="1:40" ht="15" customHeight="1">
      <c r="A704" s="268" t="s">
        <v>2460</v>
      </c>
      <c r="B704" s="282">
        <f>'Dry_Litterbag Placem_Collection'!A45</f>
        <v>43</v>
      </c>
      <c r="C704" s="282" t="str">
        <f>'Dry_Litterbag Placem_Collection'!B45</f>
        <v>Makao</v>
      </c>
      <c r="D704" s="282" t="s">
        <v>2677</v>
      </c>
      <c r="E704" s="282" t="s">
        <v>20</v>
      </c>
      <c r="F704" s="282">
        <v>2</v>
      </c>
      <c r="G704" s="283" t="str">
        <f>'Dry_Litterbag Placem_Collection'!C45</f>
        <v>Dry_P2_T3</v>
      </c>
      <c r="H704" s="293" t="s">
        <v>3672</v>
      </c>
      <c r="I704" s="294" t="s">
        <v>298</v>
      </c>
      <c r="J704" s="233" t="str">
        <f>'WetLitterbags placem_collection'!Q45</f>
        <v>R117</v>
      </c>
      <c r="K704" s="235">
        <f>IFERROR(INDEX('Green_rooibos initial weight'!$C$5:$C$1749,MATCH(J704, 'Green_rooibos initial weight'!$A$5:$A$1749,0)),"")</f>
        <v>2.2029999999999998</v>
      </c>
      <c r="L704" s="235">
        <f t="shared" si="74"/>
        <v>1.9531999999999998</v>
      </c>
      <c r="M704" s="235">
        <f>AVERAGE('Ashed teabags wet'!$J$814:$J$816)</f>
        <v>2.2816647271287041</v>
      </c>
      <c r="N704" s="235">
        <f t="shared" si="75"/>
        <v>1.908634524549722</v>
      </c>
      <c r="O704" s="235">
        <f>IF(IFERROR(INDEX('Both teabags AfterWet'!$D$1:$D$839,MATCH(J704,'Both teabags AfterWet'!$B$1:$B$839,0)),"")="","",(IFERROR(INDEX('Both teabags AfterWet'!$D$1:$D$839,MATCH(J704,'Both teabags AfterWet'!$B$1:$B$839,0)),"")))</f>
        <v>1.6155999999999999</v>
      </c>
      <c r="P704" s="235">
        <f t="shared" si="76"/>
        <v>1.4649999999999999</v>
      </c>
      <c r="Q704" s="235">
        <f>IFERROR(INDEX('Ashed teabags wet'!$J$2:$J$825,MATCH(J704,'Ashed teabags wet'!$B$2:$B$825,0)),"")</f>
        <v>1.8435475834578603</v>
      </c>
      <c r="R704" s="235">
        <f t="shared" si="79"/>
        <v>1.4379920279023422</v>
      </c>
      <c r="S704" s="236">
        <f>'WetLitterbags placem_collection'!E45</f>
        <v>42766</v>
      </c>
      <c r="T704" s="236">
        <f>IF('WetLitterbags placem_collection'!G45="","",'WetLitterbags placem_collection'!G45)</f>
        <v>42820</v>
      </c>
      <c r="U704" s="237">
        <f t="shared" si="81"/>
        <v>54</v>
      </c>
      <c r="V704" s="235">
        <f t="shared" si="77"/>
        <v>0.48819999999999997</v>
      </c>
      <c r="W704" s="235">
        <f t="shared" si="78"/>
        <v>0.47064249664737989</v>
      </c>
      <c r="X704">
        <f>IFERROR(INDEX(Rainfall_Wet!$O$2:$O$217,MATCH(B704, Rainfall_Wet!$A$2:$A$217,0)),"")</f>
        <v>214.262898705</v>
      </c>
      <c r="Y704" s="241">
        <v>19.96</v>
      </c>
      <c r="Z704" s="241">
        <v>4.9199999999999982</v>
      </c>
      <c r="AA704" s="241">
        <v>75.12</v>
      </c>
      <c r="AB704" s="242" t="s">
        <v>2689</v>
      </c>
      <c r="AC704" s="241">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f>
        <v/>
      </c>
      <c r="AM704" t="str">
        <f>IF(ISNUMBER(SEARCH("H", 'WetLitterbags placem_collection'!Y45)),"YES","")</f>
        <v/>
      </c>
      <c r="AN704" t="str">
        <f>IF(ISNUMBER(SEARCH("R", 'WetLitterbags placem_collection'!Y45)),"YES","")</f>
        <v>YES</v>
      </c>
    </row>
    <row r="705" spans="1:40" ht="15" customHeight="1">
      <c r="A705" s="268" t="s">
        <v>2460</v>
      </c>
      <c r="B705" s="282">
        <f>'Dry_Litterbag Placem_Collection'!A46</f>
        <v>44</v>
      </c>
      <c r="C705" s="282" t="str">
        <f>'Dry_Litterbag Placem_Collection'!B46</f>
        <v>Makao</v>
      </c>
      <c r="D705" s="282" t="s">
        <v>2677</v>
      </c>
      <c r="E705" s="282" t="s">
        <v>20</v>
      </c>
      <c r="F705" s="282">
        <v>2</v>
      </c>
      <c r="G705" s="283" t="str">
        <f>'Dry_Litterbag Placem_Collection'!C46</f>
        <v>Dry_P2_T4</v>
      </c>
      <c r="H705" s="293" t="s">
        <v>3672</v>
      </c>
      <c r="I705" s="294" t="s">
        <v>298</v>
      </c>
      <c r="J705" s="233" t="str">
        <f>'WetLitterbags placem_collection'!Q46</f>
        <v>R6</v>
      </c>
      <c r="K705" s="235">
        <f>IFERROR(INDEX('Green_rooibos initial weight'!$C$5:$C$1749,MATCH(J705, 'Green_rooibos initial weight'!$A$5:$A$1749,0)),"")</f>
        <v>2.226</v>
      </c>
      <c r="L705" s="235">
        <f t="shared" si="74"/>
        <v>1.9762</v>
      </c>
      <c r="M705" s="235">
        <f>AVERAGE('Ashed teabags wet'!$J$814:$J$816)</f>
        <v>2.2816647271287041</v>
      </c>
      <c r="N705" s="235">
        <f t="shared" si="75"/>
        <v>1.9311097416624825</v>
      </c>
      <c r="O705" s="235">
        <f>IF(IFERROR(INDEX('Both teabags AfterWet'!$D$1:$D$839,MATCH(J705,'Both teabags AfterWet'!$B$1:$B$839,0)),"")="","",(IFERROR(INDEX('Both teabags AfterWet'!$D$1:$D$839,MATCH(J705,'Both teabags AfterWet'!$B$1:$B$839,0)),"")))</f>
        <v>1.5294000000000001</v>
      </c>
      <c r="P705" s="235">
        <f t="shared" si="76"/>
        <v>1.3788</v>
      </c>
      <c r="Q705" s="235">
        <f>IFERROR(INDEX('Ashed teabags wet'!$J$2:$J$825,MATCH(J705,'Ashed teabags wet'!$B$2:$B$825,0)),"")</f>
        <v>3.8782523318604794</v>
      </c>
      <c r="R705" s="235">
        <f t="shared" si="79"/>
        <v>1.3253266568483077</v>
      </c>
      <c r="S705" s="236">
        <f>'WetLitterbags placem_collection'!E46</f>
        <v>42766</v>
      </c>
      <c r="T705" s="236">
        <f>IF('WetLitterbags placem_collection'!G46="","",'WetLitterbags placem_collection'!G46)</f>
        <v>42820</v>
      </c>
      <c r="U705" s="237">
        <f t="shared" si="81"/>
        <v>54</v>
      </c>
      <c r="V705" s="235">
        <f t="shared" si="77"/>
        <v>0.59739999999999993</v>
      </c>
      <c r="W705" s="235">
        <f t="shared" si="78"/>
        <v>0.60578308481417475</v>
      </c>
      <c r="X705">
        <f>IFERROR(INDEX(Rainfall_Wet!$O$2:$O$217,MATCH(B705, Rainfall_Wet!$A$2:$A$217,0)),"")</f>
        <v>214.262898705</v>
      </c>
      <c r="Y705" s="241">
        <v>19.96</v>
      </c>
      <c r="Z705" s="241">
        <v>4.9199999999999982</v>
      </c>
      <c r="AA705" s="241">
        <v>75.12</v>
      </c>
      <c r="AB705" s="242" t="s">
        <v>2689</v>
      </c>
      <c r="AC705" s="241">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f>
        <v/>
      </c>
      <c r="AM705" t="str">
        <f>IF(ISNUMBER(SEARCH("H", 'WetLitterbags placem_collection'!Y46)),"YES","")</f>
        <v/>
      </c>
      <c r="AN705" t="str">
        <f>IF(ISNUMBER(SEARCH("R", 'WetLitterbags placem_collection'!Y46)),"YES","")</f>
        <v/>
      </c>
    </row>
    <row r="706" spans="1:40" ht="15" customHeight="1">
      <c r="A706" s="268" t="s">
        <v>2460</v>
      </c>
      <c r="B706" s="282">
        <f>'Dry_Litterbag Placem_Collection'!A47</f>
        <v>45</v>
      </c>
      <c r="C706" s="282" t="str">
        <f>'Dry_Litterbag Placem_Collection'!B47</f>
        <v>Makao</v>
      </c>
      <c r="D706" s="282" t="s">
        <v>2677</v>
      </c>
      <c r="E706" s="282" t="s">
        <v>20</v>
      </c>
      <c r="F706" s="282">
        <v>2</v>
      </c>
      <c r="G706" s="283" t="str">
        <f>'Dry_Litterbag Placem_Collection'!C47</f>
        <v>Dry_P2_T5</v>
      </c>
      <c r="H706" s="293" t="s">
        <v>3672</v>
      </c>
      <c r="I706" s="294" t="s">
        <v>298</v>
      </c>
      <c r="J706" s="233" t="str">
        <f>'WetLitterbags placem_collection'!Q47</f>
        <v>R74</v>
      </c>
      <c r="K706" s="235">
        <f>IFERROR(INDEX('Green_rooibos initial weight'!$C$5:$C$1749,MATCH(J706, 'Green_rooibos initial weight'!$A$5:$A$1749,0)),"")</f>
        <v>2.3340000000000001</v>
      </c>
      <c r="L706" s="235">
        <f t="shared" si="74"/>
        <v>2.0842000000000001</v>
      </c>
      <c r="M706" s="235">
        <f>AVERAGE('Ashed teabags wet'!$J$814:$J$816)</f>
        <v>2.2816647271287041</v>
      </c>
      <c r="N706" s="235">
        <f t="shared" si="75"/>
        <v>2.0366455437571838</v>
      </c>
      <c r="O706" s="235">
        <f>IF(IFERROR(INDEX('Both teabags AfterWet'!$D$1:$D$839,MATCH(J706,'Both teabags AfterWet'!$B$1:$B$839,0)),"")="","",(IFERROR(INDEX('Both teabags AfterWet'!$D$1:$D$839,MATCH(J706,'Both teabags AfterWet'!$B$1:$B$839,0)),"")))</f>
        <v>1.5923</v>
      </c>
      <c r="P706" s="235">
        <f t="shared" si="76"/>
        <v>1.4417</v>
      </c>
      <c r="Q706" s="235">
        <f>IFERROR(INDEX('Ashed teabags wet'!$J$2:$J$825,MATCH(J706,'Ashed teabags wet'!$B$2:$B$825,0)),"")</f>
        <v>3.1049778215869339</v>
      </c>
      <c r="R706" s="235">
        <f t="shared" si="79"/>
        <v>1.3969355347461812</v>
      </c>
      <c r="S706" s="236">
        <f>'WetLitterbags placem_collection'!E47</f>
        <v>42766</v>
      </c>
      <c r="T706" s="236">
        <f>IF('WetLitterbags placem_collection'!G47="","",'WetLitterbags placem_collection'!G47)</f>
        <v>42820</v>
      </c>
      <c r="U706" s="237">
        <f t="shared" si="81"/>
        <v>54</v>
      </c>
      <c r="V706" s="235">
        <f t="shared" si="77"/>
        <v>0.64250000000000007</v>
      </c>
      <c r="W706" s="235">
        <f t="shared" si="78"/>
        <v>0.63971000901100261</v>
      </c>
      <c r="X706">
        <f>IFERROR(INDEX(Rainfall_Wet!$O$2:$O$217,MATCH(B706, Rainfall_Wet!$A$2:$A$217,0)),"")</f>
        <v>214.262898705</v>
      </c>
      <c r="Y706" s="241">
        <v>19.96</v>
      </c>
      <c r="Z706" s="241">
        <v>4.9199999999999982</v>
      </c>
      <c r="AA706" s="241">
        <v>75.12</v>
      </c>
      <c r="AB706" s="242" t="s">
        <v>2689</v>
      </c>
      <c r="AC706" s="241">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f>
        <v/>
      </c>
      <c r="AM706" t="str">
        <f>IF(ISNUMBER(SEARCH("H", 'WetLitterbags placem_collection'!Y47)),"YES","")</f>
        <v/>
      </c>
      <c r="AN706" t="str">
        <f>IF(ISNUMBER(SEARCH("R", 'WetLitterbags placem_collection'!Y47)),"YES","")</f>
        <v/>
      </c>
    </row>
    <row r="707" spans="1:40" ht="15" customHeight="1">
      <c r="A707" s="268" t="s">
        <v>2460</v>
      </c>
      <c r="B707" s="282">
        <f>'Dry_Litterbag Placem_Collection'!A48</f>
        <v>46</v>
      </c>
      <c r="C707" s="282" t="str">
        <f>'Dry_Litterbag Placem_Collection'!B48</f>
        <v>Makao</v>
      </c>
      <c r="D707" s="282" t="s">
        <v>2677</v>
      </c>
      <c r="E707" s="282" t="s">
        <v>20</v>
      </c>
      <c r="F707" s="282">
        <v>2</v>
      </c>
      <c r="G707" s="283" t="str">
        <f>'Dry_Litterbag Placem_Collection'!C48</f>
        <v>Dry_P2_T6</v>
      </c>
      <c r="H707" s="293" t="s">
        <v>3672</v>
      </c>
      <c r="I707" s="294" t="s">
        <v>298</v>
      </c>
      <c r="J707" s="233" t="str">
        <f>'WetLitterbags placem_collection'!Q48</f>
        <v>R102</v>
      </c>
      <c r="K707" s="235">
        <f>IFERROR(INDEX('Green_rooibos initial weight'!$C$5:$C$1749,MATCH(J707, 'Green_rooibos initial weight'!$A$5:$A$1749,0)),"")</f>
        <v>2.2469999999999999</v>
      </c>
      <c r="L707" s="235">
        <f t="shared" ref="L707:L770" si="82">K707-($BG$7+$BG$8)</f>
        <v>1.9971999999999999</v>
      </c>
      <c r="M707" s="235">
        <f>AVERAGE('Ashed teabags wet'!$J$814:$J$816)</f>
        <v>2.2816647271287041</v>
      </c>
      <c r="N707" s="235">
        <f t="shared" ref="N707:N770" si="83">IFERROR(L707-(M707/100)*L707,"")</f>
        <v>1.9516305920697854</v>
      </c>
      <c r="O707" s="235" t="str">
        <f>IF(IFERROR(INDEX('Both teabags AfterWet'!$D$1:$D$839,MATCH(J707,'Both teabags AfterWet'!$B$1:$B$839,0)),"")="","",(IFERROR(INDEX('Both teabags AfterWet'!$D$1:$D$839,MATCH(J707,'Both teabags AfterWet'!$B$1:$B$839,0)),"")))</f>
        <v/>
      </c>
      <c r="P707" s="235" t="str">
        <f t="shared" ref="P707:P770" si="84">IFERROR(IF(O707&gt;0,O707-($BG$7),""),"")</f>
        <v/>
      </c>
      <c r="Q707" s="235" t="str">
        <f>IFERROR(INDEX('Ashed teabags wet'!$J$2:$J$825,MATCH(J707,'Ashed teabags wet'!$B$2:$B$825,0)),"")</f>
        <v/>
      </c>
      <c r="R707" s="235" t="str">
        <f t="shared" si="79"/>
        <v/>
      </c>
      <c r="S707" s="236">
        <f>'WetLitterbags placem_collection'!E48</f>
        <v>42766</v>
      </c>
      <c r="T707" s="236">
        <f>IF('WetLitterbags placem_collection'!G48="","",'WetLitterbags placem_collection'!G48)</f>
        <v>42820</v>
      </c>
      <c r="U707" s="237">
        <f t="shared" si="81"/>
        <v>54</v>
      </c>
      <c r="V707" s="235" t="str">
        <f t="shared" ref="V707:V770" si="85">IFERROR(L707-P707,"")</f>
        <v/>
      </c>
      <c r="W707" s="235" t="str">
        <f t="shared" ref="W707:W770" si="86">IFERROR(N707-R707,"")</f>
        <v/>
      </c>
      <c r="X707">
        <f>IFERROR(INDEX(Rainfall_Wet!$O$2:$O$217,MATCH(B707, Rainfall_Wet!$A$2:$A$217,0)),"")</f>
        <v>214.262898705</v>
      </c>
      <c r="Y707" s="241">
        <v>19.96</v>
      </c>
      <c r="Z707" s="241">
        <v>4.9199999999999982</v>
      </c>
      <c r="AA707" s="241">
        <v>75.12</v>
      </c>
      <c r="AB707" s="242" t="s">
        <v>2689</v>
      </c>
      <c r="AC707" s="241">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f>
        <v/>
      </c>
      <c r="AM707" t="str">
        <f>IF(ISNUMBER(SEARCH("H", 'WetLitterbags placem_collection'!Y48)),"YES","")</f>
        <v/>
      </c>
      <c r="AN707" t="str">
        <f>IF(ISNUMBER(SEARCH("R", 'WetLitterbags placem_collection'!Y48)),"YES","")</f>
        <v/>
      </c>
    </row>
    <row r="708" spans="1:40" ht="15" customHeight="1">
      <c r="A708" s="268" t="s">
        <v>2460</v>
      </c>
      <c r="B708" s="282">
        <f>'Dry_Litterbag Placem_Collection'!A49</f>
        <v>47</v>
      </c>
      <c r="C708" s="282" t="str">
        <f>'Dry_Litterbag Placem_Collection'!B49</f>
        <v>Makao</v>
      </c>
      <c r="D708" s="282" t="s">
        <v>2677</v>
      </c>
      <c r="E708" s="282" t="s">
        <v>20</v>
      </c>
      <c r="F708" s="282">
        <v>2</v>
      </c>
      <c r="G708" s="283" t="str">
        <f>'Dry_Litterbag Placem_Collection'!C49</f>
        <v>Dry_P2_T7</v>
      </c>
      <c r="H708" s="293" t="s">
        <v>3672</v>
      </c>
      <c r="I708" s="294" t="s">
        <v>298</v>
      </c>
      <c r="J708" s="233" t="str">
        <f>'WetLitterbags placem_collection'!Q49</f>
        <v>R76</v>
      </c>
      <c r="K708" s="235">
        <f>IFERROR(INDEX('Green_rooibos initial weight'!$C$5:$C$1749,MATCH(J708, 'Green_rooibos initial weight'!$A$5:$A$1749,0)),"")</f>
        <v>2.2970000000000002</v>
      </c>
      <c r="L708" s="235">
        <f t="shared" si="82"/>
        <v>2.0472000000000001</v>
      </c>
      <c r="M708" s="235">
        <f>AVERAGE('Ashed teabags wet'!$J$814:$J$816)</f>
        <v>2.2816647271287041</v>
      </c>
      <c r="N708" s="235">
        <f t="shared" si="83"/>
        <v>2.0004897597062214</v>
      </c>
      <c r="O708" s="235">
        <f>IF(IFERROR(INDEX('Both teabags AfterWet'!$D$1:$D$839,MATCH(J708,'Both teabags AfterWet'!$B$1:$B$839,0)),"")="","",(IFERROR(INDEX('Both teabags AfterWet'!$D$1:$D$839,MATCH(J708,'Both teabags AfterWet'!$B$1:$B$839,0)),"")))</f>
        <v>1.665</v>
      </c>
      <c r="P708" s="235">
        <f t="shared" si="84"/>
        <v>1.5144</v>
      </c>
      <c r="Q708" s="235">
        <f>IFERROR(INDEX('Ashed teabags wet'!$J$2:$J$825,MATCH(J708,'Ashed teabags wet'!$B$2:$B$825,0)),"")</f>
        <v>3.0587074494324868</v>
      </c>
      <c r="R708" s="235">
        <f t="shared" si="79"/>
        <v>1.4680789343857943</v>
      </c>
      <c r="S708" s="236">
        <f>'WetLitterbags placem_collection'!E49</f>
        <v>42766</v>
      </c>
      <c r="T708" s="236">
        <f>IF('WetLitterbags placem_collection'!G49="","",'WetLitterbags placem_collection'!G49)</f>
        <v>42820</v>
      </c>
      <c r="U708" s="237">
        <f t="shared" si="81"/>
        <v>54</v>
      </c>
      <c r="V708" s="235">
        <f t="shared" si="85"/>
        <v>0.53280000000000016</v>
      </c>
      <c r="W708" s="235">
        <f t="shared" si="86"/>
        <v>0.53241082532042716</v>
      </c>
      <c r="X708">
        <f>IFERROR(INDEX(Rainfall_Wet!$O$2:$O$217,MATCH(B708, Rainfall_Wet!$A$2:$A$217,0)),"")</f>
        <v>214.262898705</v>
      </c>
      <c r="Y708" s="241">
        <v>19.96</v>
      </c>
      <c r="Z708" s="241">
        <v>4.9199999999999982</v>
      </c>
      <c r="AA708" s="241">
        <v>75.12</v>
      </c>
      <c r="AB708" s="242" t="s">
        <v>2689</v>
      </c>
      <c r="AC708" s="241">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f>
        <v/>
      </c>
      <c r="AM708" t="str">
        <f>IF(ISNUMBER(SEARCH("H", 'WetLitterbags placem_collection'!Y49)),"YES","")</f>
        <v/>
      </c>
      <c r="AN708" t="str">
        <f>IF(ISNUMBER(SEARCH("R", 'WetLitterbags placem_collection'!Y49)),"YES","")</f>
        <v/>
      </c>
    </row>
    <row r="709" spans="1:40" ht="15" customHeight="1">
      <c r="A709" s="268" t="s">
        <v>2460</v>
      </c>
      <c r="B709" s="282">
        <f>'Dry_Litterbag Placem_Collection'!A50</f>
        <v>48</v>
      </c>
      <c r="C709" s="282" t="str">
        <f>'Dry_Litterbag Placem_Collection'!B50</f>
        <v>Makao</v>
      </c>
      <c r="D709" s="282" t="s">
        <v>2677</v>
      </c>
      <c r="E709" s="282" t="s">
        <v>20</v>
      </c>
      <c r="F709" s="282">
        <v>2</v>
      </c>
      <c r="G709" s="283" t="str">
        <f>'Dry_Litterbag Placem_Collection'!C50</f>
        <v>Dry_P2_T8</v>
      </c>
      <c r="H709" s="293" t="s">
        <v>3672</v>
      </c>
      <c r="I709" s="294" t="s">
        <v>298</v>
      </c>
      <c r="J709" s="233" t="str">
        <f>'WetLitterbags placem_collection'!Q50</f>
        <v>R107</v>
      </c>
      <c r="K709" s="235">
        <f>IFERROR(INDEX('Green_rooibos initial weight'!$C$5:$C$1749,MATCH(J709, 'Green_rooibos initial weight'!$A$5:$A$1749,0)),"")</f>
        <v>2.19</v>
      </c>
      <c r="L709" s="235">
        <f t="shared" si="82"/>
        <v>1.9401999999999999</v>
      </c>
      <c r="M709" s="235">
        <f>AVERAGE('Ashed teabags wet'!$J$814:$J$816)</f>
        <v>2.2816647271287041</v>
      </c>
      <c r="N709" s="235">
        <f t="shared" si="83"/>
        <v>1.8959311409642488</v>
      </c>
      <c r="O709" s="235">
        <f>IF(IFERROR(INDEX('Both teabags AfterWet'!$D$1:$D$839,MATCH(J709,'Both teabags AfterWet'!$B$1:$B$839,0)),"")="","",(IFERROR(INDEX('Both teabags AfterWet'!$D$1:$D$839,MATCH(J709,'Both teabags AfterWet'!$B$1:$B$839,0)),"")))</f>
        <v>1.5349999999999999</v>
      </c>
      <c r="P709" s="235">
        <f t="shared" si="84"/>
        <v>1.3843999999999999</v>
      </c>
      <c r="Q709" s="235">
        <f>IFERROR(INDEX('Ashed teabags wet'!$J$2:$J$825,MATCH(J709,'Ashed teabags wet'!$B$2:$B$825,0)),"")</f>
        <v>3.4431137724549741</v>
      </c>
      <c r="R709" s="235">
        <f t="shared" si="79"/>
        <v>1.3367335329341332</v>
      </c>
      <c r="S709" s="236">
        <f>'WetLitterbags placem_collection'!E50</f>
        <v>42766</v>
      </c>
      <c r="T709" s="236">
        <f>IF('WetLitterbags placem_collection'!G50="","",'WetLitterbags placem_collection'!G50)</f>
        <v>42820</v>
      </c>
      <c r="U709" s="237">
        <f t="shared" si="81"/>
        <v>54</v>
      </c>
      <c r="V709" s="235">
        <f t="shared" si="85"/>
        <v>0.55580000000000007</v>
      </c>
      <c r="W709" s="235">
        <f t="shared" si="86"/>
        <v>0.55919760803011553</v>
      </c>
      <c r="X709">
        <f>IFERROR(INDEX(Rainfall_Wet!$O$2:$O$217,MATCH(B709, Rainfall_Wet!$A$2:$A$217,0)),"")</f>
        <v>214.262898705</v>
      </c>
      <c r="Y709" s="241">
        <v>19.96</v>
      </c>
      <c r="Z709" s="241">
        <v>4.9199999999999982</v>
      </c>
      <c r="AA709" s="241">
        <v>75.12</v>
      </c>
      <c r="AB709" s="242" t="s">
        <v>2689</v>
      </c>
      <c r="AC709" s="241">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f>
        <v/>
      </c>
      <c r="AM709" t="str">
        <f>IF(ISNUMBER(SEARCH("H", 'WetLitterbags placem_collection'!Y50)),"YES","")</f>
        <v/>
      </c>
      <c r="AN709" t="str">
        <f>IF(ISNUMBER(SEARCH("R", 'WetLitterbags placem_collection'!Y50)),"YES","")</f>
        <v/>
      </c>
    </row>
    <row r="710" spans="1:40" ht="15" customHeight="1">
      <c r="A710" s="268" t="s">
        <v>2460</v>
      </c>
      <c r="B710" s="282">
        <f>'Dry_Litterbag Placem_Collection'!A51</f>
        <v>49</v>
      </c>
      <c r="C710" s="282" t="str">
        <f>'Dry_Litterbag Placem_Collection'!B51</f>
        <v>Makao</v>
      </c>
      <c r="D710" s="282" t="s">
        <v>2677</v>
      </c>
      <c r="E710" s="282" t="s">
        <v>20</v>
      </c>
      <c r="F710" s="282">
        <v>3</v>
      </c>
      <c r="G710" s="283" t="str">
        <f>'Dry_Litterbag Placem_Collection'!C51</f>
        <v>Dry_P3_T1</v>
      </c>
      <c r="H710" s="293" t="s">
        <v>3672</v>
      </c>
      <c r="I710" s="294" t="s">
        <v>298</v>
      </c>
      <c r="J710" s="233" t="str">
        <f>'WetLitterbags placem_collection'!Q51</f>
        <v>R155</v>
      </c>
      <c r="K710" s="235">
        <f>IFERROR(INDEX('Green_rooibos initial weight'!$C$5:$C$1749,MATCH(J710, 'Green_rooibos initial weight'!$A$5:$A$1749,0)),"")</f>
        <v>2.206</v>
      </c>
      <c r="L710" s="235">
        <f t="shared" si="82"/>
        <v>1.9561999999999999</v>
      </c>
      <c r="M710" s="235">
        <f>AVERAGE('Ashed teabags wet'!$J$814:$J$816)</f>
        <v>2.2816647271287041</v>
      </c>
      <c r="N710" s="235">
        <f t="shared" si="83"/>
        <v>1.9115660746079082</v>
      </c>
      <c r="O710" s="235">
        <f>IF(IFERROR(INDEX('Both teabags AfterWet'!$D$1:$D$839,MATCH(J710,'Both teabags AfterWet'!$B$1:$B$839,0)),"")="","",(IFERROR(INDEX('Both teabags AfterWet'!$D$1:$D$839,MATCH(J710,'Both teabags AfterWet'!$B$1:$B$839,0)),"")))</f>
        <v>1.5909</v>
      </c>
      <c r="P710" s="235">
        <f t="shared" si="84"/>
        <v>1.4402999999999999</v>
      </c>
      <c r="Q710" s="235">
        <f>IFERROR(INDEX('Ashed teabags wet'!$J$2:$J$825,MATCH(J710,'Ashed teabags wet'!$B$2:$B$825,0)),"")</f>
        <v>10.705352676338336</v>
      </c>
      <c r="R710" s="235">
        <f t="shared" si="79"/>
        <v>1.2861108054026988</v>
      </c>
      <c r="S710" s="236">
        <f>'WetLitterbags placem_collection'!E51</f>
        <v>42766</v>
      </c>
      <c r="T710" s="236">
        <f>IF('WetLitterbags placem_collection'!G51="","",'WetLitterbags placem_collection'!G51)</f>
        <v>42820</v>
      </c>
      <c r="U710" s="237">
        <f t="shared" si="81"/>
        <v>54</v>
      </c>
      <c r="V710" s="235">
        <f t="shared" si="85"/>
        <v>0.51590000000000003</v>
      </c>
      <c r="W710" s="235">
        <f t="shared" si="86"/>
        <v>0.62545526920520933</v>
      </c>
      <c r="X710">
        <f>IFERROR(INDEX(Rainfall_Wet!$O$2:$O$217,MATCH(B710, Rainfall_Wet!$A$2:$A$217,0)),"")</f>
        <v>214.262898705</v>
      </c>
      <c r="Y710" s="241">
        <v>21.96</v>
      </c>
      <c r="Z710" s="241">
        <v>8.9199999999999982</v>
      </c>
      <c r="AA710" s="241">
        <v>69.12</v>
      </c>
      <c r="AB710" s="242" t="s">
        <v>2688</v>
      </c>
      <c r="AC710" s="241">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f>
        <v/>
      </c>
      <c r="AM710" t="str">
        <f>IF(ISNUMBER(SEARCH("H", 'WetLitterbags placem_collection'!Y51)),"YES","")</f>
        <v/>
      </c>
      <c r="AN710" t="str">
        <f>IF(ISNUMBER(SEARCH("R", 'WetLitterbags placem_collection'!Y51)),"YES","")</f>
        <v>YES</v>
      </c>
    </row>
    <row r="711" spans="1:40" ht="15" customHeight="1">
      <c r="A711" s="268" t="s">
        <v>2460</v>
      </c>
      <c r="B711" s="282">
        <f>'Dry_Litterbag Placem_Collection'!A52</f>
        <v>50</v>
      </c>
      <c r="C711" s="282" t="str">
        <f>'Dry_Litterbag Placem_Collection'!B52</f>
        <v>Makao</v>
      </c>
      <c r="D711" s="282" t="s">
        <v>2677</v>
      </c>
      <c r="E711" s="282" t="s">
        <v>20</v>
      </c>
      <c r="F711" s="282">
        <v>3</v>
      </c>
      <c r="G711" s="283" t="str">
        <f>'Dry_Litterbag Placem_Collection'!C52</f>
        <v>Dry_P3_T2</v>
      </c>
      <c r="H711" s="293" t="s">
        <v>3672</v>
      </c>
      <c r="I711" s="294" t="s">
        <v>298</v>
      </c>
      <c r="J711" s="233" t="str">
        <f>'WetLitterbags placem_collection'!Q52</f>
        <v>R98</v>
      </c>
      <c r="K711" s="235">
        <f>IFERROR(INDEX('Green_rooibos initial weight'!$C$5:$C$1749,MATCH(J711, 'Green_rooibos initial weight'!$A$5:$A$1749,0)),"")</f>
        <v>2.1960000000000002</v>
      </c>
      <c r="L711" s="235">
        <f t="shared" si="82"/>
        <v>1.9462000000000002</v>
      </c>
      <c r="M711" s="235">
        <f>AVERAGE('Ashed teabags wet'!$J$814:$J$816)</f>
        <v>2.2816647271287041</v>
      </c>
      <c r="N711" s="235">
        <f t="shared" si="83"/>
        <v>1.9017942410806212</v>
      </c>
      <c r="O711" s="235" t="str">
        <f>IF(IFERROR(INDEX('Both teabags AfterWet'!$D$1:$D$839,MATCH(J711,'Both teabags AfterWet'!$B$1:$B$839,0)),"")="","",(IFERROR(INDEX('Both teabags AfterWet'!$D$1:$D$839,MATCH(J711,'Both teabags AfterWet'!$B$1:$B$839,0)),"")))</f>
        <v/>
      </c>
      <c r="P711" s="235" t="str">
        <f t="shared" si="84"/>
        <v/>
      </c>
      <c r="Q711" s="235" t="str">
        <f>IFERROR(INDEX('Ashed teabags wet'!$J$2:$J$825,MATCH(J711,'Ashed teabags wet'!$B$2:$B$825,0)),"")</f>
        <v/>
      </c>
      <c r="R711" s="235" t="str">
        <f t="shared" si="79"/>
        <v/>
      </c>
      <c r="S711" s="236">
        <f>'WetLitterbags placem_collection'!E52</f>
        <v>42766</v>
      </c>
      <c r="T711" s="236">
        <f>IF('WetLitterbags placem_collection'!G52="","",'WetLitterbags placem_collection'!G52)</f>
        <v>42820</v>
      </c>
      <c r="U711" s="237">
        <f t="shared" si="81"/>
        <v>54</v>
      </c>
      <c r="V711" s="235" t="str">
        <f t="shared" si="85"/>
        <v/>
      </c>
      <c r="W711" s="235" t="str">
        <f t="shared" si="86"/>
        <v/>
      </c>
      <c r="X711">
        <f>IFERROR(INDEX(Rainfall_Wet!$O$2:$O$217,MATCH(B711, Rainfall_Wet!$A$2:$A$217,0)),"")</f>
        <v>214.262898705</v>
      </c>
      <c r="Y711" s="241">
        <v>21.96</v>
      </c>
      <c r="Z711" s="241">
        <v>8.9199999999999982</v>
      </c>
      <c r="AA711" s="241">
        <v>69.12</v>
      </c>
      <c r="AB711" s="242" t="s">
        <v>2688</v>
      </c>
      <c r="AC711" s="241">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f>
        <v/>
      </c>
      <c r="AM711" t="str">
        <f>IF(ISNUMBER(SEARCH("H", 'WetLitterbags placem_collection'!Y52)),"YES","")</f>
        <v/>
      </c>
      <c r="AN711" t="str">
        <f>IF(ISNUMBER(SEARCH("R", 'WetLitterbags placem_collection'!Y52)),"YES","")</f>
        <v/>
      </c>
    </row>
    <row r="712" spans="1:40" ht="15" customHeight="1">
      <c r="A712" s="268" t="s">
        <v>2460</v>
      </c>
      <c r="B712" s="282">
        <f>'Dry_Litterbag Placem_Collection'!A53</f>
        <v>51</v>
      </c>
      <c r="C712" s="282" t="str">
        <f>'Dry_Litterbag Placem_Collection'!B53</f>
        <v>Makao</v>
      </c>
      <c r="D712" s="282" t="s">
        <v>2677</v>
      </c>
      <c r="E712" s="282" t="s">
        <v>20</v>
      </c>
      <c r="F712" s="282">
        <v>3</v>
      </c>
      <c r="G712" s="283" t="str">
        <f>'Dry_Litterbag Placem_Collection'!C53</f>
        <v>Dry_P3_T3</v>
      </c>
      <c r="H712" s="293" t="s">
        <v>3672</v>
      </c>
      <c r="I712" s="294" t="s">
        <v>298</v>
      </c>
      <c r="J712" s="233" t="str">
        <f>'WetLitterbags placem_collection'!Q53</f>
        <v>R29</v>
      </c>
      <c r="K712" s="235">
        <f>IFERROR(INDEX('Green_rooibos initial weight'!$C$5:$C$1749,MATCH(J712, 'Green_rooibos initial weight'!$A$5:$A$1749,0)),"")</f>
        <v>2.2400000000000002</v>
      </c>
      <c r="L712" s="235">
        <f t="shared" si="82"/>
        <v>1.9902000000000002</v>
      </c>
      <c r="M712" s="235">
        <f>AVERAGE('Ashed teabags wet'!$J$814:$J$816)</f>
        <v>2.2816647271287041</v>
      </c>
      <c r="N712" s="235">
        <f t="shared" si="83"/>
        <v>1.9447903086006848</v>
      </c>
      <c r="O712" s="235">
        <f>IF(IFERROR(INDEX('Both teabags AfterWet'!$D$1:$D$839,MATCH(J712,'Both teabags AfterWet'!$B$1:$B$839,0)),"")="","",(IFERROR(INDEX('Both teabags AfterWet'!$D$1:$D$839,MATCH(J712,'Both teabags AfterWet'!$B$1:$B$839,0)),"")))</f>
        <v>1.4950000000000001</v>
      </c>
      <c r="P712" s="235">
        <f t="shared" si="84"/>
        <v>1.3444</v>
      </c>
      <c r="Q712" s="235">
        <f>IFERROR(INDEX('Ashed teabags wet'!$J$2:$J$825,MATCH(J712,'Ashed teabags wet'!$B$2:$B$825,0)),"")</f>
        <v>3.8327526132399545</v>
      </c>
      <c r="R712" s="235">
        <f t="shared" si="79"/>
        <v>1.2928724738676021</v>
      </c>
      <c r="S712" s="236">
        <f>'WetLitterbags placem_collection'!E53</f>
        <v>42766</v>
      </c>
      <c r="T712" s="236">
        <f>IF('WetLitterbags placem_collection'!G53="","",'WetLitterbags placem_collection'!G53)</f>
        <v>42820</v>
      </c>
      <c r="U712" s="237">
        <f t="shared" si="81"/>
        <v>54</v>
      </c>
      <c r="V712" s="235">
        <f t="shared" si="85"/>
        <v>0.64580000000000015</v>
      </c>
      <c r="W712" s="235">
        <f t="shared" si="86"/>
        <v>0.65191783473308273</v>
      </c>
      <c r="X712">
        <f>IFERROR(INDEX(Rainfall_Wet!$O$2:$O$217,MATCH(B712, Rainfall_Wet!$A$2:$A$217,0)),"")</f>
        <v>214.262898705</v>
      </c>
      <c r="Y712" s="241">
        <v>21.96</v>
      </c>
      <c r="Z712" s="241">
        <v>8.9199999999999982</v>
      </c>
      <c r="AA712" s="241">
        <v>69.12</v>
      </c>
      <c r="AB712" s="242" t="s">
        <v>2688</v>
      </c>
      <c r="AC712" s="241">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f>
        <v/>
      </c>
      <c r="AM712" t="str">
        <f>IF(ISNUMBER(SEARCH("H", 'WetLitterbags placem_collection'!Y53)),"YES","")</f>
        <v/>
      </c>
      <c r="AN712" t="str">
        <f>IF(ISNUMBER(SEARCH("R", 'WetLitterbags placem_collection'!Y53)),"YES","")</f>
        <v>YES</v>
      </c>
    </row>
    <row r="713" spans="1:40" ht="15" customHeight="1">
      <c r="A713" s="268" t="s">
        <v>2460</v>
      </c>
      <c r="B713" s="282">
        <f>'Dry_Litterbag Placem_Collection'!A54</f>
        <v>52</v>
      </c>
      <c r="C713" s="282" t="str">
        <f>'Dry_Litterbag Placem_Collection'!B54</f>
        <v>Makao</v>
      </c>
      <c r="D713" s="282" t="s">
        <v>2677</v>
      </c>
      <c r="E713" s="282" t="s">
        <v>20</v>
      </c>
      <c r="F713" s="282">
        <v>3</v>
      </c>
      <c r="G713" s="283" t="str">
        <f>'Dry_Litterbag Placem_Collection'!C54</f>
        <v>Dry_P3_T4</v>
      </c>
      <c r="H713" s="293" t="s">
        <v>3672</v>
      </c>
      <c r="I713" s="294" t="s">
        <v>298</v>
      </c>
      <c r="J713" s="233" t="str">
        <f>'WetLitterbags placem_collection'!Q54</f>
        <v>R312</v>
      </c>
      <c r="K713" s="235">
        <f>IFERROR(INDEX('Green_rooibos initial weight'!$C$5:$C$1749,MATCH(J713, 'Green_rooibos initial weight'!$A$5:$A$1749,0)),"")</f>
        <v>2.2360000000000002</v>
      </c>
      <c r="L713" s="235">
        <f t="shared" si="82"/>
        <v>1.9862000000000002</v>
      </c>
      <c r="M713" s="235">
        <f>AVERAGE('Ashed teabags wet'!$J$814:$J$816)</f>
        <v>2.2816647271287041</v>
      </c>
      <c r="N713" s="235">
        <f t="shared" si="83"/>
        <v>1.9408815751897699</v>
      </c>
      <c r="O713" s="235">
        <f>IF(IFERROR(INDEX('Both teabags AfterWet'!$D$1:$D$839,MATCH(J713,'Both teabags AfterWet'!$B$1:$B$839,0)),"")="","",(IFERROR(INDEX('Both teabags AfterWet'!$D$1:$D$839,MATCH(J713,'Both teabags AfterWet'!$B$1:$B$839,0)),"")))</f>
        <v>1.546</v>
      </c>
      <c r="P713" s="235">
        <f t="shared" si="84"/>
        <v>1.3954</v>
      </c>
      <c r="Q713" s="235">
        <f>IFERROR(INDEX('Ashed teabags wet'!$J$2:$J$825,MATCH(J713,'Ashed teabags wet'!$B$2:$B$825,0)),"")</f>
        <v>9.8235574630425244</v>
      </c>
      <c r="R713" s="235">
        <f t="shared" si="79"/>
        <v>1.2583220791607046</v>
      </c>
      <c r="S713" s="236">
        <f>'WetLitterbags placem_collection'!E54</f>
        <v>42766</v>
      </c>
      <c r="T713" s="236">
        <f>IF('WetLitterbags placem_collection'!G54="","",'WetLitterbags placem_collection'!G54)</f>
        <v>42820</v>
      </c>
      <c r="U713" s="237">
        <f t="shared" si="81"/>
        <v>54</v>
      </c>
      <c r="V713" s="235">
        <f t="shared" si="85"/>
        <v>0.59080000000000021</v>
      </c>
      <c r="W713" s="235">
        <f t="shared" si="86"/>
        <v>0.68255949602906529</v>
      </c>
      <c r="X713">
        <f>IFERROR(INDEX(Rainfall_Wet!$O$2:$O$217,MATCH(B713, Rainfall_Wet!$A$2:$A$217,0)),"")</f>
        <v>214.262898705</v>
      </c>
      <c r="Y713" s="241">
        <v>21.96</v>
      </c>
      <c r="Z713" s="241">
        <v>8.9199999999999982</v>
      </c>
      <c r="AA713" s="241">
        <v>69.12</v>
      </c>
      <c r="AB713" s="242" t="s">
        <v>2688</v>
      </c>
      <c r="AC713" s="241">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f>
        <v/>
      </c>
      <c r="AM713" t="str">
        <f>IF(ISNUMBER(SEARCH("H", 'WetLitterbags placem_collection'!Y54)),"YES","")</f>
        <v/>
      </c>
      <c r="AN713" t="str">
        <f>IF(ISNUMBER(SEARCH("R", 'WetLitterbags placem_collection'!Y54)),"YES","")</f>
        <v>YES</v>
      </c>
    </row>
    <row r="714" spans="1:40" ht="15" customHeight="1">
      <c r="A714" s="268" t="s">
        <v>2460</v>
      </c>
      <c r="B714" s="282">
        <f>'Dry_Litterbag Placem_Collection'!A55</f>
        <v>53</v>
      </c>
      <c r="C714" s="282" t="str">
        <f>'Dry_Litterbag Placem_Collection'!B55</f>
        <v>Makao</v>
      </c>
      <c r="D714" s="282" t="s">
        <v>2677</v>
      </c>
      <c r="E714" s="282" t="s">
        <v>20</v>
      </c>
      <c r="F714" s="282">
        <v>3</v>
      </c>
      <c r="G714" s="283" t="str">
        <f>'Dry_Litterbag Placem_Collection'!C55</f>
        <v>Dry_P3_T5</v>
      </c>
      <c r="H714" s="293" t="s">
        <v>3672</v>
      </c>
      <c r="I714" s="294" t="s">
        <v>298</v>
      </c>
      <c r="J714" s="233" t="str">
        <f>'WetLitterbags placem_collection'!Q55</f>
        <v>R113</v>
      </c>
      <c r="K714" s="235">
        <f>IFERROR(INDEX('Green_rooibos initial weight'!$C$5:$C$1749,MATCH(J714, 'Green_rooibos initial weight'!$A$5:$A$1749,0)),"")</f>
        <v>2.202</v>
      </c>
      <c r="L714" s="235">
        <f t="shared" si="82"/>
        <v>1.9521999999999999</v>
      </c>
      <c r="M714" s="235">
        <f>AVERAGE('Ashed teabags wet'!$J$814:$J$816)</f>
        <v>2.2816647271287041</v>
      </c>
      <c r="N714" s="235">
        <f t="shared" si="83"/>
        <v>1.9076573411969935</v>
      </c>
      <c r="O714" s="235" t="str">
        <f>IF(IFERROR(INDEX('Both teabags AfterWet'!$D$1:$D$839,MATCH(J714,'Both teabags AfterWet'!$B$1:$B$839,0)),"")="","",(IFERROR(INDEX('Both teabags AfterWet'!$D$1:$D$839,MATCH(J714,'Both teabags AfterWet'!$B$1:$B$839,0)),"")))</f>
        <v/>
      </c>
      <c r="P714" s="235" t="str">
        <f t="shared" si="84"/>
        <v/>
      </c>
      <c r="Q714" s="235" t="str">
        <f>IFERROR(INDEX('Ashed teabags wet'!$J$2:$J$825,MATCH(J714,'Ashed teabags wet'!$B$2:$B$825,0)),"")</f>
        <v/>
      </c>
      <c r="R714" s="235" t="str">
        <f t="shared" si="79"/>
        <v/>
      </c>
      <c r="S714" s="236">
        <f>'WetLitterbags placem_collection'!E55</f>
        <v>42766</v>
      </c>
      <c r="T714" s="236">
        <f>IF('WetLitterbags placem_collection'!G55="","",'WetLitterbags placem_collection'!G55)</f>
        <v>42820</v>
      </c>
      <c r="U714" s="237">
        <f t="shared" si="81"/>
        <v>54</v>
      </c>
      <c r="V714" s="235" t="str">
        <f t="shared" si="85"/>
        <v/>
      </c>
      <c r="W714" s="235" t="str">
        <f t="shared" si="86"/>
        <v/>
      </c>
      <c r="X714">
        <f>IFERROR(INDEX(Rainfall_Wet!$O$2:$O$217,MATCH(B714, Rainfall_Wet!$A$2:$A$217,0)),"")</f>
        <v>214.262898705</v>
      </c>
      <c r="Y714" s="241">
        <v>21.96</v>
      </c>
      <c r="Z714" s="241">
        <v>8.9199999999999982</v>
      </c>
      <c r="AA714" s="241">
        <v>69.12</v>
      </c>
      <c r="AB714" s="242" t="s">
        <v>2688</v>
      </c>
      <c r="AC714" s="241">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f>
        <v/>
      </c>
      <c r="AM714" t="str">
        <f>IF(ISNUMBER(SEARCH("H", 'WetLitterbags placem_collection'!Y55)),"YES","")</f>
        <v/>
      </c>
      <c r="AN714" t="str">
        <f>IF(ISNUMBER(SEARCH("R", 'WetLitterbags placem_collection'!Y55)),"YES","")</f>
        <v/>
      </c>
    </row>
    <row r="715" spans="1:40" ht="15" customHeight="1">
      <c r="A715" s="268" t="s">
        <v>2460</v>
      </c>
      <c r="B715" s="282">
        <f>'Dry_Litterbag Placem_Collection'!A56</f>
        <v>54</v>
      </c>
      <c r="C715" s="282" t="str">
        <f>'Dry_Litterbag Placem_Collection'!B56</f>
        <v>Makao</v>
      </c>
      <c r="D715" s="282" t="s">
        <v>2677</v>
      </c>
      <c r="E715" s="282" t="s">
        <v>20</v>
      </c>
      <c r="F715" s="282">
        <v>3</v>
      </c>
      <c r="G715" s="283" t="str">
        <f>'Dry_Litterbag Placem_Collection'!C56</f>
        <v>Dry_P3_T6</v>
      </c>
      <c r="H715" s="293" t="s">
        <v>3672</v>
      </c>
      <c r="I715" s="294" t="s">
        <v>298</v>
      </c>
      <c r="J715" s="233" t="str">
        <f>'WetLitterbags placem_collection'!Q56</f>
        <v>R441</v>
      </c>
      <c r="K715" s="235">
        <f>IFERROR(INDEX('Green_rooibos initial weight'!$C$5:$C$1749,MATCH(J715, 'Green_rooibos initial weight'!$A$5:$A$1749,0)),"")</f>
        <v>2.1280000000000001</v>
      </c>
      <c r="L715" s="235">
        <f t="shared" si="82"/>
        <v>1.8782000000000001</v>
      </c>
      <c r="M715" s="235">
        <f>AVERAGE('Ashed teabags wet'!$J$814:$J$816)</f>
        <v>2.2816647271287041</v>
      </c>
      <c r="N715" s="235">
        <f t="shared" si="83"/>
        <v>1.8353457730950689</v>
      </c>
      <c r="O715" s="235" t="str">
        <f>IF(IFERROR(INDEX('Both teabags AfterWet'!$D$1:$D$839,MATCH(J715,'Both teabags AfterWet'!$B$1:$B$839,0)),"")="","",(IFERROR(INDEX('Both teabags AfterWet'!$D$1:$D$839,MATCH(J715,'Both teabags AfterWet'!$B$1:$B$839,0)),"")))</f>
        <v/>
      </c>
      <c r="P715" s="235" t="str">
        <f t="shared" si="84"/>
        <v/>
      </c>
      <c r="Q715" s="235" t="str">
        <f>IFERROR(INDEX('Ashed teabags wet'!$J$2:$J$825,MATCH(J715,'Ashed teabags wet'!$B$2:$B$825,0)),"")</f>
        <v/>
      </c>
      <c r="R715" s="235" t="str">
        <f t="shared" ref="R715:R778" si="87">IFERROR(P715-(Q715/100)*P715,"")</f>
        <v/>
      </c>
      <c r="S715" s="236">
        <f>'WetLitterbags placem_collection'!E56</f>
        <v>42766</v>
      </c>
      <c r="T715" s="236">
        <f>IF('WetLitterbags placem_collection'!G56="","",'WetLitterbags placem_collection'!G56)</f>
        <v>42820</v>
      </c>
      <c r="U715" s="237">
        <f t="shared" si="81"/>
        <v>54</v>
      </c>
      <c r="V715" s="235" t="str">
        <f t="shared" si="85"/>
        <v/>
      </c>
      <c r="W715" s="235" t="str">
        <f t="shared" si="86"/>
        <v/>
      </c>
      <c r="X715">
        <f>IFERROR(INDEX(Rainfall_Wet!$O$2:$O$217,MATCH(B715, Rainfall_Wet!$A$2:$A$217,0)),"")</f>
        <v>214.262898705</v>
      </c>
      <c r="Y715" s="241">
        <v>21.96</v>
      </c>
      <c r="Z715" s="241">
        <v>8.9199999999999982</v>
      </c>
      <c r="AA715" s="241">
        <v>69.12</v>
      </c>
      <c r="AB715" s="242" t="s">
        <v>2688</v>
      </c>
      <c r="AC715" s="241">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f>
        <v/>
      </c>
      <c r="AM715" t="str">
        <f>IF(ISNUMBER(SEARCH("H", 'WetLitterbags placem_collection'!Y56)),"YES","")</f>
        <v/>
      </c>
      <c r="AN715" t="str">
        <f>IF(ISNUMBER(SEARCH("R", 'WetLitterbags placem_collection'!Y56)),"YES","")</f>
        <v/>
      </c>
    </row>
    <row r="716" spans="1:40" ht="15" customHeight="1">
      <c r="A716" s="268" t="s">
        <v>2460</v>
      </c>
      <c r="B716" s="282">
        <f>'Dry_Litterbag Placem_Collection'!A57</f>
        <v>55</v>
      </c>
      <c r="C716" s="282" t="str">
        <f>'Dry_Litterbag Placem_Collection'!B57</f>
        <v>Makao</v>
      </c>
      <c r="D716" s="282" t="s">
        <v>2677</v>
      </c>
      <c r="E716" s="282" t="s">
        <v>20</v>
      </c>
      <c r="F716" s="282">
        <v>3</v>
      </c>
      <c r="G716" s="283" t="str">
        <f>'Dry_Litterbag Placem_Collection'!C57</f>
        <v>Dry_P3_T7</v>
      </c>
      <c r="H716" s="293" t="s">
        <v>3672</v>
      </c>
      <c r="I716" s="294" t="s">
        <v>298</v>
      </c>
      <c r="J716" s="233" t="str">
        <f>'WetLitterbags placem_collection'!Q57</f>
        <v>R54b</v>
      </c>
      <c r="K716" s="235" t="str">
        <f>IFERROR(INDEX('Green_rooibos initial weight'!$C$5:$C$1749,MATCH(J716, 'Green_rooibos initial weight'!$A$5:$A$1749,0)),"")</f>
        <v/>
      </c>
      <c r="L716" s="235" t="e">
        <f t="shared" si="82"/>
        <v>#VALUE!</v>
      </c>
      <c r="M716" s="235">
        <f>AVERAGE('Ashed teabags wet'!$J$814:$J$816)</f>
        <v>2.2816647271287041</v>
      </c>
      <c r="N716" s="235" t="str">
        <f t="shared" si="83"/>
        <v/>
      </c>
      <c r="O716" s="235">
        <f>IF(IFERROR(INDEX('Both teabags AfterWet'!$D$1:$D$839,MATCH(J716,'Both teabags AfterWet'!$B$1:$B$839,0)),"")="","",(IFERROR(INDEX('Both teabags AfterWet'!$D$1:$D$839,MATCH(J716,'Both teabags AfterWet'!$B$1:$B$839,0)),"")))</f>
        <v>1.5207999999999999</v>
      </c>
      <c r="P716" s="235">
        <f t="shared" si="84"/>
        <v>1.3701999999999999</v>
      </c>
      <c r="Q716" s="235">
        <f>IFERROR(INDEX('Ashed teabags wet'!$J$2:$J$825,MATCH(J716,'Ashed teabags wet'!$B$2:$B$825,0)),"")</f>
        <v>10.692124105011484</v>
      </c>
      <c r="R716" s="235">
        <f t="shared" si="87"/>
        <v>1.2236965155131325</v>
      </c>
      <c r="S716" s="236">
        <f>'WetLitterbags placem_collection'!E57</f>
        <v>42766</v>
      </c>
      <c r="T716" s="236">
        <f>IF('WetLitterbags placem_collection'!G57="","",'WetLitterbags placem_collection'!G57)</f>
        <v>42820</v>
      </c>
      <c r="U716" s="237">
        <f t="shared" si="81"/>
        <v>54</v>
      </c>
      <c r="V716" s="235" t="str">
        <f t="shared" si="85"/>
        <v/>
      </c>
      <c r="W716" s="235" t="str">
        <f t="shared" si="86"/>
        <v/>
      </c>
      <c r="X716">
        <f>IFERROR(INDEX(Rainfall_Wet!$O$2:$O$217,MATCH(B716, Rainfall_Wet!$A$2:$A$217,0)),"")</f>
        <v>214.262898705</v>
      </c>
      <c r="Y716" s="241">
        <v>21.96</v>
      </c>
      <c r="Z716" s="241">
        <v>8.9199999999999982</v>
      </c>
      <c r="AA716" s="241">
        <v>69.12</v>
      </c>
      <c r="AB716" s="242" t="s">
        <v>2688</v>
      </c>
      <c r="AC716" s="241">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f>
        <v/>
      </c>
      <c r="AM716" t="str">
        <f>IF(ISNUMBER(SEARCH("H", 'WetLitterbags placem_collection'!Y57)),"YES","")</f>
        <v/>
      </c>
      <c r="AN716" t="str">
        <f>IF(ISNUMBER(SEARCH("R", 'WetLitterbags placem_collection'!Y57)),"YES","")</f>
        <v/>
      </c>
    </row>
    <row r="717" spans="1:40" ht="15" customHeight="1">
      <c r="A717" s="268" t="s">
        <v>2460</v>
      </c>
      <c r="B717" s="282">
        <f>'Dry_Litterbag Placem_Collection'!A58</f>
        <v>56</v>
      </c>
      <c r="C717" s="282" t="str">
        <f>'Dry_Litterbag Placem_Collection'!B58</f>
        <v>Makao</v>
      </c>
      <c r="D717" s="282" t="s">
        <v>2677</v>
      </c>
      <c r="E717" s="282" t="s">
        <v>20</v>
      </c>
      <c r="F717" s="282">
        <v>3</v>
      </c>
      <c r="G717" s="283" t="str">
        <f>'Dry_Litterbag Placem_Collection'!C58</f>
        <v>Dry_P3_T8</v>
      </c>
      <c r="H717" s="293" t="s">
        <v>3672</v>
      </c>
      <c r="I717" s="294" t="s">
        <v>298</v>
      </c>
      <c r="J717" s="233" t="str">
        <f>'WetLitterbags placem_collection'!Q58</f>
        <v>R58</v>
      </c>
      <c r="K717" s="235">
        <f>IFERROR(INDEX('Green_rooibos initial weight'!$C$5:$C$1749,MATCH(J717, 'Green_rooibos initial weight'!$A$5:$A$1749,0)),"")</f>
        <v>2.1760000000000002</v>
      </c>
      <c r="L717" s="235">
        <f t="shared" si="82"/>
        <v>1.9262000000000001</v>
      </c>
      <c r="M717" s="235">
        <f>AVERAGE('Ashed teabags wet'!$J$814:$J$816)</f>
        <v>2.2816647271287041</v>
      </c>
      <c r="N717" s="235">
        <f t="shared" si="83"/>
        <v>1.8822505740260471</v>
      </c>
      <c r="O717" s="235">
        <f>IF(IFERROR(INDEX('Both teabags AfterWet'!$D$1:$D$839,MATCH(J717,'Both teabags AfterWet'!$B$1:$B$839,0)),"")="","",(IFERROR(INDEX('Both teabags AfterWet'!$D$1:$D$839,MATCH(J717,'Both teabags AfterWet'!$B$1:$B$839,0)),"")))</f>
        <v>1.5980000000000001</v>
      </c>
      <c r="P717" s="235">
        <f t="shared" si="84"/>
        <v>1.4474</v>
      </c>
      <c r="Q717" s="235">
        <f>IFERROR(INDEX('Ashed teabags wet'!$J$2:$J$825,MATCH(J717,'Ashed teabags wet'!$B$2:$B$825,0)),"")</f>
        <v>3.1372549019609965</v>
      </c>
      <c r="R717" s="235">
        <f t="shared" si="87"/>
        <v>1.4019913725490165</v>
      </c>
      <c r="S717" s="236">
        <f>'WetLitterbags placem_collection'!E58</f>
        <v>42766</v>
      </c>
      <c r="T717" s="236">
        <f>IF('WetLitterbags placem_collection'!G58="","",'WetLitterbags placem_collection'!G58)</f>
        <v>42820</v>
      </c>
      <c r="U717" s="237">
        <f t="shared" si="81"/>
        <v>54</v>
      </c>
      <c r="V717" s="235">
        <f t="shared" si="85"/>
        <v>0.47880000000000011</v>
      </c>
      <c r="W717" s="235">
        <f t="shared" si="86"/>
        <v>0.48025920147703061</v>
      </c>
      <c r="X717">
        <f>IFERROR(INDEX(Rainfall_Wet!$O$2:$O$217,MATCH(B717, Rainfall_Wet!$A$2:$A$217,0)),"")</f>
        <v>214.262898705</v>
      </c>
      <c r="Y717" s="241">
        <v>21.96</v>
      </c>
      <c r="Z717" s="241">
        <v>8.9199999999999982</v>
      </c>
      <c r="AA717" s="241">
        <v>69.12</v>
      </c>
      <c r="AB717" s="242" t="s">
        <v>2688</v>
      </c>
      <c r="AC717" s="241">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f>
        <v/>
      </c>
      <c r="AM717" t="str">
        <f>IF(ISNUMBER(SEARCH("H", 'WetLitterbags placem_collection'!Y58)),"YES","")</f>
        <v/>
      </c>
      <c r="AN717" t="str">
        <f>IF(ISNUMBER(SEARCH("R", 'WetLitterbags placem_collection'!Y58)),"YES","")</f>
        <v/>
      </c>
    </row>
    <row r="718" spans="1:40" ht="15" customHeight="1">
      <c r="A718" s="268" t="s">
        <v>2460</v>
      </c>
      <c r="B718" s="282">
        <f>'Dry_Litterbag Placem_Collection'!A59</f>
        <v>57</v>
      </c>
      <c r="C718" s="282" t="str">
        <f>'Dry_Litterbag Placem_Collection'!B59</f>
        <v>Makao</v>
      </c>
      <c r="D718" s="282" t="s">
        <v>2677</v>
      </c>
      <c r="E718" s="282" t="s">
        <v>20</v>
      </c>
      <c r="F718" s="282">
        <v>4</v>
      </c>
      <c r="G718" s="283" t="str">
        <f>'Dry_Litterbag Placem_Collection'!C59</f>
        <v>Dry_P4_T1</v>
      </c>
      <c r="H718" s="293" t="s">
        <v>3672</v>
      </c>
      <c r="I718" s="294" t="s">
        <v>298</v>
      </c>
      <c r="J718" s="233" t="str">
        <f>'WetLitterbags placem_collection'!Q59</f>
        <v>R435</v>
      </c>
      <c r="K718" s="235">
        <f>IFERROR(INDEX('Green_rooibos initial weight'!$C$5:$C$1749,MATCH(J718, 'Green_rooibos initial weight'!$A$5:$A$1749,0)),"")</f>
        <v>2.141</v>
      </c>
      <c r="L718" s="235">
        <f t="shared" si="82"/>
        <v>1.8912</v>
      </c>
      <c r="M718" s="235">
        <f>AVERAGE('Ashed teabags wet'!$J$814:$J$816)</f>
        <v>2.2816647271287041</v>
      </c>
      <c r="N718" s="235">
        <f t="shared" si="83"/>
        <v>1.8480491566805419</v>
      </c>
      <c r="O718" s="235">
        <f>IF(IFERROR(INDEX('Both teabags AfterWet'!$D$1:$D$839,MATCH(J718,'Both teabags AfterWet'!$B$1:$B$839,0)),"")="","",(IFERROR(INDEX('Both teabags AfterWet'!$D$1:$D$839,MATCH(J718,'Both teabags AfterWet'!$B$1:$B$839,0)),"")))</f>
        <v>1.4594</v>
      </c>
      <c r="P718" s="235">
        <f t="shared" si="84"/>
        <v>1.3088</v>
      </c>
      <c r="Q718" s="235">
        <f>IFERROR(INDEX('Ashed teabags wet'!$J$2:$J$825,MATCH(J718,'Ashed teabags wet'!$B$2:$B$825,0)),"")</f>
        <v>7.3673870333987725</v>
      </c>
      <c r="R718" s="235">
        <f t="shared" si="87"/>
        <v>1.2123756385068769</v>
      </c>
      <c r="S718" s="236">
        <f>'WetLitterbags placem_collection'!E59</f>
        <v>42766</v>
      </c>
      <c r="T718" s="236">
        <f>IF('WetLitterbags placem_collection'!G59="","",'WetLitterbags placem_collection'!G59)</f>
        <v>42820</v>
      </c>
      <c r="U718" s="237">
        <f t="shared" si="81"/>
        <v>54</v>
      </c>
      <c r="V718" s="235">
        <f t="shared" si="85"/>
        <v>0.58240000000000003</v>
      </c>
      <c r="W718" s="235">
        <f t="shared" si="86"/>
        <v>0.63567351817366502</v>
      </c>
      <c r="X718">
        <f>IFERROR(INDEX(Rainfall_Wet!$O$2:$O$217,MATCH(B718, Rainfall_Wet!$A$2:$A$217,0)),"")</f>
        <v>214.262898705</v>
      </c>
      <c r="Y718" s="241">
        <v>25.96</v>
      </c>
      <c r="Z718" s="241">
        <v>6.9200000000000008</v>
      </c>
      <c r="AA718" s="241">
        <v>67.12</v>
      </c>
      <c r="AB718" s="242" t="s">
        <v>2688</v>
      </c>
      <c r="AC718" s="241">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f>
        <v/>
      </c>
      <c r="AM718" t="str">
        <f>IF(ISNUMBER(SEARCH("H", 'WetLitterbags placem_collection'!Y59)),"YES","")</f>
        <v/>
      </c>
      <c r="AN718" t="str">
        <f>IF(ISNUMBER(SEARCH("R", 'WetLitterbags placem_collection'!Y59)),"YES","")</f>
        <v>YES</v>
      </c>
    </row>
    <row r="719" spans="1:40" ht="15" customHeight="1">
      <c r="A719" s="268" t="s">
        <v>2460</v>
      </c>
      <c r="B719" s="282">
        <f>'Dry_Litterbag Placem_Collection'!A60</f>
        <v>58</v>
      </c>
      <c r="C719" s="282" t="str">
        <f>'Dry_Litterbag Placem_Collection'!B60</f>
        <v>Makao</v>
      </c>
      <c r="D719" s="282" t="s">
        <v>2677</v>
      </c>
      <c r="E719" s="282" t="s">
        <v>20</v>
      </c>
      <c r="F719" s="282">
        <v>4</v>
      </c>
      <c r="G719" s="283" t="str">
        <f>'Dry_Litterbag Placem_Collection'!C60</f>
        <v>Dry_P4_T2</v>
      </c>
      <c r="H719" s="293" t="s">
        <v>3672</v>
      </c>
      <c r="I719" s="294" t="s">
        <v>298</v>
      </c>
      <c r="J719" s="233" t="str">
        <f>'WetLitterbags placem_collection'!Q60</f>
        <v>R31</v>
      </c>
      <c r="K719" s="235">
        <f>IFERROR(INDEX('Green_rooibos initial weight'!$C$5:$C$1749,MATCH(J719, 'Green_rooibos initial weight'!$A$5:$A$1749,0)),"")</f>
        <v>2.1589999999999998</v>
      </c>
      <c r="L719" s="235">
        <f t="shared" si="82"/>
        <v>1.9091999999999998</v>
      </c>
      <c r="M719" s="235">
        <f>AVERAGE('Ashed teabags wet'!$J$814:$J$816)</f>
        <v>2.2816647271287041</v>
      </c>
      <c r="N719" s="235">
        <f t="shared" si="83"/>
        <v>1.8656384570296585</v>
      </c>
      <c r="O719" s="235">
        <f>IF(IFERROR(INDEX('Both teabags AfterWet'!$D$1:$D$839,MATCH(J719,'Both teabags AfterWet'!$B$1:$B$839,0)),"")="","",(IFERROR(INDEX('Both teabags AfterWet'!$D$1:$D$839,MATCH(J719,'Both teabags AfterWet'!$B$1:$B$839,0)),"")))</f>
        <v>1.1857</v>
      </c>
      <c r="P719" s="235">
        <f t="shared" si="84"/>
        <v>1.0350999999999999</v>
      </c>
      <c r="Q719" s="235" t="str">
        <f>IFERROR(INDEX('Ashed teabags wet'!$J$2:$J$825,MATCH(J719,'Ashed teabags wet'!$B$2:$B$825,0)),"")</f>
        <v/>
      </c>
      <c r="R719" s="235" t="str">
        <f t="shared" si="87"/>
        <v/>
      </c>
      <c r="S719" s="236">
        <f>'WetLitterbags placem_collection'!E60</f>
        <v>42766</v>
      </c>
      <c r="T719" s="236">
        <f>IF('WetLitterbags placem_collection'!G60="","",'WetLitterbags placem_collection'!G60)</f>
        <v>42820</v>
      </c>
      <c r="U719" s="237">
        <f t="shared" si="81"/>
        <v>54</v>
      </c>
      <c r="V719" s="235">
        <f t="shared" si="85"/>
        <v>0.87409999999999988</v>
      </c>
      <c r="W719" s="235" t="str">
        <f t="shared" si="86"/>
        <v/>
      </c>
      <c r="X719">
        <f>IFERROR(INDEX(Rainfall_Wet!$O$2:$O$217,MATCH(B719, Rainfall_Wet!$A$2:$A$217,0)),"")</f>
        <v>214.262898705</v>
      </c>
      <c r="Y719" s="241">
        <v>25.96</v>
      </c>
      <c r="Z719" s="241">
        <v>6.9200000000000008</v>
      </c>
      <c r="AA719" s="241">
        <v>67.12</v>
      </c>
      <c r="AB719" s="242" t="s">
        <v>2688</v>
      </c>
      <c r="AC719" s="241">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f>
        <v/>
      </c>
      <c r="AM719" t="str">
        <f>IF(ISNUMBER(SEARCH("H", 'WetLitterbags placem_collection'!Y60)),"YES","")</f>
        <v/>
      </c>
      <c r="AN719" t="str">
        <f>IF(ISNUMBER(SEARCH("R", 'WetLitterbags placem_collection'!Y60)),"YES","")</f>
        <v/>
      </c>
    </row>
    <row r="720" spans="1:40" ht="15" customHeight="1">
      <c r="A720" s="268" t="s">
        <v>2460</v>
      </c>
      <c r="B720" s="282">
        <f>'Dry_Litterbag Placem_Collection'!A61</f>
        <v>59</v>
      </c>
      <c r="C720" s="282" t="str">
        <f>'Dry_Litterbag Placem_Collection'!B61</f>
        <v>Makao</v>
      </c>
      <c r="D720" s="282" t="s">
        <v>2677</v>
      </c>
      <c r="E720" s="282" t="s">
        <v>20</v>
      </c>
      <c r="F720" s="282">
        <v>4</v>
      </c>
      <c r="G720" s="283" t="str">
        <f>'Dry_Litterbag Placem_Collection'!C61</f>
        <v>Dry_P4_T3</v>
      </c>
      <c r="H720" s="293" t="s">
        <v>3672</v>
      </c>
      <c r="I720" s="294" t="s">
        <v>298</v>
      </c>
      <c r="J720" s="233" t="str">
        <f>'WetLitterbags placem_collection'!Q61</f>
        <v>R120</v>
      </c>
      <c r="K720" s="235">
        <f>IFERROR(INDEX('Green_rooibos initial weight'!$C$5:$C$1749,MATCH(J720, 'Green_rooibos initial weight'!$A$5:$A$1749,0)),"")</f>
        <v>2.2450000000000001</v>
      </c>
      <c r="L720" s="235">
        <f t="shared" si="82"/>
        <v>1.9952000000000001</v>
      </c>
      <c r="M720" s="235">
        <f>AVERAGE('Ashed teabags wet'!$J$814:$J$816)</f>
        <v>2.2816647271287041</v>
      </c>
      <c r="N720" s="235">
        <f t="shared" si="83"/>
        <v>1.9496762253643283</v>
      </c>
      <c r="O720" s="235">
        <f>IF(IFERROR(INDEX('Both teabags AfterWet'!$D$1:$D$839,MATCH(J720,'Both teabags AfterWet'!$B$1:$B$839,0)),"")="","",(IFERROR(INDEX('Both teabags AfterWet'!$D$1:$D$839,MATCH(J720,'Both teabags AfterWet'!$B$1:$B$839,0)),"")))</f>
        <v>1.4690000000000001</v>
      </c>
      <c r="P720" s="235">
        <f t="shared" si="84"/>
        <v>1.3184</v>
      </c>
      <c r="Q720" s="235">
        <f>IFERROR(INDEX('Ashed teabags wet'!$J$2:$J$825,MATCH(J720,'Ashed teabags wet'!$B$2:$B$825,0)),"")</f>
        <v>3.836571998007162</v>
      </c>
      <c r="R720" s="235">
        <f t="shared" si="87"/>
        <v>1.2678186347782736</v>
      </c>
      <c r="S720" s="236">
        <f>'WetLitterbags placem_collection'!E61</f>
        <v>42766</v>
      </c>
      <c r="T720" s="236">
        <f>IF('WetLitterbags placem_collection'!G61="","",'WetLitterbags placem_collection'!G61)</f>
        <v>42820</v>
      </c>
      <c r="U720" s="237">
        <f t="shared" si="81"/>
        <v>54</v>
      </c>
      <c r="V720" s="235">
        <f t="shared" si="85"/>
        <v>0.67680000000000007</v>
      </c>
      <c r="W720" s="235">
        <f t="shared" si="86"/>
        <v>0.68185759058605466</v>
      </c>
      <c r="X720">
        <f>IFERROR(INDEX(Rainfall_Wet!$O$2:$O$217,MATCH(B720, Rainfall_Wet!$A$2:$A$217,0)),"")</f>
        <v>214.262898705</v>
      </c>
      <c r="Y720" s="241">
        <v>25.96</v>
      </c>
      <c r="Z720" s="241">
        <v>6.9200000000000008</v>
      </c>
      <c r="AA720" s="241">
        <v>67.12</v>
      </c>
      <c r="AB720" s="242" t="s">
        <v>2688</v>
      </c>
      <c r="AC720" s="241">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f>
        <v/>
      </c>
      <c r="AM720" t="str">
        <f>IF(ISNUMBER(SEARCH("H", 'WetLitterbags placem_collection'!Y61)),"YES","")</f>
        <v/>
      </c>
      <c r="AN720" t="str">
        <f>IF(ISNUMBER(SEARCH("R", 'WetLitterbags placem_collection'!Y61)),"YES","")</f>
        <v/>
      </c>
    </row>
    <row r="721" spans="1:40" ht="15" customHeight="1">
      <c r="A721" s="268" t="s">
        <v>2460</v>
      </c>
      <c r="B721" s="282">
        <f>'Dry_Litterbag Placem_Collection'!A62</f>
        <v>60</v>
      </c>
      <c r="C721" s="282" t="str">
        <f>'Dry_Litterbag Placem_Collection'!B62</f>
        <v>Makao</v>
      </c>
      <c r="D721" s="282" t="s">
        <v>2677</v>
      </c>
      <c r="E721" s="282" t="s">
        <v>20</v>
      </c>
      <c r="F721" s="282">
        <v>4</v>
      </c>
      <c r="G721" s="283" t="str">
        <f>'Dry_Litterbag Placem_Collection'!C62</f>
        <v>Dry_P4_T4</v>
      </c>
      <c r="H721" s="293" t="s">
        <v>3672</v>
      </c>
      <c r="I721" s="294" t="s">
        <v>298</v>
      </c>
      <c r="J721" s="233" t="str">
        <f>'WetLitterbags placem_collection'!Q62</f>
        <v>R390</v>
      </c>
      <c r="K721" s="235">
        <f>IFERROR(INDEX('Green_rooibos initial weight'!$C$5:$C$1749,MATCH(J721, 'Green_rooibos initial weight'!$A$5:$A$1749,0)),"")</f>
        <v>2.2480000000000002</v>
      </c>
      <c r="L721" s="235">
        <f t="shared" si="82"/>
        <v>1.9982000000000002</v>
      </c>
      <c r="M721" s="235">
        <f>AVERAGE('Ashed teabags wet'!$J$814:$J$816)</f>
        <v>2.2816647271287041</v>
      </c>
      <c r="N721" s="235">
        <f t="shared" si="83"/>
        <v>1.9526077754225144</v>
      </c>
      <c r="O721" s="235">
        <f>IF(IFERROR(INDEX('Both teabags AfterWet'!$D$1:$D$839,MATCH(J721,'Both teabags AfterWet'!$B$1:$B$839,0)),"")="","",(IFERROR(INDEX('Both teabags AfterWet'!$D$1:$D$839,MATCH(J721,'Both teabags AfterWet'!$B$1:$B$839,0)),"")))</f>
        <v>1.5309999999999999</v>
      </c>
      <c r="P721" s="235">
        <f t="shared" si="84"/>
        <v>1.3803999999999998</v>
      </c>
      <c r="Q721" s="235">
        <f>IFERROR(INDEX('Ashed teabags wet'!$J$2:$J$825,MATCH(J721,'Ashed teabags wet'!$B$2:$B$825,0)),"")</f>
        <v>9.7068716962994532</v>
      </c>
      <c r="R721" s="235">
        <f t="shared" si="87"/>
        <v>1.2464063431042822</v>
      </c>
      <c r="S721" s="236">
        <f>'WetLitterbags placem_collection'!E62</f>
        <v>42766</v>
      </c>
      <c r="T721" s="236">
        <f>IF('WetLitterbags placem_collection'!G62="","",'WetLitterbags placem_collection'!G62)</f>
        <v>42820</v>
      </c>
      <c r="U721" s="237">
        <f t="shared" si="81"/>
        <v>54</v>
      </c>
      <c r="V721" s="235">
        <f t="shared" si="85"/>
        <v>0.61780000000000035</v>
      </c>
      <c r="W721" s="235">
        <f t="shared" si="86"/>
        <v>0.70620143231823218</v>
      </c>
      <c r="X721">
        <f>IFERROR(INDEX(Rainfall_Wet!$O$2:$O$217,MATCH(B721, Rainfall_Wet!$A$2:$A$217,0)),"")</f>
        <v>214.262898705</v>
      </c>
      <c r="Y721" s="241">
        <v>25.96</v>
      </c>
      <c r="Z721" s="241">
        <v>6.9200000000000008</v>
      </c>
      <c r="AA721" s="241">
        <v>67.12</v>
      </c>
      <c r="AB721" s="242" t="s">
        <v>2688</v>
      </c>
      <c r="AC721" s="241">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f>
        <v/>
      </c>
      <c r="AM721" t="str">
        <f>IF(ISNUMBER(SEARCH("H", 'WetLitterbags placem_collection'!Y62)),"YES","")</f>
        <v>YES</v>
      </c>
      <c r="AN721" t="str">
        <f>IF(ISNUMBER(SEARCH("R", 'WetLitterbags placem_collection'!Y62)),"YES","")</f>
        <v/>
      </c>
    </row>
    <row r="722" spans="1:40" ht="15" customHeight="1">
      <c r="A722" s="268" t="s">
        <v>2460</v>
      </c>
      <c r="B722" s="282">
        <f>'Dry_Litterbag Placem_Collection'!A63</f>
        <v>61</v>
      </c>
      <c r="C722" s="282" t="str">
        <f>'Dry_Litterbag Placem_Collection'!B63</f>
        <v>Makao</v>
      </c>
      <c r="D722" s="282" t="s">
        <v>2677</v>
      </c>
      <c r="E722" s="282" t="s">
        <v>20</v>
      </c>
      <c r="F722" s="282">
        <v>4</v>
      </c>
      <c r="G722" s="283" t="str">
        <f>'Dry_Litterbag Placem_Collection'!C63</f>
        <v>Dry_P4_T5</v>
      </c>
      <c r="H722" s="293" t="s">
        <v>3672</v>
      </c>
      <c r="I722" s="294" t="s">
        <v>298</v>
      </c>
      <c r="J722" s="233" t="str">
        <f>'WetLitterbags placem_collection'!Q63</f>
        <v>R143</v>
      </c>
      <c r="K722" s="235">
        <f>IFERROR(INDEX('Green_rooibos initial weight'!$C$5:$C$1749,MATCH(J722, 'Green_rooibos initial weight'!$A$5:$A$1749,0)),"")</f>
        <v>2.1560000000000001</v>
      </c>
      <c r="L722" s="235">
        <f t="shared" si="82"/>
        <v>1.9062000000000001</v>
      </c>
      <c r="M722" s="235">
        <f>AVERAGE('Ashed teabags wet'!$J$814:$J$816)</f>
        <v>2.2816647271287041</v>
      </c>
      <c r="N722" s="235">
        <f t="shared" si="83"/>
        <v>1.8627069069714728</v>
      </c>
      <c r="O722" s="235">
        <f>IF(IFERROR(INDEX('Both teabags AfterWet'!$D$1:$D$839,MATCH(J722,'Both teabags AfterWet'!$B$1:$B$839,0)),"")="","",(IFERROR(INDEX('Both teabags AfterWet'!$D$1:$D$839,MATCH(J722,'Both teabags AfterWet'!$B$1:$B$839,0)),"")))</f>
        <v>1.581</v>
      </c>
      <c r="P722" s="235">
        <f t="shared" si="84"/>
        <v>1.4303999999999999</v>
      </c>
      <c r="Q722" s="235">
        <f>IFERROR(INDEX('Ashed teabags wet'!$J$2:$J$825,MATCH(J722,'Ashed teabags wet'!$B$2:$B$825,0)),"")</f>
        <v>5.6762092793688481</v>
      </c>
      <c r="R722" s="235">
        <f t="shared" si="87"/>
        <v>1.349207502467908</v>
      </c>
      <c r="S722" s="236">
        <f>'WetLitterbags placem_collection'!E63</f>
        <v>42766</v>
      </c>
      <c r="T722" s="236">
        <f>IF('WetLitterbags placem_collection'!G63="","",'WetLitterbags placem_collection'!G63)</f>
        <v>42820</v>
      </c>
      <c r="U722" s="237">
        <f t="shared" si="81"/>
        <v>54</v>
      </c>
      <c r="V722" s="235">
        <f t="shared" si="85"/>
        <v>0.47580000000000022</v>
      </c>
      <c r="W722" s="235">
        <f t="shared" si="86"/>
        <v>0.51349940450356479</v>
      </c>
      <c r="X722">
        <f>IFERROR(INDEX(Rainfall_Wet!$O$2:$O$217,MATCH(B722, Rainfall_Wet!$A$2:$A$217,0)),"")</f>
        <v>214.262898705</v>
      </c>
      <c r="Y722" s="241">
        <v>25.96</v>
      </c>
      <c r="Z722" s="241">
        <v>6.9200000000000008</v>
      </c>
      <c r="AA722" s="241">
        <v>67.12</v>
      </c>
      <c r="AB722" s="242" t="s">
        <v>2688</v>
      </c>
      <c r="AC722" s="241">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f>
        <v/>
      </c>
      <c r="AM722" t="str">
        <f>IF(ISNUMBER(SEARCH("H", 'WetLitterbags placem_collection'!Y63)),"YES","")</f>
        <v/>
      </c>
      <c r="AN722" t="str">
        <f>IF(ISNUMBER(SEARCH("R", 'WetLitterbags placem_collection'!Y63)),"YES","")</f>
        <v/>
      </c>
    </row>
    <row r="723" spans="1:40" ht="15" customHeight="1">
      <c r="A723" s="268" t="s">
        <v>2460</v>
      </c>
      <c r="B723" s="282">
        <f>'Dry_Litterbag Placem_Collection'!A64</f>
        <v>62</v>
      </c>
      <c r="C723" s="282" t="str">
        <f>'Dry_Litterbag Placem_Collection'!B64</f>
        <v>Makao</v>
      </c>
      <c r="D723" s="282" t="s">
        <v>2677</v>
      </c>
      <c r="E723" s="282" t="s">
        <v>20</v>
      </c>
      <c r="F723" s="282">
        <v>4</v>
      </c>
      <c r="G723" s="283" t="str">
        <f>'Dry_Litterbag Placem_Collection'!C64</f>
        <v>Dry_P4_T6</v>
      </c>
      <c r="H723" s="293" t="s">
        <v>3672</v>
      </c>
      <c r="I723" s="294" t="s">
        <v>298</v>
      </c>
      <c r="J723" s="233" t="str">
        <f>'WetLitterbags placem_collection'!Q64</f>
        <v>R448</v>
      </c>
      <c r="K723" s="235">
        <f>IFERROR(INDEX('Green_rooibos initial weight'!$C$5:$C$1749,MATCH(J723, 'Green_rooibos initial weight'!$A$5:$A$1749,0)),"")</f>
        <v>2.2029999999999998</v>
      </c>
      <c r="L723" s="235">
        <f t="shared" si="82"/>
        <v>1.9531999999999998</v>
      </c>
      <c r="M723" s="235">
        <f>AVERAGE('Ashed teabags wet'!$J$814:$J$816)</f>
        <v>2.2816647271287041</v>
      </c>
      <c r="N723" s="235">
        <f t="shared" si="83"/>
        <v>1.908634524549722</v>
      </c>
      <c r="O723" s="235">
        <f>IF(IFERROR(INDEX('Both teabags AfterWet'!$D$1:$D$839,MATCH(J723,'Both teabags AfterWet'!$B$1:$B$839,0)),"")="","",(IFERROR(INDEX('Both teabags AfterWet'!$D$1:$D$839,MATCH(J723,'Both teabags AfterWet'!$B$1:$B$839,0)),"")))</f>
        <v>1.5379</v>
      </c>
      <c r="P723" s="235">
        <f t="shared" si="84"/>
        <v>1.3873</v>
      </c>
      <c r="Q723" s="235">
        <f>IFERROR(INDEX('Ashed teabags wet'!$J$2:$J$825,MATCH(J723,'Ashed teabags wet'!$B$2:$B$825,0)),"")</f>
        <v>6.7460317460323242</v>
      </c>
      <c r="R723" s="235">
        <f t="shared" si="87"/>
        <v>1.2937123015872936</v>
      </c>
      <c r="S723" s="236">
        <f>'WetLitterbags placem_collection'!E64</f>
        <v>42766</v>
      </c>
      <c r="T723" s="236">
        <f>IF('WetLitterbags placem_collection'!G64="","",'WetLitterbags placem_collection'!G64)</f>
        <v>42820</v>
      </c>
      <c r="U723" s="237">
        <f t="shared" si="81"/>
        <v>54</v>
      </c>
      <c r="V723" s="235">
        <f t="shared" si="85"/>
        <v>0.56589999999999985</v>
      </c>
      <c r="W723" s="235">
        <f t="shared" si="86"/>
        <v>0.61492222296242849</v>
      </c>
      <c r="X723">
        <f>IFERROR(INDEX(Rainfall_Wet!$O$2:$O$217,MATCH(B723, Rainfall_Wet!$A$2:$A$217,0)),"")</f>
        <v>214.262898705</v>
      </c>
      <c r="Y723" s="241">
        <v>25.96</v>
      </c>
      <c r="Z723" s="241">
        <v>6.9200000000000008</v>
      </c>
      <c r="AA723" s="241">
        <v>67.12</v>
      </c>
      <c r="AB723" s="242" t="s">
        <v>2688</v>
      </c>
      <c r="AC723" s="241">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f>
        <v/>
      </c>
      <c r="AM723" t="str">
        <f>IF(ISNUMBER(SEARCH("H", 'WetLitterbags placem_collection'!Y64)),"YES","")</f>
        <v/>
      </c>
      <c r="AN723" t="str">
        <f>IF(ISNUMBER(SEARCH("R", 'WetLitterbags placem_collection'!Y64)),"YES","")</f>
        <v/>
      </c>
    </row>
    <row r="724" spans="1:40" ht="15" customHeight="1">
      <c r="A724" s="268" t="s">
        <v>2460</v>
      </c>
      <c r="B724" s="282">
        <f>'Dry_Litterbag Placem_Collection'!A65</f>
        <v>63</v>
      </c>
      <c r="C724" s="282" t="str">
        <f>'Dry_Litterbag Placem_Collection'!B65</f>
        <v>Makao</v>
      </c>
      <c r="D724" s="282" t="s">
        <v>2677</v>
      </c>
      <c r="E724" s="282" t="s">
        <v>20</v>
      </c>
      <c r="F724" s="282">
        <v>4</v>
      </c>
      <c r="G724" s="283" t="str">
        <f>'Dry_Litterbag Placem_Collection'!C65</f>
        <v>Dry_P4_T7</v>
      </c>
      <c r="H724" s="293" t="s">
        <v>3672</v>
      </c>
      <c r="I724" s="294" t="s">
        <v>298</v>
      </c>
      <c r="J724" s="233" t="str">
        <f>'WetLitterbags placem_collection'!Q65</f>
        <v>R423</v>
      </c>
      <c r="K724" s="235">
        <f>IFERROR(INDEX('Green_rooibos initial weight'!$C$5:$C$1749,MATCH(J724, 'Green_rooibos initial weight'!$A$5:$A$1749,0)),"")</f>
        <v>2.1760000000000002</v>
      </c>
      <c r="L724" s="235">
        <f t="shared" si="82"/>
        <v>1.9262000000000001</v>
      </c>
      <c r="M724" s="235">
        <f>AVERAGE('Ashed teabags wet'!$J$814:$J$816)</f>
        <v>2.2816647271287041</v>
      </c>
      <c r="N724" s="235">
        <f t="shared" si="83"/>
        <v>1.8822505740260471</v>
      </c>
      <c r="O724" s="235">
        <f>IF(IFERROR(INDEX('Both teabags AfterWet'!$D$1:$D$839,MATCH(J724,'Both teabags AfterWet'!$B$1:$B$839,0)),"")="","",(IFERROR(INDEX('Both teabags AfterWet'!$D$1:$D$839,MATCH(J724,'Both teabags AfterWet'!$B$1:$B$839,0)),"")))</f>
        <v>1.6359999999999999</v>
      </c>
      <c r="P724" s="235">
        <f t="shared" si="84"/>
        <v>1.4853999999999998</v>
      </c>
      <c r="Q724" s="235">
        <f>IFERROR(INDEX('Ashed teabags wet'!$J$2:$J$825,MATCH(J724,'Ashed teabags wet'!$B$2:$B$825,0)),"")</f>
        <v>8.0404429465571852</v>
      </c>
      <c r="R724" s="235">
        <f t="shared" si="87"/>
        <v>1.3659672604718394</v>
      </c>
      <c r="S724" s="236">
        <f>'WetLitterbags placem_collection'!E65</f>
        <v>42766</v>
      </c>
      <c r="T724" s="236">
        <f>IF('WetLitterbags placem_collection'!G65="","",'WetLitterbags placem_collection'!G65)</f>
        <v>42820</v>
      </c>
      <c r="U724" s="237">
        <f t="shared" si="81"/>
        <v>54</v>
      </c>
      <c r="V724" s="235">
        <f t="shared" si="85"/>
        <v>0.4408000000000003</v>
      </c>
      <c r="W724" s="235">
        <f t="shared" si="86"/>
        <v>0.51628331355420776</v>
      </c>
      <c r="X724">
        <f>IFERROR(INDEX(Rainfall_Wet!$O$2:$O$217,MATCH(B724, Rainfall_Wet!$A$2:$A$217,0)),"")</f>
        <v>214.262898705</v>
      </c>
      <c r="Y724" s="241">
        <v>25.96</v>
      </c>
      <c r="Z724" s="241">
        <v>6.9200000000000008</v>
      </c>
      <c r="AA724" s="241">
        <v>67.12</v>
      </c>
      <c r="AB724" s="242" t="s">
        <v>2688</v>
      </c>
      <c r="AC724" s="241">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f>
        <v/>
      </c>
      <c r="AM724" t="str">
        <f>IF(ISNUMBER(SEARCH("H", 'WetLitterbags placem_collection'!Y65)),"YES","")</f>
        <v/>
      </c>
      <c r="AN724" t="str">
        <f>IF(ISNUMBER(SEARCH("R", 'WetLitterbags placem_collection'!Y65)),"YES","")</f>
        <v>YES</v>
      </c>
    </row>
    <row r="725" spans="1:40" ht="15" customHeight="1">
      <c r="A725" s="268" t="s">
        <v>2460</v>
      </c>
      <c r="B725" s="282">
        <f>'Dry_Litterbag Placem_Collection'!A66</f>
        <v>64</v>
      </c>
      <c r="C725" s="282" t="str">
        <f>'Dry_Litterbag Placem_Collection'!B66</f>
        <v>Makao</v>
      </c>
      <c r="D725" s="282" t="s">
        <v>2677</v>
      </c>
      <c r="E725" s="282" t="s">
        <v>20</v>
      </c>
      <c r="F725" s="282">
        <v>4</v>
      </c>
      <c r="G725" s="283" t="str">
        <f>'Dry_Litterbag Placem_Collection'!C66</f>
        <v>Dry_P4_T8</v>
      </c>
      <c r="H725" s="293" t="s">
        <v>3672</v>
      </c>
      <c r="I725" s="294" t="s">
        <v>298</v>
      </c>
      <c r="J725" s="233" t="str">
        <f>'WetLitterbags placem_collection'!Q66</f>
        <v>R550</v>
      </c>
      <c r="K725" s="235">
        <f>IFERROR(INDEX('Green_rooibos initial weight'!$C$5:$C$1749,MATCH(J725, 'Green_rooibos initial weight'!$A$5:$A$1749,0)),"")</f>
        <v>2.177</v>
      </c>
      <c r="L725" s="235">
        <f t="shared" si="82"/>
        <v>1.9272</v>
      </c>
      <c r="M725" s="235">
        <f>AVERAGE('Ashed teabags wet'!$J$814:$J$816)</f>
        <v>2.2816647271287041</v>
      </c>
      <c r="N725" s="235">
        <f t="shared" si="83"/>
        <v>1.8832277573787757</v>
      </c>
      <c r="O725" s="235">
        <f>IF(IFERROR(INDEX('Both teabags AfterWet'!$D$1:$D$839,MATCH(J725,'Both teabags AfterWet'!$B$1:$B$839,0)),"")="","",(IFERROR(INDEX('Both teabags AfterWet'!$D$1:$D$839,MATCH(J725,'Both teabags AfterWet'!$B$1:$B$839,0)),"")))</f>
        <v>1.6930000000000001</v>
      </c>
      <c r="P725" s="235">
        <f t="shared" si="84"/>
        <v>1.5424</v>
      </c>
      <c r="Q725" s="235">
        <f>IFERROR(INDEX('Ashed teabags wet'!$J$2:$J$825,MATCH(J725,'Ashed teabags wet'!$B$2:$B$825,0)),"")</f>
        <v>15.844027640671007</v>
      </c>
      <c r="R725" s="235">
        <f t="shared" si="87"/>
        <v>1.2980217176702904</v>
      </c>
      <c r="S725" s="236">
        <f>'WetLitterbags placem_collection'!E66</f>
        <v>42766</v>
      </c>
      <c r="T725" s="236">
        <f>IF('WetLitterbags placem_collection'!G66="","",'WetLitterbags placem_collection'!G66)</f>
        <v>42820</v>
      </c>
      <c r="U725" s="237">
        <f t="shared" si="81"/>
        <v>54</v>
      </c>
      <c r="V725" s="235">
        <f t="shared" si="85"/>
        <v>0.38480000000000003</v>
      </c>
      <c r="W725" s="235">
        <f t="shared" si="86"/>
        <v>0.58520603970848528</v>
      </c>
      <c r="X725">
        <f>IFERROR(INDEX(Rainfall_Wet!$O$2:$O$217,MATCH(B725, Rainfall_Wet!$A$2:$A$217,0)),"")</f>
        <v>214.262898705</v>
      </c>
      <c r="Y725" s="241">
        <v>25.96</v>
      </c>
      <c r="Z725" s="241">
        <v>6.9200000000000008</v>
      </c>
      <c r="AA725" s="241">
        <v>67.12</v>
      </c>
      <c r="AB725" s="242" t="s">
        <v>2688</v>
      </c>
      <c r="AC725" s="241">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f>
        <v/>
      </c>
      <c r="AM725" t="str">
        <f>IF(ISNUMBER(SEARCH("H", 'WetLitterbags placem_collection'!Y66)),"YES","")</f>
        <v/>
      </c>
      <c r="AN725" t="str">
        <f>IF(ISNUMBER(SEARCH("R", 'WetLitterbags placem_collection'!Y66)),"YES","")</f>
        <v/>
      </c>
    </row>
    <row r="726" spans="1:40" ht="15" customHeight="1">
      <c r="A726" s="268" t="s">
        <v>2460</v>
      </c>
      <c r="B726" s="282">
        <f>'Dry_Litterbag Placem_Collection'!A67</f>
        <v>65</v>
      </c>
      <c r="C726" s="282" t="str">
        <f>'Dry_Litterbag Placem_Collection'!B67</f>
        <v>Maswa</v>
      </c>
      <c r="D726" s="282" t="s">
        <v>2677</v>
      </c>
      <c r="E726" s="282" t="s">
        <v>2679</v>
      </c>
      <c r="F726" s="282">
        <v>1</v>
      </c>
      <c r="G726" s="283" t="str">
        <f>'Dry_Litterbag Placem_Collection'!C67</f>
        <v>Dry_W1_T1</v>
      </c>
      <c r="H726" s="293" t="s">
        <v>3672</v>
      </c>
      <c r="I726" s="294" t="s">
        <v>298</v>
      </c>
      <c r="J726" s="233" t="str">
        <f>'WetLitterbags placem_collection'!Q67</f>
        <v>R333</v>
      </c>
      <c r="K726" s="235">
        <f>IFERROR(INDEX('Green_rooibos initial weight'!$C$5:$C$1749,MATCH(J726, 'Green_rooibos initial weight'!$A$5:$A$1749,0)),"")</f>
        <v>2.27</v>
      </c>
      <c r="L726" s="235">
        <f t="shared" si="82"/>
        <v>2.0202</v>
      </c>
      <c r="M726" s="235">
        <f>AVERAGE('Ashed teabags wet'!$J$814:$J$816)</f>
        <v>2.2816647271287041</v>
      </c>
      <c r="N726" s="235">
        <f t="shared" si="83"/>
        <v>1.9741058091825459</v>
      </c>
      <c r="O726" s="235">
        <f>IF(IFERROR(INDEX('Both teabags AfterWet'!$D$1:$D$839,MATCH(J726,'Both teabags AfterWet'!$B$1:$B$839,0)),"")="","",(IFERROR(INDEX('Both teabags AfterWet'!$D$1:$D$839,MATCH(J726,'Both teabags AfterWet'!$B$1:$B$839,0)),"")))</f>
        <v>1.6319999999999999</v>
      </c>
      <c r="P726" s="235">
        <f t="shared" si="84"/>
        <v>1.4813999999999998</v>
      </c>
      <c r="Q726" s="235">
        <f>IFERROR(INDEX('Ashed teabags wet'!$J$2:$J$825,MATCH(J726,'Ashed teabags wet'!$B$2:$B$825,0)),"")</f>
        <v>3.9440838741890998</v>
      </c>
      <c r="R726" s="235">
        <f t="shared" si="87"/>
        <v>1.4229723414877624</v>
      </c>
      <c r="S726" s="236">
        <f>'WetLitterbags placem_collection'!E67</f>
        <v>42767</v>
      </c>
      <c r="T726" s="236">
        <f>IF('WetLitterbags placem_collection'!G67="","",'WetLitterbags placem_collection'!G67)</f>
        <v>42818</v>
      </c>
      <c r="U726" s="237">
        <f t="shared" si="81"/>
        <v>51</v>
      </c>
      <c r="V726" s="235">
        <f t="shared" si="85"/>
        <v>0.53880000000000017</v>
      </c>
      <c r="W726" s="235">
        <f t="shared" si="86"/>
        <v>0.55113346769478344</v>
      </c>
      <c r="X726">
        <f>IFERROR(INDEX(Rainfall_Wet!$O$2:$O$217,MATCH(B726, Rainfall_Wet!$A$2:$A$217,0)),"")</f>
        <v>185.630065823</v>
      </c>
      <c r="Y726" s="241">
        <v>47.96</v>
      </c>
      <c r="Z726" s="241">
        <v>22.919999999999995</v>
      </c>
      <c r="AA726" s="241">
        <v>29.120000000000012</v>
      </c>
      <c r="AB726" s="242" t="s">
        <v>2691</v>
      </c>
      <c r="AC726" s="241">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f>
        <v/>
      </c>
      <c r="AM726" t="str">
        <f>IF(ISNUMBER(SEARCH("H", 'WetLitterbags placem_collection'!Y67)),"YES","")</f>
        <v/>
      </c>
      <c r="AN726" t="str">
        <f>IF(ISNUMBER(SEARCH("R", 'WetLitterbags placem_collection'!Y67)),"YES","")</f>
        <v>YES</v>
      </c>
    </row>
    <row r="727" spans="1:40" ht="15" customHeight="1">
      <c r="A727" s="268" t="s">
        <v>2460</v>
      </c>
      <c r="B727" s="282">
        <f>'Dry_Litterbag Placem_Collection'!A68</f>
        <v>66</v>
      </c>
      <c r="C727" s="282" t="str">
        <f>'Dry_Litterbag Placem_Collection'!B68</f>
        <v>Maswa</v>
      </c>
      <c r="D727" s="282" t="s">
        <v>2677</v>
      </c>
      <c r="E727" s="282" t="s">
        <v>2679</v>
      </c>
      <c r="F727" s="282">
        <v>1</v>
      </c>
      <c r="G727" s="283" t="str">
        <f>'Dry_Litterbag Placem_Collection'!C68</f>
        <v>Dry_W1_T2</v>
      </c>
      <c r="H727" s="293" t="s">
        <v>3672</v>
      </c>
      <c r="I727" s="294" t="s">
        <v>298</v>
      </c>
      <c r="J727" s="233" t="str">
        <f>'WetLitterbags placem_collection'!Q68</f>
        <v>R252</v>
      </c>
      <c r="K727" s="235">
        <f>IFERROR(INDEX('Green_rooibos initial weight'!$C$5:$C$1749,MATCH(J727, 'Green_rooibos initial weight'!$A$5:$A$1749,0)),"")</f>
        <v>2.2069999999999999</v>
      </c>
      <c r="L727" s="235">
        <f t="shared" si="82"/>
        <v>1.9571999999999998</v>
      </c>
      <c r="M727" s="235">
        <f>AVERAGE('Ashed teabags wet'!$J$814:$J$816)</f>
        <v>2.2816647271287041</v>
      </c>
      <c r="N727" s="235">
        <f t="shared" si="83"/>
        <v>1.9125432579606367</v>
      </c>
      <c r="O727" s="235">
        <f>IF(IFERROR(INDEX('Both teabags AfterWet'!$D$1:$D$839,MATCH(J727,'Both teabags AfterWet'!$B$1:$B$839,0)),"")="","",(IFERROR(INDEX('Both teabags AfterWet'!$D$1:$D$839,MATCH(J727,'Both teabags AfterWet'!$B$1:$B$839,0)),"")))</f>
        <v>1.6584000000000001</v>
      </c>
      <c r="P727" s="235">
        <f t="shared" si="84"/>
        <v>1.5078</v>
      </c>
      <c r="Q727" s="235" t="str">
        <f>IFERROR(INDEX('Ashed teabags wet'!$J$2:$J$825,MATCH(J727,'Ashed teabags wet'!$B$2:$B$825,0)),"")</f>
        <v/>
      </c>
      <c r="R727" s="235" t="str">
        <f t="shared" si="87"/>
        <v/>
      </c>
      <c r="S727" s="236">
        <f>'WetLitterbags placem_collection'!E68</f>
        <v>42767</v>
      </c>
      <c r="T727" s="236">
        <f>IF('WetLitterbags placem_collection'!G68="","",'WetLitterbags placem_collection'!G68)</f>
        <v>42818</v>
      </c>
      <c r="U727" s="237">
        <f t="shared" ref="U727:U790" si="88">IFERROR(T727-S727,"")</f>
        <v>51</v>
      </c>
      <c r="V727" s="235">
        <f t="shared" si="85"/>
        <v>0.4493999999999998</v>
      </c>
      <c r="W727" s="235" t="str">
        <f t="shared" si="86"/>
        <v/>
      </c>
      <c r="X727">
        <f>IFERROR(INDEX(Rainfall_Wet!$O$2:$O$217,MATCH(B727, Rainfall_Wet!$A$2:$A$217,0)),"")</f>
        <v>185.630065823</v>
      </c>
      <c r="Y727" s="241">
        <v>47.96</v>
      </c>
      <c r="Z727" s="241">
        <v>22.919999999999995</v>
      </c>
      <c r="AA727" s="241">
        <v>29.120000000000012</v>
      </c>
      <c r="AB727" s="242" t="s">
        <v>2691</v>
      </c>
      <c r="AC727" s="241">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f>
        <v/>
      </c>
      <c r="AM727" t="str">
        <f>IF(ISNUMBER(SEARCH("H", 'WetLitterbags placem_collection'!Y68)),"YES","")</f>
        <v/>
      </c>
      <c r="AN727" t="str">
        <f>IF(ISNUMBER(SEARCH("R", 'WetLitterbags placem_collection'!Y68)),"YES","")</f>
        <v/>
      </c>
    </row>
    <row r="728" spans="1:40" ht="15" customHeight="1">
      <c r="A728" s="268" t="s">
        <v>2460</v>
      </c>
      <c r="B728" s="282">
        <f>'Dry_Litterbag Placem_Collection'!A69</f>
        <v>67</v>
      </c>
      <c r="C728" s="282" t="str">
        <f>'Dry_Litterbag Placem_Collection'!B69</f>
        <v>Maswa</v>
      </c>
      <c r="D728" s="282" t="s">
        <v>2677</v>
      </c>
      <c r="E728" s="282" t="s">
        <v>2679</v>
      </c>
      <c r="F728" s="282">
        <v>1</v>
      </c>
      <c r="G728" s="283" t="str">
        <f>'Dry_Litterbag Placem_Collection'!C69</f>
        <v>Dry_W1_T3</v>
      </c>
      <c r="H728" s="293" t="s">
        <v>3672</v>
      </c>
      <c r="I728" s="294" t="s">
        <v>298</v>
      </c>
      <c r="J728" s="233" t="str">
        <f>'WetLitterbags placem_collection'!Q69</f>
        <v>R44</v>
      </c>
      <c r="K728" s="235">
        <f>IFERROR(INDEX('Green_rooibos initial weight'!$C$5:$C$1749,MATCH(J728, 'Green_rooibos initial weight'!$A$5:$A$1749,0)),"")</f>
        <v>2.2480000000000002</v>
      </c>
      <c r="L728" s="235">
        <f t="shared" si="82"/>
        <v>1.9982000000000002</v>
      </c>
      <c r="M728" s="235">
        <f>AVERAGE('Ashed teabags wet'!$J$814:$J$816)</f>
        <v>2.2816647271287041</v>
      </c>
      <c r="N728" s="235">
        <f t="shared" si="83"/>
        <v>1.9526077754225144</v>
      </c>
      <c r="O728" s="235">
        <f>IF(IFERROR(INDEX('Both teabags AfterWet'!$D$1:$D$839,MATCH(J728,'Both teabags AfterWet'!$B$1:$B$839,0)),"")="","",(IFERROR(INDEX('Both teabags AfterWet'!$D$1:$D$839,MATCH(J728,'Both teabags AfterWet'!$B$1:$B$839,0)),"")))</f>
        <v>1.5427999999999999</v>
      </c>
      <c r="P728" s="235">
        <f t="shared" si="84"/>
        <v>1.3921999999999999</v>
      </c>
      <c r="Q728" s="235">
        <f>IFERROR(INDEX('Ashed teabags wet'!$J$2:$J$825,MATCH(J728,'Ashed teabags wet'!$B$2:$B$825,0)),"")</f>
        <v>3.2098765432091394</v>
      </c>
      <c r="R728" s="235">
        <f t="shared" si="87"/>
        <v>1.3475120987654423</v>
      </c>
      <c r="S728" s="236">
        <f>'WetLitterbags placem_collection'!E69</f>
        <v>42767</v>
      </c>
      <c r="T728" s="236">
        <f>IF('WetLitterbags placem_collection'!G69="","",'WetLitterbags placem_collection'!G69)</f>
        <v>42818</v>
      </c>
      <c r="U728" s="237">
        <f t="shared" si="88"/>
        <v>51</v>
      </c>
      <c r="V728" s="235">
        <f t="shared" si="85"/>
        <v>0.60600000000000032</v>
      </c>
      <c r="W728" s="235">
        <f t="shared" si="86"/>
        <v>0.60509567665707209</v>
      </c>
      <c r="X728">
        <f>IFERROR(INDEX(Rainfall_Wet!$O$2:$O$217,MATCH(B728, Rainfall_Wet!$A$2:$A$217,0)),"")</f>
        <v>185.630065823</v>
      </c>
      <c r="Y728" s="241">
        <v>47.96</v>
      </c>
      <c r="Z728" s="241">
        <v>22.919999999999995</v>
      </c>
      <c r="AA728" s="241">
        <v>29.120000000000012</v>
      </c>
      <c r="AB728" s="242" t="s">
        <v>2691</v>
      </c>
      <c r="AC728" s="241">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f>
        <v/>
      </c>
      <c r="AM728" t="str">
        <f>IF(ISNUMBER(SEARCH("H", 'WetLitterbags placem_collection'!Y69)),"YES","")</f>
        <v/>
      </c>
      <c r="AN728" t="str">
        <f>IF(ISNUMBER(SEARCH("R", 'WetLitterbags placem_collection'!Y69)),"YES","")</f>
        <v/>
      </c>
    </row>
    <row r="729" spans="1:40" ht="15" customHeight="1">
      <c r="A729" s="268" t="s">
        <v>2460</v>
      </c>
      <c r="B729" s="282">
        <f>'Dry_Litterbag Placem_Collection'!A70</f>
        <v>68</v>
      </c>
      <c r="C729" s="282" t="str">
        <f>'Dry_Litterbag Placem_Collection'!B70</f>
        <v>Maswa</v>
      </c>
      <c r="D729" s="282" t="s">
        <v>2677</v>
      </c>
      <c r="E729" s="282" t="s">
        <v>2679</v>
      </c>
      <c r="F729" s="282">
        <v>1</v>
      </c>
      <c r="G729" s="283" t="str">
        <f>'Dry_Litterbag Placem_Collection'!C70</f>
        <v>Dry_W1_T4</v>
      </c>
      <c r="H729" s="293" t="s">
        <v>3672</v>
      </c>
      <c r="I729" s="294" t="s">
        <v>298</v>
      </c>
      <c r="J729" s="233" t="str">
        <f>'WetLitterbags placem_collection'!Q70</f>
        <v>R9</v>
      </c>
      <c r="K729" s="235">
        <f>IFERROR(INDEX('Green_rooibos initial weight'!$C$5:$C$1749,MATCH(J729, 'Green_rooibos initial weight'!$A$5:$A$1749,0)),"")</f>
        <v>2.2679999999999998</v>
      </c>
      <c r="L729" s="235">
        <f t="shared" si="82"/>
        <v>2.0181999999999998</v>
      </c>
      <c r="M729" s="235">
        <f>AVERAGE('Ashed teabags wet'!$J$814:$J$816)</f>
        <v>2.2816647271287041</v>
      </c>
      <c r="N729" s="235">
        <f t="shared" si="83"/>
        <v>1.9721514424770883</v>
      </c>
      <c r="O729" s="235">
        <f>IF(IFERROR(INDEX('Both teabags AfterWet'!$D$1:$D$839,MATCH(J729,'Both teabags AfterWet'!$B$1:$B$839,0)),"")="","",(IFERROR(INDEX('Both teabags AfterWet'!$D$1:$D$839,MATCH(J729,'Both teabags AfterWet'!$B$1:$B$839,0)),"")))</f>
        <v>1.7050000000000001</v>
      </c>
      <c r="P729" s="235">
        <f t="shared" si="84"/>
        <v>1.5544</v>
      </c>
      <c r="Q729" s="235">
        <f>IFERROR(INDEX('Ashed teabags wet'!$J$2:$J$825,MATCH(J729,'Ashed teabags wet'!$B$2:$B$825,0)),"")</f>
        <v>6.1938061938065374</v>
      </c>
      <c r="R729" s="235">
        <f t="shared" si="87"/>
        <v>1.4581234765234712</v>
      </c>
      <c r="S729" s="236">
        <f>'WetLitterbags placem_collection'!E70</f>
        <v>42767</v>
      </c>
      <c r="T729" s="236">
        <f>IF('WetLitterbags placem_collection'!G70="","",'WetLitterbags placem_collection'!G70)</f>
        <v>42818</v>
      </c>
      <c r="U729" s="237">
        <f t="shared" si="88"/>
        <v>51</v>
      </c>
      <c r="V729" s="235">
        <f t="shared" si="85"/>
        <v>0.46379999999999977</v>
      </c>
      <c r="W729" s="235">
        <f t="shared" si="86"/>
        <v>0.51402796595361711</v>
      </c>
      <c r="X729">
        <f>IFERROR(INDEX(Rainfall_Wet!$O$2:$O$217,MATCH(B729, Rainfall_Wet!$A$2:$A$217,0)),"")</f>
        <v>185.630065823</v>
      </c>
      <c r="Y729" s="241">
        <v>47.96</v>
      </c>
      <c r="Z729" s="241">
        <v>22.919999999999995</v>
      </c>
      <c r="AA729" s="241">
        <v>29.120000000000012</v>
      </c>
      <c r="AB729" s="242" t="s">
        <v>2691</v>
      </c>
      <c r="AC729" s="241">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f>
        <v/>
      </c>
      <c r="AM729" t="str">
        <f>IF(ISNUMBER(SEARCH("H", 'WetLitterbags placem_collection'!Y70)),"YES","")</f>
        <v/>
      </c>
      <c r="AN729" t="str">
        <f>IF(ISNUMBER(SEARCH("R", 'WetLitterbags placem_collection'!Y70)),"YES","")</f>
        <v/>
      </c>
    </row>
    <row r="730" spans="1:40" ht="15" customHeight="1">
      <c r="A730" s="268" t="s">
        <v>2460</v>
      </c>
      <c r="B730" s="282">
        <f>'Dry_Litterbag Placem_Collection'!A71</f>
        <v>69</v>
      </c>
      <c r="C730" s="282" t="str">
        <f>'Dry_Litterbag Placem_Collection'!B71</f>
        <v>Maswa</v>
      </c>
      <c r="D730" s="282" t="s">
        <v>2677</v>
      </c>
      <c r="E730" s="282" t="s">
        <v>2679</v>
      </c>
      <c r="F730" s="282">
        <v>1</v>
      </c>
      <c r="G730" s="283" t="str">
        <f>'Dry_Litterbag Placem_Collection'!C71</f>
        <v>Dry_W1_T5</v>
      </c>
      <c r="H730" s="293" t="s">
        <v>3672</v>
      </c>
      <c r="I730" s="294" t="s">
        <v>298</v>
      </c>
      <c r="J730" s="233" t="str">
        <f>'WetLitterbags placem_collection'!Q71</f>
        <v>R251</v>
      </c>
      <c r="K730" s="235">
        <f>IFERROR(INDEX('Green_rooibos initial weight'!$C$5:$C$1749,MATCH(J730, 'Green_rooibos initial weight'!$A$5:$A$1749,0)),"")</f>
        <v>2.266</v>
      </c>
      <c r="L730" s="235">
        <f t="shared" si="82"/>
        <v>2.0162</v>
      </c>
      <c r="M730" s="235">
        <f>AVERAGE('Ashed teabags wet'!$J$814:$J$816)</f>
        <v>2.2816647271287041</v>
      </c>
      <c r="N730" s="235">
        <f t="shared" si="83"/>
        <v>1.9701970757716312</v>
      </c>
      <c r="O730" s="235">
        <f>IF(IFERROR(INDEX('Both teabags AfterWet'!$D$1:$D$839,MATCH(J730,'Both teabags AfterWet'!$B$1:$B$839,0)),"")="","",(IFERROR(INDEX('Both teabags AfterWet'!$D$1:$D$839,MATCH(J730,'Both teabags AfterWet'!$B$1:$B$839,0)),"")))</f>
        <v>1.8979999999999999</v>
      </c>
      <c r="P730" s="235">
        <f t="shared" si="84"/>
        <v>1.7473999999999998</v>
      </c>
      <c r="Q730" s="235">
        <f>IFERROR(INDEX('Ashed teabags wet'!$J$2:$J$825,MATCH(J730,'Ashed teabags wet'!$B$2:$B$825,0)),"")</f>
        <v>14.026483570377628</v>
      </c>
      <c r="R730" s="235">
        <f t="shared" si="87"/>
        <v>1.5023012260912212</v>
      </c>
      <c r="S730" s="236">
        <f>'WetLitterbags placem_collection'!E71</f>
        <v>42767</v>
      </c>
      <c r="T730" s="236">
        <f>IF('WetLitterbags placem_collection'!G71="","",'WetLitterbags placem_collection'!G71)</f>
        <v>42818</v>
      </c>
      <c r="U730" s="237">
        <f t="shared" si="88"/>
        <v>51</v>
      </c>
      <c r="V730" s="235">
        <f t="shared" si="85"/>
        <v>0.26880000000000015</v>
      </c>
      <c r="W730" s="235">
        <f t="shared" si="86"/>
        <v>0.46789584968040998</v>
      </c>
      <c r="X730">
        <f>IFERROR(INDEX(Rainfall_Wet!$O$2:$O$217,MATCH(B730, Rainfall_Wet!$A$2:$A$217,0)),"")</f>
        <v>185.630065823</v>
      </c>
      <c r="Y730" s="241">
        <v>47.96</v>
      </c>
      <c r="Z730" s="241">
        <v>22.919999999999995</v>
      </c>
      <c r="AA730" s="241">
        <v>29.120000000000012</v>
      </c>
      <c r="AB730" s="242" t="s">
        <v>2691</v>
      </c>
      <c r="AC730" s="241">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f>
        <v/>
      </c>
      <c r="AM730" t="str">
        <f>IF(ISNUMBER(SEARCH("H", 'WetLitterbags placem_collection'!Y71)),"YES","")</f>
        <v/>
      </c>
      <c r="AN730" t="str">
        <f>IF(ISNUMBER(SEARCH("R", 'WetLitterbags placem_collection'!Y71)),"YES","")</f>
        <v>YES</v>
      </c>
    </row>
    <row r="731" spans="1:40" ht="15" customHeight="1">
      <c r="A731" s="268" t="s">
        <v>2460</v>
      </c>
      <c r="B731" s="282">
        <f>'Dry_Litterbag Placem_Collection'!A72</f>
        <v>70</v>
      </c>
      <c r="C731" s="282" t="str">
        <f>'Dry_Litterbag Placem_Collection'!B72</f>
        <v>Maswa</v>
      </c>
      <c r="D731" s="282" t="s">
        <v>2677</v>
      </c>
      <c r="E731" s="282" t="s">
        <v>2679</v>
      </c>
      <c r="F731" s="282">
        <v>1</v>
      </c>
      <c r="G731" s="283" t="str">
        <f>'Dry_Litterbag Placem_Collection'!C72</f>
        <v>Dry_W1_T6</v>
      </c>
      <c r="H731" s="293" t="s">
        <v>3672</v>
      </c>
      <c r="I731" s="294" t="s">
        <v>298</v>
      </c>
      <c r="J731" s="233" t="str">
        <f>'WetLitterbags placem_collection'!Q72</f>
        <v>R266</v>
      </c>
      <c r="K731" s="235">
        <f>IFERROR(INDEX('Green_rooibos initial weight'!$C$5:$C$1749,MATCH(J731, 'Green_rooibos initial weight'!$A$5:$A$1749,0)),"")</f>
        <v>2.1720000000000002</v>
      </c>
      <c r="L731" s="235">
        <f t="shared" si="82"/>
        <v>1.9222000000000001</v>
      </c>
      <c r="M731" s="235">
        <f>AVERAGE('Ashed teabags wet'!$J$814:$J$816)</f>
        <v>2.2816647271287041</v>
      </c>
      <c r="N731" s="235">
        <f t="shared" si="83"/>
        <v>1.8783418406151322</v>
      </c>
      <c r="O731" s="235">
        <f>IF(IFERROR(INDEX('Both teabags AfterWet'!$D$1:$D$839,MATCH(J731,'Both teabags AfterWet'!$B$1:$B$839,0)),"")="","",(IFERROR(INDEX('Both teabags AfterWet'!$D$1:$D$839,MATCH(J731,'Both teabags AfterWet'!$B$1:$B$839,0)),"")))</f>
        <v>1.599</v>
      </c>
      <c r="P731" s="235">
        <f t="shared" si="84"/>
        <v>1.4483999999999999</v>
      </c>
      <c r="Q731" s="235">
        <f>IFERROR(INDEX('Ashed teabags wet'!$J$2:$J$825,MATCH(J731,'Ashed teabags wet'!$B$2:$B$825,0)),"")</f>
        <v>2.9397110114603966</v>
      </c>
      <c r="R731" s="235">
        <f t="shared" si="87"/>
        <v>1.4058212257100076</v>
      </c>
      <c r="S731" s="236">
        <f>'WetLitterbags placem_collection'!E72</f>
        <v>42767</v>
      </c>
      <c r="T731" s="236">
        <f>IF('WetLitterbags placem_collection'!G72="","",'WetLitterbags placem_collection'!G72)</f>
        <v>42818</v>
      </c>
      <c r="U731" s="237">
        <f t="shared" si="88"/>
        <v>51</v>
      </c>
      <c r="V731" s="235">
        <f t="shared" si="85"/>
        <v>0.47380000000000022</v>
      </c>
      <c r="W731" s="235">
        <f t="shared" si="86"/>
        <v>0.47252061490512465</v>
      </c>
      <c r="X731">
        <f>IFERROR(INDEX(Rainfall_Wet!$O$2:$O$217,MATCH(B731, Rainfall_Wet!$A$2:$A$217,0)),"")</f>
        <v>185.630065823</v>
      </c>
      <c r="Y731" s="241">
        <v>47.96</v>
      </c>
      <c r="Z731" s="241">
        <v>22.919999999999995</v>
      </c>
      <c r="AA731" s="241">
        <v>29.120000000000012</v>
      </c>
      <c r="AB731" s="242" t="s">
        <v>2691</v>
      </c>
      <c r="AC731" s="241">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f>
        <v/>
      </c>
      <c r="AM731" t="str">
        <f>IF(ISNUMBER(SEARCH("H", 'WetLitterbags placem_collection'!Y72)),"YES","")</f>
        <v/>
      </c>
      <c r="AN731" t="str">
        <f>IF(ISNUMBER(SEARCH("R", 'WetLitterbags placem_collection'!Y72)),"YES","")</f>
        <v>YES</v>
      </c>
    </row>
    <row r="732" spans="1:40" ht="15" customHeight="1">
      <c r="A732" s="268" t="s">
        <v>2460</v>
      </c>
      <c r="B732" s="282">
        <f>'Dry_Litterbag Placem_Collection'!A73</f>
        <v>71</v>
      </c>
      <c r="C732" s="282" t="str">
        <f>'Dry_Litterbag Placem_Collection'!B73</f>
        <v>Maswa</v>
      </c>
      <c r="D732" s="282" t="s">
        <v>2677</v>
      </c>
      <c r="E732" s="282" t="s">
        <v>2679</v>
      </c>
      <c r="F732" s="282">
        <v>1</v>
      </c>
      <c r="G732" s="283" t="str">
        <f>'Dry_Litterbag Placem_Collection'!C73</f>
        <v>Dry_W1_T7</v>
      </c>
      <c r="H732" s="293" t="s">
        <v>3672</v>
      </c>
      <c r="I732" s="294" t="s">
        <v>298</v>
      </c>
      <c r="J732" s="233" t="str">
        <f>'WetLitterbags placem_collection'!Q73</f>
        <v>R528</v>
      </c>
      <c r="K732" s="235">
        <f>IFERROR(INDEX('Green_rooibos initial weight'!$C$5:$C$1749,MATCH(J732, 'Green_rooibos initial weight'!$A$5:$A$1749,0)),"")</f>
        <v>2.1019999999999999</v>
      </c>
      <c r="L732" s="235">
        <f t="shared" si="82"/>
        <v>1.8521999999999998</v>
      </c>
      <c r="M732" s="235">
        <f>AVERAGE('Ashed teabags wet'!$J$814:$J$816)</f>
        <v>2.2816647271287041</v>
      </c>
      <c r="N732" s="235">
        <f t="shared" si="83"/>
        <v>1.809939005924122</v>
      </c>
      <c r="O732" s="235">
        <f>IF(IFERROR(INDEX('Both teabags AfterWet'!$D$1:$D$839,MATCH(J732,'Both teabags AfterWet'!$B$1:$B$839,0)),"")="","",(IFERROR(INDEX('Both teabags AfterWet'!$D$1:$D$839,MATCH(J732,'Both teabags AfterWet'!$B$1:$B$839,0)),"")))</f>
        <v>1.5779000000000001</v>
      </c>
      <c r="P732" s="235">
        <f t="shared" si="84"/>
        <v>1.4273</v>
      </c>
      <c r="Q732" s="235">
        <f>IFERROR(INDEX('Ashed teabags wet'!$J$2:$J$825,MATCH(J732,'Ashed teabags wet'!$B$2:$B$825,0)),"")</f>
        <v>2.689243027888772</v>
      </c>
      <c r="R732" s="235">
        <f t="shared" si="87"/>
        <v>1.3889164342629436</v>
      </c>
      <c r="S732" s="236">
        <f>'WetLitterbags placem_collection'!E73</f>
        <v>42767</v>
      </c>
      <c r="T732" s="236">
        <f>IF('WetLitterbags placem_collection'!G73="","",'WetLitterbags placem_collection'!G73)</f>
        <v>42818</v>
      </c>
      <c r="U732" s="237">
        <f t="shared" si="88"/>
        <v>51</v>
      </c>
      <c r="V732" s="235">
        <f t="shared" si="85"/>
        <v>0.42489999999999983</v>
      </c>
      <c r="W732" s="235">
        <f t="shared" si="86"/>
        <v>0.4210225716611784</v>
      </c>
      <c r="X732">
        <f>IFERROR(INDEX(Rainfall_Wet!$O$2:$O$217,MATCH(B732, Rainfall_Wet!$A$2:$A$217,0)),"")</f>
        <v>185.630065823</v>
      </c>
      <c r="Y732" s="241">
        <v>47.96</v>
      </c>
      <c r="Z732" s="241">
        <v>22.919999999999995</v>
      </c>
      <c r="AA732" s="241">
        <v>29.120000000000012</v>
      </c>
      <c r="AB732" s="242" t="s">
        <v>2691</v>
      </c>
      <c r="AC732" s="241">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f>
        <v/>
      </c>
      <c r="AM732" t="str">
        <f>IF(ISNUMBER(SEARCH("H", 'WetLitterbags placem_collection'!Y73)),"YES","")</f>
        <v/>
      </c>
      <c r="AN732" t="str">
        <f>IF(ISNUMBER(SEARCH("R", 'WetLitterbags placem_collection'!Y73)),"YES","")</f>
        <v/>
      </c>
    </row>
    <row r="733" spans="1:40" ht="15" customHeight="1">
      <c r="A733" s="268" t="s">
        <v>2460</v>
      </c>
      <c r="B733" s="282">
        <f>'Dry_Litterbag Placem_Collection'!A74</f>
        <v>72</v>
      </c>
      <c r="C733" s="282" t="str">
        <f>'Dry_Litterbag Placem_Collection'!B74</f>
        <v>Maswa</v>
      </c>
      <c r="D733" s="282" t="s">
        <v>2677</v>
      </c>
      <c r="E733" s="282" t="s">
        <v>2679</v>
      </c>
      <c r="F733" s="282">
        <v>1</v>
      </c>
      <c r="G733" s="283" t="str">
        <f>'Dry_Litterbag Placem_Collection'!C74</f>
        <v>Dry_W1_T8</v>
      </c>
      <c r="H733" s="293" t="s">
        <v>3672</v>
      </c>
      <c r="I733" s="294" t="s">
        <v>298</v>
      </c>
      <c r="J733" s="233" t="str">
        <f>'WetLitterbags placem_collection'!Q74</f>
        <v>R14</v>
      </c>
      <c r="K733" s="235">
        <f>IFERROR(INDEX('Green_rooibos initial weight'!$C$5:$C$1749,MATCH(J733, 'Green_rooibos initial weight'!$A$5:$A$1749,0)),"")</f>
        <v>2.181</v>
      </c>
      <c r="L733" s="235">
        <f t="shared" si="82"/>
        <v>1.9312</v>
      </c>
      <c r="M733" s="235">
        <f>AVERAGE('Ashed teabags wet'!$J$814:$J$816)</f>
        <v>2.2816647271287041</v>
      </c>
      <c r="N733" s="235">
        <f t="shared" si="83"/>
        <v>1.8871364907896906</v>
      </c>
      <c r="O733" s="235">
        <f>IF(IFERROR(INDEX('Both teabags AfterWet'!$D$1:$D$839,MATCH(J733,'Both teabags AfterWet'!$B$1:$B$839,0)),"")="","",(IFERROR(INDEX('Both teabags AfterWet'!$D$1:$D$839,MATCH(J733,'Both teabags AfterWet'!$B$1:$B$839,0)),"")))</f>
        <v>1.5603</v>
      </c>
      <c r="P733" s="235">
        <f t="shared" si="84"/>
        <v>1.4097</v>
      </c>
      <c r="Q733" s="235">
        <f>IFERROR(INDEX('Ashed teabags wet'!$J$2:$J$825,MATCH(J733,'Ashed teabags wet'!$B$2:$B$825,0)),"")</f>
        <v>3.0571992110453157</v>
      </c>
      <c r="R733" s="235">
        <f t="shared" si="87"/>
        <v>1.3666026627218941</v>
      </c>
      <c r="S733" s="236">
        <f>'WetLitterbags placem_collection'!E74</f>
        <v>42767</v>
      </c>
      <c r="T733" s="236">
        <f>IF('WetLitterbags placem_collection'!G74="","",'WetLitterbags placem_collection'!G74)</f>
        <v>42818</v>
      </c>
      <c r="U733" s="237">
        <f t="shared" si="88"/>
        <v>51</v>
      </c>
      <c r="V733" s="235">
        <f t="shared" si="85"/>
        <v>0.52150000000000007</v>
      </c>
      <c r="W733" s="235">
        <f t="shared" si="86"/>
        <v>0.52053382806779647</v>
      </c>
      <c r="X733">
        <f>IFERROR(INDEX(Rainfall_Wet!$O$2:$O$217,MATCH(B733, Rainfall_Wet!$A$2:$A$217,0)),"")</f>
        <v>185.630065823</v>
      </c>
      <c r="Y733" s="241">
        <v>47.96</v>
      </c>
      <c r="Z733" s="241">
        <v>22.919999999999995</v>
      </c>
      <c r="AA733" s="241">
        <v>29.120000000000012</v>
      </c>
      <c r="AB733" s="242" t="s">
        <v>2691</v>
      </c>
      <c r="AC733" s="241">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f>
        <v/>
      </c>
      <c r="AM733" t="str">
        <f>IF(ISNUMBER(SEARCH("H", 'WetLitterbags placem_collection'!Y74)),"YES","")</f>
        <v/>
      </c>
      <c r="AN733" t="str">
        <f>IF(ISNUMBER(SEARCH("R", 'WetLitterbags placem_collection'!Y74)),"YES","")</f>
        <v/>
      </c>
    </row>
    <row r="734" spans="1:40" ht="15" customHeight="1">
      <c r="A734" s="268" t="s">
        <v>2460</v>
      </c>
      <c r="B734" s="282">
        <f>'Dry_Litterbag Placem_Collection'!A75</f>
        <v>73</v>
      </c>
      <c r="C734" s="282" t="str">
        <f>'Dry_Litterbag Placem_Collection'!B75</f>
        <v>Maswa</v>
      </c>
      <c r="D734" s="282" t="s">
        <v>2677</v>
      </c>
      <c r="E734" s="282" t="s">
        <v>2679</v>
      </c>
      <c r="F734" s="282">
        <v>2</v>
      </c>
      <c r="G734" s="283" t="str">
        <f>'Dry_Litterbag Placem_Collection'!C75</f>
        <v>Dry_W2_T1</v>
      </c>
      <c r="H734" s="293" t="s">
        <v>3672</v>
      </c>
      <c r="I734" s="294" t="s">
        <v>298</v>
      </c>
      <c r="J734" s="233" t="str">
        <f>'WetLitterbags placem_collection'!Q75</f>
        <v>R393</v>
      </c>
      <c r="K734" s="235">
        <f>IFERROR(INDEX('Green_rooibos initial weight'!$C$5:$C$1749,MATCH(J734, 'Green_rooibos initial weight'!$A$5:$A$1749,0)),"")</f>
        <v>2.1829999999999998</v>
      </c>
      <c r="L734" s="235">
        <f t="shared" si="82"/>
        <v>1.9331999999999998</v>
      </c>
      <c r="M734" s="235">
        <f>AVERAGE('Ashed teabags wet'!$J$814:$J$816)</f>
        <v>2.2816647271287041</v>
      </c>
      <c r="N734" s="235">
        <f t="shared" si="83"/>
        <v>1.8890908574951477</v>
      </c>
      <c r="O734" s="235">
        <f>IF(IFERROR(INDEX('Both teabags AfterWet'!$D$1:$D$839,MATCH(J734,'Both teabags AfterWet'!$B$1:$B$839,0)),"")="","",(IFERROR(INDEX('Both teabags AfterWet'!$D$1:$D$839,MATCH(J734,'Both teabags AfterWet'!$B$1:$B$839,0)),"")))</f>
        <v>1.6598999999999999</v>
      </c>
      <c r="P734" s="235">
        <f t="shared" si="84"/>
        <v>1.5092999999999999</v>
      </c>
      <c r="Q734" s="235">
        <f>IFERROR(INDEX('Ashed teabags wet'!$J$2:$J$825,MATCH(J734,'Ashed teabags wet'!$B$2:$B$825,0)),"")</f>
        <v>2.4769305488104898</v>
      </c>
      <c r="R734" s="235">
        <f t="shared" si="87"/>
        <v>1.4719156872268031</v>
      </c>
      <c r="S734" s="236">
        <f>'WetLitterbags placem_collection'!E75</f>
        <v>42767</v>
      </c>
      <c r="T734" s="236">
        <f>IF('WetLitterbags placem_collection'!G75="","",'WetLitterbags placem_collection'!G75)</f>
        <v>42818</v>
      </c>
      <c r="U734" s="237">
        <f t="shared" si="88"/>
        <v>51</v>
      </c>
      <c r="V734" s="235">
        <f t="shared" si="85"/>
        <v>0.42389999999999994</v>
      </c>
      <c r="W734" s="235">
        <f t="shared" si="86"/>
        <v>0.41717517026834461</v>
      </c>
      <c r="X734">
        <f>IFERROR(INDEX(Rainfall_Wet!$O$2:$O$217,MATCH(B734, Rainfall_Wet!$A$2:$A$217,0)),"")</f>
        <v>185.630065823</v>
      </c>
      <c r="Y734" s="241">
        <v>45.272914521112256</v>
      </c>
      <c r="Z734" s="241">
        <v>23.604531410916575</v>
      </c>
      <c r="AA734" s="241">
        <v>31.122554067971166</v>
      </c>
      <c r="AB734" s="242" t="s">
        <v>2691</v>
      </c>
      <c r="AC734" s="241">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f>
        <v/>
      </c>
      <c r="AM734" t="str">
        <f>IF(ISNUMBER(SEARCH("H", 'WetLitterbags placem_collection'!Y75)),"YES","")</f>
        <v/>
      </c>
      <c r="AN734" t="str">
        <f>IF(ISNUMBER(SEARCH("R", 'WetLitterbags placem_collection'!Y75)),"YES","")</f>
        <v>YES</v>
      </c>
    </row>
    <row r="735" spans="1:40" ht="15" customHeight="1">
      <c r="A735" s="268" t="s">
        <v>2460</v>
      </c>
      <c r="B735" s="282">
        <f>'Dry_Litterbag Placem_Collection'!A76</f>
        <v>74</v>
      </c>
      <c r="C735" s="282" t="str">
        <f>'Dry_Litterbag Placem_Collection'!B76</f>
        <v>Maswa</v>
      </c>
      <c r="D735" s="282" t="s">
        <v>2677</v>
      </c>
      <c r="E735" s="282" t="s">
        <v>2679</v>
      </c>
      <c r="F735" s="282">
        <v>2</v>
      </c>
      <c r="G735" s="283" t="str">
        <f>'Dry_Litterbag Placem_Collection'!C76</f>
        <v>Dry_W2_T2</v>
      </c>
      <c r="H735" s="293" t="s">
        <v>3672</v>
      </c>
      <c r="I735" s="294" t="s">
        <v>298</v>
      </c>
      <c r="J735" s="233" t="str">
        <f>'WetLitterbags placem_collection'!Q76</f>
        <v>R138</v>
      </c>
      <c r="K735" s="235">
        <f>IFERROR(INDEX('Green_rooibos initial weight'!$C$5:$C$1749,MATCH(J735, 'Green_rooibos initial weight'!$A$5:$A$1749,0)),"")</f>
        <v>2.3140000000000001</v>
      </c>
      <c r="L735" s="235">
        <f t="shared" si="82"/>
        <v>2.0642</v>
      </c>
      <c r="M735" s="235">
        <f>AVERAGE('Ashed teabags wet'!$J$814:$J$816)</f>
        <v>2.2816647271287041</v>
      </c>
      <c r="N735" s="235">
        <f t="shared" si="83"/>
        <v>2.0171018767026094</v>
      </c>
      <c r="O735" s="235">
        <f>IF(IFERROR(INDEX('Both teabags AfterWet'!$D$1:$D$839,MATCH(J735,'Both teabags AfterWet'!$B$1:$B$839,0)),"")="","",(IFERROR(INDEX('Both teabags AfterWet'!$D$1:$D$839,MATCH(J735,'Both teabags AfterWet'!$B$1:$B$839,0)),"")))</f>
        <v>1.6850000000000001</v>
      </c>
      <c r="P735" s="235">
        <f t="shared" si="84"/>
        <v>1.5344</v>
      </c>
      <c r="Q735" s="235">
        <f>IFERROR(INDEX('Ashed teabags wet'!$J$2:$J$825,MATCH(J735,'Ashed teabags wet'!$B$2:$B$825,0)),"")</f>
        <v>3.6873156342174327</v>
      </c>
      <c r="R735" s="235">
        <f t="shared" si="87"/>
        <v>1.4778218289085676</v>
      </c>
      <c r="S735" s="236">
        <f>'WetLitterbags placem_collection'!E76</f>
        <v>42767</v>
      </c>
      <c r="T735" s="236">
        <f>IF('WetLitterbags placem_collection'!G76="","",'WetLitterbags placem_collection'!G76)</f>
        <v>42818</v>
      </c>
      <c r="U735" s="237">
        <f t="shared" si="88"/>
        <v>51</v>
      </c>
      <c r="V735" s="235">
        <f t="shared" si="85"/>
        <v>0.52980000000000005</v>
      </c>
      <c r="W735" s="235">
        <f t="shared" si="86"/>
        <v>0.53928004779404182</v>
      </c>
      <c r="X735">
        <f>IFERROR(INDEX(Rainfall_Wet!$O$2:$O$217,MATCH(B735, Rainfall_Wet!$A$2:$A$217,0)),"")</f>
        <v>185.630065823</v>
      </c>
      <c r="Y735" s="241">
        <v>45.272914521112256</v>
      </c>
      <c r="Z735" s="241">
        <v>23.604531410916575</v>
      </c>
      <c r="AA735" s="241">
        <v>31.122554067971166</v>
      </c>
      <c r="AB735" s="242" t="s">
        <v>2691</v>
      </c>
      <c r="AC735" s="241">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f>
        <v/>
      </c>
      <c r="AM735" t="str">
        <f>IF(ISNUMBER(SEARCH("H", 'WetLitterbags placem_collection'!Y76)),"YES","")</f>
        <v/>
      </c>
      <c r="AN735" t="str">
        <f>IF(ISNUMBER(SEARCH("R", 'WetLitterbags placem_collection'!Y76)),"YES","")</f>
        <v/>
      </c>
    </row>
    <row r="736" spans="1:40" ht="15" customHeight="1">
      <c r="A736" s="268" t="s">
        <v>2460</v>
      </c>
      <c r="B736" s="282">
        <f>'Dry_Litterbag Placem_Collection'!A77</f>
        <v>75</v>
      </c>
      <c r="C736" s="282" t="str">
        <f>'Dry_Litterbag Placem_Collection'!B77</f>
        <v>Maswa</v>
      </c>
      <c r="D736" s="282" t="s">
        <v>2677</v>
      </c>
      <c r="E736" s="282" t="s">
        <v>2679</v>
      </c>
      <c r="F736" s="282">
        <v>2</v>
      </c>
      <c r="G736" s="283" t="str">
        <f>'Dry_Litterbag Placem_Collection'!C77</f>
        <v>Dry_W2_T3</v>
      </c>
      <c r="H736" s="293" t="s">
        <v>3672</v>
      </c>
      <c r="I736" s="294" t="s">
        <v>298</v>
      </c>
      <c r="J736" s="233" t="str">
        <f>'WetLitterbags placem_collection'!Q77</f>
        <v>R311</v>
      </c>
      <c r="K736" s="235">
        <f>IFERROR(INDEX('Green_rooibos initial weight'!$C$5:$C$1749,MATCH(J736, 'Green_rooibos initial weight'!$A$5:$A$1749,0)),"")</f>
        <v>2.2719999999999998</v>
      </c>
      <c r="L736" s="235">
        <f t="shared" si="82"/>
        <v>2.0221999999999998</v>
      </c>
      <c r="M736" s="235">
        <f>AVERAGE('Ashed teabags wet'!$J$814:$J$816)</f>
        <v>2.2816647271287041</v>
      </c>
      <c r="N736" s="235">
        <f t="shared" si="83"/>
        <v>1.9760601758880032</v>
      </c>
      <c r="O736" s="235">
        <f>IF(IFERROR(INDEX('Both teabags AfterWet'!$D$1:$D$839,MATCH(J736,'Both teabags AfterWet'!$B$1:$B$839,0)),"")="","",(IFERROR(INDEX('Both teabags AfterWet'!$D$1:$D$839,MATCH(J736,'Both teabags AfterWet'!$B$1:$B$839,0)),"")))</f>
        <v>1.6715</v>
      </c>
      <c r="P736" s="235">
        <f t="shared" si="84"/>
        <v>1.5208999999999999</v>
      </c>
      <c r="Q736" s="235">
        <f>IFERROR(INDEX('Ashed teabags wet'!$J$2:$J$825,MATCH(J736,'Ashed teabags wet'!$B$2:$B$825,0)),"")</f>
        <v>3.5363457760311539</v>
      </c>
      <c r="R736" s="235">
        <f t="shared" si="87"/>
        <v>1.4671157170923421</v>
      </c>
      <c r="S736" s="236">
        <f>'WetLitterbags placem_collection'!E77</f>
        <v>42767</v>
      </c>
      <c r="T736" s="236">
        <f>IF('WetLitterbags placem_collection'!G77="","",'WetLitterbags placem_collection'!G77)</f>
        <v>42818</v>
      </c>
      <c r="U736" s="237">
        <f t="shared" si="88"/>
        <v>51</v>
      </c>
      <c r="V736" s="235">
        <f t="shared" si="85"/>
        <v>0.50129999999999986</v>
      </c>
      <c r="W736" s="235">
        <f t="shared" si="86"/>
        <v>0.50894445879566108</v>
      </c>
      <c r="X736">
        <f>IFERROR(INDEX(Rainfall_Wet!$O$2:$O$217,MATCH(B736, Rainfall_Wet!$A$2:$A$217,0)),"")</f>
        <v>185.630065823</v>
      </c>
      <c r="Y736" s="241">
        <v>45.272914521112256</v>
      </c>
      <c r="Z736" s="241">
        <v>23.604531410916575</v>
      </c>
      <c r="AA736" s="241">
        <v>31.122554067971166</v>
      </c>
      <c r="AB736" s="242" t="s">
        <v>2691</v>
      </c>
      <c r="AC736" s="241">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f>
        <v/>
      </c>
      <c r="AM736" t="str">
        <f>IF(ISNUMBER(SEARCH("H", 'WetLitterbags placem_collection'!Y77)),"YES","")</f>
        <v/>
      </c>
      <c r="AN736" t="str">
        <f>IF(ISNUMBER(SEARCH("R", 'WetLitterbags placem_collection'!Y77)),"YES","")</f>
        <v/>
      </c>
    </row>
    <row r="737" spans="1:40" ht="15" customHeight="1">
      <c r="A737" s="268" t="s">
        <v>2460</v>
      </c>
      <c r="B737" s="282">
        <f>'Dry_Litterbag Placem_Collection'!A78</f>
        <v>76</v>
      </c>
      <c r="C737" s="282" t="str">
        <f>'Dry_Litterbag Placem_Collection'!B78</f>
        <v>Maswa</v>
      </c>
      <c r="D737" s="282" t="s">
        <v>2677</v>
      </c>
      <c r="E737" s="282" t="s">
        <v>2679</v>
      </c>
      <c r="F737" s="282">
        <v>2</v>
      </c>
      <c r="G737" s="283" t="str">
        <f>'Dry_Litterbag Placem_Collection'!C78</f>
        <v>Dry_W2_T4</v>
      </c>
      <c r="H737" s="293" t="s">
        <v>3672</v>
      </c>
      <c r="I737" s="294" t="s">
        <v>298</v>
      </c>
      <c r="J737" s="233" t="str">
        <f>'WetLitterbags placem_collection'!Q78</f>
        <v>R183</v>
      </c>
      <c r="K737" s="235">
        <f>IFERROR(INDEX('Green_rooibos initial weight'!$C$5:$C$1749,MATCH(J737, 'Green_rooibos initial weight'!$A$5:$A$1749,0)),"")</f>
        <v>2.262</v>
      </c>
      <c r="L737" s="235">
        <f t="shared" si="82"/>
        <v>2.0122</v>
      </c>
      <c r="M737" s="235">
        <f>AVERAGE('Ashed teabags wet'!$J$814:$J$816)</f>
        <v>2.2816647271287041</v>
      </c>
      <c r="N737" s="235">
        <f t="shared" si="83"/>
        <v>1.9662883423607163</v>
      </c>
      <c r="O737" s="235">
        <f>IF(IFERROR(INDEX('Both teabags AfterWet'!$D$1:$D$839,MATCH(J737,'Both teabags AfterWet'!$B$1:$B$839,0)),"")="","",(IFERROR(INDEX('Both teabags AfterWet'!$D$1:$D$839,MATCH(J737,'Both teabags AfterWet'!$B$1:$B$839,0)),"")))</f>
        <v>1.7490000000000001</v>
      </c>
      <c r="P737" s="235">
        <f t="shared" si="84"/>
        <v>1.5984</v>
      </c>
      <c r="Q737" s="235">
        <f>IFERROR(INDEX('Ashed teabags wet'!$J$2:$J$825,MATCH(J737,'Ashed teabags wet'!$B$2:$B$825,0)),"")</f>
        <v>2.262879152624262</v>
      </c>
      <c r="R737" s="235">
        <f t="shared" si="87"/>
        <v>1.5622301396244538</v>
      </c>
      <c r="S737" s="236">
        <f>'WetLitterbags placem_collection'!E78</f>
        <v>42767</v>
      </c>
      <c r="T737" s="236">
        <f>IF('WetLitterbags placem_collection'!G78="","",'WetLitterbags placem_collection'!G78)</f>
        <v>42818</v>
      </c>
      <c r="U737" s="237">
        <f t="shared" si="88"/>
        <v>51</v>
      </c>
      <c r="V737" s="235">
        <f t="shared" si="85"/>
        <v>0.41379999999999995</v>
      </c>
      <c r="W737" s="235">
        <f t="shared" si="86"/>
        <v>0.40405820273626247</v>
      </c>
      <c r="X737">
        <f>IFERROR(INDEX(Rainfall_Wet!$O$2:$O$217,MATCH(B737, Rainfall_Wet!$A$2:$A$217,0)),"")</f>
        <v>185.630065823</v>
      </c>
      <c r="Y737" s="241">
        <v>45.272914521112256</v>
      </c>
      <c r="Z737" s="241">
        <v>23.604531410916575</v>
      </c>
      <c r="AA737" s="241">
        <v>31.122554067971166</v>
      </c>
      <c r="AB737" s="242" t="s">
        <v>2691</v>
      </c>
      <c r="AC737" s="241">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f>
        <v/>
      </c>
      <c r="AM737" t="str">
        <f>IF(ISNUMBER(SEARCH("H", 'WetLitterbags placem_collection'!Y78)),"YES","")</f>
        <v/>
      </c>
      <c r="AN737" t="str">
        <f>IF(ISNUMBER(SEARCH("R", 'WetLitterbags placem_collection'!Y78)),"YES","")</f>
        <v/>
      </c>
    </row>
    <row r="738" spans="1:40" ht="15" customHeight="1">
      <c r="A738" s="268" t="s">
        <v>2460</v>
      </c>
      <c r="B738" s="282">
        <f>'Dry_Litterbag Placem_Collection'!A79</f>
        <v>77</v>
      </c>
      <c r="C738" s="282" t="str">
        <f>'Dry_Litterbag Placem_Collection'!B79</f>
        <v>Maswa</v>
      </c>
      <c r="D738" s="282" t="s">
        <v>2677</v>
      </c>
      <c r="E738" s="282" t="s">
        <v>2679</v>
      </c>
      <c r="F738" s="282">
        <v>2</v>
      </c>
      <c r="G738" s="283" t="str">
        <f>'Dry_Litterbag Placem_Collection'!C79</f>
        <v>Dry_W2_T5</v>
      </c>
      <c r="H738" s="293" t="s">
        <v>3672</v>
      </c>
      <c r="I738" s="294" t="s">
        <v>298</v>
      </c>
      <c r="J738" s="233" t="str">
        <f>'WetLitterbags placem_collection'!Q79</f>
        <v>R228</v>
      </c>
      <c r="K738" s="235">
        <f>IFERROR(INDEX('Green_rooibos initial weight'!$C$5:$C$1749,MATCH(J738, 'Green_rooibos initial weight'!$A$5:$A$1749,0)),"")</f>
        <v>2.2040000000000002</v>
      </c>
      <c r="L738" s="235">
        <f t="shared" si="82"/>
        <v>1.9542000000000002</v>
      </c>
      <c r="M738" s="235">
        <f>AVERAGE('Ashed teabags wet'!$J$814:$J$816)</f>
        <v>2.2816647271287041</v>
      </c>
      <c r="N738" s="235">
        <f t="shared" si="83"/>
        <v>1.909611707902451</v>
      </c>
      <c r="O738" s="235">
        <f>IF(IFERROR(INDEX('Both teabags AfterWet'!$D$1:$D$839,MATCH(J738,'Both teabags AfterWet'!$B$1:$B$839,0)),"")="","",(IFERROR(INDEX('Both teabags AfterWet'!$D$1:$D$839,MATCH(J738,'Both teabags AfterWet'!$B$1:$B$839,0)),"")))</f>
        <v>2.2429999999999999</v>
      </c>
      <c r="P738" s="235">
        <f t="shared" si="84"/>
        <v>2.0924</v>
      </c>
      <c r="Q738" s="235">
        <f>IFERROR(INDEX('Ashed teabags wet'!$J$2:$J$825,MATCH(J738,'Ashed teabags wet'!$B$2:$B$825,0)),"")</f>
        <v>25.765054294176</v>
      </c>
      <c r="R738" s="235">
        <f t="shared" si="87"/>
        <v>1.5532920039486613</v>
      </c>
      <c r="S738" s="236">
        <f>'WetLitterbags placem_collection'!E79</f>
        <v>42767</v>
      </c>
      <c r="T738" s="236">
        <f>IF('WetLitterbags placem_collection'!G79="","",'WetLitterbags placem_collection'!G79)</f>
        <v>42818</v>
      </c>
      <c r="U738" s="237">
        <f t="shared" si="88"/>
        <v>51</v>
      </c>
      <c r="V738" s="235">
        <f t="shared" si="85"/>
        <v>-0.13819999999999988</v>
      </c>
      <c r="W738" s="235">
        <f t="shared" si="86"/>
        <v>0.35631970395378976</v>
      </c>
      <c r="X738">
        <f>IFERROR(INDEX(Rainfall_Wet!$O$2:$O$217,MATCH(B738, Rainfall_Wet!$A$2:$A$217,0)),"")</f>
        <v>185.630065823</v>
      </c>
      <c r="Y738" s="241">
        <v>45.272914521112256</v>
      </c>
      <c r="Z738" s="241">
        <v>23.604531410916575</v>
      </c>
      <c r="AA738" s="241">
        <v>31.122554067971166</v>
      </c>
      <c r="AB738" s="242" t="s">
        <v>2691</v>
      </c>
      <c r="AC738" s="241">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f>
        <v/>
      </c>
      <c r="AM738" t="str">
        <f>IF(ISNUMBER(SEARCH("H", 'WetLitterbags placem_collection'!Y79)),"YES","")</f>
        <v/>
      </c>
      <c r="AN738" t="str">
        <f>IF(ISNUMBER(SEARCH("R", 'WetLitterbags placem_collection'!Y79)),"YES","")</f>
        <v/>
      </c>
    </row>
    <row r="739" spans="1:40" ht="15" customHeight="1">
      <c r="A739" s="268" t="s">
        <v>2460</v>
      </c>
      <c r="B739" s="282">
        <f>'Dry_Litterbag Placem_Collection'!A80</f>
        <v>78</v>
      </c>
      <c r="C739" s="282" t="str">
        <f>'Dry_Litterbag Placem_Collection'!B80</f>
        <v>Maswa</v>
      </c>
      <c r="D739" s="282" t="s">
        <v>2677</v>
      </c>
      <c r="E739" s="282" t="s">
        <v>2679</v>
      </c>
      <c r="F739" s="282">
        <v>2</v>
      </c>
      <c r="G739" s="283" t="str">
        <f>'Dry_Litterbag Placem_Collection'!C80</f>
        <v>Dry_W2_T6</v>
      </c>
      <c r="H739" s="293" t="s">
        <v>3672</v>
      </c>
      <c r="I739" s="294" t="s">
        <v>298</v>
      </c>
      <c r="J739" s="233" t="str">
        <f>'WetLitterbags placem_collection'!Q80</f>
        <v>R100</v>
      </c>
      <c r="K739" s="235">
        <f>IFERROR(INDEX('Green_rooibos initial weight'!$C$5:$C$1749,MATCH(J739, 'Green_rooibos initial weight'!$A$5:$A$1749,0)),"")</f>
        <v>2.2549999999999999</v>
      </c>
      <c r="L739" s="235">
        <f t="shared" si="82"/>
        <v>2.0051999999999999</v>
      </c>
      <c r="M739" s="235">
        <f>AVERAGE('Ashed teabags wet'!$J$814:$J$816)</f>
        <v>2.2816647271287041</v>
      </c>
      <c r="N739" s="235">
        <f t="shared" si="83"/>
        <v>1.959448058891615</v>
      </c>
      <c r="O739" s="235">
        <f>IF(IFERROR(INDEX('Both teabags AfterWet'!$D$1:$D$839,MATCH(J739,'Both teabags AfterWet'!$B$1:$B$839,0)),"")="","",(IFERROR(INDEX('Both teabags AfterWet'!$D$1:$D$839,MATCH(J739,'Both teabags AfterWet'!$B$1:$B$839,0)),"")))</f>
        <v>1.7222999999999999</v>
      </c>
      <c r="P739" s="235">
        <f t="shared" si="84"/>
        <v>1.5716999999999999</v>
      </c>
      <c r="Q739" s="235">
        <f>IFERROR(INDEX('Ashed teabags wet'!$J$2:$J$825,MATCH(J739,'Ashed teabags wet'!$B$2:$B$825,0)),"")</f>
        <v>2.8361858190706335</v>
      </c>
      <c r="R739" s="235">
        <f t="shared" si="87"/>
        <v>1.5271236674816668</v>
      </c>
      <c r="S739" s="236">
        <f>'WetLitterbags placem_collection'!E80</f>
        <v>42767</v>
      </c>
      <c r="T739" s="236">
        <f>IF('WetLitterbags placem_collection'!G80="","",'WetLitterbags placem_collection'!G80)</f>
        <v>42818</v>
      </c>
      <c r="U739" s="237">
        <f t="shared" si="88"/>
        <v>51</v>
      </c>
      <c r="V739" s="235">
        <f t="shared" si="85"/>
        <v>0.4335</v>
      </c>
      <c r="W739" s="235">
        <f t="shared" si="86"/>
        <v>0.43232439140994816</v>
      </c>
      <c r="X739">
        <f>IFERROR(INDEX(Rainfall_Wet!$O$2:$O$217,MATCH(B739, Rainfall_Wet!$A$2:$A$217,0)),"")</f>
        <v>185.630065823</v>
      </c>
      <c r="Y739" s="241">
        <v>45.272914521112256</v>
      </c>
      <c r="Z739" s="241">
        <v>23.604531410916575</v>
      </c>
      <c r="AA739" s="241">
        <v>31.122554067971166</v>
      </c>
      <c r="AB739" s="242" t="s">
        <v>2691</v>
      </c>
      <c r="AC739" s="241">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f>
        <v/>
      </c>
      <c r="AM739" t="str">
        <f>IF(ISNUMBER(SEARCH("H", 'WetLitterbags placem_collection'!Y80)),"YES","")</f>
        <v/>
      </c>
      <c r="AN739" t="str">
        <f>IF(ISNUMBER(SEARCH("R", 'WetLitterbags placem_collection'!Y80)),"YES","")</f>
        <v/>
      </c>
    </row>
    <row r="740" spans="1:40" ht="15" customHeight="1">
      <c r="A740" s="268" t="s">
        <v>2460</v>
      </c>
      <c r="B740" s="282">
        <f>'Dry_Litterbag Placem_Collection'!A81</f>
        <v>79</v>
      </c>
      <c r="C740" s="282" t="str">
        <f>'Dry_Litterbag Placem_Collection'!B81</f>
        <v>Maswa</v>
      </c>
      <c r="D740" s="282" t="s">
        <v>2677</v>
      </c>
      <c r="E740" s="282" t="s">
        <v>2679</v>
      </c>
      <c r="F740" s="282">
        <v>2</v>
      </c>
      <c r="G740" s="283" t="str">
        <f>'Dry_Litterbag Placem_Collection'!C81</f>
        <v>Dry_W2_T7</v>
      </c>
      <c r="H740" s="293" t="s">
        <v>3672</v>
      </c>
      <c r="I740" s="294" t="s">
        <v>298</v>
      </c>
      <c r="J740" s="233" t="str">
        <f>'WetLitterbags placem_collection'!Q81</f>
        <v>R56</v>
      </c>
      <c r="K740" s="235">
        <f>IFERROR(INDEX('Green_rooibos initial weight'!$C$5:$C$1749,MATCH(J740, 'Green_rooibos initial weight'!$A$5:$A$1749,0)),"")</f>
        <v>2.1829999999999998</v>
      </c>
      <c r="L740" s="235">
        <f t="shared" si="82"/>
        <v>1.9331999999999998</v>
      </c>
      <c r="M740" s="235">
        <f>AVERAGE('Ashed teabags wet'!$J$814:$J$816)</f>
        <v>2.2816647271287041</v>
      </c>
      <c r="N740" s="235">
        <f t="shared" si="83"/>
        <v>1.8890908574951477</v>
      </c>
      <c r="O740" s="235">
        <f>IF(IFERROR(INDEX('Both teabags AfterWet'!$D$1:$D$839,MATCH(J740,'Both teabags AfterWet'!$B$1:$B$839,0)),"")="","",(IFERROR(INDEX('Both teabags AfterWet'!$D$1:$D$839,MATCH(J740,'Both teabags AfterWet'!$B$1:$B$839,0)),"")))</f>
        <v>1.6438999999999999</v>
      </c>
      <c r="P740" s="235">
        <f t="shared" si="84"/>
        <v>1.4932999999999998</v>
      </c>
      <c r="Q740" s="235">
        <f>IFERROR(INDEX('Ashed teabags wet'!$J$2:$J$825,MATCH(J740,'Ashed teabags wet'!$B$2:$B$825,0)),"")</f>
        <v>1.8838304552590228</v>
      </c>
      <c r="R740" s="235">
        <f t="shared" si="87"/>
        <v>1.4651687598116168</v>
      </c>
      <c r="S740" s="236">
        <f>'WetLitterbags placem_collection'!E81</f>
        <v>42767</v>
      </c>
      <c r="T740" s="236">
        <f>IF('WetLitterbags placem_collection'!G81="","",'WetLitterbags placem_collection'!G81)</f>
        <v>42818</v>
      </c>
      <c r="U740" s="237">
        <f t="shared" si="88"/>
        <v>51</v>
      </c>
      <c r="V740" s="235">
        <f t="shared" si="85"/>
        <v>0.43989999999999996</v>
      </c>
      <c r="W740" s="235">
        <f t="shared" si="86"/>
        <v>0.42392209768353095</v>
      </c>
      <c r="X740">
        <f>IFERROR(INDEX(Rainfall_Wet!$O$2:$O$217,MATCH(B740, Rainfall_Wet!$A$2:$A$217,0)),"")</f>
        <v>185.630065823</v>
      </c>
      <c r="Y740" s="241">
        <v>45.272914521112256</v>
      </c>
      <c r="Z740" s="241">
        <v>23.604531410916575</v>
      </c>
      <c r="AA740" s="241">
        <v>31.122554067971166</v>
      </c>
      <c r="AB740" s="242" t="s">
        <v>2691</v>
      </c>
      <c r="AC740" s="241">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f>
        <v/>
      </c>
      <c r="AM740" t="str">
        <f>IF(ISNUMBER(SEARCH("H", 'WetLitterbags placem_collection'!Y81)),"YES","")</f>
        <v/>
      </c>
      <c r="AN740" t="str">
        <f>IF(ISNUMBER(SEARCH("R", 'WetLitterbags placem_collection'!Y81)),"YES","")</f>
        <v/>
      </c>
    </row>
    <row r="741" spans="1:40" ht="15" customHeight="1">
      <c r="A741" s="268" t="s">
        <v>2460</v>
      </c>
      <c r="B741" s="282">
        <f>'Dry_Litterbag Placem_Collection'!A82</f>
        <v>80</v>
      </c>
      <c r="C741" s="282" t="str">
        <f>'Dry_Litterbag Placem_Collection'!B82</f>
        <v>Maswa</v>
      </c>
      <c r="D741" s="282" t="s">
        <v>2677</v>
      </c>
      <c r="E741" s="282" t="s">
        <v>2679</v>
      </c>
      <c r="F741" s="282">
        <v>2</v>
      </c>
      <c r="G741" s="283" t="str">
        <f>'Dry_Litterbag Placem_Collection'!C82</f>
        <v>Dry_W2_T8</v>
      </c>
      <c r="H741" s="293" t="s">
        <v>3672</v>
      </c>
      <c r="I741" s="294" t="s">
        <v>298</v>
      </c>
      <c r="J741" s="233" t="str">
        <f>'WetLitterbags placem_collection'!Q82</f>
        <v>R68</v>
      </c>
      <c r="K741" s="235">
        <f>IFERROR(INDEX('Green_rooibos initial weight'!$C$5:$C$1749,MATCH(J741, 'Green_rooibos initial weight'!$A$5:$A$1749,0)),"")</f>
        <v>2.2370000000000001</v>
      </c>
      <c r="L741" s="235">
        <f t="shared" si="82"/>
        <v>1.9872000000000001</v>
      </c>
      <c r="M741" s="235">
        <f>AVERAGE('Ashed teabags wet'!$J$814:$J$816)</f>
        <v>2.2816647271287041</v>
      </c>
      <c r="N741" s="235">
        <f t="shared" si="83"/>
        <v>1.9418587585424985</v>
      </c>
      <c r="O741" s="235">
        <f>IF(IFERROR(INDEX('Both teabags AfterWet'!$D$1:$D$839,MATCH(J741,'Both teabags AfterWet'!$B$1:$B$839,0)),"")="","",(IFERROR(INDEX('Both teabags AfterWet'!$D$1:$D$839,MATCH(J741,'Both teabags AfterWet'!$B$1:$B$839,0)),"")))</f>
        <v>1.639</v>
      </c>
      <c r="P741" s="235">
        <f t="shared" si="84"/>
        <v>1.4883999999999999</v>
      </c>
      <c r="Q741" s="235">
        <f>IFERROR(INDEX('Ashed teabags wet'!$J$2:$J$825,MATCH(J741,'Ashed teabags wet'!$B$2:$B$825,0)),"")</f>
        <v>10.359922178988159</v>
      </c>
      <c r="R741" s="235">
        <f t="shared" si="87"/>
        <v>1.3342029182879402</v>
      </c>
      <c r="S741" s="236">
        <f>'WetLitterbags placem_collection'!E82</f>
        <v>42767</v>
      </c>
      <c r="T741" s="236">
        <f>IF('WetLitterbags placem_collection'!G82="","",'WetLitterbags placem_collection'!G82)</f>
        <v>42818</v>
      </c>
      <c r="U741" s="237">
        <f t="shared" si="88"/>
        <v>51</v>
      </c>
      <c r="V741" s="235">
        <f t="shared" si="85"/>
        <v>0.49880000000000013</v>
      </c>
      <c r="W741" s="235">
        <f t="shared" si="86"/>
        <v>0.60765584025455821</v>
      </c>
      <c r="X741">
        <f>IFERROR(INDEX(Rainfall_Wet!$O$2:$O$217,MATCH(B741, Rainfall_Wet!$A$2:$A$217,0)),"")</f>
        <v>185.630065823</v>
      </c>
      <c r="Y741" s="241">
        <v>45.272914521112256</v>
      </c>
      <c r="Z741" s="241">
        <v>23.604531410916575</v>
      </c>
      <c r="AA741" s="241">
        <v>31.122554067971166</v>
      </c>
      <c r="AB741" s="242" t="s">
        <v>2691</v>
      </c>
      <c r="AC741" s="241">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f>
        <v/>
      </c>
      <c r="AM741" t="str">
        <f>IF(ISNUMBER(SEARCH("H", 'WetLitterbags placem_collection'!Y82)),"YES","")</f>
        <v/>
      </c>
      <c r="AN741" t="str">
        <f>IF(ISNUMBER(SEARCH("R", 'WetLitterbags placem_collection'!Y82)),"YES","")</f>
        <v/>
      </c>
    </row>
    <row r="742" spans="1:40" ht="15" customHeight="1">
      <c r="A742" s="268" t="s">
        <v>2460</v>
      </c>
      <c r="B742" s="282">
        <f>'Dry_Litterbag Placem_Collection'!A83</f>
        <v>81</v>
      </c>
      <c r="C742" s="282" t="str">
        <f>'Dry_Litterbag Placem_Collection'!B83</f>
        <v>Maswa</v>
      </c>
      <c r="D742" s="282" t="s">
        <v>2677</v>
      </c>
      <c r="E742" s="282" t="s">
        <v>2679</v>
      </c>
      <c r="F742" s="282">
        <v>3</v>
      </c>
      <c r="G742" s="283" t="str">
        <f>'Dry_Litterbag Placem_Collection'!C83</f>
        <v>Dry_W3_T1</v>
      </c>
      <c r="H742" s="293" t="s">
        <v>3672</v>
      </c>
      <c r="I742" s="294" t="s">
        <v>298</v>
      </c>
      <c r="J742" s="233" t="str">
        <f>'WetLitterbags placem_collection'!Q83</f>
        <v>R293</v>
      </c>
      <c r="K742" s="235">
        <f>IFERROR(INDEX('Green_rooibos initial weight'!$C$5:$C$1749,MATCH(J742, 'Green_rooibos initial weight'!$A$5:$A$1749,0)),"")</f>
        <v>2.165</v>
      </c>
      <c r="L742" s="235">
        <f t="shared" si="82"/>
        <v>1.9152</v>
      </c>
      <c r="M742" s="235">
        <f>AVERAGE('Ashed teabags wet'!$J$814:$J$816)</f>
        <v>2.2816647271287041</v>
      </c>
      <c r="N742" s="235">
        <f t="shared" si="83"/>
        <v>1.8715015571460312</v>
      </c>
      <c r="O742" s="235">
        <f>IF(IFERROR(INDEX('Both teabags AfterWet'!$D$1:$D$839,MATCH(J742,'Both teabags AfterWet'!$B$1:$B$839,0)),"")="","",(IFERROR(INDEX('Both teabags AfterWet'!$D$1:$D$839,MATCH(J742,'Both teabags AfterWet'!$B$1:$B$839,0)),"")))</f>
        <v>1.736</v>
      </c>
      <c r="P742" s="235">
        <f t="shared" si="84"/>
        <v>1.5853999999999999</v>
      </c>
      <c r="Q742" s="235">
        <f>IFERROR(INDEX('Ashed teabags wet'!$J$2:$J$825,MATCH(J742,'Ashed teabags wet'!$B$2:$B$825,0)),"")</f>
        <v>2.1037181996090717</v>
      </c>
      <c r="R742" s="235">
        <f t="shared" si="87"/>
        <v>1.5520476516633976</v>
      </c>
      <c r="S742" s="236">
        <f>'WetLitterbags placem_collection'!E83</f>
        <v>42767</v>
      </c>
      <c r="T742" s="236">
        <f>IF('WetLitterbags placem_collection'!G83="","",'WetLitterbags placem_collection'!G83)</f>
        <v>42818</v>
      </c>
      <c r="U742" s="237">
        <f t="shared" si="88"/>
        <v>51</v>
      </c>
      <c r="V742" s="235">
        <f t="shared" si="85"/>
        <v>0.32980000000000009</v>
      </c>
      <c r="W742" s="235">
        <f t="shared" si="86"/>
        <v>0.31945390548263353</v>
      </c>
      <c r="X742">
        <f>IFERROR(INDEX(Rainfall_Wet!$O$2:$O$217,MATCH(B742, Rainfall_Wet!$A$2:$A$217,0)),"")</f>
        <v>185.01185076100001</v>
      </c>
      <c r="Y742" s="241">
        <v>38.691629007962128</v>
      </c>
      <c r="Z742" s="241">
        <v>26.81299763288143</v>
      </c>
      <c r="AA742" s="241">
        <v>34.495373359156439</v>
      </c>
      <c r="AB742" s="242" t="s">
        <v>2693</v>
      </c>
      <c r="AC742" s="241">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f>
        <v/>
      </c>
      <c r="AM742" t="str">
        <f>IF(ISNUMBER(SEARCH("H", 'WetLitterbags placem_collection'!Y83)),"YES","")</f>
        <v/>
      </c>
      <c r="AN742" t="str">
        <f>IF(ISNUMBER(SEARCH("R", 'WetLitterbags placem_collection'!Y83)),"YES","")</f>
        <v>YES</v>
      </c>
    </row>
    <row r="743" spans="1:40" ht="15" customHeight="1">
      <c r="A743" s="268" t="s">
        <v>2460</v>
      </c>
      <c r="B743" s="282">
        <f>'Dry_Litterbag Placem_Collection'!A84</f>
        <v>82</v>
      </c>
      <c r="C743" s="282" t="str">
        <f>'Dry_Litterbag Placem_Collection'!B84</f>
        <v>Maswa</v>
      </c>
      <c r="D743" s="282" t="s">
        <v>2677</v>
      </c>
      <c r="E743" s="282" t="s">
        <v>2679</v>
      </c>
      <c r="F743" s="282">
        <v>3</v>
      </c>
      <c r="G743" s="283" t="str">
        <f>'Dry_Litterbag Placem_Collection'!C84</f>
        <v>Dry_W3_T2</v>
      </c>
      <c r="H743" s="293" t="s">
        <v>3672</v>
      </c>
      <c r="I743" s="294" t="s">
        <v>298</v>
      </c>
      <c r="J743" s="233" t="str">
        <f>'WetLitterbags placem_collection'!Q84</f>
        <v>R368</v>
      </c>
      <c r="K743" s="235">
        <f>IFERROR(INDEX('Green_rooibos initial weight'!$C$5:$C$1749,MATCH(J743, 'Green_rooibos initial weight'!$A$5:$A$1749,0)),"")</f>
        <v>2.2549999999999999</v>
      </c>
      <c r="L743" s="235">
        <f t="shared" si="82"/>
        <v>2.0051999999999999</v>
      </c>
      <c r="M743" s="235">
        <f>AVERAGE('Ashed teabags wet'!$J$814:$J$816)</f>
        <v>2.2816647271287041</v>
      </c>
      <c r="N743" s="235">
        <f t="shared" si="83"/>
        <v>1.959448058891615</v>
      </c>
      <c r="O743" s="235">
        <f>IF(IFERROR(INDEX('Both teabags AfterWet'!$D$1:$D$839,MATCH(J743,'Both teabags AfterWet'!$B$1:$B$839,0)),"")="","",(IFERROR(INDEX('Both teabags AfterWet'!$D$1:$D$839,MATCH(J743,'Both teabags AfterWet'!$B$1:$B$839,0)),"")))</f>
        <v>1.704</v>
      </c>
      <c r="P743" s="235">
        <f t="shared" si="84"/>
        <v>1.5533999999999999</v>
      </c>
      <c r="Q743" s="235">
        <f>IFERROR(INDEX('Ashed teabags wet'!$J$2:$J$825,MATCH(J743,'Ashed teabags wet'!$B$2:$B$825,0)),"")</f>
        <v>4.0756914119362859</v>
      </c>
      <c r="R743" s="235">
        <f t="shared" si="87"/>
        <v>1.4900882096069816</v>
      </c>
      <c r="S743" s="236">
        <f>'WetLitterbags placem_collection'!E84</f>
        <v>42767</v>
      </c>
      <c r="T743" s="236">
        <f>IF('WetLitterbags placem_collection'!G84="","",'WetLitterbags placem_collection'!G84)</f>
        <v>42819</v>
      </c>
      <c r="U743" s="237">
        <f t="shared" si="88"/>
        <v>52</v>
      </c>
      <c r="V743" s="235">
        <f t="shared" si="85"/>
        <v>0.45179999999999998</v>
      </c>
      <c r="W743" s="235">
        <f t="shared" si="86"/>
        <v>0.46935984928463337</v>
      </c>
      <c r="X743">
        <f>IFERROR(INDEX(Rainfall_Wet!$O$2:$O$217,MATCH(B743, Rainfall_Wet!$A$2:$A$217,0)),"")</f>
        <v>194.93009798400001</v>
      </c>
      <c r="Y743" s="241">
        <v>38.691629007962128</v>
      </c>
      <c r="Z743" s="241">
        <v>26.81299763288143</v>
      </c>
      <c r="AA743" s="241">
        <v>34.495373359156439</v>
      </c>
      <c r="AB743" s="242" t="s">
        <v>2693</v>
      </c>
      <c r="AC743" s="241">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f>
        <v/>
      </c>
      <c r="AM743" t="str">
        <f>IF(ISNUMBER(SEARCH("H", 'WetLitterbags placem_collection'!Y84)),"YES","")</f>
        <v/>
      </c>
      <c r="AN743" t="str">
        <f>IF(ISNUMBER(SEARCH("R", 'WetLitterbags placem_collection'!Y84)),"YES","")</f>
        <v/>
      </c>
    </row>
    <row r="744" spans="1:40" ht="15" customHeight="1">
      <c r="A744" s="268" t="s">
        <v>2460</v>
      </c>
      <c r="B744" s="282">
        <f>'Dry_Litterbag Placem_Collection'!A85</f>
        <v>83</v>
      </c>
      <c r="C744" s="282" t="str">
        <f>'Dry_Litterbag Placem_Collection'!B85</f>
        <v>Maswa</v>
      </c>
      <c r="D744" s="282" t="s">
        <v>2677</v>
      </c>
      <c r="E744" s="282" t="s">
        <v>2679</v>
      </c>
      <c r="F744" s="282">
        <v>3</v>
      </c>
      <c r="G744" s="283" t="str">
        <f>'Dry_Litterbag Placem_Collection'!C85</f>
        <v>Dry_W3_T3</v>
      </c>
      <c r="H744" s="293" t="s">
        <v>3672</v>
      </c>
      <c r="I744" s="294" t="s">
        <v>298</v>
      </c>
      <c r="J744" s="233" t="str">
        <f>'WetLitterbags placem_collection'!Q85</f>
        <v>R22</v>
      </c>
      <c r="K744" s="235">
        <f>IFERROR(INDEX('Green_rooibos initial weight'!$C$5:$C$1749,MATCH(J744, 'Green_rooibos initial weight'!$A$5:$A$1749,0)),"")</f>
        <v>2.0590000000000002</v>
      </c>
      <c r="L744" s="235">
        <f t="shared" si="82"/>
        <v>1.8092000000000001</v>
      </c>
      <c r="M744" s="235">
        <f>AVERAGE('Ashed teabags wet'!$J$814:$J$816)</f>
        <v>2.2816647271287041</v>
      </c>
      <c r="N744" s="235">
        <f t="shared" si="83"/>
        <v>1.7679201217567877</v>
      </c>
      <c r="O744" s="235">
        <f>IF(IFERROR(INDEX('Both teabags AfterWet'!$D$1:$D$839,MATCH(J744,'Both teabags AfterWet'!$B$1:$B$839,0)),"")="","",(IFERROR(INDEX('Both teabags AfterWet'!$D$1:$D$839,MATCH(J744,'Both teabags AfterWet'!$B$1:$B$839,0)),"")))</f>
        <v>1.637</v>
      </c>
      <c r="P744" s="235">
        <f t="shared" si="84"/>
        <v>1.4863999999999999</v>
      </c>
      <c r="Q744" s="235">
        <f>IFERROR(INDEX('Ashed teabags wet'!$J$2:$J$825,MATCH(J744,'Ashed teabags wet'!$B$2:$B$825,0)),"")</f>
        <v>7.3339940535177606</v>
      </c>
      <c r="R744" s="235">
        <f t="shared" si="87"/>
        <v>1.377387512388512</v>
      </c>
      <c r="S744" s="236">
        <f>'WetLitterbags placem_collection'!E85</f>
        <v>42767</v>
      </c>
      <c r="T744" s="236">
        <f>IF('WetLitterbags placem_collection'!G85="","",'WetLitterbags placem_collection'!G85)</f>
        <v>42819</v>
      </c>
      <c r="U744" s="237">
        <f t="shared" si="88"/>
        <v>52</v>
      </c>
      <c r="V744" s="235">
        <f t="shared" si="85"/>
        <v>0.3228000000000002</v>
      </c>
      <c r="W744" s="235">
        <f t="shared" si="86"/>
        <v>0.39053260936827572</v>
      </c>
      <c r="X744">
        <f>IFERROR(INDEX(Rainfall_Wet!$O$2:$O$217,MATCH(B744, Rainfall_Wet!$A$2:$A$217,0)),"")</f>
        <v>194.93009798400001</v>
      </c>
      <c r="Y744" s="241">
        <v>38.691629007962128</v>
      </c>
      <c r="Z744" s="241">
        <v>26.81299763288143</v>
      </c>
      <c r="AA744" s="241">
        <v>34.495373359156439</v>
      </c>
      <c r="AB744" s="242" t="s">
        <v>2693</v>
      </c>
      <c r="AC744" s="241">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f>
        <v/>
      </c>
      <c r="AM744" t="str">
        <f>IF(ISNUMBER(SEARCH("H", 'WetLitterbags placem_collection'!Y85)),"YES","")</f>
        <v/>
      </c>
      <c r="AN744" t="str">
        <f>IF(ISNUMBER(SEARCH("R", 'WetLitterbags placem_collection'!Y85)),"YES","")</f>
        <v/>
      </c>
    </row>
    <row r="745" spans="1:40" ht="15" customHeight="1">
      <c r="A745" s="268" t="s">
        <v>2460</v>
      </c>
      <c r="B745" s="282">
        <f>'Dry_Litterbag Placem_Collection'!A86</f>
        <v>84</v>
      </c>
      <c r="C745" s="282" t="str">
        <f>'Dry_Litterbag Placem_Collection'!B86</f>
        <v>Maswa</v>
      </c>
      <c r="D745" s="282" t="s">
        <v>2677</v>
      </c>
      <c r="E745" s="282" t="s">
        <v>2679</v>
      </c>
      <c r="F745" s="282">
        <v>3</v>
      </c>
      <c r="G745" s="283" t="str">
        <f>'Dry_Litterbag Placem_Collection'!C86</f>
        <v>Dry_W3_T4</v>
      </c>
      <c r="H745" s="293" t="s">
        <v>3672</v>
      </c>
      <c r="I745" s="294" t="s">
        <v>298</v>
      </c>
      <c r="J745" s="233" t="str">
        <f>'WetLitterbags placem_collection'!Q86</f>
        <v>R417</v>
      </c>
      <c r="K745" s="235">
        <f>IFERROR(INDEX('Green_rooibos initial weight'!$C$5:$C$1749,MATCH(J745, 'Green_rooibos initial weight'!$A$5:$A$1749,0)),"")</f>
        <v>2.2269999999999999</v>
      </c>
      <c r="L745" s="235">
        <f t="shared" si="82"/>
        <v>1.9771999999999998</v>
      </c>
      <c r="M745" s="235">
        <f>AVERAGE('Ashed teabags wet'!$J$814:$J$816)</f>
        <v>2.2816647271287041</v>
      </c>
      <c r="N745" s="235">
        <f t="shared" si="83"/>
        <v>1.9320869250152111</v>
      </c>
      <c r="O745" s="235">
        <f>IF(IFERROR(INDEX('Both teabags AfterWet'!$D$1:$D$839,MATCH(J745,'Both teabags AfterWet'!$B$1:$B$839,0)),"")="","",(IFERROR(INDEX('Both teabags AfterWet'!$D$1:$D$839,MATCH(J745,'Both teabags AfterWet'!$B$1:$B$839,0)),"")))</f>
        <v>1.5820000000000001</v>
      </c>
      <c r="P745" s="235">
        <f t="shared" si="84"/>
        <v>1.4314</v>
      </c>
      <c r="Q745" s="235">
        <f>IFERROR(INDEX('Ashed teabags wet'!$J$2:$J$825,MATCH(J745,'Ashed teabags wet'!$B$2:$B$825,0)),"")</f>
        <v>7.3412698412690327</v>
      </c>
      <c r="R745" s="235">
        <f t="shared" si="87"/>
        <v>1.3263170634920751</v>
      </c>
      <c r="S745" s="236">
        <f>'WetLitterbags placem_collection'!E86</f>
        <v>42767</v>
      </c>
      <c r="T745" s="236">
        <f>IF('WetLitterbags placem_collection'!G86="","",'WetLitterbags placem_collection'!G86)</f>
        <v>42819</v>
      </c>
      <c r="U745" s="237">
        <f t="shared" si="88"/>
        <v>52</v>
      </c>
      <c r="V745" s="235">
        <f t="shared" si="85"/>
        <v>0.54579999999999984</v>
      </c>
      <c r="W745" s="235">
        <f t="shared" si="86"/>
        <v>0.60576986152313594</v>
      </c>
      <c r="X745">
        <f>IFERROR(INDEX(Rainfall_Wet!$O$2:$O$217,MATCH(B745, Rainfall_Wet!$A$2:$A$217,0)),"")</f>
        <v>194.93009798400001</v>
      </c>
      <c r="Y745" s="241">
        <v>38.691629007962128</v>
      </c>
      <c r="Z745" s="241">
        <v>26.81299763288143</v>
      </c>
      <c r="AA745" s="241">
        <v>34.495373359156439</v>
      </c>
      <c r="AB745" s="242" t="s">
        <v>2693</v>
      </c>
      <c r="AC745" s="241">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f>
        <v/>
      </c>
      <c r="AM745" t="str">
        <f>IF(ISNUMBER(SEARCH("H", 'WetLitterbags placem_collection'!Y86)),"YES","")</f>
        <v/>
      </c>
      <c r="AN745" t="str">
        <f>IF(ISNUMBER(SEARCH("R", 'WetLitterbags placem_collection'!Y86)),"YES","")</f>
        <v>YES</v>
      </c>
    </row>
    <row r="746" spans="1:40" ht="15" customHeight="1">
      <c r="A746" s="268" t="s">
        <v>2460</v>
      </c>
      <c r="B746" s="282">
        <f>'Dry_Litterbag Placem_Collection'!A87</f>
        <v>85</v>
      </c>
      <c r="C746" s="282" t="str">
        <f>'Dry_Litterbag Placem_Collection'!B87</f>
        <v>Maswa</v>
      </c>
      <c r="D746" s="282" t="s">
        <v>2677</v>
      </c>
      <c r="E746" s="282" t="s">
        <v>2679</v>
      </c>
      <c r="F746" s="282">
        <v>3</v>
      </c>
      <c r="G746" s="283" t="str">
        <f>'Dry_Litterbag Placem_Collection'!C87</f>
        <v>Dry_W3_T5</v>
      </c>
      <c r="H746" s="293" t="s">
        <v>3672</v>
      </c>
      <c r="I746" s="294" t="s">
        <v>298</v>
      </c>
      <c r="J746" s="233" t="str">
        <f>'WetLitterbags placem_collection'!Q87</f>
        <v>R391</v>
      </c>
      <c r="K746" s="235">
        <f>IFERROR(INDEX('Green_rooibos initial weight'!$C$5:$C$1749,MATCH(J746, 'Green_rooibos initial weight'!$A$5:$A$1749,0)),"")</f>
        <v>2.1960000000000002</v>
      </c>
      <c r="L746" s="235">
        <f t="shared" si="82"/>
        <v>1.9462000000000002</v>
      </c>
      <c r="M746" s="235">
        <f>AVERAGE('Ashed teabags wet'!$J$814:$J$816)</f>
        <v>2.2816647271287041</v>
      </c>
      <c r="N746" s="235">
        <f t="shared" si="83"/>
        <v>1.9017942410806212</v>
      </c>
      <c r="O746" s="235">
        <f>IF(IFERROR(INDEX('Both teabags AfterWet'!$D$1:$D$839,MATCH(J746,'Both teabags AfterWet'!$B$1:$B$839,0)),"")="","",(IFERROR(INDEX('Both teabags AfterWet'!$D$1:$D$839,MATCH(J746,'Both teabags AfterWet'!$B$1:$B$839,0)),"")))</f>
        <v>1.6220000000000001</v>
      </c>
      <c r="P746" s="235">
        <f t="shared" si="84"/>
        <v>1.4714</v>
      </c>
      <c r="Q746" s="235">
        <f>IFERROR(INDEX('Ashed teabags wet'!$J$2:$J$825,MATCH(J746,'Ashed teabags wet'!$B$2:$B$825,0)),"")</f>
        <v>3.6463536463541599</v>
      </c>
      <c r="R746" s="235">
        <f t="shared" si="87"/>
        <v>1.4177475524475449</v>
      </c>
      <c r="S746" s="236">
        <f>'WetLitterbags placem_collection'!E87</f>
        <v>42767</v>
      </c>
      <c r="T746" s="236">
        <f>IF('WetLitterbags placem_collection'!G87="","",'WetLitterbags placem_collection'!G87)</f>
        <v>42819</v>
      </c>
      <c r="U746" s="237">
        <f t="shared" si="88"/>
        <v>52</v>
      </c>
      <c r="V746" s="235">
        <f t="shared" si="85"/>
        <v>0.47480000000000011</v>
      </c>
      <c r="W746" s="235">
        <f t="shared" si="86"/>
        <v>0.48404668863307632</v>
      </c>
      <c r="X746">
        <f>IFERROR(INDEX(Rainfall_Wet!$O$2:$O$217,MATCH(B746, Rainfall_Wet!$A$2:$A$217,0)),"")</f>
        <v>194.93009798400001</v>
      </c>
      <c r="Y746" s="241">
        <v>38.691629007962128</v>
      </c>
      <c r="Z746" s="241">
        <v>26.81299763288143</v>
      </c>
      <c r="AA746" s="241">
        <v>34.495373359156439</v>
      </c>
      <c r="AB746" s="242" t="s">
        <v>2693</v>
      </c>
      <c r="AC746" s="241">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f>
        <v/>
      </c>
      <c r="AM746" t="str">
        <f>IF(ISNUMBER(SEARCH("H", 'WetLitterbags placem_collection'!Y87)),"YES","")</f>
        <v/>
      </c>
      <c r="AN746" t="str">
        <f>IF(ISNUMBER(SEARCH("R", 'WetLitterbags placem_collection'!Y87)),"YES","")</f>
        <v/>
      </c>
    </row>
    <row r="747" spans="1:40" ht="15" customHeight="1">
      <c r="A747" s="268" t="s">
        <v>2460</v>
      </c>
      <c r="B747" s="282">
        <f>'Dry_Litterbag Placem_Collection'!A88</f>
        <v>86</v>
      </c>
      <c r="C747" s="282" t="str">
        <f>'Dry_Litterbag Placem_Collection'!B88</f>
        <v>Maswa</v>
      </c>
      <c r="D747" s="282" t="s">
        <v>2677</v>
      </c>
      <c r="E747" s="282" t="s">
        <v>2679</v>
      </c>
      <c r="F747" s="282">
        <v>3</v>
      </c>
      <c r="G747" s="283" t="str">
        <f>'Dry_Litterbag Placem_Collection'!C88</f>
        <v>Dry_W3_T6</v>
      </c>
      <c r="H747" s="293" t="s">
        <v>3672</v>
      </c>
      <c r="I747" s="294" t="s">
        <v>298</v>
      </c>
      <c r="J747" s="233" t="str">
        <f>'WetLitterbags placem_collection'!Q88</f>
        <v>R62</v>
      </c>
      <c r="K747" s="235">
        <f>IFERROR(INDEX('Green_rooibos initial weight'!$C$5:$C$1749,MATCH(J747, 'Green_rooibos initial weight'!$A$5:$A$1749,0)),"")</f>
        <v>2.3660000000000001</v>
      </c>
      <c r="L747" s="235">
        <f t="shared" si="82"/>
        <v>2.1162000000000001</v>
      </c>
      <c r="M747" s="235">
        <f>AVERAGE('Ashed teabags wet'!$J$814:$J$816)</f>
        <v>2.2816647271287041</v>
      </c>
      <c r="N747" s="235">
        <f t="shared" si="83"/>
        <v>2.0679154110445026</v>
      </c>
      <c r="O747" s="235">
        <f>IF(IFERROR(INDEX('Both teabags AfterWet'!$D$1:$D$839,MATCH(J747,'Both teabags AfterWet'!$B$1:$B$839,0)),"")="","",(IFERROR(INDEX('Both teabags AfterWet'!$D$1:$D$839,MATCH(J747,'Both teabags AfterWet'!$B$1:$B$839,0)),"")))</f>
        <v>1.6786000000000001</v>
      </c>
      <c r="P747" s="235">
        <f t="shared" si="84"/>
        <v>1.528</v>
      </c>
      <c r="Q747" s="235">
        <f>IFERROR(INDEX('Ashed teabags wet'!$J$2:$J$825,MATCH(J747,'Ashed teabags wet'!$B$2:$B$825,0)),"")</f>
        <v>28.338278931750832</v>
      </c>
      <c r="R747" s="235">
        <f t="shared" si="87"/>
        <v>1.0949910979228474</v>
      </c>
      <c r="S747" s="236">
        <f>'WetLitterbags placem_collection'!E88</f>
        <v>42767</v>
      </c>
      <c r="T747" s="236">
        <f>IF('WetLitterbags placem_collection'!G88="","",'WetLitterbags placem_collection'!G88)</f>
        <v>42819</v>
      </c>
      <c r="U747" s="237">
        <f t="shared" si="88"/>
        <v>52</v>
      </c>
      <c r="V747" s="235">
        <f t="shared" si="85"/>
        <v>0.58820000000000006</v>
      </c>
      <c r="W747" s="235">
        <f t="shared" si="86"/>
        <v>0.97292431312165517</v>
      </c>
      <c r="X747">
        <f>IFERROR(INDEX(Rainfall_Wet!$O$2:$O$217,MATCH(B747, Rainfall_Wet!$A$2:$A$217,0)),"")</f>
        <v>194.93009798400001</v>
      </c>
      <c r="Y747" s="241">
        <v>38.691629007962128</v>
      </c>
      <c r="Z747" s="241">
        <v>26.81299763288143</v>
      </c>
      <c r="AA747" s="241">
        <v>34.495373359156439</v>
      </c>
      <c r="AB747" s="242" t="s">
        <v>2693</v>
      </c>
      <c r="AC747" s="241">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f>
        <v/>
      </c>
      <c r="AM747" t="str">
        <f>IF(ISNUMBER(SEARCH("H", 'WetLitterbags placem_collection'!Y88)),"YES","")</f>
        <v/>
      </c>
      <c r="AN747" t="str">
        <f>IF(ISNUMBER(SEARCH("R", 'WetLitterbags placem_collection'!Y88)),"YES","")</f>
        <v/>
      </c>
    </row>
    <row r="748" spans="1:40" ht="15" customHeight="1">
      <c r="A748" s="268" t="s">
        <v>2460</v>
      </c>
      <c r="B748" s="282">
        <f>'Dry_Litterbag Placem_Collection'!A89</f>
        <v>87</v>
      </c>
      <c r="C748" s="282" t="str">
        <f>'Dry_Litterbag Placem_Collection'!B89</f>
        <v>Maswa</v>
      </c>
      <c r="D748" s="282" t="s">
        <v>2677</v>
      </c>
      <c r="E748" s="282" t="s">
        <v>2679</v>
      </c>
      <c r="F748" s="282">
        <v>3</v>
      </c>
      <c r="G748" s="283" t="str">
        <f>'Dry_Litterbag Placem_Collection'!C89</f>
        <v>Dry_W3_T7</v>
      </c>
      <c r="H748" s="293" t="s">
        <v>3672</v>
      </c>
      <c r="I748" s="294" t="s">
        <v>298</v>
      </c>
      <c r="J748" s="233" t="str">
        <f>'WetLitterbags placem_collection'!Q89</f>
        <v>R329</v>
      </c>
      <c r="K748" s="235">
        <f>IFERROR(INDEX('Green_rooibos initial weight'!$C$5:$C$1749,MATCH(J748, 'Green_rooibos initial weight'!$A$5:$A$1749,0)),"")</f>
        <v>2.2120000000000002</v>
      </c>
      <c r="L748" s="235">
        <f t="shared" si="82"/>
        <v>1.9622000000000002</v>
      </c>
      <c r="M748" s="235">
        <f>AVERAGE('Ashed teabags wet'!$J$814:$J$816)</f>
        <v>2.2816647271287041</v>
      </c>
      <c r="N748" s="235">
        <f t="shared" si="83"/>
        <v>1.9174291747242806</v>
      </c>
      <c r="O748" s="235">
        <f>IF(IFERROR(INDEX('Both teabags AfterWet'!$D$1:$D$839,MATCH(J748,'Both teabags AfterWet'!$B$1:$B$839,0)),"")="","",(IFERROR(INDEX('Both teabags AfterWet'!$D$1:$D$839,MATCH(J748,'Both teabags AfterWet'!$B$1:$B$839,0)),"")))</f>
        <v>1.7085999999999999</v>
      </c>
      <c r="P748" s="235">
        <f t="shared" si="84"/>
        <v>1.5579999999999998</v>
      </c>
      <c r="Q748" s="235">
        <f>IFERROR(INDEX('Ashed teabags wet'!$J$2:$J$825,MATCH(J748,'Ashed teabags wet'!$B$2:$B$825,0)),"")</f>
        <v>5.7663873829462604</v>
      </c>
      <c r="R748" s="235">
        <f t="shared" si="87"/>
        <v>1.4681596845736971</v>
      </c>
      <c r="S748" s="236">
        <f>'WetLitterbags placem_collection'!E89</f>
        <v>42767</v>
      </c>
      <c r="T748" s="236">
        <f>IF('WetLitterbags placem_collection'!G89="","",'WetLitterbags placem_collection'!G89)</f>
        <v>42819</v>
      </c>
      <c r="U748" s="237">
        <f t="shared" si="88"/>
        <v>52</v>
      </c>
      <c r="V748" s="235">
        <f t="shared" si="85"/>
        <v>0.40420000000000034</v>
      </c>
      <c r="W748" s="235">
        <f t="shared" si="86"/>
        <v>0.44926949015058359</v>
      </c>
      <c r="X748">
        <f>IFERROR(INDEX(Rainfall_Wet!$O$2:$O$217,MATCH(B748, Rainfall_Wet!$A$2:$A$217,0)),"")</f>
        <v>194.93009798400001</v>
      </c>
      <c r="Y748" s="241">
        <v>38.691629007962128</v>
      </c>
      <c r="Z748" s="241">
        <v>26.81299763288143</v>
      </c>
      <c r="AA748" s="241">
        <v>34.495373359156439</v>
      </c>
      <c r="AB748" s="242" t="s">
        <v>2693</v>
      </c>
      <c r="AC748" s="241">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f>
        <v/>
      </c>
      <c r="AM748" t="str">
        <f>IF(ISNUMBER(SEARCH("H", 'WetLitterbags placem_collection'!Y89)),"YES","")</f>
        <v/>
      </c>
      <c r="AN748" t="str">
        <f>IF(ISNUMBER(SEARCH("R", 'WetLitterbags placem_collection'!Y89)),"YES","")</f>
        <v/>
      </c>
    </row>
    <row r="749" spans="1:40" ht="15" customHeight="1">
      <c r="A749" s="268" t="s">
        <v>2460</v>
      </c>
      <c r="B749" s="282">
        <f>'Dry_Litterbag Placem_Collection'!A90</f>
        <v>88</v>
      </c>
      <c r="C749" s="282" t="str">
        <f>'Dry_Litterbag Placem_Collection'!B90</f>
        <v>Maswa</v>
      </c>
      <c r="D749" s="282" t="s">
        <v>2677</v>
      </c>
      <c r="E749" s="282" t="s">
        <v>2679</v>
      </c>
      <c r="F749" s="282">
        <v>3</v>
      </c>
      <c r="G749" s="283" t="str">
        <f>'Dry_Litterbag Placem_Collection'!C90</f>
        <v>Dry_W3_T8</v>
      </c>
      <c r="H749" s="293" t="s">
        <v>3672</v>
      </c>
      <c r="I749" s="294" t="s">
        <v>298</v>
      </c>
      <c r="J749" s="233" t="str">
        <f>'WetLitterbags placem_collection'!Q90</f>
        <v>R288</v>
      </c>
      <c r="K749" s="235">
        <f>IFERROR(INDEX('Green_rooibos initial weight'!$C$5:$C$1749,MATCH(J749, 'Green_rooibos initial weight'!$A$5:$A$1749,0)),"")</f>
        <v>2.2450000000000001</v>
      </c>
      <c r="L749" s="235">
        <f t="shared" si="82"/>
        <v>1.9952000000000001</v>
      </c>
      <c r="M749" s="235">
        <f>AVERAGE('Ashed teabags wet'!$J$814:$J$816)</f>
        <v>2.2816647271287041</v>
      </c>
      <c r="N749" s="235">
        <f t="shared" si="83"/>
        <v>1.9496762253643283</v>
      </c>
      <c r="O749" s="235" t="str">
        <f>IF(IFERROR(INDEX('Both teabags AfterWet'!$D$1:$D$839,MATCH(J749,'Both teabags AfterWet'!$B$1:$B$839,0)),"")="","",(IFERROR(INDEX('Both teabags AfterWet'!$D$1:$D$839,MATCH(J749,'Both teabags AfterWet'!$B$1:$B$839,0)),"")))</f>
        <v/>
      </c>
      <c r="P749" s="235" t="str">
        <f t="shared" si="84"/>
        <v/>
      </c>
      <c r="Q749" s="235" t="str">
        <f>IFERROR(INDEX('Ashed teabags wet'!$J$2:$J$825,MATCH(J749,'Ashed teabags wet'!$B$2:$B$825,0)),"")</f>
        <v/>
      </c>
      <c r="R749" s="235" t="str">
        <f t="shared" si="87"/>
        <v/>
      </c>
      <c r="S749" s="236">
        <f>'WetLitterbags placem_collection'!E90</f>
        <v>42767</v>
      </c>
      <c r="T749" s="236" t="str">
        <f>IF('WetLitterbags placem_collection'!G90="","",'WetLitterbags placem_collection'!G90)</f>
        <v/>
      </c>
      <c r="U749" s="237" t="str">
        <f t="shared" si="88"/>
        <v/>
      </c>
      <c r="V749" s="235" t="str">
        <f t="shared" si="85"/>
        <v/>
      </c>
      <c r="W749" s="235" t="str">
        <f t="shared" si="86"/>
        <v/>
      </c>
      <c r="X749" t="str">
        <f>IFERROR(INDEX(Rainfall_Wet!$O$2:$O$217,MATCH(B749, Rainfall_Wet!$A$2:$A$217,0)),"")</f>
        <v/>
      </c>
      <c r="Y749" s="241">
        <v>38.691629007962128</v>
      </c>
      <c r="Z749" s="241">
        <v>26.81299763288143</v>
      </c>
      <c r="AA749" s="241">
        <v>34.495373359156439</v>
      </c>
      <c r="AB749" s="242" t="s">
        <v>2693</v>
      </c>
      <c r="AC749" s="241">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f>
        <v/>
      </c>
      <c r="AM749" t="str">
        <f>IF(ISNUMBER(SEARCH("H", 'WetLitterbags placem_collection'!Y90)),"YES","")</f>
        <v/>
      </c>
      <c r="AN749" t="str">
        <f>IF(ISNUMBER(SEARCH("R", 'WetLitterbags placem_collection'!Y90)),"YES","")</f>
        <v/>
      </c>
    </row>
    <row r="750" spans="1:40" ht="15" customHeight="1">
      <c r="A750" s="268" t="s">
        <v>2460</v>
      </c>
      <c r="B750" s="282">
        <f>'Dry_Litterbag Placem_Collection'!A91</f>
        <v>89</v>
      </c>
      <c r="C750" s="282" t="str">
        <f>'Dry_Litterbag Placem_Collection'!B91</f>
        <v>Maswa</v>
      </c>
      <c r="D750" s="282" t="s">
        <v>2677</v>
      </c>
      <c r="E750" s="282" t="s">
        <v>2679</v>
      </c>
      <c r="F750" s="282">
        <v>4</v>
      </c>
      <c r="G750" s="283" t="str">
        <f>'Dry_Litterbag Placem_Collection'!C91</f>
        <v>Dry_W4_T1</v>
      </c>
      <c r="H750" s="293" t="s">
        <v>3672</v>
      </c>
      <c r="I750" s="294" t="s">
        <v>298</v>
      </c>
      <c r="J750" s="233" t="str">
        <f>'WetLitterbags placem_collection'!Q91</f>
        <v>R171</v>
      </c>
      <c r="K750" s="235">
        <f>IFERROR(INDEX('Green_rooibos initial weight'!$C$5:$C$1749,MATCH(J750, 'Green_rooibos initial weight'!$A$5:$A$1749,0)),"")</f>
        <v>2.1160000000000001</v>
      </c>
      <c r="L750" s="235">
        <f t="shared" si="82"/>
        <v>1.8662000000000001</v>
      </c>
      <c r="M750" s="235">
        <f>AVERAGE('Ashed teabags wet'!$J$814:$J$816)</f>
        <v>2.2816647271287041</v>
      </c>
      <c r="N750" s="235">
        <f t="shared" si="83"/>
        <v>1.8236195728623241</v>
      </c>
      <c r="O750" s="235">
        <f>IF(IFERROR(INDEX('Both teabags AfterWet'!$D$1:$D$839,MATCH(J750,'Both teabags AfterWet'!$B$1:$B$839,0)),"")="","",(IFERROR(INDEX('Both teabags AfterWet'!$D$1:$D$839,MATCH(J750,'Both teabags AfterWet'!$B$1:$B$839,0)),"")))</f>
        <v>2.0529999999999999</v>
      </c>
      <c r="P750" s="235">
        <f t="shared" si="84"/>
        <v>1.9023999999999999</v>
      </c>
      <c r="Q750" s="235">
        <f>IFERROR(INDEX('Ashed teabags wet'!$J$2:$J$825,MATCH(J750,'Ashed teabags wet'!$B$2:$B$825,0)),"")</f>
        <v>19.890873015872916</v>
      </c>
      <c r="R750" s="235">
        <f t="shared" si="87"/>
        <v>1.5239960317460335</v>
      </c>
      <c r="S750" s="236">
        <f>'WetLitterbags placem_collection'!E91</f>
        <v>42767</v>
      </c>
      <c r="T750" s="236">
        <f>IF('WetLitterbags placem_collection'!G91="","",'WetLitterbags placem_collection'!G91)</f>
        <v>42819</v>
      </c>
      <c r="U750" s="237">
        <f t="shared" si="88"/>
        <v>52</v>
      </c>
      <c r="V750" s="235">
        <f t="shared" si="85"/>
        <v>-3.6199999999999788E-2</v>
      </c>
      <c r="W750" s="235">
        <f t="shared" si="86"/>
        <v>0.29962354111629064</v>
      </c>
      <c r="X750">
        <f>IFERROR(INDEX(Rainfall_Wet!$O$2:$O$217,MATCH(B750, Rainfall_Wet!$A$2:$A$217,0)),"")</f>
        <v>194.93009798400001</v>
      </c>
      <c r="Y750" s="241">
        <v>28.145762029394</v>
      </c>
      <c r="Z750" s="241">
        <v>25.085564727199518</v>
      </c>
      <c r="AA750" s="241">
        <v>46.768673243406489</v>
      </c>
      <c r="AB750" s="242" t="s">
        <v>2688</v>
      </c>
      <c r="AC750" s="241">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f>
        <v/>
      </c>
      <c r="AM750" t="str">
        <f>IF(ISNUMBER(SEARCH("H", 'WetLitterbags placem_collection'!Y91)),"YES","")</f>
        <v/>
      </c>
      <c r="AN750" t="str">
        <f>IF(ISNUMBER(SEARCH("R", 'WetLitterbags placem_collection'!Y91)),"YES","")</f>
        <v/>
      </c>
    </row>
    <row r="751" spans="1:40" ht="15" customHeight="1">
      <c r="A751" s="268" t="s">
        <v>2460</v>
      </c>
      <c r="B751" s="282">
        <f>'Dry_Litterbag Placem_Collection'!A92</f>
        <v>90</v>
      </c>
      <c r="C751" s="282" t="str">
        <f>'Dry_Litterbag Placem_Collection'!B92</f>
        <v>Maswa</v>
      </c>
      <c r="D751" s="282" t="s">
        <v>2677</v>
      </c>
      <c r="E751" s="282" t="s">
        <v>2679</v>
      </c>
      <c r="F751" s="282">
        <v>4</v>
      </c>
      <c r="G751" s="283" t="str">
        <f>'Dry_Litterbag Placem_Collection'!C92</f>
        <v>Dry_W4_T2</v>
      </c>
      <c r="H751" s="293" t="s">
        <v>3672</v>
      </c>
      <c r="I751" s="294" t="s">
        <v>298</v>
      </c>
      <c r="J751" s="233" t="str">
        <f>'WetLitterbags placem_collection'!Q92</f>
        <v>R517</v>
      </c>
      <c r="K751" s="235">
        <f>IFERROR(INDEX('Green_rooibos initial weight'!$C$5:$C$1749,MATCH(J751, 'Green_rooibos initial weight'!$A$5:$A$1749,0)),"")</f>
        <v>2.222</v>
      </c>
      <c r="L751" s="235">
        <f t="shared" si="82"/>
        <v>1.9722</v>
      </c>
      <c r="M751" s="235">
        <f>AVERAGE('Ashed teabags wet'!$J$814:$J$816)</f>
        <v>2.2816647271287041</v>
      </c>
      <c r="N751" s="235">
        <f t="shared" si="83"/>
        <v>1.9272010082515676</v>
      </c>
      <c r="O751" s="235">
        <f>IF(IFERROR(INDEX('Both teabags AfterWet'!$D$1:$D$839,MATCH(J751,'Both teabags AfterWet'!$B$1:$B$839,0)),"")="","",(IFERROR(INDEX('Both teabags AfterWet'!$D$1:$D$839,MATCH(J751,'Both teabags AfterWet'!$B$1:$B$839,0)),"")))</f>
        <v>2.2749000000000001</v>
      </c>
      <c r="P751" s="235">
        <f t="shared" si="84"/>
        <v>2.1243000000000003</v>
      </c>
      <c r="Q751" s="235">
        <f>IFERROR(INDEX('Ashed teabags wet'!$J$2:$J$825,MATCH(J751,'Ashed teabags wet'!$B$2:$B$825,0)),"")</f>
        <v>22.544750846637683</v>
      </c>
      <c r="R751" s="235">
        <f t="shared" si="87"/>
        <v>1.645381857764876</v>
      </c>
      <c r="S751" s="236">
        <f>'WetLitterbags placem_collection'!E92</f>
        <v>42767</v>
      </c>
      <c r="T751" s="236">
        <f>IF('WetLitterbags placem_collection'!G92="","",'WetLitterbags placem_collection'!G92)</f>
        <v>42819</v>
      </c>
      <c r="U751" s="237">
        <f t="shared" si="88"/>
        <v>52</v>
      </c>
      <c r="V751" s="235">
        <f t="shared" si="85"/>
        <v>-0.15210000000000035</v>
      </c>
      <c r="W751" s="235">
        <f t="shared" si="86"/>
        <v>0.28181915048669159</v>
      </c>
      <c r="X751">
        <f>IFERROR(INDEX(Rainfall_Wet!$O$2:$O$217,MATCH(B751, Rainfall_Wet!$A$2:$A$217,0)),"")</f>
        <v>194.93009798400001</v>
      </c>
      <c r="Y751" s="241">
        <v>28.145762029394</v>
      </c>
      <c r="Z751" s="241">
        <v>25.085564727199518</v>
      </c>
      <c r="AA751" s="241">
        <v>46.768673243406489</v>
      </c>
      <c r="AB751" s="242" t="s">
        <v>2688</v>
      </c>
      <c r="AC751" s="241">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f>
        <v/>
      </c>
      <c r="AM751" t="str">
        <f>IF(ISNUMBER(SEARCH("H", 'WetLitterbags placem_collection'!Y92)),"YES","")</f>
        <v/>
      </c>
      <c r="AN751" t="str">
        <f>IF(ISNUMBER(SEARCH("R", 'WetLitterbags placem_collection'!Y92)),"YES","")</f>
        <v>YES</v>
      </c>
    </row>
    <row r="752" spans="1:40" ht="15" customHeight="1">
      <c r="A752" s="268" t="s">
        <v>2460</v>
      </c>
      <c r="B752" s="282">
        <f>'Dry_Litterbag Placem_Collection'!A93</f>
        <v>91</v>
      </c>
      <c r="C752" s="282" t="str">
        <f>'Dry_Litterbag Placem_Collection'!B93</f>
        <v>Maswa</v>
      </c>
      <c r="D752" s="282" t="s">
        <v>2677</v>
      </c>
      <c r="E752" s="282" t="s">
        <v>2679</v>
      </c>
      <c r="F752" s="282">
        <v>4</v>
      </c>
      <c r="G752" s="283" t="str">
        <f>'Dry_Litterbag Placem_Collection'!C93</f>
        <v>Dry_W4_T3</v>
      </c>
      <c r="H752" s="293" t="s">
        <v>3672</v>
      </c>
      <c r="I752" s="294" t="s">
        <v>298</v>
      </c>
      <c r="J752" s="233" t="str">
        <f>'WetLitterbags placem_collection'!Q93</f>
        <v>R73</v>
      </c>
      <c r="K752" s="235">
        <f>IFERROR(INDEX('Green_rooibos initial weight'!$C$5:$C$1749,MATCH(J752, 'Green_rooibos initial weight'!$A$5:$A$1749,0)),"")</f>
        <v>2.1459999999999999</v>
      </c>
      <c r="L752" s="235">
        <f t="shared" si="82"/>
        <v>1.8961999999999999</v>
      </c>
      <c r="M752" s="235">
        <f>AVERAGE('Ashed teabags wet'!$J$814:$J$816)</f>
        <v>2.2816647271287041</v>
      </c>
      <c r="N752" s="235">
        <f t="shared" si="83"/>
        <v>1.8529350734441854</v>
      </c>
      <c r="O752" s="235">
        <f>IF(IFERROR(INDEX('Both teabags AfterWet'!$D$1:$D$839,MATCH(J752,'Both teabags AfterWet'!$B$1:$B$839,0)),"")="","",(IFERROR(INDEX('Both teabags AfterWet'!$D$1:$D$839,MATCH(J752,'Both teabags AfterWet'!$B$1:$B$839,0)),"")))</f>
        <v>1.663</v>
      </c>
      <c r="P752" s="235">
        <f t="shared" si="84"/>
        <v>1.5124</v>
      </c>
      <c r="Q752" s="235">
        <f>IFERROR(INDEX('Ashed teabags wet'!$J$2:$J$825,MATCH(J752,'Ashed teabags wet'!$B$2:$B$825,0)),"")</f>
        <v>3.2402791625130467</v>
      </c>
      <c r="R752" s="235">
        <f t="shared" si="87"/>
        <v>1.4633940179461526</v>
      </c>
      <c r="S752" s="236">
        <f>'WetLitterbags placem_collection'!E93</f>
        <v>42767</v>
      </c>
      <c r="T752" s="236">
        <f>IF('WetLitterbags placem_collection'!G93="","",'WetLitterbags placem_collection'!G93)</f>
        <v>42819</v>
      </c>
      <c r="U752" s="237">
        <f t="shared" si="88"/>
        <v>52</v>
      </c>
      <c r="V752" s="235">
        <f t="shared" si="85"/>
        <v>0.38379999999999992</v>
      </c>
      <c r="W752" s="235">
        <f t="shared" si="86"/>
        <v>0.38954105549803275</v>
      </c>
      <c r="X752">
        <f>IFERROR(INDEX(Rainfall_Wet!$O$2:$O$217,MATCH(B752, Rainfall_Wet!$A$2:$A$217,0)),"")</f>
        <v>194.93009798400001</v>
      </c>
      <c r="Y752" s="241">
        <v>28.145762029394</v>
      </c>
      <c r="Z752" s="241">
        <v>25.085564727199518</v>
      </c>
      <c r="AA752" s="241">
        <v>46.768673243406489</v>
      </c>
      <c r="AB752" s="242" t="s">
        <v>2688</v>
      </c>
      <c r="AC752" s="241">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f>
        <v/>
      </c>
      <c r="AM752" t="str">
        <f>IF(ISNUMBER(SEARCH("H", 'WetLitterbags placem_collection'!Y93)),"YES","")</f>
        <v/>
      </c>
      <c r="AN752" t="str">
        <f>IF(ISNUMBER(SEARCH("R", 'WetLitterbags placem_collection'!Y93)),"YES","")</f>
        <v/>
      </c>
    </row>
    <row r="753" spans="1:40" ht="15" customHeight="1">
      <c r="A753" s="268" t="s">
        <v>2460</v>
      </c>
      <c r="B753" s="282">
        <f>'Dry_Litterbag Placem_Collection'!A94</f>
        <v>92</v>
      </c>
      <c r="C753" s="282" t="str">
        <f>'Dry_Litterbag Placem_Collection'!B94</f>
        <v>Maswa</v>
      </c>
      <c r="D753" s="282" t="s">
        <v>2677</v>
      </c>
      <c r="E753" s="282" t="s">
        <v>2679</v>
      </c>
      <c r="F753" s="282">
        <v>4</v>
      </c>
      <c r="G753" s="283" t="str">
        <f>'Dry_Litterbag Placem_Collection'!C94</f>
        <v>Dry_W4_T4</v>
      </c>
      <c r="H753" s="293" t="s">
        <v>3672</v>
      </c>
      <c r="I753" s="294" t="s">
        <v>298</v>
      </c>
      <c r="J753" s="233" t="str">
        <f>'WetLitterbags placem_collection'!Q94</f>
        <v>R4</v>
      </c>
      <c r="K753" s="235">
        <f>IFERROR(INDEX('Green_rooibos initial weight'!$C$5:$C$1749,MATCH(J753, 'Green_rooibos initial weight'!$A$5:$A$1749,0)),"")</f>
        <v>2.1549999999999998</v>
      </c>
      <c r="L753" s="235">
        <f t="shared" si="82"/>
        <v>1.9051999999999998</v>
      </c>
      <c r="M753" s="235">
        <f>AVERAGE('Ashed teabags wet'!$J$814:$J$816)</f>
        <v>2.2816647271287041</v>
      </c>
      <c r="N753" s="235">
        <f t="shared" si="83"/>
        <v>1.8617297236187438</v>
      </c>
      <c r="O753" s="235">
        <f>IF(IFERROR(INDEX('Both teabags AfterWet'!$D$1:$D$839,MATCH(J753,'Both teabags AfterWet'!$B$1:$B$839,0)),"")="","",(IFERROR(INDEX('Both teabags AfterWet'!$D$1:$D$839,MATCH(J753,'Both teabags AfterWet'!$B$1:$B$839,0)),"")))</f>
        <v>1.6779999999999999</v>
      </c>
      <c r="P753" s="235">
        <f t="shared" si="84"/>
        <v>1.5273999999999999</v>
      </c>
      <c r="Q753" s="235">
        <f>IFERROR(INDEX('Ashed teabags wet'!$J$2:$J$825,MATCH(J753,'Ashed teabags wet'!$B$2:$B$825,0)),"")</f>
        <v>2.4590163934421247</v>
      </c>
      <c r="R753" s="235">
        <f t="shared" si="87"/>
        <v>1.4898409836065649</v>
      </c>
      <c r="S753" s="236">
        <f>'WetLitterbags placem_collection'!E94</f>
        <v>42767</v>
      </c>
      <c r="T753" s="236">
        <f>IF('WetLitterbags placem_collection'!G94="","",'WetLitterbags placem_collection'!G94)</f>
        <v>42819</v>
      </c>
      <c r="U753" s="237">
        <f t="shared" si="88"/>
        <v>52</v>
      </c>
      <c r="V753" s="235">
        <f t="shared" si="85"/>
        <v>0.37779999999999991</v>
      </c>
      <c r="W753" s="235">
        <f t="shared" si="86"/>
        <v>0.37188874001217886</v>
      </c>
      <c r="X753">
        <f>IFERROR(INDEX(Rainfall_Wet!$O$2:$O$217,MATCH(B753, Rainfall_Wet!$A$2:$A$217,0)),"")</f>
        <v>194.93009798400001</v>
      </c>
      <c r="Y753" s="241">
        <v>28.145762029394</v>
      </c>
      <c r="Z753" s="241">
        <v>25.085564727199518</v>
      </c>
      <c r="AA753" s="241">
        <v>46.768673243406489</v>
      </c>
      <c r="AB753" s="242" t="s">
        <v>2688</v>
      </c>
      <c r="AC753" s="241">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f>
        <v/>
      </c>
      <c r="AM753" t="str">
        <f>IF(ISNUMBER(SEARCH("H", 'WetLitterbags placem_collection'!Y94)),"YES","")</f>
        <v/>
      </c>
      <c r="AN753" t="str">
        <f>IF(ISNUMBER(SEARCH("R", 'WetLitterbags placem_collection'!Y94)),"YES","")</f>
        <v>YES</v>
      </c>
    </row>
    <row r="754" spans="1:40" ht="15" customHeight="1">
      <c r="A754" s="268" t="s">
        <v>2460</v>
      </c>
      <c r="B754" s="282">
        <f>'Dry_Litterbag Placem_Collection'!A95</f>
        <v>93</v>
      </c>
      <c r="C754" s="282" t="str">
        <f>'Dry_Litterbag Placem_Collection'!B95</f>
        <v>Maswa</v>
      </c>
      <c r="D754" s="282" t="s">
        <v>2677</v>
      </c>
      <c r="E754" s="282" t="s">
        <v>2679</v>
      </c>
      <c r="F754" s="282">
        <v>4</v>
      </c>
      <c r="G754" s="283" t="str">
        <f>'Dry_Litterbag Placem_Collection'!C95</f>
        <v>Dry_W4_T5</v>
      </c>
      <c r="H754" s="293" t="s">
        <v>3672</v>
      </c>
      <c r="I754" s="294" t="s">
        <v>298</v>
      </c>
      <c r="J754" s="233" t="str">
        <f>'WetLitterbags placem_collection'!Q95</f>
        <v>R136</v>
      </c>
      <c r="K754" s="235">
        <f>IFERROR(INDEX('Green_rooibos initial weight'!$C$5:$C$1749,MATCH(J754, 'Green_rooibos initial weight'!$A$5:$A$1749,0)),"")</f>
        <v>2.21</v>
      </c>
      <c r="L754" s="235">
        <f t="shared" si="82"/>
        <v>1.9601999999999999</v>
      </c>
      <c r="M754" s="235">
        <f>AVERAGE('Ashed teabags wet'!$J$814:$J$816)</f>
        <v>2.2816647271287041</v>
      </c>
      <c r="N754" s="235">
        <f t="shared" si="83"/>
        <v>1.9154748080188231</v>
      </c>
      <c r="O754" s="235">
        <f>IF(IFERROR(INDEX('Both teabags AfterWet'!$D$1:$D$839,MATCH(J754,'Both teabags AfterWet'!$B$1:$B$839,0)),"")="","",(IFERROR(INDEX('Both teabags AfterWet'!$D$1:$D$839,MATCH(J754,'Both teabags AfterWet'!$B$1:$B$839,0)),"")))</f>
        <v>1.6368</v>
      </c>
      <c r="P754" s="235">
        <f t="shared" si="84"/>
        <v>1.4862</v>
      </c>
      <c r="Q754" s="235">
        <f>IFERROR(INDEX('Ashed teabags wet'!$J$2:$J$825,MATCH(J754,'Ashed teabags wet'!$B$2:$B$825,0)),"")</f>
        <v>2.2232962783957189</v>
      </c>
      <c r="R754" s="235">
        <f t="shared" si="87"/>
        <v>1.4531573707104828</v>
      </c>
      <c r="S754" s="236">
        <f>'WetLitterbags placem_collection'!E95</f>
        <v>42767</v>
      </c>
      <c r="T754" s="236">
        <f>IF('WetLitterbags placem_collection'!G95="","",'WetLitterbags placem_collection'!G95)</f>
        <v>42819</v>
      </c>
      <c r="U754" s="237">
        <f t="shared" si="88"/>
        <v>52</v>
      </c>
      <c r="V754" s="235">
        <f t="shared" si="85"/>
        <v>0.47399999999999998</v>
      </c>
      <c r="W754" s="235">
        <f t="shared" si="86"/>
        <v>0.4623174373083403</v>
      </c>
      <c r="X754">
        <f>IFERROR(INDEX(Rainfall_Wet!$O$2:$O$217,MATCH(B754, Rainfall_Wet!$A$2:$A$217,0)),"")</f>
        <v>194.93009798400001</v>
      </c>
      <c r="Y754" s="241">
        <v>28.145762029394</v>
      </c>
      <c r="Z754" s="241">
        <v>25.085564727199518</v>
      </c>
      <c r="AA754" s="241">
        <v>46.768673243406489</v>
      </c>
      <c r="AB754" s="242" t="s">
        <v>2688</v>
      </c>
      <c r="AC754" s="241">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f>
        <v/>
      </c>
      <c r="AM754" t="str">
        <f>IF(ISNUMBER(SEARCH("H", 'WetLitterbags placem_collection'!Y95)),"YES","")</f>
        <v/>
      </c>
      <c r="AN754" t="str">
        <f>IF(ISNUMBER(SEARCH("R", 'WetLitterbags placem_collection'!Y95)),"YES","")</f>
        <v>YES</v>
      </c>
    </row>
    <row r="755" spans="1:40" ht="15" customHeight="1">
      <c r="A755" s="268" t="s">
        <v>2460</v>
      </c>
      <c r="B755" s="282">
        <f>'Dry_Litterbag Placem_Collection'!A96</f>
        <v>94</v>
      </c>
      <c r="C755" s="282" t="str">
        <f>'Dry_Litterbag Placem_Collection'!B96</f>
        <v>Maswa</v>
      </c>
      <c r="D755" s="282" t="s">
        <v>2677</v>
      </c>
      <c r="E755" s="282" t="s">
        <v>2679</v>
      </c>
      <c r="F755" s="282">
        <v>4</v>
      </c>
      <c r="G755" s="283" t="str">
        <f>'Dry_Litterbag Placem_Collection'!C96</f>
        <v>Dry_W4_T6</v>
      </c>
      <c r="H755" s="293" t="s">
        <v>3672</v>
      </c>
      <c r="I755" s="294" t="s">
        <v>298</v>
      </c>
      <c r="J755" s="233" t="str">
        <f>'WetLitterbags placem_collection'!Q96</f>
        <v>R358</v>
      </c>
      <c r="K755" s="235">
        <f>IFERROR(INDEX('Green_rooibos initial weight'!$C$5:$C$1749,MATCH(J755, 'Green_rooibos initial weight'!$A$5:$A$1749,0)),"")</f>
        <v>2.2210000000000001</v>
      </c>
      <c r="L755" s="235">
        <f t="shared" si="82"/>
        <v>1.9712000000000001</v>
      </c>
      <c r="M755" s="235">
        <f>AVERAGE('Ashed teabags wet'!$J$814:$J$816)</f>
        <v>2.2816647271287041</v>
      </c>
      <c r="N755" s="235">
        <f t="shared" si="83"/>
        <v>1.926223824898839</v>
      </c>
      <c r="O755" s="235" t="str">
        <f>IF(IFERROR(INDEX('Both teabags AfterWet'!$D$1:$D$839,MATCH(J755,'Both teabags AfterWet'!$B$1:$B$839,0)),"")="","",(IFERROR(INDEX('Both teabags AfterWet'!$D$1:$D$839,MATCH(J755,'Both teabags AfterWet'!$B$1:$B$839,0)),"")))</f>
        <v/>
      </c>
      <c r="P755" s="235" t="str">
        <f t="shared" si="84"/>
        <v/>
      </c>
      <c r="Q755" s="235" t="str">
        <f>IFERROR(INDEX('Ashed teabags wet'!$J$2:$J$825,MATCH(J755,'Ashed teabags wet'!$B$2:$B$825,0)),"")</f>
        <v/>
      </c>
      <c r="R755" s="235" t="str">
        <f t="shared" si="87"/>
        <v/>
      </c>
      <c r="S755" s="236">
        <f>'WetLitterbags placem_collection'!E96</f>
        <v>42767</v>
      </c>
      <c r="T755" s="236" t="str">
        <f>IF('WetLitterbags placem_collection'!G96="","",'WetLitterbags placem_collection'!G96)</f>
        <v/>
      </c>
      <c r="U755" s="237" t="str">
        <f t="shared" si="88"/>
        <v/>
      </c>
      <c r="V755" s="235" t="str">
        <f t="shared" si="85"/>
        <v/>
      </c>
      <c r="W755" s="235" t="str">
        <f t="shared" si="86"/>
        <v/>
      </c>
      <c r="X755" t="str">
        <f>IFERROR(INDEX(Rainfall_Wet!$O$2:$O$217,MATCH(B755, Rainfall_Wet!$A$2:$A$217,0)),"")</f>
        <v/>
      </c>
      <c r="Y755" s="241">
        <v>28.145762029394</v>
      </c>
      <c r="Z755" s="241">
        <v>25.085564727199518</v>
      </c>
      <c r="AA755" s="241">
        <v>46.768673243406489</v>
      </c>
      <c r="AB755" s="242" t="s">
        <v>2688</v>
      </c>
      <c r="AC755" s="241">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f>
        <v/>
      </c>
      <c r="AM755" t="str">
        <f>IF(ISNUMBER(SEARCH("H", 'WetLitterbags placem_collection'!Y96)),"YES","")</f>
        <v/>
      </c>
      <c r="AN755" t="str">
        <f>IF(ISNUMBER(SEARCH("R", 'WetLitterbags placem_collection'!Y96)),"YES","")</f>
        <v/>
      </c>
    </row>
    <row r="756" spans="1:40" ht="15" customHeight="1">
      <c r="A756" s="268" t="s">
        <v>2460</v>
      </c>
      <c r="B756" s="282">
        <f>'Dry_Litterbag Placem_Collection'!A97</f>
        <v>95</v>
      </c>
      <c r="C756" s="282" t="str">
        <f>'Dry_Litterbag Placem_Collection'!B97</f>
        <v>Maswa</v>
      </c>
      <c r="D756" s="282" t="s">
        <v>2677</v>
      </c>
      <c r="E756" s="282" t="s">
        <v>2679</v>
      </c>
      <c r="F756" s="282">
        <v>4</v>
      </c>
      <c r="G756" s="283" t="str">
        <f>'Dry_Litterbag Placem_Collection'!C97</f>
        <v>Dry_W4_T7</v>
      </c>
      <c r="H756" s="293" t="s">
        <v>3672</v>
      </c>
      <c r="I756" s="294" t="s">
        <v>298</v>
      </c>
      <c r="J756" s="233" t="str">
        <f>'WetLitterbags placem_collection'!Q97</f>
        <v>R547</v>
      </c>
      <c r="K756" s="235">
        <f>IFERROR(INDEX('Green_rooibos initial weight'!$C$5:$C$1749,MATCH(J756, 'Green_rooibos initial weight'!$A$5:$A$1749,0)),"")</f>
        <v>2.194</v>
      </c>
      <c r="L756" s="235">
        <f t="shared" si="82"/>
        <v>1.9441999999999999</v>
      </c>
      <c r="M756" s="235">
        <f>AVERAGE('Ashed teabags wet'!$J$814:$J$816)</f>
        <v>2.2816647271287041</v>
      </c>
      <c r="N756" s="235">
        <f t="shared" si="83"/>
        <v>1.8998398743751637</v>
      </c>
      <c r="O756" s="235">
        <f>IF(IFERROR(INDEX('Both teabags AfterWet'!$D$1:$D$839,MATCH(J756,'Both teabags AfterWet'!$B$1:$B$839,0)),"")="","",(IFERROR(INDEX('Both teabags AfterWet'!$D$1:$D$839,MATCH(J756,'Both teabags AfterWet'!$B$1:$B$839,0)),"")))</f>
        <v>1.5620000000000001</v>
      </c>
      <c r="P756" s="235">
        <f t="shared" si="84"/>
        <v>1.4114</v>
      </c>
      <c r="Q756" s="235">
        <f>IFERROR(INDEX('Ashed teabags wet'!$J$2:$J$825,MATCH(J756,'Ashed teabags wet'!$B$2:$B$825,0)),"")</f>
        <v>13.011335633317401</v>
      </c>
      <c r="R756" s="235">
        <f t="shared" si="87"/>
        <v>1.2277580088713582</v>
      </c>
      <c r="S756" s="236">
        <f>'WetLitterbags placem_collection'!E97</f>
        <v>42767</v>
      </c>
      <c r="T756" s="236">
        <f>IF('WetLitterbags placem_collection'!G97="","",'WetLitterbags placem_collection'!G97)</f>
        <v>42819</v>
      </c>
      <c r="U756" s="237">
        <f t="shared" si="88"/>
        <v>52</v>
      </c>
      <c r="V756" s="235">
        <f t="shared" si="85"/>
        <v>0.53279999999999994</v>
      </c>
      <c r="W756" s="235">
        <f t="shared" si="86"/>
        <v>0.67208186550380544</v>
      </c>
      <c r="X756">
        <f>IFERROR(INDEX(Rainfall_Wet!$O$2:$O$217,MATCH(B756, Rainfall_Wet!$A$2:$A$217,0)),"")</f>
        <v>194.93009798400001</v>
      </c>
      <c r="Y756" s="241">
        <v>28.145762029394</v>
      </c>
      <c r="Z756" s="241">
        <v>25.085564727199518</v>
      </c>
      <c r="AA756" s="241">
        <v>46.768673243406489</v>
      </c>
      <c r="AB756" s="242" t="s">
        <v>2688</v>
      </c>
      <c r="AC756" s="241">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f>
        <v/>
      </c>
      <c r="AM756" t="str">
        <f>IF(ISNUMBER(SEARCH("H", 'WetLitterbags placem_collection'!Y97)),"YES","")</f>
        <v/>
      </c>
      <c r="AN756" t="str">
        <f>IF(ISNUMBER(SEARCH("R", 'WetLitterbags placem_collection'!Y97)),"YES","")</f>
        <v>YES</v>
      </c>
    </row>
    <row r="757" spans="1:40" ht="15" customHeight="1">
      <c r="A757" s="268" t="s">
        <v>2460</v>
      </c>
      <c r="B757" s="282">
        <f>'Dry_Litterbag Placem_Collection'!A98</f>
        <v>96</v>
      </c>
      <c r="C757" s="282" t="str">
        <f>'Dry_Litterbag Placem_Collection'!B98</f>
        <v>Maswa</v>
      </c>
      <c r="D757" s="282" t="s">
        <v>2677</v>
      </c>
      <c r="E757" s="282" t="s">
        <v>2679</v>
      </c>
      <c r="F757" s="282">
        <v>4</v>
      </c>
      <c r="G757" s="283" t="str">
        <f>'Dry_Litterbag Placem_Collection'!C98</f>
        <v>Dry_W4_T8</v>
      </c>
      <c r="H757" s="293" t="s">
        <v>3672</v>
      </c>
      <c r="I757" s="294" t="s">
        <v>298</v>
      </c>
      <c r="J757" s="233" t="str">
        <f>'WetLitterbags placem_collection'!Q98</f>
        <v>R588</v>
      </c>
      <c r="K757" s="235">
        <f>IFERROR(INDEX('Green_rooibos initial weight'!$C$5:$C$1749,MATCH(J757, 'Green_rooibos initial weight'!$A$5:$A$1749,0)),"")</f>
        <v>2.1360000000000001</v>
      </c>
      <c r="L757" s="235">
        <f t="shared" si="82"/>
        <v>1.8862000000000001</v>
      </c>
      <c r="M757" s="235">
        <f>AVERAGE('Ashed teabags wet'!$J$814:$J$816)</f>
        <v>2.2816647271287041</v>
      </c>
      <c r="N757" s="235">
        <f t="shared" si="83"/>
        <v>1.8431632399168985</v>
      </c>
      <c r="O757" s="235">
        <f>IF(IFERROR(INDEX('Both teabags AfterWet'!$D$1:$D$839,MATCH(J757,'Both teabags AfterWet'!$B$1:$B$839,0)),"")="","",(IFERROR(INDEX('Both teabags AfterWet'!$D$1:$D$839,MATCH(J757,'Both teabags AfterWet'!$B$1:$B$839,0)),"")))</f>
        <v>0.87350000000000005</v>
      </c>
      <c r="P757" s="235">
        <f t="shared" si="84"/>
        <v>0.7229000000000001</v>
      </c>
      <c r="Q757" s="235">
        <f>IFERROR(INDEX('Ashed teabags wet'!$J$2:$J$825,MATCH(J757,'Ashed teabags wet'!$B$2:$B$825,0)),"")</f>
        <v>6.1660865241169791</v>
      </c>
      <c r="R757" s="235">
        <f t="shared" si="87"/>
        <v>0.67832536051715842</v>
      </c>
      <c r="S757" s="236">
        <f>'WetLitterbags placem_collection'!E98</f>
        <v>42767</v>
      </c>
      <c r="T757" s="236">
        <f>IF('WetLitterbags placem_collection'!G98="","",'WetLitterbags placem_collection'!G98)</f>
        <v>42819</v>
      </c>
      <c r="U757" s="237">
        <f t="shared" si="88"/>
        <v>52</v>
      </c>
      <c r="V757" s="235">
        <f t="shared" si="85"/>
        <v>1.1633</v>
      </c>
      <c r="W757" s="235">
        <f t="shared" si="86"/>
        <v>1.16483787939974</v>
      </c>
      <c r="X757">
        <f>IFERROR(INDEX(Rainfall_Wet!$O$2:$O$217,MATCH(B757, Rainfall_Wet!$A$2:$A$217,0)),"")</f>
        <v>194.93009798400001</v>
      </c>
      <c r="Y757" s="241">
        <v>28.145762029394</v>
      </c>
      <c r="Z757" s="241">
        <v>25.085564727199518</v>
      </c>
      <c r="AA757" s="241">
        <v>46.768673243406489</v>
      </c>
      <c r="AB757" s="242" t="s">
        <v>2688</v>
      </c>
      <c r="AC757" s="241">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f>
        <v/>
      </c>
      <c r="AM757" t="str">
        <f>IF(ISNUMBER(SEARCH("H", 'WetLitterbags placem_collection'!Y98)),"YES","")</f>
        <v/>
      </c>
      <c r="AN757" t="str">
        <f>IF(ISNUMBER(SEARCH("R", 'WetLitterbags placem_collection'!Y98)),"YES","")</f>
        <v/>
      </c>
    </row>
    <row r="758" spans="1:40" ht="15" customHeight="1">
      <c r="A758" s="268" t="s">
        <v>2460</v>
      </c>
      <c r="B758" s="282">
        <f>'Dry_Litterbag Placem_Collection'!A99</f>
        <v>97</v>
      </c>
      <c r="C758" s="282" t="str">
        <f>'Dry_Litterbag Placem_Collection'!B99</f>
        <v xml:space="preserve">Mwantimba
</v>
      </c>
      <c r="D758" s="282" t="s">
        <v>2677</v>
      </c>
      <c r="E758" s="282" t="s">
        <v>2678</v>
      </c>
      <c r="F758" s="282">
        <v>1</v>
      </c>
      <c r="G758" s="283" t="str">
        <f>'Dry_Litterbag Placem_Collection'!C99</f>
        <v>Wet_Ag1_T1</v>
      </c>
      <c r="H758" s="293" t="s">
        <v>3672</v>
      </c>
      <c r="I758" s="294" t="s">
        <v>298</v>
      </c>
      <c r="J758" s="233" t="str">
        <f>'WetLitterbags placem_collection'!Q99</f>
        <v>R576</v>
      </c>
      <c r="K758" s="235">
        <f>IFERROR(INDEX('Green_rooibos initial weight'!$C$5:$C$1749,MATCH(J758, 'Green_rooibos initial weight'!$A$5:$A$1749,0)),"")</f>
        <v>2.109</v>
      </c>
      <c r="L758" s="235">
        <f t="shared" si="82"/>
        <v>1.8592</v>
      </c>
      <c r="M758" s="235">
        <f>AVERAGE('Ashed teabags wet'!$J$814:$J$816)</f>
        <v>2.2816647271287041</v>
      </c>
      <c r="N758" s="235">
        <f t="shared" si="83"/>
        <v>1.8167792893932231</v>
      </c>
      <c r="O758" s="235" t="str">
        <f>IF(IFERROR(INDEX('Both teabags AfterWet'!$D$1:$D$839,MATCH(J758,'Both teabags AfterWet'!$B$1:$B$839,0)),"")="","",(IFERROR(INDEX('Both teabags AfterWet'!$D$1:$D$839,MATCH(J758,'Both teabags AfterWet'!$B$1:$B$839,0)),"")))</f>
        <v/>
      </c>
      <c r="P758" s="235" t="str">
        <f t="shared" si="84"/>
        <v/>
      </c>
      <c r="Q758" s="235">
        <f>IFERROR(INDEX('Ashed teabags wet'!$J$2:$J$825,MATCH(J758,'Ashed teabags wet'!$B$2:$B$825,0)),"")</f>
        <v>8.4409136047665729</v>
      </c>
      <c r="R758" s="235" t="str">
        <f t="shared" si="87"/>
        <v/>
      </c>
      <c r="S758" s="236">
        <f>'WetLitterbags placem_collection'!E99</f>
        <v>42762</v>
      </c>
      <c r="T758" s="236">
        <f>IF('WetLitterbags placem_collection'!G99="","",'WetLitterbags placem_collection'!G99)</f>
        <v>42816</v>
      </c>
      <c r="U758" s="237">
        <f t="shared" si="88"/>
        <v>54</v>
      </c>
      <c r="V758" s="235" t="str">
        <f t="shared" si="85"/>
        <v/>
      </c>
      <c r="W758" s="235" t="str">
        <f t="shared" si="86"/>
        <v/>
      </c>
      <c r="X758">
        <f>IFERROR(INDEX(Rainfall_Wet!$O$2:$O$217,MATCH(B758, Rainfall_Wet!$A$2:$A$217,0)),"")</f>
        <v>206.85140822299999</v>
      </c>
      <c r="Y758" s="241">
        <v>45.96</v>
      </c>
      <c r="Z758" s="241">
        <v>14.920000000000003</v>
      </c>
      <c r="AA758" s="241">
        <v>39.119999999999997</v>
      </c>
      <c r="AB758" s="242" t="s">
        <v>2691</v>
      </c>
      <c r="AC758" s="241">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f>
        <v/>
      </c>
      <c r="AM758" t="str">
        <f>IF(ISNUMBER(SEARCH("H", 'WetLitterbags placem_collection'!Y99)),"YES","")</f>
        <v/>
      </c>
      <c r="AN758" t="str">
        <f>IF(ISNUMBER(SEARCH("R", 'WetLitterbags placem_collection'!Y99)),"YES","")</f>
        <v/>
      </c>
    </row>
    <row r="759" spans="1:40" ht="15" customHeight="1">
      <c r="A759" s="268" t="s">
        <v>2460</v>
      </c>
      <c r="B759" s="282">
        <f>'Dry_Litterbag Placem_Collection'!A100</f>
        <v>98</v>
      </c>
      <c r="C759" s="282" t="str">
        <f>'Dry_Litterbag Placem_Collection'!B100</f>
        <v xml:space="preserve">Mwantimba
</v>
      </c>
      <c r="D759" s="282" t="s">
        <v>2677</v>
      </c>
      <c r="E759" s="282" t="s">
        <v>2678</v>
      </c>
      <c r="F759" s="282">
        <v>1</v>
      </c>
      <c r="G759" s="283" t="str">
        <f>'Dry_Litterbag Placem_Collection'!C100</f>
        <v>Wet_Ag1_T2</v>
      </c>
      <c r="H759" s="293" t="s">
        <v>3672</v>
      </c>
      <c r="I759" s="294" t="s">
        <v>298</v>
      </c>
      <c r="J759" s="233" t="str">
        <f>'WetLitterbags placem_collection'!Q100</f>
        <v>R561</v>
      </c>
      <c r="K759" s="235">
        <f>IFERROR(INDEX('Green_rooibos initial weight'!$C$5:$C$1749,MATCH(J759, 'Green_rooibos initial weight'!$A$5:$A$1749,0)),"")</f>
        <v>2.0760000000000001</v>
      </c>
      <c r="L759" s="235">
        <f t="shared" si="82"/>
        <v>1.8262</v>
      </c>
      <c r="M759" s="235">
        <f>AVERAGE('Ashed teabags wet'!$J$814:$J$816)</f>
        <v>2.2816647271287041</v>
      </c>
      <c r="N759" s="235">
        <f t="shared" si="83"/>
        <v>1.7845322387531757</v>
      </c>
      <c r="O759" s="235">
        <f>IF(IFERROR(INDEX('Both teabags AfterWet'!$D$1:$D$839,MATCH(J759,'Both teabags AfterWet'!$B$1:$B$839,0)),"")="","",(IFERROR(INDEX('Both teabags AfterWet'!$D$1:$D$839,MATCH(J759,'Both teabags AfterWet'!$B$1:$B$839,0)),"")))</f>
        <v>1.661</v>
      </c>
      <c r="P759" s="235">
        <f t="shared" si="84"/>
        <v>1.5104</v>
      </c>
      <c r="Q759" s="235">
        <f>IFERROR(INDEX('Ashed teabags wet'!$J$2:$J$825,MATCH(J759,'Ashed teabags wet'!$B$2:$B$825,0)),"")</f>
        <v>12.28244654400746</v>
      </c>
      <c r="R759" s="235">
        <f t="shared" si="87"/>
        <v>1.3248859273993112</v>
      </c>
      <c r="S759" s="236">
        <f>'WetLitterbags placem_collection'!E100</f>
        <v>42762</v>
      </c>
      <c r="T759" s="236">
        <f>IF('WetLitterbags placem_collection'!G100="","",'WetLitterbags placem_collection'!G100)</f>
        <v>42816</v>
      </c>
      <c r="U759" s="237">
        <f t="shared" si="88"/>
        <v>54</v>
      </c>
      <c r="V759" s="235">
        <f t="shared" si="85"/>
        <v>0.31580000000000008</v>
      </c>
      <c r="W759" s="235">
        <f t="shared" si="86"/>
        <v>0.45964631135386447</v>
      </c>
      <c r="X759">
        <f>IFERROR(INDEX(Rainfall_Wet!$O$2:$O$217,MATCH(B759, Rainfall_Wet!$A$2:$A$217,0)),"")</f>
        <v>206.85140822299999</v>
      </c>
      <c r="Y759" s="241">
        <v>45.96</v>
      </c>
      <c r="Z759" s="241">
        <v>14.920000000000003</v>
      </c>
      <c r="AA759" s="241">
        <v>39.119999999999997</v>
      </c>
      <c r="AB759" s="242" t="s">
        <v>2691</v>
      </c>
      <c r="AC759" s="241">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f>
        <v/>
      </c>
      <c r="AM759" t="str">
        <f>IF(ISNUMBER(SEARCH("H", 'WetLitterbags placem_collection'!Y100)),"YES","")</f>
        <v/>
      </c>
      <c r="AN759" t="str">
        <f>IF(ISNUMBER(SEARCH("R", 'WetLitterbags placem_collection'!Y100)),"YES","")</f>
        <v/>
      </c>
    </row>
    <row r="760" spans="1:40" ht="15" customHeight="1">
      <c r="A760" s="268" t="s">
        <v>2460</v>
      </c>
      <c r="B760" s="282">
        <f>'Dry_Litterbag Placem_Collection'!A101</f>
        <v>99</v>
      </c>
      <c r="C760" s="282" t="str">
        <f>'Dry_Litterbag Placem_Collection'!B101</f>
        <v xml:space="preserve">Mwantimba
</v>
      </c>
      <c r="D760" s="282" t="s">
        <v>2677</v>
      </c>
      <c r="E760" s="282" t="s">
        <v>2678</v>
      </c>
      <c r="F760" s="282">
        <v>1</v>
      </c>
      <c r="G760" s="283" t="str">
        <f>'Dry_Litterbag Placem_Collection'!C101</f>
        <v>Wet_Ag1_T3</v>
      </c>
      <c r="H760" s="293" t="s">
        <v>3672</v>
      </c>
      <c r="I760" s="294" t="s">
        <v>298</v>
      </c>
      <c r="J760" s="233" t="str">
        <f>'WetLitterbags placem_collection'!Q101</f>
        <v>R496</v>
      </c>
      <c r="K760" s="235">
        <f>IFERROR(INDEX('Green_rooibos initial weight'!$C$5:$C$1749,MATCH(J760, 'Green_rooibos initial weight'!$A$5:$A$1749,0)),"")</f>
        <v>2.2389999999999999</v>
      </c>
      <c r="L760" s="235">
        <f t="shared" si="82"/>
        <v>1.9891999999999999</v>
      </c>
      <c r="M760" s="235">
        <f>AVERAGE('Ashed teabags wet'!$J$814:$J$816)</f>
        <v>2.2816647271287041</v>
      </c>
      <c r="N760" s="235">
        <f t="shared" si="83"/>
        <v>1.9438131252479556</v>
      </c>
      <c r="O760" s="235">
        <f>IF(IFERROR(INDEX('Both teabags AfterWet'!$D$1:$D$839,MATCH(J760,'Both teabags AfterWet'!$B$1:$B$839,0)),"")="","",(IFERROR(INDEX('Both teabags AfterWet'!$D$1:$D$839,MATCH(J760,'Both teabags AfterWet'!$B$1:$B$839,0)),"")))</f>
        <v>1.5016</v>
      </c>
      <c r="P760" s="235">
        <f t="shared" si="84"/>
        <v>1.351</v>
      </c>
      <c r="Q760" s="235">
        <f>IFERROR(INDEX('Ashed teabags wet'!$J$2:$J$825,MATCH(J760,'Ashed teabags wet'!$B$2:$B$825,0)),"")</f>
        <v>7.3182711198407153</v>
      </c>
      <c r="R760" s="235">
        <f t="shared" si="87"/>
        <v>1.252130157170952</v>
      </c>
      <c r="S760" s="236">
        <f>'WetLitterbags placem_collection'!E101</f>
        <v>42762</v>
      </c>
      <c r="T760" s="236">
        <f>IF('WetLitterbags placem_collection'!G101="","",'WetLitterbags placem_collection'!G101)</f>
        <v>42816</v>
      </c>
      <c r="U760" s="237">
        <f t="shared" si="88"/>
        <v>54</v>
      </c>
      <c r="V760" s="235">
        <f t="shared" si="85"/>
        <v>0.63819999999999988</v>
      </c>
      <c r="W760" s="235">
        <f t="shared" si="86"/>
        <v>0.69168296807700358</v>
      </c>
      <c r="X760">
        <f>IFERROR(INDEX(Rainfall_Wet!$O$2:$O$217,MATCH(B760, Rainfall_Wet!$A$2:$A$217,0)),"")</f>
        <v>206.85140822299999</v>
      </c>
      <c r="Y760" s="241">
        <v>45.96</v>
      </c>
      <c r="Z760" s="241">
        <v>14.920000000000003</v>
      </c>
      <c r="AA760" s="241">
        <v>39.119999999999997</v>
      </c>
      <c r="AB760" s="242" t="s">
        <v>2691</v>
      </c>
      <c r="AC760" s="241">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f>
        <v/>
      </c>
      <c r="AM760" t="str">
        <f>IF(ISNUMBER(SEARCH("H", 'WetLitterbags placem_collection'!Y101)),"YES","")</f>
        <v/>
      </c>
      <c r="AN760" t="str">
        <f>IF(ISNUMBER(SEARCH("R", 'WetLitterbags placem_collection'!Y101)),"YES","")</f>
        <v/>
      </c>
    </row>
    <row r="761" spans="1:40" ht="15" customHeight="1">
      <c r="A761" s="268" t="s">
        <v>2460</v>
      </c>
      <c r="B761" s="282">
        <f>'Dry_Litterbag Placem_Collection'!A102</f>
        <v>100</v>
      </c>
      <c r="C761" s="282" t="str">
        <f>'Dry_Litterbag Placem_Collection'!B102</f>
        <v xml:space="preserve">Mwantimba
</v>
      </c>
      <c r="D761" s="282" t="s">
        <v>2677</v>
      </c>
      <c r="E761" s="282" t="s">
        <v>2678</v>
      </c>
      <c r="F761" s="282">
        <v>1</v>
      </c>
      <c r="G761" s="283" t="str">
        <f>'Dry_Litterbag Placem_Collection'!C102</f>
        <v>Wet_Ag1_T4</v>
      </c>
      <c r="H761" s="293" t="s">
        <v>3672</v>
      </c>
      <c r="I761" s="294" t="s">
        <v>298</v>
      </c>
      <c r="J761" s="233" t="str">
        <f>'WetLitterbags placem_collection'!Q102</f>
        <v>R497</v>
      </c>
      <c r="K761" s="235">
        <f>IFERROR(INDEX('Green_rooibos initial weight'!$C$5:$C$1749,MATCH(J761, 'Green_rooibos initial weight'!$A$5:$A$1749,0)),"")</f>
        <v>2.2240000000000002</v>
      </c>
      <c r="L761" s="235">
        <f t="shared" si="82"/>
        <v>1.9742000000000002</v>
      </c>
      <c r="M761" s="235">
        <f>AVERAGE('Ashed teabags wet'!$J$814:$J$816)</f>
        <v>2.2816647271287041</v>
      </c>
      <c r="N761" s="235">
        <f t="shared" si="83"/>
        <v>1.9291553749570254</v>
      </c>
      <c r="O761" s="235">
        <f>IF(IFERROR(INDEX('Both teabags AfterWet'!$D$1:$D$839,MATCH(J761,'Both teabags AfterWet'!$B$1:$B$839,0)),"")="","",(IFERROR(INDEX('Both teabags AfterWet'!$D$1:$D$839,MATCH(J761,'Both teabags AfterWet'!$B$1:$B$839,0)),"")))</f>
        <v>1.66</v>
      </c>
      <c r="P761" s="235">
        <f t="shared" si="84"/>
        <v>1.5093999999999999</v>
      </c>
      <c r="Q761" s="235">
        <f>IFERROR(INDEX('Ashed teabags wet'!$J$2:$J$825,MATCH(J761,'Ashed teabags wet'!$B$2:$B$825,0)),"")</f>
        <v>7.3426573426567847</v>
      </c>
      <c r="R761" s="235">
        <f t="shared" si="87"/>
        <v>1.3985699300699383</v>
      </c>
      <c r="S761" s="236">
        <f>'WetLitterbags placem_collection'!E102</f>
        <v>42762</v>
      </c>
      <c r="T761" s="236">
        <f>IF('WetLitterbags placem_collection'!G102="","",'WetLitterbags placem_collection'!G102)</f>
        <v>42816</v>
      </c>
      <c r="U761" s="237">
        <f t="shared" si="88"/>
        <v>54</v>
      </c>
      <c r="V761" s="235">
        <f t="shared" si="85"/>
        <v>0.46480000000000032</v>
      </c>
      <c r="W761" s="235">
        <f t="shared" si="86"/>
        <v>0.53058544488708703</v>
      </c>
      <c r="X761">
        <f>IFERROR(INDEX(Rainfall_Wet!$O$2:$O$217,MATCH(B761, Rainfall_Wet!$A$2:$A$217,0)),"")</f>
        <v>206.85140822299999</v>
      </c>
      <c r="Y761" s="241">
        <v>45.96</v>
      </c>
      <c r="Z761" s="241">
        <v>14.920000000000003</v>
      </c>
      <c r="AA761" s="241">
        <v>39.119999999999997</v>
      </c>
      <c r="AB761" s="242" t="s">
        <v>2691</v>
      </c>
      <c r="AC761" s="241">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f>
        <v/>
      </c>
      <c r="AM761" t="str">
        <f>IF(ISNUMBER(SEARCH("H", 'WetLitterbags placem_collection'!Y102)),"YES","")</f>
        <v/>
      </c>
      <c r="AN761" t="str">
        <f>IF(ISNUMBER(SEARCH("R", 'WetLitterbags placem_collection'!Y102)),"YES","")</f>
        <v/>
      </c>
    </row>
    <row r="762" spans="1:40" ht="15" customHeight="1">
      <c r="A762" s="268" t="s">
        <v>2460</v>
      </c>
      <c r="B762" s="282">
        <f>'Dry_Litterbag Placem_Collection'!A103</f>
        <v>101</v>
      </c>
      <c r="C762" s="282" t="str">
        <f>'Dry_Litterbag Placem_Collection'!B103</f>
        <v xml:space="preserve">Mwantimba
</v>
      </c>
      <c r="D762" s="282" t="s">
        <v>2677</v>
      </c>
      <c r="E762" s="282" t="s">
        <v>2678</v>
      </c>
      <c r="F762" s="282">
        <v>1</v>
      </c>
      <c r="G762" s="283" t="str">
        <f>'Dry_Litterbag Placem_Collection'!C103</f>
        <v>Wet_Ag1_T5</v>
      </c>
      <c r="H762" s="293" t="s">
        <v>3672</v>
      </c>
      <c r="I762" s="294" t="s">
        <v>298</v>
      </c>
      <c r="J762" s="233" t="str">
        <f>'WetLitterbags placem_collection'!Q103</f>
        <v>R10</v>
      </c>
      <c r="K762" s="235">
        <f>IFERROR(INDEX('Green_rooibos initial weight'!$C$5:$C$1749,MATCH(J762, 'Green_rooibos initial weight'!$A$5:$A$1749,0)),"")</f>
        <v>2.29</v>
      </c>
      <c r="L762" s="235">
        <f t="shared" si="82"/>
        <v>2.0402</v>
      </c>
      <c r="M762" s="235">
        <f>AVERAGE('Ashed teabags wet'!$J$814:$J$816)</f>
        <v>2.2816647271287041</v>
      </c>
      <c r="N762" s="235">
        <f t="shared" si="83"/>
        <v>1.9936494762371202</v>
      </c>
      <c r="O762" s="235">
        <f>IF(IFERROR(INDEX('Both teabags AfterWet'!$D$1:$D$839,MATCH(J762,'Both teabags AfterWet'!$B$1:$B$839,0)),"")="","",(IFERROR(INDEX('Both teabags AfterWet'!$D$1:$D$839,MATCH(J762,'Both teabags AfterWet'!$B$1:$B$839,0)),"")))</f>
        <v>1.5687</v>
      </c>
      <c r="P762" s="235">
        <f t="shared" si="84"/>
        <v>1.4180999999999999</v>
      </c>
      <c r="Q762" s="235">
        <f>IFERROR(INDEX('Ashed teabags wet'!$J$2:$J$825,MATCH(J762,'Ashed teabags wet'!$B$2:$B$825,0)),"")</f>
        <v>7.5048732943469902</v>
      </c>
      <c r="R762" s="235">
        <f t="shared" si="87"/>
        <v>1.3116733918128651</v>
      </c>
      <c r="S762" s="236">
        <f>'WetLitterbags placem_collection'!E103</f>
        <v>42762</v>
      </c>
      <c r="T762" s="236">
        <f>IF('WetLitterbags placem_collection'!G103="","",'WetLitterbags placem_collection'!G103)</f>
        <v>42816</v>
      </c>
      <c r="U762" s="237">
        <f t="shared" si="88"/>
        <v>54</v>
      </c>
      <c r="V762" s="235">
        <f t="shared" si="85"/>
        <v>0.6221000000000001</v>
      </c>
      <c r="W762" s="235">
        <f t="shared" si="86"/>
        <v>0.68197608442425506</v>
      </c>
      <c r="X762">
        <f>IFERROR(INDEX(Rainfall_Wet!$O$2:$O$217,MATCH(B762, Rainfall_Wet!$A$2:$A$217,0)),"")</f>
        <v>206.85140822299999</v>
      </c>
      <c r="Y762" s="241">
        <v>45.96</v>
      </c>
      <c r="Z762" s="241">
        <v>14.920000000000003</v>
      </c>
      <c r="AA762" s="241">
        <v>39.119999999999997</v>
      </c>
      <c r="AB762" s="242" t="s">
        <v>2691</v>
      </c>
      <c r="AC762" s="241">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f>
        <v/>
      </c>
      <c r="AM762" t="str">
        <f>IF(ISNUMBER(SEARCH("H", 'WetLitterbags placem_collection'!Y103)),"YES","")</f>
        <v/>
      </c>
      <c r="AN762" t="str">
        <f>IF(ISNUMBER(SEARCH("R", 'WetLitterbags placem_collection'!Y103)),"YES","")</f>
        <v/>
      </c>
    </row>
    <row r="763" spans="1:40" ht="15" customHeight="1">
      <c r="A763" s="268" t="s">
        <v>2460</v>
      </c>
      <c r="B763" s="282">
        <f>'Dry_Litterbag Placem_Collection'!A104</f>
        <v>102</v>
      </c>
      <c r="C763" s="282" t="str">
        <f>'Dry_Litterbag Placem_Collection'!B104</f>
        <v xml:space="preserve">Mwantimba
</v>
      </c>
      <c r="D763" s="282" t="s">
        <v>2677</v>
      </c>
      <c r="E763" s="282" t="s">
        <v>2678</v>
      </c>
      <c r="F763" s="282">
        <v>1</v>
      </c>
      <c r="G763" s="283" t="str">
        <f>'Dry_Litterbag Placem_Collection'!C104</f>
        <v>Wet_Ag1_T6</v>
      </c>
      <c r="H763" s="293" t="s">
        <v>3672</v>
      </c>
      <c r="I763" s="294" t="s">
        <v>298</v>
      </c>
      <c r="J763" s="233" t="str">
        <f>'WetLitterbags placem_collection'!Q104</f>
        <v>R26</v>
      </c>
      <c r="K763" s="235">
        <f>IFERROR(INDEX('Green_rooibos initial weight'!$C$5:$C$1749,MATCH(J763, 'Green_rooibos initial weight'!$A$5:$A$1749,0)),"")</f>
        <v>2.2559999999999998</v>
      </c>
      <c r="L763" s="235">
        <f t="shared" si="82"/>
        <v>2.0061999999999998</v>
      </c>
      <c r="M763" s="235">
        <f>AVERAGE('Ashed teabags wet'!$J$814:$J$816)</f>
        <v>2.2816647271287041</v>
      </c>
      <c r="N763" s="235">
        <f t="shared" si="83"/>
        <v>1.9604252422443438</v>
      </c>
      <c r="O763" s="235">
        <f>IF(IFERROR(INDEX('Both teabags AfterWet'!$D$1:$D$839,MATCH(J763,'Both teabags AfterWet'!$B$1:$B$839,0)),"")="","",(IFERROR(INDEX('Both teabags AfterWet'!$D$1:$D$839,MATCH(J763,'Both teabags AfterWet'!$B$1:$B$839,0)),"")))</f>
        <v>1.6240000000000001</v>
      </c>
      <c r="P763" s="235">
        <f t="shared" si="84"/>
        <v>1.4734</v>
      </c>
      <c r="Q763" s="235">
        <f>IFERROR(INDEX('Ashed teabags wet'!$J$2:$J$825,MATCH(J763,'Ashed teabags wet'!$B$2:$B$825,0)),"")</f>
        <v>5.4671968190859612</v>
      </c>
      <c r="R763" s="235">
        <f t="shared" si="87"/>
        <v>1.3928463220675875</v>
      </c>
      <c r="S763" s="236">
        <f>'WetLitterbags placem_collection'!E104</f>
        <v>42762</v>
      </c>
      <c r="T763" s="236">
        <f>IF('WetLitterbags placem_collection'!G104="","",'WetLitterbags placem_collection'!G104)</f>
        <v>42816</v>
      </c>
      <c r="U763" s="237">
        <f t="shared" si="88"/>
        <v>54</v>
      </c>
      <c r="V763" s="235">
        <f t="shared" si="85"/>
        <v>0.53279999999999972</v>
      </c>
      <c r="W763" s="235">
        <f t="shared" si="86"/>
        <v>0.56757892017675626</v>
      </c>
      <c r="X763">
        <f>IFERROR(INDEX(Rainfall_Wet!$O$2:$O$217,MATCH(B763, Rainfall_Wet!$A$2:$A$217,0)),"")</f>
        <v>206.85140822299999</v>
      </c>
      <c r="Y763" s="241">
        <v>45.96</v>
      </c>
      <c r="Z763" s="241">
        <v>14.920000000000003</v>
      </c>
      <c r="AA763" s="241">
        <v>39.119999999999997</v>
      </c>
      <c r="AB763" s="242" t="s">
        <v>2691</v>
      </c>
      <c r="AC763" s="241">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f>
        <v/>
      </c>
      <c r="AM763" t="str">
        <f>IF(ISNUMBER(SEARCH("H", 'WetLitterbags placem_collection'!Y104)),"YES","")</f>
        <v/>
      </c>
      <c r="AN763" t="str">
        <f>IF(ISNUMBER(SEARCH("R", 'WetLitterbags placem_collection'!Y104)),"YES","")</f>
        <v/>
      </c>
    </row>
    <row r="764" spans="1:40" ht="15" customHeight="1">
      <c r="A764" s="268" t="s">
        <v>2460</v>
      </c>
      <c r="B764" s="282">
        <f>'Dry_Litterbag Placem_Collection'!A105</f>
        <v>103</v>
      </c>
      <c r="C764" s="282" t="str">
        <f>'Dry_Litterbag Placem_Collection'!B105</f>
        <v xml:space="preserve">Mwantimba
</v>
      </c>
      <c r="D764" s="282" t="s">
        <v>2677</v>
      </c>
      <c r="E764" s="282" t="s">
        <v>2678</v>
      </c>
      <c r="F764" s="282">
        <v>1</v>
      </c>
      <c r="G764" s="283" t="str">
        <f>'Dry_Litterbag Placem_Collection'!C105</f>
        <v>Wet_Ag1_T7</v>
      </c>
      <c r="H764" s="293" t="s">
        <v>3672</v>
      </c>
      <c r="I764" s="294" t="s">
        <v>298</v>
      </c>
      <c r="J764" s="233" t="str">
        <f>'WetLitterbags placem_collection'!Q105</f>
        <v>R494</v>
      </c>
      <c r="K764" s="235">
        <f>IFERROR(INDEX('Green_rooibos initial weight'!$C$5:$C$1749,MATCH(J764, 'Green_rooibos initial weight'!$A$5:$A$1749,0)),"")</f>
        <v>2.2130000000000001</v>
      </c>
      <c r="L764" s="235">
        <f t="shared" si="82"/>
        <v>1.9632000000000001</v>
      </c>
      <c r="M764" s="235">
        <f>AVERAGE('Ashed teabags wet'!$J$814:$J$816)</f>
        <v>2.2816647271287041</v>
      </c>
      <c r="N764" s="235">
        <f t="shared" si="83"/>
        <v>1.9184063580770094</v>
      </c>
      <c r="O764" s="235">
        <f>IF(IFERROR(INDEX('Both teabags AfterWet'!$D$1:$D$839,MATCH(J764,'Both teabags AfterWet'!$B$1:$B$839,0)),"")="","",(IFERROR(INDEX('Both teabags AfterWet'!$D$1:$D$839,MATCH(J764,'Both teabags AfterWet'!$B$1:$B$839,0)),"")))</f>
        <v>1.6919999999999999</v>
      </c>
      <c r="P764" s="235">
        <f t="shared" si="84"/>
        <v>1.5413999999999999</v>
      </c>
      <c r="Q764" s="235">
        <f>IFERROR(INDEX('Ashed teabags wet'!$J$2:$J$825,MATCH(J764,'Ashed teabags wet'!$B$2:$B$825,0)),"")</f>
        <v>5.3175775480057332</v>
      </c>
      <c r="R764" s="235">
        <f t="shared" si="87"/>
        <v>1.4594348596750395</v>
      </c>
      <c r="S764" s="236">
        <f>'WetLitterbags placem_collection'!E105</f>
        <v>42762</v>
      </c>
      <c r="T764" s="236">
        <f>IF('WetLitterbags placem_collection'!G105="","",'WetLitterbags placem_collection'!G105)</f>
        <v>42816</v>
      </c>
      <c r="U764" s="237">
        <f t="shared" si="88"/>
        <v>54</v>
      </c>
      <c r="V764" s="235">
        <f t="shared" si="85"/>
        <v>0.42180000000000017</v>
      </c>
      <c r="W764" s="235">
        <f t="shared" si="86"/>
        <v>0.45897149840196994</v>
      </c>
      <c r="X764">
        <f>IFERROR(INDEX(Rainfall_Wet!$O$2:$O$217,MATCH(B764, Rainfall_Wet!$A$2:$A$217,0)),"")</f>
        <v>206.85140822299999</v>
      </c>
      <c r="Y764" s="241">
        <v>45.96</v>
      </c>
      <c r="Z764" s="241">
        <v>14.920000000000003</v>
      </c>
      <c r="AA764" s="241">
        <v>39.119999999999997</v>
      </c>
      <c r="AB764" s="242" t="s">
        <v>2691</v>
      </c>
      <c r="AC764" s="241">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f>
        <v/>
      </c>
      <c r="AM764" t="str">
        <f>IF(ISNUMBER(SEARCH("H", 'WetLitterbags placem_collection'!Y105)),"YES","")</f>
        <v/>
      </c>
      <c r="AN764" t="str">
        <f>IF(ISNUMBER(SEARCH("R", 'WetLitterbags placem_collection'!Y105)),"YES","")</f>
        <v>YES</v>
      </c>
    </row>
    <row r="765" spans="1:40" ht="15" customHeight="1">
      <c r="A765" s="268" t="s">
        <v>2460</v>
      </c>
      <c r="B765" s="282">
        <f>'Dry_Litterbag Placem_Collection'!A106</f>
        <v>104</v>
      </c>
      <c r="C765" s="282" t="str">
        <f>'Dry_Litterbag Placem_Collection'!B106</f>
        <v xml:space="preserve">Mwantimba
</v>
      </c>
      <c r="D765" s="282" t="s">
        <v>2677</v>
      </c>
      <c r="E765" s="282" t="s">
        <v>2678</v>
      </c>
      <c r="F765" s="282">
        <v>1</v>
      </c>
      <c r="G765" s="283" t="str">
        <f>'Dry_Litterbag Placem_Collection'!C106</f>
        <v>Wet_Ag1_T8</v>
      </c>
      <c r="H765" s="293" t="s">
        <v>3672</v>
      </c>
      <c r="I765" s="294" t="s">
        <v>298</v>
      </c>
      <c r="J765" s="233" t="str">
        <f>'WetLitterbags placem_collection'!Q106</f>
        <v>R475</v>
      </c>
      <c r="K765" s="235">
        <f>IFERROR(INDEX('Green_rooibos initial weight'!$C$5:$C$1749,MATCH(J765, 'Green_rooibos initial weight'!$A$5:$A$1749,0)),"")</f>
        <v>2.2210000000000001</v>
      </c>
      <c r="L765" s="235">
        <f t="shared" si="82"/>
        <v>1.9712000000000001</v>
      </c>
      <c r="M765" s="235">
        <f>AVERAGE('Ashed teabags wet'!$J$814:$J$816)</f>
        <v>2.2816647271287041</v>
      </c>
      <c r="N765" s="235">
        <f t="shared" si="83"/>
        <v>1.926223824898839</v>
      </c>
      <c r="O765" s="235">
        <f>IF(IFERROR(INDEX('Both teabags AfterWet'!$D$1:$D$839,MATCH(J765,'Both teabags AfterWet'!$B$1:$B$839,0)),"")="","",(IFERROR(INDEX('Both teabags AfterWet'!$D$1:$D$839,MATCH(J765,'Both teabags AfterWet'!$B$1:$B$839,0)),"")))</f>
        <v>1.4970000000000001</v>
      </c>
      <c r="P765" s="235">
        <f t="shared" si="84"/>
        <v>1.3464</v>
      </c>
      <c r="Q765" s="235">
        <f>IFERROR(INDEX('Ashed teabags wet'!$J$2:$J$825,MATCH(J765,'Ashed teabags wet'!$B$2:$B$825,0)),"")</f>
        <v>9.2474176094433584</v>
      </c>
      <c r="R765" s="235">
        <f t="shared" si="87"/>
        <v>1.2218927693064547</v>
      </c>
      <c r="S765" s="236">
        <f>'WetLitterbags placem_collection'!E106</f>
        <v>42762</v>
      </c>
      <c r="T765" s="236">
        <f>IF('WetLitterbags placem_collection'!G106="","",'WetLitterbags placem_collection'!G106)</f>
        <v>42816</v>
      </c>
      <c r="U765" s="237">
        <f t="shared" si="88"/>
        <v>54</v>
      </c>
      <c r="V765" s="235">
        <f t="shared" si="85"/>
        <v>0.62480000000000002</v>
      </c>
      <c r="W765" s="235">
        <f t="shared" si="86"/>
        <v>0.70433105559238429</v>
      </c>
      <c r="X765">
        <f>IFERROR(INDEX(Rainfall_Wet!$O$2:$O$217,MATCH(B765, Rainfall_Wet!$A$2:$A$217,0)),"")</f>
        <v>206.85140822299999</v>
      </c>
      <c r="Y765" s="241">
        <v>45.96</v>
      </c>
      <c r="Z765" s="241">
        <v>14.920000000000003</v>
      </c>
      <c r="AA765" s="241">
        <v>39.119999999999997</v>
      </c>
      <c r="AB765" s="242" t="s">
        <v>2691</v>
      </c>
      <c r="AC765" s="241">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f>
        <v/>
      </c>
      <c r="AM765" t="str">
        <f>IF(ISNUMBER(SEARCH("H", 'WetLitterbags placem_collection'!Y106)),"YES","")</f>
        <v/>
      </c>
      <c r="AN765" t="str">
        <f>IF(ISNUMBER(SEARCH("R", 'WetLitterbags placem_collection'!Y106)),"YES","")</f>
        <v/>
      </c>
    </row>
    <row r="766" spans="1:40" ht="15" customHeight="1">
      <c r="A766" s="268" t="s">
        <v>2460</v>
      </c>
      <c r="B766" s="282">
        <f>'Dry_Litterbag Placem_Collection'!A107</f>
        <v>105</v>
      </c>
      <c r="C766" s="282" t="str">
        <f>'Dry_Litterbag Placem_Collection'!B107</f>
        <v xml:space="preserve">Mwantimba
</v>
      </c>
      <c r="D766" s="282" t="s">
        <v>2677</v>
      </c>
      <c r="E766" s="282" t="s">
        <v>2678</v>
      </c>
      <c r="F766" s="282">
        <v>2</v>
      </c>
      <c r="G766" s="283" t="str">
        <f>'Dry_Litterbag Placem_Collection'!C107</f>
        <v>Wet_Ag2_T1</v>
      </c>
      <c r="H766" s="293" t="s">
        <v>3672</v>
      </c>
      <c r="I766" s="294" t="s">
        <v>298</v>
      </c>
      <c r="J766" s="233" t="str">
        <f>'WetLitterbags placem_collection'!Q107</f>
        <v>R540</v>
      </c>
      <c r="K766" s="235">
        <f>IFERROR(INDEX('Green_rooibos initial weight'!$C$5:$C$1749,MATCH(J766, 'Green_rooibos initial weight'!$A$5:$A$1749,0)),"")</f>
        <v>2.194</v>
      </c>
      <c r="L766" s="235">
        <f t="shared" si="82"/>
        <v>1.9441999999999999</v>
      </c>
      <c r="M766" s="235">
        <f>AVERAGE('Ashed teabags wet'!$J$814:$J$816)</f>
        <v>2.2816647271287041</v>
      </c>
      <c r="N766" s="235">
        <f t="shared" si="83"/>
        <v>1.8998398743751637</v>
      </c>
      <c r="O766" s="235">
        <f>IF(IFERROR(INDEX('Both teabags AfterWet'!$D$1:$D$839,MATCH(J766,'Both teabags AfterWet'!$B$1:$B$839,0)),"")="","",(IFERROR(INDEX('Both teabags AfterWet'!$D$1:$D$839,MATCH(J766,'Both teabags AfterWet'!$B$1:$B$839,0)),"")))</f>
        <v>1.8080000000000001</v>
      </c>
      <c r="P766" s="235">
        <f t="shared" si="84"/>
        <v>1.6574</v>
      </c>
      <c r="Q766" s="235">
        <f>IFERROR(INDEX('Ashed teabags wet'!$J$2:$J$825,MATCH(J766,'Ashed teabags wet'!$B$2:$B$825,0)),"")</f>
        <v>5.7625434674605209</v>
      </c>
      <c r="R766" s="235">
        <f t="shared" si="87"/>
        <v>1.5618916045703093</v>
      </c>
      <c r="S766" s="236">
        <f>'WetLitterbags placem_collection'!E107</f>
        <v>42762</v>
      </c>
      <c r="T766" s="236">
        <f>IF('WetLitterbags placem_collection'!G107="","",'WetLitterbags placem_collection'!G107)</f>
        <v>42816</v>
      </c>
      <c r="U766" s="237">
        <f t="shared" si="88"/>
        <v>54</v>
      </c>
      <c r="V766" s="235">
        <f t="shared" si="85"/>
        <v>0.28679999999999994</v>
      </c>
      <c r="W766" s="235">
        <f t="shared" si="86"/>
        <v>0.33794826980485437</v>
      </c>
      <c r="X766">
        <f>IFERROR(INDEX(Rainfall_Wet!$O$2:$O$217,MATCH(B766, Rainfall_Wet!$A$2:$A$217,0)),"")</f>
        <v>206.85140822299999</v>
      </c>
      <c r="Y766" s="241">
        <v>34.344660194174757</v>
      </c>
      <c r="Z766" s="241">
        <v>19.22727272727273</v>
      </c>
      <c r="AA766" s="241">
        <v>46.428067078552509</v>
      </c>
      <c r="AB766" s="242" t="s">
        <v>2688</v>
      </c>
      <c r="AC766" s="241">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f>
        <v/>
      </c>
      <c r="AM766" t="str">
        <f>IF(ISNUMBER(SEARCH("H", 'WetLitterbags placem_collection'!Y107)),"YES","")</f>
        <v/>
      </c>
      <c r="AN766" t="str">
        <f>IF(ISNUMBER(SEARCH("R", 'WetLitterbags placem_collection'!Y107)),"YES","")</f>
        <v>YES</v>
      </c>
    </row>
    <row r="767" spans="1:40" ht="15" customHeight="1">
      <c r="A767" s="268" t="s">
        <v>2460</v>
      </c>
      <c r="B767" s="282">
        <f>'Dry_Litterbag Placem_Collection'!A108</f>
        <v>106</v>
      </c>
      <c r="C767" s="282" t="str">
        <f>'Dry_Litterbag Placem_Collection'!B108</f>
        <v xml:space="preserve">Mwantimba
</v>
      </c>
      <c r="D767" s="282" t="s">
        <v>2677</v>
      </c>
      <c r="E767" s="282" t="s">
        <v>2678</v>
      </c>
      <c r="F767" s="282">
        <v>2</v>
      </c>
      <c r="G767" s="283" t="str">
        <f>'Dry_Litterbag Placem_Collection'!C108</f>
        <v>Wet_Ag2_T2</v>
      </c>
      <c r="H767" s="293" t="s">
        <v>3672</v>
      </c>
      <c r="I767" s="294" t="s">
        <v>298</v>
      </c>
      <c r="J767" s="233" t="str">
        <f>'WetLitterbags placem_collection'!Q108</f>
        <v>R593</v>
      </c>
      <c r="K767" s="235">
        <f>IFERROR(INDEX('Green_rooibos initial weight'!$C$5:$C$1749,MATCH(J767, 'Green_rooibos initial weight'!$A$5:$A$1749,0)),"")</f>
        <v>2.2090000000000001</v>
      </c>
      <c r="L767" s="235">
        <f t="shared" si="82"/>
        <v>1.9592000000000001</v>
      </c>
      <c r="M767" s="235">
        <f>AVERAGE('Ashed teabags wet'!$J$814:$J$816)</f>
        <v>2.2816647271287041</v>
      </c>
      <c r="N767" s="235">
        <f t="shared" si="83"/>
        <v>1.9144976246660945</v>
      </c>
      <c r="O767" s="235">
        <f>IF(IFERROR(INDEX('Both teabags AfterWet'!$D$1:$D$839,MATCH(J767,'Both teabags AfterWet'!$B$1:$B$839,0)),"")="","",(IFERROR(INDEX('Both teabags AfterWet'!$D$1:$D$839,MATCH(J767,'Both teabags AfterWet'!$B$1:$B$839,0)),"")))</f>
        <v>1.7729999999999999</v>
      </c>
      <c r="P767" s="235">
        <f t="shared" si="84"/>
        <v>1.6223999999999998</v>
      </c>
      <c r="Q767" s="235">
        <f>IFERROR(INDEX('Ashed teabags wet'!$J$2:$J$825,MATCH(J767,'Ashed teabags wet'!$B$2:$B$825,0)),"")</f>
        <v>5.062034739454969</v>
      </c>
      <c r="R767" s="235">
        <f t="shared" si="87"/>
        <v>1.5402735483870824</v>
      </c>
      <c r="S767" s="236">
        <f>'WetLitterbags placem_collection'!E108</f>
        <v>42762</v>
      </c>
      <c r="T767" s="236">
        <f>IF('WetLitterbags placem_collection'!G108="","",'WetLitterbags placem_collection'!G108)</f>
        <v>42816</v>
      </c>
      <c r="U767" s="237">
        <f t="shared" si="88"/>
        <v>54</v>
      </c>
      <c r="V767" s="235">
        <f t="shared" si="85"/>
        <v>0.33680000000000021</v>
      </c>
      <c r="W767" s="235">
        <f t="shared" si="86"/>
        <v>0.37422407627901211</v>
      </c>
      <c r="X767">
        <f>IFERROR(INDEX(Rainfall_Wet!$O$2:$O$217,MATCH(B767, Rainfall_Wet!$A$2:$A$217,0)),"")</f>
        <v>206.85140822299999</v>
      </c>
      <c r="Y767" s="241">
        <v>34.344660194174757</v>
      </c>
      <c r="Z767" s="241">
        <v>19.22727272727273</v>
      </c>
      <c r="AA767" s="241">
        <v>46.428067078552509</v>
      </c>
      <c r="AB767" s="242" t="s">
        <v>2688</v>
      </c>
      <c r="AC767" s="241">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f>
        <v/>
      </c>
      <c r="AM767" t="str">
        <f>IF(ISNUMBER(SEARCH("H", 'WetLitterbags placem_collection'!Y108)),"YES","")</f>
        <v/>
      </c>
      <c r="AN767" t="str">
        <f>IF(ISNUMBER(SEARCH("R", 'WetLitterbags placem_collection'!Y108)),"YES","")</f>
        <v>YES</v>
      </c>
    </row>
    <row r="768" spans="1:40" ht="15" customHeight="1">
      <c r="A768" s="268" t="s">
        <v>2460</v>
      </c>
      <c r="B768" s="282">
        <f>'Dry_Litterbag Placem_Collection'!A109</f>
        <v>107</v>
      </c>
      <c r="C768" s="282" t="str">
        <f>'Dry_Litterbag Placem_Collection'!B109</f>
        <v xml:space="preserve">Mwantimba
</v>
      </c>
      <c r="D768" s="282" t="s">
        <v>2677</v>
      </c>
      <c r="E768" s="282" t="s">
        <v>2678</v>
      </c>
      <c r="F768" s="282">
        <v>2</v>
      </c>
      <c r="G768" s="283" t="str">
        <f>'Dry_Litterbag Placem_Collection'!C109</f>
        <v>Wet_Ag2_T3</v>
      </c>
      <c r="H768" s="293" t="s">
        <v>3672</v>
      </c>
      <c r="I768" s="294" t="s">
        <v>298</v>
      </c>
      <c r="J768" s="233" t="str">
        <f>'WetLitterbags placem_collection'!Q109</f>
        <v>R510</v>
      </c>
      <c r="K768" s="235">
        <f>IFERROR(INDEX('Green_rooibos initial weight'!$C$5:$C$1749,MATCH(J768, 'Green_rooibos initial weight'!$A$5:$A$1749,0)),"")</f>
        <v>2.2349999999999999</v>
      </c>
      <c r="L768" s="235">
        <f t="shared" si="82"/>
        <v>1.9851999999999999</v>
      </c>
      <c r="M768" s="235">
        <f>AVERAGE('Ashed teabags wet'!$J$814:$J$816)</f>
        <v>2.2816647271287041</v>
      </c>
      <c r="N768" s="235">
        <f t="shared" si="83"/>
        <v>1.9399043918370409</v>
      </c>
      <c r="O768" s="235">
        <f>IF(IFERROR(INDEX('Both teabags AfterWet'!$D$1:$D$839,MATCH(J768,'Both teabags AfterWet'!$B$1:$B$839,0)),"")="","",(IFERROR(INDEX('Both teabags AfterWet'!$D$1:$D$839,MATCH(J768,'Both teabags AfterWet'!$B$1:$B$839,0)),"")))</f>
        <v>1.5944</v>
      </c>
      <c r="P768" s="235">
        <f t="shared" si="84"/>
        <v>1.4438</v>
      </c>
      <c r="Q768" s="235">
        <f>IFERROR(INDEX('Ashed teabags wet'!$J$2:$J$825,MATCH(J768,'Ashed teabags wet'!$B$2:$B$825,0)),"")</f>
        <v>5.2605210420842559</v>
      </c>
      <c r="R768" s="235">
        <f t="shared" si="87"/>
        <v>1.3678485971943874</v>
      </c>
      <c r="S768" s="236">
        <f>'WetLitterbags placem_collection'!E109</f>
        <v>42762</v>
      </c>
      <c r="T768" s="236">
        <f>IF('WetLitterbags placem_collection'!G109="","",'WetLitterbags placem_collection'!G109)</f>
        <v>42816</v>
      </c>
      <c r="U768" s="237">
        <f t="shared" si="88"/>
        <v>54</v>
      </c>
      <c r="V768" s="235">
        <f t="shared" si="85"/>
        <v>0.54139999999999988</v>
      </c>
      <c r="W768" s="235">
        <f t="shared" si="86"/>
        <v>0.57205579464265344</v>
      </c>
      <c r="X768">
        <f>IFERROR(INDEX(Rainfall_Wet!$O$2:$O$217,MATCH(B768, Rainfall_Wet!$A$2:$A$217,0)),"")</f>
        <v>206.85140822299999</v>
      </c>
      <c r="Y768" s="241">
        <v>34.344660194174757</v>
      </c>
      <c r="Z768" s="241">
        <v>19.22727272727273</v>
      </c>
      <c r="AA768" s="241">
        <v>46.428067078552509</v>
      </c>
      <c r="AB768" s="242" t="s">
        <v>2688</v>
      </c>
      <c r="AC768" s="241">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f>
        <v/>
      </c>
      <c r="AM768" t="str">
        <f>IF(ISNUMBER(SEARCH("H", 'WetLitterbags placem_collection'!Y109)),"YES","")</f>
        <v/>
      </c>
      <c r="AN768" t="str">
        <f>IF(ISNUMBER(SEARCH("R", 'WetLitterbags placem_collection'!Y109)),"YES","")</f>
        <v/>
      </c>
    </row>
    <row r="769" spans="1:40" ht="15" customHeight="1">
      <c r="A769" s="268" t="s">
        <v>2460</v>
      </c>
      <c r="B769" s="282">
        <f>'Dry_Litterbag Placem_Collection'!A110</f>
        <v>108</v>
      </c>
      <c r="C769" s="282" t="str">
        <f>'Dry_Litterbag Placem_Collection'!B110</f>
        <v xml:space="preserve">Mwantimba
</v>
      </c>
      <c r="D769" s="282" t="s">
        <v>2677</v>
      </c>
      <c r="E769" s="282" t="s">
        <v>2678</v>
      </c>
      <c r="F769" s="282">
        <v>2</v>
      </c>
      <c r="G769" s="283" t="str">
        <f>'Dry_Litterbag Placem_Collection'!C110</f>
        <v>Wet_Ag2_T4</v>
      </c>
      <c r="H769" s="293" t="s">
        <v>3672</v>
      </c>
      <c r="I769" s="294" t="s">
        <v>298</v>
      </c>
      <c r="J769" s="233" t="str">
        <f>'WetLitterbags placem_collection'!Q110</f>
        <v>R509</v>
      </c>
      <c r="K769" s="235">
        <f>IFERROR(INDEX('Green_rooibos initial weight'!$C$5:$C$1749,MATCH(J769, 'Green_rooibos initial weight'!$A$5:$A$1749,0)),"")</f>
        <v>2.161</v>
      </c>
      <c r="L769" s="235">
        <f t="shared" si="82"/>
        <v>1.9112</v>
      </c>
      <c r="M769" s="235">
        <f>AVERAGE('Ashed teabags wet'!$J$814:$J$816)</f>
        <v>2.2816647271287041</v>
      </c>
      <c r="N769" s="235">
        <f t="shared" si="83"/>
        <v>1.8675928237351163</v>
      </c>
      <c r="O769" s="235">
        <f>IF(IFERROR(INDEX('Both teabags AfterWet'!$D$1:$D$839,MATCH(J769,'Both teabags AfterWet'!$B$1:$B$839,0)),"")="","",(IFERROR(INDEX('Both teabags AfterWet'!$D$1:$D$839,MATCH(J769,'Both teabags AfterWet'!$B$1:$B$839,0)),"")))</f>
        <v>1.6739999999999999</v>
      </c>
      <c r="P769" s="235">
        <f t="shared" si="84"/>
        <v>1.5233999999999999</v>
      </c>
      <c r="Q769" s="235">
        <f>IFERROR(INDEX('Ashed teabags wet'!$J$2:$J$825,MATCH(J769,'Ashed teabags wet'!$B$2:$B$825,0)),"")</f>
        <v>5.6567593480338392</v>
      </c>
      <c r="R769" s="235">
        <f t="shared" si="87"/>
        <v>1.4372249280920524</v>
      </c>
      <c r="S769" s="236">
        <f>'WetLitterbags placem_collection'!E110</f>
        <v>42762</v>
      </c>
      <c r="T769" s="236">
        <f>IF('WetLitterbags placem_collection'!G110="","",'WetLitterbags placem_collection'!G110)</f>
        <v>42816</v>
      </c>
      <c r="U769" s="237">
        <f t="shared" si="88"/>
        <v>54</v>
      </c>
      <c r="V769" s="235">
        <f t="shared" si="85"/>
        <v>0.38780000000000014</v>
      </c>
      <c r="W769" s="235">
        <f t="shared" si="86"/>
        <v>0.43036789564306388</v>
      </c>
      <c r="X769">
        <f>IFERROR(INDEX(Rainfall_Wet!$O$2:$O$217,MATCH(B769, Rainfall_Wet!$A$2:$A$217,0)),"")</f>
        <v>206.85140822299999</v>
      </c>
      <c r="Y769" s="241">
        <v>34.344660194174757</v>
      </c>
      <c r="Z769" s="241">
        <v>19.22727272727273</v>
      </c>
      <c r="AA769" s="241">
        <v>46.428067078552509</v>
      </c>
      <c r="AB769" s="242" t="s">
        <v>2688</v>
      </c>
      <c r="AC769" s="241">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f>
        <v/>
      </c>
      <c r="AM769" t="str">
        <f>IF(ISNUMBER(SEARCH("H", 'WetLitterbags placem_collection'!Y110)),"YES","")</f>
        <v/>
      </c>
      <c r="AN769" t="str">
        <f>IF(ISNUMBER(SEARCH("R", 'WetLitterbags placem_collection'!Y110)),"YES","")</f>
        <v>YES</v>
      </c>
    </row>
    <row r="770" spans="1:40" ht="15" customHeight="1">
      <c r="A770" s="268" t="s">
        <v>2460</v>
      </c>
      <c r="B770" s="282">
        <f>'Dry_Litterbag Placem_Collection'!A111</f>
        <v>109</v>
      </c>
      <c r="C770" s="282" t="str">
        <f>'Dry_Litterbag Placem_Collection'!B111</f>
        <v xml:space="preserve">Mwantimba
</v>
      </c>
      <c r="D770" s="282" t="s">
        <v>2677</v>
      </c>
      <c r="E770" s="282" t="s">
        <v>2678</v>
      </c>
      <c r="F770" s="282">
        <v>2</v>
      </c>
      <c r="G770" s="283" t="str">
        <f>'Dry_Litterbag Placem_Collection'!C111</f>
        <v>Wet_Ag2_T5</v>
      </c>
      <c r="H770" s="293" t="s">
        <v>3672</v>
      </c>
      <c r="I770" s="294" t="s">
        <v>298</v>
      </c>
      <c r="J770" s="233" t="str">
        <f>'WetLitterbags placem_collection'!Q111</f>
        <v>R33</v>
      </c>
      <c r="K770" s="235">
        <f>IFERROR(INDEX('Green_rooibos initial weight'!$C$5:$C$1749,MATCH(J770, 'Green_rooibos initial weight'!$A$5:$A$1749,0)),"")</f>
        <v>2.1989999999999998</v>
      </c>
      <c r="L770" s="235">
        <f t="shared" si="82"/>
        <v>1.9491999999999998</v>
      </c>
      <c r="M770" s="235">
        <f>AVERAGE('Ashed teabags wet'!$J$814:$J$816)</f>
        <v>2.2816647271287041</v>
      </c>
      <c r="N770" s="235">
        <f t="shared" si="83"/>
        <v>1.9047257911388071</v>
      </c>
      <c r="O770" s="235">
        <f>IF(IFERROR(INDEX('Both teabags AfterWet'!$D$1:$D$839,MATCH(J770,'Both teabags AfterWet'!$B$1:$B$839,0)),"")="","",(IFERROR(INDEX('Both teabags AfterWet'!$D$1:$D$839,MATCH(J770,'Both teabags AfterWet'!$B$1:$B$839,0)),"")))</f>
        <v>1.5922000000000001</v>
      </c>
      <c r="P770" s="235">
        <f t="shared" si="84"/>
        <v>1.4416</v>
      </c>
      <c r="Q770" s="235">
        <f>IFERROR(INDEX('Ashed teabags wet'!$J$2:$J$825,MATCH(J770,'Ashed teabags wet'!$B$2:$B$825,0)),"")</f>
        <v>7.2896281800392453</v>
      </c>
      <c r="R770" s="235">
        <f t="shared" si="87"/>
        <v>1.3365127201565543</v>
      </c>
      <c r="S770" s="236">
        <f>'WetLitterbags placem_collection'!E111</f>
        <v>42762</v>
      </c>
      <c r="T770" s="236">
        <f>IF('WetLitterbags placem_collection'!G111="","",'WetLitterbags placem_collection'!G111)</f>
        <v>42816</v>
      </c>
      <c r="U770" s="237">
        <f t="shared" si="88"/>
        <v>54</v>
      </c>
      <c r="V770" s="235">
        <f t="shared" si="85"/>
        <v>0.50759999999999983</v>
      </c>
      <c r="W770" s="235">
        <f t="shared" si="86"/>
        <v>0.56821307098225282</v>
      </c>
      <c r="X770">
        <f>IFERROR(INDEX(Rainfall_Wet!$O$2:$O$217,MATCH(B770, Rainfall_Wet!$A$2:$A$217,0)),"")</f>
        <v>206.85140822299999</v>
      </c>
      <c r="Y770" s="241">
        <v>34.344660194174757</v>
      </c>
      <c r="Z770" s="241">
        <v>19.22727272727273</v>
      </c>
      <c r="AA770" s="241">
        <v>46.428067078552509</v>
      </c>
      <c r="AB770" s="242" t="s">
        <v>2688</v>
      </c>
      <c r="AC770" s="241">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f>
        <v/>
      </c>
      <c r="AM770" t="str">
        <f>IF(ISNUMBER(SEARCH("H", 'WetLitterbags placem_collection'!Y111)),"YES","")</f>
        <v/>
      </c>
      <c r="AN770" t="str">
        <f>IF(ISNUMBER(SEARCH("R", 'WetLitterbags placem_collection'!Y111)),"YES","")</f>
        <v/>
      </c>
    </row>
    <row r="771" spans="1:40" ht="15" customHeight="1">
      <c r="A771" s="268" t="s">
        <v>2460</v>
      </c>
      <c r="B771" s="282">
        <f>'Dry_Litterbag Placem_Collection'!A112</f>
        <v>110</v>
      </c>
      <c r="C771" s="282" t="str">
        <f>'Dry_Litterbag Placem_Collection'!B112</f>
        <v xml:space="preserve">Mwantimba
</v>
      </c>
      <c r="D771" s="282" t="s">
        <v>2677</v>
      </c>
      <c r="E771" s="282" t="s">
        <v>2678</v>
      </c>
      <c r="F771" s="282">
        <v>2</v>
      </c>
      <c r="G771" s="283" t="str">
        <f>'Dry_Litterbag Placem_Collection'!C112</f>
        <v>Wet_Ag2_T6</v>
      </c>
      <c r="H771" s="293" t="s">
        <v>3672</v>
      </c>
      <c r="I771" s="294" t="s">
        <v>298</v>
      </c>
      <c r="J771" s="233" t="str">
        <f>'WetLitterbags placem_collection'!Q112</f>
        <v>R54a</v>
      </c>
      <c r="K771" s="235" t="str">
        <f>IFERROR(INDEX('Green_rooibos initial weight'!$C$5:$C$1749,MATCH(J771, 'Green_rooibos initial weight'!$A$5:$A$1749,0)),"")</f>
        <v/>
      </c>
      <c r="L771" s="235" t="e">
        <f t="shared" ref="L771:L834" si="89">K771-($BG$7+$BG$8)</f>
        <v>#VALUE!</v>
      </c>
      <c r="M771" s="235">
        <f>AVERAGE('Ashed teabags wet'!$J$814:$J$816)</f>
        <v>2.2816647271287041</v>
      </c>
      <c r="N771" s="235" t="str">
        <f t="shared" ref="N771:N834" si="90">IFERROR(L771-(M771/100)*L771,"")</f>
        <v/>
      </c>
      <c r="O771" s="235">
        <f>IF(IFERROR(INDEX('Both teabags AfterWet'!$D$1:$D$839,MATCH(J771,'Both teabags AfterWet'!$B$1:$B$839,0)),"")="","",(IFERROR(INDEX('Both teabags AfterWet'!$D$1:$D$839,MATCH(J771,'Both teabags AfterWet'!$B$1:$B$839,0)),"")))</f>
        <v>1.4870000000000001</v>
      </c>
      <c r="P771" s="235">
        <f t="shared" ref="P771:P834" si="91">IFERROR(IF(O771&gt;0,O771-($BG$7),""),"")</f>
        <v>1.3364</v>
      </c>
      <c r="Q771" s="235">
        <f>IFERROR(INDEX('Ashed teabags wet'!$J$2:$J$825,MATCH(J771,'Ashed teabags wet'!$B$2:$B$825,0)),"")</f>
        <v>4.8934108527127869</v>
      </c>
      <c r="R771" s="235">
        <f t="shared" si="87"/>
        <v>1.2710044573643464</v>
      </c>
      <c r="S771" s="236">
        <f>'WetLitterbags placem_collection'!E112</f>
        <v>42762</v>
      </c>
      <c r="T771" s="236">
        <f>IF('WetLitterbags placem_collection'!G112="","",'WetLitterbags placem_collection'!G112)</f>
        <v>42816</v>
      </c>
      <c r="U771" s="237">
        <f t="shared" si="88"/>
        <v>54</v>
      </c>
      <c r="V771" s="235" t="str">
        <f t="shared" ref="V771:V834" si="92">IFERROR(L771-P771,"")</f>
        <v/>
      </c>
      <c r="W771" s="235" t="str">
        <f t="shared" ref="W771:W834" si="93">IFERROR(N771-R771,"")</f>
        <v/>
      </c>
      <c r="X771">
        <f>IFERROR(INDEX(Rainfall_Wet!$O$2:$O$217,MATCH(B771, Rainfall_Wet!$A$2:$A$217,0)),"")</f>
        <v>206.85140822299999</v>
      </c>
      <c r="Y771" s="241">
        <v>34.344660194174757</v>
      </c>
      <c r="Z771" s="241">
        <v>19.22727272727273</v>
      </c>
      <c r="AA771" s="241">
        <v>46.428067078552509</v>
      </c>
      <c r="AB771" s="242" t="s">
        <v>2688</v>
      </c>
      <c r="AC771" s="241">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f>
        <v/>
      </c>
      <c r="AM771" t="str">
        <f>IF(ISNUMBER(SEARCH("H", 'WetLitterbags placem_collection'!Y112)),"YES","")</f>
        <v/>
      </c>
      <c r="AN771" t="str">
        <f>IF(ISNUMBER(SEARCH("R", 'WetLitterbags placem_collection'!Y112)),"YES","")</f>
        <v>YES</v>
      </c>
    </row>
    <row r="772" spans="1:40" ht="15" customHeight="1">
      <c r="A772" s="268" t="s">
        <v>2460</v>
      </c>
      <c r="B772" s="282">
        <f>'Dry_Litterbag Placem_Collection'!A113</f>
        <v>111</v>
      </c>
      <c r="C772" s="282" t="str">
        <f>'Dry_Litterbag Placem_Collection'!B113</f>
        <v xml:space="preserve">Mwantimba
</v>
      </c>
      <c r="D772" s="282" t="s">
        <v>2677</v>
      </c>
      <c r="E772" s="282" t="s">
        <v>2678</v>
      </c>
      <c r="F772" s="282">
        <v>2</v>
      </c>
      <c r="G772" s="283" t="str">
        <f>'Dry_Litterbag Placem_Collection'!C113</f>
        <v>Wet_Ag2_T7</v>
      </c>
      <c r="H772" s="293" t="s">
        <v>3672</v>
      </c>
      <c r="I772" s="294" t="s">
        <v>298</v>
      </c>
      <c r="J772" s="233" t="str">
        <f>'WetLitterbags placem_collection'!Q113</f>
        <v>R487</v>
      </c>
      <c r="K772" s="235">
        <f>IFERROR(INDEX('Green_rooibos initial weight'!$C$5:$C$1749,MATCH(J772, 'Green_rooibos initial weight'!$A$5:$A$1749,0)),"")</f>
        <v>2.222</v>
      </c>
      <c r="L772" s="235">
        <f t="shared" si="89"/>
        <v>1.9722</v>
      </c>
      <c r="M772" s="235">
        <f>AVERAGE('Ashed teabags wet'!$J$814:$J$816)</f>
        <v>2.2816647271287041</v>
      </c>
      <c r="N772" s="235">
        <f t="shared" si="90"/>
        <v>1.9272010082515676</v>
      </c>
      <c r="O772" s="235">
        <f>IF(IFERROR(INDEX('Both teabags AfterWet'!$D$1:$D$839,MATCH(J772,'Both teabags AfterWet'!$B$1:$B$839,0)),"")="","",(IFERROR(INDEX('Both teabags AfterWet'!$D$1:$D$839,MATCH(J772,'Both teabags AfterWet'!$B$1:$B$839,0)),"")))</f>
        <v>1.609</v>
      </c>
      <c r="P772" s="235">
        <f t="shared" si="91"/>
        <v>1.4583999999999999</v>
      </c>
      <c r="Q772" s="235">
        <f>IFERROR(INDEX('Ashed teabags wet'!$J$2:$J$825,MATCH(J772,'Ashed teabags wet'!$B$2:$B$825,0)),"")</f>
        <v>6.2961141170683206</v>
      </c>
      <c r="R772" s="235">
        <f t="shared" si="87"/>
        <v>1.3665774717166754</v>
      </c>
      <c r="S772" s="236">
        <f>'WetLitterbags placem_collection'!E113</f>
        <v>42762</v>
      </c>
      <c r="T772" s="236">
        <f>IF('WetLitterbags placem_collection'!G113="","",'WetLitterbags placem_collection'!G113)</f>
        <v>42816</v>
      </c>
      <c r="U772" s="237">
        <f t="shared" si="88"/>
        <v>54</v>
      </c>
      <c r="V772" s="235">
        <f t="shared" si="92"/>
        <v>0.51380000000000003</v>
      </c>
      <c r="W772" s="235">
        <f t="shared" si="93"/>
        <v>0.56062353653489216</v>
      </c>
      <c r="X772">
        <f>IFERROR(INDEX(Rainfall_Wet!$O$2:$O$217,MATCH(B772, Rainfall_Wet!$A$2:$A$217,0)),"")</f>
        <v>206.85140822299999</v>
      </c>
      <c r="Y772" s="241">
        <v>34.344660194174757</v>
      </c>
      <c r="Z772" s="241">
        <v>19.22727272727273</v>
      </c>
      <c r="AA772" s="241">
        <v>46.428067078552509</v>
      </c>
      <c r="AB772" s="242" t="s">
        <v>2688</v>
      </c>
      <c r="AC772" s="241">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f>
        <v/>
      </c>
      <c r="AM772" t="str">
        <f>IF(ISNUMBER(SEARCH("H", 'WetLitterbags placem_collection'!Y113)),"YES","")</f>
        <v/>
      </c>
      <c r="AN772" t="str">
        <f>IF(ISNUMBER(SEARCH("R", 'WetLitterbags placem_collection'!Y113)),"YES","")</f>
        <v/>
      </c>
    </row>
    <row r="773" spans="1:40" ht="15" customHeight="1">
      <c r="A773" s="268" t="s">
        <v>2460</v>
      </c>
      <c r="B773" s="282">
        <f>'Dry_Litterbag Placem_Collection'!A114</f>
        <v>112</v>
      </c>
      <c r="C773" s="282" t="str">
        <f>'Dry_Litterbag Placem_Collection'!B114</f>
        <v xml:space="preserve">Mwantimba
</v>
      </c>
      <c r="D773" s="282" t="s">
        <v>2677</v>
      </c>
      <c r="E773" s="282" t="s">
        <v>2678</v>
      </c>
      <c r="F773" s="282">
        <v>2</v>
      </c>
      <c r="G773" s="283" t="str">
        <f>'Dry_Litterbag Placem_Collection'!C114</f>
        <v>Wet_Ag2_T8</v>
      </c>
      <c r="H773" s="293" t="s">
        <v>3672</v>
      </c>
      <c r="I773" s="294" t="s">
        <v>298</v>
      </c>
      <c r="J773" s="233" t="str">
        <f>'WetLitterbags placem_collection'!Q114</f>
        <v>R530</v>
      </c>
      <c r="K773" s="235">
        <f>IFERROR(INDEX('Green_rooibos initial weight'!$C$5:$C$1749,MATCH(J773, 'Green_rooibos initial weight'!$A$5:$A$1749,0)),"")</f>
        <v>2.1659999999999999</v>
      </c>
      <c r="L773" s="235">
        <f t="shared" si="89"/>
        <v>1.9161999999999999</v>
      </c>
      <c r="M773" s="235">
        <f>AVERAGE('Ashed teabags wet'!$J$814:$J$816)</f>
        <v>2.2816647271287041</v>
      </c>
      <c r="N773" s="235">
        <f t="shared" si="90"/>
        <v>1.8724787404987597</v>
      </c>
      <c r="O773" s="235">
        <f>IF(IFERROR(INDEX('Both teabags AfterWet'!$D$1:$D$839,MATCH(J773,'Both teabags AfterWet'!$B$1:$B$839,0)),"")="","",(IFERROR(INDEX('Both teabags AfterWet'!$D$1:$D$839,MATCH(J773,'Both teabags AfterWet'!$B$1:$B$839,0)),"")))</f>
        <v>1.627</v>
      </c>
      <c r="P773" s="235">
        <f t="shared" si="91"/>
        <v>1.4763999999999999</v>
      </c>
      <c r="Q773" s="238">
        <f>IFERROR(INDEX('Ashed teabags wet'!$J$2:$J$825,MATCH(J773,'Ashed teabags wet'!$B$2:$B$825,0)),"")</f>
        <v>-32.31143552311373</v>
      </c>
      <c r="R773" s="235">
        <f t="shared" si="87"/>
        <v>1.9534460340632509</v>
      </c>
      <c r="S773" s="236">
        <f>'WetLitterbags placem_collection'!E114</f>
        <v>42762</v>
      </c>
      <c r="T773" s="236">
        <f>IF('WetLitterbags placem_collection'!G114="","",'WetLitterbags placem_collection'!G114)</f>
        <v>42816</v>
      </c>
      <c r="U773" s="237">
        <f t="shared" si="88"/>
        <v>54</v>
      </c>
      <c r="V773" s="235">
        <f t="shared" si="92"/>
        <v>0.43979999999999997</v>
      </c>
      <c r="W773" s="235">
        <f t="shared" si="93"/>
        <v>-8.0967293564491172E-2</v>
      </c>
      <c r="X773">
        <f>IFERROR(INDEX(Rainfall_Wet!$O$2:$O$217,MATCH(B773, Rainfall_Wet!$A$2:$A$217,0)),"")</f>
        <v>206.85140822299999</v>
      </c>
      <c r="Y773" s="241">
        <v>34.344660194174757</v>
      </c>
      <c r="Z773" s="241">
        <v>19.22727272727273</v>
      </c>
      <c r="AA773" s="241">
        <v>46.428067078552509</v>
      </c>
      <c r="AB773" s="242" t="s">
        <v>2688</v>
      </c>
      <c r="AC773" s="241">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f>
        <v/>
      </c>
      <c r="AM773" t="str">
        <f>IF(ISNUMBER(SEARCH("H", 'WetLitterbags placem_collection'!Y114)),"YES","")</f>
        <v/>
      </c>
      <c r="AN773" t="str">
        <f>IF(ISNUMBER(SEARCH("R", 'WetLitterbags placem_collection'!Y114)),"YES","")</f>
        <v/>
      </c>
    </row>
    <row r="774" spans="1:40" ht="15" customHeight="1">
      <c r="A774" s="268" t="s">
        <v>2460</v>
      </c>
      <c r="B774" s="282">
        <f>'Dry_Litterbag Placem_Collection'!A115</f>
        <v>113</v>
      </c>
      <c r="C774" s="282" t="str">
        <f>'Dry_Litterbag Placem_Collection'!B115</f>
        <v xml:space="preserve">Mwantimba
</v>
      </c>
      <c r="D774" s="282" t="s">
        <v>2677</v>
      </c>
      <c r="E774" s="282" t="s">
        <v>2678</v>
      </c>
      <c r="F774" s="282">
        <v>3</v>
      </c>
      <c r="G774" s="283" t="str">
        <f>'Dry_Litterbag Placem_Collection'!C115</f>
        <v>Wet_Ag3_T1</v>
      </c>
      <c r="H774" s="293" t="s">
        <v>3672</v>
      </c>
      <c r="I774" s="294" t="s">
        <v>298</v>
      </c>
      <c r="J774" s="233" t="str">
        <f>'WetLitterbags placem_collection'!Q115</f>
        <v>R578</v>
      </c>
      <c r="K774" s="235">
        <f>IFERROR(INDEX('Green_rooibos initial weight'!$C$5:$C$1749,MATCH(J774, 'Green_rooibos initial weight'!$A$5:$A$1749,0)),"")</f>
        <v>2.1259999999999999</v>
      </c>
      <c r="L774" s="235">
        <f t="shared" si="89"/>
        <v>1.8761999999999999</v>
      </c>
      <c r="M774" s="235">
        <f>AVERAGE('Ashed teabags wet'!$J$814:$J$816)</f>
        <v>2.2816647271287041</v>
      </c>
      <c r="N774" s="235">
        <f t="shared" si="90"/>
        <v>1.8333914063896111</v>
      </c>
      <c r="O774" s="235">
        <f>IF(IFERROR(INDEX('Both teabags AfterWet'!$D$1:$D$839,MATCH(J774,'Both teabags AfterWet'!$B$1:$B$839,0)),"")="","",(IFERROR(INDEX('Both teabags AfterWet'!$D$1:$D$839,MATCH(J774,'Both teabags AfterWet'!$B$1:$B$839,0)),"")))</f>
        <v>1.421</v>
      </c>
      <c r="P774" s="235">
        <f t="shared" si="91"/>
        <v>1.2704</v>
      </c>
      <c r="Q774" s="235">
        <f>IFERROR(INDEX('Ashed teabags wet'!$J$2:$J$825,MATCH(J774,'Ashed teabags wet'!$B$2:$B$825,0)),"")</f>
        <v>12.371134020618721</v>
      </c>
      <c r="R774" s="235">
        <f t="shared" si="87"/>
        <v>1.1132371134020598</v>
      </c>
      <c r="S774" s="236">
        <f>'WetLitterbags placem_collection'!E115</f>
        <v>42762</v>
      </c>
      <c r="T774" s="236">
        <f>IF('WetLitterbags placem_collection'!G115="","",'WetLitterbags placem_collection'!G115)</f>
        <v>42816</v>
      </c>
      <c r="U774" s="237">
        <f t="shared" si="88"/>
        <v>54</v>
      </c>
      <c r="V774" s="235">
        <f t="shared" si="92"/>
        <v>0.60579999999999989</v>
      </c>
      <c r="W774" s="235">
        <f t="shared" si="93"/>
        <v>0.72015429298755129</v>
      </c>
      <c r="X774">
        <f>IFERROR(INDEX(Rainfall_Wet!$O$2:$O$217,MATCH(B774, Rainfall_Wet!$A$2:$A$217,0)),"")</f>
        <v>206.85140822299999</v>
      </c>
      <c r="Y774" s="241">
        <v>27.96</v>
      </c>
      <c r="Z774" s="241">
        <v>4.9200000000000017</v>
      </c>
      <c r="AA774" s="241">
        <v>67.12</v>
      </c>
      <c r="AB774" s="242" t="s">
        <v>2688</v>
      </c>
      <c r="AC774" s="241">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f>
        <v/>
      </c>
      <c r="AM774" t="str">
        <f>IF(ISNUMBER(SEARCH("H", 'WetLitterbags placem_collection'!Y115)),"YES","")</f>
        <v/>
      </c>
      <c r="AN774" t="str">
        <f>IF(ISNUMBER(SEARCH("R", 'WetLitterbags placem_collection'!Y115)),"YES","")</f>
        <v>YES</v>
      </c>
    </row>
    <row r="775" spans="1:40" ht="15" customHeight="1">
      <c r="A775" s="268" t="s">
        <v>2460</v>
      </c>
      <c r="B775" s="282">
        <f>'Dry_Litterbag Placem_Collection'!A116</f>
        <v>114</v>
      </c>
      <c r="C775" s="282" t="str">
        <f>'Dry_Litterbag Placem_Collection'!B116</f>
        <v xml:space="preserve">Mwantimba
</v>
      </c>
      <c r="D775" s="282" t="s">
        <v>2677</v>
      </c>
      <c r="E775" s="282" t="s">
        <v>2678</v>
      </c>
      <c r="F775" s="282">
        <v>3</v>
      </c>
      <c r="G775" s="283" t="str">
        <f>'Dry_Litterbag Placem_Collection'!C116</f>
        <v>Wet_Ag3_T2</v>
      </c>
      <c r="H775" s="293" t="s">
        <v>3672</v>
      </c>
      <c r="I775" s="294" t="s">
        <v>298</v>
      </c>
      <c r="J775" s="233" t="str">
        <f>'WetLitterbags placem_collection'!Q116</f>
        <v>R37</v>
      </c>
      <c r="K775" s="235">
        <f>IFERROR(INDEX('Green_rooibos initial weight'!$C$5:$C$1749,MATCH(J775, 'Green_rooibos initial weight'!$A$5:$A$1749,0)),"")</f>
        <v>2.0979999999999999</v>
      </c>
      <c r="L775" s="235">
        <f t="shared" si="89"/>
        <v>1.8481999999999998</v>
      </c>
      <c r="M775" s="235">
        <f>AVERAGE('Ashed teabags wet'!$J$814:$J$816)</f>
        <v>2.2816647271287041</v>
      </c>
      <c r="N775" s="235">
        <f t="shared" si="90"/>
        <v>1.8060302725132071</v>
      </c>
      <c r="O775" s="235">
        <f>IF(IFERROR(INDEX('Both teabags AfterWet'!$D$1:$D$839,MATCH(J775,'Both teabags AfterWet'!$B$1:$B$839,0)),"")="","",(IFERROR(INDEX('Both teabags AfterWet'!$D$1:$D$839,MATCH(J775,'Both teabags AfterWet'!$B$1:$B$839,0)),"")))</f>
        <v>1.504</v>
      </c>
      <c r="P775" s="235">
        <f t="shared" si="91"/>
        <v>1.3533999999999999</v>
      </c>
      <c r="Q775" s="235">
        <f>IFERROR(INDEX('Ashed teabags wet'!$J$2:$J$825,MATCH(J775,'Ashed teabags wet'!$B$2:$B$825,0)),"")</f>
        <v>11.717576364547087</v>
      </c>
      <c r="R775" s="235">
        <f t="shared" si="87"/>
        <v>1.1948143214822196</v>
      </c>
      <c r="S775" s="236">
        <f>'WetLitterbags placem_collection'!E116</f>
        <v>42762</v>
      </c>
      <c r="T775" s="236">
        <f>IF('WetLitterbags placem_collection'!G116="","",'WetLitterbags placem_collection'!G116)</f>
        <v>42816</v>
      </c>
      <c r="U775" s="237">
        <f t="shared" si="88"/>
        <v>54</v>
      </c>
      <c r="V775" s="235">
        <f t="shared" si="92"/>
        <v>0.49479999999999991</v>
      </c>
      <c r="W775" s="235">
        <f t="shared" si="93"/>
        <v>0.61121595103098758</v>
      </c>
      <c r="X775">
        <f>IFERROR(INDEX(Rainfall_Wet!$O$2:$O$217,MATCH(B775, Rainfall_Wet!$A$2:$A$217,0)),"")</f>
        <v>206.85140822299999</v>
      </c>
      <c r="Y775" s="241">
        <v>27.96</v>
      </c>
      <c r="Z775" s="241">
        <v>4.9200000000000017</v>
      </c>
      <c r="AA775" s="241">
        <v>67.12</v>
      </c>
      <c r="AB775" s="242" t="s">
        <v>2688</v>
      </c>
      <c r="AC775" s="241">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f>
        <v/>
      </c>
      <c r="AM775" t="str">
        <f>IF(ISNUMBER(SEARCH("H", 'WetLitterbags placem_collection'!Y116)),"YES","")</f>
        <v/>
      </c>
      <c r="AN775" t="str">
        <f>IF(ISNUMBER(SEARCH("R", 'WetLitterbags placem_collection'!Y116)),"YES","")</f>
        <v/>
      </c>
    </row>
    <row r="776" spans="1:40" ht="15" customHeight="1">
      <c r="A776" s="268" t="s">
        <v>2460</v>
      </c>
      <c r="B776" s="282">
        <f>'Dry_Litterbag Placem_Collection'!A117</f>
        <v>115</v>
      </c>
      <c r="C776" s="282" t="str">
        <f>'Dry_Litterbag Placem_Collection'!B117</f>
        <v xml:space="preserve">Mwantimba
</v>
      </c>
      <c r="D776" s="282" t="s">
        <v>2677</v>
      </c>
      <c r="E776" s="282" t="s">
        <v>2678</v>
      </c>
      <c r="F776" s="282">
        <v>3</v>
      </c>
      <c r="G776" s="283" t="str">
        <f>'Dry_Litterbag Placem_Collection'!C117</f>
        <v>Wet_Ag3_T3</v>
      </c>
      <c r="H776" s="293" t="s">
        <v>3672</v>
      </c>
      <c r="I776" s="294" t="s">
        <v>298</v>
      </c>
      <c r="J776" s="233" t="str">
        <f>'WetLitterbags placem_collection'!Q117</f>
        <v>R522</v>
      </c>
      <c r="K776" s="235">
        <f>IFERROR(INDEX('Green_rooibos initial weight'!$C$5:$C$1749,MATCH(J776, 'Green_rooibos initial weight'!$A$5:$A$1749,0)),"")</f>
        <v>2.1819999999999999</v>
      </c>
      <c r="L776" s="235">
        <f t="shared" si="89"/>
        <v>1.9321999999999999</v>
      </c>
      <c r="M776" s="235">
        <f>AVERAGE('Ashed teabags wet'!$J$814:$J$816)</f>
        <v>2.2816647271287041</v>
      </c>
      <c r="N776" s="235">
        <f t="shared" si="90"/>
        <v>1.8881136741424192</v>
      </c>
      <c r="O776" s="235">
        <f>IF(IFERROR(INDEX('Both teabags AfterWet'!$D$1:$D$839,MATCH(J776,'Both teabags AfterWet'!$B$1:$B$839,0)),"")="","",(IFERROR(INDEX('Both teabags AfterWet'!$D$1:$D$839,MATCH(J776,'Both teabags AfterWet'!$B$1:$B$839,0)),"")))</f>
        <v>1.401</v>
      </c>
      <c r="P776" s="235">
        <f t="shared" si="91"/>
        <v>1.2504</v>
      </c>
      <c r="Q776" s="235">
        <f>IFERROR(INDEX('Ashed teabags wet'!$J$2:$J$825,MATCH(J776,'Ashed teabags wet'!$B$2:$B$825,0)),"")</f>
        <v>3.9292730844799202</v>
      </c>
      <c r="R776" s="235">
        <f t="shared" si="87"/>
        <v>1.201268369351663</v>
      </c>
      <c r="S776" s="236">
        <f>'WetLitterbags placem_collection'!E117</f>
        <v>42762</v>
      </c>
      <c r="T776" s="236">
        <f>IF('WetLitterbags placem_collection'!G117="","",'WetLitterbags placem_collection'!G117)</f>
        <v>42816</v>
      </c>
      <c r="U776" s="237">
        <f t="shared" si="88"/>
        <v>54</v>
      </c>
      <c r="V776" s="235">
        <f t="shared" si="92"/>
        <v>0.68179999999999996</v>
      </c>
      <c r="W776" s="235">
        <f t="shared" si="93"/>
        <v>0.68684530479075612</v>
      </c>
      <c r="X776">
        <f>IFERROR(INDEX(Rainfall_Wet!$O$2:$O$217,MATCH(B776, Rainfall_Wet!$A$2:$A$217,0)),"")</f>
        <v>206.85140822299999</v>
      </c>
      <c r="Y776" s="241">
        <v>27.96</v>
      </c>
      <c r="Z776" s="241">
        <v>4.9200000000000017</v>
      </c>
      <c r="AA776" s="241">
        <v>67.12</v>
      </c>
      <c r="AB776" s="242" t="s">
        <v>2688</v>
      </c>
      <c r="AC776" s="241">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f>
        <v/>
      </c>
      <c r="AM776" t="str">
        <f>IF(ISNUMBER(SEARCH("H", 'WetLitterbags placem_collection'!Y117)),"YES","")</f>
        <v/>
      </c>
      <c r="AN776" t="str">
        <f>IF(ISNUMBER(SEARCH("R", 'WetLitterbags placem_collection'!Y117)),"YES","")</f>
        <v>YES</v>
      </c>
    </row>
    <row r="777" spans="1:40" ht="15" customHeight="1">
      <c r="A777" s="268" t="s">
        <v>2460</v>
      </c>
      <c r="B777" s="282">
        <f>'Dry_Litterbag Placem_Collection'!A118</f>
        <v>116</v>
      </c>
      <c r="C777" s="282" t="str">
        <f>'Dry_Litterbag Placem_Collection'!B118</f>
        <v xml:space="preserve">Mwantimba
</v>
      </c>
      <c r="D777" s="282" t="s">
        <v>2677</v>
      </c>
      <c r="E777" s="282" t="s">
        <v>2678</v>
      </c>
      <c r="F777" s="282">
        <v>3</v>
      </c>
      <c r="G777" s="283" t="str">
        <f>'Dry_Litterbag Placem_Collection'!C118</f>
        <v>Wet_Ag3_T4</v>
      </c>
      <c r="H777" s="293" t="s">
        <v>3672</v>
      </c>
      <c r="I777" s="294" t="s">
        <v>298</v>
      </c>
      <c r="J777" s="233" t="str">
        <f>'WetLitterbags placem_collection'!Q118</f>
        <v>R480</v>
      </c>
      <c r="K777" s="235">
        <f>IFERROR(INDEX('Green_rooibos initial weight'!$C$5:$C$1749,MATCH(J777, 'Green_rooibos initial weight'!$A$5:$A$1749,0)),"")</f>
        <v>2.17</v>
      </c>
      <c r="L777" s="235">
        <f t="shared" si="89"/>
        <v>1.9201999999999999</v>
      </c>
      <c r="M777" s="235">
        <f>AVERAGE('Ashed teabags wet'!$J$814:$J$816)</f>
        <v>2.2816647271287041</v>
      </c>
      <c r="N777" s="235">
        <f t="shared" si="90"/>
        <v>1.8763874739096746</v>
      </c>
      <c r="O777" s="235">
        <f>IF(IFERROR(INDEX('Both teabags AfterWet'!$D$1:$D$839,MATCH(J777,'Both teabags AfterWet'!$B$1:$B$839,0)),"")="","",(IFERROR(INDEX('Both teabags AfterWet'!$D$1:$D$839,MATCH(J777,'Both teabags AfterWet'!$B$1:$B$839,0)),"")))</f>
        <v>1.389</v>
      </c>
      <c r="P777" s="235">
        <f t="shared" si="91"/>
        <v>1.2383999999999999</v>
      </c>
      <c r="Q777" s="235">
        <f>IFERROR(INDEX('Ashed teabags wet'!$J$2:$J$825,MATCH(J777,'Ashed teabags wet'!$B$2:$B$825,0)),"")</f>
        <v>9.0863704443334274</v>
      </c>
      <c r="R777" s="235">
        <f t="shared" si="87"/>
        <v>1.1258743884173747</v>
      </c>
      <c r="S777" s="236">
        <f>'WetLitterbags placem_collection'!E118</f>
        <v>42762</v>
      </c>
      <c r="T777" s="236">
        <f>IF('WetLitterbags placem_collection'!G118="","",'WetLitterbags placem_collection'!G118)</f>
        <v>42816</v>
      </c>
      <c r="U777" s="237">
        <f t="shared" si="88"/>
        <v>54</v>
      </c>
      <c r="V777" s="235">
        <f t="shared" si="92"/>
        <v>0.68179999999999996</v>
      </c>
      <c r="W777" s="235">
        <f t="shared" si="93"/>
        <v>0.75051308549229989</v>
      </c>
      <c r="X777">
        <f>IFERROR(INDEX(Rainfall_Wet!$O$2:$O$217,MATCH(B777, Rainfall_Wet!$A$2:$A$217,0)),"")</f>
        <v>206.85140822299999</v>
      </c>
      <c r="Y777" s="241">
        <v>27.96</v>
      </c>
      <c r="Z777" s="241">
        <v>4.9200000000000017</v>
      </c>
      <c r="AA777" s="241">
        <v>67.12</v>
      </c>
      <c r="AB777" s="242" t="s">
        <v>2688</v>
      </c>
      <c r="AC777" s="241">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f>
        <v/>
      </c>
      <c r="AM777" t="str">
        <f>IF(ISNUMBER(SEARCH("H", 'WetLitterbags placem_collection'!Y118)),"YES","")</f>
        <v/>
      </c>
      <c r="AN777" t="str">
        <f>IF(ISNUMBER(SEARCH("R", 'WetLitterbags placem_collection'!Y118)),"YES","")</f>
        <v>YES</v>
      </c>
    </row>
    <row r="778" spans="1:40" ht="15" customHeight="1">
      <c r="A778" s="268" t="s">
        <v>2460</v>
      </c>
      <c r="B778" s="282">
        <f>'Dry_Litterbag Placem_Collection'!A119</f>
        <v>117</v>
      </c>
      <c r="C778" s="282" t="str">
        <f>'Dry_Litterbag Placem_Collection'!B119</f>
        <v xml:space="preserve">Mwantimba
</v>
      </c>
      <c r="D778" s="282" t="s">
        <v>2677</v>
      </c>
      <c r="E778" s="282" t="s">
        <v>2678</v>
      </c>
      <c r="F778" s="282">
        <v>3</v>
      </c>
      <c r="G778" s="283" t="str">
        <f>'Dry_Litterbag Placem_Collection'!C119</f>
        <v>Wet_Ag3_T5</v>
      </c>
      <c r="H778" s="293" t="s">
        <v>3672</v>
      </c>
      <c r="I778" s="294" t="s">
        <v>298</v>
      </c>
      <c r="J778" s="233" t="str">
        <f>'WetLitterbags placem_collection'!Q119</f>
        <v>R565</v>
      </c>
      <c r="K778" s="235">
        <f>IFERROR(INDEX('Green_rooibos initial weight'!$C$5:$C$1749,MATCH(J778, 'Green_rooibos initial weight'!$A$5:$A$1749,0)),"")</f>
        <v>2.0649999999999999</v>
      </c>
      <c r="L778" s="235">
        <f t="shared" si="89"/>
        <v>1.8151999999999999</v>
      </c>
      <c r="M778" s="235">
        <f>AVERAGE('Ashed teabags wet'!$J$814:$J$816)</f>
        <v>2.2816647271287041</v>
      </c>
      <c r="N778" s="235">
        <f t="shared" si="90"/>
        <v>1.7737832218731597</v>
      </c>
      <c r="O778" s="235">
        <f>IF(IFERROR(INDEX('Both teabags AfterWet'!$D$1:$D$839,MATCH(J778,'Both teabags AfterWet'!$B$1:$B$839,0)),"")="","",(IFERROR(INDEX('Both teabags AfterWet'!$D$1:$D$839,MATCH(J778,'Both teabags AfterWet'!$B$1:$B$839,0)),"")))</f>
        <v>1.343</v>
      </c>
      <c r="P778" s="235">
        <f t="shared" si="91"/>
        <v>1.1923999999999999</v>
      </c>
      <c r="Q778" s="235" t="str">
        <f>IFERROR(INDEX('Ashed teabags wet'!$J$2:$J$825,MATCH(J778,'Ashed teabags wet'!$B$2:$B$825,0)),"")</f>
        <v/>
      </c>
      <c r="R778" s="235" t="str">
        <f t="shared" si="87"/>
        <v/>
      </c>
      <c r="S778" s="236">
        <f>'WetLitterbags placem_collection'!E119</f>
        <v>42762</v>
      </c>
      <c r="T778" s="236">
        <f>IF('WetLitterbags placem_collection'!G119="","",'WetLitterbags placem_collection'!G119)</f>
        <v>42816</v>
      </c>
      <c r="U778" s="237">
        <f t="shared" si="88"/>
        <v>54</v>
      </c>
      <c r="V778" s="235">
        <f t="shared" si="92"/>
        <v>0.62280000000000002</v>
      </c>
      <c r="W778" s="235" t="str">
        <f t="shared" si="93"/>
        <v/>
      </c>
      <c r="X778">
        <f>IFERROR(INDEX(Rainfall_Wet!$O$2:$O$217,MATCH(B778, Rainfall_Wet!$A$2:$A$217,0)),"")</f>
        <v>206.85140822299999</v>
      </c>
      <c r="Y778" s="241">
        <v>27.96</v>
      </c>
      <c r="Z778" s="241">
        <v>4.9200000000000017</v>
      </c>
      <c r="AA778" s="241">
        <v>67.12</v>
      </c>
      <c r="AB778" s="242" t="s">
        <v>2688</v>
      </c>
      <c r="AC778" s="241">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f>
        <v/>
      </c>
      <c r="AM778" t="str">
        <f>IF(ISNUMBER(SEARCH("H", 'WetLitterbags placem_collection'!Y119)),"YES","")</f>
        <v/>
      </c>
      <c r="AN778" t="str">
        <f>IF(ISNUMBER(SEARCH("R", 'WetLitterbags placem_collection'!Y119)),"YES","")</f>
        <v/>
      </c>
    </row>
    <row r="779" spans="1:40" ht="15" customHeight="1">
      <c r="A779" s="268" t="s">
        <v>2460</v>
      </c>
      <c r="B779" s="282">
        <f>'Dry_Litterbag Placem_Collection'!A120</f>
        <v>118</v>
      </c>
      <c r="C779" s="282" t="str">
        <f>'Dry_Litterbag Placem_Collection'!B120</f>
        <v xml:space="preserve">Mwantimba
</v>
      </c>
      <c r="D779" s="282" t="s">
        <v>2677</v>
      </c>
      <c r="E779" s="282" t="s">
        <v>2678</v>
      </c>
      <c r="F779" s="282">
        <v>3</v>
      </c>
      <c r="G779" s="283" t="str">
        <f>'Dry_Litterbag Placem_Collection'!C120</f>
        <v>Wet_Ag3_T6</v>
      </c>
      <c r="H779" s="293" t="s">
        <v>3672</v>
      </c>
      <c r="I779" s="294" t="s">
        <v>298</v>
      </c>
      <c r="J779" s="233" t="str">
        <f>'WetLitterbags placem_collection'!Q120</f>
        <v>R544</v>
      </c>
      <c r="K779" s="235">
        <f>IFERROR(INDEX('Green_rooibos initial weight'!$C$5:$C$1749,MATCH(J779, 'Green_rooibos initial weight'!$A$5:$A$1749,0)),"")</f>
        <v>2.2109999999999999</v>
      </c>
      <c r="L779" s="235">
        <f t="shared" si="89"/>
        <v>1.9611999999999998</v>
      </c>
      <c r="M779" s="235">
        <f>AVERAGE('Ashed teabags wet'!$J$814:$J$816)</f>
        <v>2.2816647271287041</v>
      </c>
      <c r="N779" s="235">
        <f t="shared" si="90"/>
        <v>1.9164519913715516</v>
      </c>
      <c r="O779" s="235">
        <f>IF(IFERROR(INDEX('Both teabags AfterWet'!$D$1:$D$839,MATCH(J779,'Both teabags AfterWet'!$B$1:$B$839,0)),"")="","",(IFERROR(INDEX('Both teabags AfterWet'!$D$1:$D$839,MATCH(J779,'Both teabags AfterWet'!$B$1:$B$839,0)),"")))</f>
        <v>1.599</v>
      </c>
      <c r="P779" s="235">
        <f t="shared" si="91"/>
        <v>1.4483999999999999</v>
      </c>
      <c r="Q779" s="235">
        <f>IFERROR(INDEX('Ashed teabags wet'!$J$2:$J$825,MATCH(J779,'Ashed teabags wet'!$B$2:$B$825,0)),"")</f>
        <v>4.604604604605111</v>
      </c>
      <c r="R779" s="235">
        <f t="shared" ref="R779:R842" si="94">IFERROR(P779-(Q779/100)*P779,"")</f>
        <v>1.3817069069068995</v>
      </c>
      <c r="S779" s="236">
        <f>'WetLitterbags placem_collection'!E120</f>
        <v>42762</v>
      </c>
      <c r="T779" s="236">
        <f>IF('WetLitterbags placem_collection'!G120="","",'WetLitterbags placem_collection'!G120)</f>
        <v>42816</v>
      </c>
      <c r="U779" s="237">
        <f t="shared" si="88"/>
        <v>54</v>
      </c>
      <c r="V779" s="235">
        <f t="shared" si="92"/>
        <v>0.51279999999999992</v>
      </c>
      <c r="W779" s="235">
        <f t="shared" si="93"/>
        <v>0.53474508446465219</v>
      </c>
      <c r="X779">
        <f>IFERROR(INDEX(Rainfall_Wet!$O$2:$O$217,MATCH(B779, Rainfall_Wet!$A$2:$A$217,0)),"")</f>
        <v>206.85140822299999</v>
      </c>
      <c r="Y779" s="241">
        <v>27.96</v>
      </c>
      <c r="Z779" s="241">
        <v>4.9200000000000017</v>
      </c>
      <c r="AA779" s="241">
        <v>67.12</v>
      </c>
      <c r="AB779" s="242" t="s">
        <v>2688</v>
      </c>
      <c r="AC779" s="241">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f>
        <v/>
      </c>
      <c r="AM779" t="str">
        <f>IF(ISNUMBER(SEARCH("H", 'WetLitterbags placem_collection'!Y120)),"YES","")</f>
        <v/>
      </c>
      <c r="AN779" t="str">
        <f>IF(ISNUMBER(SEARCH("R", 'WetLitterbags placem_collection'!Y120)),"YES","")</f>
        <v/>
      </c>
    </row>
    <row r="780" spans="1:40" ht="15" customHeight="1">
      <c r="A780" s="268" t="s">
        <v>2460</v>
      </c>
      <c r="B780" s="282">
        <f>'Dry_Litterbag Placem_Collection'!A121</f>
        <v>119</v>
      </c>
      <c r="C780" s="282" t="str">
        <f>'Dry_Litterbag Placem_Collection'!B121</f>
        <v xml:space="preserve">Mwantimba
</v>
      </c>
      <c r="D780" s="282" t="s">
        <v>2677</v>
      </c>
      <c r="E780" s="282" t="s">
        <v>2678</v>
      </c>
      <c r="F780" s="282">
        <v>3</v>
      </c>
      <c r="G780" s="283" t="str">
        <f>'Dry_Litterbag Placem_Collection'!C121</f>
        <v>Wet_Ag3_T7</v>
      </c>
      <c r="H780" s="293" t="s">
        <v>3672</v>
      </c>
      <c r="I780" s="294" t="s">
        <v>298</v>
      </c>
      <c r="J780" s="233" t="str">
        <f>'WetLitterbags placem_collection'!Q121</f>
        <v>R526</v>
      </c>
      <c r="K780" s="235">
        <f>IFERROR(INDEX('Green_rooibos initial weight'!$C$5:$C$1749,MATCH(J780, 'Green_rooibos initial weight'!$A$5:$A$1749,0)),"")</f>
        <v>2.0960000000000001</v>
      </c>
      <c r="L780" s="235">
        <f t="shared" si="89"/>
        <v>1.8462000000000001</v>
      </c>
      <c r="M780" s="235">
        <f>AVERAGE('Ashed teabags wet'!$J$814:$J$816)</f>
        <v>2.2816647271287041</v>
      </c>
      <c r="N780" s="235">
        <f t="shared" si="90"/>
        <v>1.80407590580775</v>
      </c>
      <c r="O780" s="235">
        <f>IF(IFERROR(INDEX('Both teabags AfterWet'!$D$1:$D$839,MATCH(J780,'Both teabags AfterWet'!$B$1:$B$839,0)),"")="","",(IFERROR(INDEX('Both teabags AfterWet'!$D$1:$D$839,MATCH(J780,'Both teabags AfterWet'!$B$1:$B$839,0)),"")))</f>
        <v>1.3</v>
      </c>
      <c r="P780" s="235">
        <f t="shared" si="91"/>
        <v>1.1494</v>
      </c>
      <c r="Q780" s="235">
        <f>IFERROR(INDEX('Ashed teabags wet'!$J$2:$J$825,MATCH(J780,'Ashed teabags wet'!$B$2:$B$825,0)),"")</f>
        <v>6.4671814671816925</v>
      </c>
      <c r="R780" s="235">
        <f t="shared" si="94"/>
        <v>1.0750662162162137</v>
      </c>
      <c r="S780" s="236">
        <f>'WetLitterbags placem_collection'!E121</f>
        <v>42762</v>
      </c>
      <c r="T780" s="236">
        <f>IF('WetLitterbags placem_collection'!G121="","",'WetLitterbags placem_collection'!G121)</f>
        <v>42816</v>
      </c>
      <c r="U780" s="237">
        <f t="shared" si="88"/>
        <v>54</v>
      </c>
      <c r="V780" s="235">
        <f t="shared" si="92"/>
        <v>0.69680000000000009</v>
      </c>
      <c r="W780" s="235">
        <f t="shared" si="93"/>
        <v>0.72900968959153634</v>
      </c>
      <c r="X780">
        <f>IFERROR(INDEX(Rainfall_Wet!$O$2:$O$217,MATCH(B780, Rainfall_Wet!$A$2:$A$217,0)),"")</f>
        <v>206.85140822299999</v>
      </c>
      <c r="Y780" s="241">
        <v>27.96</v>
      </c>
      <c r="Z780" s="241">
        <v>4.9200000000000017</v>
      </c>
      <c r="AA780" s="241">
        <v>67.12</v>
      </c>
      <c r="AB780" s="242" t="s">
        <v>2688</v>
      </c>
      <c r="AC780" s="241">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f>
        <v/>
      </c>
      <c r="AM780" t="str">
        <f>IF(ISNUMBER(SEARCH("H", 'WetLitterbags placem_collection'!Y121)),"YES","")</f>
        <v/>
      </c>
      <c r="AN780" t="str">
        <f>IF(ISNUMBER(SEARCH("R", 'WetLitterbags placem_collection'!Y121)),"YES","")</f>
        <v>YES</v>
      </c>
    </row>
    <row r="781" spans="1:40" ht="15" customHeight="1">
      <c r="A781" s="268" t="s">
        <v>2460</v>
      </c>
      <c r="B781" s="282">
        <f>'Dry_Litterbag Placem_Collection'!A122</f>
        <v>120</v>
      </c>
      <c r="C781" s="282" t="str">
        <f>'Dry_Litterbag Placem_Collection'!B122</f>
        <v xml:space="preserve">Mwantimba
</v>
      </c>
      <c r="D781" s="282" t="s">
        <v>2677</v>
      </c>
      <c r="E781" s="282" t="s">
        <v>2678</v>
      </c>
      <c r="F781" s="282">
        <v>3</v>
      </c>
      <c r="G781" s="283" t="str">
        <f>'Dry_Litterbag Placem_Collection'!C122</f>
        <v>Wet_Ag3_T8</v>
      </c>
      <c r="H781" s="293" t="s">
        <v>3672</v>
      </c>
      <c r="I781" s="294" t="s">
        <v>298</v>
      </c>
      <c r="J781" s="233" t="str">
        <f>'WetLitterbags placem_collection'!Q122</f>
        <v>R594</v>
      </c>
      <c r="K781" s="235">
        <f>IFERROR(INDEX('Green_rooibos initial weight'!$C$5:$C$1749,MATCH(J781, 'Green_rooibos initial weight'!$A$5:$A$1749,0)),"")</f>
        <v>2.2400000000000002</v>
      </c>
      <c r="L781" s="235">
        <f t="shared" si="89"/>
        <v>1.9902000000000002</v>
      </c>
      <c r="M781" s="235">
        <f>AVERAGE('Ashed teabags wet'!$J$814:$J$816)</f>
        <v>2.2816647271287041</v>
      </c>
      <c r="N781" s="235">
        <f t="shared" si="90"/>
        <v>1.9447903086006848</v>
      </c>
      <c r="O781" s="235">
        <f>IF(IFERROR(INDEX('Both teabags AfterWet'!$D$1:$D$839,MATCH(J781,'Both teabags AfterWet'!$B$1:$B$839,0)),"")="","",(IFERROR(INDEX('Both teabags AfterWet'!$D$1:$D$839,MATCH(J781,'Both teabags AfterWet'!$B$1:$B$839,0)),"")))</f>
        <v>1.4142999999999999</v>
      </c>
      <c r="P781" s="235">
        <f t="shared" si="91"/>
        <v>1.2636999999999998</v>
      </c>
      <c r="Q781" s="235">
        <f>IFERROR(INDEX('Ashed teabags wet'!$J$2:$J$825,MATCH(J781,'Ashed teabags wet'!$B$2:$B$825,0)),"")</f>
        <v>4.3540669856461571</v>
      </c>
      <c r="R781" s="235">
        <f t="shared" si="94"/>
        <v>1.2086776555023893</v>
      </c>
      <c r="S781" s="236">
        <f>'WetLitterbags placem_collection'!E122</f>
        <v>42762</v>
      </c>
      <c r="T781" s="236">
        <f>IF('WetLitterbags placem_collection'!G122="","",'WetLitterbags placem_collection'!G122)</f>
        <v>42816</v>
      </c>
      <c r="U781" s="237">
        <f t="shared" si="88"/>
        <v>54</v>
      </c>
      <c r="V781" s="235">
        <f t="shared" si="92"/>
        <v>0.72650000000000037</v>
      </c>
      <c r="W781" s="235">
        <f t="shared" si="93"/>
        <v>0.73611265309829554</v>
      </c>
      <c r="X781">
        <f>IFERROR(INDEX(Rainfall_Wet!$O$2:$O$217,MATCH(B781, Rainfall_Wet!$A$2:$A$217,0)),"")</f>
        <v>206.85140822299999</v>
      </c>
      <c r="Y781" s="241">
        <v>27.96</v>
      </c>
      <c r="Z781" s="241">
        <v>4.9200000000000017</v>
      </c>
      <c r="AA781" s="241">
        <v>67.12</v>
      </c>
      <c r="AB781" s="242" t="s">
        <v>2688</v>
      </c>
      <c r="AC781" s="241">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f>
        <v/>
      </c>
      <c r="AM781" t="str">
        <f>IF(ISNUMBER(SEARCH("H", 'WetLitterbags placem_collection'!Y122)),"YES","")</f>
        <v/>
      </c>
      <c r="AN781" t="str">
        <f>IF(ISNUMBER(SEARCH("R", 'WetLitterbags placem_collection'!Y122)),"YES","")</f>
        <v>YES</v>
      </c>
    </row>
    <row r="782" spans="1:40" ht="15" customHeight="1">
      <c r="A782" s="268" t="s">
        <v>2460</v>
      </c>
      <c r="B782" s="282">
        <f>'Dry_Litterbag Placem_Collection'!A123</f>
        <v>121</v>
      </c>
      <c r="C782" s="282" t="str">
        <f>'Dry_Litterbag Placem_Collection'!B123</f>
        <v xml:space="preserve">Mwantimba
</v>
      </c>
      <c r="D782" s="282" t="s">
        <v>2677</v>
      </c>
      <c r="E782" s="282" t="s">
        <v>2678</v>
      </c>
      <c r="F782" s="282">
        <v>4</v>
      </c>
      <c r="G782" s="283" t="str">
        <f>'Dry_Litterbag Placem_Collection'!C123</f>
        <v>Wet_Ag4_T1</v>
      </c>
      <c r="H782" s="293" t="s">
        <v>3672</v>
      </c>
      <c r="I782" s="294" t="s">
        <v>298</v>
      </c>
      <c r="J782" s="233" t="str">
        <f>'WetLitterbags placem_collection'!Q123</f>
        <v>R564</v>
      </c>
      <c r="K782" s="235">
        <f>IFERROR(INDEX('Green_rooibos initial weight'!$C$5:$C$1749,MATCH(J782, 'Green_rooibos initial weight'!$A$5:$A$1749,0)),"")</f>
        <v>2.145</v>
      </c>
      <c r="L782" s="235">
        <f t="shared" si="89"/>
        <v>1.8952</v>
      </c>
      <c r="M782" s="235">
        <f>AVERAGE('Ashed teabags wet'!$J$814:$J$816)</f>
        <v>2.2816647271287041</v>
      </c>
      <c r="N782" s="235">
        <f t="shared" si="90"/>
        <v>1.8519578900914568</v>
      </c>
      <c r="O782" s="235">
        <f>IF(IFERROR(INDEX('Both teabags AfterWet'!$D$1:$D$839,MATCH(J782,'Both teabags AfterWet'!$B$1:$B$839,0)),"")="","",(IFERROR(INDEX('Both teabags AfterWet'!$D$1:$D$839,MATCH(J782,'Both teabags AfterWet'!$B$1:$B$839,0)),"")))</f>
        <v>1.53</v>
      </c>
      <c r="P782" s="235">
        <f t="shared" si="91"/>
        <v>1.3794</v>
      </c>
      <c r="Q782" s="235">
        <f>IFERROR(INDEX('Ashed teabags wet'!$J$2:$J$825,MATCH(J782,'Ashed teabags wet'!$B$2:$B$825,0)),"")</f>
        <v>7.5161772025872624</v>
      </c>
      <c r="R782" s="235">
        <f t="shared" si="94"/>
        <v>1.2757218516675113</v>
      </c>
      <c r="S782" s="236">
        <f>'WetLitterbags placem_collection'!E123</f>
        <v>42762</v>
      </c>
      <c r="T782" s="236">
        <f>IF('WetLitterbags placem_collection'!G123="","",'WetLitterbags placem_collection'!G123)</f>
        <v>42816</v>
      </c>
      <c r="U782" s="237">
        <f t="shared" si="88"/>
        <v>54</v>
      </c>
      <c r="V782" s="235">
        <f t="shared" si="92"/>
        <v>0.51580000000000004</v>
      </c>
      <c r="W782" s="235">
        <f t="shared" si="93"/>
        <v>0.57623603842394555</v>
      </c>
      <c r="X782">
        <f>IFERROR(INDEX(Rainfall_Wet!$O$2:$O$217,MATCH(B782, Rainfall_Wet!$A$2:$A$217,0)),"")</f>
        <v>206.85140822299999</v>
      </c>
      <c r="Y782" s="241">
        <v>17.96</v>
      </c>
      <c r="Z782" s="241">
        <v>4.9199999999999982</v>
      </c>
      <c r="AA782" s="241">
        <v>77.12</v>
      </c>
      <c r="AB782" s="242" t="s">
        <v>2689</v>
      </c>
      <c r="AC782" s="241">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f>
        <v/>
      </c>
      <c r="AM782" t="str">
        <f>IF(ISNUMBER(SEARCH("H", 'WetLitterbags placem_collection'!Y123)),"YES","")</f>
        <v/>
      </c>
      <c r="AN782" t="str">
        <f>IF(ISNUMBER(SEARCH("R", 'WetLitterbags placem_collection'!Y123)),"YES","")</f>
        <v>YES</v>
      </c>
    </row>
    <row r="783" spans="1:40" ht="15" customHeight="1">
      <c r="A783" s="268" t="s">
        <v>2460</v>
      </c>
      <c r="B783" s="282">
        <f>'Dry_Litterbag Placem_Collection'!A124</f>
        <v>122</v>
      </c>
      <c r="C783" s="282" t="str">
        <f>'Dry_Litterbag Placem_Collection'!B124</f>
        <v xml:space="preserve">Mwantimba
</v>
      </c>
      <c r="D783" s="282" t="s">
        <v>2677</v>
      </c>
      <c r="E783" s="282" t="s">
        <v>2678</v>
      </c>
      <c r="F783" s="282">
        <v>4</v>
      </c>
      <c r="G783" s="283" t="str">
        <f>'Dry_Litterbag Placem_Collection'!C124</f>
        <v>Wet_Ag4_T2</v>
      </c>
      <c r="H783" s="293" t="s">
        <v>3672</v>
      </c>
      <c r="I783" s="294" t="s">
        <v>298</v>
      </c>
      <c r="J783" s="233" t="str">
        <f>'WetLitterbags placem_collection'!Q124</f>
        <v>R429</v>
      </c>
      <c r="K783" s="235">
        <f>IFERROR(INDEX('Green_rooibos initial weight'!$C$5:$C$1749,MATCH(J783, 'Green_rooibos initial weight'!$A$5:$A$1749,0)),"")</f>
        <v>2.21</v>
      </c>
      <c r="L783" s="235">
        <f t="shared" si="89"/>
        <v>1.9601999999999999</v>
      </c>
      <c r="M783" s="235">
        <f>AVERAGE('Ashed teabags wet'!$J$814:$J$816)</f>
        <v>2.2816647271287041</v>
      </c>
      <c r="N783" s="235">
        <f t="shared" si="90"/>
        <v>1.9154748080188231</v>
      </c>
      <c r="O783" s="235">
        <f>IF(IFERROR(INDEX('Both teabags AfterWet'!$D$1:$D$839,MATCH(J783,'Both teabags AfterWet'!$B$1:$B$839,0)),"")="","",(IFERROR(INDEX('Both teabags AfterWet'!$D$1:$D$839,MATCH(J783,'Both teabags AfterWet'!$B$1:$B$839,0)),"")))</f>
        <v>1.2190000000000001</v>
      </c>
      <c r="P783" s="235">
        <f t="shared" si="91"/>
        <v>1.0684</v>
      </c>
      <c r="Q783" s="235">
        <f>IFERROR(INDEX('Ashed teabags wet'!$J$2:$J$825,MATCH(J783,'Ashed teabags wet'!$B$2:$B$825,0)),"")</f>
        <v>8.6138613861387903</v>
      </c>
      <c r="R783" s="235">
        <f t="shared" si="94"/>
        <v>0.97636950495049313</v>
      </c>
      <c r="S783" s="236">
        <f>'WetLitterbags placem_collection'!E124</f>
        <v>42762</v>
      </c>
      <c r="T783" s="236">
        <f>IF('WetLitterbags placem_collection'!G124="","",'WetLitterbags placem_collection'!G124)</f>
        <v>42816</v>
      </c>
      <c r="U783" s="237">
        <f t="shared" si="88"/>
        <v>54</v>
      </c>
      <c r="V783" s="235">
        <f t="shared" si="92"/>
        <v>0.89179999999999993</v>
      </c>
      <c r="W783" s="235">
        <f t="shared" si="93"/>
        <v>0.93910530306832996</v>
      </c>
      <c r="X783">
        <f>IFERROR(INDEX(Rainfall_Wet!$O$2:$O$217,MATCH(B783, Rainfall_Wet!$A$2:$A$217,0)),"")</f>
        <v>206.85140822299999</v>
      </c>
      <c r="Y783" s="241">
        <v>17.96</v>
      </c>
      <c r="Z783" s="241">
        <v>4.9199999999999982</v>
      </c>
      <c r="AA783" s="241">
        <v>77.12</v>
      </c>
      <c r="AB783" s="242" t="s">
        <v>2689</v>
      </c>
      <c r="AC783" s="241">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f>
        <v/>
      </c>
      <c r="AM783" t="str">
        <f>IF(ISNUMBER(SEARCH("H", 'WetLitterbags placem_collection'!Y124)),"YES","")</f>
        <v/>
      </c>
      <c r="AN783" t="str">
        <f>IF(ISNUMBER(SEARCH("R", 'WetLitterbags placem_collection'!Y124)),"YES","")</f>
        <v>YES</v>
      </c>
    </row>
    <row r="784" spans="1:40" ht="15" customHeight="1">
      <c r="A784" s="268" t="s">
        <v>2460</v>
      </c>
      <c r="B784" s="282">
        <f>'Dry_Litterbag Placem_Collection'!A125</f>
        <v>123</v>
      </c>
      <c r="C784" s="282" t="str">
        <f>'Dry_Litterbag Placem_Collection'!B125</f>
        <v xml:space="preserve">Mwantimba
</v>
      </c>
      <c r="D784" s="282" t="s">
        <v>2677</v>
      </c>
      <c r="E784" s="282" t="s">
        <v>2678</v>
      </c>
      <c r="F784" s="282">
        <v>4</v>
      </c>
      <c r="G784" s="283" t="str">
        <f>'Dry_Litterbag Placem_Collection'!C125</f>
        <v>Wet_Ag4_T3</v>
      </c>
      <c r="H784" s="293" t="s">
        <v>3672</v>
      </c>
      <c r="I784" s="294" t="s">
        <v>298</v>
      </c>
      <c r="J784" s="233" t="str">
        <f>'WetLitterbags placem_collection'!Q125</f>
        <v>R466</v>
      </c>
      <c r="K784" s="235">
        <f>IFERROR(INDEX('Green_rooibos initial weight'!$C$5:$C$1749,MATCH(J784, 'Green_rooibos initial weight'!$A$5:$A$1749,0)),"")</f>
        <v>2.2269999999999999</v>
      </c>
      <c r="L784" s="235">
        <f t="shared" si="89"/>
        <v>1.9771999999999998</v>
      </c>
      <c r="M784" s="235">
        <f>AVERAGE('Ashed teabags wet'!$J$814:$J$816)</f>
        <v>2.2816647271287041</v>
      </c>
      <c r="N784" s="235">
        <f t="shared" si="90"/>
        <v>1.9320869250152111</v>
      </c>
      <c r="O784" s="235">
        <f>IF(IFERROR(INDEX('Both teabags AfterWet'!$D$1:$D$839,MATCH(J784,'Both teabags AfterWet'!$B$1:$B$839,0)),"")="","",(IFERROR(INDEX('Both teabags AfterWet'!$D$1:$D$839,MATCH(J784,'Both teabags AfterWet'!$B$1:$B$839,0)),"")))</f>
        <v>1.5760000000000001</v>
      </c>
      <c r="P784" s="235">
        <f t="shared" si="91"/>
        <v>1.4254</v>
      </c>
      <c r="Q784" s="235">
        <f>IFERROR(INDEX('Ashed teabags wet'!$J$2:$J$825,MATCH(J784,'Ashed teabags wet'!$B$2:$B$825,0)),"")</f>
        <v>3.9460539460533175</v>
      </c>
      <c r="R784" s="235">
        <f t="shared" si="94"/>
        <v>1.369152947052956</v>
      </c>
      <c r="S784" s="236">
        <f>'WetLitterbags placem_collection'!E125</f>
        <v>42762</v>
      </c>
      <c r="T784" s="236">
        <f>IF('WetLitterbags placem_collection'!G125="","",'WetLitterbags placem_collection'!G125)</f>
        <v>42816</v>
      </c>
      <c r="U784" s="237">
        <f t="shared" si="88"/>
        <v>54</v>
      </c>
      <c r="V784" s="235">
        <f t="shared" si="92"/>
        <v>0.55179999999999985</v>
      </c>
      <c r="W784" s="235">
        <f t="shared" si="93"/>
        <v>0.56293397796225508</v>
      </c>
      <c r="X784">
        <f>IFERROR(INDEX(Rainfall_Wet!$O$2:$O$217,MATCH(B784, Rainfall_Wet!$A$2:$A$217,0)),"")</f>
        <v>206.85140822299999</v>
      </c>
      <c r="Y784" s="241">
        <v>17.96</v>
      </c>
      <c r="Z784" s="241">
        <v>4.9199999999999982</v>
      </c>
      <c r="AA784" s="241">
        <v>77.12</v>
      </c>
      <c r="AB784" s="242" t="s">
        <v>2689</v>
      </c>
      <c r="AC784" s="241">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f>
        <v/>
      </c>
      <c r="AM784" t="str">
        <f>IF(ISNUMBER(SEARCH("H", 'WetLitterbags placem_collection'!Y125)),"YES","")</f>
        <v/>
      </c>
      <c r="AN784" t="str">
        <f>IF(ISNUMBER(SEARCH("R", 'WetLitterbags placem_collection'!Y125)),"YES","")</f>
        <v/>
      </c>
    </row>
    <row r="785" spans="1:40" ht="15" customHeight="1">
      <c r="A785" s="268" t="s">
        <v>2460</v>
      </c>
      <c r="B785" s="282">
        <f>'Dry_Litterbag Placem_Collection'!A126</f>
        <v>124</v>
      </c>
      <c r="C785" s="282" t="str">
        <f>'Dry_Litterbag Placem_Collection'!B126</f>
        <v xml:space="preserve">Mwantimba
</v>
      </c>
      <c r="D785" s="282" t="s">
        <v>2677</v>
      </c>
      <c r="E785" s="282" t="s">
        <v>2678</v>
      </c>
      <c r="F785" s="282">
        <v>4</v>
      </c>
      <c r="G785" s="283" t="str">
        <f>'Dry_Litterbag Placem_Collection'!C126</f>
        <v>Wet_Ag4_T4</v>
      </c>
      <c r="H785" s="293" t="s">
        <v>3672</v>
      </c>
      <c r="I785" s="294" t="s">
        <v>298</v>
      </c>
      <c r="J785" s="233" t="str">
        <f>'WetLitterbags placem_collection'!Q126</f>
        <v>R471</v>
      </c>
      <c r="K785" s="235">
        <f>IFERROR(INDEX('Green_rooibos initial weight'!$C$5:$C$1749,MATCH(J785, 'Green_rooibos initial weight'!$A$5:$A$1749,0)),"")</f>
        <v>2.238</v>
      </c>
      <c r="L785" s="235">
        <f t="shared" si="89"/>
        <v>1.9882</v>
      </c>
      <c r="M785" s="235">
        <f>AVERAGE('Ashed teabags wet'!$J$814:$J$816)</f>
        <v>2.2816647271287041</v>
      </c>
      <c r="N785" s="235">
        <f t="shared" si="90"/>
        <v>1.942835941895227</v>
      </c>
      <c r="O785" s="235">
        <f>IF(IFERROR(INDEX('Both teabags AfterWet'!$D$1:$D$839,MATCH(J785,'Both teabags AfterWet'!$B$1:$B$839,0)),"")="","",(IFERROR(INDEX('Both teabags AfterWet'!$D$1:$D$839,MATCH(J785,'Both teabags AfterWet'!$B$1:$B$839,0)),"")))</f>
        <v>1.518</v>
      </c>
      <c r="P785" s="235">
        <f t="shared" si="91"/>
        <v>1.3673999999999999</v>
      </c>
      <c r="Q785" s="235">
        <f>IFERROR(INDEX('Ashed teabags wet'!$J$2:$J$825,MATCH(J785,'Ashed teabags wet'!$B$2:$B$825,0)),"")</f>
        <v>3.762376237623815</v>
      </c>
      <c r="R785" s="235">
        <f t="shared" si="94"/>
        <v>1.3159532673267318</v>
      </c>
      <c r="S785" s="236">
        <f>'WetLitterbags placem_collection'!E126</f>
        <v>42762</v>
      </c>
      <c r="T785" s="236">
        <f>IF('WetLitterbags placem_collection'!G126="","",'WetLitterbags placem_collection'!G126)</f>
        <v>42816</v>
      </c>
      <c r="U785" s="237">
        <f t="shared" si="88"/>
        <v>54</v>
      </c>
      <c r="V785" s="235">
        <f t="shared" si="92"/>
        <v>0.62080000000000002</v>
      </c>
      <c r="W785" s="235">
        <f t="shared" si="93"/>
        <v>0.62688267456849522</v>
      </c>
      <c r="X785">
        <f>IFERROR(INDEX(Rainfall_Wet!$O$2:$O$217,MATCH(B785, Rainfall_Wet!$A$2:$A$217,0)),"")</f>
        <v>206.85140822299999</v>
      </c>
      <c r="Y785" s="241">
        <v>17.96</v>
      </c>
      <c r="Z785" s="241">
        <v>4.9199999999999982</v>
      </c>
      <c r="AA785" s="241">
        <v>77.12</v>
      </c>
      <c r="AB785" s="242" t="s">
        <v>2689</v>
      </c>
      <c r="AC785" s="241">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f>
        <v/>
      </c>
      <c r="AM785" t="str">
        <f>IF(ISNUMBER(SEARCH("H", 'WetLitterbags placem_collection'!Y126)),"YES","")</f>
        <v/>
      </c>
      <c r="AN785" t="str">
        <f>IF(ISNUMBER(SEARCH("R", 'WetLitterbags placem_collection'!Y126)),"YES","")</f>
        <v/>
      </c>
    </row>
    <row r="786" spans="1:40" ht="15" customHeight="1">
      <c r="A786" s="268" t="s">
        <v>2460</v>
      </c>
      <c r="B786" s="282">
        <f>'Dry_Litterbag Placem_Collection'!A127</f>
        <v>125</v>
      </c>
      <c r="C786" s="282" t="str">
        <f>'Dry_Litterbag Placem_Collection'!B127</f>
        <v xml:space="preserve">Mwantimba
</v>
      </c>
      <c r="D786" s="282" t="s">
        <v>2677</v>
      </c>
      <c r="E786" s="282" t="s">
        <v>2678</v>
      </c>
      <c r="F786" s="282">
        <v>4</v>
      </c>
      <c r="G786" s="283" t="str">
        <f>'Dry_Litterbag Placem_Collection'!C127</f>
        <v>Wet_Ag4_T5</v>
      </c>
      <c r="H786" s="293" t="s">
        <v>3672</v>
      </c>
      <c r="I786" s="294" t="s">
        <v>298</v>
      </c>
      <c r="J786" s="233" t="str">
        <f>'WetLitterbags placem_collection'!Q127</f>
        <v>R486</v>
      </c>
      <c r="K786" s="235">
        <f>IFERROR(INDEX('Green_rooibos initial weight'!$C$5:$C$1749,MATCH(J786, 'Green_rooibos initial weight'!$A$5:$A$1749,0)),"")</f>
        <v>2.218</v>
      </c>
      <c r="L786" s="235">
        <f t="shared" si="89"/>
        <v>1.9681999999999999</v>
      </c>
      <c r="M786" s="235">
        <f>AVERAGE('Ashed teabags wet'!$J$814:$J$816)</f>
        <v>2.2816647271287041</v>
      </c>
      <c r="N786" s="235">
        <f t="shared" si="90"/>
        <v>1.9232922748406529</v>
      </c>
      <c r="O786" s="235" t="str">
        <f>IF(IFERROR(INDEX('Both teabags AfterWet'!$D$1:$D$839,MATCH(J786,'Both teabags AfterWet'!$B$1:$B$839,0)),"")="","",(IFERROR(INDEX('Both teabags AfterWet'!$D$1:$D$839,MATCH(J786,'Both teabags AfterWet'!$B$1:$B$839,0)),"")))</f>
        <v/>
      </c>
      <c r="P786" s="235" t="str">
        <f t="shared" si="91"/>
        <v/>
      </c>
      <c r="Q786" s="235">
        <f>IFERROR(INDEX('Ashed teabags wet'!$J$2:$J$825,MATCH(J786,'Ashed teabags wet'!$B$2:$B$825,0)),"")</f>
        <v>4.2372881355932517</v>
      </c>
      <c r="R786" s="235" t="str">
        <f t="shared" si="94"/>
        <v/>
      </c>
      <c r="S786" s="236">
        <f>'WetLitterbags placem_collection'!E127</f>
        <v>42762</v>
      </c>
      <c r="T786" s="236">
        <f>IF('WetLitterbags placem_collection'!G127="","",'WetLitterbags placem_collection'!G127)</f>
        <v>42816</v>
      </c>
      <c r="U786" s="237">
        <f t="shared" si="88"/>
        <v>54</v>
      </c>
      <c r="V786" s="235" t="str">
        <f t="shared" si="92"/>
        <v/>
      </c>
      <c r="W786" s="235" t="str">
        <f t="shared" si="93"/>
        <v/>
      </c>
      <c r="X786">
        <f>IFERROR(INDEX(Rainfall_Wet!$O$2:$O$217,MATCH(B786, Rainfall_Wet!$A$2:$A$217,0)),"")</f>
        <v>206.85140822299999</v>
      </c>
      <c r="Y786" s="241">
        <v>17.96</v>
      </c>
      <c r="Z786" s="241">
        <v>4.9199999999999982</v>
      </c>
      <c r="AA786" s="241">
        <v>77.12</v>
      </c>
      <c r="AB786" s="242" t="s">
        <v>2689</v>
      </c>
      <c r="AC786" s="241">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f>
        <v/>
      </c>
      <c r="AM786" t="str">
        <f>IF(ISNUMBER(SEARCH("H", 'WetLitterbags placem_collection'!Y127)),"YES","")</f>
        <v/>
      </c>
      <c r="AN786" t="str">
        <f>IF(ISNUMBER(SEARCH("R", 'WetLitterbags placem_collection'!Y127)),"YES","")</f>
        <v>YES</v>
      </c>
    </row>
    <row r="787" spans="1:40" ht="15" customHeight="1">
      <c r="A787" s="268" t="s">
        <v>2460</v>
      </c>
      <c r="B787" s="282">
        <f>'Dry_Litterbag Placem_Collection'!A128</f>
        <v>126</v>
      </c>
      <c r="C787" s="282" t="str">
        <f>'Dry_Litterbag Placem_Collection'!B128</f>
        <v xml:space="preserve">Mwantimba
</v>
      </c>
      <c r="D787" s="282" t="s">
        <v>2677</v>
      </c>
      <c r="E787" s="282" t="s">
        <v>2678</v>
      </c>
      <c r="F787" s="282">
        <v>4</v>
      </c>
      <c r="G787" s="283" t="str">
        <f>'Dry_Litterbag Placem_Collection'!C128</f>
        <v>Wet_Ag4_T6</v>
      </c>
      <c r="H787" s="293" t="s">
        <v>3672</v>
      </c>
      <c r="I787" s="294" t="s">
        <v>298</v>
      </c>
      <c r="J787" s="233" t="str">
        <f>'WetLitterbags placem_collection'!Q128</f>
        <v>R55</v>
      </c>
      <c r="K787" s="235">
        <f>IFERROR(INDEX('Green_rooibos initial weight'!$C$5:$C$1749,MATCH(J787, 'Green_rooibos initial weight'!$A$5:$A$1749,0)),"")</f>
        <v>2.2010000000000001</v>
      </c>
      <c r="L787" s="235">
        <f t="shared" si="89"/>
        <v>1.9512</v>
      </c>
      <c r="M787" s="235">
        <f>AVERAGE('Ashed teabags wet'!$J$814:$J$816)</f>
        <v>2.2816647271287041</v>
      </c>
      <c r="N787" s="235">
        <f t="shared" si="90"/>
        <v>1.9066801578442647</v>
      </c>
      <c r="O787" s="235">
        <f>IF(IFERROR(INDEX('Both teabags AfterWet'!$D$1:$D$839,MATCH(J787,'Both teabags AfterWet'!$B$1:$B$839,0)),"")="","",(IFERROR(INDEX('Both teabags AfterWet'!$D$1:$D$839,MATCH(J787,'Both teabags AfterWet'!$B$1:$B$839,0)),"")))</f>
        <v>1.4419999999999999</v>
      </c>
      <c r="P787" s="235">
        <f t="shared" si="91"/>
        <v>1.2913999999999999</v>
      </c>
      <c r="Q787" s="235">
        <f>IFERROR(INDEX('Ashed teabags wet'!$J$2:$J$825,MATCH(J787,'Ashed teabags wet'!$B$2:$B$825,0)),"")</f>
        <v>3.9111540318678832</v>
      </c>
      <c r="R787" s="235">
        <f t="shared" si="94"/>
        <v>1.240891356832458</v>
      </c>
      <c r="S787" s="236">
        <f>'WetLitterbags placem_collection'!E128</f>
        <v>42762</v>
      </c>
      <c r="T787" s="236">
        <f>IF('WetLitterbags placem_collection'!G128="","",'WetLitterbags placem_collection'!G128)</f>
        <v>42816</v>
      </c>
      <c r="U787" s="237">
        <f t="shared" si="88"/>
        <v>54</v>
      </c>
      <c r="V787" s="235">
        <f t="shared" si="92"/>
        <v>0.65980000000000016</v>
      </c>
      <c r="W787" s="235">
        <f t="shared" si="93"/>
        <v>0.66578880101180671</v>
      </c>
      <c r="X787">
        <f>IFERROR(INDEX(Rainfall_Wet!$O$2:$O$217,MATCH(B787, Rainfall_Wet!$A$2:$A$217,0)),"")</f>
        <v>206.85140822299999</v>
      </c>
      <c r="Y787" s="241">
        <v>17.96</v>
      </c>
      <c r="Z787" s="241">
        <v>4.9199999999999982</v>
      </c>
      <c r="AA787" s="241">
        <v>77.12</v>
      </c>
      <c r="AB787" s="242" t="s">
        <v>2689</v>
      </c>
      <c r="AC787" s="241">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f>
        <v/>
      </c>
      <c r="AM787" t="str">
        <f>IF(ISNUMBER(SEARCH("H", 'WetLitterbags placem_collection'!Y128)),"YES","")</f>
        <v/>
      </c>
      <c r="AN787" t="str">
        <f>IF(ISNUMBER(SEARCH("R", 'WetLitterbags placem_collection'!Y128)),"YES","")</f>
        <v>YES</v>
      </c>
    </row>
    <row r="788" spans="1:40" ht="15" customHeight="1">
      <c r="A788" s="268" t="s">
        <v>2460</v>
      </c>
      <c r="B788" s="282">
        <f>'Dry_Litterbag Placem_Collection'!A129</f>
        <v>127</v>
      </c>
      <c r="C788" s="282" t="str">
        <f>'Dry_Litterbag Placem_Collection'!B129</f>
        <v xml:space="preserve">Mwantimba
</v>
      </c>
      <c r="D788" s="282" t="s">
        <v>2677</v>
      </c>
      <c r="E788" s="282" t="s">
        <v>2678</v>
      </c>
      <c r="F788" s="282">
        <v>4</v>
      </c>
      <c r="G788" s="283" t="str">
        <f>'Dry_Litterbag Placem_Collection'!C129</f>
        <v>Wet_Ag4_T7</v>
      </c>
      <c r="H788" s="293" t="s">
        <v>3672</v>
      </c>
      <c r="I788" s="294" t="s">
        <v>298</v>
      </c>
      <c r="J788" s="233" t="str">
        <f>'WetLitterbags placem_collection'!Q129</f>
        <v>R424</v>
      </c>
      <c r="K788" s="235">
        <f>IFERROR(INDEX('Green_rooibos initial weight'!$C$5:$C$1749,MATCH(J788, 'Green_rooibos initial weight'!$A$5:$A$1749,0)),"")</f>
        <v>2.214</v>
      </c>
      <c r="L788" s="235">
        <f t="shared" si="89"/>
        <v>1.9641999999999999</v>
      </c>
      <c r="M788" s="235">
        <f>AVERAGE('Ashed teabags wet'!$J$814:$J$816)</f>
        <v>2.2816647271287041</v>
      </c>
      <c r="N788" s="235">
        <f t="shared" si="90"/>
        <v>1.919383541429738</v>
      </c>
      <c r="O788" s="235">
        <f>IF(IFERROR(INDEX('Both teabags AfterWet'!$D$1:$D$839,MATCH(J788,'Both teabags AfterWet'!$B$1:$B$839,0)),"")="","",(IFERROR(INDEX('Both teabags AfterWet'!$D$1:$D$839,MATCH(J788,'Both teabags AfterWet'!$B$1:$B$839,0)),"")))</f>
        <v>1.552</v>
      </c>
      <c r="P788" s="235">
        <f t="shared" si="91"/>
        <v>1.4014</v>
      </c>
      <c r="Q788" s="235">
        <f>IFERROR(INDEX('Ashed teabags wet'!$J$2:$J$825,MATCH(J788,'Ashed teabags wet'!$B$2:$B$825,0)),"")</f>
        <v>7.3429951690818136</v>
      </c>
      <c r="R788" s="235">
        <f t="shared" si="94"/>
        <v>1.2984952657004873</v>
      </c>
      <c r="S788" s="236">
        <f>'WetLitterbags placem_collection'!E129</f>
        <v>42762</v>
      </c>
      <c r="T788" s="236">
        <f>IF('WetLitterbags placem_collection'!G129="","",'WetLitterbags placem_collection'!G129)</f>
        <v>42816</v>
      </c>
      <c r="U788" s="237">
        <f t="shared" si="88"/>
        <v>54</v>
      </c>
      <c r="V788" s="235">
        <f t="shared" si="92"/>
        <v>0.56279999999999997</v>
      </c>
      <c r="W788" s="235">
        <f t="shared" si="93"/>
        <v>0.62088827572925065</v>
      </c>
      <c r="X788">
        <f>IFERROR(INDEX(Rainfall_Wet!$O$2:$O$217,MATCH(B788, Rainfall_Wet!$A$2:$A$217,0)),"")</f>
        <v>206.85140822299999</v>
      </c>
      <c r="Y788" s="241">
        <v>17.96</v>
      </c>
      <c r="Z788" s="241">
        <v>4.9199999999999982</v>
      </c>
      <c r="AA788" s="241">
        <v>77.12</v>
      </c>
      <c r="AB788" s="242" t="s">
        <v>2689</v>
      </c>
      <c r="AC788" s="241">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f>
        <v/>
      </c>
      <c r="AM788" t="str">
        <f>IF(ISNUMBER(SEARCH("H", 'WetLitterbags placem_collection'!Y129)),"YES","")</f>
        <v/>
      </c>
      <c r="AN788" t="str">
        <f>IF(ISNUMBER(SEARCH("R", 'WetLitterbags placem_collection'!Y129)),"YES","")</f>
        <v>YES</v>
      </c>
    </row>
    <row r="789" spans="1:40" ht="15" customHeight="1">
      <c r="A789" s="268" t="s">
        <v>2460</v>
      </c>
      <c r="B789" s="282">
        <f>'Dry_Litterbag Placem_Collection'!A130</f>
        <v>128</v>
      </c>
      <c r="C789" s="282" t="str">
        <f>'Dry_Litterbag Placem_Collection'!B130</f>
        <v xml:space="preserve">Mwantimba
</v>
      </c>
      <c r="D789" s="282" t="s">
        <v>2677</v>
      </c>
      <c r="E789" s="282" t="s">
        <v>2678</v>
      </c>
      <c r="F789" s="282">
        <v>4</v>
      </c>
      <c r="G789" s="283" t="str">
        <f>'Dry_Litterbag Placem_Collection'!C130</f>
        <v>Wet_Ag4_T8</v>
      </c>
      <c r="H789" s="293" t="s">
        <v>3672</v>
      </c>
      <c r="I789" s="294" t="s">
        <v>298</v>
      </c>
      <c r="J789" s="233" t="str">
        <f>'WetLitterbags placem_collection'!Q130</f>
        <v>R418</v>
      </c>
      <c r="K789" s="235">
        <f>IFERROR(INDEX('Green_rooibos initial weight'!$C$5:$C$1749,MATCH(J789, 'Green_rooibos initial weight'!$A$5:$A$1749,0)),"")</f>
        <v>2.2029999999999998</v>
      </c>
      <c r="L789" s="235">
        <f t="shared" si="89"/>
        <v>1.9531999999999998</v>
      </c>
      <c r="M789" s="235">
        <f>AVERAGE('Ashed teabags wet'!$J$814:$J$816)</f>
        <v>2.2816647271287041</v>
      </c>
      <c r="N789" s="235">
        <f t="shared" si="90"/>
        <v>1.908634524549722</v>
      </c>
      <c r="O789" s="235">
        <f>IF(IFERROR(INDEX('Both teabags AfterWet'!$D$1:$D$839,MATCH(J789,'Both teabags AfterWet'!$B$1:$B$839,0)),"")="","",(IFERROR(INDEX('Both teabags AfterWet'!$D$1:$D$839,MATCH(J789,'Both teabags AfterWet'!$B$1:$B$839,0)),"")))</f>
        <v>1.4119999999999999</v>
      </c>
      <c r="P789" s="235">
        <f t="shared" si="91"/>
        <v>1.2613999999999999</v>
      </c>
      <c r="Q789" s="235">
        <f>IFERROR(INDEX('Ashed teabags wet'!$J$2:$J$825,MATCH(J789,'Ashed teabags wet'!$B$2:$B$825,0)),"")</f>
        <v>4.4282238442810895</v>
      </c>
      <c r="R789" s="235">
        <f t="shared" si="94"/>
        <v>1.2055423844282382</v>
      </c>
      <c r="S789" s="236">
        <f>'WetLitterbags placem_collection'!E130</f>
        <v>42762</v>
      </c>
      <c r="T789" s="236">
        <f>IF('WetLitterbags placem_collection'!G130="","",'WetLitterbags placem_collection'!G130)</f>
        <v>42816</v>
      </c>
      <c r="U789" s="237">
        <f t="shared" si="88"/>
        <v>54</v>
      </c>
      <c r="V789" s="235">
        <f t="shared" si="92"/>
        <v>0.69179999999999997</v>
      </c>
      <c r="W789" s="235">
        <f t="shared" si="93"/>
        <v>0.7030921401214838</v>
      </c>
      <c r="X789">
        <f>IFERROR(INDEX(Rainfall_Wet!$O$2:$O$217,MATCH(B789, Rainfall_Wet!$A$2:$A$217,0)),"")</f>
        <v>206.85140822299999</v>
      </c>
      <c r="Y789" s="241">
        <v>17.96</v>
      </c>
      <c r="Z789" s="241">
        <v>4.9199999999999982</v>
      </c>
      <c r="AA789" s="241">
        <v>77.12</v>
      </c>
      <c r="AB789" s="242" t="s">
        <v>2689</v>
      </c>
      <c r="AC789" s="241">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f>
        <v/>
      </c>
      <c r="AM789" t="str">
        <f>IF(ISNUMBER(SEARCH("H", 'WetLitterbags placem_collection'!Y130)),"YES","")</f>
        <v/>
      </c>
      <c r="AN789" t="str">
        <f>IF(ISNUMBER(SEARCH("R", 'WetLitterbags placem_collection'!Y130)),"YES","")</f>
        <v>YES</v>
      </c>
    </row>
    <row r="790" spans="1:40" ht="15" customHeight="1">
      <c r="A790" s="268" t="s">
        <v>2460</v>
      </c>
      <c r="B790" s="282">
        <f>'Dry_Litterbag Placem_Collection'!A131</f>
        <v>129</v>
      </c>
      <c r="C790" s="282" t="str">
        <f>'Dry_Litterbag Placem_Collection'!B131</f>
        <v xml:space="preserve">Mwantimba
</v>
      </c>
      <c r="D790" s="282" t="s">
        <v>2677</v>
      </c>
      <c r="E790" s="282" t="s">
        <v>20</v>
      </c>
      <c r="F790" s="282">
        <v>1</v>
      </c>
      <c r="G790" s="283" t="str">
        <f>'Dry_Litterbag Placem_Collection'!C131</f>
        <v>Wet_P1_T1</v>
      </c>
      <c r="H790" s="293" t="s">
        <v>3672</v>
      </c>
      <c r="I790" s="294" t="s">
        <v>298</v>
      </c>
      <c r="J790" s="233" t="str">
        <f>'WetLitterbags placem_collection'!Q131</f>
        <v>R520</v>
      </c>
      <c r="K790" s="235">
        <f>IFERROR(INDEX('Green_rooibos initial weight'!$C$5:$C$1749,MATCH(J790, 'Green_rooibos initial weight'!$A$5:$A$1749,0)),"")</f>
        <v>2.2210000000000001</v>
      </c>
      <c r="L790" s="235">
        <f t="shared" si="89"/>
        <v>1.9712000000000001</v>
      </c>
      <c r="M790" s="235">
        <f>AVERAGE('Ashed teabags wet'!$J$814:$J$816)</f>
        <v>2.2816647271287041</v>
      </c>
      <c r="N790" s="235">
        <f t="shared" si="90"/>
        <v>1.926223824898839</v>
      </c>
      <c r="O790" s="235">
        <f>IF(IFERROR(INDEX('Both teabags AfterWet'!$D$1:$D$839,MATCH(J790,'Both teabags AfterWet'!$B$1:$B$839,0)),"")="","",(IFERROR(INDEX('Both teabags AfterWet'!$D$1:$D$839,MATCH(J790,'Both teabags AfterWet'!$B$1:$B$839,0)),"")))</f>
        <v>1.5878000000000001</v>
      </c>
      <c r="P790" s="235">
        <f t="shared" si="91"/>
        <v>1.4372</v>
      </c>
      <c r="Q790" s="235">
        <f>IFERROR(INDEX('Ashed teabags wet'!$J$2:$J$825,MATCH(J790,'Ashed teabags wet'!$B$2:$B$825,0)),"")</f>
        <v>5.5940594059407749</v>
      </c>
      <c r="R790" s="235">
        <f t="shared" si="94"/>
        <v>1.3568021782178192</v>
      </c>
      <c r="S790" s="236">
        <f>'WetLitterbags placem_collection'!E131</f>
        <v>42762</v>
      </c>
      <c r="T790" s="236">
        <f>IF('WetLitterbags placem_collection'!G131="","",'WetLitterbags placem_collection'!G131)</f>
        <v>42816</v>
      </c>
      <c r="U790" s="237">
        <f t="shared" si="88"/>
        <v>54</v>
      </c>
      <c r="V790" s="235">
        <f t="shared" si="92"/>
        <v>0.53400000000000003</v>
      </c>
      <c r="W790" s="235">
        <f t="shared" si="93"/>
        <v>0.5694216466810198</v>
      </c>
      <c r="X790">
        <f>IFERROR(INDEX(Rainfall_Wet!$O$2:$O$217,MATCH(B790, Rainfall_Wet!$A$2:$A$217,0)),"")</f>
        <v>206.85140822299999</v>
      </c>
      <c r="Y790" s="241">
        <v>31.214836424255054</v>
      </c>
      <c r="Z790" s="241">
        <v>11.377370285476141</v>
      </c>
      <c r="AA790" s="241">
        <v>57.407793290268799</v>
      </c>
      <c r="AB790" s="242" t="s">
        <v>2688</v>
      </c>
      <c r="AC790" s="241">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f>
        <v/>
      </c>
      <c r="AM790" t="str">
        <f>IF(ISNUMBER(SEARCH("H", 'WetLitterbags placem_collection'!Y131)),"YES","")</f>
        <v/>
      </c>
      <c r="AN790" t="str">
        <f>IF(ISNUMBER(SEARCH("R", 'WetLitterbags placem_collection'!Y131)),"YES","")</f>
        <v/>
      </c>
    </row>
    <row r="791" spans="1:40" ht="15" customHeight="1">
      <c r="A791" s="268" t="s">
        <v>2460</v>
      </c>
      <c r="B791" s="282">
        <f>'Dry_Litterbag Placem_Collection'!A132</f>
        <v>130</v>
      </c>
      <c r="C791" s="282" t="str">
        <f>'Dry_Litterbag Placem_Collection'!B132</f>
        <v xml:space="preserve">Mwantimba
</v>
      </c>
      <c r="D791" s="282" t="s">
        <v>2677</v>
      </c>
      <c r="E791" s="282" t="s">
        <v>20</v>
      </c>
      <c r="F791" s="282">
        <v>1</v>
      </c>
      <c r="G791" s="283" t="str">
        <f>'Dry_Litterbag Placem_Collection'!C132</f>
        <v>Wet_P1_T2</v>
      </c>
      <c r="H791" s="293" t="s">
        <v>3672</v>
      </c>
      <c r="I791" s="294" t="s">
        <v>298</v>
      </c>
      <c r="J791" s="233" t="str">
        <f>'WetLitterbags placem_collection'!Q132</f>
        <v>R433</v>
      </c>
      <c r="K791" s="235">
        <f>IFERROR(INDEX('Green_rooibos initial weight'!$C$5:$C$1749,MATCH(J791, 'Green_rooibos initial weight'!$A$5:$A$1749,0)),"")</f>
        <v>2.0750000000000002</v>
      </c>
      <c r="L791" s="235">
        <f t="shared" si="89"/>
        <v>1.8252000000000002</v>
      </c>
      <c r="M791" s="235">
        <f>AVERAGE('Ashed teabags wet'!$J$814:$J$816)</f>
        <v>2.2816647271287041</v>
      </c>
      <c r="N791" s="235">
        <f t="shared" si="90"/>
        <v>1.7835550554004471</v>
      </c>
      <c r="O791" s="235">
        <f>IF(IFERROR(INDEX('Both teabags AfterWet'!$D$1:$D$839,MATCH(J791,'Both teabags AfterWet'!$B$1:$B$839,0)),"")="","",(IFERROR(INDEX('Both teabags AfterWet'!$D$1:$D$839,MATCH(J791,'Both teabags AfterWet'!$B$1:$B$839,0)),"")))</f>
        <v>1.5069999999999999</v>
      </c>
      <c r="P791" s="235">
        <f t="shared" si="91"/>
        <v>1.3563999999999998</v>
      </c>
      <c r="Q791" s="235">
        <f>IFERROR(INDEX('Ashed teabags wet'!$J$2:$J$825,MATCH(J791,'Ashed teabags wet'!$B$2:$B$825,0)),"")</f>
        <v>5.1420176297748439</v>
      </c>
      <c r="R791" s="235">
        <f t="shared" si="94"/>
        <v>1.2866536728697338</v>
      </c>
      <c r="S791" s="236">
        <f>'WetLitterbags placem_collection'!E132</f>
        <v>42762</v>
      </c>
      <c r="T791" s="236">
        <f>IF('WetLitterbags placem_collection'!G132="","",'WetLitterbags placem_collection'!G132)</f>
        <v>42816</v>
      </c>
      <c r="U791" s="237">
        <f t="shared" ref="U791:U854" si="95">IFERROR(T791-S791,"")</f>
        <v>54</v>
      </c>
      <c r="V791" s="235">
        <f t="shared" si="92"/>
        <v>0.46880000000000033</v>
      </c>
      <c r="W791" s="235">
        <f t="shared" si="93"/>
        <v>0.49690138253071336</v>
      </c>
      <c r="X791">
        <f>IFERROR(INDEX(Rainfall_Wet!$O$2:$O$217,MATCH(B791, Rainfall_Wet!$A$2:$A$217,0)),"")</f>
        <v>206.85140822299999</v>
      </c>
      <c r="Y791" s="241">
        <v>31.214836424255054</v>
      </c>
      <c r="Z791" s="241">
        <v>11.377370285476141</v>
      </c>
      <c r="AA791" s="241">
        <v>57.407793290268799</v>
      </c>
      <c r="AB791" s="242" t="s">
        <v>2688</v>
      </c>
      <c r="AC791" s="241">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f>
        <v/>
      </c>
      <c r="AM791" t="str">
        <f>IF(ISNUMBER(SEARCH("H", 'WetLitterbags placem_collection'!Y132)),"YES","")</f>
        <v/>
      </c>
      <c r="AN791" t="str">
        <f>IF(ISNUMBER(SEARCH("R", 'WetLitterbags placem_collection'!Y132)),"YES","")</f>
        <v/>
      </c>
    </row>
    <row r="792" spans="1:40" ht="15" customHeight="1">
      <c r="A792" s="268" t="s">
        <v>2460</v>
      </c>
      <c r="B792" s="282">
        <f>'Dry_Litterbag Placem_Collection'!A133</f>
        <v>131</v>
      </c>
      <c r="C792" s="282" t="str">
        <f>'Dry_Litterbag Placem_Collection'!B133</f>
        <v xml:space="preserve">Mwantimba
</v>
      </c>
      <c r="D792" s="282" t="s">
        <v>2677</v>
      </c>
      <c r="E792" s="282" t="s">
        <v>20</v>
      </c>
      <c r="F792" s="282">
        <v>1</v>
      </c>
      <c r="G792" s="283" t="str">
        <f>'Dry_Litterbag Placem_Collection'!C133</f>
        <v>Wet_P1_T3</v>
      </c>
      <c r="H792" s="293" t="s">
        <v>3672</v>
      </c>
      <c r="I792" s="294" t="s">
        <v>298</v>
      </c>
      <c r="J792" s="233" t="str">
        <f>'WetLitterbags placem_collection'!Q133</f>
        <v>R592</v>
      </c>
      <c r="K792" s="235">
        <f>IFERROR(INDEX('Green_rooibos initial weight'!$C$5:$C$1749,MATCH(J792, 'Green_rooibos initial weight'!$A$5:$A$1749,0)),"")</f>
        <v>2.2549999999999999</v>
      </c>
      <c r="L792" s="235">
        <f t="shared" si="89"/>
        <v>2.0051999999999999</v>
      </c>
      <c r="M792" s="235">
        <f>AVERAGE('Ashed teabags wet'!$J$814:$J$816)</f>
        <v>2.2816647271287041</v>
      </c>
      <c r="N792" s="235">
        <f t="shared" si="90"/>
        <v>1.959448058891615</v>
      </c>
      <c r="O792" s="235">
        <f>IF(IFERROR(INDEX('Both teabags AfterWet'!$D$1:$D$839,MATCH(J792,'Both teabags AfterWet'!$B$1:$B$839,0)),"")="","",(IFERROR(INDEX('Both teabags AfterWet'!$D$1:$D$839,MATCH(J792,'Both teabags AfterWet'!$B$1:$B$839,0)),"")))</f>
        <v>1.6073999999999999</v>
      </c>
      <c r="P792" s="235">
        <f t="shared" si="91"/>
        <v>1.4567999999999999</v>
      </c>
      <c r="Q792" s="235">
        <f>IFERROR(INDEX('Ashed teabags wet'!$J$2:$J$825,MATCH(J792,'Ashed teabags wet'!$B$2:$B$825,0)),"")</f>
        <v>3.7601142313182434</v>
      </c>
      <c r="R792" s="235">
        <f t="shared" si="94"/>
        <v>1.4020226558781557</v>
      </c>
      <c r="S792" s="236">
        <f>'WetLitterbags placem_collection'!E133</f>
        <v>42762</v>
      </c>
      <c r="T792" s="236">
        <f>IF('WetLitterbags placem_collection'!G133="","",'WetLitterbags placem_collection'!G133)</f>
        <v>42816</v>
      </c>
      <c r="U792" s="237">
        <f t="shared" si="95"/>
        <v>54</v>
      </c>
      <c r="V792" s="235">
        <f t="shared" si="92"/>
        <v>0.5484</v>
      </c>
      <c r="W792" s="235">
        <f t="shared" si="93"/>
        <v>0.55742540301345933</v>
      </c>
      <c r="X792">
        <f>IFERROR(INDEX(Rainfall_Wet!$O$2:$O$217,MATCH(B792, Rainfall_Wet!$A$2:$A$217,0)),"")</f>
        <v>206.85140822299999</v>
      </c>
      <c r="Y792" s="241">
        <v>31.214836424255054</v>
      </c>
      <c r="Z792" s="241">
        <v>11.377370285476141</v>
      </c>
      <c r="AA792" s="241">
        <v>57.407793290268799</v>
      </c>
      <c r="AB792" s="242" t="s">
        <v>2688</v>
      </c>
      <c r="AC792" s="241">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f>
        <v/>
      </c>
      <c r="AM792" t="str">
        <f>IF(ISNUMBER(SEARCH("H", 'WetLitterbags placem_collection'!Y133)),"YES","")</f>
        <v/>
      </c>
      <c r="AN792" t="str">
        <f>IF(ISNUMBER(SEARCH("R", 'WetLitterbags placem_collection'!Y133)),"YES","")</f>
        <v/>
      </c>
    </row>
    <row r="793" spans="1:40" ht="15" customHeight="1">
      <c r="A793" s="268" t="s">
        <v>2460</v>
      </c>
      <c r="B793" s="282">
        <f>'Dry_Litterbag Placem_Collection'!A134</f>
        <v>132</v>
      </c>
      <c r="C793" s="282" t="str">
        <f>'Dry_Litterbag Placem_Collection'!B134</f>
        <v xml:space="preserve">Mwantimba
</v>
      </c>
      <c r="D793" s="282" t="s">
        <v>2677</v>
      </c>
      <c r="E793" s="282" t="s">
        <v>20</v>
      </c>
      <c r="F793" s="282">
        <v>1</v>
      </c>
      <c r="G793" s="283" t="str">
        <f>'Dry_Litterbag Placem_Collection'!C134</f>
        <v>Wet_P1_T4</v>
      </c>
      <c r="H793" s="293" t="s">
        <v>3672</v>
      </c>
      <c r="I793" s="294" t="s">
        <v>298</v>
      </c>
      <c r="J793" s="233" t="str">
        <f>'WetLitterbags placem_collection'!Q134</f>
        <v>R477</v>
      </c>
      <c r="K793" s="235">
        <f>IFERROR(INDEX('Green_rooibos initial weight'!$C$5:$C$1749,MATCH(J793, 'Green_rooibos initial weight'!$A$5:$A$1749,0)),"")</f>
        <v>2.169</v>
      </c>
      <c r="L793" s="235">
        <f t="shared" si="89"/>
        <v>1.9192</v>
      </c>
      <c r="M793" s="235">
        <f>AVERAGE('Ashed teabags wet'!$J$814:$J$816)</f>
        <v>2.2816647271287041</v>
      </c>
      <c r="N793" s="235">
        <f t="shared" si="90"/>
        <v>1.8754102905569459</v>
      </c>
      <c r="O793" s="235">
        <f>IF(IFERROR(INDEX('Both teabags AfterWet'!$D$1:$D$839,MATCH(J793,'Both teabags AfterWet'!$B$1:$B$839,0)),"")="","",(IFERROR(INDEX('Both teabags AfterWet'!$D$1:$D$839,MATCH(J793,'Both teabags AfterWet'!$B$1:$B$839,0)),"")))</f>
        <v>1.573</v>
      </c>
      <c r="P793" s="235">
        <f t="shared" si="91"/>
        <v>1.4223999999999999</v>
      </c>
      <c r="Q793" s="235">
        <f>IFERROR(INDEX('Ashed teabags wet'!$J$2:$J$825,MATCH(J793,'Ashed teabags wet'!$B$2:$B$825,0)),"")</f>
        <v>4.5098039215686896</v>
      </c>
      <c r="R793" s="235">
        <f t="shared" si="94"/>
        <v>1.3582525490196069</v>
      </c>
      <c r="S793" s="236">
        <f>'WetLitterbags placem_collection'!E134</f>
        <v>42762</v>
      </c>
      <c r="T793" s="236">
        <f>IF('WetLitterbags placem_collection'!G134="","",'WetLitterbags placem_collection'!G134)</f>
        <v>42816</v>
      </c>
      <c r="U793" s="237">
        <f t="shared" si="95"/>
        <v>54</v>
      </c>
      <c r="V793" s="235">
        <f t="shared" si="92"/>
        <v>0.49680000000000013</v>
      </c>
      <c r="W793" s="235">
        <f t="shared" si="93"/>
        <v>0.51715774153733896</v>
      </c>
      <c r="X793">
        <f>IFERROR(INDEX(Rainfall_Wet!$O$2:$O$217,MATCH(B793, Rainfall_Wet!$A$2:$A$217,0)),"")</f>
        <v>206.85140822299999</v>
      </c>
      <c r="Y793" s="241">
        <v>31.214836424255054</v>
      </c>
      <c r="Z793" s="241">
        <v>11.377370285476141</v>
      </c>
      <c r="AA793" s="241">
        <v>57.407793290268799</v>
      </c>
      <c r="AB793" s="242" t="s">
        <v>2688</v>
      </c>
      <c r="AC793" s="241">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f>
        <v/>
      </c>
      <c r="AM793" t="str">
        <f>IF(ISNUMBER(SEARCH("H", 'WetLitterbags placem_collection'!Y134)),"YES","")</f>
        <v/>
      </c>
      <c r="AN793" t="str">
        <f>IF(ISNUMBER(SEARCH("R", 'WetLitterbags placem_collection'!Y134)),"YES","")</f>
        <v/>
      </c>
    </row>
    <row r="794" spans="1:40" ht="15" customHeight="1">
      <c r="A794" s="268" t="s">
        <v>2460</v>
      </c>
      <c r="B794" s="282">
        <f>'Dry_Litterbag Placem_Collection'!A135</f>
        <v>133</v>
      </c>
      <c r="C794" s="282" t="str">
        <f>'Dry_Litterbag Placem_Collection'!B135</f>
        <v xml:space="preserve">Mwantimba
</v>
      </c>
      <c r="D794" s="282" t="s">
        <v>2677</v>
      </c>
      <c r="E794" s="282" t="s">
        <v>20</v>
      </c>
      <c r="F794" s="282">
        <v>1</v>
      </c>
      <c r="G794" s="283" t="str">
        <f>'Dry_Litterbag Placem_Collection'!C135</f>
        <v>Wet_P1_T5</v>
      </c>
      <c r="H794" s="293" t="s">
        <v>3672</v>
      </c>
      <c r="I794" s="294" t="s">
        <v>298</v>
      </c>
      <c r="J794" s="233" t="str">
        <f>'WetLitterbags placem_collection'!Q135</f>
        <v>R597</v>
      </c>
      <c r="K794" s="235">
        <f>IFERROR(INDEX('Green_rooibos initial weight'!$C$5:$C$1749,MATCH(J794, 'Green_rooibos initial weight'!$A$5:$A$1749,0)),"")</f>
        <v>2.165</v>
      </c>
      <c r="L794" s="235">
        <f t="shared" si="89"/>
        <v>1.9152</v>
      </c>
      <c r="M794" s="235">
        <f>AVERAGE('Ashed teabags wet'!$J$814:$J$816)</f>
        <v>2.2816647271287041</v>
      </c>
      <c r="N794" s="235">
        <f t="shared" si="90"/>
        <v>1.8715015571460312</v>
      </c>
      <c r="O794" s="235">
        <f>IF(IFERROR(INDEX('Both teabags AfterWet'!$D$1:$D$839,MATCH(J794,'Both teabags AfterWet'!$B$1:$B$839,0)),"")="","",(IFERROR(INDEX('Both teabags AfterWet'!$D$1:$D$839,MATCH(J794,'Both teabags AfterWet'!$B$1:$B$839,0)),"")))</f>
        <v>1.5714999999999999</v>
      </c>
      <c r="P794" s="235">
        <f t="shared" si="91"/>
        <v>1.4208999999999998</v>
      </c>
      <c r="Q794" s="235">
        <f>IFERROR(INDEX('Ashed teabags wet'!$J$2:$J$825,MATCH(J794,'Ashed teabags wet'!$B$2:$B$825,0)),"")</f>
        <v>7.7152812344452117</v>
      </c>
      <c r="R794" s="235">
        <f t="shared" si="94"/>
        <v>1.3112735689397679</v>
      </c>
      <c r="S794" s="236">
        <f>'WetLitterbags placem_collection'!E135</f>
        <v>42762</v>
      </c>
      <c r="T794" s="236">
        <f>IF('WetLitterbags placem_collection'!G135="","",'WetLitterbags placem_collection'!G135)</f>
        <v>42816</v>
      </c>
      <c r="U794" s="237">
        <f t="shared" si="95"/>
        <v>54</v>
      </c>
      <c r="V794" s="235">
        <f t="shared" si="92"/>
        <v>0.49430000000000018</v>
      </c>
      <c r="W794" s="235">
        <f t="shared" si="93"/>
        <v>0.56022798820626329</v>
      </c>
      <c r="X794">
        <f>IFERROR(INDEX(Rainfall_Wet!$O$2:$O$217,MATCH(B794, Rainfall_Wet!$A$2:$A$217,0)),"")</f>
        <v>206.85140822299999</v>
      </c>
      <c r="Y794" s="241">
        <v>31.214836424255054</v>
      </c>
      <c r="Z794" s="241">
        <v>11.377370285476141</v>
      </c>
      <c r="AA794" s="241">
        <v>57.407793290268799</v>
      </c>
      <c r="AB794" s="242" t="s">
        <v>2688</v>
      </c>
      <c r="AC794" s="241">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f>
        <v/>
      </c>
      <c r="AM794" t="str">
        <f>IF(ISNUMBER(SEARCH("H", 'WetLitterbags placem_collection'!Y135)),"YES","")</f>
        <v/>
      </c>
      <c r="AN794" t="str">
        <f>IF(ISNUMBER(SEARCH("R", 'WetLitterbags placem_collection'!Y135)),"YES","")</f>
        <v/>
      </c>
    </row>
    <row r="795" spans="1:40" ht="15" customHeight="1">
      <c r="A795" s="268" t="s">
        <v>2460</v>
      </c>
      <c r="B795" s="282">
        <f>'Dry_Litterbag Placem_Collection'!A136</f>
        <v>134</v>
      </c>
      <c r="C795" s="282" t="str">
        <f>'Dry_Litterbag Placem_Collection'!B136</f>
        <v xml:space="preserve">Mwantimba
</v>
      </c>
      <c r="D795" s="282" t="s">
        <v>2677</v>
      </c>
      <c r="E795" s="282" t="s">
        <v>20</v>
      </c>
      <c r="F795" s="282">
        <v>1</v>
      </c>
      <c r="G795" s="283" t="str">
        <f>'Dry_Litterbag Placem_Collection'!C136</f>
        <v>Wet_P1_T6</v>
      </c>
      <c r="H795" s="293" t="s">
        <v>3672</v>
      </c>
      <c r="I795" s="294" t="s">
        <v>298</v>
      </c>
      <c r="J795" s="233" t="str">
        <f>'WetLitterbags placem_collection'!Q136</f>
        <v>R467</v>
      </c>
      <c r="K795" s="235">
        <f>IFERROR(INDEX('Green_rooibos initial weight'!$C$5:$C$1749,MATCH(J795, 'Green_rooibos initial weight'!$A$5:$A$1749,0)),"")</f>
        <v>2.3140000000000001</v>
      </c>
      <c r="L795" s="235">
        <f t="shared" si="89"/>
        <v>2.0642</v>
      </c>
      <c r="M795" s="235">
        <f>AVERAGE('Ashed teabags wet'!$J$814:$J$816)</f>
        <v>2.2816647271287041</v>
      </c>
      <c r="N795" s="235">
        <f t="shared" si="90"/>
        <v>2.0171018767026094</v>
      </c>
      <c r="O795" s="235">
        <f>IF(IFERROR(INDEX('Both teabags AfterWet'!$D$1:$D$839,MATCH(J795,'Both teabags AfterWet'!$B$1:$B$839,0)),"")="","",(IFERROR(INDEX('Both teabags AfterWet'!$D$1:$D$839,MATCH(J795,'Both teabags AfterWet'!$B$1:$B$839,0)),"")))</f>
        <v>1.591</v>
      </c>
      <c r="P795" s="235">
        <f t="shared" si="91"/>
        <v>1.4403999999999999</v>
      </c>
      <c r="Q795" s="235">
        <f>IFERROR(INDEX('Ashed teabags wet'!$J$2:$J$825,MATCH(J795,'Ashed teabags wet'!$B$2:$B$825,0)),"")</f>
        <v>3.4619188921860404</v>
      </c>
      <c r="R795" s="235">
        <f t="shared" si="94"/>
        <v>1.3905345202769521</v>
      </c>
      <c r="S795" s="236">
        <f>'WetLitterbags placem_collection'!E136</f>
        <v>42762</v>
      </c>
      <c r="T795" s="236">
        <f>IF('WetLitterbags placem_collection'!G136="","",'WetLitterbags placem_collection'!G136)</f>
        <v>42816</v>
      </c>
      <c r="U795" s="237">
        <f t="shared" si="95"/>
        <v>54</v>
      </c>
      <c r="V795" s="235">
        <f t="shared" si="92"/>
        <v>0.62380000000000013</v>
      </c>
      <c r="W795" s="235">
        <f t="shared" si="93"/>
        <v>0.62656735642565731</v>
      </c>
      <c r="X795">
        <f>IFERROR(INDEX(Rainfall_Wet!$O$2:$O$217,MATCH(B795, Rainfall_Wet!$A$2:$A$217,0)),"")</f>
        <v>206.85140822299999</v>
      </c>
      <c r="Y795" s="241">
        <v>31.214836424255054</v>
      </c>
      <c r="Z795" s="241">
        <v>11.377370285476141</v>
      </c>
      <c r="AA795" s="241">
        <v>57.407793290268799</v>
      </c>
      <c r="AB795" s="242" t="s">
        <v>2688</v>
      </c>
      <c r="AC795" s="241">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f>
        <v/>
      </c>
      <c r="AM795" t="str">
        <f>IF(ISNUMBER(SEARCH("H", 'WetLitterbags placem_collection'!Y136)),"YES","")</f>
        <v/>
      </c>
      <c r="AN795" t="str">
        <f>IF(ISNUMBER(SEARCH("R", 'WetLitterbags placem_collection'!Y136)),"YES","")</f>
        <v/>
      </c>
    </row>
    <row r="796" spans="1:40" ht="15" customHeight="1">
      <c r="A796" s="268" t="s">
        <v>2460</v>
      </c>
      <c r="B796" s="282">
        <f>'Dry_Litterbag Placem_Collection'!A137</f>
        <v>135</v>
      </c>
      <c r="C796" s="282" t="str">
        <f>'Dry_Litterbag Placem_Collection'!B137</f>
        <v xml:space="preserve">Mwantimba
</v>
      </c>
      <c r="D796" s="282" t="s">
        <v>2677</v>
      </c>
      <c r="E796" s="282" t="s">
        <v>20</v>
      </c>
      <c r="F796" s="282">
        <v>1</v>
      </c>
      <c r="G796" s="283" t="str">
        <f>'Dry_Litterbag Placem_Collection'!C137</f>
        <v>Wet_P1_T7</v>
      </c>
      <c r="H796" s="293" t="s">
        <v>3672</v>
      </c>
      <c r="I796" s="294" t="s">
        <v>298</v>
      </c>
      <c r="J796" s="233" t="str">
        <f>'WetLitterbags placem_collection'!Q137</f>
        <v>R596</v>
      </c>
      <c r="K796" s="235">
        <f>IFERROR(INDEX('Green_rooibos initial weight'!$C$5:$C$1749,MATCH(J796, 'Green_rooibos initial weight'!$A$5:$A$1749,0)),"")</f>
        <v>2.1749999999999998</v>
      </c>
      <c r="L796" s="235">
        <f t="shared" si="89"/>
        <v>1.9251999999999998</v>
      </c>
      <c r="M796" s="235">
        <f>AVERAGE('Ashed teabags wet'!$J$814:$J$816)</f>
        <v>2.2816647271287041</v>
      </c>
      <c r="N796" s="235">
        <f t="shared" si="90"/>
        <v>1.8812733906733179</v>
      </c>
      <c r="O796" s="235">
        <f>IF(IFERROR(INDEX('Both teabags AfterWet'!$D$1:$D$839,MATCH(J796,'Both teabags AfterWet'!$B$1:$B$839,0)),"")="","",(IFERROR(INDEX('Both teabags AfterWet'!$D$1:$D$839,MATCH(J796,'Both teabags AfterWet'!$B$1:$B$839,0)),"")))</f>
        <v>1.512</v>
      </c>
      <c r="P796" s="235">
        <f t="shared" si="91"/>
        <v>1.3613999999999999</v>
      </c>
      <c r="Q796" s="235">
        <f>IFERROR(INDEX('Ashed teabags wet'!$J$2:$J$825,MATCH(J796,'Ashed teabags wet'!$B$2:$B$825,0)),"")</f>
        <v>6.95609274790369</v>
      </c>
      <c r="R796" s="235">
        <f t="shared" si="94"/>
        <v>1.266699753330039</v>
      </c>
      <c r="S796" s="236">
        <f>'WetLitterbags placem_collection'!E137</f>
        <v>42762</v>
      </c>
      <c r="T796" s="236">
        <f>IF('WetLitterbags placem_collection'!G137="","",'WetLitterbags placem_collection'!G137)</f>
        <v>42816</v>
      </c>
      <c r="U796" s="237">
        <f t="shared" si="95"/>
        <v>54</v>
      </c>
      <c r="V796" s="235">
        <f t="shared" si="92"/>
        <v>0.56379999999999986</v>
      </c>
      <c r="W796" s="235">
        <f t="shared" si="93"/>
        <v>0.61457363734327886</v>
      </c>
      <c r="X796">
        <f>IFERROR(INDEX(Rainfall_Wet!$O$2:$O$217,MATCH(B796, Rainfall_Wet!$A$2:$A$217,0)),"")</f>
        <v>206.85140822299999</v>
      </c>
      <c r="Y796" s="241">
        <v>31.214836424255054</v>
      </c>
      <c r="Z796" s="241">
        <v>11.377370285476141</v>
      </c>
      <c r="AA796" s="241">
        <v>57.407793290268799</v>
      </c>
      <c r="AB796" s="242" t="s">
        <v>2688</v>
      </c>
      <c r="AC796" s="241">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f>
        <v/>
      </c>
      <c r="AM796" t="str">
        <f>IF(ISNUMBER(SEARCH("H", 'WetLitterbags placem_collection'!Y137)),"YES","")</f>
        <v/>
      </c>
      <c r="AN796" t="str">
        <f>IF(ISNUMBER(SEARCH("R", 'WetLitterbags placem_collection'!Y137)),"YES","")</f>
        <v/>
      </c>
    </row>
    <row r="797" spans="1:40" ht="15" customHeight="1">
      <c r="A797" s="268" t="s">
        <v>2460</v>
      </c>
      <c r="B797" s="282">
        <f>'Dry_Litterbag Placem_Collection'!A138</f>
        <v>136</v>
      </c>
      <c r="C797" s="282" t="str">
        <f>'Dry_Litterbag Placem_Collection'!B138</f>
        <v xml:space="preserve">Mwantimba
</v>
      </c>
      <c r="D797" s="282" t="s">
        <v>2677</v>
      </c>
      <c r="E797" s="282" t="s">
        <v>20</v>
      </c>
      <c r="F797" s="282">
        <v>1</v>
      </c>
      <c r="G797" s="283" t="str">
        <f>'Dry_Litterbag Placem_Collection'!C138</f>
        <v>Wet_P1_T8</v>
      </c>
      <c r="H797" s="293" t="s">
        <v>3672</v>
      </c>
      <c r="I797" s="294" t="s">
        <v>298</v>
      </c>
      <c r="J797" s="233" t="str">
        <f>'WetLitterbags placem_collection'!Q138</f>
        <v>R543</v>
      </c>
      <c r="K797" s="235">
        <f>IFERROR(INDEX('Green_rooibos initial weight'!$C$5:$C$1749,MATCH(J797, 'Green_rooibos initial weight'!$A$5:$A$1749,0)),"")</f>
        <v>2.2730000000000001</v>
      </c>
      <c r="L797" s="235">
        <f t="shared" si="89"/>
        <v>2.0232000000000001</v>
      </c>
      <c r="M797" s="235">
        <f>AVERAGE('Ashed teabags wet'!$J$814:$J$816)</f>
        <v>2.2816647271287041</v>
      </c>
      <c r="N797" s="235">
        <f t="shared" si="90"/>
        <v>1.9770373592407322</v>
      </c>
      <c r="O797" s="235">
        <f>IF(IFERROR(INDEX('Both teabags AfterWet'!$D$1:$D$839,MATCH(J797,'Both teabags AfterWet'!$B$1:$B$839,0)),"")="","",(IFERROR(INDEX('Both teabags AfterWet'!$D$1:$D$839,MATCH(J797,'Both teabags AfterWet'!$B$1:$B$839,0)),"")))</f>
        <v>1.5604</v>
      </c>
      <c r="P797" s="235">
        <f t="shared" si="91"/>
        <v>1.4097999999999999</v>
      </c>
      <c r="Q797" s="235">
        <f>IFERROR(INDEX('Ashed teabags wet'!$J$2:$J$825,MATCH(J797,'Ashed teabags wet'!$B$2:$B$825,0)),"")</f>
        <v>6.5917968749991243</v>
      </c>
      <c r="R797" s="235">
        <f t="shared" si="94"/>
        <v>1.3168688476562622</v>
      </c>
      <c r="S797" s="236">
        <f>'WetLitterbags placem_collection'!E138</f>
        <v>42762</v>
      </c>
      <c r="T797" s="236">
        <f>IF('WetLitterbags placem_collection'!G138="","",'WetLitterbags placem_collection'!G138)</f>
        <v>42816</v>
      </c>
      <c r="U797" s="237">
        <f t="shared" si="95"/>
        <v>54</v>
      </c>
      <c r="V797" s="235">
        <f t="shared" si="92"/>
        <v>0.61340000000000017</v>
      </c>
      <c r="W797" s="235">
        <f t="shared" si="93"/>
        <v>0.66016851158446999</v>
      </c>
      <c r="X797">
        <f>IFERROR(INDEX(Rainfall_Wet!$O$2:$O$217,MATCH(B797, Rainfall_Wet!$A$2:$A$217,0)),"")</f>
        <v>206.85140822299999</v>
      </c>
      <c r="Y797" s="241">
        <v>31.214836424255054</v>
      </c>
      <c r="Z797" s="241">
        <v>11.377370285476141</v>
      </c>
      <c r="AA797" s="241">
        <v>57.407793290268799</v>
      </c>
      <c r="AB797" s="242" t="s">
        <v>2688</v>
      </c>
      <c r="AC797" s="241">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f>
        <v/>
      </c>
      <c r="AM797" t="str">
        <f>IF(ISNUMBER(SEARCH("H", 'WetLitterbags placem_collection'!Y138)),"YES","")</f>
        <v/>
      </c>
      <c r="AN797" t="str">
        <f>IF(ISNUMBER(SEARCH("R", 'WetLitterbags placem_collection'!Y138)),"YES","")</f>
        <v>YES</v>
      </c>
    </row>
    <row r="798" spans="1:40" ht="15" customHeight="1">
      <c r="A798" s="268" t="s">
        <v>2460</v>
      </c>
      <c r="B798" s="282">
        <f>'Dry_Litterbag Placem_Collection'!A139</f>
        <v>137</v>
      </c>
      <c r="C798" s="282" t="str">
        <f>'Dry_Litterbag Placem_Collection'!B139</f>
        <v xml:space="preserve">Mwantimba
</v>
      </c>
      <c r="D798" s="282" t="s">
        <v>2677</v>
      </c>
      <c r="E798" s="282" t="s">
        <v>20</v>
      </c>
      <c r="F798" s="282">
        <v>2</v>
      </c>
      <c r="G798" s="283" t="str">
        <f>'Dry_Litterbag Placem_Collection'!C139</f>
        <v>Wet_P2_T1</v>
      </c>
      <c r="H798" s="293" t="s">
        <v>3672</v>
      </c>
      <c r="I798" s="294" t="s">
        <v>298</v>
      </c>
      <c r="J798" s="233" t="str">
        <f>'WetLitterbags placem_collection'!Q139</f>
        <v>R483</v>
      </c>
      <c r="K798" s="235">
        <f>IFERROR(INDEX('Green_rooibos initial weight'!$C$5:$C$1749,MATCH(J798, 'Green_rooibos initial weight'!$A$5:$A$1749,0)),"")</f>
        <v>2.1970000000000001</v>
      </c>
      <c r="L798" s="235">
        <f t="shared" si="89"/>
        <v>1.9472</v>
      </c>
      <c r="M798" s="235">
        <f>AVERAGE('Ashed teabags wet'!$J$814:$J$816)</f>
        <v>2.2816647271287041</v>
      </c>
      <c r="N798" s="235">
        <f t="shared" si="90"/>
        <v>1.90277142443335</v>
      </c>
      <c r="O798" s="235">
        <f>IF(IFERROR(INDEX('Both teabags AfterWet'!$D$1:$D$839,MATCH(J798,'Both teabags AfterWet'!$B$1:$B$839,0)),"")="","",(IFERROR(INDEX('Both teabags AfterWet'!$D$1:$D$839,MATCH(J798,'Both teabags AfterWet'!$B$1:$B$839,0)),"")))</f>
        <v>1.778</v>
      </c>
      <c r="P798" s="235">
        <f t="shared" si="91"/>
        <v>1.6274</v>
      </c>
      <c r="Q798" s="235">
        <f>IFERROR(INDEX('Ashed teabags wet'!$J$2:$J$825,MATCH(J798,'Ashed teabags wet'!$B$2:$B$825,0)),"")</f>
        <v>11.371400683259917</v>
      </c>
      <c r="R798" s="235">
        <f t="shared" si="94"/>
        <v>1.4423418252806282</v>
      </c>
      <c r="S798" s="236">
        <f>'WetLitterbags placem_collection'!E139</f>
        <v>42762</v>
      </c>
      <c r="T798" s="236">
        <f>IF('WetLitterbags placem_collection'!G139="","",'WetLitterbags placem_collection'!G139)</f>
        <v>42816</v>
      </c>
      <c r="U798" s="237">
        <f t="shared" si="95"/>
        <v>54</v>
      </c>
      <c r="V798" s="235">
        <f t="shared" si="92"/>
        <v>0.31980000000000008</v>
      </c>
      <c r="W798" s="235">
        <f t="shared" si="93"/>
        <v>0.46042959915272186</v>
      </c>
      <c r="X798">
        <f>IFERROR(INDEX(Rainfall_Wet!$O$2:$O$217,MATCH(B798, Rainfall_Wet!$A$2:$A$217,0)),"")</f>
        <v>206.85140822299999</v>
      </c>
      <c r="Y798" s="241">
        <v>33.96</v>
      </c>
      <c r="Z798" s="241">
        <v>8.9200000000000017</v>
      </c>
      <c r="AA798" s="241">
        <v>57.12</v>
      </c>
      <c r="AB798" s="242" t="s">
        <v>2688</v>
      </c>
      <c r="AC798" s="241">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f>
        <v/>
      </c>
      <c r="AM798" t="str">
        <f>IF(ISNUMBER(SEARCH("H", 'WetLitterbags placem_collection'!Y139)),"YES","")</f>
        <v/>
      </c>
      <c r="AN798" t="str">
        <f>IF(ISNUMBER(SEARCH("R", 'WetLitterbags placem_collection'!Y139)),"YES","")</f>
        <v/>
      </c>
    </row>
    <row r="799" spans="1:40" ht="15" customHeight="1">
      <c r="A799" s="268" t="s">
        <v>2460</v>
      </c>
      <c r="B799" s="282">
        <f>'Dry_Litterbag Placem_Collection'!A140</f>
        <v>138</v>
      </c>
      <c r="C799" s="282" t="str">
        <f>'Dry_Litterbag Placem_Collection'!B140</f>
        <v xml:space="preserve">Mwantimba
</v>
      </c>
      <c r="D799" s="282" t="s">
        <v>2677</v>
      </c>
      <c r="E799" s="282" t="s">
        <v>20</v>
      </c>
      <c r="F799" s="282">
        <v>2</v>
      </c>
      <c r="G799" s="283" t="str">
        <f>'Dry_Litterbag Placem_Collection'!C140</f>
        <v>Wet_P2_T2</v>
      </c>
      <c r="H799" s="293" t="s">
        <v>3672</v>
      </c>
      <c r="I799" s="294" t="s">
        <v>298</v>
      </c>
      <c r="J799" s="233" t="str">
        <f>'WetLitterbags placem_collection'!Q140</f>
        <v>R21</v>
      </c>
      <c r="K799" s="235">
        <f>IFERROR(INDEX('Green_rooibos initial weight'!$C$5:$C$1749,MATCH(J799, 'Green_rooibos initial weight'!$A$5:$A$1749,0)),"")</f>
        <v>2.0249999999999999</v>
      </c>
      <c r="L799" s="235">
        <f t="shared" si="89"/>
        <v>1.7751999999999999</v>
      </c>
      <c r="M799" s="235">
        <f>AVERAGE('Ashed teabags wet'!$J$814:$J$816)</f>
        <v>2.2816647271287041</v>
      </c>
      <c r="N799" s="235">
        <f t="shared" si="90"/>
        <v>1.7346958877640111</v>
      </c>
      <c r="O799" s="235">
        <f>IF(IFERROR(INDEX('Both teabags AfterWet'!$D$1:$D$839,MATCH(J799,'Both teabags AfterWet'!$B$1:$B$839,0)),"")="","",(IFERROR(INDEX('Both teabags AfterWet'!$D$1:$D$839,MATCH(J799,'Both teabags AfterWet'!$B$1:$B$839,0)),"")))</f>
        <v>1.522</v>
      </c>
      <c r="P799" s="235">
        <f t="shared" si="91"/>
        <v>1.3714</v>
      </c>
      <c r="Q799" s="235">
        <f>IFERROR(INDEX('Ashed teabags wet'!$J$2:$J$825,MATCH(J799,'Ashed teabags wet'!$B$2:$B$825,0)),"")</f>
        <v>5.1369863013697721</v>
      </c>
      <c r="R799" s="235">
        <f t="shared" si="94"/>
        <v>1.3009513698630149</v>
      </c>
      <c r="S799" s="236">
        <f>'WetLitterbags placem_collection'!E140</f>
        <v>42762</v>
      </c>
      <c r="T799" s="236">
        <f>IF('WetLitterbags placem_collection'!G140="","",'WetLitterbags placem_collection'!G140)</f>
        <v>42816</v>
      </c>
      <c r="U799" s="237">
        <f t="shared" si="95"/>
        <v>54</v>
      </c>
      <c r="V799" s="235">
        <f t="shared" si="92"/>
        <v>0.40379999999999994</v>
      </c>
      <c r="W799" s="235">
        <f t="shared" si="93"/>
        <v>0.43374451790099622</v>
      </c>
      <c r="X799">
        <f>IFERROR(INDEX(Rainfall_Wet!$O$2:$O$217,MATCH(B799, Rainfall_Wet!$A$2:$A$217,0)),"")</f>
        <v>206.85140822299999</v>
      </c>
      <c r="Y799" s="241">
        <v>33.96</v>
      </c>
      <c r="Z799" s="241">
        <v>8.9200000000000017</v>
      </c>
      <c r="AA799" s="241">
        <v>57.12</v>
      </c>
      <c r="AB799" s="242" t="s">
        <v>2688</v>
      </c>
      <c r="AC799" s="241">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f>
        <v/>
      </c>
      <c r="AM799" t="str">
        <f>IF(ISNUMBER(SEARCH("H", 'WetLitterbags placem_collection'!Y140)),"YES","")</f>
        <v/>
      </c>
      <c r="AN799" t="str">
        <f>IF(ISNUMBER(SEARCH("R", 'WetLitterbags placem_collection'!Y140)),"YES","")</f>
        <v/>
      </c>
    </row>
    <row r="800" spans="1:40" ht="15" customHeight="1">
      <c r="A800" s="268" t="s">
        <v>2460</v>
      </c>
      <c r="B800" s="282">
        <f>'Dry_Litterbag Placem_Collection'!A141</f>
        <v>139</v>
      </c>
      <c r="C800" s="282" t="str">
        <f>'Dry_Litterbag Placem_Collection'!B141</f>
        <v xml:space="preserve">Mwantimba
</v>
      </c>
      <c r="D800" s="282" t="s">
        <v>2677</v>
      </c>
      <c r="E800" s="282" t="s">
        <v>20</v>
      </c>
      <c r="F800" s="282">
        <v>2</v>
      </c>
      <c r="G800" s="283" t="str">
        <f>'Dry_Litterbag Placem_Collection'!C141</f>
        <v>Wet_P2_T3</v>
      </c>
      <c r="H800" s="293" t="s">
        <v>3672</v>
      </c>
      <c r="I800" s="294" t="s">
        <v>298</v>
      </c>
      <c r="J800" s="233" t="str">
        <f>'WetLitterbags placem_collection'!Q141</f>
        <v>R538</v>
      </c>
      <c r="K800" s="235">
        <f>IFERROR(INDEX('Green_rooibos initial weight'!$C$5:$C$1749,MATCH(J800, 'Green_rooibos initial weight'!$A$5:$A$1749,0)),"")</f>
        <v>2.2000000000000002</v>
      </c>
      <c r="L800" s="235">
        <f t="shared" si="89"/>
        <v>1.9502000000000002</v>
      </c>
      <c r="M800" s="235">
        <f>AVERAGE('Ashed teabags wet'!$J$814:$J$816)</f>
        <v>2.2816647271287041</v>
      </c>
      <c r="N800" s="235">
        <f t="shared" si="90"/>
        <v>1.9057029744915361</v>
      </c>
      <c r="O800" s="235">
        <f>IF(IFERROR(INDEX('Both teabags AfterWet'!$D$1:$D$839,MATCH(J800,'Both teabags AfterWet'!$B$1:$B$839,0)),"")="","",(IFERROR(INDEX('Both teabags AfterWet'!$D$1:$D$839,MATCH(J800,'Both teabags AfterWet'!$B$1:$B$839,0)),"")))</f>
        <v>1.415</v>
      </c>
      <c r="P800" s="235">
        <f t="shared" si="91"/>
        <v>1.2644</v>
      </c>
      <c r="Q800" s="235">
        <f>IFERROR(INDEX('Ashed teabags wet'!$J$2:$J$825,MATCH(J800,'Ashed teabags wet'!$B$2:$B$825,0)),"")</f>
        <v>10.337972166998611</v>
      </c>
      <c r="R800" s="235">
        <f t="shared" si="94"/>
        <v>1.1336866799204695</v>
      </c>
      <c r="S800" s="236">
        <f>'WetLitterbags placem_collection'!E141</f>
        <v>42762</v>
      </c>
      <c r="T800" s="236">
        <f>IF('WetLitterbags placem_collection'!G141="","",'WetLitterbags placem_collection'!G141)</f>
        <v>42816</v>
      </c>
      <c r="U800" s="237">
        <f t="shared" si="95"/>
        <v>54</v>
      </c>
      <c r="V800" s="235">
        <f t="shared" si="92"/>
        <v>0.68580000000000019</v>
      </c>
      <c r="W800" s="235">
        <f t="shared" si="93"/>
        <v>0.77201629457106669</v>
      </c>
      <c r="X800">
        <f>IFERROR(INDEX(Rainfall_Wet!$O$2:$O$217,MATCH(B800, Rainfall_Wet!$A$2:$A$217,0)),"")</f>
        <v>206.85140822299999</v>
      </c>
      <c r="Y800" s="241">
        <v>33.96</v>
      </c>
      <c r="Z800" s="241">
        <v>8.9200000000000017</v>
      </c>
      <c r="AA800" s="241">
        <v>57.12</v>
      </c>
      <c r="AB800" s="242" t="s">
        <v>2688</v>
      </c>
      <c r="AC800" s="241">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f>
        <v/>
      </c>
      <c r="AM800" t="str">
        <f>IF(ISNUMBER(SEARCH("H", 'WetLitterbags placem_collection'!Y141)),"YES","")</f>
        <v/>
      </c>
      <c r="AN800" t="str">
        <f>IF(ISNUMBER(SEARCH("R", 'WetLitterbags placem_collection'!Y141)),"YES","")</f>
        <v/>
      </c>
    </row>
    <row r="801" spans="1:40" ht="15" customHeight="1">
      <c r="A801" s="268" t="s">
        <v>2460</v>
      </c>
      <c r="B801" s="282">
        <f>'Dry_Litterbag Placem_Collection'!A142</f>
        <v>140</v>
      </c>
      <c r="C801" s="282" t="str">
        <f>'Dry_Litterbag Placem_Collection'!B142</f>
        <v xml:space="preserve">Mwantimba
</v>
      </c>
      <c r="D801" s="282" t="s">
        <v>2677</v>
      </c>
      <c r="E801" s="282" t="s">
        <v>20</v>
      </c>
      <c r="F801" s="282">
        <v>2</v>
      </c>
      <c r="G801" s="283" t="str">
        <f>'Dry_Litterbag Placem_Collection'!C142</f>
        <v>Wet_P2_T4</v>
      </c>
      <c r="H801" s="293" t="s">
        <v>3672</v>
      </c>
      <c r="I801" s="294" t="s">
        <v>298</v>
      </c>
      <c r="J801" s="233" t="str">
        <f>'WetLitterbags placem_collection'!Q142</f>
        <v>R559</v>
      </c>
      <c r="K801" s="235">
        <f>IFERROR(INDEX('Green_rooibos initial weight'!$C$5:$C$1749,MATCH(J801, 'Green_rooibos initial weight'!$A$5:$A$1749,0)),"")</f>
        <v>2.161</v>
      </c>
      <c r="L801" s="235">
        <f t="shared" si="89"/>
        <v>1.9112</v>
      </c>
      <c r="M801" s="235">
        <f>AVERAGE('Ashed teabags wet'!$J$814:$J$816)</f>
        <v>2.2816647271287041</v>
      </c>
      <c r="N801" s="235">
        <f t="shared" si="90"/>
        <v>1.8675928237351163</v>
      </c>
      <c r="O801" s="235">
        <f>IF(IFERROR(INDEX('Both teabags AfterWet'!$D$1:$D$839,MATCH(J801,'Both teabags AfterWet'!$B$1:$B$839,0)),"")="","",(IFERROR(INDEX('Both teabags AfterWet'!$D$1:$D$839,MATCH(J801,'Both teabags AfterWet'!$B$1:$B$839,0)),"")))</f>
        <v>1.6634</v>
      </c>
      <c r="P801" s="235">
        <f t="shared" si="91"/>
        <v>1.5127999999999999</v>
      </c>
      <c r="Q801" s="235">
        <f>IFERROR(INDEX('Ashed teabags wet'!$J$2:$J$825,MATCH(J801,'Ashed teabags wet'!$B$2:$B$825,0)),"")</f>
        <v>11.767508337303465</v>
      </c>
      <c r="R801" s="235">
        <f t="shared" si="94"/>
        <v>1.3347811338732731</v>
      </c>
      <c r="S801" s="236">
        <f>'WetLitterbags placem_collection'!E142</f>
        <v>42762</v>
      </c>
      <c r="T801" s="236">
        <f>IF('WetLitterbags placem_collection'!G142="","",'WetLitterbags placem_collection'!G142)</f>
        <v>42816</v>
      </c>
      <c r="U801" s="237">
        <f t="shared" si="95"/>
        <v>54</v>
      </c>
      <c r="V801" s="235">
        <f t="shared" si="92"/>
        <v>0.39840000000000009</v>
      </c>
      <c r="W801" s="235">
        <f t="shared" si="93"/>
        <v>0.53281168986184313</v>
      </c>
      <c r="X801">
        <f>IFERROR(INDEX(Rainfall_Wet!$O$2:$O$217,MATCH(B801, Rainfall_Wet!$A$2:$A$217,0)),"")</f>
        <v>206.85140822299999</v>
      </c>
      <c r="Y801" s="241">
        <v>33.96</v>
      </c>
      <c r="Z801" s="241">
        <v>8.9200000000000017</v>
      </c>
      <c r="AA801" s="241">
        <v>57.12</v>
      </c>
      <c r="AB801" s="242" t="s">
        <v>2688</v>
      </c>
      <c r="AC801" s="241">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f>
        <v/>
      </c>
      <c r="AM801" t="str">
        <f>IF(ISNUMBER(SEARCH("H", 'WetLitterbags placem_collection'!Y142)),"YES","")</f>
        <v/>
      </c>
      <c r="AN801" t="str">
        <f>IF(ISNUMBER(SEARCH("R", 'WetLitterbags placem_collection'!Y142)),"YES","")</f>
        <v/>
      </c>
    </row>
    <row r="802" spans="1:40" ht="15" customHeight="1">
      <c r="A802" s="268" t="s">
        <v>2460</v>
      </c>
      <c r="B802" s="282">
        <f>'Dry_Litterbag Placem_Collection'!A143</f>
        <v>141</v>
      </c>
      <c r="C802" s="282" t="str">
        <f>'Dry_Litterbag Placem_Collection'!B143</f>
        <v xml:space="preserve">Mwantimba
</v>
      </c>
      <c r="D802" s="282" t="s">
        <v>2677</v>
      </c>
      <c r="E802" s="282" t="s">
        <v>20</v>
      </c>
      <c r="F802" s="282">
        <v>2</v>
      </c>
      <c r="G802" s="283" t="str">
        <f>'Dry_Litterbag Placem_Collection'!C143</f>
        <v>Wet_P2_T5</v>
      </c>
      <c r="H802" s="293" t="s">
        <v>3672</v>
      </c>
      <c r="I802" s="294" t="s">
        <v>298</v>
      </c>
      <c r="J802" s="233" t="str">
        <f>'WetLitterbags placem_collection'!Q143</f>
        <v>R465</v>
      </c>
      <c r="K802" s="235">
        <f>IFERROR(INDEX('Green_rooibos initial weight'!$C$5:$C$1749,MATCH(J802, 'Green_rooibos initial weight'!$A$5:$A$1749,0)),"")</f>
        <v>2.206</v>
      </c>
      <c r="L802" s="235">
        <f t="shared" si="89"/>
        <v>1.9561999999999999</v>
      </c>
      <c r="M802" s="235">
        <f>AVERAGE('Ashed teabags wet'!$J$814:$J$816)</f>
        <v>2.2816647271287041</v>
      </c>
      <c r="N802" s="235">
        <f t="shared" si="90"/>
        <v>1.9115660746079082</v>
      </c>
      <c r="O802" s="235">
        <f>IF(IFERROR(INDEX('Both teabags AfterWet'!$D$1:$D$839,MATCH(J802,'Both teabags AfterWet'!$B$1:$B$839,0)),"")="","",(IFERROR(INDEX('Both teabags AfterWet'!$D$1:$D$839,MATCH(J802,'Both teabags AfterWet'!$B$1:$B$839,0)),"")))</f>
        <v>1.6759999999999999</v>
      </c>
      <c r="P802" s="235">
        <f t="shared" si="91"/>
        <v>1.5253999999999999</v>
      </c>
      <c r="Q802" s="235">
        <f>IFERROR(INDEX('Ashed teabags wet'!$J$2:$J$825,MATCH(J802,'Ashed teabags wet'!$B$2:$B$825,0)),"")</f>
        <v>2.2604422604422161</v>
      </c>
      <c r="R802" s="235">
        <f t="shared" si="94"/>
        <v>1.4909192137592142</v>
      </c>
      <c r="S802" s="236">
        <f>'WetLitterbags placem_collection'!E143</f>
        <v>42762</v>
      </c>
      <c r="T802" s="236">
        <f>IF('WetLitterbags placem_collection'!G143="","",'WetLitterbags placem_collection'!G143)</f>
        <v>42816</v>
      </c>
      <c r="U802" s="237">
        <f t="shared" si="95"/>
        <v>54</v>
      </c>
      <c r="V802" s="235">
        <f t="shared" si="92"/>
        <v>0.43080000000000007</v>
      </c>
      <c r="W802" s="235">
        <f t="shared" si="93"/>
        <v>0.42064686084869396</v>
      </c>
      <c r="X802">
        <f>IFERROR(INDEX(Rainfall_Wet!$O$2:$O$217,MATCH(B802, Rainfall_Wet!$A$2:$A$217,0)),"")</f>
        <v>206.85140822299999</v>
      </c>
      <c r="Y802" s="241">
        <v>33.96</v>
      </c>
      <c r="Z802" s="241">
        <v>8.9200000000000017</v>
      </c>
      <c r="AA802" s="241">
        <v>57.12</v>
      </c>
      <c r="AB802" s="242" t="s">
        <v>2688</v>
      </c>
      <c r="AC802" s="241">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f>
        <v/>
      </c>
      <c r="AM802" t="str">
        <f>IF(ISNUMBER(SEARCH("H", 'WetLitterbags placem_collection'!Y143)),"YES","")</f>
        <v/>
      </c>
      <c r="AN802" t="str">
        <f>IF(ISNUMBER(SEARCH("R", 'WetLitterbags placem_collection'!Y143)),"YES","")</f>
        <v/>
      </c>
    </row>
    <row r="803" spans="1:40" ht="15" customHeight="1">
      <c r="A803" s="268" t="s">
        <v>2460</v>
      </c>
      <c r="B803" s="282">
        <f>'Dry_Litterbag Placem_Collection'!A144</f>
        <v>142</v>
      </c>
      <c r="C803" s="282" t="str">
        <f>'Dry_Litterbag Placem_Collection'!B144</f>
        <v xml:space="preserve">Mwantimba
</v>
      </c>
      <c r="D803" s="282" t="s">
        <v>2677</v>
      </c>
      <c r="E803" s="282" t="s">
        <v>20</v>
      </c>
      <c r="F803" s="282">
        <v>2</v>
      </c>
      <c r="G803" s="283" t="str">
        <f>'Dry_Litterbag Placem_Collection'!C144</f>
        <v>Wet_P2_T6</v>
      </c>
      <c r="H803" s="293" t="s">
        <v>3672</v>
      </c>
      <c r="I803" s="294" t="s">
        <v>298</v>
      </c>
      <c r="J803" s="233" t="str">
        <f>'WetLitterbags placem_collection'!Q144</f>
        <v>R503</v>
      </c>
      <c r="K803" s="235">
        <f>IFERROR(INDEX('Green_rooibos initial weight'!$C$5:$C$1749,MATCH(J803, 'Green_rooibos initial weight'!$A$5:$A$1749,0)),"")</f>
        <v>2.1709999999999998</v>
      </c>
      <c r="L803" s="235">
        <f t="shared" si="89"/>
        <v>1.9211999999999998</v>
      </c>
      <c r="M803" s="235">
        <f>AVERAGE('Ashed teabags wet'!$J$814:$J$816)</f>
        <v>2.2816647271287041</v>
      </c>
      <c r="N803" s="235">
        <f t="shared" si="90"/>
        <v>1.8773646572624032</v>
      </c>
      <c r="O803" s="235" t="str">
        <f>IF(IFERROR(INDEX('Both teabags AfterWet'!$D$1:$D$839,MATCH(J803,'Both teabags AfterWet'!$B$1:$B$839,0)),"")="","",(IFERROR(INDEX('Both teabags AfterWet'!$D$1:$D$839,MATCH(J803,'Both teabags AfterWet'!$B$1:$B$839,0)),"")))</f>
        <v/>
      </c>
      <c r="P803" s="235" t="str">
        <f t="shared" si="91"/>
        <v/>
      </c>
      <c r="Q803" s="235" t="str">
        <f>IFERROR(INDEX('Ashed teabags wet'!$J$2:$J$825,MATCH(J803,'Ashed teabags wet'!$B$2:$B$825,0)),"")</f>
        <v/>
      </c>
      <c r="R803" s="235" t="str">
        <f t="shared" si="94"/>
        <v/>
      </c>
      <c r="S803" s="236">
        <f>'WetLitterbags placem_collection'!E144</f>
        <v>42762</v>
      </c>
      <c r="T803" s="236">
        <f>IF('WetLitterbags placem_collection'!G144="","",'WetLitterbags placem_collection'!G144)</f>
        <v>42816</v>
      </c>
      <c r="U803" s="237">
        <f t="shared" si="95"/>
        <v>54</v>
      </c>
      <c r="V803" s="235" t="str">
        <f t="shared" si="92"/>
        <v/>
      </c>
      <c r="W803" s="235" t="str">
        <f t="shared" si="93"/>
        <v/>
      </c>
      <c r="X803">
        <f>IFERROR(INDEX(Rainfall_Wet!$O$2:$O$217,MATCH(B803, Rainfall_Wet!$A$2:$A$217,0)),"")</f>
        <v>206.85140822299999</v>
      </c>
      <c r="Y803" s="241">
        <v>33.96</v>
      </c>
      <c r="Z803" s="241">
        <v>8.9200000000000017</v>
      </c>
      <c r="AA803" s="241">
        <v>57.12</v>
      </c>
      <c r="AB803" s="242" t="s">
        <v>2688</v>
      </c>
      <c r="AC803" s="241">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f>
        <v/>
      </c>
      <c r="AM803" t="str">
        <f>IF(ISNUMBER(SEARCH("H", 'WetLitterbags placem_collection'!Y144)),"YES","")</f>
        <v/>
      </c>
      <c r="AN803" t="str">
        <f>IF(ISNUMBER(SEARCH("R", 'WetLitterbags placem_collection'!Y144)),"YES","")</f>
        <v>YES</v>
      </c>
    </row>
    <row r="804" spans="1:40" ht="15" customHeight="1">
      <c r="A804" s="268" t="s">
        <v>2460</v>
      </c>
      <c r="B804" s="282">
        <f>'Dry_Litterbag Placem_Collection'!A145</f>
        <v>143</v>
      </c>
      <c r="C804" s="282" t="str">
        <f>'Dry_Litterbag Placem_Collection'!B145</f>
        <v xml:space="preserve">Mwantimba
</v>
      </c>
      <c r="D804" s="282" t="s">
        <v>2677</v>
      </c>
      <c r="E804" s="282" t="s">
        <v>20</v>
      </c>
      <c r="F804" s="282">
        <v>2</v>
      </c>
      <c r="G804" s="283" t="str">
        <f>'Dry_Litterbag Placem_Collection'!C145</f>
        <v>Wet_P2_T7</v>
      </c>
      <c r="H804" s="293" t="s">
        <v>3672</v>
      </c>
      <c r="I804" s="294" t="s">
        <v>298</v>
      </c>
      <c r="J804" s="233" t="str">
        <f>'WetLitterbags placem_collection'!Q145</f>
        <v>R567</v>
      </c>
      <c r="K804" s="235">
        <f>IFERROR(INDEX('Green_rooibos initial weight'!$C$5:$C$1749,MATCH(J804, 'Green_rooibos initial weight'!$A$5:$A$1749,0)),"")</f>
        <v>2.097</v>
      </c>
      <c r="L804" s="235">
        <f t="shared" si="89"/>
        <v>1.8472</v>
      </c>
      <c r="M804" s="235">
        <f>AVERAGE('Ashed teabags wet'!$J$814:$J$816)</f>
        <v>2.2816647271287041</v>
      </c>
      <c r="N804" s="235">
        <f t="shared" si="90"/>
        <v>1.8050530891604786</v>
      </c>
      <c r="O804" s="235">
        <f>IF(IFERROR(INDEX('Both teabags AfterWet'!$D$1:$D$839,MATCH(J804,'Both teabags AfterWet'!$B$1:$B$839,0)),"")="","",(IFERROR(INDEX('Both teabags AfterWet'!$D$1:$D$839,MATCH(J804,'Both teabags AfterWet'!$B$1:$B$839,0)),"")))</f>
        <v>1.5908</v>
      </c>
      <c r="P804" s="235">
        <f t="shared" si="91"/>
        <v>1.4401999999999999</v>
      </c>
      <c r="Q804" s="235">
        <f>IFERROR(INDEX('Ashed teabags wet'!$J$2:$J$825,MATCH(J804,'Ashed teabags wet'!$B$2:$B$825,0)),"")</f>
        <v>3.9043435822355246</v>
      </c>
      <c r="R804" s="235">
        <f t="shared" si="94"/>
        <v>1.383969643728644</v>
      </c>
      <c r="S804" s="236">
        <f>'WetLitterbags placem_collection'!E145</f>
        <v>42762</v>
      </c>
      <c r="T804" s="236">
        <f>IF('WetLitterbags placem_collection'!G145="","",'WetLitterbags placem_collection'!G145)</f>
        <v>42816</v>
      </c>
      <c r="U804" s="237">
        <f t="shared" si="95"/>
        <v>54</v>
      </c>
      <c r="V804" s="235">
        <f t="shared" si="92"/>
        <v>0.40700000000000003</v>
      </c>
      <c r="W804" s="235">
        <f t="shared" si="93"/>
        <v>0.42108344543183462</v>
      </c>
      <c r="X804">
        <f>IFERROR(INDEX(Rainfall_Wet!$O$2:$O$217,MATCH(B804, Rainfall_Wet!$A$2:$A$217,0)),"")</f>
        <v>206.85140822299999</v>
      </c>
      <c r="Y804" s="241">
        <v>33.96</v>
      </c>
      <c r="Z804" s="241">
        <v>8.9200000000000017</v>
      </c>
      <c r="AA804" s="241">
        <v>57.12</v>
      </c>
      <c r="AB804" s="242" t="s">
        <v>2688</v>
      </c>
      <c r="AC804" s="241">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f>
        <v/>
      </c>
      <c r="AM804" t="str">
        <f>IF(ISNUMBER(SEARCH("H", 'WetLitterbags placem_collection'!Y145)),"YES","")</f>
        <v/>
      </c>
      <c r="AN804" t="str">
        <f>IF(ISNUMBER(SEARCH("R", 'WetLitterbags placem_collection'!Y145)),"YES","")</f>
        <v/>
      </c>
    </row>
    <row r="805" spans="1:40" ht="15" customHeight="1">
      <c r="A805" s="268" t="s">
        <v>2460</v>
      </c>
      <c r="B805" s="282">
        <f>'Dry_Litterbag Placem_Collection'!A146</f>
        <v>144</v>
      </c>
      <c r="C805" s="282" t="str">
        <f>'Dry_Litterbag Placem_Collection'!B146</f>
        <v xml:space="preserve">Mwantimba
</v>
      </c>
      <c r="D805" s="282" t="s">
        <v>2677</v>
      </c>
      <c r="E805" s="282" t="s">
        <v>20</v>
      </c>
      <c r="F805" s="282">
        <v>2</v>
      </c>
      <c r="G805" s="283" t="str">
        <f>'Dry_Litterbag Placem_Collection'!C146</f>
        <v>Wet_P2_T8</v>
      </c>
      <c r="H805" s="293" t="s">
        <v>3672</v>
      </c>
      <c r="I805" s="294" t="s">
        <v>298</v>
      </c>
      <c r="J805" s="233" t="str">
        <f>'WetLitterbags placem_collection'!Q146</f>
        <v>R15</v>
      </c>
      <c r="K805" s="235">
        <f>IFERROR(INDEX('Green_rooibos initial weight'!$C$5:$C$1749,MATCH(J805, 'Green_rooibos initial weight'!$A$5:$A$1749,0)),"")</f>
        <v>2.2269999999999999</v>
      </c>
      <c r="L805" s="235">
        <f t="shared" si="89"/>
        <v>1.9771999999999998</v>
      </c>
      <c r="M805" s="235">
        <f>AVERAGE('Ashed teabags wet'!$J$814:$J$816)</f>
        <v>2.2816647271287041</v>
      </c>
      <c r="N805" s="235">
        <f t="shared" si="90"/>
        <v>1.9320869250152111</v>
      </c>
      <c r="O805" s="235">
        <f>IF(IFERROR(INDEX('Both teabags AfterWet'!$D$1:$D$839,MATCH(J805,'Both teabags AfterWet'!$B$1:$B$839,0)),"")="","",(IFERROR(INDEX('Both teabags AfterWet'!$D$1:$D$839,MATCH(J805,'Both teabags AfterWet'!$B$1:$B$839,0)),"")))</f>
        <v>1.7290000000000001</v>
      </c>
      <c r="P805" s="235">
        <f t="shared" si="91"/>
        <v>1.5784</v>
      </c>
      <c r="Q805" s="235">
        <f>IFERROR(INDEX('Ashed teabags wet'!$J$2:$J$825,MATCH(J805,'Ashed teabags wet'!$B$2:$B$825,0)),"")</f>
        <v>11.138613861386148</v>
      </c>
      <c r="R805" s="235">
        <f t="shared" si="94"/>
        <v>1.4025881188118812</v>
      </c>
      <c r="S805" s="236">
        <f>'WetLitterbags placem_collection'!E146</f>
        <v>42762</v>
      </c>
      <c r="T805" s="236">
        <f>IF('WetLitterbags placem_collection'!G146="","",'WetLitterbags placem_collection'!G146)</f>
        <v>42816</v>
      </c>
      <c r="U805" s="237">
        <f t="shared" si="95"/>
        <v>54</v>
      </c>
      <c r="V805" s="235">
        <f t="shared" si="92"/>
        <v>0.39879999999999982</v>
      </c>
      <c r="W805" s="235">
        <f t="shared" si="93"/>
        <v>0.5294988062033299</v>
      </c>
      <c r="X805">
        <f>IFERROR(INDEX(Rainfall_Wet!$O$2:$O$217,MATCH(B805, Rainfall_Wet!$A$2:$A$217,0)),"")</f>
        <v>206.85140822299999</v>
      </c>
      <c r="Y805" s="241">
        <v>33.96</v>
      </c>
      <c r="Z805" s="241">
        <v>8.9200000000000017</v>
      </c>
      <c r="AA805" s="241">
        <v>57.12</v>
      </c>
      <c r="AB805" s="242" t="s">
        <v>2688</v>
      </c>
      <c r="AC805" s="241">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f>
        <v/>
      </c>
      <c r="AM805" t="str">
        <f>IF(ISNUMBER(SEARCH("H", 'WetLitterbags placem_collection'!Y146)),"YES","")</f>
        <v/>
      </c>
      <c r="AN805" t="str">
        <f>IF(ISNUMBER(SEARCH("R", 'WetLitterbags placem_collection'!Y146)),"YES","")</f>
        <v/>
      </c>
    </row>
    <row r="806" spans="1:40" ht="15" customHeight="1">
      <c r="A806" s="268" t="s">
        <v>2460</v>
      </c>
      <c r="B806" s="282">
        <f>'Dry_Litterbag Placem_Collection'!A147</f>
        <v>145</v>
      </c>
      <c r="C806" s="282" t="str">
        <f>'Dry_Litterbag Placem_Collection'!B147</f>
        <v xml:space="preserve">Mwantimba
</v>
      </c>
      <c r="D806" s="282" t="s">
        <v>2677</v>
      </c>
      <c r="E806" s="282" t="s">
        <v>20</v>
      </c>
      <c r="F806" s="282">
        <v>3</v>
      </c>
      <c r="G806" s="283" t="str">
        <f>'Dry_Litterbag Placem_Collection'!C147</f>
        <v>Wet_P3_T1</v>
      </c>
      <c r="H806" s="293" t="s">
        <v>3672</v>
      </c>
      <c r="I806" s="294" t="s">
        <v>298</v>
      </c>
      <c r="J806" s="233" t="str">
        <f>'WetLitterbags placem_collection'!Q147</f>
        <v>R40</v>
      </c>
      <c r="K806" s="235">
        <f>IFERROR(INDEX('Green_rooibos initial weight'!$C$5:$C$1749,MATCH(J806, 'Green_rooibos initial weight'!$A$5:$A$1749,0)),"")</f>
        <v>2.121</v>
      </c>
      <c r="L806" s="235">
        <f t="shared" si="89"/>
        <v>1.8712</v>
      </c>
      <c r="M806" s="235">
        <f>AVERAGE('Ashed teabags wet'!$J$814:$J$816)</f>
        <v>2.2816647271287041</v>
      </c>
      <c r="N806" s="235">
        <f t="shared" si="90"/>
        <v>1.8285054896259676</v>
      </c>
      <c r="O806" s="235">
        <f>IF(IFERROR(INDEX('Both teabags AfterWet'!$D$1:$D$839,MATCH(J806,'Both teabags AfterWet'!$B$1:$B$839,0)),"")="","",(IFERROR(INDEX('Both teabags AfterWet'!$D$1:$D$839,MATCH(J806,'Both teabags AfterWet'!$B$1:$B$839,0)),"")))</f>
        <v>1.589</v>
      </c>
      <c r="P806" s="235">
        <f t="shared" si="91"/>
        <v>1.4383999999999999</v>
      </c>
      <c r="Q806" s="235">
        <f>IFERROR(INDEX('Ashed teabags wet'!$J$2:$J$825,MATCH(J806,'Ashed teabags wet'!$B$2:$B$825,0)),"")</f>
        <v>8.3980582524276741</v>
      </c>
      <c r="R806" s="235">
        <f t="shared" si="94"/>
        <v>1.3176023300970803</v>
      </c>
      <c r="S806" s="236">
        <f>'WetLitterbags placem_collection'!E147</f>
        <v>42762</v>
      </c>
      <c r="T806" s="236">
        <f>IF('WetLitterbags placem_collection'!G147="","",'WetLitterbags placem_collection'!G147)</f>
        <v>42815</v>
      </c>
      <c r="U806" s="237">
        <f t="shared" si="95"/>
        <v>53</v>
      </c>
      <c r="V806" s="235">
        <f t="shared" si="92"/>
        <v>0.43280000000000007</v>
      </c>
      <c r="W806" s="235">
        <f t="shared" si="93"/>
        <v>0.51090315952888732</v>
      </c>
      <c r="X806">
        <f>IFERROR(INDEX(Rainfall_Wet!$O$2:$O$217,MATCH(B806, Rainfall_Wet!$A$2:$A$217,0)),"")</f>
        <v>205.76139209600001</v>
      </c>
      <c r="Y806" s="241">
        <v>39.96</v>
      </c>
      <c r="Z806" s="241">
        <v>12.920000000000002</v>
      </c>
      <c r="AA806" s="241">
        <v>47.12</v>
      </c>
      <c r="AB806" s="242" t="s">
        <v>2692</v>
      </c>
      <c r="AC806" s="241">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f>
        <v/>
      </c>
      <c r="AM806" t="str">
        <f>IF(ISNUMBER(SEARCH("H", 'WetLitterbags placem_collection'!Y147)),"YES","")</f>
        <v/>
      </c>
      <c r="AN806" t="str">
        <f>IF(ISNUMBER(SEARCH("R", 'WetLitterbags placem_collection'!Y147)),"YES","")</f>
        <v/>
      </c>
    </row>
    <row r="807" spans="1:40" ht="15" customHeight="1">
      <c r="A807" s="268" t="s">
        <v>2460</v>
      </c>
      <c r="B807" s="282">
        <f>'Dry_Litterbag Placem_Collection'!A148</f>
        <v>146</v>
      </c>
      <c r="C807" s="282" t="str">
        <f>'Dry_Litterbag Placem_Collection'!B148</f>
        <v xml:space="preserve">Mwantimba
</v>
      </c>
      <c r="D807" s="282" t="s">
        <v>2677</v>
      </c>
      <c r="E807" s="282" t="s">
        <v>20</v>
      </c>
      <c r="F807" s="282">
        <v>3</v>
      </c>
      <c r="G807" s="283" t="str">
        <f>'Dry_Litterbag Placem_Collection'!C148</f>
        <v>Wet_P3_T2</v>
      </c>
      <c r="H807" s="293" t="s">
        <v>3672</v>
      </c>
      <c r="I807" s="294" t="s">
        <v>298</v>
      </c>
      <c r="J807" s="233" t="str">
        <f>'WetLitterbags placem_collection'!Q148</f>
        <v>R468</v>
      </c>
      <c r="K807" s="235">
        <f>IFERROR(INDEX('Green_rooibos initial weight'!$C$5:$C$1749,MATCH(J807, 'Green_rooibos initial weight'!$A$5:$A$1749,0)),"")</f>
        <v>2.2869999999999999</v>
      </c>
      <c r="L807" s="235">
        <f t="shared" si="89"/>
        <v>2.0371999999999999</v>
      </c>
      <c r="M807" s="235">
        <f>AVERAGE('Ashed teabags wet'!$J$814:$J$816)</f>
        <v>2.2816647271287041</v>
      </c>
      <c r="N807" s="235">
        <f t="shared" si="90"/>
        <v>1.9907179261789338</v>
      </c>
      <c r="O807" s="235">
        <f>IF(IFERROR(INDEX('Both teabags AfterWet'!$D$1:$D$839,MATCH(J807,'Both teabags AfterWet'!$B$1:$B$839,0)),"")="","",(IFERROR(INDEX('Both teabags AfterWet'!$D$1:$D$839,MATCH(J807,'Both teabags AfterWet'!$B$1:$B$839,0)),"")))</f>
        <v>1.657</v>
      </c>
      <c r="P807" s="235">
        <f t="shared" si="91"/>
        <v>1.5064</v>
      </c>
      <c r="Q807" s="235">
        <f>IFERROR(INDEX('Ashed teabags wet'!$J$2:$J$825,MATCH(J807,'Ashed teabags wet'!$B$2:$B$825,0)),"")</f>
        <v>5.4683544303797067</v>
      </c>
      <c r="R807" s="235">
        <f t="shared" si="94"/>
        <v>1.42402470886076</v>
      </c>
      <c r="S807" s="236">
        <f>'WetLitterbags placem_collection'!E148</f>
        <v>42762</v>
      </c>
      <c r="T807" s="236">
        <f>IF('WetLitterbags placem_collection'!G148="","",'WetLitterbags placem_collection'!G148)</f>
        <v>42815</v>
      </c>
      <c r="U807" s="237">
        <f t="shared" si="95"/>
        <v>53</v>
      </c>
      <c r="V807" s="235">
        <f t="shared" si="92"/>
        <v>0.53079999999999994</v>
      </c>
      <c r="W807" s="235">
        <f t="shared" si="93"/>
        <v>0.56669321731817379</v>
      </c>
      <c r="X807">
        <f>IFERROR(INDEX(Rainfall_Wet!$O$2:$O$217,MATCH(B807, Rainfall_Wet!$A$2:$A$217,0)),"")</f>
        <v>205.76139209600001</v>
      </c>
      <c r="Y807" s="241">
        <v>39.96</v>
      </c>
      <c r="Z807" s="241">
        <v>12.920000000000002</v>
      </c>
      <c r="AA807" s="241">
        <v>47.12</v>
      </c>
      <c r="AB807" s="242" t="s">
        <v>2692</v>
      </c>
      <c r="AC807" s="241">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f>
        <v/>
      </c>
      <c r="AM807" t="str">
        <f>IF(ISNUMBER(SEARCH("H", 'WetLitterbags placem_collection'!Y148)),"YES","")</f>
        <v/>
      </c>
      <c r="AN807" t="str">
        <f>IF(ISNUMBER(SEARCH("R", 'WetLitterbags placem_collection'!Y148)),"YES","")</f>
        <v/>
      </c>
    </row>
    <row r="808" spans="1:40" ht="15" customHeight="1">
      <c r="A808" s="268" t="s">
        <v>2460</v>
      </c>
      <c r="B808" s="282">
        <f>'Dry_Litterbag Placem_Collection'!A149</f>
        <v>147</v>
      </c>
      <c r="C808" s="282" t="str">
        <f>'Dry_Litterbag Placem_Collection'!B149</f>
        <v xml:space="preserve">Mwantimba
</v>
      </c>
      <c r="D808" s="282" t="s">
        <v>2677</v>
      </c>
      <c r="E808" s="282" t="s">
        <v>20</v>
      </c>
      <c r="F808" s="282">
        <v>3</v>
      </c>
      <c r="G808" s="283" t="str">
        <f>'Dry_Litterbag Placem_Collection'!C149</f>
        <v>Wet_P3_T3</v>
      </c>
      <c r="H808" s="293" t="s">
        <v>3672</v>
      </c>
      <c r="I808" s="294" t="s">
        <v>298</v>
      </c>
      <c r="J808" s="233" t="str">
        <f>'WetLitterbags placem_collection'!Q149</f>
        <v>R582</v>
      </c>
      <c r="K808" s="235">
        <f>IFERROR(INDEX('Green_rooibos initial weight'!$C$5:$C$1749,MATCH(J808, 'Green_rooibos initial weight'!$A$5:$A$1749,0)),"")</f>
        <v>2.2360000000000002</v>
      </c>
      <c r="L808" s="235">
        <f t="shared" si="89"/>
        <v>1.9862000000000002</v>
      </c>
      <c r="M808" s="235">
        <f>AVERAGE('Ashed teabags wet'!$J$814:$J$816)</f>
        <v>2.2816647271287041</v>
      </c>
      <c r="N808" s="235">
        <f t="shared" si="90"/>
        <v>1.9408815751897699</v>
      </c>
      <c r="O808" s="235">
        <f>IF(IFERROR(INDEX('Both teabags AfterWet'!$D$1:$D$839,MATCH(J808,'Both teabags AfterWet'!$B$1:$B$839,0)),"")="","",(IFERROR(INDEX('Both teabags AfterWet'!$D$1:$D$839,MATCH(J808,'Both teabags AfterWet'!$B$1:$B$839,0)),"")))</f>
        <v>1.742</v>
      </c>
      <c r="P808" s="235">
        <f t="shared" si="91"/>
        <v>1.5913999999999999</v>
      </c>
      <c r="Q808" s="235">
        <f>IFERROR(INDEX('Ashed teabags wet'!$J$2:$J$825,MATCH(J808,'Ashed teabags wet'!$B$2:$B$825,0)),"")</f>
        <v>1.3068731848979416</v>
      </c>
      <c r="R808" s="235">
        <f t="shared" si="94"/>
        <v>1.570602420135534</v>
      </c>
      <c r="S808" s="236">
        <f>'WetLitterbags placem_collection'!E149</f>
        <v>42762</v>
      </c>
      <c r="T808" s="236">
        <f>IF('WetLitterbags placem_collection'!G149="","",'WetLitterbags placem_collection'!G149)</f>
        <v>42816</v>
      </c>
      <c r="U808" s="237">
        <f t="shared" si="95"/>
        <v>54</v>
      </c>
      <c r="V808" s="235">
        <f t="shared" si="92"/>
        <v>0.39480000000000026</v>
      </c>
      <c r="W808" s="235">
        <f t="shared" si="93"/>
        <v>0.37027915505423592</v>
      </c>
      <c r="X808">
        <f>IFERROR(INDEX(Rainfall_Wet!$O$2:$O$217,MATCH(B808, Rainfall_Wet!$A$2:$A$217,0)),"")</f>
        <v>206.85140822299999</v>
      </c>
      <c r="Y808" s="241">
        <v>39.96</v>
      </c>
      <c r="Z808" s="241">
        <v>12.920000000000002</v>
      </c>
      <c r="AA808" s="241">
        <v>47.12</v>
      </c>
      <c r="AB808" s="242" t="s">
        <v>2692</v>
      </c>
      <c r="AC808" s="241">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f>
        <v/>
      </c>
      <c r="AM808" t="str">
        <f>IF(ISNUMBER(SEARCH("H", 'WetLitterbags placem_collection'!Y149)),"YES","")</f>
        <v/>
      </c>
      <c r="AN808" t="str">
        <f>IF(ISNUMBER(SEARCH("R", 'WetLitterbags placem_collection'!Y149)),"YES","")</f>
        <v/>
      </c>
    </row>
    <row r="809" spans="1:40" ht="15" customHeight="1">
      <c r="A809" s="268" t="s">
        <v>2460</v>
      </c>
      <c r="B809" s="282">
        <f>'Dry_Litterbag Placem_Collection'!A150</f>
        <v>148</v>
      </c>
      <c r="C809" s="282" t="str">
        <f>'Dry_Litterbag Placem_Collection'!B150</f>
        <v xml:space="preserve">Mwantimba
</v>
      </c>
      <c r="D809" s="282" t="s">
        <v>2677</v>
      </c>
      <c r="E809" s="282" t="s">
        <v>20</v>
      </c>
      <c r="F809" s="282">
        <v>3</v>
      </c>
      <c r="G809" s="283" t="str">
        <f>'Dry_Litterbag Placem_Collection'!C150</f>
        <v>Wet_P3_T4</v>
      </c>
      <c r="H809" s="293" t="s">
        <v>3672</v>
      </c>
      <c r="I809" s="294" t="s">
        <v>298</v>
      </c>
      <c r="J809" s="233" t="str">
        <f>'WetLitterbags placem_collection'!Q150</f>
        <v>R20</v>
      </c>
      <c r="K809" s="235">
        <f>IFERROR(INDEX('Green_rooibos initial weight'!$C$5:$C$1749,MATCH(J809, 'Green_rooibos initial weight'!$A$5:$A$1749,0)),"")</f>
        <v>2.2400000000000002</v>
      </c>
      <c r="L809" s="235">
        <f t="shared" si="89"/>
        <v>1.9902000000000002</v>
      </c>
      <c r="M809" s="235">
        <f>AVERAGE('Ashed teabags wet'!$J$814:$J$816)</f>
        <v>2.2816647271287041</v>
      </c>
      <c r="N809" s="235">
        <f t="shared" si="90"/>
        <v>1.9447903086006848</v>
      </c>
      <c r="O809" s="235">
        <f>IF(IFERROR(INDEX('Both teabags AfterWet'!$D$1:$D$839,MATCH(J809,'Both teabags AfterWet'!$B$1:$B$839,0)),"")="","",(IFERROR(INDEX('Both teabags AfterWet'!$D$1:$D$839,MATCH(J809,'Both teabags AfterWet'!$B$1:$B$839,0)),"")))</f>
        <v>1.6375999999999999</v>
      </c>
      <c r="P809" s="235">
        <f t="shared" si="91"/>
        <v>1.4869999999999999</v>
      </c>
      <c r="Q809" s="235">
        <f>IFERROR(INDEX('Ashed teabags wet'!$J$2:$J$825,MATCH(J809,'Ashed teabags wet'!$B$2:$B$825,0)),"")</f>
        <v>56.818181818177493</v>
      </c>
      <c r="R809" s="235">
        <f t="shared" si="94"/>
        <v>0.64211363636370067</v>
      </c>
      <c r="S809" s="236">
        <f>'WetLitterbags placem_collection'!E150</f>
        <v>42762</v>
      </c>
      <c r="T809" s="236">
        <f>IF('WetLitterbags placem_collection'!G150="","",'WetLitterbags placem_collection'!G150)</f>
        <v>42816</v>
      </c>
      <c r="U809" s="237">
        <f t="shared" si="95"/>
        <v>54</v>
      </c>
      <c r="V809" s="235">
        <f t="shared" si="92"/>
        <v>0.50320000000000031</v>
      </c>
      <c r="W809" s="235">
        <f t="shared" si="93"/>
        <v>1.3026766722369842</v>
      </c>
      <c r="X809">
        <f>IFERROR(INDEX(Rainfall_Wet!$O$2:$O$217,MATCH(B809, Rainfall_Wet!$A$2:$A$217,0)),"")</f>
        <v>206.85140822299999</v>
      </c>
      <c r="Y809" s="241">
        <v>39.96</v>
      </c>
      <c r="Z809" s="241">
        <v>12.920000000000002</v>
      </c>
      <c r="AA809" s="241">
        <v>47.12</v>
      </c>
      <c r="AB809" s="242" t="s">
        <v>2692</v>
      </c>
      <c r="AC809" s="241">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f>
        <v/>
      </c>
      <c r="AM809" t="str">
        <f>IF(ISNUMBER(SEARCH("H", 'WetLitterbags placem_collection'!Y150)),"YES","")</f>
        <v/>
      </c>
      <c r="AN809" t="str">
        <f>IF(ISNUMBER(SEARCH("R", 'WetLitterbags placem_collection'!Y150)),"YES","")</f>
        <v/>
      </c>
    </row>
    <row r="810" spans="1:40" ht="15" customHeight="1">
      <c r="A810" s="268" t="s">
        <v>2460</v>
      </c>
      <c r="B810" s="282">
        <f>'Dry_Litterbag Placem_Collection'!A151</f>
        <v>149</v>
      </c>
      <c r="C810" s="282" t="str">
        <f>'Dry_Litterbag Placem_Collection'!B151</f>
        <v xml:space="preserve">Mwantimba
</v>
      </c>
      <c r="D810" s="282" t="s">
        <v>2677</v>
      </c>
      <c r="E810" s="282" t="s">
        <v>20</v>
      </c>
      <c r="F810" s="282">
        <v>3</v>
      </c>
      <c r="G810" s="283" t="str">
        <f>'Dry_Litterbag Placem_Collection'!C151</f>
        <v>Wet_P3_T5</v>
      </c>
      <c r="H810" s="293" t="s">
        <v>3672</v>
      </c>
      <c r="I810" s="294" t="s">
        <v>298</v>
      </c>
      <c r="J810" s="233" t="str">
        <f>'WetLitterbags placem_collection'!Q151</f>
        <v>R533</v>
      </c>
      <c r="K810" s="235">
        <f>IFERROR(INDEX('Green_rooibos initial weight'!$C$5:$C$1749,MATCH(J810, 'Green_rooibos initial weight'!$A$5:$A$1749,0)),"")</f>
        <v>2.1970000000000001</v>
      </c>
      <c r="L810" s="235">
        <f t="shared" si="89"/>
        <v>1.9472</v>
      </c>
      <c r="M810" s="235">
        <f>AVERAGE('Ashed teabags wet'!$J$814:$J$816)</f>
        <v>2.2816647271287041</v>
      </c>
      <c r="N810" s="235">
        <f t="shared" si="90"/>
        <v>1.90277142443335</v>
      </c>
      <c r="O810" s="235">
        <f>IF(IFERROR(INDEX('Both teabags AfterWet'!$D$1:$D$839,MATCH(J810,'Both teabags AfterWet'!$B$1:$B$839,0)),"")="","",(IFERROR(INDEX('Both teabags AfterWet'!$D$1:$D$839,MATCH(J810,'Both teabags AfterWet'!$B$1:$B$839,0)),"")))</f>
        <v>1.7899</v>
      </c>
      <c r="P810" s="235">
        <f t="shared" si="91"/>
        <v>1.6393</v>
      </c>
      <c r="Q810" s="235">
        <f>IFERROR(INDEX('Ashed teabags wet'!$J$2:$J$825,MATCH(J810,'Ashed teabags wet'!$B$2:$B$825,0)),"")</f>
        <v>11.542288557213293</v>
      </c>
      <c r="R810" s="235">
        <f t="shared" si="94"/>
        <v>1.4500872636816025</v>
      </c>
      <c r="S810" s="236">
        <f>'WetLitterbags placem_collection'!E151</f>
        <v>42762</v>
      </c>
      <c r="T810" s="236">
        <f>IF('WetLitterbags placem_collection'!G151="","",'WetLitterbags placem_collection'!G151)</f>
        <v>42816</v>
      </c>
      <c r="U810" s="237">
        <f t="shared" si="95"/>
        <v>54</v>
      </c>
      <c r="V810" s="235">
        <f t="shared" si="92"/>
        <v>0.30790000000000006</v>
      </c>
      <c r="W810" s="235">
        <f t="shared" si="93"/>
        <v>0.45268416075174756</v>
      </c>
      <c r="X810">
        <f>IFERROR(INDEX(Rainfall_Wet!$O$2:$O$217,MATCH(B810, Rainfall_Wet!$A$2:$A$217,0)),"")</f>
        <v>206.85140822299999</v>
      </c>
      <c r="Y810" s="241">
        <v>39.96</v>
      </c>
      <c r="Z810" s="241">
        <v>12.920000000000002</v>
      </c>
      <c r="AA810" s="241">
        <v>47.12</v>
      </c>
      <c r="AB810" s="242" t="s">
        <v>2692</v>
      </c>
      <c r="AC810" s="241">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f>
        <v/>
      </c>
      <c r="AM810" t="str">
        <f>IF(ISNUMBER(SEARCH("H", 'WetLitterbags placem_collection'!Y151)),"YES","")</f>
        <v/>
      </c>
      <c r="AN810" t="str">
        <f>IF(ISNUMBER(SEARCH("R", 'WetLitterbags placem_collection'!Y151)),"YES","")</f>
        <v/>
      </c>
    </row>
    <row r="811" spans="1:40" ht="15" customHeight="1">
      <c r="A811" s="268" t="s">
        <v>2460</v>
      </c>
      <c r="B811" s="282">
        <f>'Dry_Litterbag Placem_Collection'!A152</f>
        <v>150</v>
      </c>
      <c r="C811" s="282" t="str">
        <f>'Dry_Litterbag Placem_Collection'!B152</f>
        <v xml:space="preserve">Mwantimba
</v>
      </c>
      <c r="D811" s="282" t="s">
        <v>2677</v>
      </c>
      <c r="E811" s="282" t="s">
        <v>20</v>
      </c>
      <c r="F811" s="282">
        <v>3</v>
      </c>
      <c r="G811" s="283" t="str">
        <f>'Dry_Litterbag Placem_Collection'!C152</f>
        <v>Wet_P3_T6</v>
      </c>
      <c r="H811" s="293" t="s">
        <v>3672</v>
      </c>
      <c r="I811" s="294" t="s">
        <v>298</v>
      </c>
      <c r="J811" s="233" t="str">
        <f>'WetLitterbags placem_collection'!Q152</f>
        <v>R572</v>
      </c>
      <c r="K811" s="235">
        <f>IFERROR(INDEX('Green_rooibos initial weight'!$C$5:$C$1749,MATCH(J811, 'Green_rooibos initial weight'!$A$5:$A$1749,0)),"")</f>
        <v>2.0819999999999999</v>
      </c>
      <c r="L811" s="235">
        <f t="shared" si="89"/>
        <v>1.8321999999999998</v>
      </c>
      <c r="M811" s="235">
        <f>AVERAGE('Ashed teabags wet'!$J$814:$J$816)</f>
        <v>2.2816647271287041</v>
      </c>
      <c r="N811" s="235">
        <f t="shared" si="90"/>
        <v>1.7903953388695477</v>
      </c>
      <c r="O811" s="235">
        <f>IF(IFERROR(INDEX('Both teabags AfterWet'!$D$1:$D$839,MATCH(J811,'Both teabags AfterWet'!$B$1:$B$839,0)),"")="","",(IFERROR(INDEX('Both teabags AfterWet'!$D$1:$D$839,MATCH(J811,'Both teabags AfterWet'!$B$1:$B$839,0)),"")))</f>
        <v>1.5680000000000001</v>
      </c>
      <c r="P811" s="235">
        <f t="shared" si="91"/>
        <v>1.4174</v>
      </c>
      <c r="Q811" s="235">
        <f>IFERROR(INDEX('Ashed teabags wet'!$J$2:$J$825,MATCH(J811,'Ashed teabags wet'!$B$2:$B$825,0)),"")</f>
        <v>7.1853320118927355</v>
      </c>
      <c r="R811" s="235">
        <f t="shared" si="94"/>
        <v>1.3155551040634323</v>
      </c>
      <c r="S811" s="236">
        <f>'WetLitterbags placem_collection'!E152</f>
        <v>42762</v>
      </c>
      <c r="T811" s="236">
        <f>IF('WetLitterbags placem_collection'!G152="","",'WetLitterbags placem_collection'!G152)</f>
        <v>42816</v>
      </c>
      <c r="U811" s="237">
        <f t="shared" si="95"/>
        <v>54</v>
      </c>
      <c r="V811" s="235">
        <f t="shared" si="92"/>
        <v>0.41479999999999984</v>
      </c>
      <c r="W811" s="235">
        <f t="shared" si="93"/>
        <v>0.47484023480611537</v>
      </c>
      <c r="X811">
        <f>IFERROR(INDEX(Rainfall_Wet!$O$2:$O$217,MATCH(B811, Rainfall_Wet!$A$2:$A$217,0)),"")</f>
        <v>206.85140822299999</v>
      </c>
      <c r="Y811" s="241">
        <v>39.96</v>
      </c>
      <c r="Z811" s="241">
        <v>12.920000000000002</v>
      </c>
      <c r="AA811" s="241">
        <v>47.12</v>
      </c>
      <c r="AB811" s="242" t="s">
        <v>2692</v>
      </c>
      <c r="AC811" s="241">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f>
        <v/>
      </c>
      <c r="AM811" t="str">
        <f>IF(ISNUMBER(SEARCH("H", 'WetLitterbags placem_collection'!Y152)),"YES","")</f>
        <v/>
      </c>
      <c r="AN811" t="str">
        <f>IF(ISNUMBER(SEARCH("R", 'WetLitterbags placem_collection'!Y152)),"YES","")</f>
        <v/>
      </c>
    </row>
    <row r="812" spans="1:40" ht="15" customHeight="1">
      <c r="A812" s="268" t="s">
        <v>2460</v>
      </c>
      <c r="B812" s="282">
        <f>'Dry_Litterbag Placem_Collection'!A153</f>
        <v>151</v>
      </c>
      <c r="C812" s="282" t="str">
        <f>'Dry_Litterbag Placem_Collection'!B153</f>
        <v xml:space="preserve">Mwantimba
</v>
      </c>
      <c r="D812" s="282" t="s">
        <v>2677</v>
      </c>
      <c r="E812" s="282" t="s">
        <v>20</v>
      </c>
      <c r="F812" s="282">
        <v>3</v>
      </c>
      <c r="G812" s="283" t="str">
        <f>'Dry_Litterbag Placem_Collection'!C153</f>
        <v>Wet_P3_T7</v>
      </c>
      <c r="H812" s="293" t="s">
        <v>3672</v>
      </c>
      <c r="I812" s="294" t="s">
        <v>298</v>
      </c>
      <c r="J812" s="233" t="str">
        <f>'WetLitterbags placem_collection'!Q153</f>
        <v>R504</v>
      </c>
      <c r="K812" s="235">
        <f>IFERROR(INDEX('Green_rooibos initial weight'!$C$5:$C$1749,MATCH(J812, 'Green_rooibos initial weight'!$A$5:$A$1749,0)),"")</f>
        <v>2.1629999999999998</v>
      </c>
      <c r="L812" s="235">
        <f t="shared" si="89"/>
        <v>1.9131999999999998</v>
      </c>
      <c r="M812" s="235">
        <f>AVERAGE('Ashed teabags wet'!$J$814:$J$816)</f>
        <v>2.2816647271287041</v>
      </c>
      <c r="N812" s="235">
        <f t="shared" si="90"/>
        <v>1.8695471904405734</v>
      </c>
      <c r="O812" s="235">
        <f>IF(IFERROR(INDEX('Both teabags AfterWet'!$D$1:$D$839,MATCH(J812,'Both teabags AfterWet'!$B$1:$B$839,0)),"")="","",(IFERROR(INDEX('Both teabags AfterWet'!$D$1:$D$839,MATCH(J812,'Both teabags AfterWet'!$B$1:$B$839,0)),"")))</f>
        <v>1.798</v>
      </c>
      <c r="P812" s="235">
        <f t="shared" si="91"/>
        <v>1.6474</v>
      </c>
      <c r="Q812" s="235">
        <f>IFERROR(INDEX('Ashed teabags wet'!$J$2:$J$825,MATCH(J812,'Ashed teabags wet'!$B$2:$B$825,0)),"")</f>
        <v>6.3484251968501049</v>
      </c>
      <c r="R812" s="235">
        <f t="shared" si="94"/>
        <v>1.5428160433070914</v>
      </c>
      <c r="S812" s="236">
        <f>'WetLitterbags placem_collection'!E153</f>
        <v>42762</v>
      </c>
      <c r="T812" s="236">
        <f>IF('WetLitterbags placem_collection'!G153="","",'WetLitterbags placem_collection'!G153)</f>
        <v>42816</v>
      </c>
      <c r="U812" s="237">
        <f t="shared" si="95"/>
        <v>54</v>
      </c>
      <c r="V812" s="235">
        <f t="shared" si="92"/>
        <v>0.26579999999999981</v>
      </c>
      <c r="W812" s="235">
        <f t="shared" si="93"/>
        <v>0.32673114713348195</v>
      </c>
      <c r="X812">
        <f>IFERROR(INDEX(Rainfall_Wet!$O$2:$O$217,MATCH(B812, Rainfall_Wet!$A$2:$A$217,0)),"")</f>
        <v>206.85140822299999</v>
      </c>
      <c r="Y812" s="241">
        <v>39.96</v>
      </c>
      <c r="Z812" s="241">
        <v>12.920000000000002</v>
      </c>
      <c r="AA812" s="241">
        <v>47.12</v>
      </c>
      <c r="AB812" s="242" t="s">
        <v>2692</v>
      </c>
      <c r="AC812" s="241">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f>
        <v/>
      </c>
      <c r="AM812" t="str">
        <f>IF(ISNUMBER(SEARCH("H", 'WetLitterbags placem_collection'!Y153)),"YES","")</f>
        <v/>
      </c>
      <c r="AN812" t="str">
        <f>IF(ISNUMBER(SEARCH("R", 'WetLitterbags placem_collection'!Y153)),"YES","")</f>
        <v/>
      </c>
    </row>
    <row r="813" spans="1:40" ht="15" customHeight="1">
      <c r="A813" s="268" t="s">
        <v>2460</v>
      </c>
      <c r="B813" s="282">
        <f>'Dry_Litterbag Placem_Collection'!A154</f>
        <v>152</v>
      </c>
      <c r="C813" s="282" t="str">
        <f>'Dry_Litterbag Placem_Collection'!B154</f>
        <v xml:space="preserve">Mwantimba
</v>
      </c>
      <c r="D813" s="282" t="s">
        <v>2677</v>
      </c>
      <c r="E813" s="282" t="s">
        <v>20</v>
      </c>
      <c r="F813" s="282">
        <v>3</v>
      </c>
      <c r="G813" s="283" t="str">
        <f>'Dry_Litterbag Placem_Collection'!C154</f>
        <v>Wet_P3_T8</v>
      </c>
      <c r="H813" s="293" t="s">
        <v>3672</v>
      </c>
      <c r="I813" s="294" t="s">
        <v>298</v>
      </c>
      <c r="J813" s="233" t="str">
        <f>'WetLitterbags placem_collection'!Q154</f>
        <v>R579</v>
      </c>
      <c r="K813" s="235">
        <f>IFERROR(INDEX('Green_rooibos initial weight'!$C$5:$C$1749,MATCH(J813, 'Green_rooibos initial weight'!$A$5:$A$1749,0)),"")</f>
        <v>2.1349999999999998</v>
      </c>
      <c r="L813" s="235">
        <f t="shared" si="89"/>
        <v>1.8851999999999998</v>
      </c>
      <c r="M813" s="235">
        <f>AVERAGE('Ashed teabags wet'!$J$814:$J$816)</f>
        <v>2.2816647271287041</v>
      </c>
      <c r="N813" s="235">
        <f t="shared" si="90"/>
        <v>1.8421860565641694</v>
      </c>
      <c r="O813" s="235">
        <f>IF(IFERROR(INDEX('Both teabags AfterWet'!$D$1:$D$839,MATCH(J813,'Both teabags AfterWet'!$B$1:$B$839,0)),"")="","",(IFERROR(INDEX('Both teabags AfterWet'!$D$1:$D$839,MATCH(J813,'Both teabags AfterWet'!$B$1:$B$839,0)),"")))</f>
        <v>1.5234000000000001</v>
      </c>
      <c r="P813" s="235">
        <f t="shared" si="91"/>
        <v>1.3728</v>
      </c>
      <c r="Q813" s="235">
        <f>IFERROR(INDEX('Ashed teabags wet'!$J$2:$J$825,MATCH(J813,'Ashed teabags wet'!$B$2:$B$825,0)),"")</f>
        <v>5.1525762881442967</v>
      </c>
      <c r="R813" s="235">
        <f t="shared" si="94"/>
        <v>1.302065432716355</v>
      </c>
      <c r="S813" s="236">
        <f>'WetLitterbags placem_collection'!E154</f>
        <v>42762</v>
      </c>
      <c r="T813" s="236">
        <f>IF('WetLitterbags placem_collection'!G154="","",'WetLitterbags placem_collection'!G154)</f>
        <v>42816</v>
      </c>
      <c r="U813" s="237">
        <f t="shared" si="95"/>
        <v>54</v>
      </c>
      <c r="V813" s="235">
        <f t="shared" si="92"/>
        <v>0.51239999999999974</v>
      </c>
      <c r="W813" s="235">
        <f t="shared" si="93"/>
        <v>0.54012062384781445</v>
      </c>
      <c r="X813">
        <f>IFERROR(INDEX(Rainfall_Wet!$O$2:$O$217,MATCH(B813, Rainfall_Wet!$A$2:$A$217,0)),"")</f>
        <v>206.85140822299999</v>
      </c>
      <c r="Y813" s="241">
        <v>39.96</v>
      </c>
      <c r="Z813" s="241">
        <v>12.920000000000002</v>
      </c>
      <c r="AA813" s="241">
        <v>47.12</v>
      </c>
      <c r="AB813" s="242" t="s">
        <v>2692</v>
      </c>
      <c r="AC813" s="241">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f>
        <v/>
      </c>
      <c r="AM813" t="str">
        <f>IF(ISNUMBER(SEARCH("H", 'WetLitterbags placem_collection'!Y154)),"YES","")</f>
        <v/>
      </c>
      <c r="AN813" t="str">
        <f>IF(ISNUMBER(SEARCH("R", 'WetLitterbags placem_collection'!Y154)),"YES","")</f>
        <v/>
      </c>
    </row>
    <row r="814" spans="1:40" ht="15" customHeight="1">
      <c r="A814" s="268" t="s">
        <v>2460</v>
      </c>
      <c r="B814" s="282">
        <f>'Dry_Litterbag Placem_Collection'!A155</f>
        <v>153</v>
      </c>
      <c r="C814" s="282" t="str">
        <f>'Dry_Litterbag Placem_Collection'!B155</f>
        <v xml:space="preserve">Mwantimba
</v>
      </c>
      <c r="D814" s="282" t="s">
        <v>2677</v>
      </c>
      <c r="E814" s="282" t="s">
        <v>20</v>
      </c>
      <c r="F814" s="282">
        <v>4</v>
      </c>
      <c r="G814" s="283" t="str">
        <f>'Dry_Litterbag Placem_Collection'!C155</f>
        <v>Wet_P4_T1</v>
      </c>
      <c r="H814" s="293" t="s">
        <v>3672</v>
      </c>
      <c r="I814" s="294" t="s">
        <v>298</v>
      </c>
      <c r="J814" s="233" t="str">
        <f>'WetLitterbags placem_collection'!Q155</f>
        <v>R440</v>
      </c>
      <c r="K814" s="235">
        <f>IFERROR(INDEX('Green_rooibos initial weight'!$C$5:$C$1749,MATCH(J814, 'Green_rooibos initial weight'!$A$5:$A$1749,0)),"")</f>
        <v>2.1110000000000002</v>
      </c>
      <c r="L814" s="235">
        <f t="shared" si="89"/>
        <v>1.8612000000000002</v>
      </c>
      <c r="M814" s="235">
        <f>AVERAGE('Ashed teabags wet'!$J$814:$J$816)</f>
        <v>2.2816647271287041</v>
      </c>
      <c r="N814" s="235">
        <f t="shared" si="90"/>
        <v>1.8187336560986807</v>
      </c>
      <c r="O814" s="235">
        <f>IF(IFERROR(INDEX('Both teabags AfterWet'!$D$1:$D$839,MATCH(J814,'Both teabags AfterWet'!$B$1:$B$839,0)),"")="","",(IFERROR(INDEX('Both teabags AfterWet'!$D$1:$D$839,MATCH(J814,'Both teabags AfterWet'!$B$1:$B$839,0)),"")))</f>
        <v>1.6322000000000001</v>
      </c>
      <c r="P814" s="235">
        <f t="shared" si="91"/>
        <v>1.4816</v>
      </c>
      <c r="Q814" s="235">
        <f>IFERROR(INDEX('Ashed teabags wet'!$J$2:$J$825,MATCH(J814,'Ashed teabags wet'!$B$2:$B$825,0)),"")</f>
        <v>4.0218470705065492</v>
      </c>
      <c r="R814" s="235">
        <f t="shared" si="94"/>
        <v>1.4220123138033749</v>
      </c>
      <c r="S814" s="236">
        <f>'WetLitterbags placem_collection'!E155</f>
        <v>42762</v>
      </c>
      <c r="T814" s="236">
        <f>IF('WetLitterbags placem_collection'!G155="","",'WetLitterbags placem_collection'!G155)</f>
        <v>42816</v>
      </c>
      <c r="U814" s="237">
        <f t="shared" si="95"/>
        <v>54</v>
      </c>
      <c r="V814" s="235">
        <f t="shared" si="92"/>
        <v>0.37960000000000016</v>
      </c>
      <c r="W814" s="235">
        <f t="shared" si="93"/>
        <v>0.39672134229530576</v>
      </c>
      <c r="X814">
        <f>IFERROR(INDEX(Rainfall_Wet!$O$2:$O$217,MATCH(B814, Rainfall_Wet!$A$2:$A$217,0)),"")</f>
        <v>206.85140822299999</v>
      </c>
      <c r="Y814" s="241">
        <v>27.96</v>
      </c>
      <c r="Z814" s="241">
        <v>4.9200000000000017</v>
      </c>
      <c r="AA814" s="241">
        <v>67.12</v>
      </c>
      <c r="AB814" s="242" t="s">
        <v>2688</v>
      </c>
      <c r="AC814" s="241">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f>
        <v/>
      </c>
      <c r="AM814" t="str">
        <f>IF(ISNUMBER(SEARCH("H", 'WetLitterbags placem_collection'!Y155)),"YES","")</f>
        <v/>
      </c>
      <c r="AN814" t="str">
        <f>IF(ISNUMBER(SEARCH("R", 'WetLitterbags placem_collection'!Y155)),"YES","")</f>
        <v/>
      </c>
    </row>
    <row r="815" spans="1:40" ht="15" customHeight="1">
      <c r="A815" s="268" t="s">
        <v>2460</v>
      </c>
      <c r="B815" s="282">
        <f>'Dry_Litterbag Placem_Collection'!A156</f>
        <v>154</v>
      </c>
      <c r="C815" s="282" t="str">
        <f>'Dry_Litterbag Placem_Collection'!B156</f>
        <v xml:space="preserve">Mwantimba
</v>
      </c>
      <c r="D815" s="282" t="s">
        <v>2677</v>
      </c>
      <c r="E815" s="282" t="s">
        <v>20</v>
      </c>
      <c r="F815" s="282">
        <v>4</v>
      </c>
      <c r="G815" s="283" t="str">
        <f>'Dry_Litterbag Placem_Collection'!C156</f>
        <v>Wet_P4_T2</v>
      </c>
      <c r="H815" s="293" t="s">
        <v>3672</v>
      </c>
      <c r="I815" s="294" t="s">
        <v>298</v>
      </c>
      <c r="J815" s="233" t="str">
        <f>'WetLitterbags placem_collection'!Q156</f>
        <v>R485</v>
      </c>
      <c r="K815" s="235">
        <f>IFERROR(INDEX('Green_rooibos initial weight'!$C$5:$C$1749,MATCH(J815, 'Green_rooibos initial weight'!$A$5:$A$1749,0)),"")</f>
        <v>2.242</v>
      </c>
      <c r="L815" s="235">
        <f t="shared" si="89"/>
        <v>1.9922</v>
      </c>
      <c r="M815" s="235">
        <f>AVERAGE('Ashed teabags wet'!$J$814:$J$816)</f>
        <v>2.2816647271287041</v>
      </c>
      <c r="N815" s="235">
        <f t="shared" si="90"/>
        <v>1.9467446753061419</v>
      </c>
      <c r="O815" s="235">
        <f>IF(IFERROR(INDEX('Both teabags AfterWet'!$D$1:$D$839,MATCH(J815,'Both teabags AfterWet'!$B$1:$B$839,0)),"")="","",(IFERROR(INDEX('Both teabags AfterWet'!$D$1:$D$839,MATCH(J815,'Both teabags AfterWet'!$B$1:$B$839,0)),"")))</f>
        <v>1.839</v>
      </c>
      <c r="P815" s="235">
        <f t="shared" si="91"/>
        <v>1.6883999999999999</v>
      </c>
      <c r="Q815" s="235">
        <f>IFERROR(INDEX('Ashed teabags wet'!$J$2:$J$825,MATCH(J815,'Ashed teabags wet'!$B$2:$B$825,0)),"")</f>
        <v>11.924381968008097</v>
      </c>
      <c r="R815" s="235">
        <f t="shared" si="94"/>
        <v>1.4870687348521512</v>
      </c>
      <c r="S815" s="236">
        <f>'WetLitterbags placem_collection'!E156</f>
        <v>42762</v>
      </c>
      <c r="T815" s="236">
        <f>IF('WetLitterbags placem_collection'!G156="","",'WetLitterbags placem_collection'!G156)</f>
        <v>42816</v>
      </c>
      <c r="U815" s="237">
        <f t="shared" si="95"/>
        <v>54</v>
      </c>
      <c r="V815" s="235">
        <f t="shared" si="92"/>
        <v>0.30380000000000007</v>
      </c>
      <c r="W815" s="235">
        <f t="shared" si="93"/>
        <v>0.45967594045399074</v>
      </c>
      <c r="X815">
        <f>IFERROR(INDEX(Rainfall_Wet!$O$2:$O$217,MATCH(B815, Rainfall_Wet!$A$2:$A$217,0)),"")</f>
        <v>206.85140822299999</v>
      </c>
      <c r="Y815" s="241">
        <v>27.96</v>
      </c>
      <c r="Z815" s="241">
        <v>4.9200000000000017</v>
      </c>
      <c r="AA815" s="241">
        <v>67.12</v>
      </c>
      <c r="AB815" s="242" t="s">
        <v>2688</v>
      </c>
      <c r="AC815" s="241">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f>
        <v/>
      </c>
      <c r="AM815" t="str">
        <f>IF(ISNUMBER(SEARCH("H", 'WetLitterbags placem_collection'!Y156)),"YES","")</f>
        <v/>
      </c>
      <c r="AN815" t="str">
        <f>IF(ISNUMBER(SEARCH("R", 'WetLitterbags placem_collection'!Y156)),"YES","")</f>
        <v/>
      </c>
    </row>
    <row r="816" spans="1:40" ht="15" customHeight="1">
      <c r="A816" s="268" t="s">
        <v>2460</v>
      </c>
      <c r="B816" s="282">
        <f>'Dry_Litterbag Placem_Collection'!A157</f>
        <v>155</v>
      </c>
      <c r="C816" s="282" t="str">
        <f>'Dry_Litterbag Placem_Collection'!B157</f>
        <v xml:space="preserve">Mwantimba
</v>
      </c>
      <c r="D816" s="282" t="s">
        <v>2677</v>
      </c>
      <c r="E816" s="282" t="s">
        <v>20</v>
      </c>
      <c r="F816" s="282">
        <v>4</v>
      </c>
      <c r="G816" s="283" t="str">
        <f>'Dry_Litterbag Placem_Collection'!C157</f>
        <v>Wet_P4_T3</v>
      </c>
      <c r="H816" s="293" t="s">
        <v>3672</v>
      </c>
      <c r="I816" s="294" t="s">
        <v>298</v>
      </c>
      <c r="J816" s="233" t="str">
        <f>'WetLitterbags placem_collection'!Q157</f>
        <v>R556</v>
      </c>
      <c r="K816" s="235">
        <f>IFERROR(INDEX('Green_rooibos initial weight'!$C$5:$C$1749,MATCH(J816, 'Green_rooibos initial weight'!$A$5:$A$1749,0)),"")</f>
        <v>2.0830000000000002</v>
      </c>
      <c r="L816" s="235">
        <f t="shared" si="89"/>
        <v>1.8332000000000002</v>
      </c>
      <c r="M816" s="235">
        <f>AVERAGE('Ashed teabags wet'!$J$814:$J$816)</f>
        <v>2.2816647271287041</v>
      </c>
      <c r="N816" s="235">
        <f t="shared" si="90"/>
        <v>1.7913725222222767</v>
      </c>
      <c r="O816" s="235">
        <f>IF(IFERROR(INDEX('Both teabags AfterWet'!$D$1:$D$839,MATCH(J816,'Both teabags AfterWet'!$B$1:$B$839,0)),"")="","",(IFERROR(INDEX('Both teabags AfterWet'!$D$1:$D$839,MATCH(J816,'Both teabags AfterWet'!$B$1:$B$839,0)),"")))</f>
        <v>1.643</v>
      </c>
      <c r="P816" s="235">
        <f t="shared" si="91"/>
        <v>1.4923999999999999</v>
      </c>
      <c r="Q816" s="235">
        <f>IFERROR(INDEX('Ashed teabags wet'!$J$2:$J$825,MATCH(J816,'Ashed teabags wet'!$B$2:$B$825,0)),"")</f>
        <v>7.5886170743882877</v>
      </c>
      <c r="R816" s="235">
        <f t="shared" si="94"/>
        <v>1.3791474787818292</v>
      </c>
      <c r="S816" s="236">
        <f>'WetLitterbags placem_collection'!E157</f>
        <v>42762</v>
      </c>
      <c r="T816" s="236">
        <f>IF('WetLitterbags placem_collection'!G157="","",'WetLitterbags placem_collection'!G157)</f>
        <v>42816</v>
      </c>
      <c r="U816" s="237">
        <f t="shared" si="95"/>
        <v>54</v>
      </c>
      <c r="V816" s="235">
        <f t="shared" si="92"/>
        <v>0.34080000000000021</v>
      </c>
      <c r="W816" s="235">
        <f t="shared" si="93"/>
        <v>0.41222504344044753</v>
      </c>
      <c r="X816">
        <f>IFERROR(INDEX(Rainfall_Wet!$O$2:$O$217,MATCH(B816, Rainfall_Wet!$A$2:$A$217,0)),"")</f>
        <v>206.85140822299999</v>
      </c>
      <c r="Y816" s="241">
        <v>27.96</v>
      </c>
      <c r="Z816" s="241">
        <v>4.9200000000000017</v>
      </c>
      <c r="AA816" s="241">
        <v>67.12</v>
      </c>
      <c r="AB816" s="242" t="s">
        <v>2688</v>
      </c>
      <c r="AC816" s="241">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f>
        <v/>
      </c>
      <c r="AM816" t="str">
        <f>IF(ISNUMBER(SEARCH("H", 'WetLitterbags placem_collection'!Y157)),"YES","")</f>
        <v/>
      </c>
      <c r="AN816" t="str">
        <f>IF(ISNUMBER(SEARCH("R", 'WetLitterbags placem_collection'!Y157)),"YES","")</f>
        <v/>
      </c>
    </row>
    <row r="817" spans="1:40" ht="15" customHeight="1">
      <c r="A817" s="268" t="s">
        <v>2460</v>
      </c>
      <c r="B817" s="282">
        <f>'Dry_Litterbag Placem_Collection'!A158</f>
        <v>156</v>
      </c>
      <c r="C817" s="282" t="str">
        <f>'Dry_Litterbag Placem_Collection'!B158</f>
        <v xml:space="preserve">Mwantimba
</v>
      </c>
      <c r="D817" s="282" t="s">
        <v>2677</v>
      </c>
      <c r="E817" s="282" t="s">
        <v>20</v>
      </c>
      <c r="F817" s="282">
        <v>4</v>
      </c>
      <c r="G817" s="283" t="str">
        <f>'Dry_Litterbag Placem_Collection'!C158</f>
        <v>Wet_P4_T4</v>
      </c>
      <c r="H817" s="293" t="s">
        <v>3672</v>
      </c>
      <c r="I817" s="294" t="s">
        <v>298</v>
      </c>
      <c r="J817" s="233" t="str">
        <f>'WetLitterbags placem_collection'!Q158</f>
        <v>R464</v>
      </c>
      <c r="K817" s="235">
        <f>IFERROR(INDEX('Green_rooibos initial weight'!$C$5:$C$1749,MATCH(J817, 'Green_rooibos initial weight'!$A$5:$A$1749,0)),"")</f>
        <v>2.2040000000000002</v>
      </c>
      <c r="L817" s="235">
        <f t="shared" si="89"/>
        <v>1.9542000000000002</v>
      </c>
      <c r="M817" s="235">
        <f>AVERAGE('Ashed teabags wet'!$J$814:$J$816)</f>
        <v>2.2816647271287041</v>
      </c>
      <c r="N817" s="235">
        <f t="shared" si="90"/>
        <v>1.909611707902451</v>
      </c>
      <c r="O817" s="235">
        <f>IF(IFERROR(INDEX('Both teabags AfterWet'!$D$1:$D$839,MATCH(J817,'Both teabags AfterWet'!$B$1:$B$839,0)),"")="","",(IFERROR(INDEX('Both teabags AfterWet'!$D$1:$D$839,MATCH(J817,'Both teabags AfterWet'!$B$1:$B$839,0)),"")))</f>
        <v>1.802</v>
      </c>
      <c r="P817" s="235">
        <f t="shared" si="91"/>
        <v>1.6514</v>
      </c>
      <c r="Q817" s="235">
        <f>IFERROR(INDEX('Ashed teabags wet'!$J$2:$J$825,MATCH(J817,'Ashed teabags wet'!$B$2:$B$825,0)),"")</f>
        <v>8.8737201365180916</v>
      </c>
      <c r="R817" s="235">
        <f t="shared" si="94"/>
        <v>1.5048593856655401</v>
      </c>
      <c r="S817" s="236">
        <f>'WetLitterbags placem_collection'!E158</f>
        <v>42762</v>
      </c>
      <c r="T817" s="236">
        <f>IF('WetLitterbags placem_collection'!G158="","",'WetLitterbags placem_collection'!G158)</f>
        <v>42816</v>
      </c>
      <c r="U817" s="237">
        <f t="shared" si="95"/>
        <v>54</v>
      </c>
      <c r="V817" s="235">
        <f t="shared" si="92"/>
        <v>0.30280000000000018</v>
      </c>
      <c r="W817" s="235">
        <f t="shared" si="93"/>
        <v>0.40475232223691093</v>
      </c>
      <c r="X817">
        <f>IFERROR(INDEX(Rainfall_Wet!$O$2:$O$217,MATCH(B817, Rainfall_Wet!$A$2:$A$217,0)),"")</f>
        <v>206.85140822299999</v>
      </c>
      <c r="Y817" s="241">
        <v>27.96</v>
      </c>
      <c r="Z817" s="241">
        <v>4.9200000000000017</v>
      </c>
      <c r="AA817" s="241">
        <v>67.12</v>
      </c>
      <c r="AB817" s="242" t="s">
        <v>2688</v>
      </c>
      <c r="AC817" s="241">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f>
        <v/>
      </c>
      <c r="AM817" t="str">
        <f>IF(ISNUMBER(SEARCH("H", 'WetLitterbags placem_collection'!Y158)),"YES","")</f>
        <v/>
      </c>
      <c r="AN817" t="str">
        <f>IF(ISNUMBER(SEARCH("R", 'WetLitterbags placem_collection'!Y158)),"YES","")</f>
        <v>YES</v>
      </c>
    </row>
    <row r="818" spans="1:40" ht="15" customHeight="1">
      <c r="A818" s="268" t="s">
        <v>2460</v>
      </c>
      <c r="B818" s="282">
        <f>'Dry_Litterbag Placem_Collection'!A159</f>
        <v>157</v>
      </c>
      <c r="C818" s="282" t="str">
        <f>'Dry_Litterbag Placem_Collection'!B159</f>
        <v xml:space="preserve">Mwantimba
</v>
      </c>
      <c r="D818" s="282" t="s">
        <v>2677</v>
      </c>
      <c r="E818" s="282" t="s">
        <v>20</v>
      </c>
      <c r="F818" s="282">
        <v>4</v>
      </c>
      <c r="G818" s="283" t="str">
        <f>'Dry_Litterbag Placem_Collection'!C159</f>
        <v>Wet_P4_T5</v>
      </c>
      <c r="H818" s="293" t="s">
        <v>3672</v>
      </c>
      <c r="I818" s="294" t="s">
        <v>298</v>
      </c>
      <c r="J818" s="233" t="str">
        <f>'WetLitterbags placem_collection'!Q159</f>
        <v>R35</v>
      </c>
      <c r="K818" s="235">
        <f>IFERROR(INDEX('Green_rooibos initial weight'!$C$5:$C$1749,MATCH(J818, 'Green_rooibos initial weight'!$A$5:$A$1749,0)),"")</f>
        <v>2.0630000000000002</v>
      </c>
      <c r="L818" s="235">
        <f t="shared" si="89"/>
        <v>1.8132000000000001</v>
      </c>
      <c r="M818" s="235">
        <f>AVERAGE('Ashed teabags wet'!$J$814:$J$816)</f>
        <v>2.2816647271287041</v>
      </c>
      <c r="N818" s="235">
        <f t="shared" si="90"/>
        <v>1.7718288551677024</v>
      </c>
      <c r="O818" s="235">
        <f>IF(IFERROR(INDEX('Both teabags AfterWet'!$D$1:$D$839,MATCH(J818,'Both teabags AfterWet'!$B$1:$B$839,0)),"")="","",(IFERROR(INDEX('Both teabags AfterWet'!$D$1:$D$839,MATCH(J818,'Both teabags AfterWet'!$B$1:$B$839,0)),"")))</f>
        <v>1.994</v>
      </c>
      <c r="P818" s="235">
        <f t="shared" si="91"/>
        <v>1.8433999999999999</v>
      </c>
      <c r="Q818" s="235">
        <f>IFERROR(INDEX('Ashed teabags wet'!$J$2:$J$825,MATCH(J818,'Ashed teabags wet'!$B$2:$B$825,0)),"")</f>
        <v>10.019743336623607</v>
      </c>
      <c r="R818" s="235">
        <f t="shared" si="94"/>
        <v>1.6586960513326803</v>
      </c>
      <c r="S818" s="236">
        <f>'WetLitterbags placem_collection'!E159</f>
        <v>42762</v>
      </c>
      <c r="T818" s="236">
        <f>IF('WetLitterbags placem_collection'!G159="","",'WetLitterbags placem_collection'!G159)</f>
        <v>42816</v>
      </c>
      <c r="U818" s="237">
        <f t="shared" si="95"/>
        <v>54</v>
      </c>
      <c r="V818" s="235">
        <f t="shared" si="92"/>
        <v>-3.0199999999999783E-2</v>
      </c>
      <c r="W818" s="235">
        <f t="shared" si="93"/>
        <v>0.11313280383502211</v>
      </c>
      <c r="X818">
        <f>IFERROR(INDEX(Rainfall_Wet!$O$2:$O$217,MATCH(B818, Rainfall_Wet!$A$2:$A$217,0)),"")</f>
        <v>206.85140822299999</v>
      </c>
      <c r="Y818" s="241">
        <v>27.96</v>
      </c>
      <c r="Z818" s="241">
        <v>4.9200000000000017</v>
      </c>
      <c r="AA818" s="241">
        <v>67.12</v>
      </c>
      <c r="AB818" s="242" t="s">
        <v>2688</v>
      </c>
      <c r="AC818" s="241">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f>
        <v/>
      </c>
      <c r="AM818" t="str">
        <f>IF(ISNUMBER(SEARCH("H", 'WetLitterbags placem_collection'!Y159)),"YES","")</f>
        <v/>
      </c>
      <c r="AN818" t="str">
        <f>IF(ISNUMBER(SEARCH("R", 'WetLitterbags placem_collection'!Y159)),"YES","")</f>
        <v/>
      </c>
    </row>
    <row r="819" spans="1:40" ht="15" customHeight="1">
      <c r="A819" s="268" t="s">
        <v>2460</v>
      </c>
      <c r="B819" s="282">
        <f>'Dry_Litterbag Placem_Collection'!A160</f>
        <v>158</v>
      </c>
      <c r="C819" s="282" t="str">
        <f>'Dry_Litterbag Placem_Collection'!B160</f>
        <v xml:space="preserve">Mwantimba
</v>
      </c>
      <c r="D819" s="282" t="s">
        <v>2677</v>
      </c>
      <c r="E819" s="282" t="s">
        <v>20</v>
      </c>
      <c r="F819" s="282">
        <v>4</v>
      </c>
      <c r="G819" s="283" t="str">
        <f>'Dry_Litterbag Placem_Collection'!C160</f>
        <v>Wet_P4_T6</v>
      </c>
      <c r="H819" s="293" t="s">
        <v>3672</v>
      </c>
      <c r="I819" s="294" t="s">
        <v>298</v>
      </c>
      <c r="J819" s="233" t="str">
        <f>'WetLitterbags placem_collection'!Q160</f>
        <v>R570</v>
      </c>
      <c r="K819" s="235">
        <f>IFERROR(INDEX('Green_rooibos initial weight'!$C$5:$C$1749,MATCH(J819, 'Green_rooibos initial weight'!$A$5:$A$1749,0)),"")</f>
        <v>2.0910000000000002</v>
      </c>
      <c r="L819" s="235">
        <f t="shared" si="89"/>
        <v>1.8412000000000002</v>
      </c>
      <c r="M819" s="235">
        <f>AVERAGE('Ashed teabags wet'!$J$814:$J$816)</f>
        <v>2.2816647271287041</v>
      </c>
      <c r="N819" s="235">
        <f t="shared" si="90"/>
        <v>1.7991899890441065</v>
      </c>
      <c r="O819" s="235">
        <f>IF(IFERROR(INDEX('Both teabags AfterWet'!$D$1:$D$839,MATCH(J819,'Both teabags AfterWet'!$B$1:$B$839,0)),"")="","",(IFERROR(INDEX('Both teabags AfterWet'!$D$1:$D$839,MATCH(J819,'Both teabags AfterWet'!$B$1:$B$839,0)),"")))</f>
        <v>1.718</v>
      </c>
      <c r="P819" s="235">
        <f t="shared" si="91"/>
        <v>1.5673999999999999</v>
      </c>
      <c r="Q819" s="235">
        <f>IFERROR(INDEX('Ashed teabags wet'!$J$2:$J$825,MATCH(J819,'Ashed teabags wet'!$B$2:$B$825,0)),"")</f>
        <v>4.5090180360722032</v>
      </c>
      <c r="R819" s="235">
        <f t="shared" si="94"/>
        <v>1.4967256513026042</v>
      </c>
      <c r="S819" s="236">
        <f>'WetLitterbags placem_collection'!E160</f>
        <v>42762</v>
      </c>
      <c r="T819" s="236">
        <f>IF('WetLitterbags placem_collection'!G160="","",'WetLitterbags placem_collection'!G160)</f>
        <v>42816</v>
      </c>
      <c r="U819" s="237">
        <f t="shared" si="95"/>
        <v>54</v>
      </c>
      <c r="V819" s="235">
        <f t="shared" si="92"/>
        <v>0.27380000000000027</v>
      </c>
      <c r="W819" s="235">
        <f t="shared" si="93"/>
        <v>0.30246433774150239</v>
      </c>
      <c r="X819">
        <f>IFERROR(INDEX(Rainfall_Wet!$O$2:$O$217,MATCH(B819, Rainfall_Wet!$A$2:$A$217,0)),"")</f>
        <v>206.85140822299999</v>
      </c>
      <c r="Y819" s="241">
        <v>27.96</v>
      </c>
      <c r="Z819" s="241">
        <v>4.9200000000000017</v>
      </c>
      <c r="AA819" s="241">
        <v>67.12</v>
      </c>
      <c r="AB819" s="242" t="s">
        <v>2688</v>
      </c>
      <c r="AC819" s="241">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f>
        <v/>
      </c>
      <c r="AM819" t="str">
        <f>IF(ISNUMBER(SEARCH("H", 'WetLitterbags placem_collection'!Y160)),"YES","")</f>
        <v/>
      </c>
      <c r="AN819" t="str">
        <f>IF(ISNUMBER(SEARCH("R", 'WetLitterbags placem_collection'!Y160)),"YES","")</f>
        <v/>
      </c>
    </row>
    <row r="820" spans="1:40" ht="15" customHeight="1">
      <c r="A820" s="268" t="s">
        <v>2460</v>
      </c>
      <c r="B820" s="282">
        <f>'Dry_Litterbag Placem_Collection'!A161</f>
        <v>159</v>
      </c>
      <c r="C820" s="282" t="str">
        <f>'Dry_Litterbag Placem_Collection'!B161</f>
        <v xml:space="preserve">Mwantimba
</v>
      </c>
      <c r="D820" s="282" t="s">
        <v>2677</v>
      </c>
      <c r="E820" s="282" t="s">
        <v>20</v>
      </c>
      <c r="F820" s="282">
        <v>4</v>
      </c>
      <c r="G820" s="283" t="str">
        <f>'Dry_Litterbag Placem_Collection'!C161</f>
        <v>Wet_P4_T7</v>
      </c>
      <c r="H820" s="293" t="s">
        <v>3672</v>
      </c>
      <c r="I820" s="294" t="s">
        <v>298</v>
      </c>
      <c r="J820" s="233" t="str">
        <f>'WetLitterbags placem_collection'!Q161</f>
        <v>R439</v>
      </c>
      <c r="K820" s="235">
        <f>IFERROR(INDEX('Green_rooibos initial weight'!$C$5:$C$1749,MATCH(J820, 'Green_rooibos initial weight'!$A$5:$A$1749,0)),"")</f>
        <v>2.2450000000000001</v>
      </c>
      <c r="L820" s="235">
        <f t="shared" si="89"/>
        <v>1.9952000000000001</v>
      </c>
      <c r="M820" s="235">
        <f>AVERAGE('Ashed teabags wet'!$J$814:$J$816)</f>
        <v>2.2816647271287041</v>
      </c>
      <c r="N820" s="235">
        <f t="shared" si="90"/>
        <v>1.9496762253643283</v>
      </c>
      <c r="O820" s="235" t="str">
        <f>IF(IFERROR(INDEX('Both teabags AfterWet'!$D$1:$D$839,MATCH(J820,'Both teabags AfterWet'!$B$1:$B$839,0)),"")="","",(IFERROR(INDEX('Both teabags AfterWet'!$D$1:$D$839,MATCH(J820,'Both teabags AfterWet'!$B$1:$B$839,0)),"")))</f>
        <v/>
      </c>
      <c r="P820" s="235" t="str">
        <f t="shared" si="91"/>
        <v/>
      </c>
      <c r="Q820" s="235" t="str">
        <f>IFERROR(INDEX('Ashed teabags wet'!$J$2:$J$825,MATCH(J820,'Ashed teabags wet'!$B$2:$B$825,0)),"")</f>
        <v/>
      </c>
      <c r="R820" s="235" t="str">
        <f t="shared" si="94"/>
        <v/>
      </c>
      <c r="S820" s="236">
        <f>'WetLitterbags placem_collection'!E161</f>
        <v>42762</v>
      </c>
      <c r="T820" s="236">
        <f>IF('WetLitterbags placem_collection'!G161="","",'WetLitterbags placem_collection'!G161)</f>
        <v>42816</v>
      </c>
      <c r="U820" s="237">
        <f t="shared" si="95"/>
        <v>54</v>
      </c>
      <c r="V820" s="235" t="str">
        <f t="shared" si="92"/>
        <v/>
      </c>
      <c r="W820" s="235" t="str">
        <f t="shared" si="93"/>
        <v/>
      </c>
      <c r="X820">
        <f>IFERROR(INDEX(Rainfall_Wet!$O$2:$O$217,MATCH(B820, Rainfall_Wet!$A$2:$A$217,0)),"")</f>
        <v>206.85140822299999</v>
      </c>
      <c r="Y820" s="241">
        <v>27.96</v>
      </c>
      <c r="Z820" s="241">
        <v>4.9200000000000017</v>
      </c>
      <c r="AA820" s="241">
        <v>67.12</v>
      </c>
      <c r="AB820" s="242" t="s">
        <v>2688</v>
      </c>
      <c r="AC820" s="241">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f>
        <v/>
      </c>
      <c r="AM820" t="str">
        <f>IF(ISNUMBER(SEARCH("H", 'WetLitterbags placem_collection'!Y161)),"YES","")</f>
        <v/>
      </c>
      <c r="AN820" t="str">
        <f>IF(ISNUMBER(SEARCH("R", 'WetLitterbags placem_collection'!Y161)),"YES","")</f>
        <v/>
      </c>
    </row>
    <row r="821" spans="1:40" ht="15" customHeight="1">
      <c r="A821" s="268" t="s">
        <v>2460</v>
      </c>
      <c r="B821" s="282">
        <f>'Dry_Litterbag Placem_Collection'!A162</f>
        <v>160</v>
      </c>
      <c r="C821" s="282" t="str">
        <f>'Dry_Litterbag Placem_Collection'!B162</f>
        <v xml:space="preserve">Mwantimba
</v>
      </c>
      <c r="D821" s="282" t="s">
        <v>2677</v>
      </c>
      <c r="E821" s="282" t="s">
        <v>20</v>
      </c>
      <c r="F821" s="282">
        <v>4</v>
      </c>
      <c r="G821" s="283" t="str">
        <f>'Dry_Litterbag Placem_Collection'!C162</f>
        <v>Wet_P4_T8</v>
      </c>
      <c r="H821" s="293" t="s">
        <v>3672</v>
      </c>
      <c r="I821" s="294" t="s">
        <v>298</v>
      </c>
      <c r="J821" s="233" t="str">
        <f>'WetLitterbags placem_collection'!Q162</f>
        <v>R461</v>
      </c>
      <c r="K821" s="235">
        <f>IFERROR(INDEX('Green_rooibos initial weight'!$C$5:$C$1749,MATCH(J821, 'Green_rooibos initial weight'!$A$5:$A$1749,0)),"")</f>
        <v>2.1930000000000001</v>
      </c>
      <c r="L821" s="235">
        <f t="shared" si="89"/>
        <v>1.9432</v>
      </c>
      <c r="M821" s="235">
        <f>AVERAGE('Ashed teabags wet'!$J$814:$J$816)</f>
        <v>2.2816647271287041</v>
      </c>
      <c r="N821" s="235">
        <f t="shared" si="90"/>
        <v>1.8988626910224351</v>
      </c>
      <c r="O821" s="235">
        <f>IF(IFERROR(INDEX('Both teabags AfterWet'!$D$1:$D$839,MATCH(J821,'Both teabags AfterWet'!$B$1:$B$839,0)),"")="","",(IFERROR(INDEX('Both teabags AfterWet'!$D$1:$D$839,MATCH(J821,'Both teabags AfterWet'!$B$1:$B$839,0)),"")))</f>
        <v>1.744</v>
      </c>
      <c r="P821" s="235">
        <f t="shared" si="91"/>
        <v>1.5933999999999999</v>
      </c>
      <c r="Q821" s="235">
        <f>IFERROR(INDEX('Ashed teabags wet'!$J$2:$J$825,MATCH(J821,'Ashed teabags wet'!$B$2:$B$825,0)),"")</f>
        <v>4.181184668989598</v>
      </c>
      <c r="R821" s="235">
        <f t="shared" si="94"/>
        <v>1.5267770034843198</v>
      </c>
      <c r="S821" s="236">
        <f>'WetLitterbags placem_collection'!E162</f>
        <v>42762</v>
      </c>
      <c r="T821" s="236">
        <f>IF('WetLitterbags placem_collection'!G162="","",'WetLitterbags placem_collection'!G162)</f>
        <v>42816</v>
      </c>
      <c r="U821" s="237">
        <f t="shared" si="95"/>
        <v>54</v>
      </c>
      <c r="V821" s="235">
        <f t="shared" si="92"/>
        <v>0.34980000000000011</v>
      </c>
      <c r="W821" s="235">
        <f t="shared" si="93"/>
        <v>0.37208568753811533</v>
      </c>
      <c r="X821">
        <f>IFERROR(INDEX(Rainfall_Wet!$O$2:$O$217,MATCH(B821, Rainfall_Wet!$A$2:$A$217,0)),"")</f>
        <v>206.85140822299999</v>
      </c>
      <c r="Y821" s="241">
        <v>27.96</v>
      </c>
      <c r="Z821" s="241">
        <v>4.9200000000000017</v>
      </c>
      <c r="AA821" s="241">
        <v>67.12</v>
      </c>
      <c r="AB821" s="242" t="s">
        <v>2688</v>
      </c>
      <c r="AC821" s="241">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f>
        <v/>
      </c>
      <c r="AM821" t="str">
        <f>IF(ISNUMBER(SEARCH("H", 'WetLitterbags placem_collection'!Y162)),"YES","")</f>
        <v/>
      </c>
      <c r="AN821" t="str">
        <f>IF(ISNUMBER(SEARCH("R", 'WetLitterbags placem_collection'!Y162)),"YES","")</f>
        <v/>
      </c>
    </row>
    <row r="822" spans="1:40" ht="15" customHeight="1">
      <c r="A822" s="268" t="s">
        <v>2460</v>
      </c>
      <c r="B822" s="282">
        <f>'Dry_Litterbag Placem_Collection'!A163</f>
        <v>161</v>
      </c>
      <c r="C822" s="282" t="str">
        <f>'Dry_Litterbag Placem_Collection'!B163</f>
        <v>Handajega</v>
      </c>
      <c r="D822" s="282" t="s">
        <v>2677</v>
      </c>
      <c r="E822" s="282" t="s">
        <v>2679</v>
      </c>
      <c r="F822" s="282">
        <v>1</v>
      </c>
      <c r="G822" s="283" t="str">
        <f>'Dry_Litterbag Placem_Collection'!C163</f>
        <v>Wet_W1_T1</v>
      </c>
      <c r="H822" s="293" t="s">
        <v>3672</v>
      </c>
      <c r="I822" s="294" t="s">
        <v>298</v>
      </c>
      <c r="J822" s="233" t="str">
        <f>'WetLitterbags placem_collection'!Q163</f>
        <v>R253</v>
      </c>
      <c r="K822" s="235">
        <f>IFERROR(INDEX('Green_rooibos initial weight'!$C$5:$C$1749,MATCH(J822, 'Green_rooibos initial weight'!$A$5:$A$1749,0)),"")</f>
        <v>2.2130000000000001</v>
      </c>
      <c r="L822" s="235">
        <f t="shared" si="89"/>
        <v>1.9632000000000001</v>
      </c>
      <c r="M822" s="235">
        <f>AVERAGE('Ashed teabags wet'!$J$814:$J$816)</f>
        <v>2.2816647271287041</v>
      </c>
      <c r="N822" s="235">
        <f t="shared" si="90"/>
        <v>1.9184063580770094</v>
      </c>
      <c r="O822" s="235">
        <f>IF(IFERROR(INDEX('Both teabags AfterWet'!$D$1:$D$839,MATCH(J822,'Both teabags AfterWet'!$B$1:$B$839,0)),"")="","",(IFERROR(INDEX('Both teabags AfterWet'!$D$1:$D$839,MATCH(J822,'Both teabags AfterWet'!$B$1:$B$839,0)),"")))</f>
        <v>1.7033</v>
      </c>
      <c r="P822" s="235">
        <f t="shared" si="91"/>
        <v>1.5527</v>
      </c>
      <c r="Q822" s="235">
        <f>IFERROR(INDEX('Ashed teabags wet'!$J$2:$J$825,MATCH(J822,'Ashed teabags wet'!$B$2:$B$825,0)),"")</f>
        <v>2.4952015355091484</v>
      </c>
      <c r="R822" s="235">
        <f t="shared" si="94"/>
        <v>1.5139570057581495</v>
      </c>
      <c r="S822" s="236">
        <f>'WetLitterbags placem_collection'!E163</f>
        <v>42763</v>
      </c>
      <c r="T822" s="236">
        <f>IF('WetLitterbags placem_collection'!G163="","",'WetLitterbags placem_collection'!G163)</f>
        <v>42814</v>
      </c>
      <c r="U822" s="237">
        <f t="shared" si="95"/>
        <v>51</v>
      </c>
      <c r="V822" s="235">
        <f t="shared" si="92"/>
        <v>0.41050000000000009</v>
      </c>
      <c r="W822" s="235">
        <f t="shared" si="93"/>
        <v>0.40444935231885992</v>
      </c>
      <c r="X822">
        <f>IFERROR(INDEX(Rainfall_Wet!$O$2:$O$217,MATCH(B822, Rainfall_Wet!$A$2:$A$217,0)),"")</f>
        <v>181.383442621</v>
      </c>
      <c r="Y822" s="241">
        <v>21.96</v>
      </c>
      <c r="Z822" s="241">
        <v>4.9199999999999982</v>
      </c>
      <c r="AA822" s="241">
        <v>73.12</v>
      </c>
      <c r="AB822" s="242" t="s">
        <v>2688</v>
      </c>
      <c r="AC822" s="241">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f>
        <v/>
      </c>
      <c r="AM822" t="str">
        <f>IF(ISNUMBER(SEARCH("H", 'WetLitterbags placem_collection'!Y163)),"YES","")</f>
        <v/>
      </c>
      <c r="AN822" t="str">
        <f>IF(ISNUMBER(SEARCH("R", 'WetLitterbags placem_collection'!Y163)),"YES","")</f>
        <v/>
      </c>
    </row>
    <row r="823" spans="1:40" ht="15" customHeight="1">
      <c r="A823" s="268" t="s">
        <v>2460</v>
      </c>
      <c r="B823" s="282">
        <f>'Dry_Litterbag Placem_Collection'!A164</f>
        <v>162</v>
      </c>
      <c r="C823" s="282" t="str">
        <f>'Dry_Litterbag Placem_Collection'!B164</f>
        <v>Handajega</v>
      </c>
      <c r="D823" s="282" t="s">
        <v>2677</v>
      </c>
      <c r="E823" s="282" t="s">
        <v>2679</v>
      </c>
      <c r="F823" s="282">
        <v>1</v>
      </c>
      <c r="G823" s="283" t="str">
        <f>'Dry_Litterbag Placem_Collection'!C164</f>
        <v>Wet_W1_T2</v>
      </c>
      <c r="H823" s="293" t="s">
        <v>3672</v>
      </c>
      <c r="I823" s="294" t="s">
        <v>298</v>
      </c>
      <c r="J823" s="233" t="str">
        <f>'WetLitterbags placem_collection'!Q164</f>
        <v>R285</v>
      </c>
      <c r="K823" s="235">
        <f>IFERROR(INDEX('Green_rooibos initial weight'!$C$5:$C$1749,MATCH(J823, 'Green_rooibos initial weight'!$A$5:$A$1749,0)),"")</f>
        <v>2.2400000000000002</v>
      </c>
      <c r="L823" s="235">
        <f t="shared" si="89"/>
        <v>1.9902000000000002</v>
      </c>
      <c r="M823" s="235">
        <f>AVERAGE('Ashed teabags wet'!$J$814:$J$816)</f>
        <v>2.2816647271287041</v>
      </c>
      <c r="N823" s="235">
        <f t="shared" si="90"/>
        <v>1.9447903086006848</v>
      </c>
      <c r="O823" s="235">
        <f>IF(IFERROR(INDEX('Both teabags AfterWet'!$D$1:$D$839,MATCH(J823,'Both teabags AfterWet'!$B$1:$B$839,0)),"")="","",(IFERROR(INDEX('Both teabags AfterWet'!$D$1:$D$839,MATCH(J823,'Both teabags AfterWet'!$B$1:$B$839,0)),"")))</f>
        <v>1.6621999999999999</v>
      </c>
      <c r="P823" s="235">
        <f t="shared" si="91"/>
        <v>1.5115999999999998</v>
      </c>
      <c r="Q823" s="235">
        <f>IFERROR(INDEX('Ashed teabags wet'!$J$2:$J$825,MATCH(J823,'Ashed teabags wet'!$B$2:$B$825,0)),"")</f>
        <v>1.8419777023749115</v>
      </c>
      <c r="R823" s="235">
        <f t="shared" si="94"/>
        <v>1.4837566650509006</v>
      </c>
      <c r="S823" s="236">
        <f>'WetLitterbags placem_collection'!E164</f>
        <v>42763</v>
      </c>
      <c r="T823" s="236">
        <f>IF('WetLitterbags placem_collection'!G164="","",'WetLitterbags placem_collection'!G164)</f>
        <v>42814</v>
      </c>
      <c r="U823" s="237">
        <f t="shared" si="95"/>
        <v>51</v>
      </c>
      <c r="V823" s="235">
        <f t="shared" si="92"/>
        <v>0.47860000000000036</v>
      </c>
      <c r="W823" s="235">
        <f t="shared" si="93"/>
        <v>0.46103364354978416</v>
      </c>
      <c r="X823">
        <f>IFERROR(INDEX(Rainfall_Wet!$O$2:$O$217,MATCH(B823, Rainfall_Wet!$A$2:$A$217,0)),"")</f>
        <v>181.383442621</v>
      </c>
      <c r="Y823" s="241">
        <v>21.96</v>
      </c>
      <c r="Z823" s="241">
        <v>4.9199999999999982</v>
      </c>
      <c r="AA823" s="241">
        <v>73.12</v>
      </c>
      <c r="AB823" s="242" t="s">
        <v>2688</v>
      </c>
      <c r="AC823" s="241">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f>
        <v/>
      </c>
      <c r="AM823" t="str">
        <f>IF(ISNUMBER(SEARCH("H", 'WetLitterbags placem_collection'!Y164)),"YES","")</f>
        <v/>
      </c>
      <c r="AN823" t="str">
        <f>IF(ISNUMBER(SEARCH("R", 'WetLitterbags placem_collection'!Y164)),"YES","")</f>
        <v>YES</v>
      </c>
    </row>
    <row r="824" spans="1:40" ht="15" customHeight="1">
      <c r="A824" s="268" t="s">
        <v>2460</v>
      </c>
      <c r="B824" s="282">
        <f>'Dry_Litterbag Placem_Collection'!A165</f>
        <v>163</v>
      </c>
      <c r="C824" s="282" t="str">
        <f>'Dry_Litterbag Placem_Collection'!B165</f>
        <v>Handajega</v>
      </c>
      <c r="D824" s="282" t="s">
        <v>2677</v>
      </c>
      <c r="E824" s="282" t="s">
        <v>2679</v>
      </c>
      <c r="F824" s="282">
        <v>1</v>
      </c>
      <c r="G824" s="283" t="str">
        <f>'Dry_Litterbag Placem_Collection'!C165</f>
        <v>Wet_W1_T3</v>
      </c>
      <c r="H824" s="293" t="s">
        <v>3672</v>
      </c>
      <c r="I824" s="294" t="s">
        <v>298</v>
      </c>
      <c r="J824" s="233" t="str">
        <f>'WetLitterbags placem_collection'!Q165</f>
        <v>R341</v>
      </c>
      <c r="K824" s="235">
        <f>IFERROR(INDEX('Green_rooibos initial weight'!$C$5:$C$1749,MATCH(J824, 'Green_rooibos initial weight'!$A$5:$A$1749,0)),"")</f>
        <v>2.1560000000000001</v>
      </c>
      <c r="L824" s="235">
        <f t="shared" si="89"/>
        <v>1.9062000000000001</v>
      </c>
      <c r="M824" s="235">
        <f>AVERAGE('Ashed teabags wet'!$J$814:$J$816)</f>
        <v>2.2816647271287041</v>
      </c>
      <c r="N824" s="235">
        <f t="shared" si="90"/>
        <v>1.8627069069714728</v>
      </c>
      <c r="O824" s="235">
        <f>IF(IFERROR(INDEX('Both teabags AfterWet'!$D$1:$D$839,MATCH(J824,'Both teabags AfterWet'!$B$1:$B$839,0)),"")="","",(IFERROR(INDEX('Both teabags AfterWet'!$D$1:$D$839,MATCH(J824,'Both teabags AfterWet'!$B$1:$B$839,0)),"")))</f>
        <v>1.738</v>
      </c>
      <c r="P824" s="235">
        <f t="shared" si="91"/>
        <v>1.5873999999999999</v>
      </c>
      <c r="Q824" s="235">
        <f>IFERROR(INDEX('Ashed teabags wet'!$J$2:$J$825,MATCH(J824,'Ashed teabags wet'!$B$2:$B$825,0)),"")</f>
        <v>2.2942643391521438</v>
      </c>
      <c r="R824" s="235">
        <f t="shared" si="94"/>
        <v>1.5509808478802989</v>
      </c>
      <c r="S824" s="236">
        <f>'WetLitterbags placem_collection'!E165</f>
        <v>42763</v>
      </c>
      <c r="T824" s="236">
        <f>IF('WetLitterbags placem_collection'!G165="","",'WetLitterbags placem_collection'!G165)</f>
        <v>42814</v>
      </c>
      <c r="U824" s="237">
        <f t="shared" si="95"/>
        <v>51</v>
      </c>
      <c r="V824" s="235">
        <f t="shared" si="92"/>
        <v>0.31880000000000019</v>
      </c>
      <c r="W824" s="235">
        <f t="shared" si="93"/>
        <v>0.3117260590911739</v>
      </c>
      <c r="X824">
        <f>IFERROR(INDEX(Rainfall_Wet!$O$2:$O$217,MATCH(B824, Rainfall_Wet!$A$2:$A$217,0)),"")</f>
        <v>181.383442621</v>
      </c>
      <c r="Y824" s="241">
        <v>21.96</v>
      </c>
      <c r="Z824" s="241">
        <v>4.9199999999999982</v>
      </c>
      <c r="AA824" s="241">
        <v>73.12</v>
      </c>
      <c r="AB824" s="242" t="s">
        <v>2688</v>
      </c>
      <c r="AC824" s="241">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f>
        <v/>
      </c>
      <c r="AM824" t="str">
        <f>IF(ISNUMBER(SEARCH("H", 'WetLitterbags placem_collection'!Y165)),"YES","")</f>
        <v/>
      </c>
      <c r="AN824" t="str">
        <f>IF(ISNUMBER(SEARCH("R", 'WetLitterbags placem_collection'!Y165)),"YES","")</f>
        <v/>
      </c>
    </row>
    <row r="825" spans="1:40" ht="15" customHeight="1">
      <c r="A825" s="268" t="s">
        <v>2460</v>
      </c>
      <c r="B825" s="282">
        <f>'Dry_Litterbag Placem_Collection'!A166</f>
        <v>164</v>
      </c>
      <c r="C825" s="282" t="str">
        <f>'Dry_Litterbag Placem_Collection'!B166</f>
        <v>Handajega</v>
      </c>
      <c r="D825" s="282" t="s">
        <v>2677</v>
      </c>
      <c r="E825" s="282" t="s">
        <v>2679</v>
      </c>
      <c r="F825" s="282">
        <v>1</v>
      </c>
      <c r="G825" s="283" t="str">
        <f>'Dry_Litterbag Placem_Collection'!C166</f>
        <v>Wet_W1_T4</v>
      </c>
      <c r="H825" s="293" t="s">
        <v>3672</v>
      </c>
      <c r="I825" s="294" t="s">
        <v>298</v>
      </c>
      <c r="J825" s="233" t="str">
        <f>'WetLitterbags placem_collection'!Q166</f>
        <v>R264</v>
      </c>
      <c r="K825" s="235">
        <f>IFERROR(INDEX('Green_rooibos initial weight'!$C$5:$C$1749,MATCH(J825, 'Green_rooibos initial weight'!$A$5:$A$1749,0)),"")</f>
        <v>2.2250000000000001</v>
      </c>
      <c r="L825" s="235">
        <f t="shared" si="89"/>
        <v>1.9752000000000001</v>
      </c>
      <c r="M825" s="235">
        <f>AVERAGE('Ashed teabags wet'!$J$814:$J$816)</f>
        <v>2.2816647271287041</v>
      </c>
      <c r="N825" s="235">
        <f t="shared" si="90"/>
        <v>1.9301325583097539</v>
      </c>
      <c r="O825" s="235">
        <f>IF(IFERROR(INDEX('Both teabags AfterWet'!$D$1:$D$839,MATCH(J825,'Both teabags AfterWet'!$B$1:$B$839,0)),"")="","",(IFERROR(INDEX('Both teabags AfterWet'!$D$1:$D$839,MATCH(J825,'Both teabags AfterWet'!$B$1:$B$839,0)),"")))</f>
        <v>1.7050000000000001</v>
      </c>
      <c r="P825" s="235">
        <f t="shared" si="91"/>
        <v>1.5544</v>
      </c>
      <c r="Q825" s="235">
        <f>IFERROR(INDEX('Ashed teabags wet'!$J$2:$J$825,MATCH(J825,'Ashed teabags wet'!$B$2:$B$825,0)),"")</f>
        <v>1.9295706705255817</v>
      </c>
      <c r="R825" s="235">
        <f t="shared" si="94"/>
        <v>1.5244067534973504</v>
      </c>
      <c r="S825" s="236">
        <f>'WetLitterbags placem_collection'!E166</f>
        <v>42763</v>
      </c>
      <c r="T825" s="236">
        <f>IF('WetLitterbags placem_collection'!G166="","",'WetLitterbags placem_collection'!G166)</f>
        <v>42814</v>
      </c>
      <c r="U825" s="237">
        <f t="shared" si="95"/>
        <v>51</v>
      </c>
      <c r="V825" s="235">
        <f t="shared" si="92"/>
        <v>0.42080000000000006</v>
      </c>
      <c r="W825" s="235">
        <f t="shared" si="93"/>
        <v>0.4057258048124035</v>
      </c>
      <c r="X825">
        <f>IFERROR(INDEX(Rainfall_Wet!$O$2:$O$217,MATCH(B825, Rainfall_Wet!$A$2:$A$217,0)),"")</f>
        <v>181.383442621</v>
      </c>
      <c r="Y825" s="241">
        <v>21.96</v>
      </c>
      <c r="Z825" s="241">
        <v>4.9199999999999982</v>
      </c>
      <c r="AA825" s="241">
        <v>73.12</v>
      </c>
      <c r="AB825" s="242" t="s">
        <v>2688</v>
      </c>
      <c r="AC825" s="241">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f>
        <v/>
      </c>
      <c r="AM825" t="str">
        <f>IF(ISNUMBER(SEARCH("H", 'WetLitterbags placem_collection'!Y166)),"YES","")</f>
        <v/>
      </c>
      <c r="AN825" t="str">
        <f>IF(ISNUMBER(SEARCH("R", 'WetLitterbags placem_collection'!Y166)),"YES","")</f>
        <v/>
      </c>
    </row>
    <row r="826" spans="1:40" ht="15" customHeight="1">
      <c r="A826" s="268" t="s">
        <v>2460</v>
      </c>
      <c r="B826" s="282">
        <f>'Dry_Litterbag Placem_Collection'!A167</f>
        <v>165</v>
      </c>
      <c r="C826" s="282" t="str">
        <f>'Dry_Litterbag Placem_Collection'!B167</f>
        <v>Handajega</v>
      </c>
      <c r="D826" s="282" t="s">
        <v>2677</v>
      </c>
      <c r="E826" s="282" t="s">
        <v>2679</v>
      </c>
      <c r="F826" s="282">
        <v>1</v>
      </c>
      <c r="G826" s="283" t="str">
        <f>'Dry_Litterbag Placem_Collection'!C167</f>
        <v>Wet_W1_T5</v>
      </c>
      <c r="H826" s="293" t="s">
        <v>3672</v>
      </c>
      <c r="I826" s="294" t="s">
        <v>298</v>
      </c>
      <c r="J826" s="233" t="str">
        <f>'WetLitterbags placem_collection'!Q167</f>
        <v>R411</v>
      </c>
      <c r="K826" s="235">
        <f>IFERROR(INDEX('Green_rooibos initial weight'!$C$5:$C$1749,MATCH(J826, 'Green_rooibos initial weight'!$A$5:$A$1749,0)),"")</f>
        <v>2.2240000000000002</v>
      </c>
      <c r="L826" s="235">
        <f t="shared" si="89"/>
        <v>1.9742000000000002</v>
      </c>
      <c r="M826" s="235">
        <f>AVERAGE('Ashed teabags wet'!$J$814:$J$816)</f>
        <v>2.2816647271287041</v>
      </c>
      <c r="N826" s="235">
        <f t="shared" si="90"/>
        <v>1.9291553749570254</v>
      </c>
      <c r="O826" s="235">
        <f>IF(IFERROR(INDEX('Both teabags AfterWet'!$D$1:$D$839,MATCH(J826,'Both teabags AfterWet'!$B$1:$B$839,0)),"")="","",(IFERROR(INDEX('Both teabags AfterWet'!$D$1:$D$839,MATCH(J826,'Both teabags AfterWet'!$B$1:$B$839,0)),"")))</f>
        <v>1.728</v>
      </c>
      <c r="P826" s="235">
        <f t="shared" si="91"/>
        <v>1.5773999999999999</v>
      </c>
      <c r="Q826" s="235">
        <f>IFERROR(INDEX('Ashed teabags wet'!$J$2:$J$825,MATCH(J826,'Ashed teabags wet'!$B$2:$B$825,0)),"")</f>
        <v>1.9212295869364138</v>
      </c>
      <c r="R826" s="235">
        <f t="shared" si="94"/>
        <v>1.5470945244956649</v>
      </c>
      <c r="S826" s="236">
        <f>'WetLitterbags placem_collection'!E167</f>
        <v>42763</v>
      </c>
      <c r="T826" s="236">
        <f>IF('WetLitterbags placem_collection'!G167="","",'WetLitterbags placem_collection'!G167)</f>
        <v>42814</v>
      </c>
      <c r="U826" s="237">
        <f t="shared" si="95"/>
        <v>51</v>
      </c>
      <c r="V826" s="235">
        <f t="shared" si="92"/>
        <v>0.39680000000000026</v>
      </c>
      <c r="W826" s="235">
        <f t="shared" si="93"/>
        <v>0.38206085046136051</v>
      </c>
      <c r="X826">
        <f>IFERROR(INDEX(Rainfall_Wet!$O$2:$O$217,MATCH(B826, Rainfall_Wet!$A$2:$A$217,0)),"")</f>
        <v>181.383442621</v>
      </c>
      <c r="Y826" s="241">
        <v>21.96</v>
      </c>
      <c r="Z826" s="241">
        <v>4.9199999999999982</v>
      </c>
      <c r="AA826" s="241">
        <v>73.12</v>
      </c>
      <c r="AB826" s="242" t="s">
        <v>2688</v>
      </c>
      <c r="AC826" s="241">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f>
        <v/>
      </c>
      <c r="AM826" t="str">
        <f>IF(ISNUMBER(SEARCH("H", 'WetLitterbags placem_collection'!Y167)),"YES","")</f>
        <v/>
      </c>
      <c r="AN826" t="str">
        <f>IF(ISNUMBER(SEARCH("R", 'WetLitterbags placem_collection'!Y167)),"YES","")</f>
        <v/>
      </c>
    </row>
    <row r="827" spans="1:40" ht="15" customHeight="1">
      <c r="A827" s="268" t="s">
        <v>2460</v>
      </c>
      <c r="B827" s="282">
        <f>'Dry_Litterbag Placem_Collection'!A168</f>
        <v>166</v>
      </c>
      <c r="C827" s="282" t="str">
        <f>'Dry_Litterbag Placem_Collection'!B168</f>
        <v>Handajega</v>
      </c>
      <c r="D827" s="282" t="s">
        <v>2677</v>
      </c>
      <c r="E827" s="282" t="s">
        <v>2679</v>
      </c>
      <c r="F827" s="282">
        <v>1</v>
      </c>
      <c r="G827" s="283" t="str">
        <f>'Dry_Litterbag Placem_Collection'!C168</f>
        <v>Wet_W1_T6</v>
      </c>
      <c r="H827" s="293" t="s">
        <v>3672</v>
      </c>
      <c r="I827" s="294" t="s">
        <v>298</v>
      </c>
      <c r="J827" s="233" t="str">
        <f>'WetLitterbags placem_collection'!Q168</f>
        <v>R259</v>
      </c>
      <c r="K827" s="235">
        <f>IFERROR(INDEX('Green_rooibos initial weight'!$C$5:$C$1749,MATCH(J827, 'Green_rooibos initial weight'!$A$5:$A$1749,0)),"")</f>
        <v>2.218</v>
      </c>
      <c r="L827" s="235">
        <f t="shared" si="89"/>
        <v>1.9681999999999999</v>
      </c>
      <c r="M827" s="235">
        <f>AVERAGE('Ashed teabags wet'!$J$814:$J$816)</f>
        <v>2.2816647271287041</v>
      </c>
      <c r="N827" s="235">
        <f t="shared" si="90"/>
        <v>1.9232922748406529</v>
      </c>
      <c r="O827" s="235">
        <f>IF(IFERROR(INDEX('Both teabags AfterWet'!$D$1:$D$839,MATCH(J827,'Both teabags AfterWet'!$B$1:$B$839,0)),"")="","",(IFERROR(INDEX('Both teabags AfterWet'!$D$1:$D$839,MATCH(J827,'Both teabags AfterWet'!$B$1:$B$839,0)),"")))</f>
        <v>1.7169000000000001</v>
      </c>
      <c r="P827" s="235">
        <f t="shared" si="91"/>
        <v>1.5663</v>
      </c>
      <c r="Q827" s="235">
        <f>IFERROR(INDEX('Ashed teabags wet'!$J$2:$J$825,MATCH(J827,'Ashed teabags wet'!$B$2:$B$825,0)),"")</f>
        <v>1.9326065411295223</v>
      </c>
      <c r="R827" s="235">
        <f t="shared" si="94"/>
        <v>1.5360295837462883</v>
      </c>
      <c r="S827" s="236">
        <f>'WetLitterbags placem_collection'!E168</f>
        <v>42763</v>
      </c>
      <c r="T827" s="236">
        <f>IF('WetLitterbags placem_collection'!G168="","",'WetLitterbags placem_collection'!G168)</f>
        <v>42814</v>
      </c>
      <c r="U827" s="237">
        <f t="shared" si="95"/>
        <v>51</v>
      </c>
      <c r="V827" s="235">
        <f t="shared" si="92"/>
        <v>0.40189999999999992</v>
      </c>
      <c r="W827" s="235">
        <f t="shared" si="93"/>
        <v>0.38726269109436462</v>
      </c>
      <c r="X827">
        <f>IFERROR(INDEX(Rainfall_Wet!$O$2:$O$217,MATCH(B827, Rainfall_Wet!$A$2:$A$217,0)),"")</f>
        <v>181.383442621</v>
      </c>
      <c r="Y827" s="241">
        <v>21.96</v>
      </c>
      <c r="Z827" s="241">
        <v>4.9199999999999982</v>
      </c>
      <c r="AA827" s="241">
        <v>73.12</v>
      </c>
      <c r="AB827" s="242" t="s">
        <v>2688</v>
      </c>
      <c r="AC827" s="241">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f>
        <v/>
      </c>
      <c r="AM827" t="str">
        <f>IF(ISNUMBER(SEARCH("H", 'WetLitterbags placem_collection'!Y168)),"YES","")</f>
        <v/>
      </c>
      <c r="AN827" t="str">
        <f>IF(ISNUMBER(SEARCH("R", 'WetLitterbags placem_collection'!Y168)),"YES","")</f>
        <v/>
      </c>
    </row>
    <row r="828" spans="1:40" ht="15" customHeight="1">
      <c r="A828" s="268" t="s">
        <v>2460</v>
      </c>
      <c r="B828" s="282">
        <f>'Dry_Litterbag Placem_Collection'!A169</f>
        <v>167</v>
      </c>
      <c r="C828" s="282" t="str">
        <f>'Dry_Litterbag Placem_Collection'!B169</f>
        <v>Handajega</v>
      </c>
      <c r="D828" s="282" t="s">
        <v>2677</v>
      </c>
      <c r="E828" s="282" t="s">
        <v>2679</v>
      </c>
      <c r="F828" s="282">
        <v>1</v>
      </c>
      <c r="G828" s="283" t="str">
        <f>'Dry_Litterbag Placem_Collection'!C169</f>
        <v>Wet_W1_T7</v>
      </c>
      <c r="H828" s="293" t="s">
        <v>3672</v>
      </c>
      <c r="I828" s="294" t="s">
        <v>298</v>
      </c>
      <c r="J828" s="233" t="str">
        <f>'WetLitterbags placem_collection'!Q169</f>
        <v>R215</v>
      </c>
      <c r="K828" s="235">
        <f>IFERROR(INDEX('Green_rooibos initial weight'!$C$5:$C$1749,MATCH(J828, 'Green_rooibos initial weight'!$A$5:$A$1749,0)),"")</f>
        <v>2.1949999999999998</v>
      </c>
      <c r="L828" s="235">
        <f t="shared" si="89"/>
        <v>1.9451999999999998</v>
      </c>
      <c r="M828" s="235">
        <f>AVERAGE('Ashed teabags wet'!$J$814:$J$816)</f>
        <v>2.2816647271287041</v>
      </c>
      <c r="N828" s="235">
        <f t="shared" si="90"/>
        <v>1.9008170577278922</v>
      </c>
      <c r="O828" s="235">
        <f>IF(IFERROR(INDEX('Both teabags AfterWet'!$D$1:$D$839,MATCH(J828,'Both teabags AfterWet'!$B$1:$B$839,0)),"")="","",(IFERROR(INDEX('Both teabags AfterWet'!$D$1:$D$839,MATCH(J828,'Both teabags AfterWet'!$B$1:$B$839,0)),"")))</f>
        <v>1.7432000000000001</v>
      </c>
      <c r="P828" s="235">
        <f t="shared" si="91"/>
        <v>1.5926</v>
      </c>
      <c r="Q828" s="235">
        <f>IFERROR(INDEX('Ashed teabags wet'!$J$2:$J$825,MATCH(J828,'Ashed teabags wet'!$B$2:$B$825,0)),"")</f>
        <v>1.8428709990296765</v>
      </c>
      <c r="R828" s="235">
        <f t="shared" si="94"/>
        <v>1.5632504364694535</v>
      </c>
      <c r="S828" s="236">
        <f>'WetLitterbags placem_collection'!E169</f>
        <v>42763</v>
      </c>
      <c r="T828" s="236">
        <f>IF('WetLitterbags placem_collection'!G169="","",'WetLitterbags placem_collection'!G169)</f>
        <v>42814</v>
      </c>
      <c r="U828" s="237">
        <f t="shared" si="95"/>
        <v>51</v>
      </c>
      <c r="V828" s="235">
        <f t="shared" si="92"/>
        <v>0.3525999999999998</v>
      </c>
      <c r="W828" s="235">
        <f t="shared" si="93"/>
        <v>0.33756662125843873</v>
      </c>
      <c r="X828">
        <f>IFERROR(INDEX(Rainfall_Wet!$O$2:$O$217,MATCH(B828, Rainfall_Wet!$A$2:$A$217,0)),"")</f>
        <v>181.383442621</v>
      </c>
      <c r="Y828" s="241">
        <v>21.96</v>
      </c>
      <c r="Z828" s="241">
        <v>4.9199999999999982</v>
      </c>
      <c r="AA828" s="241">
        <v>73.12</v>
      </c>
      <c r="AB828" s="242" t="s">
        <v>2688</v>
      </c>
      <c r="AC828" s="241">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f>
        <v/>
      </c>
      <c r="AM828" t="str">
        <f>IF(ISNUMBER(SEARCH("H", 'WetLitterbags placem_collection'!Y169)),"YES","")</f>
        <v/>
      </c>
      <c r="AN828" t="str">
        <f>IF(ISNUMBER(SEARCH("R", 'WetLitterbags placem_collection'!Y169)),"YES","")</f>
        <v/>
      </c>
    </row>
    <row r="829" spans="1:40" ht="15" customHeight="1">
      <c r="A829" s="268" t="s">
        <v>2460</v>
      </c>
      <c r="B829" s="282">
        <f>'Dry_Litterbag Placem_Collection'!A170</f>
        <v>168</v>
      </c>
      <c r="C829" s="282" t="str">
        <f>'Dry_Litterbag Placem_Collection'!B170</f>
        <v>Handajega</v>
      </c>
      <c r="D829" s="282" t="s">
        <v>2677</v>
      </c>
      <c r="E829" s="282" t="s">
        <v>2679</v>
      </c>
      <c r="F829" s="282">
        <v>1</v>
      </c>
      <c r="G829" s="283" t="str">
        <f>'Dry_Litterbag Placem_Collection'!C170</f>
        <v>Wet_W1_T8</v>
      </c>
      <c r="H829" s="293" t="s">
        <v>3672</v>
      </c>
      <c r="I829" s="294" t="s">
        <v>298</v>
      </c>
      <c r="J829" s="233" t="str">
        <f>'WetLitterbags placem_collection'!Q170</f>
        <v>R322</v>
      </c>
      <c r="K829" s="235">
        <f>IFERROR(INDEX('Green_rooibos initial weight'!$C$5:$C$1749,MATCH(J829, 'Green_rooibos initial weight'!$A$5:$A$1749,0)),"")</f>
        <v>2.1909999999999998</v>
      </c>
      <c r="L829" s="235">
        <f t="shared" si="89"/>
        <v>1.9411999999999998</v>
      </c>
      <c r="M829" s="235">
        <f>AVERAGE('Ashed teabags wet'!$J$814:$J$816)</f>
        <v>2.2816647271287041</v>
      </c>
      <c r="N829" s="235">
        <f t="shared" si="90"/>
        <v>1.8969083243169773</v>
      </c>
      <c r="O829" s="235">
        <f>IF(IFERROR(INDEX('Both teabags AfterWet'!$D$1:$D$839,MATCH(J829,'Both teabags AfterWet'!$B$1:$B$839,0)),"")="","",(IFERROR(INDEX('Both teabags AfterWet'!$D$1:$D$839,MATCH(J829,'Both teabags AfterWet'!$B$1:$B$839,0)),"")))</f>
        <v>1.6950000000000001</v>
      </c>
      <c r="P829" s="235">
        <f t="shared" si="91"/>
        <v>1.5444</v>
      </c>
      <c r="Q829" s="235">
        <f>IFERROR(INDEX('Ashed teabags wet'!$J$2:$J$825,MATCH(J829,'Ashed teabags wet'!$B$2:$B$825,0)),"")</f>
        <v>2.1371769383691874</v>
      </c>
      <c r="R829" s="235">
        <f t="shared" si="94"/>
        <v>1.5113934393638262</v>
      </c>
      <c r="S829" s="236">
        <f>'WetLitterbags placem_collection'!E170</f>
        <v>42763</v>
      </c>
      <c r="T829" s="236">
        <f>IF('WetLitterbags placem_collection'!G170="","",'WetLitterbags placem_collection'!G170)</f>
        <v>42814</v>
      </c>
      <c r="U829" s="237">
        <f t="shared" si="95"/>
        <v>51</v>
      </c>
      <c r="V829" s="235">
        <f t="shared" si="92"/>
        <v>0.39679999999999982</v>
      </c>
      <c r="W829" s="235">
        <f t="shared" si="93"/>
        <v>0.38551488495315112</v>
      </c>
      <c r="X829">
        <f>IFERROR(INDEX(Rainfall_Wet!$O$2:$O$217,MATCH(B829, Rainfall_Wet!$A$2:$A$217,0)),"")</f>
        <v>181.383442621</v>
      </c>
      <c r="Y829" s="241">
        <v>21.96</v>
      </c>
      <c r="Z829" s="241">
        <v>4.9199999999999982</v>
      </c>
      <c r="AA829" s="241">
        <v>73.12</v>
      </c>
      <c r="AB829" s="242" t="s">
        <v>2688</v>
      </c>
      <c r="AC829" s="241">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f>
        <v/>
      </c>
      <c r="AM829" t="str">
        <f>IF(ISNUMBER(SEARCH("H", 'WetLitterbags placem_collection'!Y170)),"YES","")</f>
        <v/>
      </c>
      <c r="AN829" t="str">
        <f>IF(ISNUMBER(SEARCH("R", 'WetLitterbags placem_collection'!Y170)),"YES","")</f>
        <v/>
      </c>
    </row>
    <row r="830" spans="1:40" ht="15" customHeight="1">
      <c r="A830" s="268" t="s">
        <v>2460</v>
      </c>
      <c r="B830" s="282">
        <f>'Dry_Litterbag Placem_Collection'!A171</f>
        <v>169</v>
      </c>
      <c r="C830" s="282" t="str">
        <f>'Dry_Litterbag Placem_Collection'!B171</f>
        <v>Handajega</v>
      </c>
      <c r="D830" s="282" t="s">
        <v>2677</v>
      </c>
      <c r="E830" s="282" t="s">
        <v>2679</v>
      </c>
      <c r="F830" s="282">
        <v>2</v>
      </c>
      <c r="G830" s="283" t="str">
        <f>'Dry_Litterbag Placem_Collection'!C171</f>
        <v>Wet_W2_T1</v>
      </c>
      <c r="H830" s="293" t="s">
        <v>3672</v>
      </c>
      <c r="I830" s="294" t="s">
        <v>298</v>
      </c>
      <c r="J830" s="233" t="str">
        <f>'WetLitterbags placem_collection'!Q171</f>
        <v>R403</v>
      </c>
      <c r="K830" s="235">
        <f>IFERROR(INDEX('Green_rooibos initial weight'!$C$5:$C$1749,MATCH(J830, 'Green_rooibos initial weight'!$A$5:$A$1749,0)),"")</f>
        <v>2.2679999999999998</v>
      </c>
      <c r="L830" s="235">
        <f t="shared" si="89"/>
        <v>2.0181999999999998</v>
      </c>
      <c r="M830" s="235">
        <f>AVERAGE('Ashed teabags wet'!$J$814:$J$816)</f>
        <v>2.2816647271287041</v>
      </c>
      <c r="N830" s="235">
        <f t="shared" si="90"/>
        <v>1.9721514424770883</v>
      </c>
      <c r="O830" s="235">
        <f>IF(IFERROR(INDEX('Both teabags AfterWet'!$D$1:$D$839,MATCH(J830,'Both teabags AfterWet'!$B$1:$B$839,0)),"")="","",(IFERROR(INDEX('Both teabags AfterWet'!$D$1:$D$839,MATCH(J830,'Both teabags AfterWet'!$B$1:$B$839,0)),"")))</f>
        <v>1.736</v>
      </c>
      <c r="P830" s="235">
        <f t="shared" si="91"/>
        <v>1.5853999999999999</v>
      </c>
      <c r="Q830" s="235">
        <f>IFERROR(INDEX('Ashed teabags wet'!$J$2:$J$825,MATCH(J830,'Ashed teabags wet'!$B$2:$B$825,0)),"")</f>
        <v>3.6768263183359386</v>
      </c>
      <c r="R830" s="235">
        <f t="shared" si="94"/>
        <v>1.527107595549102</v>
      </c>
      <c r="S830" s="236">
        <f>'WetLitterbags placem_collection'!E171</f>
        <v>42763</v>
      </c>
      <c r="T830" s="236">
        <f>IF('WetLitterbags placem_collection'!G171="","",'WetLitterbags placem_collection'!G171)</f>
        <v>42814</v>
      </c>
      <c r="U830" s="237">
        <f t="shared" si="95"/>
        <v>51</v>
      </c>
      <c r="V830" s="235">
        <f t="shared" si="92"/>
        <v>0.43279999999999985</v>
      </c>
      <c r="W830" s="235">
        <f t="shared" si="93"/>
        <v>0.44504384692798626</v>
      </c>
      <c r="X830">
        <f>IFERROR(INDEX(Rainfall_Wet!$O$2:$O$217,MATCH(B830, Rainfall_Wet!$A$2:$A$217,0)),"")</f>
        <v>181.383442621</v>
      </c>
      <c r="Y830" s="241">
        <v>23.96</v>
      </c>
      <c r="Z830" s="241">
        <v>4.9199999999999982</v>
      </c>
      <c r="AA830" s="241">
        <v>71.12</v>
      </c>
      <c r="AB830" s="242" t="s">
        <v>2688</v>
      </c>
      <c r="AC830" s="241">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f>
        <v/>
      </c>
      <c r="AM830" t="str">
        <f>IF(ISNUMBER(SEARCH("H", 'WetLitterbags placem_collection'!Y171)),"YES","")</f>
        <v/>
      </c>
      <c r="AN830" t="str">
        <f>IF(ISNUMBER(SEARCH("R", 'WetLitterbags placem_collection'!Y171)),"YES","")</f>
        <v/>
      </c>
    </row>
    <row r="831" spans="1:40" ht="15" customHeight="1">
      <c r="A831" s="268" t="s">
        <v>2460</v>
      </c>
      <c r="B831" s="282">
        <f>'Dry_Litterbag Placem_Collection'!A172</f>
        <v>170</v>
      </c>
      <c r="C831" s="282" t="str">
        <f>'Dry_Litterbag Placem_Collection'!B172</f>
        <v>Handajega</v>
      </c>
      <c r="D831" s="282" t="s">
        <v>2677</v>
      </c>
      <c r="E831" s="282" t="s">
        <v>2679</v>
      </c>
      <c r="F831" s="282">
        <v>2</v>
      </c>
      <c r="G831" s="283" t="str">
        <f>'Dry_Litterbag Placem_Collection'!C172</f>
        <v>Wet_W2_T2</v>
      </c>
      <c r="H831" s="293" t="s">
        <v>3672</v>
      </c>
      <c r="I831" s="294" t="s">
        <v>298</v>
      </c>
      <c r="J831" s="233" t="str">
        <f>'WetLitterbags placem_collection'!Q172</f>
        <v>R583</v>
      </c>
      <c r="K831" s="235">
        <f>IFERROR(INDEX('Green_rooibos initial weight'!$C$5:$C$1749,MATCH(J831, 'Green_rooibos initial weight'!$A$5:$A$1749,0)),"")</f>
        <v>2.2549999999999999</v>
      </c>
      <c r="L831" s="235">
        <f t="shared" si="89"/>
        <v>2.0051999999999999</v>
      </c>
      <c r="M831" s="235">
        <f>AVERAGE('Ashed teabags wet'!$J$814:$J$816)</f>
        <v>2.2816647271287041</v>
      </c>
      <c r="N831" s="235">
        <f t="shared" si="90"/>
        <v>1.959448058891615</v>
      </c>
      <c r="O831" s="235">
        <f>IF(IFERROR(INDEX('Both teabags AfterWet'!$D$1:$D$839,MATCH(J831,'Both teabags AfterWet'!$B$1:$B$839,0)),"")="","",(IFERROR(INDEX('Both teabags AfterWet'!$D$1:$D$839,MATCH(J831,'Both teabags AfterWet'!$B$1:$B$839,0)),"")))</f>
        <v>1.71</v>
      </c>
      <c r="P831" s="235">
        <f t="shared" si="91"/>
        <v>1.5593999999999999</v>
      </c>
      <c r="Q831" s="235">
        <f>IFERROR(INDEX('Ashed teabags wet'!$J$2:$J$825,MATCH(J831,'Ashed teabags wet'!$B$2:$B$825,0)),"")</f>
        <v>2.3988005996999138</v>
      </c>
      <c r="R831" s="235">
        <f t="shared" si="94"/>
        <v>1.5219931034482794</v>
      </c>
      <c r="S831" s="236">
        <f>'WetLitterbags placem_collection'!E172</f>
        <v>42763</v>
      </c>
      <c r="T831" s="236">
        <f>IF('WetLitterbags placem_collection'!G172="","",'WetLitterbags placem_collection'!G172)</f>
        <v>42814</v>
      </c>
      <c r="U831" s="237">
        <f t="shared" si="95"/>
        <v>51</v>
      </c>
      <c r="V831" s="235">
        <f t="shared" si="92"/>
        <v>0.44579999999999997</v>
      </c>
      <c r="W831" s="235">
        <f t="shared" si="93"/>
        <v>0.43745495544333557</v>
      </c>
      <c r="X831">
        <f>IFERROR(INDEX(Rainfall_Wet!$O$2:$O$217,MATCH(B831, Rainfall_Wet!$A$2:$A$217,0)),"")</f>
        <v>181.383442621</v>
      </c>
      <c r="Y831" s="241">
        <v>23.96</v>
      </c>
      <c r="Z831" s="241">
        <v>4.9199999999999982</v>
      </c>
      <c r="AA831" s="241">
        <v>71.12</v>
      </c>
      <c r="AB831" s="242" t="s">
        <v>2688</v>
      </c>
      <c r="AC831" s="241">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f>
        <v/>
      </c>
      <c r="AM831" t="str">
        <f>IF(ISNUMBER(SEARCH("H", 'WetLitterbags placem_collection'!Y172)),"YES","")</f>
        <v/>
      </c>
      <c r="AN831" t="str">
        <f>IF(ISNUMBER(SEARCH("R", 'WetLitterbags placem_collection'!Y172)),"YES","")</f>
        <v/>
      </c>
    </row>
    <row r="832" spans="1:40" ht="15" customHeight="1">
      <c r="A832" s="268" t="s">
        <v>2460</v>
      </c>
      <c r="B832" s="282">
        <f>'Dry_Litterbag Placem_Collection'!A173</f>
        <v>171</v>
      </c>
      <c r="C832" s="282" t="str">
        <f>'Dry_Litterbag Placem_Collection'!B173</f>
        <v>Handajega</v>
      </c>
      <c r="D832" s="282" t="s">
        <v>2677</v>
      </c>
      <c r="E832" s="282" t="s">
        <v>2679</v>
      </c>
      <c r="F832" s="282">
        <v>2</v>
      </c>
      <c r="G832" s="283" t="str">
        <f>'Dry_Litterbag Placem_Collection'!C173</f>
        <v>Wet_W2_T3</v>
      </c>
      <c r="H832" s="293" t="s">
        <v>3672</v>
      </c>
      <c r="I832" s="294" t="s">
        <v>298</v>
      </c>
      <c r="J832" s="233" t="str">
        <f>'WetLitterbags placem_collection'!Q173</f>
        <v>R451</v>
      </c>
      <c r="K832" s="235">
        <f>IFERROR(INDEX('Green_rooibos initial weight'!$C$5:$C$1749,MATCH(J832, 'Green_rooibos initial weight'!$A$5:$A$1749,0)),"")</f>
        <v>2.1970000000000001</v>
      </c>
      <c r="L832" s="235">
        <f t="shared" si="89"/>
        <v>1.9472</v>
      </c>
      <c r="M832" s="235">
        <f>AVERAGE('Ashed teabags wet'!$J$814:$J$816)</f>
        <v>2.2816647271287041</v>
      </c>
      <c r="N832" s="235">
        <f t="shared" si="90"/>
        <v>1.90277142443335</v>
      </c>
      <c r="O832" s="235">
        <f>IF(IFERROR(INDEX('Both teabags AfterWet'!$D$1:$D$839,MATCH(J832,'Both teabags AfterWet'!$B$1:$B$839,0)),"")="","",(IFERROR(INDEX('Both teabags AfterWet'!$D$1:$D$839,MATCH(J832,'Both teabags AfterWet'!$B$1:$B$839,0)),"")))</f>
        <v>1.629</v>
      </c>
      <c r="P832" s="235">
        <f t="shared" si="91"/>
        <v>1.4783999999999999</v>
      </c>
      <c r="Q832" s="235">
        <f>IFERROR(INDEX('Ashed teabags wet'!$J$2:$J$825,MATCH(J832,'Ashed teabags wet'!$B$2:$B$825,0)),"")</f>
        <v>1.7224409448818911</v>
      </c>
      <c r="R832" s="235">
        <f t="shared" si="94"/>
        <v>1.4529354330708661</v>
      </c>
      <c r="S832" s="236">
        <f>'WetLitterbags placem_collection'!E173</f>
        <v>42763</v>
      </c>
      <c r="T832" s="236">
        <f>IF('WetLitterbags placem_collection'!G173="","",'WetLitterbags placem_collection'!G173)</f>
        <v>42814</v>
      </c>
      <c r="U832" s="237">
        <f t="shared" si="95"/>
        <v>51</v>
      </c>
      <c r="V832" s="235">
        <f t="shared" si="92"/>
        <v>0.46880000000000011</v>
      </c>
      <c r="W832" s="235">
        <f t="shared" si="93"/>
        <v>0.44983599136248387</v>
      </c>
      <c r="X832">
        <f>IFERROR(INDEX(Rainfall_Wet!$O$2:$O$217,MATCH(B832, Rainfall_Wet!$A$2:$A$217,0)),"")</f>
        <v>181.383442621</v>
      </c>
      <c r="Y832" s="241">
        <v>23.96</v>
      </c>
      <c r="Z832" s="241">
        <v>4.9199999999999982</v>
      </c>
      <c r="AA832" s="241">
        <v>71.12</v>
      </c>
      <c r="AB832" s="242" t="s">
        <v>2688</v>
      </c>
      <c r="AC832" s="241">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f>
        <v/>
      </c>
      <c r="AM832" t="str">
        <f>IF(ISNUMBER(SEARCH("H", 'WetLitterbags placem_collection'!Y173)),"YES","")</f>
        <v/>
      </c>
      <c r="AN832" t="str">
        <f>IF(ISNUMBER(SEARCH("R", 'WetLitterbags placem_collection'!Y173)),"YES","")</f>
        <v/>
      </c>
    </row>
    <row r="833" spans="1:40" ht="15" customHeight="1">
      <c r="A833" s="268" t="s">
        <v>2460</v>
      </c>
      <c r="B833" s="282">
        <f>'Dry_Litterbag Placem_Collection'!A174</f>
        <v>172</v>
      </c>
      <c r="C833" s="282" t="str">
        <f>'Dry_Litterbag Placem_Collection'!B174</f>
        <v>Handajega</v>
      </c>
      <c r="D833" s="282" t="s">
        <v>2677</v>
      </c>
      <c r="E833" s="282" t="s">
        <v>2679</v>
      </c>
      <c r="F833" s="282">
        <v>2</v>
      </c>
      <c r="G833" s="283" t="str">
        <f>'Dry_Litterbag Placem_Collection'!C174</f>
        <v>Wet_W2_T4</v>
      </c>
      <c r="H833" s="293" t="s">
        <v>3672</v>
      </c>
      <c r="I833" s="294" t="s">
        <v>298</v>
      </c>
      <c r="J833" s="233" t="str">
        <f>'WetLitterbags placem_collection'!Q174</f>
        <v>R353</v>
      </c>
      <c r="K833" s="235">
        <f>IFERROR(INDEX('Green_rooibos initial weight'!$C$5:$C$1749,MATCH(J833, 'Green_rooibos initial weight'!$A$5:$A$1749,0)),"")</f>
        <v>2.2909999999999999</v>
      </c>
      <c r="L833" s="235">
        <f t="shared" si="89"/>
        <v>2.0411999999999999</v>
      </c>
      <c r="M833" s="235">
        <f>AVERAGE('Ashed teabags wet'!$J$814:$J$816)</f>
        <v>2.2816647271287041</v>
      </c>
      <c r="N833" s="235">
        <f t="shared" si="90"/>
        <v>1.9946266595898487</v>
      </c>
      <c r="O833" s="235">
        <f>IF(IFERROR(INDEX('Both teabags AfterWet'!$D$1:$D$839,MATCH(J833,'Both teabags AfterWet'!$B$1:$B$839,0)),"")="","",(IFERROR(INDEX('Both teabags AfterWet'!$D$1:$D$839,MATCH(J833,'Both teabags AfterWet'!$B$1:$B$839,0)),"")))</f>
        <v>1.7694000000000001</v>
      </c>
      <c r="P833" s="235">
        <f t="shared" si="91"/>
        <v>1.6188</v>
      </c>
      <c r="Q833" s="235" t="str">
        <f>IFERROR(INDEX('Ashed teabags wet'!$J$2:$J$825,MATCH(J833,'Ashed teabags wet'!$B$2:$B$825,0)),"")</f>
        <v/>
      </c>
      <c r="R833" s="235" t="str">
        <f t="shared" si="94"/>
        <v/>
      </c>
      <c r="S833" s="236">
        <f>'WetLitterbags placem_collection'!E174</f>
        <v>42763</v>
      </c>
      <c r="T833" s="236">
        <f>IF('WetLitterbags placem_collection'!G174="","",'WetLitterbags placem_collection'!G174)</f>
        <v>42814</v>
      </c>
      <c r="U833" s="237">
        <f t="shared" si="95"/>
        <v>51</v>
      </c>
      <c r="V833" s="235">
        <f t="shared" si="92"/>
        <v>0.42239999999999989</v>
      </c>
      <c r="W833" s="235" t="str">
        <f t="shared" si="93"/>
        <v/>
      </c>
      <c r="X833">
        <f>IFERROR(INDEX(Rainfall_Wet!$O$2:$O$217,MATCH(B833, Rainfall_Wet!$A$2:$A$217,0)),"")</f>
        <v>181.383442621</v>
      </c>
      <c r="Y833" s="241">
        <v>23.96</v>
      </c>
      <c r="Z833" s="241">
        <v>4.9199999999999982</v>
      </c>
      <c r="AA833" s="241">
        <v>71.12</v>
      </c>
      <c r="AB833" s="242" t="s">
        <v>2688</v>
      </c>
      <c r="AC833" s="241">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f>
        <v/>
      </c>
      <c r="AM833" t="str">
        <f>IF(ISNUMBER(SEARCH("H", 'WetLitterbags placem_collection'!Y174)),"YES","")</f>
        <v/>
      </c>
      <c r="AN833" t="str">
        <f>IF(ISNUMBER(SEARCH("R", 'WetLitterbags placem_collection'!Y174)),"YES","")</f>
        <v/>
      </c>
    </row>
    <row r="834" spans="1:40" ht="15" customHeight="1">
      <c r="A834" s="268" t="s">
        <v>2460</v>
      </c>
      <c r="B834" s="282">
        <f>'Dry_Litterbag Placem_Collection'!A175</f>
        <v>173</v>
      </c>
      <c r="C834" s="282" t="str">
        <f>'Dry_Litterbag Placem_Collection'!B175</f>
        <v>Handajega</v>
      </c>
      <c r="D834" s="282" t="s">
        <v>2677</v>
      </c>
      <c r="E834" s="282" t="s">
        <v>2679</v>
      </c>
      <c r="F834" s="282">
        <v>2</v>
      </c>
      <c r="G834" s="283" t="str">
        <f>'Dry_Litterbag Placem_Collection'!C175</f>
        <v>Wet_W2_T5</v>
      </c>
      <c r="H834" s="293" t="s">
        <v>3672</v>
      </c>
      <c r="I834" s="294" t="s">
        <v>298</v>
      </c>
      <c r="J834" s="233" t="str">
        <f>'WetLitterbags placem_collection'!Q175</f>
        <v>R105</v>
      </c>
      <c r="K834" s="235">
        <f>IFERROR(INDEX('Green_rooibos initial weight'!$C$5:$C$1749,MATCH(J834, 'Green_rooibos initial weight'!$A$5:$A$1749,0)),"")</f>
        <v>2.254</v>
      </c>
      <c r="L834" s="235">
        <f t="shared" si="89"/>
        <v>2.0042</v>
      </c>
      <c r="M834" s="235">
        <f>AVERAGE('Ashed teabags wet'!$J$814:$J$816)</f>
        <v>2.2816647271287041</v>
      </c>
      <c r="N834" s="235">
        <f t="shared" si="90"/>
        <v>1.9584708755388864</v>
      </c>
      <c r="O834" s="235">
        <f>IF(IFERROR(INDEX('Both teabags AfterWet'!$D$1:$D$839,MATCH(J834,'Both teabags AfterWet'!$B$1:$B$839,0)),"")="","",(IFERROR(INDEX('Both teabags AfterWet'!$D$1:$D$839,MATCH(J834,'Both teabags AfterWet'!$B$1:$B$839,0)),"")))</f>
        <v>1.6919999999999999</v>
      </c>
      <c r="P834" s="235">
        <f t="shared" si="91"/>
        <v>1.5413999999999999</v>
      </c>
      <c r="Q834" s="235">
        <f>IFERROR(INDEX('Ashed teabags wet'!$J$2:$J$825,MATCH(J834,'Ashed teabags wet'!$B$2:$B$825,0)),"")</f>
        <v>2.5628626692459697</v>
      </c>
      <c r="R834" s="235">
        <f t="shared" si="94"/>
        <v>1.5018960348162425</v>
      </c>
      <c r="S834" s="236">
        <f>'WetLitterbags placem_collection'!E175</f>
        <v>42763</v>
      </c>
      <c r="T834" s="236">
        <f>IF('WetLitterbags placem_collection'!G175="","",'WetLitterbags placem_collection'!G175)</f>
        <v>42814</v>
      </c>
      <c r="U834" s="237">
        <f t="shared" si="95"/>
        <v>51</v>
      </c>
      <c r="V834" s="235">
        <f t="shared" si="92"/>
        <v>0.4628000000000001</v>
      </c>
      <c r="W834" s="235">
        <f t="shared" si="93"/>
        <v>0.45657484072264398</v>
      </c>
      <c r="X834">
        <f>IFERROR(INDEX(Rainfall_Wet!$O$2:$O$217,MATCH(B834, Rainfall_Wet!$A$2:$A$217,0)),"")</f>
        <v>181.383442621</v>
      </c>
      <c r="Y834" s="241">
        <v>23.96</v>
      </c>
      <c r="Z834" s="241">
        <v>4.9199999999999982</v>
      </c>
      <c r="AA834" s="241">
        <v>71.12</v>
      </c>
      <c r="AB834" s="242" t="s">
        <v>2688</v>
      </c>
      <c r="AC834" s="241">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f>
        <v/>
      </c>
      <c r="AM834" t="str">
        <f>IF(ISNUMBER(SEARCH("H", 'WetLitterbags placem_collection'!Y175)),"YES","")</f>
        <v/>
      </c>
      <c r="AN834" t="str">
        <f>IF(ISNUMBER(SEARCH("R", 'WetLitterbags placem_collection'!Y175)),"YES","")</f>
        <v/>
      </c>
    </row>
    <row r="835" spans="1:40" ht="15" customHeight="1">
      <c r="A835" s="268" t="s">
        <v>2460</v>
      </c>
      <c r="B835" s="282">
        <f>'Dry_Litterbag Placem_Collection'!A176</f>
        <v>174</v>
      </c>
      <c r="C835" s="282" t="str">
        <f>'Dry_Litterbag Placem_Collection'!B176</f>
        <v>Handajega</v>
      </c>
      <c r="D835" s="282" t="s">
        <v>2677</v>
      </c>
      <c r="E835" s="282" t="s">
        <v>2679</v>
      </c>
      <c r="F835" s="282">
        <v>2</v>
      </c>
      <c r="G835" s="283" t="str">
        <f>'Dry_Litterbag Placem_Collection'!C176</f>
        <v>Wet_W2_T6</v>
      </c>
      <c r="H835" s="293" t="s">
        <v>3672</v>
      </c>
      <c r="I835" s="294" t="s">
        <v>298</v>
      </c>
      <c r="J835" s="233" t="str">
        <f>'WetLitterbags placem_collection'!Q176</f>
        <v>R384</v>
      </c>
      <c r="K835" s="235">
        <f>IFERROR(INDEX('Green_rooibos initial weight'!$C$5:$C$1749,MATCH(J835, 'Green_rooibos initial weight'!$A$5:$A$1749,0)),"")</f>
        <v>2.2240000000000002</v>
      </c>
      <c r="L835" s="235">
        <f t="shared" ref="L835:L881" si="96">K835-($BG$7+$BG$8)</f>
        <v>1.9742000000000002</v>
      </c>
      <c r="M835" s="235">
        <f>AVERAGE('Ashed teabags wet'!$J$814:$J$816)</f>
        <v>2.2816647271287041</v>
      </c>
      <c r="N835" s="235">
        <f t="shared" ref="N835:N881" si="97">IFERROR(L835-(M835/100)*L835,"")</f>
        <v>1.9291553749570254</v>
      </c>
      <c r="O835" s="235">
        <f>IF(IFERROR(INDEX('Both teabags AfterWet'!$D$1:$D$839,MATCH(J835,'Both teabags AfterWet'!$B$1:$B$839,0)),"")="","",(IFERROR(INDEX('Both teabags AfterWet'!$D$1:$D$839,MATCH(J835,'Both teabags AfterWet'!$B$1:$B$839,0)),"")))</f>
        <v>1.772</v>
      </c>
      <c r="P835" s="235">
        <f t="shared" ref="P835:P881" si="98">IFERROR(IF(O835&gt;0,O835-($BG$7),""),"")</f>
        <v>1.6214</v>
      </c>
      <c r="Q835" s="235">
        <f>IFERROR(INDEX('Ashed teabags wet'!$J$2:$J$825,MATCH(J835,'Ashed teabags wet'!$B$2:$B$825,0)),"")</f>
        <v>2.1032504780120633</v>
      </c>
      <c r="R835" s="235">
        <f t="shared" si="94"/>
        <v>1.5872978967495124</v>
      </c>
      <c r="S835" s="236">
        <f>'WetLitterbags placem_collection'!E176</f>
        <v>42763</v>
      </c>
      <c r="T835" s="236">
        <f>IF('WetLitterbags placem_collection'!G176="","",'WetLitterbags placem_collection'!G176)</f>
        <v>42814</v>
      </c>
      <c r="U835" s="237">
        <f t="shared" si="95"/>
        <v>51</v>
      </c>
      <c r="V835" s="235">
        <f t="shared" ref="V835:V881" si="99">IFERROR(L835-P835,"")</f>
        <v>0.35280000000000022</v>
      </c>
      <c r="W835" s="235">
        <f t="shared" ref="W835:W881" si="100">IFERROR(N835-R835,"")</f>
        <v>0.341857478207513</v>
      </c>
      <c r="X835">
        <f>IFERROR(INDEX(Rainfall_Wet!$O$2:$O$217,MATCH(B835, Rainfall_Wet!$A$2:$A$217,0)),"")</f>
        <v>181.383442621</v>
      </c>
      <c r="Y835" s="241">
        <v>23.96</v>
      </c>
      <c r="Z835" s="241">
        <v>4.9199999999999982</v>
      </c>
      <c r="AA835" s="241">
        <v>71.12</v>
      </c>
      <c r="AB835" s="242" t="s">
        <v>2688</v>
      </c>
      <c r="AC835" s="241">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f>
        <v/>
      </c>
      <c r="AM835" t="str">
        <f>IF(ISNUMBER(SEARCH("H", 'WetLitterbags placem_collection'!Y176)),"YES","")</f>
        <v/>
      </c>
      <c r="AN835" t="str">
        <f>IF(ISNUMBER(SEARCH("R", 'WetLitterbags placem_collection'!Y176)),"YES","")</f>
        <v/>
      </c>
    </row>
    <row r="836" spans="1:40" ht="15" customHeight="1">
      <c r="A836" s="268" t="s">
        <v>2460</v>
      </c>
      <c r="B836" s="282">
        <f>'Dry_Litterbag Placem_Collection'!A177</f>
        <v>175</v>
      </c>
      <c r="C836" s="282" t="str">
        <f>'Dry_Litterbag Placem_Collection'!B177</f>
        <v>Handajega</v>
      </c>
      <c r="D836" s="282" t="s">
        <v>2677</v>
      </c>
      <c r="E836" s="282" t="s">
        <v>2679</v>
      </c>
      <c r="F836" s="282">
        <v>2</v>
      </c>
      <c r="G836" s="283" t="str">
        <f>'Dry_Litterbag Placem_Collection'!C177</f>
        <v>Wet_W2_T7</v>
      </c>
      <c r="H836" s="293" t="s">
        <v>3672</v>
      </c>
      <c r="I836" s="294" t="s">
        <v>298</v>
      </c>
      <c r="J836" s="233" t="str">
        <f>'WetLitterbags placem_collection'!Q177</f>
        <v>R481</v>
      </c>
      <c r="K836" s="235">
        <f>IFERROR(INDEX('Green_rooibos initial weight'!$C$5:$C$1749,MATCH(J836, 'Green_rooibos initial weight'!$A$5:$A$1749,0)),"")</f>
        <v>2.1589999999999998</v>
      </c>
      <c r="L836" s="235">
        <f t="shared" si="96"/>
        <v>1.9091999999999998</v>
      </c>
      <c r="M836" s="235">
        <f>AVERAGE('Ashed teabags wet'!$J$814:$J$816)</f>
        <v>2.2816647271287041</v>
      </c>
      <c r="N836" s="235">
        <f t="shared" si="97"/>
        <v>1.8656384570296585</v>
      </c>
      <c r="O836" s="235">
        <f>IF(IFERROR(INDEX('Both teabags AfterWet'!$D$1:$D$839,MATCH(J836,'Both teabags AfterWet'!$B$1:$B$839,0)),"")="","",(IFERROR(INDEX('Both teabags AfterWet'!$D$1:$D$839,MATCH(J836,'Both teabags AfterWet'!$B$1:$B$839,0)),"")))</f>
        <v>1.681</v>
      </c>
      <c r="P836" s="235">
        <f t="shared" si="98"/>
        <v>1.5304</v>
      </c>
      <c r="Q836" s="235">
        <f>IFERROR(INDEX('Ashed teabags wet'!$J$2:$J$825,MATCH(J836,'Ashed teabags wet'!$B$2:$B$825,0)),"")</f>
        <v>22.390243902438794</v>
      </c>
      <c r="R836" s="235">
        <f t="shared" si="94"/>
        <v>1.1877397073170766</v>
      </c>
      <c r="S836" s="236">
        <f>'WetLitterbags placem_collection'!E177</f>
        <v>42763</v>
      </c>
      <c r="T836" s="236">
        <f>IF('WetLitterbags placem_collection'!G177="","",'WetLitterbags placem_collection'!G177)</f>
        <v>42814</v>
      </c>
      <c r="U836" s="237">
        <f t="shared" si="95"/>
        <v>51</v>
      </c>
      <c r="V836" s="235">
        <f t="shared" si="99"/>
        <v>0.3787999999999998</v>
      </c>
      <c r="W836" s="235">
        <f t="shared" si="100"/>
        <v>0.67789874971258191</v>
      </c>
      <c r="X836">
        <f>IFERROR(INDEX(Rainfall_Wet!$O$2:$O$217,MATCH(B836, Rainfall_Wet!$A$2:$A$217,0)),"")</f>
        <v>181.383442621</v>
      </c>
      <c r="Y836" s="241">
        <v>23.96</v>
      </c>
      <c r="Z836" s="241">
        <v>4.9199999999999982</v>
      </c>
      <c r="AA836" s="241">
        <v>71.12</v>
      </c>
      <c r="AB836" s="242" t="s">
        <v>2688</v>
      </c>
      <c r="AC836" s="241">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f>
        <v/>
      </c>
      <c r="AM836" t="str">
        <f>IF(ISNUMBER(SEARCH("H", 'WetLitterbags placem_collection'!Y177)),"YES","")</f>
        <v/>
      </c>
      <c r="AN836" t="str">
        <f>IF(ISNUMBER(SEARCH("R", 'WetLitterbags placem_collection'!Y177)),"YES","")</f>
        <v/>
      </c>
    </row>
    <row r="837" spans="1:40" ht="15" customHeight="1">
      <c r="A837" s="268" t="s">
        <v>2460</v>
      </c>
      <c r="B837" s="282">
        <f>'Dry_Litterbag Placem_Collection'!A178</f>
        <v>176</v>
      </c>
      <c r="C837" s="282" t="str">
        <f>'Dry_Litterbag Placem_Collection'!B178</f>
        <v>Handajega</v>
      </c>
      <c r="D837" s="282" t="s">
        <v>2677</v>
      </c>
      <c r="E837" s="282" t="s">
        <v>2679</v>
      </c>
      <c r="F837" s="282">
        <v>2</v>
      </c>
      <c r="G837" s="283" t="str">
        <f>'Dry_Litterbag Placem_Collection'!C178</f>
        <v>Wet_W2_T8</v>
      </c>
      <c r="H837" s="293" t="s">
        <v>3672</v>
      </c>
      <c r="I837" s="294" t="s">
        <v>298</v>
      </c>
      <c r="J837" s="233" t="str">
        <f>'WetLitterbags placem_collection'!Q178</f>
        <v>R490</v>
      </c>
      <c r="K837" s="235">
        <f>IFERROR(INDEX('Green_rooibos initial weight'!$C$5:$C$1749,MATCH(J837, 'Green_rooibos initial weight'!$A$5:$A$1749,0)),"")</f>
        <v>2.1890000000000001</v>
      </c>
      <c r="L837" s="235">
        <f t="shared" si="96"/>
        <v>1.9392</v>
      </c>
      <c r="M837" s="235">
        <f>AVERAGE('Ashed teabags wet'!$J$814:$J$816)</f>
        <v>2.2816647271287041</v>
      </c>
      <c r="N837" s="235">
        <f t="shared" si="97"/>
        <v>1.8949539576115202</v>
      </c>
      <c r="O837" s="235">
        <f>IF(IFERROR(INDEX('Both teabags AfterWet'!$D$1:$D$839,MATCH(J837,'Both teabags AfterWet'!$B$1:$B$839,0)),"")="","",(IFERROR(INDEX('Both teabags AfterWet'!$D$1:$D$839,MATCH(J837,'Both teabags AfterWet'!$B$1:$B$839,0)),"")))</f>
        <v>1.7070000000000001</v>
      </c>
      <c r="P837" s="235">
        <f t="shared" si="98"/>
        <v>1.5564</v>
      </c>
      <c r="Q837" s="235">
        <f>IFERROR(INDEX('Ashed teabags wet'!$J$2:$J$825,MATCH(J837,'Ashed teabags wet'!$B$2:$B$825,0)),"")</f>
        <v>2.6433915211971035</v>
      </c>
      <c r="R837" s="235">
        <f t="shared" si="94"/>
        <v>1.5152582543640882</v>
      </c>
      <c r="S837" s="236">
        <f>'WetLitterbags placem_collection'!E178</f>
        <v>42763</v>
      </c>
      <c r="T837" s="236">
        <f>IF('WetLitterbags placem_collection'!G178="","",'WetLitterbags placem_collection'!G178)</f>
        <v>42814</v>
      </c>
      <c r="U837" s="237">
        <f t="shared" si="95"/>
        <v>51</v>
      </c>
      <c r="V837" s="235">
        <f t="shared" si="99"/>
        <v>0.38280000000000003</v>
      </c>
      <c r="W837" s="235">
        <f t="shared" si="100"/>
        <v>0.37969570324743196</v>
      </c>
      <c r="X837">
        <f>IFERROR(INDEX(Rainfall_Wet!$O$2:$O$217,MATCH(B837, Rainfall_Wet!$A$2:$A$217,0)),"")</f>
        <v>181.383442621</v>
      </c>
      <c r="Y837" s="241">
        <v>23.96</v>
      </c>
      <c r="Z837" s="241">
        <v>4.9199999999999982</v>
      </c>
      <c r="AA837" s="241">
        <v>71.12</v>
      </c>
      <c r="AB837" s="242" t="s">
        <v>2688</v>
      </c>
      <c r="AC837" s="241">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f>
        <v/>
      </c>
      <c r="AM837" t="str">
        <f>IF(ISNUMBER(SEARCH("H", 'WetLitterbags placem_collection'!Y178)),"YES","")</f>
        <v/>
      </c>
      <c r="AN837" t="str">
        <f>IF(ISNUMBER(SEARCH("R", 'WetLitterbags placem_collection'!Y178)),"YES","")</f>
        <v/>
      </c>
    </row>
    <row r="838" spans="1:40" ht="15" customHeight="1">
      <c r="A838" s="268" t="s">
        <v>2460</v>
      </c>
      <c r="B838" s="282">
        <f>'Dry_Litterbag Placem_Collection'!A179</f>
        <v>177</v>
      </c>
      <c r="C838" s="282" t="str">
        <f>'Dry_Litterbag Placem_Collection'!B179</f>
        <v>Handajega</v>
      </c>
      <c r="D838" s="282" t="s">
        <v>2677</v>
      </c>
      <c r="E838" s="282" t="s">
        <v>2679</v>
      </c>
      <c r="F838" s="282">
        <v>3</v>
      </c>
      <c r="G838" s="283" t="str">
        <f>'Dry_Litterbag Placem_Collection'!C179</f>
        <v>Wet_W3_T1</v>
      </c>
      <c r="H838" s="293" t="s">
        <v>3672</v>
      </c>
      <c r="I838" s="294" t="s">
        <v>298</v>
      </c>
      <c r="J838" s="233" t="str">
        <f>'WetLitterbags placem_collection'!Q179</f>
        <v>R470</v>
      </c>
      <c r="K838" s="235">
        <f>IFERROR(INDEX('Green_rooibos initial weight'!$C$5:$C$1749,MATCH(J838, 'Green_rooibos initial weight'!$A$5:$A$1749,0)),"")</f>
        <v>2.1240000000000001</v>
      </c>
      <c r="L838" s="235">
        <f t="shared" si="96"/>
        <v>1.8742000000000001</v>
      </c>
      <c r="M838" s="235">
        <f>AVERAGE('Ashed teabags wet'!$J$814:$J$816)</f>
        <v>2.2816647271287041</v>
      </c>
      <c r="N838" s="235">
        <f t="shared" si="97"/>
        <v>1.8314370396841539</v>
      </c>
      <c r="O838" s="235">
        <f>IF(IFERROR(INDEX('Both teabags AfterWet'!$D$1:$D$839,MATCH(J838,'Both teabags AfterWet'!$B$1:$B$839,0)),"")="","",(IFERROR(INDEX('Both teabags AfterWet'!$D$1:$D$839,MATCH(J838,'Both teabags AfterWet'!$B$1:$B$839,0)),"")))</f>
        <v>1.677</v>
      </c>
      <c r="P838" s="235">
        <f t="shared" si="98"/>
        <v>1.5264</v>
      </c>
      <c r="Q838" s="235">
        <f>IFERROR(INDEX('Ashed teabags wet'!$J$2:$J$825,MATCH(J838,'Ashed teabags wet'!$B$2:$B$825,0)),"")</f>
        <v>2.3705853894531068</v>
      </c>
      <c r="R838" s="235">
        <f t="shared" si="94"/>
        <v>1.4902153846153878</v>
      </c>
      <c r="S838" s="236">
        <f>'WetLitterbags placem_collection'!E179</f>
        <v>42763</v>
      </c>
      <c r="T838" s="236">
        <f>IF('WetLitterbags placem_collection'!G179="","",'WetLitterbags placem_collection'!G179)</f>
        <v>42815</v>
      </c>
      <c r="U838" s="237">
        <f t="shared" si="95"/>
        <v>52</v>
      </c>
      <c r="V838" s="235">
        <f t="shared" si="99"/>
        <v>0.34780000000000011</v>
      </c>
      <c r="W838" s="235">
        <f t="shared" si="100"/>
        <v>0.34122165506876612</v>
      </c>
      <c r="X838">
        <f>IFERROR(INDEX(Rainfall_Wet!$O$2:$O$217,MATCH(B838, Rainfall_Wet!$A$2:$A$217,0)),"")</f>
        <v>188.24043152799999</v>
      </c>
      <c r="Y838" s="241">
        <v>25.96</v>
      </c>
      <c r="Z838" s="241">
        <v>8.9200000000000017</v>
      </c>
      <c r="AA838" s="241">
        <v>65.12</v>
      </c>
      <c r="AB838" s="242" t="s">
        <v>2688</v>
      </c>
      <c r="AC838" s="241">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f>
        <v/>
      </c>
      <c r="AM838" t="str">
        <f>IF(ISNUMBER(SEARCH("H", 'WetLitterbags placem_collection'!Y179)),"YES","")</f>
        <v/>
      </c>
      <c r="AN838" t="str">
        <f>IF(ISNUMBER(SEARCH("R", 'WetLitterbags placem_collection'!Y179)),"YES","")</f>
        <v/>
      </c>
    </row>
    <row r="839" spans="1:40" ht="15" customHeight="1">
      <c r="A839" s="268" t="s">
        <v>2460</v>
      </c>
      <c r="B839" s="282">
        <f>'Dry_Litterbag Placem_Collection'!A180</f>
        <v>178</v>
      </c>
      <c r="C839" s="282" t="str">
        <f>'Dry_Litterbag Placem_Collection'!B180</f>
        <v>Handajega</v>
      </c>
      <c r="D839" s="282" t="s">
        <v>2677</v>
      </c>
      <c r="E839" s="282" t="s">
        <v>2679</v>
      </c>
      <c r="F839" s="282">
        <v>3</v>
      </c>
      <c r="G839" s="283" t="str">
        <f>'Dry_Litterbag Placem_Collection'!C180</f>
        <v>Wet_W3_T2</v>
      </c>
      <c r="H839" s="293" t="s">
        <v>3672</v>
      </c>
      <c r="I839" s="294" t="s">
        <v>298</v>
      </c>
      <c r="J839" s="233" t="str">
        <f>'WetLitterbags placem_collection'!Q180</f>
        <v>R488</v>
      </c>
      <c r="K839" s="235">
        <f>IFERROR(INDEX('Green_rooibos initial weight'!$C$5:$C$1749,MATCH(J839, 'Green_rooibos initial weight'!$A$5:$A$1749,0)),"")</f>
        <v>2.1589999999999998</v>
      </c>
      <c r="L839" s="235">
        <f t="shared" si="96"/>
        <v>1.9091999999999998</v>
      </c>
      <c r="M839" s="235">
        <f>AVERAGE('Ashed teabags wet'!$J$814:$J$816)</f>
        <v>2.2816647271287041</v>
      </c>
      <c r="N839" s="235">
        <f t="shared" si="97"/>
        <v>1.8656384570296585</v>
      </c>
      <c r="O839" s="235">
        <f>IF(IFERROR(INDEX('Both teabags AfterWet'!$D$1:$D$839,MATCH(J839,'Both teabags AfterWet'!$B$1:$B$839,0)),"")="","",(IFERROR(INDEX('Both teabags AfterWet'!$D$1:$D$839,MATCH(J839,'Both teabags AfterWet'!$B$1:$B$839,0)),"")))</f>
        <v>1.6446000000000001</v>
      </c>
      <c r="P839" s="235">
        <f t="shared" si="98"/>
        <v>1.494</v>
      </c>
      <c r="Q839" s="235">
        <f>IFERROR(INDEX('Ashed teabags wet'!$J$2:$J$825,MATCH(J839,'Ashed teabags wet'!$B$2:$B$825,0)),"")</f>
        <v>2.0802377414560613</v>
      </c>
      <c r="R839" s="235">
        <f t="shared" si="94"/>
        <v>1.4629212481426463</v>
      </c>
      <c r="S839" s="236">
        <f>'WetLitterbags placem_collection'!E180</f>
        <v>42763</v>
      </c>
      <c r="T839" s="236">
        <f>IF('WetLitterbags placem_collection'!G180="","",'WetLitterbags placem_collection'!G180)</f>
        <v>42815</v>
      </c>
      <c r="U839" s="237">
        <f t="shared" si="95"/>
        <v>52</v>
      </c>
      <c r="V839" s="235">
        <f t="shared" si="99"/>
        <v>0.41519999999999979</v>
      </c>
      <c r="W839" s="235">
        <f t="shared" si="100"/>
        <v>0.40271720888701212</v>
      </c>
      <c r="X839">
        <f>IFERROR(INDEX(Rainfall_Wet!$O$2:$O$217,MATCH(B839, Rainfall_Wet!$A$2:$A$217,0)),"")</f>
        <v>188.24043152799999</v>
      </c>
      <c r="Y839" s="241">
        <v>25.96</v>
      </c>
      <c r="Z839" s="241">
        <v>8.9200000000000017</v>
      </c>
      <c r="AA839" s="241">
        <v>65.12</v>
      </c>
      <c r="AB839" s="242" t="s">
        <v>2688</v>
      </c>
      <c r="AC839" s="241">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f>
        <v/>
      </c>
      <c r="AM839" t="str">
        <f>IF(ISNUMBER(SEARCH("H", 'WetLitterbags placem_collection'!Y180)),"YES","")</f>
        <v/>
      </c>
      <c r="AN839" t="str">
        <f>IF(ISNUMBER(SEARCH("R", 'WetLitterbags placem_collection'!Y180)),"YES","")</f>
        <v/>
      </c>
    </row>
    <row r="840" spans="1:40" ht="15" customHeight="1">
      <c r="A840" s="268" t="s">
        <v>2460</v>
      </c>
      <c r="B840" s="282">
        <f>'Dry_Litterbag Placem_Collection'!A181</f>
        <v>179</v>
      </c>
      <c r="C840" s="282" t="str">
        <f>'Dry_Litterbag Placem_Collection'!B181</f>
        <v>Handajega</v>
      </c>
      <c r="D840" s="282" t="s">
        <v>2677</v>
      </c>
      <c r="E840" s="282" t="s">
        <v>2679</v>
      </c>
      <c r="F840" s="282">
        <v>3</v>
      </c>
      <c r="G840" s="283" t="str">
        <f>'Dry_Litterbag Placem_Collection'!C181</f>
        <v>Wet_W3_T3</v>
      </c>
      <c r="H840" s="293" t="s">
        <v>3672</v>
      </c>
      <c r="I840" s="294" t="s">
        <v>298</v>
      </c>
      <c r="J840" s="233" t="str">
        <f>'WetLitterbags placem_collection'!Q181</f>
        <v>R273</v>
      </c>
      <c r="K840" s="235">
        <f>IFERROR(INDEX('Green_rooibos initial weight'!$C$5:$C$1749,MATCH(J840, 'Green_rooibos initial weight'!$A$5:$A$1749,0)),"")</f>
        <v>2.2090000000000001</v>
      </c>
      <c r="L840" s="235">
        <f t="shared" si="96"/>
        <v>1.9592000000000001</v>
      </c>
      <c r="M840" s="235">
        <f>AVERAGE('Ashed teabags wet'!$J$814:$J$816)</f>
        <v>2.2816647271287041</v>
      </c>
      <c r="N840" s="235">
        <f t="shared" si="97"/>
        <v>1.9144976246660945</v>
      </c>
      <c r="O840" s="235">
        <f>IF(IFERROR(INDEX('Both teabags AfterWet'!$D$1:$D$839,MATCH(J840,'Both teabags AfterWet'!$B$1:$B$839,0)),"")="","",(IFERROR(INDEX('Both teabags AfterWet'!$D$1:$D$839,MATCH(J840,'Both teabags AfterWet'!$B$1:$B$839,0)),"")))</f>
        <v>1.655</v>
      </c>
      <c r="P840" s="235">
        <f t="shared" si="98"/>
        <v>1.5044</v>
      </c>
      <c r="Q840" s="235">
        <f>IFERROR(INDEX('Ashed teabags wet'!$J$2:$J$825,MATCH(J840,'Ashed teabags wet'!$B$2:$B$825,0)),"")</f>
        <v>1.9912578921804642</v>
      </c>
      <c r="R840" s="235">
        <f t="shared" si="94"/>
        <v>1.4744435162700371</v>
      </c>
      <c r="S840" s="236">
        <f>'WetLitterbags placem_collection'!E181</f>
        <v>42763</v>
      </c>
      <c r="T840" s="236">
        <f>IF('WetLitterbags placem_collection'!G181="","",'WetLitterbags placem_collection'!G181)</f>
        <v>42815</v>
      </c>
      <c r="U840" s="237">
        <f t="shared" si="95"/>
        <v>52</v>
      </c>
      <c r="V840" s="235">
        <f t="shared" si="99"/>
        <v>0.45480000000000009</v>
      </c>
      <c r="W840" s="235">
        <f t="shared" si="100"/>
        <v>0.44005410839605741</v>
      </c>
      <c r="X840">
        <f>IFERROR(INDEX(Rainfall_Wet!$O$2:$O$217,MATCH(B840, Rainfall_Wet!$A$2:$A$217,0)),"")</f>
        <v>188.24043152799999</v>
      </c>
      <c r="Y840" s="241">
        <v>25.96</v>
      </c>
      <c r="Z840" s="241">
        <v>8.9200000000000017</v>
      </c>
      <c r="AA840" s="241">
        <v>65.12</v>
      </c>
      <c r="AB840" s="242" t="s">
        <v>2688</v>
      </c>
      <c r="AC840" s="241">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f>
        <v/>
      </c>
      <c r="AM840" t="str">
        <f>IF(ISNUMBER(SEARCH("H", 'WetLitterbags placem_collection'!Y181)),"YES","")</f>
        <v/>
      </c>
      <c r="AN840" t="str">
        <f>IF(ISNUMBER(SEARCH("R", 'WetLitterbags placem_collection'!Y181)),"YES","")</f>
        <v/>
      </c>
    </row>
    <row r="841" spans="1:40" ht="15" customHeight="1">
      <c r="A841" s="268" t="s">
        <v>2460</v>
      </c>
      <c r="B841" s="282">
        <f>'Dry_Litterbag Placem_Collection'!A182</f>
        <v>180</v>
      </c>
      <c r="C841" s="282" t="str">
        <f>'Dry_Litterbag Placem_Collection'!B182</f>
        <v>Handajega</v>
      </c>
      <c r="D841" s="282" t="s">
        <v>2677</v>
      </c>
      <c r="E841" s="282" t="s">
        <v>2679</v>
      </c>
      <c r="F841" s="282">
        <v>3</v>
      </c>
      <c r="G841" s="283" t="str">
        <f>'Dry_Litterbag Placem_Collection'!C182</f>
        <v>Wet_W3_T4</v>
      </c>
      <c r="H841" s="293" t="s">
        <v>3672</v>
      </c>
      <c r="I841" s="294" t="s">
        <v>298</v>
      </c>
      <c r="J841" s="233" t="str">
        <f>'WetLitterbags placem_collection'!Q182</f>
        <v>R301</v>
      </c>
      <c r="K841" s="235">
        <f>IFERROR(INDEX('Green_rooibos initial weight'!$C$5:$C$1749,MATCH(J841, 'Green_rooibos initial weight'!$A$5:$A$1749,0)),"")</f>
        <v>2.2530000000000001</v>
      </c>
      <c r="L841" s="235">
        <f t="shared" si="96"/>
        <v>2.0032000000000001</v>
      </c>
      <c r="M841" s="235">
        <f>AVERAGE('Ashed teabags wet'!$J$814:$J$816)</f>
        <v>2.2816647271287041</v>
      </c>
      <c r="N841" s="235">
        <f t="shared" si="97"/>
        <v>1.9574936921861579</v>
      </c>
      <c r="O841" s="235">
        <f>IF(IFERROR(INDEX('Both teabags AfterWet'!$D$1:$D$839,MATCH(J841,'Both teabags AfterWet'!$B$1:$B$839,0)),"")="","",(IFERROR(INDEX('Both teabags AfterWet'!$D$1:$D$839,MATCH(J841,'Both teabags AfterWet'!$B$1:$B$839,0)),"")))</f>
        <v>1.6709000000000001</v>
      </c>
      <c r="P841" s="235">
        <f t="shared" si="98"/>
        <v>1.5203</v>
      </c>
      <c r="Q841" s="235">
        <f>IFERROR(INDEX('Ashed teabags wet'!$J$2:$J$825,MATCH(J841,'Ashed teabags wet'!$B$2:$B$825,0)),"")</f>
        <v>1.9038076152294727</v>
      </c>
      <c r="R841" s="235">
        <f t="shared" si="94"/>
        <v>1.4913564128256662</v>
      </c>
      <c r="S841" s="236">
        <f>'WetLitterbags placem_collection'!E182</f>
        <v>42763</v>
      </c>
      <c r="T841" s="236">
        <f>IF('WetLitterbags placem_collection'!G182="","",'WetLitterbags placem_collection'!G182)</f>
        <v>42815</v>
      </c>
      <c r="U841" s="237">
        <f t="shared" si="95"/>
        <v>52</v>
      </c>
      <c r="V841" s="235">
        <f t="shared" si="99"/>
        <v>0.48290000000000011</v>
      </c>
      <c r="W841" s="235">
        <f t="shared" si="100"/>
        <v>0.46613727936049165</v>
      </c>
      <c r="X841">
        <f>IFERROR(INDEX(Rainfall_Wet!$O$2:$O$217,MATCH(B841, Rainfall_Wet!$A$2:$A$217,0)),"")</f>
        <v>188.24043152799999</v>
      </c>
      <c r="Y841" s="241">
        <v>25.96</v>
      </c>
      <c r="Z841" s="241">
        <v>8.9200000000000017</v>
      </c>
      <c r="AA841" s="241">
        <v>65.12</v>
      </c>
      <c r="AB841" s="242" t="s">
        <v>2688</v>
      </c>
      <c r="AC841" s="241">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f>
        <v/>
      </c>
      <c r="AM841" t="str">
        <f>IF(ISNUMBER(SEARCH("H", 'WetLitterbags placem_collection'!Y182)),"YES","")</f>
        <v/>
      </c>
      <c r="AN841" t="str">
        <f>IF(ISNUMBER(SEARCH("R", 'WetLitterbags placem_collection'!Y182)),"YES","")</f>
        <v>YES</v>
      </c>
    </row>
    <row r="842" spans="1:40" ht="15" customHeight="1">
      <c r="A842" s="268" t="s">
        <v>2460</v>
      </c>
      <c r="B842" s="282">
        <f>'Dry_Litterbag Placem_Collection'!A183</f>
        <v>181</v>
      </c>
      <c r="C842" s="282" t="str">
        <f>'Dry_Litterbag Placem_Collection'!B183</f>
        <v>Handajega</v>
      </c>
      <c r="D842" s="282" t="s">
        <v>2677</v>
      </c>
      <c r="E842" s="282" t="s">
        <v>2679</v>
      </c>
      <c r="F842" s="282">
        <v>3</v>
      </c>
      <c r="G842" s="283" t="str">
        <f>'Dry_Litterbag Placem_Collection'!C183</f>
        <v>Wet_W3_T5</v>
      </c>
      <c r="H842" s="293" t="s">
        <v>3672</v>
      </c>
      <c r="I842" s="294" t="s">
        <v>298</v>
      </c>
      <c r="J842" s="233" t="str">
        <f>'WetLitterbags placem_collection'!Q183</f>
        <v>R291</v>
      </c>
      <c r="K842" s="235">
        <f>IFERROR(INDEX('Green_rooibos initial weight'!$C$5:$C$1749,MATCH(J842, 'Green_rooibos initial weight'!$A$5:$A$1749,0)),"")</f>
        <v>2.2320000000000002</v>
      </c>
      <c r="L842" s="235">
        <f t="shared" si="96"/>
        <v>1.9822000000000002</v>
      </c>
      <c r="M842" s="235">
        <f>AVERAGE('Ashed teabags wet'!$J$814:$J$816)</f>
        <v>2.2816647271287041</v>
      </c>
      <c r="N842" s="235">
        <f t="shared" si="97"/>
        <v>1.936972841778855</v>
      </c>
      <c r="O842" s="235">
        <f>IF(IFERROR(INDEX('Both teabags AfterWet'!$D$1:$D$839,MATCH(J842,'Both teabags AfterWet'!$B$1:$B$839,0)),"")="","",(IFERROR(INDEX('Both teabags AfterWet'!$D$1:$D$839,MATCH(J842,'Both teabags AfterWet'!$B$1:$B$839,0)),"")))</f>
        <v>1.6970000000000001</v>
      </c>
      <c r="P842" s="235">
        <f t="shared" si="98"/>
        <v>1.5464</v>
      </c>
      <c r="Q842" s="235">
        <f>IFERROR(INDEX('Ashed teabags wet'!$J$2:$J$825,MATCH(J842,'Ashed teabags wet'!$B$2:$B$825,0)),"")</f>
        <v>2.1348859776812832</v>
      </c>
      <c r="R842" s="235">
        <f t="shared" si="94"/>
        <v>1.5133861232411365</v>
      </c>
      <c r="S842" s="236">
        <f>'WetLitterbags placem_collection'!E183</f>
        <v>42763</v>
      </c>
      <c r="T842" s="236">
        <f>IF('WetLitterbags placem_collection'!G183="","",'WetLitterbags placem_collection'!G183)</f>
        <v>42815</v>
      </c>
      <c r="U842" s="237">
        <f t="shared" si="95"/>
        <v>52</v>
      </c>
      <c r="V842" s="235">
        <f t="shared" si="99"/>
        <v>0.43580000000000019</v>
      </c>
      <c r="W842" s="235">
        <f t="shared" si="100"/>
        <v>0.42358671853771845</v>
      </c>
      <c r="X842">
        <f>IFERROR(INDEX(Rainfall_Wet!$O$2:$O$217,MATCH(B842, Rainfall_Wet!$A$2:$A$217,0)),"")</f>
        <v>188.24043152799999</v>
      </c>
      <c r="Y842" s="241">
        <v>25.96</v>
      </c>
      <c r="Z842" s="241">
        <v>8.9200000000000017</v>
      </c>
      <c r="AA842" s="241">
        <v>65.12</v>
      </c>
      <c r="AB842" s="242" t="s">
        <v>2688</v>
      </c>
      <c r="AC842" s="241">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f>
        <v/>
      </c>
      <c r="AM842" t="str">
        <f>IF(ISNUMBER(SEARCH("H", 'WetLitterbags placem_collection'!Y183)),"YES","")</f>
        <v/>
      </c>
      <c r="AN842" t="str">
        <f>IF(ISNUMBER(SEARCH("R", 'WetLitterbags placem_collection'!Y183)),"YES","")</f>
        <v/>
      </c>
    </row>
    <row r="843" spans="1:40" ht="15" customHeight="1">
      <c r="A843" s="268" t="s">
        <v>2460</v>
      </c>
      <c r="B843" s="282">
        <f>'Dry_Litterbag Placem_Collection'!A184</f>
        <v>182</v>
      </c>
      <c r="C843" s="282" t="str">
        <f>'Dry_Litterbag Placem_Collection'!B184</f>
        <v>Handajega</v>
      </c>
      <c r="D843" s="282" t="s">
        <v>2677</v>
      </c>
      <c r="E843" s="282" t="s">
        <v>2679</v>
      </c>
      <c r="F843" s="282">
        <v>3</v>
      </c>
      <c r="G843" s="283" t="str">
        <f>'Dry_Litterbag Placem_Collection'!C184</f>
        <v>Wet_W3_T6</v>
      </c>
      <c r="H843" s="293" t="s">
        <v>3672</v>
      </c>
      <c r="I843" s="294" t="s">
        <v>298</v>
      </c>
      <c r="J843" s="233" t="str">
        <f>'WetLitterbags placem_collection'!Q184</f>
        <v>R537</v>
      </c>
      <c r="K843" s="235">
        <f>IFERROR(INDEX('Green_rooibos initial weight'!$C$5:$C$1749,MATCH(J843, 'Green_rooibos initial weight'!$A$5:$A$1749,0)),"")</f>
        <v>2.145</v>
      </c>
      <c r="L843" s="235">
        <f t="shared" si="96"/>
        <v>1.8952</v>
      </c>
      <c r="M843" s="235">
        <f>AVERAGE('Ashed teabags wet'!$J$814:$J$816)</f>
        <v>2.2816647271287041</v>
      </c>
      <c r="N843" s="235">
        <f t="shared" si="97"/>
        <v>1.8519578900914568</v>
      </c>
      <c r="O843" s="235">
        <f>IF(IFERROR(INDEX('Both teabags AfterWet'!$D$1:$D$839,MATCH(J843,'Both teabags AfterWet'!$B$1:$B$839,0)),"")="","",(IFERROR(INDEX('Both teabags AfterWet'!$D$1:$D$839,MATCH(J843,'Both teabags AfterWet'!$B$1:$B$839,0)),"")))</f>
        <v>1.7152000000000001</v>
      </c>
      <c r="P843" s="235">
        <f t="shared" si="98"/>
        <v>1.5646</v>
      </c>
      <c r="Q843" s="235">
        <f>IFERROR(INDEX('Ashed teabags wet'!$J$2:$J$825,MATCH(J843,'Ashed teabags wet'!$B$2:$B$825,0)),"")</f>
        <v>2.0958083832334542</v>
      </c>
      <c r="R843" s="235">
        <f t="shared" ref="R843:R881" si="101">IFERROR(P843-(Q843/100)*P843,"")</f>
        <v>1.5318089820359293</v>
      </c>
      <c r="S843" s="236">
        <f>'WetLitterbags placem_collection'!E184</f>
        <v>42763</v>
      </c>
      <c r="T843" s="236">
        <f>IF('WetLitterbags placem_collection'!G184="","",'WetLitterbags placem_collection'!G184)</f>
        <v>42815</v>
      </c>
      <c r="U843" s="237">
        <f t="shared" si="95"/>
        <v>52</v>
      </c>
      <c r="V843" s="235">
        <f t="shared" si="99"/>
        <v>0.3306</v>
      </c>
      <c r="W843" s="235">
        <f t="shared" si="100"/>
        <v>0.32014890805552754</v>
      </c>
      <c r="X843">
        <f>IFERROR(INDEX(Rainfall_Wet!$O$2:$O$217,MATCH(B843, Rainfall_Wet!$A$2:$A$217,0)),"")</f>
        <v>188.24043152799999</v>
      </c>
      <c r="Y843" s="241">
        <v>25.96</v>
      </c>
      <c r="Z843" s="241">
        <v>8.9200000000000017</v>
      </c>
      <c r="AA843" s="241">
        <v>65.12</v>
      </c>
      <c r="AB843" s="242" t="s">
        <v>2688</v>
      </c>
      <c r="AC843" s="241">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f>
        <v/>
      </c>
      <c r="AM843" t="str">
        <f>IF(ISNUMBER(SEARCH("H", 'WetLitterbags placem_collection'!Y184)),"YES","")</f>
        <v/>
      </c>
      <c r="AN843" t="str">
        <f>IF(ISNUMBER(SEARCH("R", 'WetLitterbags placem_collection'!Y184)),"YES","")</f>
        <v/>
      </c>
    </row>
    <row r="844" spans="1:40" ht="15" customHeight="1">
      <c r="A844" s="268" t="s">
        <v>2460</v>
      </c>
      <c r="B844" s="282">
        <f>'Dry_Litterbag Placem_Collection'!A185</f>
        <v>183</v>
      </c>
      <c r="C844" s="282" t="str">
        <f>'Dry_Litterbag Placem_Collection'!B185</f>
        <v>Handajega</v>
      </c>
      <c r="D844" s="282" t="s">
        <v>2677</v>
      </c>
      <c r="E844" s="282" t="s">
        <v>2679</v>
      </c>
      <c r="F844" s="282">
        <v>3</v>
      </c>
      <c r="G844" s="283" t="str">
        <f>'Dry_Litterbag Placem_Collection'!C185</f>
        <v>Wet_W3_T7</v>
      </c>
      <c r="H844" s="293" t="s">
        <v>3672</v>
      </c>
      <c r="I844" s="294" t="s">
        <v>298</v>
      </c>
      <c r="J844" s="233" t="str">
        <f>'WetLitterbags placem_collection'!Q185</f>
        <v>R290</v>
      </c>
      <c r="K844" s="235">
        <f>IFERROR(INDEX('Green_rooibos initial weight'!$C$5:$C$1749,MATCH(J844, 'Green_rooibos initial weight'!$A$5:$A$1749,0)),"")</f>
        <v>2.153</v>
      </c>
      <c r="L844" s="235">
        <f t="shared" si="96"/>
        <v>1.9032</v>
      </c>
      <c r="M844" s="235">
        <f>AVERAGE('Ashed teabags wet'!$J$814:$J$816)</f>
        <v>2.2816647271287041</v>
      </c>
      <c r="N844" s="235">
        <f t="shared" si="97"/>
        <v>1.8597753569132864</v>
      </c>
      <c r="O844" s="235">
        <f>IF(IFERROR(INDEX('Both teabags AfterWet'!$D$1:$D$839,MATCH(J844,'Both teabags AfterWet'!$B$1:$B$839,0)),"")="","",(IFERROR(INDEX('Both teabags AfterWet'!$D$1:$D$839,MATCH(J844,'Both teabags AfterWet'!$B$1:$B$839,0)),"")))</f>
        <v>1.7310000000000001</v>
      </c>
      <c r="P844" s="235">
        <f t="shared" si="98"/>
        <v>1.5804</v>
      </c>
      <c r="Q844" s="235">
        <f>IFERROR(INDEX('Ashed teabags wet'!$J$2:$J$825,MATCH(J844,'Ashed teabags wet'!$B$2:$B$825,0)),"")</f>
        <v>2.639442231076139</v>
      </c>
      <c r="R844" s="235">
        <f t="shared" si="101"/>
        <v>1.5386862549800728</v>
      </c>
      <c r="S844" s="236">
        <f>'WetLitterbags placem_collection'!E185</f>
        <v>42763</v>
      </c>
      <c r="T844" s="236">
        <f>IF('WetLitterbags placem_collection'!G185="","",'WetLitterbags placem_collection'!G185)</f>
        <v>42815</v>
      </c>
      <c r="U844" s="237">
        <f t="shared" si="95"/>
        <v>52</v>
      </c>
      <c r="V844" s="235">
        <f t="shared" si="99"/>
        <v>0.32279999999999998</v>
      </c>
      <c r="W844" s="235">
        <f t="shared" si="100"/>
        <v>0.32108910193321361</v>
      </c>
      <c r="X844">
        <f>IFERROR(INDEX(Rainfall_Wet!$O$2:$O$217,MATCH(B844, Rainfall_Wet!$A$2:$A$217,0)),"")</f>
        <v>188.24043152799999</v>
      </c>
      <c r="Y844" s="241">
        <v>25.96</v>
      </c>
      <c r="Z844" s="241">
        <v>8.9200000000000017</v>
      </c>
      <c r="AA844" s="241">
        <v>65.12</v>
      </c>
      <c r="AB844" s="242" t="s">
        <v>2688</v>
      </c>
      <c r="AC844" s="241">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f>
        <v/>
      </c>
      <c r="AM844" t="str">
        <f>IF(ISNUMBER(SEARCH("H", 'WetLitterbags placem_collection'!Y185)),"YES","")</f>
        <v/>
      </c>
      <c r="AN844" t="str">
        <f>IF(ISNUMBER(SEARCH("R", 'WetLitterbags placem_collection'!Y185)),"YES","")</f>
        <v/>
      </c>
    </row>
    <row r="845" spans="1:40" ht="15" customHeight="1">
      <c r="A845" s="268" t="s">
        <v>2460</v>
      </c>
      <c r="B845" s="282">
        <f>'Dry_Litterbag Placem_Collection'!A186</f>
        <v>184</v>
      </c>
      <c r="C845" s="282" t="str">
        <f>'Dry_Litterbag Placem_Collection'!B186</f>
        <v>Handajega</v>
      </c>
      <c r="D845" s="282" t="s">
        <v>2677</v>
      </c>
      <c r="E845" s="282" t="s">
        <v>2679</v>
      </c>
      <c r="F845" s="282">
        <v>3</v>
      </c>
      <c r="G845" s="283" t="str">
        <f>'Dry_Litterbag Placem_Collection'!C186</f>
        <v>Wet_W3_T8</v>
      </c>
      <c r="H845" s="293" t="s">
        <v>3672</v>
      </c>
      <c r="I845" s="294" t="s">
        <v>298</v>
      </c>
      <c r="J845" s="233" t="str">
        <f>'WetLitterbags placem_collection'!Q186</f>
        <v>R555</v>
      </c>
      <c r="K845" s="235">
        <f>IFERROR(INDEX('Green_rooibos initial weight'!$C$5:$C$1749,MATCH(J845, 'Green_rooibos initial weight'!$A$5:$A$1749,0)),"")</f>
        <v>2.1789999999999998</v>
      </c>
      <c r="L845" s="235">
        <f t="shared" si="96"/>
        <v>1.9291999999999998</v>
      </c>
      <c r="M845" s="235">
        <f>AVERAGE('Ashed teabags wet'!$J$814:$J$816)</f>
        <v>2.2816647271287041</v>
      </c>
      <c r="N845" s="235">
        <f t="shared" si="97"/>
        <v>1.8851821240842328</v>
      </c>
      <c r="O845" s="235">
        <f>IF(IFERROR(INDEX('Both teabags AfterWet'!$D$1:$D$839,MATCH(J845,'Both teabags AfterWet'!$B$1:$B$839,0)),"")="","",(IFERROR(INDEX('Both teabags AfterWet'!$D$1:$D$839,MATCH(J845,'Both teabags AfterWet'!$B$1:$B$839,0)),"")))</f>
        <v>1.7096</v>
      </c>
      <c r="P845" s="235">
        <f t="shared" si="98"/>
        <v>1.5589999999999999</v>
      </c>
      <c r="Q845" s="235">
        <f>IFERROR(INDEX('Ashed teabags wet'!$J$2:$J$825,MATCH(J845,'Ashed teabags wet'!$B$2:$B$825,0)),"")</f>
        <v>2.750491159135366</v>
      </c>
      <c r="R845" s="235">
        <f t="shared" si="101"/>
        <v>1.5161198428290796</v>
      </c>
      <c r="S845" s="236">
        <f>'WetLitterbags placem_collection'!E186</f>
        <v>42763</v>
      </c>
      <c r="T845" s="236">
        <f>IF('WetLitterbags placem_collection'!G186="","",'WetLitterbags placem_collection'!G186)</f>
        <v>42815</v>
      </c>
      <c r="U845" s="237">
        <f t="shared" si="95"/>
        <v>52</v>
      </c>
      <c r="V845" s="235">
        <f t="shared" si="99"/>
        <v>0.37019999999999986</v>
      </c>
      <c r="W845" s="235">
        <f t="shared" si="100"/>
        <v>0.36906228125515317</v>
      </c>
      <c r="X845">
        <f>IFERROR(INDEX(Rainfall_Wet!$O$2:$O$217,MATCH(B845, Rainfall_Wet!$A$2:$A$217,0)),"")</f>
        <v>188.24043152799999</v>
      </c>
      <c r="Y845" s="241">
        <v>25.96</v>
      </c>
      <c r="Z845" s="241">
        <v>8.9200000000000017</v>
      </c>
      <c r="AA845" s="241">
        <v>65.12</v>
      </c>
      <c r="AB845" s="242" t="s">
        <v>2688</v>
      </c>
      <c r="AC845" s="241">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f>
        <v/>
      </c>
      <c r="AM845" t="str">
        <f>IF(ISNUMBER(SEARCH("H", 'WetLitterbags placem_collection'!Y186)),"YES","")</f>
        <v/>
      </c>
      <c r="AN845" t="str">
        <f>IF(ISNUMBER(SEARCH("R", 'WetLitterbags placem_collection'!Y186)),"YES","")</f>
        <v/>
      </c>
    </row>
    <row r="846" spans="1:40" ht="15" customHeight="1">
      <c r="A846" s="268" t="s">
        <v>2460</v>
      </c>
      <c r="B846" s="282">
        <f>'Dry_Litterbag Placem_Collection'!A187</f>
        <v>185</v>
      </c>
      <c r="C846" s="282" t="str">
        <f>'Dry_Litterbag Placem_Collection'!B187</f>
        <v>Handajega</v>
      </c>
      <c r="D846" s="282" t="s">
        <v>2677</v>
      </c>
      <c r="E846" s="282" t="s">
        <v>2679</v>
      </c>
      <c r="F846" s="282">
        <v>4</v>
      </c>
      <c r="G846" s="283" t="str">
        <f>'Dry_Litterbag Placem_Collection'!C187</f>
        <v>Wet_W4_T1</v>
      </c>
      <c r="H846" s="293" t="s">
        <v>3672</v>
      </c>
      <c r="I846" s="294" t="s">
        <v>298</v>
      </c>
      <c r="J846" s="233" t="str">
        <f>'WetLitterbags placem_collection'!Q187</f>
        <v>R539</v>
      </c>
      <c r="K846" s="235">
        <f>IFERROR(INDEX('Green_rooibos initial weight'!$C$5:$C$1749,MATCH(J846, 'Green_rooibos initial weight'!$A$5:$A$1749,0)),"")</f>
        <v>2.16</v>
      </c>
      <c r="L846" s="235">
        <f t="shared" si="96"/>
        <v>1.9102000000000001</v>
      </c>
      <c r="M846" s="235">
        <f>AVERAGE('Ashed teabags wet'!$J$814:$J$816)</f>
        <v>2.2816647271287041</v>
      </c>
      <c r="N846" s="235">
        <f t="shared" si="97"/>
        <v>1.8666156403823877</v>
      </c>
      <c r="O846" s="235">
        <f>IF(IFERROR(INDEX('Both teabags AfterWet'!$D$1:$D$839,MATCH(J846,'Both teabags AfterWet'!$B$1:$B$839,0)),"")="","",(IFERROR(INDEX('Both teabags AfterWet'!$D$1:$D$839,MATCH(J846,'Both teabags AfterWet'!$B$1:$B$839,0)),"")))</f>
        <v>1.7513000000000001</v>
      </c>
      <c r="P846" s="235">
        <f t="shared" si="98"/>
        <v>1.6007</v>
      </c>
      <c r="Q846" s="235">
        <f>IFERROR(INDEX('Ashed teabags wet'!$J$2:$J$825,MATCH(J846,'Ashed teabags wet'!$B$2:$B$825,0)),"")</f>
        <v>1.5944195316393635</v>
      </c>
      <c r="R846" s="235">
        <f t="shared" si="101"/>
        <v>1.5751781265570488</v>
      </c>
      <c r="S846" s="236">
        <f>'WetLitterbags placem_collection'!E187</f>
        <v>42763</v>
      </c>
      <c r="T846" s="236">
        <f>IF('WetLitterbags placem_collection'!G187="","",'WetLitterbags placem_collection'!G187)</f>
        <v>42815</v>
      </c>
      <c r="U846" s="237">
        <f t="shared" si="95"/>
        <v>52</v>
      </c>
      <c r="V846" s="235">
        <f t="shared" si="99"/>
        <v>0.30950000000000011</v>
      </c>
      <c r="W846" s="235">
        <f t="shared" si="100"/>
        <v>0.29143751382533889</v>
      </c>
      <c r="X846">
        <f>IFERROR(INDEX(Rainfall_Wet!$O$2:$O$217,MATCH(B846, Rainfall_Wet!$A$2:$A$217,0)),"")</f>
        <v>188.24043152799999</v>
      </c>
      <c r="Y846" s="241">
        <v>25.96</v>
      </c>
      <c r="Z846" s="241">
        <v>8.9200000000000017</v>
      </c>
      <c r="AA846" s="241">
        <v>65.12</v>
      </c>
      <c r="AB846" s="242" t="s">
        <v>2688</v>
      </c>
      <c r="AC846" s="241">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f>
        <v/>
      </c>
      <c r="AM846" t="str">
        <f>IF(ISNUMBER(SEARCH("H", 'WetLitterbags placem_collection'!Y187)),"YES","")</f>
        <v/>
      </c>
      <c r="AN846" t="str">
        <f>IF(ISNUMBER(SEARCH("R", 'WetLitterbags placem_collection'!Y187)),"YES","")</f>
        <v/>
      </c>
    </row>
    <row r="847" spans="1:40" ht="15" customHeight="1">
      <c r="A847" s="268" t="s">
        <v>2460</v>
      </c>
      <c r="B847" s="282">
        <f>'Dry_Litterbag Placem_Collection'!A188</f>
        <v>186</v>
      </c>
      <c r="C847" s="282" t="str">
        <f>'Dry_Litterbag Placem_Collection'!B188</f>
        <v>Handajega</v>
      </c>
      <c r="D847" s="282" t="s">
        <v>2677</v>
      </c>
      <c r="E847" s="282" t="s">
        <v>2679</v>
      </c>
      <c r="F847" s="282">
        <v>4</v>
      </c>
      <c r="G847" s="283" t="str">
        <f>'Dry_Litterbag Placem_Collection'!C188</f>
        <v>Wet_W4_T2</v>
      </c>
      <c r="H847" s="293" t="s">
        <v>3672</v>
      </c>
      <c r="I847" s="294" t="s">
        <v>298</v>
      </c>
      <c r="J847" s="233" t="str">
        <f>'WetLitterbags placem_collection'!Q188</f>
        <v>R186</v>
      </c>
      <c r="K847" s="235">
        <f>IFERROR(INDEX('Green_rooibos initial weight'!$C$5:$C$1749,MATCH(J847, 'Green_rooibos initial weight'!$A$5:$A$1749,0)),"")</f>
        <v>2.2530000000000001</v>
      </c>
      <c r="L847" s="235">
        <f t="shared" si="96"/>
        <v>2.0032000000000001</v>
      </c>
      <c r="M847" s="235">
        <f>AVERAGE('Ashed teabags wet'!$J$814:$J$816)</f>
        <v>2.2816647271287041</v>
      </c>
      <c r="N847" s="235">
        <f t="shared" si="97"/>
        <v>1.9574936921861579</v>
      </c>
      <c r="O847" s="235">
        <f>IF(IFERROR(INDEX('Both teabags AfterWet'!$D$1:$D$839,MATCH(J847,'Both teabags AfterWet'!$B$1:$B$839,0)),"")="","",(IFERROR(INDEX('Both teabags AfterWet'!$D$1:$D$839,MATCH(J847,'Both teabags AfterWet'!$B$1:$B$839,0)),"")))</f>
        <v>1.7809999999999999</v>
      </c>
      <c r="P847" s="235">
        <f t="shared" si="98"/>
        <v>1.6303999999999998</v>
      </c>
      <c r="Q847" s="235">
        <f>IFERROR(INDEX('Ashed teabags wet'!$J$2:$J$825,MATCH(J847,'Ashed teabags wet'!$B$2:$B$825,0)),"")</f>
        <v>2.2783556215947218</v>
      </c>
      <c r="R847" s="235">
        <f t="shared" si="101"/>
        <v>1.5932536899455194</v>
      </c>
      <c r="S847" s="236">
        <f>'WetLitterbags placem_collection'!E188</f>
        <v>42763</v>
      </c>
      <c r="T847" s="236">
        <f>IF('WetLitterbags placem_collection'!G188="","",'WetLitterbags placem_collection'!G188)</f>
        <v>42815</v>
      </c>
      <c r="U847" s="237">
        <f t="shared" si="95"/>
        <v>52</v>
      </c>
      <c r="V847" s="235">
        <f t="shared" si="99"/>
        <v>0.37280000000000024</v>
      </c>
      <c r="W847" s="235">
        <f t="shared" si="100"/>
        <v>0.36424000224063846</v>
      </c>
      <c r="X847">
        <f>IFERROR(INDEX(Rainfall_Wet!$O$2:$O$217,MATCH(B847, Rainfall_Wet!$A$2:$A$217,0)),"")</f>
        <v>188.24043152799999</v>
      </c>
      <c r="Y847" s="241">
        <v>25.96</v>
      </c>
      <c r="Z847" s="241">
        <v>8.9200000000000017</v>
      </c>
      <c r="AA847" s="241">
        <v>65.12</v>
      </c>
      <c r="AB847" s="242" t="s">
        <v>2688</v>
      </c>
      <c r="AC847" s="241">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f>
        <v/>
      </c>
      <c r="AM847" t="str">
        <f>IF(ISNUMBER(SEARCH("H", 'WetLitterbags placem_collection'!Y188)),"YES","")</f>
        <v/>
      </c>
      <c r="AN847" t="str">
        <f>IF(ISNUMBER(SEARCH("R", 'WetLitterbags placem_collection'!Y188)),"YES","")</f>
        <v/>
      </c>
    </row>
    <row r="848" spans="1:40" ht="15" customHeight="1">
      <c r="A848" s="268" t="s">
        <v>2460</v>
      </c>
      <c r="B848" s="282">
        <f>'Dry_Litterbag Placem_Collection'!A189</f>
        <v>187</v>
      </c>
      <c r="C848" s="282" t="str">
        <f>'Dry_Litterbag Placem_Collection'!B189</f>
        <v>Handajega</v>
      </c>
      <c r="D848" s="282" t="s">
        <v>2677</v>
      </c>
      <c r="E848" s="282" t="s">
        <v>2679</v>
      </c>
      <c r="F848" s="282">
        <v>4</v>
      </c>
      <c r="G848" s="283" t="str">
        <f>'Dry_Litterbag Placem_Collection'!C189</f>
        <v>Wet_W4_T3</v>
      </c>
      <c r="H848" s="293" t="s">
        <v>3672</v>
      </c>
      <c r="I848" s="294" t="s">
        <v>298</v>
      </c>
      <c r="J848" s="233" t="str">
        <f>'WetLitterbags placem_collection'!Q189</f>
        <v>R580</v>
      </c>
      <c r="K848" s="235">
        <f>IFERROR(INDEX('Green_rooibos initial weight'!$C$5:$C$1749,MATCH(J848, 'Green_rooibos initial weight'!$A$5:$A$1749,0)),"")</f>
        <v>2.0870000000000002</v>
      </c>
      <c r="L848" s="235">
        <f t="shared" si="96"/>
        <v>1.8372000000000002</v>
      </c>
      <c r="M848" s="235">
        <f>AVERAGE('Ashed teabags wet'!$J$814:$J$816)</f>
        <v>2.2816647271287041</v>
      </c>
      <c r="N848" s="235">
        <f t="shared" si="97"/>
        <v>1.7952812556331916</v>
      </c>
      <c r="O848" s="235">
        <f>IF(IFERROR(INDEX('Both teabags AfterWet'!$D$1:$D$839,MATCH(J848,'Both teabags AfterWet'!$B$1:$B$839,0)),"")="","",(IFERROR(INDEX('Both teabags AfterWet'!$D$1:$D$839,MATCH(J848,'Both teabags AfterWet'!$B$1:$B$839,0)),"")))</f>
        <v>1.6225000000000001</v>
      </c>
      <c r="P848" s="235">
        <f t="shared" si="98"/>
        <v>1.4719</v>
      </c>
      <c r="Q848" s="235">
        <f>IFERROR(INDEX('Ashed teabags wet'!$J$2:$J$825,MATCH(J848,'Ashed teabags wet'!$B$2:$B$825,0)),"")</f>
        <v>2.0914396887151829</v>
      </c>
      <c r="R848" s="235">
        <f t="shared" si="101"/>
        <v>1.4411160992218013</v>
      </c>
      <c r="S848" s="236">
        <f>'WetLitterbags placem_collection'!E189</f>
        <v>42763</v>
      </c>
      <c r="T848" s="236">
        <f>IF('WetLitterbags placem_collection'!G189="","",'WetLitterbags placem_collection'!G189)</f>
        <v>42815</v>
      </c>
      <c r="U848" s="237">
        <f t="shared" si="95"/>
        <v>52</v>
      </c>
      <c r="V848" s="235">
        <f t="shared" si="99"/>
        <v>0.36530000000000018</v>
      </c>
      <c r="W848" s="235">
        <f t="shared" si="100"/>
        <v>0.35416515641139035</v>
      </c>
      <c r="X848">
        <f>IFERROR(INDEX(Rainfall_Wet!$O$2:$O$217,MATCH(B848, Rainfall_Wet!$A$2:$A$217,0)),"")</f>
        <v>188.24043152799999</v>
      </c>
      <c r="Y848" s="241">
        <v>25.96</v>
      </c>
      <c r="Z848" s="241">
        <v>8.9200000000000017</v>
      </c>
      <c r="AA848" s="241">
        <v>65.12</v>
      </c>
      <c r="AB848" s="242" t="s">
        <v>2688</v>
      </c>
      <c r="AC848" s="241">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f>
        <v/>
      </c>
      <c r="AM848" t="str">
        <f>IF(ISNUMBER(SEARCH("H", 'WetLitterbags placem_collection'!Y189)),"YES","")</f>
        <v/>
      </c>
      <c r="AN848" t="str">
        <f>IF(ISNUMBER(SEARCH("R", 'WetLitterbags placem_collection'!Y189)),"YES","")</f>
        <v/>
      </c>
    </row>
    <row r="849" spans="1:40" ht="15" customHeight="1">
      <c r="A849" s="268" t="s">
        <v>2460</v>
      </c>
      <c r="B849" s="282">
        <f>'Dry_Litterbag Placem_Collection'!A190</f>
        <v>188</v>
      </c>
      <c r="C849" s="282" t="str">
        <f>'Dry_Litterbag Placem_Collection'!B190</f>
        <v>Handajega</v>
      </c>
      <c r="D849" s="282" t="s">
        <v>2677</v>
      </c>
      <c r="E849" s="282" t="s">
        <v>2679</v>
      </c>
      <c r="F849" s="282">
        <v>4</v>
      </c>
      <c r="G849" s="283" t="str">
        <f>'Dry_Litterbag Placem_Collection'!C190</f>
        <v>Wet_W4_T4</v>
      </c>
      <c r="H849" s="293" t="s">
        <v>3672</v>
      </c>
      <c r="I849" s="294" t="s">
        <v>298</v>
      </c>
      <c r="J849" s="233" t="str">
        <f>'WetLitterbags placem_collection'!Q190</f>
        <v>R222</v>
      </c>
      <c r="K849" s="235">
        <f>IFERROR(INDEX('Green_rooibos initial weight'!$C$5:$C$1749,MATCH(J849, 'Green_rooibos initial weight'!$A$5:$A$1749,0)),"")</f>
        <v>2.194</v>
      </c>
      <c r="L849" s="235">
        <f t="shared" si="96"/>
        <v>1.9441999999999999</v>
      </c>
      <c r="M849" s="235">
        <f>AVERAGE('Ashed teabags wet'!$J$814:$J$816)</f>
        <v>2.2816647271287041</v>
      </c>
      <c r="N849" s="235">
        <f t="shared" si="97"/>
        <v>1.8998398743751637</v>
      </c>
      <c r="O849" s="235">
        <f>IF(IFERROR(INDEX('Both teabags AfterWet'!$D$1:$D$839,MATCH(J849,'Both teabags AfterWet'!$B$1:$B$839,0)),"")="","",(IFERROR(INDEX('Both teabags AfterWet'!$D$1:$D$839,MATCH(J849,'Both teabags AfterWet'!$B$1:$B$839,0)),"")))</f>
        <v>1.5732999999999999</v>
      </c>
      <c r="P849" s="235">
        <f t="shared" si="98"/>
        <v>1.4226999999999999</v>
      </c>
      <c r="Q849" s="235">
        <f>IFERROR(INDEX('Ashed teabags wet'!$J$2:$J$825,MATCH(J849,'Ashed teabags wet'!$B$2:$B$825,0)),"")</f>
        <v>3.2535885167466505</v>
      </c>
      <c r="R849" s="235">
        <f t="shared" si="101"/>
        <v>1.3764111961722452</v>
      </c>
      <c r="S849" s="236">
        <f>'WetLitterbags placem_collection'!E190</f>
        <v>42763</v>
      </c>
      <c r="T849" s="236">
        <f>IF('WetLitterbags placem_collection'!G190="","",'WetLitterbags placem_collection'!G190)</f>
        <v>42815</v>
      </c>
      <c r="U849" s="237">
        <f t="shared" si="95"/>
        <v>52</v>
      </c>
      <c r="V849" s="235">
        <f t="shared" si="99"/>
        <v>0.52150000000000007</v>
      </c>
      <c r="W849" s="235">
        <f t="shared" si="100"/>
        <v>0.5234286782029185</v>
      </c>
      <c r="X849">
        <f>IFERROR(INDEX(Rainfall_Wet!$O$2:$O$217,MATCH(B849, Rainfall_Wet!$A$2:$A$217,0)),"")</f>
        <v>188.24043152799999</v>
      </c>
      <c r="Y849" s="241">
        <v>25.96</v>
      </c>
      <c r="Z849" s="241">
        <v>8.9200000000000017</v>
      </c>
      <c r="AA849" s="241">
        <v>65.12</v>
      </c>
      <c r="AB849" s="242" t="s">
        <v>2688</v>
      </c>
      <c r="AC849" s="241">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f>
        <v/>
      </c>
      <c r="AM849" t="str">
        <f>IF(ISNUMBER(SEARCH("H", 'WetLitterbags placem_collection'!Y190)),"YES","")</f>
        <v/>
      </c>
      <c r="AN849" t="str">
        <f>IF(ISNUMBER(SEARCH("R", 'WetLitterbags placem_collection'!Y190)),"YES","")</f>
        <v/>
      </c>
    </row>
    <row r="850" spans="1:40" ht="15" customHeight="1">
      <c r="A850" s="268" t="s">
        <v>2460</v>
      </c>
      <c r="B850" s="282">
        <f>'Dry_Litterbag Placem_Collection'!A191</f>
        <v>189</v>
      </c>
      <c r="C850" s="282" t="str">
        <f>'Dry_Litterbag Placem_Collection'!B191</f>
        <v>Handajega</v>
      </c>
      <c r="D850" s="282" t="s">
        <v>2677</v>
      </c>
      <c r="E850" s="282" t="s">
        <v>2679</v>
      </c>
      <c r="F850" s="282">
        <v>4</v>
      </c>
      <c r="G850" s="283" t="str">
        <f>'Dry_Litterbag Placem_Collection'!C191</f>
        <v>Wet_W4_T5</v>
      </c>
      <c r="H850" s="293" t="s">
        <v>3672</v>
      </c>
      <c r="I850" s="294" t="s">
        <v>298</v>
      </c>
      <c r="J850" s="233" t="str">
        <f>'WetLitterbags placem_collection'!Q191</f>
        <v>R216</v>
      </c>
      <c r="K850" s="235">
        <f>IFERROR(INDEX('Green_rooibos initial weight'!$C$5:$C$1749,MATCH(J850, 'Green_rooibos initial weight'!$A$5:$A$1749,0)),"")</f>
        <v>2.1880000000000002</v>
      </c>
      <c r="L850" s="235">
        <f t="shared" si="96"/>
        <v>1.9382000000000001</v>
      </c>
      <c r="M850" s="235">
        <f>AVERAGE('Ashed teabags wet'!$J$814:$J$816)</f>
        <v>2.2816647271287041</v>
      </c>
      <c r="N850" s="235">
        <f t="shared" si="97"/>
        <v>1.8939767742587916</v>
      </c>
      <c r="O850" s="235">
        <f>IF(IFERROR(INDEX('Both teabags AfterWet'!$D$1:$D$839,MATCH(J850,'Both teabags AfterWet'!$B$1:$B$839,0)),"")="","",(IFERROR(INDEX('Both teabags AfterWet'!$D$1:$D$839,MATCH(J850,'Both teabags AfterWet'!$B$1:$B$839,0)),"")))</f>
        <v>1.6973</v>
      </c>
      <c r="P850" s="235">
        <f t="shared" si="98"/>
        <v>1.5467</v>
      </c>
      <c r="Q850" s="235">
        <f>IFERROR(INDEX('Ashed teabags wet'!$J$2:$J$825,MATCH(J850,'Ashed teabags wet'!$B$2:$B$825,0)),"")</f>
        <v>2.7254707631314172</v>
      </c>
      <c r="R850" s="235">
        <f t="shared" si="101"/>
        <v>1.5045451437066464</v>
      </c>
      <c r="S850" s="236">
        <f>'WetLitterbags placem_collection'!E191</f>
        <v>42763</v>
      </c>
      <c r="T850" s="236">
        <f>IF('WetLitterbags placem_collection'!G191="","",'WetLitterbags placem_collection'!G191)</f>
        <v>42815</v>
      </c>
      <c r="U850" s="237">
        <f t="shared" si="95"/>
        <v>52</v>
      </c>
      <c r="V850" s="235">
        <f t="shared" si="99"/>
        <v>0.39150000000000018</v>
      </c>
      <c r="W850" s="235">
        <f t="shared" si="100"/>
        <v>0.38943163055214525</v>
      </c>
      <c r="X850">
        <f>IFERROR(INDEX(Rainfall_Wet!$O$2:$O$217,MATCH(B850, Rainfall_Wet!$A$2:$A$217,0)),"")</f>
        <v>188.24043152799999</v>
      </c>
      <c r="Y850" s="241">
        <v>25.96</v>
      </c>
      <c r="Z850" s="241">
        <v>8.9200000000000017</v>
      </c>
      <c r="AA850" s="241">
        <v>65.12</v>
      </c>
      <c r="AB850" s="242" t="s">
        <v>2688</v>
      </c>
      <c r="AC850" s="241">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f>
        <v/>
      </c>
      <c r="AM850" t="str">
        <f>IF(ISNUMBER(SEARCH("H", 'WetLitterbags placem_collection'!Y191)),"YES","")</f>
        <v/>
      </c>
      <c r="AN850" t="str">
        <f>IF(ISNUMBER(SEARCH("R", 'WetLitterbags placem_collection'!Y191)),"YES","")</f>
        <v>YES</v>
      </c>
    </row>
    <row r="851" spans="1:40" ht="15" customHeight="1">
      <c r="A851" s="268" t="s">
        <v>2460</v>
      </c>
      <c r="B851" s="282">
        <f>'Dry_Litterbag Placem_Collection'!A192</f>
        <v>190</v>
      </c>
      <c r="C851" s="282" t="str">
        <f>'Dry_Litterbag Placem_Collection'!B192</f>
        <v>Handajega</v>
      </c>
      <c r="D851" s="282" t="s">
        <v>2677</v>
      </c>
      <c r="E851" s="282" t="s">
        <v>2679</v>
      </c>
      <c r="F851" s="282">
        <v>4</v>
      </c>
      <c r="G851" s="283" t="str">
        <f>'Dry_Litterbag Placem_Collection'!C192</f>
        <v>Wet_W4_T6</v>
      </c>
      <c r="H851" s="293" t="s">
        <v>3672</v>
      </c>
      <c r="I851" s="294" t="s">
        <v>298</v>
      </c>
      <c r="J851" s="233" t="str">
        <f>'WetLitterbags placem_collection'!Q192</f>
        <v>R232</v>
      </c>
      <c r="K851" s="235">
        <f>IFERROR(INDEX('Green_rooibos initial weight'!$C$5:$C$1749,MATCH(J851, 'Green_rooibos initial weight'!$A$5:$A$1749,0)),"")</f>
        <v>2.2440000000000002</v>
      </c>
      <c r="L851" s="235">
        <f t="shared" si="96"/>
        <v>1.9942000000000002</v>
      </c>
      <c r="M851" s="235">
        <f>AVERAGE('Ashed teabags wet'!$J$814:$J$816)</f>
        <v>2.2816647271287041</v>
      </c>
      <c r="N851" s="235">
        <f t="shared" si="97"/>
        <v>1.9486990420115995</v>
      </c>
      <c r="O851" s="235">
        <f>IF(IFERROR(INDEX('Both teabags AfterWet'!$D$1:$D$839,MATCH(J851,'Both teabags AfterWet'!$B$1:$B$839,0)),"")="","",(IFERROR(INDEX('Both teabags AfterWet'!$D$1:$D$839,MATCH(J851,'Both teabags AfterWet'!$B$1:$B$839,0)),"")))</f>
        <v>1.7355</v>
      </c>
      <c r="P851" s="235">
        <f t="shared" si="98"/>
        <v>1.5849</v>
      </c>
      <c r="Q851" s="235">
        <f>IFERROR(INDEX('Ashed teabags wet'!$J$2:$J$825,MATCH(J851,'Ashed teabags wet'!$B$2:$B$825,0)),"")</f>
        <v>2.2167487684728533</v>
      </c>
      <c r="R851" s="235">
        <f t="shared" si="101"/>
        <v>1.5497667487684736</v>
      </c>
      <c r="S851" s="236">
        <f>'WetLitterbags placem_collection'!E192</f>
        <v>42763</v>
      </c>
      <c r="T851" s="236">
        <f>IF('WetLitterbags placem_collection'!G192="","",'WetLitterbags placem_collection'!G192)</f>
        <v>42815</v>
      </c>
      <c r="U851" s="237">
        <f t="shared" si="95"/>
        <v>52</v>
      </c>
      <c r="V851" s="235">
        <f t="shared" si="99"/>
        <v>0.40930000000000022</v>
      </c>
      <c r="W851" s="235">
        <f t="shared" si="100"/>
        <v>0.39893229324312585</v>
      </c>
      <c r="X851">
        <f>IFERROR(INDEX(Rainfall_Wet!$O$2:$O$217,MATCH(B851, Rainfall_Wet!$A$2:$A$217,0)),"")</f>
        <v>188.24043152799999</v>
      </c>
      <c r="Y851" s="241">
        <v>25.96</v>
      </c>
      <c r="Z851" s="241">
        <v>8.9200000000000017</v>
      </c>
      <c r="AA851" s="241">
        <v>65.12</v>
      </c>
      <c r="AB851" s="242" t="s">
        <v>2688</v>
      </c>
      <c r="AC851" s="241">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f>
        <v/>
      </c>
      <c r="AM851" t="str">
        <f>IF(ISNUMBER(SEARCH("H", 'WetLitterbags placem_collection'!Y192)),"YES","")</f>
        <v/>
      </c>
      <c r="AN851" t="str">
        <f>IF(ISNUMBER(SEARCH("R", 'WetLitterbags placem_collection'!Y192)),"YES","")</f>
        <v/>
      </c>
    </row>
    <row r="852" spans="1:40" ht="15" customHeight="1">
      <c r="A852" s="268" t="s">
        <v>2460</v>
      </c>
      <c r="B852" s="282">
        <f>'Dry_Litterbag Placem_Collection'!A193</f>
        <v>191</v>
      </c>
      <c r="C852" s="282" t="str">
        <f>'Dry_Litterbag Placem_Collection'!B193</f>
        <v>Handajega</v>
      </c>
      <c r="D852" s="282" t="s">
        <v>2677</v>
      </c>
      <c r="E852" s="282" t="s">
        <v>2679</v>
      </c>
      <c r="F852" s="282">
        <v>4</v>
      </c>
      <c r="G852" s="283" t="str">
        <f>'Dry_Litterbag Placem_Collection'!C193</f>
        <v>Wet_W4_T7</v>
      </c>
      <c r="H852" s="293" t="s">
        <v>3672</v>
      </c>
      <c r="I852" s="294" t="s">
        <v>298</v>
      </c>
      <c r="J852" s="233" t="str">
        <f>'WetLitterbags placem_collection'!Q193</f>
        <v>R387</v>
      </c>
      <c r="K852" s="235">
        <f>IFERROR(INDEX('Green_rooibos initial weight'!$C$5:$C$1749,MATCH(J852, 'Green_rooibos initial weight'!$A$5:$A$1749,0)),"")</f>
        <v>2.1080000000000001</v>
      </c>
      <c r="L852" s="235">
        <f t="shared" si="96"/>
        <v>1.8582000000000001</v>
      </c>
      <c r="M852" s="235">
        <f>AVERAGE('Ashed teabags wet'!$J$814:$J$816)</f>
        <v>2.2816647271287041</v>
      </c>
      <c r="N852" s="235">
        <f t="shared" si="97"/>
        <v>1.8158021060404945</v>
      </c>
      <c r="O852" s="235">
        <f>IF(IFERROR(INDEX('Both teabags AfterWet'!$D$1:$D$839,MATCH(J852,'Both teabags AfterWet'!$B$1:$B$839,0)),"")="","",(IFERROR(INDEX('Both teabags AfterWet'!$D$1:$D$839,MATCH(J852,'Both teabags AfterWet'!$B$1:$B$839,0)),"")))</f>
        <v>1.6520999999999999</v>
      </c>
      <c r="P852" s="235">
        <f t="shared" si="98"/>
        <v>1.5014999999999998</v>
      </c>
      <c r="Q852" s="235">
        <f>IFERROR(INDEX('Ashed teabags wet'!$J$2:$J$825,MATCH(J852,'Ashed teabags wet'!$B$2:$B$825,0)),"")</f>
        <v>2.1414342629480405</v>
      </c>
      <c r="R852" s="235">
        <f t="shared" si="101"/>
        <v>1.469346364541835</v>
      </c>
      <c r="S852" s="236">
        <f>'WetLitterbags placem_collection'!E193</f>
        <v>42763</v>
      </c>
      <c r="T852" s="236">
        <f>IF('WetLitterbags placem_collection'!G193="","",'WetLitterbags placem_collection'!G193)</f>
        <v>42815</v>
      </c>
      <c r="U852" s="237">
        <f t="shared" si="95"/>
        <v>52</v>
      </c>
      <c r="V852" s="235">
        <f t="shared" si="99"/>
        <v>0.35670000000000024</v>
      </c>
      <c r="W852" s="235">
        <f t="shared" si="100"/>
        <v>0.34645574149865954</v>
      </c>
      <c r="X852">
        <f>IFERROR(INDEX(Rainfall_Wet!$O$2:$O$217,MATCH(B852, Rainfall_Wet!$A$2:$A$217,0)),"")</f>
        <v>188.24043152799999</v>
      </c>
      <c r="Y852" s="241">
        <v>25.96</v>
      </c>
      <c r="Z852" s="241">
        <v>8.9200000000000017</v>
      </c>
      <c r="AA852" s="241">
        <v>65.12</v>
      </c>
      <c r="AB852" s="242" t="s">
        <v>2688</v>
      </c>
      <c r="AC852" s="241">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f>
        <v/>
      </c>
      <c r="AM852" t="str">
        <f>IF(ISNUMBER(SEARCH("H", 'WetLitterbags placem_collection'!Y193)),"YES","")</f>
        <v/>
      </c>
      <c r="AN852" t="str">
        <f>IF(ISNUMBER(SEARCH("R", 'WetLitterbags placem_collection'!Y193)),"YES","")</f>
        <v/>
      </c>
    </row>
    <row r="853" spans="1:40" ht="15" customHeight="1">
      <c r="A853" s="268" t="s">
        <v>2460</v>
      </c>
      <c r="B853" s="282">
        <f>'Dry_Litterbag Placem_Collection'!A194</f>
        <v>192</v>
      </c>
      <c r="C853" s="282" t="str">
        <f>'Dry_Litterbag Placem_Collection'!B194</f>
        <v>Handajega</v>
      </c>
      <c r="D853" s="282" t="s">
        <v>2677</v>
      </c>
      <c r="E853" s="282" t="s">
        <v>2679</v>
      </c>
      <c r="F853" s="282">
        <v>4</v>
      </c>
      <c r="G853" s="283" t="str">
        <f>'Dry_Litterbag Placem_Collection'!C194</f>
        <v>Wet_W4_T8</v>
      </c>
      <c r="H853" s="293" t="s">
        <v>3672</v>
      </c>
      <c r="I853" s="294" t="s">
        <v>298</v>
      </c>
      <c r="J853" s="233" t="str">
        <f>'WetLitterbags placem_collection'!Q194</f>
        <v>R346</v>
      </c>
      <c r="K853" s="235">
        <f>IFERROR(INDEX('Green_rooibos initial weight'!$C$5:$C$1749,MATCH(J853, 'Green_rooibos initial weight'!$A$5:$A$1749,0)),"")</f>
        <v>2.2349999999999999</v>
      </c>
      <c r="L853" s="235">
        <f t="shared" si="96"/>
        <v>1.9851999999999999</v>
      </c>
      <c r="M853" s="235">
        <f>AVERAGE('Ashed teabags wet'!$J$814:$J$816)</f>
        <v>2.2816647271287041</v>
      </c>
      <c r="N853" s="235">
        <f t="shared" si="97"/>
        <v>1.9399043918370409</v>
      </c>
      <c r="O853" s="235">
        <f>IF(IFERROR(INDEX('Both teabags AfterWet'!$D$1:$D$839,MATCH(J853,'Both teabags AfterWet'!$B$1:$B$839,0)),"")="","",(IFERROR(INDEX('Both teabags AfterWet'!$D$1:$D$839,MATCH(J853,'Both teabags AfterWet'!$B$1:$B$839,0)),"")))</f>
        <v>1.6679999999999999</v>
      </c>
      <c r="P853" s="235">
        <f t="shared" si="98"/>
        <v>1.5173999999999999</v>
      </c>
      <c r="Q853" s="235">
        <f>IFERROR(INDEX('Ashed teabags wet'!$J$2:$J$825,MATCH(J853,'Ashed teabags wet'!$B$2:$B$825,0)),"")</f>
        <v>2.8640776699025032</v>
      </c>
      <c r="R853" s="235">
        <f t="shared" si="101"/>
        <v>1.4739404854368994</v>
      </c>
      <c r="S853" s="236">
        <f>'WetLitterbags placem_collection'!E194</f>
        <v>42763</v>
      </c>
      <c r="T853" s="236">
        <f>IF('WetLitterbags placem_collection'!G194="","",'WetLitterbags placem_collection'!G194)</f>
        <v>42815</v>
      </c>
      <c r="U853" s="237">
        <f t="shared" si="95"/>
        <v>52</v>
      </c>
      <c r="V853" s="235">
        <f t="shared" si="99"/>
        <v>0.46779999999999999</v>
      </c>
      <c r="W853" s="235">
        <f t="shared" si="100"/>
        <v>0.46596390640014151</v>
      </c>
      <c r="X853">
        <f>IFERROR(INDEX(Rainfall_Wet!$O$2:$O$217,MATCH(B853, Rainfall_Wet!$A$2:$A$217,0)),"")</f>
        <v>188.24043152799999</v>
      </c>
      <c r="Y853" s="241">
        <v>25.96</v>
      </c>
      <c r="Z853" s="241">
        <v>8.9200000000000017</v>
      </c>
      <c r="AA853" s="241">
        <v>65.12</v>
      </c>
      <c r="AB853" s="242" t="s">
        <v>2688</v>
      </c>
      <c r="AC853" s="241">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f>
        <v/>
      </c>
      <c r="AM853" t="str">
        <f>IF(ISNUMBER(SEARCH("H", 'WetLitterbags placem_collection'!Y194)),"YES","")</f>
        <v/>
      </c>
      <c r="AN853" t="str">
        <f>IF(ISNUMBER(SEARCH("R", 'WetLitterbags placem_collection'!Y194)),"YES","")</f>
        <v/>
      </c>
    </row>
    <row r="854" spans="1:40" ht="15" customHeight="1">
      <c r="A854" s="268" t="s">
        <v>2460</v>
      </c>
      <c r="B854" s="282">
        <f>'Dry_Litterbag Placem_Collection'!A195</f>
        <v>193</v>
      </c>
      <c r="C854" s="282" t="str">
        <f>'Dry_Litterbag Placem_Collection'!B195</f>
        <v>Makao</v>
      </c>
      <c r="D854" s="282" t="s">
        <v>2677</v>
      </c>
      <c r="E854" s="282" t="s">
        <v>2527</v>
      </c>
      <c r="F854" s="282">
        <v>4</v>
      </c>
      <c r="G854" s="283" t="str">
        <f>'Dry_Litterbag Placem_Collection'!C195</f>
        <v>Dry_Ag1_CG4</v>
      </c>
      <c r="H854" s="293" t="s">
        <v>3672</v>
      </c>
      <c r="I854" s="294" t="s">
        <v>298</v>
      </c>
      <c r="J854" s="233" t="str">
        <f>'WetLitterbags placem_collection'!Q195</f>
        <v>R364</v>
      </c>
      <c r="K854" s="235">
        <f>IFERROR(INDEX('Green_rooibos initial weight'!$C$5:$C$1749,MATCH(J854, 'Green_rooibos initial weight'!$A$5:$A$1749,0)),"")</f>
        <v>2.234</v>
      </c>
      <c r="L854" s="235">
        <f t="shared" si="96"/>
        <v>1.9842</v>
      </c>
      <c r="M854" s="235">
        <f>AVERAGE('Ashed teabags wet'!$J$814:$J$816)</f>
        <v>2.2816647271287041</v>
      </c>
      <c r="N854" s="235">
        <f t="shared" si="97"/>
        <v>1.9389272084843123</v>
      </c>
      <c r="O854" s="235">
        <f>IF(IFERROR(INDEX('Both teabags AfterWet'!$D$1:$D$839,MATCH(J854,'Both teabags AfterWet'!$B$1:$B$839,0)),"")="","",(IFERROR(INDEX('Both teabags AfterWet'!$D$1:$D$839,MATCH(J854,'Both teabags AfterWet'!$B$1:$B$839,0)),"")))</f>
        <v>1.3913</v>
      </c>
      <c r="P854" s="235">
        <f t="shared" si="98"/>
        <v>1.2406999999999999</v>
      </c>
      <c r="Q854" s="235">
        <f>IFERROR(INDEX('Ashed teabags wet'!$J$2:$J$825,MATCH(J854,'Ashed teabags wet'!$B$2:$B$825,0)),"")</f>
        <v>3.461725987323931</v>
      </c>
      <c r="R854" s="235">
        <f t="shared" si="101"/>
        <v>1.1977503656752719</v>
      </c>
      <c r="S854" s="236">
        <f>'WetLitterbags placem_collection'!E195</f>
        <v>42769</v>
      </c>
      <c r="T854" s="236">
        <f>IF('WetLitterbags placem_collection'!G195="","",'WetLitterbags placem_collection'!G195)</f>
        <v>42813</v>
      </c>
      <c r="U854" s="237">
        <f t="shared" si="95"/>
        <v>44</v>
      </c>
      <c r="V854" s="235">
        <f t="shared" si="99"/>
        <v>0.74350000000000005</v>
      </c>
      <c r="W854" s="235">
        <f t="shared" si="100"/>
        <v>0.74117684280904039</v>
      </c>
      <c r="X854">
        <f>IFERROR(INDEX(Rainfall_Wet!$O$2:$O$217,MATCH(B854, Rainfall_Wet!$A$2:$A$217,0)),"")</f>
        <v>175.054685654</v>
      </c>
      <c r="Y854" s="241">
        <v>12.565665055683967</v>
      </c>
      <c r="Z854" s="241">
        <v>0.9665896196679955</v>
      </c>
      <c r="AA854" s="241">
        <v>86.467745324648035</v>
      </c>
      <c r="AB854" s="242" t="s">
        <v>2690</v>
      </c>
      <c r="AC854" s="241">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f>
        <v/>
      </c>
      <c r="AM854" t="str">
        <f>IF(ISNUMBER(SEARCH("H", 'WetLitterbags placem_collection'!Y195)),"YES","")</f>
        <v/>
      </c>
      <c r="AN854" t="str">
        <f>IF(ISNUMBER(SEARCH("R", 'WetLitterbags placem_collection'!Y195)),"YES","")</f>
        <v/>
      </c>
    </row>
    <row r="855" spans="1:40" ht="15" customHeight="1">
      <c r="A855" s="268" t="s">
        <v>2460</v>
      </c>
      <c r="B855" s="282">
        <f>'Dry_Litterbag Placem_Collection'!A196</f>
        <v>194</v>
      </c>
      <c r="C855" s="282" t="str">
        <f>'Dry_Litterbag Placem_Collection'!B196</f>
        <v>Makao</v>
      </c>
      <c r="D855" s="282" t="s">
        <v>2677</v>
      </c>
      <c r="E855" s="282" t="s">
        <v>2527</v>
      </c>
      <c r="F855" s="282">
        <v>3</v>
      </c>
      <c r="G855" s="283" t="str">
        <f>'Dry_Litterbag Placem_Collection'!C196</f>
        <v>Dry_Ag2_CG3</v>
      </c>
      <c r="H855" s="293" t="s">
        <v>3672</v>
      </c>
      <c r="I855" s="294" t="s">
        <v>298</v>
      </c>
      <c r="J855" s="233" t="str">
        <f>'WetLitterbags placem_collection'!Q196</f>
        <v>R167</v>
      </c>
      <c r="K855" s="235">
        <f>IFERROR(INDEX('Green_rooibos initial weight'!$C$5:$C$1749,MATCH(J855, 'Green_rooibos initial weight'!$A$5:$A$1749,0)),"")</f>
        <v>2.177</v>
      </c>
      <c r="L855" s="235">
        <f t="shared" si="96"/>
        <v>1.9272</v>
      </c>
      <c r="M855" s="235">
        <f>AVERAGE('Ashed teabags wet'!$J$814:$J$816)</f>
        <v>2.2816647271287041</v>
      </c>
      <c r="N855" s="235">
        <f t="shared" si="97"/>
        <v>1.8832277573787757</v>
      </c>
      <c r="O855" s="235">
        <f>IF(IFERROR(INDEX('Both teabags AfterWet'!$D$1:$D$839,MATCH(J855,'Both teabags AfterWet'!$B$1:$B$839,0)),"")="","",(IFERROR(INDEX('Both teabags AfterWet'!$D$1:$D$839,MATCH(J855,'Both teabags AfterWet'!$B$1:$B$839,0)),"")))</f>
        <v>1.4750000000000001</v>
      </c>
      <c r="P855" s="235">
        <f t="shared" si="98"/>
        <v>1.3244</v>
      </c>
      <c r="Q855" s="235">
        <f>IFERROR(INDEX('Ashed teabags wet'!$J$2:$J$825,MATCH(J855,'Ashed teabags wet'!$B$2:$B$825,0)),"")</f>
        <v>3.2435129740522455</v>
      </c>
      <c r="R855" s="235">
        <f t="shared" si="101"/>
        <v>1.2814429141716521</v>
      </c>
      <c r="S855" s="236">
        <f>'WetLitterbags placem_collection'!E196</f>
        <v>42769</v>
      </c>
      <c r="T855" s="236">
        <f>IF('WetLitterbags placem_collection'!G196="","",'WetLitterbags placem_collection'!G196)</f>
        <v>42813</v>
      </c>
      <c r="U855" s="237">
        <f t="shared" ref="U855:U881" si="102">IFERROR(T855-S855,"")</f>
        <v>44</v>
      </c>
      <c r="V855" s="235">
        <f t="shared" si="99"/>
        <v>0.6028</v>
      </c>
      <c r="W855" s="235">
        <f t="shared" si="100"/>
        <v>0.60178484320712355</v>
      </c>
      <c r="X855">
        <f>IFERROR(INDEX(Rainfall_Wet!$O$2:$O$217,MATCH(B855, Rainfall_Wet!$A$2:$A$217,0)),"")</f>
        <v>175.054685654</v>
      </c>
      <c r="Y855" s="241">
        <v>21.13063730679653</v>
      </c>
      <c r="Z855" s="241">
        <v>3.0912555579081076</v>
      </c>
      <c r="AA855" s="241">
        <v>75.778107135295357</v>
      </c>
      <c r="AB855" s="242" t="s">
        <v>2688</v>
      </c>
      <c r="AC855" s="241">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f>
        <v/>
      </c>
      <c r="AM855" t="str">
        <f>IF(ISNUMBER(SEARCH("H", 'WetLitterbags placem_collection'!Y196)),"YES","")</f>
        <v/>
      </c>
      <c r="AN855" t="str">
        <f>IF(ISNUMBER(SEARCH("R", 'WetLitterbags placem_collection'!Y196)),"YES","")</f>
        <v>YES</v>
      </c>
    </row>
    <row r="856" spans="1:40" ht="15" customHeight="1">
      <c r="A856" s="268" t="s">
        <v>2460</v>
      </c>
      <c r="B856" s="282">
        <f>'Dry_Litterbag Placem_Collection'!A197</f>
        <v>195</v>
      </c>
      <c r="C856" s="282" t="str">
        <f>'Dry_Litterbag Placem_Collection'!B197</f>
        <v>Makao</v>
      </c>
      <c r="D856" s="282" t="s">
        <v>2677</v>
      </c>
      <c r="E856" s="282" t="s">
        <v>2527</v>
      </c>
      <c r="F856" s="282">
        <v>2</v>
      </c>
      <c r="G856" s="283" t="str">
        <f>'Dry_Litterbag Placem_Collection'!C197</f>
        <v>Dry_Ag3_CG2</v>
      </c>
      <c r="H856" s="293" t="s">
        <v>3672</v>
      </c>
      <c r="I856" s="294" t="s">
        <v>298</v>
      </c>
      <c r="J856" s="233" t="str">
        <f>'WetLitterbags placem_collection'!Q197</f>
        <v>R25</v>
      </c>
      <c r="K856" s="235">
        <f>IFERROR(INDEX('Green_rooibos initial weight'!$C$5:$C$1749,MATCH(J856, 'Green_rooibos initial weight'!$A$5:$A$1749,0)),"")</f>
        <v>2.16</v>
      </c>
      <c r="L856" s="235">
        <f t="shared" si="96"/>
        <v>1.9102000000000001</v>
      </c>
      <c r="M856" s="235">
        <f>AVERAGE('Ashed teabags wet'!$J$814:$J$816)</f>
        <v>2.2816647271287041</v>
      </c>
      <c r="N856" s="235">
        <f t="shared" si="97"/>
        <v>1.8666156403823877</v>
      </c>
      <c r="O856" s="235">
        <f>IF(IFERROR(INDEX('Both teabags AfterWet'!$D$1:$D$839,MATCH(J856,'Both teabags AfterWet'!$B$1:$B$839,0)),"")="","",(IFERROR(INDEX('Both teabags AfterWet'!$D$1:$D$839,MATCH(J856,'Both teabags AfterWet'!$B$1:$B$839,0)),"")))</f>
        <v>1.3527</v>
      </c>
      <c r="P856" s="235">
        <f t="shared" si="98"/>
        <v>1.2020999999999999</v>
      </c>
      <c r="Q856" s="235">
        <f>IFERROR(INDEX('Ashed teabags wet'!$J$2:$J$825,MATCH(J856,'Ashed teabags wet'!$B$2:$B$825,0)),"")</f>
        <v>4.592085979482369</v>
      </c>
      <c r="R856" s="235">
        <f t="shared" si="101"/>
        <v>1.1468985344406424</v>
      </c>
      <c r="S856" s="236">
        <f>'WetLitterbags placem_collection'!E197</f>
        <v>42769</v>
      </c>
      <c r="T856" s="236">
        <f>IF('WetLitterbags placem_collection'!G197="","",'WetLitterbags placem_collection'!G197)</f>
        <v>42814</v>
      </c>
      <c r="U856" s="237">
        <f t="shared" si="102"/>
        <v>45</v>
      </c>
      <c r="V856" s="235">
        <f t="shared" si="99"/>
        <v>0.70810000000000017</v>
      </c>
      <c r="W856" s="235">
        <f t="shared" si="100"/>
        <v>0.71971710594174532</v>
      </c>
      <c r="X856">
        <f>IFERROR(INDEX(Rainfall_Wet!$O$2:$O$217,MATCH(B856, Rainfall_Wet!$A$2:$A$217,0)),"")</f>
        <v>175.377105089</v>
      </c>
      <c r="Y856" s="241">
        <v>54.080969906906262</v>
      </c>
      <c r="Z856" s="241">
        <v>21.264484651351896</v>
      </c>
      <c r="AA856" s="241">
        <v>24.654545441741845</v>
      </c>
      <c r="AB856" s="242" t="s">
        <v>2691</v>
      </c>
      <c r="AC856" s="241">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f>
        <v/>
      </c>
      <c r="AM856" t="str">
        <f>IF(ISNUMBER(SEARCH("H", 'WetLitterbags placem_collection'!Y197)),"YES","")</f>
        <v/>
      </c>
      <c r="AN856" t="str">
        <f>IF(ISNUMBER(SEARCH("R", 'WetLitterbags placem_collection'!Y197)),"YES","")</f>
        <v/>
      </c>
    </row>
    <row r="857" spans="1:40" ht="15" customHeight="1">
      <c r="A857" s="268" t="s">
        <v>2460</v>
      </c>
      <c r="B857" s="282">
        <f>'Dry_Litterbag Placem_Collection'!A198</f>
        <v>196</v>
      </c>
      <c r="C857" s="282" t="str">
        <f>'Dry_Litterbag Placem_Collection'!B198</f>
        <v>Makao</v>
      </c>
      <c r="D857" s="282" t="s">
        <v>2677</v>
      </c>
      <c r="E857" s="282" t="s">
        <v>2527</v>
      </c>
      <c r="F857" s="282">
        <v>1</v>
      </c>
      <c r="G857" s="283" t="str">
        <f>'Dry_Litterbag Placem_Collection'!C198</f>
        <v>Dry_Ag4_CG1</v>
      </c>
      <c r="H857" s="293" t="s">
        <v>3672</v>
      </c>
      <c r="I857" s="294" t="s">
        <v>298</v>
      </c>
      <c r="J857" s="233" t="str">
        <f>'WetLitterbags placem_collection'!Q198</f>
        <v>R362</v>
      </c>
      <c r="K857" s="235">
        <f>IFERROR(INDEX('Green_rooibos initial weight'!$C$5:$C$1749,MATCH(J857, 'Green_rooibos initial weight'!$A$5:$A$1749,0)),"")</f>
        <v>2.246</v>
      </c>
      <c r="L857" s="235">
        <f t="shared" si="96"/>
        <v>1.9962</v>
      </c>
      <c r="M857" s="235">
        <f>AVERAGE('Ashed teabags wet'!$J$814:$J$816)</f>
        <v>2.2816647271287041</v>
      </c>
      <c r="N857" s="235">
        <f t="shared" si="97"/>
        <v>1.9506534087170568</v>
      </c>
      <c r="O857" s="235">
        <f>IF(IFERROR(INDEX('Both teabags AfterWet'!$D$1:$D$839,MATCH(J857,'Both teabags AfterWet'!$B$1:$B$839,0)),"")="","",(IFERROR(INDEX('Both teabags AfterWet'!$D$1:$D$839,MATCH(J857,'Both teabags AfterWet'!$B$1:$B$839,0)),"")))</f>
        <v>1.5253000000000001</v>
      </c>
      <c r="P857" s="235">
        <f t="shared" si="98"/>
        <v>1.3747</v>
      </c>
      <c r="Q857" s="235">
        <f>IFERROR(INDEX('Ashed teabags wet'!$J$2:$J$825,MATCH(J857,'Ashed teabags wet'!$B$2:$B$825,0)),"")</f>
        <v>3.690944881888675</v>
      </c>
      <c r="R857" s="235">
        <f t="shared" si="101"/>
        <v>1.3239605807086765</v>
      </c>
      <c r="S857" s="236">
        <f>'WetLitterbags placem_collection'!E198</f>
        <v>42769</v>
      </c>
      <c r="T857" s="236">
        <f>IF('WetLitterbags placem_collection'!G198="","",'WetLitterbags placem_collection'!G198)</f>
        <v>42814</v>
      </c>
      <c r="U857" s="237">
        <f t="shared" si="102"/>
        <v>45</v>
      </c>
      <c r="V857" s="235">
        <f t="shared" si="99"/>
        <v>0.62149999999999994</v>
      </c>
      <c r="W857" s="235">
        <f t="shared" si="100"/>
        <v>0.62669282800838033</v>
      </c>
      <c r="X857">
        <f>IFERROR(INDEX(Rainfall_Wet!$O$2:$O$217,MATCH(B857, Rainfall_Wet!$A$2:$A$217,0)),"")</f>
        <v>175.377105089</v>
      </c>
      <c r="Y857" s="241">
        <v>51.960000000000008</v>
      </c>
      <c r="Z857" s="241">
        <v>18.919999999999995</v>
      </c>
      <c r="AA857" s="241">
        <v>29.120000000000005</v>
      </c>
      <c r="AB857" s="242" t="s">
        <v>2691</v>
      </c>
      <c r="AC857" s="241">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f>
        <v/>
      </c>
      <c r="AM857" t="str">
        <f>IF(ISNUMBER(SEARCH("H", 'WetLitterbags placem_collection'!Y198)),"YES","")</f>
        <v/>
      </c>
      <c r="AN857" t="str">
        <f>IF(ISNUMBER(SEARCH("R", 'WetLitterbags placem_collection'!Y198)),"YES","")</f>
        <v/>
      </c>
    </row>
    <row r="858" spans="1:40" ht="15" customHeight="1">
      <c r="A858" s="268" t="s">
        <v>2460</v>
      </c>
      <c r="B858" s="282">
        <f>'Dry_Litterbag Placem_Collection'!A199</f>
        <v>197</v>
      </c>
      <c r="C858" s="282" t="str">
        <f>'Dry_Litterbag Placem_Collection'!B199</f>
        <v>Makao</v>
      </c>
      <c r="D858" s="282" t="s">
        <v>2677</v>
      </c>
      <c r="E858" s="282" t="s">
        <v>2527</v>
      </c>
      <c r="F858" s="282">
        <v>2</v>
      </c>
      <c r="G858" s="283" t="str">
        <f>'Dry_Litterbag Placem_Collection'!C199</f>
        <v>Dry_P1_CG2</v>
      </c>
      <c r="H858" s="293" t="s">
        <v>3672</v>
      </c>
      <c r="I858" s="294" t="s">
        <v>298</v>
      </c>
      <c r="J858" s="233" t="str">
        <f>'WetLitterbags placem_collection'!Q199</f>
        <v>R370</v>
      </c>
      <c r="K858" s="235">
        <f>IFERROR(INDEX('Green_rooibos initial weight'!$C$5:$C$1749,MATCH(J858, 'Green_rooibos initial weight'!$A$5:$A$1749,0)),"")</f>
        <v>2.2290000000000001</v>
      </c>
      <c r="L858" s="235">
        <f t="shared" si="96"/>
        <v>1.9792000000000001</v>
      </c>
      <c r="M858" s="235">
        <f>AVERAGE('Ashed teabags wet'!$J$814:$J$816)</f>
        <v>2.2816647271287041</v>
      </c>
      <c r="N858" s="235">
        <f t="shared" si="97"/>
        <v>1.9340412917206689</v>
      </c>
      <c r="O858" s="235">
        <f>IF(IFERROR(INDEX('Both teabags AfterWet'!$D$1:$D$839,MATCH(J858,'Both teabags AfterWet'!$B$1:$B$839,0)),"")="","",(IFERROR(INDEX('Both teabags AfterWet'!$D$1:$D$839,MATCH(J858,'Both teabags AfterWet'!$B$1:$B$839,0)),"")))</f>
        <v>1.488</v>
      </c>
      <c r="P858" s="235">
        <f t="shared" si="98"/>
        <v>1.3373999999999999</v>
      </c>
      <c r="Q858" s="235">
        <f>IFERROR(INDEX('Ashed teabags wet'!$J$2:$J$825,MATCH(J858,'Ashed teabags wet'!$B$2:$B$825,0)),"")</f>
        <v>5.0682261208581973</v>
      </c>
      <c r="R858" s="235">
        <f t="shared" si="101"/>
        <v>1.2696175438596424</v>
      </c>
      <c r="S858" s="236">
        <f>'WetLitterbags placem_collection'!E199</f>
        <v>42769</v>
      </c>
      <c r="T858" s="236">
        <f>IF('WetLitterbags placem_collection'!G199="","",'WetLitterbags placem_collection'!G199)</f>
        <v>42814</v>
      </c>
      <c r="U858" s="237">
        <f t="shared" si="102"/>
        <v>45</v>
      </c>
      <c r="V858" s="235">
        <f t="shared" si="99"/>
        <v>0.64180000000000015</v>
      </c>
      <c r="W858" s="235">
        <f t="shared" si="100"/>
        <v>0.66442374786102643</v>
      </c>
      <c r="X858">
        <f>IFERROR(INDEX(Rainfall_Wet!$O$2:$O$217,MATCH(B858, Rainfall_Wet!$A$2:$A$217,0)),"")</f>
        <v>175.377105089</v>
      </c>
      <c r="Y858" s="241">
        <v>23.96</v>
      </c>
      <c r="Z858" s="241">
        <v>0.91999999999999804</v>
      </c>
      <c r="AA858" s="241">
        <v>75.12</v>
      </c>
      <c r="AB858" s="242" t="s">
        <v>2688</v>
      </c>
      <c r="AC858" s="241">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f>
        <v/>
      </c>
      <c r="AM858" t="str">
        <f>IF(ISNUMBER(SEARCH("H", 'WetLitterbags placem_collection'!Y199)),"YES","")</f>
        <v/>
      </c>
      <c r="AN858" t="str">
        <f>IF(ISNUMBER(SEARCH("R", 'WetLitterbags placem_collection'!Y199)),"YES","")</f>
        <v>YES</v>
      </c>
    </row>
    <row r="859" spans="1:40" ht="15" customHeight="1">
      <c r="A859" s="268" t="s">
        <v>2460</v>
      </c>
      <c r="B859" s="282">
        <f>'Dry_Litterbag Placem_Collection'!A200</f>
        <v>198</v>
      </c>
      <c r="C859" s="282" t="str">
        <f>'Dry_Litterbag Placem_Collection'!B200</f>
        <v>Makao</v>
      </c>
      <c r="D859" s="282" t="s">
        <v>2677</v>
      </c>
      <c r="E859" s="282" t="s">
        <v>2527</v>
      </c>
      <c r="F859" s="282">
        <v>3</v>
      </c>
      <c r="G859" s="283" t="str">
        <f>'Dry_Litterbag Placem_Collection'!C200</f>
        <v>Dry_P2_CG3</v>
      </c>
      <c r="H859" s="293" t="s">
        <v>3672</v>
      </c>
      <c r="I859" s="294" t="s">
        <v>298</v>
      </c>
      <c r="J859" s="233" t="str">
        <f>'WetLitterbags placem_collection'!Q200</f>
        <v>R168</v>
      </c>
      <c r="K859" s="235">
        <f>IFERROR(INDEX('Green_rooibos initial weight'!$C$5:$C$1749,MATCH(J859, 'Green_rooibos initial weight'!$A$5:$A$1749,0)),"")</f>
        <v>2.1459999999999999</v>
      </c>
      <c r="L859" s="235">
        <f t="shared" si="96"/>
        <v>1.8961999999999999</v>
      </c>
      <c r="M859" s="235">
        <f>AVERAGE('Ashed teabags wet'!$J$814:$J$816)</f>
        <v>2.2816647271287041</v>
      </c>
      <c r="N859" s="235">
        <f t="shared" si="97"/>
        <v>1.8529350734441854</v>
      </c>
      <c r="O859" s="235">
        <f>IF(IFERROR(INDEX('Both teabags AfterWet'!$D$1:$D$839,MATCH(J859,'Both teabags AfterWet'!$B$1:$B$839,0)),"")="","",(IFERROR(INDEX('Both teabags AfterWet'!$D$1:$D$839,MATCH(J859,'Both teabags AfterWet'!$B$1:$B$839,0)),"")))</f>
        <v>1.5734999999999999</v>
      </c>
      <c r="P859" s="235">
        <f t="shared" si="98"/>
        <v>1.4228999999999998</v>
      </c>
      <c r="Q859" s="235">
        <f>IFERROR(INDEX('Ashed teabags wet'!$J$2:$J$825,MATCH(J859,'Ashed teabags wet'!$B$2:$B$825,0)),"")</f>
        <v>3.118908382066123</v>
      </c>
      <c r="R859" s="235">
        <f t="shared" si="101"/>
        <v>1.378521052631581</v>
      </c>
      <c r="S859" s="236">
        <f>'WetLitterbags placem_collection'!E200</f>
        <v>42769</v>
      </c>
      <c r="T859" s="236">
        <f>IF('WetLitterbags placem_collection'!G200="","",'WetLitterbags placem_collection'!G200)</f>
        <v>42813</v>
      </c>
      <c r="U859" s="237">
        <f t="shared" si="102"/>
        <v>44</v>
      </c>
      <c r="V859" s="235">
        <f t="shared" si="99"/>
        <v>0.47330000000000005</v>
      </c>
      <c r="W859" s="235">
        <f t="shared" si="100"/>
        <v>0.47441402081260442</v>
      </c>
      <c r="X859">
        <f>IFERROR(INDEX(Rainfall_Wet!$O$2:$O$217,MATCH(B859, Rainfall_Wet!$A$2:$A$217,0)),"")</f>
        <v>175.054685654</v>
      </c>
      <c r="Y859" s="241">
        <v>19.96</v>
      </c>
      <c r="Z859" s="241">
        <v>4.9199999999999982</v>
      </c>
      <c r="AA859" s="241">
        <v>75.12</v>
      </c>
      <c r="AB859" s="242" t="s">
        <v>2689</v>
      </c>
      <c r="AC859" s="241">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f>
        <v/>
      </c>
      <c r="AM859" t="str">
        <f>IF(ISNUMBER(SEARCH("H", 'WetLitterbags placem_collection'!Y200)),"YES","")</f>
        <v/>
      </c>
      <c r="AN859" t="str">
        <f>IF(ISNUMBER(SEARCH("R", 'WetLitterbags placem_collection'!Y200)),"YES","")</f>
        <v>YES</v>
      </c>
    </row>
    <row r="860" spans="1:40" ht="15" customHeight="1">
      <c r="A860" s="268" t="s">
        <v>2460</v>
      </c>
      <c r="B860" s="282">
        <f>'Dry_Litterbag Placem_Collection'!A201</f>
        <v>199</v>
      </c>
      <c r="C860" s="282" t="str">
        <f>'Dry_Litterbag Placem_Collection'!B201</f>
        <v>Makao</v>
      </c>
      <c r="D860" s="282" t="s">
        <v>2677</v>
      </c>
      <c r="E860" s="282" t="s">
        <v>2527</v>
      </c>
      <c r="F860" s="282">
        <v>1</v>
      </c>
      <c r="G860" s="283" t="str">
        <f>'Dry_Litterbag Placem_Collection'!C201</f>
        <v>Dry_P3_CG1</v>
      </c>
      <c r="H860" s="293" t="s">
        <v>3672</v>
      </c>
      <c r="I860" s="294" t="s">
        <v>298</v>
      </c>
      <c r="J860" s="233" t="str">
        <f>'WetLitterbags placem_collection'!Q201</f>
        <v>R369</v>
      </c>
      <c r="K860" s="235">
        <f>IFERROR(INDEX('Green_rooibos initial weight'!$C$5:$C$1749,MATCH(J860, 'Green_rooibos initial weight'!$A$5:$A$1749,0)),"")</f>
        <v>2.2400000000000002</v>
      </c>
      <c r="L860" s="235">
        <f t="shared" si="96"/>
        <v>1.9902000000000002</v>
      </c>
      <c r="M860" s="235">
        <f>AVERAGE('Ashed teabags wet'!$J$814:$J$816)</f>
        <v>2.2816647271287041</v>
      </c>
      <c r="N860" s="235">
        <f t="shared" si="97"/>
        <v>1.9447903086006848</v>
      </c>
      <c r="O860" s="235" t="str">
        <f>IF(IFERROR(INDEX('Both teabags AfterWet'!$D$1:$D$839,MATCH(J860,'Both teabags AfterWet'!$B$1:$B$839,0)),"")="","",(IFERROR(INDEX('Both teabags AfterWet'!$D$1:$D$839,MATCH(J860,'Both teabags AfterWet'!$B$1:$B$839,0)),"")))</f>
        <v/>
      </c>
      <c r="P860" s="235" t="str">
        <f t="shared" si="98"/>
        <v/>
      </c>
      <c r="Q860" s="235" t="str">
        <f>IFERROR(INDEX('Ashed teabags wet'!$J$2:$J$825,MATCH(J860,'Ashed teabags wet'!$B$2:$B$825,0)),"")</f>
        <v/>
      </c>
      <c r="R860" s="235" t="str">
        <f t="shared" si="101"/>
        <v/>
      </c>
      <c r="S860" s="236">
        <f>'WetLitterbags placem_collection'!E201</f>
        <v>42769</v>
      </c>
      <c r="T860" s="236">
        <f>IF('WetLitterbags placem_collection'!G201="","",'WetLitterbags placem_collection'!G201)</f>
        <v>42814</v>
      </c>
      <c r="U860" s="237">
        <f t="shared" si="102"/>
        <v>45</v>
      </c>
      <c r="V860" s="235" t="str">
        <f t="shared" si="99"/>
        <v/>
      </c>
      <c r="W860" s="235" t="str">
        <f t="shared" si="100"/>
        <v/>
      </c>
      <c r="X860">
        <f>IFERROR(INDEX(Rainfall_Wet!$O$2:$O$217,MATCH(B860, Rainfall_Wet!$A$2:$A$217,0)),"")</f>
        <v>175.377105089</v>
      </c>
      <c r="Y860" s="241">
        <v>21.96</v>
      </c>
      <c r="Z860" s="241">
        <v>8.9199999999999982</v>
      </c>
      <c r="AA860" s="241">
        <v>69.12</v>
      </c>
      <c r="AB860" s="242" t="s">
        <v>2688</v>
      </c>
      <c r="AC860" s="241">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f>
        <v/>
      </c>
      <c r="AM860" t="str">
        <f>IF(ISNUMBER(SEARCH("H", 'WetLitterbags placem_collection'!Y201)),"YES","")</f>
        <v/>
      </c>
      <c r="AN860" t="str">
        <f>IF(ISNUMBER(SEARCH("R", 'WetLitterbags placem_collection'!Y201)),"YES","")</f>
        <v>YES</v>
      </c>
    </row>
    <row r="861" spans="1:40" ht="15" customHeight="1">
      <c r="A861" s="268" t="s">
        <v>2460</v>
      </c>
      <c r="B861" s="282">
        <f>'Dry_Litterbag Placem_Collection'!A202</f>
        <v>200</v>
      </c>
      <c r="C861" s="282" t="str">
        <f>'Dry_Litterbag Placem_Collection'!B202</f>
        <v>Makao</v>
      </c>
      <c r="D861" s="282" t="s">
        <v>2677</v>
      </c>
      <c r="E861" s="282" t="s">
        <v>2527</v>
      </c>
      <c r="F861" s="282">
        <v>4</v>
      </c>
      <c r="G861" s="283" t="str">
        <f>'Dry_Litterbag Placem_Collection'!C202</f>
        <v>Dry_P4_CG4</v>
      </c>
      <c r="H861" s="293" t="s">
        <v>3672</v>
      </c>
      <c r="I861" s="294" t="s">
        <v>298</v>
      </c>
      <c r="J861" s="233" t="str">
        <f>'WetLitterbags placem_collection'!Q202</f>
        <v>R359</v>
      </c>
      <c r="K861" s="235">
        <f>IFERROR(INDEX('Green_rooibos initial weight'!$C$5:$C$1749,MATCH(J861, 'Green_rooibos initial weight'!$A$5:$A$1749,0)),"")</f>
        <v>2.198</v>
      </c>
      <c r="L861" s="235">
        <f t="shared" si="96"/>
        <v>1.9481999999999999</v>
      </c>
      <c r="M861" s="235">
        <f>AVERAGE('Ashed teabags wet'!$J$814:$J$816)</f>
        <v>2.2816647271287041</v>
      </c>
      <c r="N861" s="235">
        <f t="shared" si="97"/>
        <v>1.9037486077860786</v>
      </c>
      <c r="O861" s="235">
        <f>IF(IFERROR(INDEX('Both teabags AfterWet'!$D$1:$D$839,MATCH(J861,'Both teabags AfterWet'!$B$1:$B$839,0)),"")="","",(IFERROR(INDEX('Both teabags AfterWet'!$D$1:$D$839,MATCH(J861,'Both teabags AfterWet'!$B$1:$B$839,0)),"")))</f>
        <v>1.4882</v>
      </c>
      <c r="P861" s="235">
        <f t="shared" si="98"/>
        <v>1.3375999999999999</v>
      </c>
      <c r="Q861" s="235">
        <f>IFERROR(INDEX('Ashed teabags wet'!$J$2:$J$825,MATCH(J861,'Ashed teabags wet'!$B$2:$B$825,0)),"")</f>
        <v>4.0291262135925576</v>
      </c>
      <c r="R861" s="235">
        <f t="shared" si="101"/>
        <v>1.2837064077669857</v>
      </c>
      <c r="S861" s="236">
        <f>'WetLitterbags placem_collection'!E202</f>
        <v>42769</v>
      </c>
      <c r="T861" s="236">
        <f>IF('WetLitterbags placem_collection'!G202="","",'WetLitterbags placem_collection'!G202)</f>
        <v>42813</v>
      </c>
      <c r="U861" s="237">
        <f t="shared" si="102"/>
        <v>44</v>
      </c>
      <c r="V861" s="235">
        <f t="shared" si="99"/>
        <v>0.61060000000000003</v>
      </c>
      <c r="W861" s="235">
        <f t="shared" si="100"/>
        <v>0.62004220001909283</v>
      </c>
      <c r="X861">
        <f>IFERROR(INDEX(Rainfall_Wet!$O$2:$O$217,MATCH(B861, Rainfall_Wet!$A$2:$A$217,0)),"")</f>
        <v>175.054685654</v>
      </c>
      <c r="Y861" s="241">
        <v>25.96</v>
      </c>
      <c r="Z861" s="241">
        <v>6.9200000000000008</v>
      </c>
      <c r="AA861" s="241">
        <v>67.12</v>
      </c>
      <c r="AB861" s="242" t="s">
        <v>2688</v>
      </c>
      <c r="AC861" s="241">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f>
        <v/>
      </c>
      <c r="AM861" t="str">
        <f>IF(ISNUMBER(SEARCH("H", 'WetLitterbags placem_collection'!Y202)),"YES","")</f>
        <v/>
      </c>
      <c r="AN861" t="str">
        <f>IF(ISNUMBER(SEARCH("R", 'WetLitterbags placem_collection'!Y202)),"YES","")</f>
        <v>YES</v>
      </c>
    </row>
    <row r="862" spans="1:40" ht="15" customHeight="1">
      <c r="A862" s="268" t="s">
        <v>2460</v>
      </c>
      <c r="B862" s="282">
        <f>'Dry_Litterbag Placem_Collection'!A203</f>
        <v>201</v>
      </c>
      <c r="C862" s="282" t="str">
        <f>'Dry_Litterbag Placem_Collection'!B203</f>
        <v>Maswa</v>
      </c>
      <c r="D862" s="282" t="s">
        <v>2677</v>
      </c>
      <c r="E862" s="282" t="s">
        <v>2527</v>
      </c>
      <c r="F862" s="282">
        <v>4</v>
      </c>
      <c r="G862" s="283" t="str">
        <f>'Dry_Litterbag Placem_Collection'!C203</f>
        <v>Dry_W3_CG4</v>
      </c>
      <c r="H862" s="293" t="s">
        <v>3672</v>
      </c>
      <c r="I862" s="294" t="s">
        <v>298</v>
      </c>
      <c r="J862" s="233" t="str">
        <f>'WetLitterbags placem_collection'!Q203</f>
        <v>R395</v>
      </c>
      <c r="K862" s="235">
        <f>IFERROR(INDEX('Green_rooibos initial weight'!$C$5:$C$1749,MATCH(J862, 'Green_rooibos initial weight'!$A$5:$A$1749,0)),"")</f>
        <v>2.1280000000000001</v>
      </c>
      <c r="L862" s="235">
        <f t="shared" si="96"/>
        <v>1.8782000000000001</v>
      </c>
      <c r="M862" s="235">
        <f>AVERAGE('Ashed teabags wet'!$J$814:$J$816)</f>
        <v>2.2816647271287041</v>
      </c>
      <c r="N862" s="235">
        <f t="shared" si="97"/>
        <v>1.8353457730950689</v>
      </c>
      <c r="O862" s="235">
        <f>IF(IFERROR(INDEX('Both teabags AfterWet'!$D$1:$D$839,MATCH(J862,'Both teabags AfterWet'!$B$1:$B$839,0)),"")="","",(IFERROR(INDEX('Both teabags AfterWet'!$D$1:$D$839,MATCH(J862,'Both teabags AfterWet'!$B$1:$B$839,0)),"")))</f>
        <v>1.5786</v>
      </c>
      <c r="P862" s="235">
        <f t="shared" si="98"/>
        <v>1.4279999999999999</v>
      </c>
      <c r="Q862" s="235">
        <f>IFERROR(INDEX('Ashed teabags wet'!$J$2:$J$825,MATCH(J862,'Ashed teabags wet'!$B$2:$B$825,0)),"")</f>
        <v>3.0123456790120686</v>
      </c>
      <c r="R862" s="235">
        <f t="shared" si="101"/>
        <v>1.3849837037037076</v>
      </c>
      <c r="S862" s="236">
        <f>'WetLitterbags placem_collection'!E203</f>
        <v>42769</v>
      </c>
      <c r="T862" s="236">
        <f>IF('WetLitterbags placem_collection'!G203="","",'WetLitterbags placem_collection'!G203)</f>
        <v>42813</v>
      </c>
      <c r="U862" s="237">
        <f t="shared" si="102"/>
        <v>44</v>
      </c>
      <c r="V862" s="235">
        <f t="shared" si="99"/>
        <v>0.45020000000000016</v>
      </c>
      <c r="W862" s="235">
        <f t="shared" si="100"/>
        <v>0.45036206939136125</v>
      </c>
      <c r="X862">
        <f>IFERROR(INDEX(Rainfall_Wet!$O$2:$O$217,MATCH(B862, Rainfall_Wet!$A$2:$A$217,0)),"")</f>
        <v>175.054685654</v>
      </c>
      <c r="Y862" s="241">
        <v>38.691629007962128</v>
      </c>
      <c r="Z862" s="241">
        <v>26.81299763288143</v>
      </c>
      <c r="AA862" s="241">
        <v>34.495373359156439</v>
      </c>
      <c r="AB862" s="242" t="s">
        <v>2693</v>
      </c>
      <c r="AC862" s="241">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f>
        <v/>
      </c>
      <c r="AM862" t="str">
        <f>IF(ISNUMBER(SEARCH("H", 'WetLitterbags placem_collection'!Y203)),"YES","")</f>
        <v/>
      </c>
      <c r="AN862" t="str">
        <f>IF(ISNUMBER(SEARCH("R", 'WetLitterbags placem_collection'!Y203)),"YES","")</f>
        <v/>
      </c>
    </row>
    <row r="863" spans="1:40" ht="15" customHeight="1">
      <c r="A863" s="268" t="s">
        <v>2460</v>
      </c>
      <c r="B863" s="282">
        <f>'Dry_Litterbag Placem_Collection'!A204</f>
        <v>202</v>
      </c>
      <c r="C863" s="282" t="str">
        <f>'Dry_Litterbag Placem_Collection'!B204</f>
        <v>Maswa</v>
      </c>
      <c r="D863" s="282" t="s">
        <v>2677</v>
      </c>
      <c r="E863" s="282" t="s">
        <v>2527</v>
      </c>
      <c r="F863" s="282">
        <v>1</v>
      </c>
      <c r="G863" s="283" t="str">
        <f>'Dry_Litterbag Placem_Collection'!C204</f>
        <v>Dry_W2_CG1</v>
      </c>
      <c r="H863" s="293" t="s">
        <v>3672</v>
      </c>
      <c r="I863" s="294" t="s">
        <v>298</v>
      </c>
      <c r="J863" s="233" t="str">
        <f>'WetLitterbags placem_collection'!Q204</f>
        <v>R182</v>
      </c>
      <c r="K863" s="235">
        <f>IFERROR(INDEX('Green_rooibos initial weight'!$C$5:$C$1749,MATCH(J863, 'Green_rooibos initial weight'!$A$5:$A$1749,0)),"")</f>
        <v>2.161</v>
      </c>
      <c r="L863" s="235">
        <f t="shared" si="96"/>
        <v>1.9112</v>
      </c>
      <c r="M863" s="235">
        <f>AVERAGE('Ashed teabags wet'!$J$814:$J$816)</f>
        <v>2.2816647271287041</v>
      </c>
      <c r="N863" s="235">
        <f t="shared" si="97"/>
        <v>1.8675928237351163</v>
      </c>
      <c r="O863" s="235">
        <f>IF(IFERROR(INDEX('Both teabags AfterWet'!$D$1:$D$839,MATCH(J863,'Both teabags AfterWet'!$B$1:$B$839,0)),"")="","",(IFERROR(INDEX('Both teabags AfterWet'!$D$1:$D$839,MATCH(J863,'Both teabags AfterWet'!$B$1:$B$839,0)),"")))</f>
        <v>1.679</v>
      </c>
      <c r="P863" s="235">
        <f t="shared" si="98"/>
        <v>1.5284</v>
      </c>
      <c r="Q863" s="235">
        <f>IFERROR(INDEX('Ashed teabags wet'!$J$2:$J$825,MATCH(J863,'Ashed teabags wet'!$B$2:$B$825,0)),"")</f>
        <v>3.9234919077970858</v>
      </c>
      <c r="R863" s="235">
        <f t="shared" si="101"/>
        <v>1.4684333496812294</v>
      </c>
      <c r="S863" s="236">
        <f>'WetLitterbags placem_collection'!E204</f>
        <v>42769</v>
      </c>
      <c r="T863" s="236">
        <f>IF('WetLitterbags placem_collection'!G204="","",'WetLitterbags placem_collection'!G204)</f>
        <v>42814</v>
      </c>
      <c r="U863" s="237">
        <f t="shared" si="102"/>
        <v>45</v>
      </c>
      <c r="V863" s="235">
        <f t="shared" si="99"/>
        <v>0.38280000000000003</v>
      </c>
      <c r="W863" s="235">
        <f t="shared" si="100"/>
        <v>0.39915947405388685</v>
      </c>
      <c r="X863">
        <f>IFERROR(INDEX(Rainfall_Wet!$O$2:$O$217,MATCH(B863, Rainfall_Wet!$A$2:$A$217,0)),"")</f>
        <v>175.377105089</v>
      </c>
      <c r="Y863" s="241">
        <v>45.272914521112256</v>
      </c>
      <c r="Z863" s="241">
        <v>23.604531410916575</v>
      </c>
      <c r="AA863" s="241">
        <v>31.122554067971166</v>
      </c>
      <c r="AB863" s="242" t="s">
        <v>2691</v>
      </c>
      <c r="AC863" s="241">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f>
        <v/>
      </c>
      <c r="AM863" t="str">
        <f>IF(ISNUMBER(SEARCH("H", 'WetLitterbags placem_collection'!Y204)),"YES","")</f>
        <v/>
      </c>
      <c r="AN863" t="str">
        <f>IF(ISNUMBER(SEARCH("R", 'WetLitterbags placem_collection'!Y204)),"YES","")</f>
        <v/>
      </c>
    </row>
    <row r="864" spans="1:40" ht="15" customHeight="1">
      <c r="A864" s="268" t="s">
        <v>2460</v>
      </c>
      <c r="B864" s="282">
        <f>'Dry_Litterbag Placem_Collection'!A205</f>
        <v>203</v>
      </c>
      <c r="C864" s="282" t="str">
        <f>'Dry_Litterbag Placem_Collection'!B205</f>
        <v>Maswa</v>
      </c>
      <c r="D864" s="282" t="s">
        <v>2677</v>
      </c>
      <c r="E864" s="282" t="s">
        <v>2527</v>
      </c>
      <c r="F864" s="282">
        <v>2</v>
      </c>
      <c r="G864" s="283" t="str">
        <f>'Dry_Litterbag Placem_Collection'!C205</f>
        <v>Dry_W1_CG2</v>
      </c>
      <c r="H864" s="293" t="s">
        <v>3672</v>
      </c>
      <c r="I864" s="294" t="s">
        <v>298</v>
      </c>
      <c r="J864" s="233" t="str">
        <f>'WetLitterbags placem_collection'!Q205</f>
        <v>R342</v>
      </c>
      <c r="K864" s="235">
        <f>IFERROR(INDEX('Green_rooibos initial weight'!$C$5:$C$1749,MATCH(J864, 'Green_rooibos initial weight'!$A$5:$A$1749,0)),"")</f>
        <v>2.2450000000000001</v>
      </c>
      <c r="L864" s="235">
        <f t="shared" si="96"/>
        <v>1.9952000000000001</v>
      </c>
      <c r="M864" s="235">
        <f>AVERAGE('Ashed teabags wet'!$J$814:$J$816)</f>
        <v>2.2816647271287041</v>
      </c>
      <c r="N864" s="235">
        <f t="shared" si="97"/>
        <v>1.9496762253643283</v>
      </c>
      <c r="O864" s="235">
        <f>IF(IFERROR(INDEX('Both teabags AfterWet'!$D$1:$D$839,MATCH(J864,'Both teabags AfterWet'!$B$1:$B$839,0)),"")="","",(IFERROR(INDEX('Both teabags AfterWet'!$D$1:$D$839,MATCH(J864,'Both teabags AfterWet'!$B$1:$B$839,0)),"")))</f>
        <v>1.5906</v>
      </c>
      <c r="P864" s="235">
        <f t="shared" si="98"/>
        <v>1.44</v>
      </c>
      <c r="Q864" s="235">
        <f>IFERROR(INDEX('Ashed teabags wet'!$J$2:$J$825,MATCH(J864,'Ashed teabags wet'!$B$2:$B$825,0)),"")</f>
        <v>3.642714570858145</v>
      </c>
      <c r="R864" s="235">
        <f t="shared" si="101"/>
        <v>1.3875449101796427</v>
      </c>
      <c r="S864" s="236">
        <f>'WetLitterbags placem_collection'!E205</f>
        <v>42769</v>
      </c>
      <c r="T864" s="236">
        <f>IF('WetLitterbags placem_collection'!G205="","",'WetLitterbags placem_collection'!G205)</f>
        <v>42814</v>
      </c>
      <c r="U864" s="237">
        <f t="shared" si="102"/>
        <v>45</v>
      </c>
      <c r="V864" s="235">
        <f t="shared" si="99"/>
        <v>0.55520000000000014</v>
      </c>
      <c r="W864" s="235">
        <f t="shared" si="100"/>
        <v>0.56213131518468562</v>
      </c>
      <c r="X864">
        <f>IFERROR(INDEX(Rainfall_Wet!$O$2:$O$217,MATCH(B864, Rainfall_Wet!$A$2:$A$217,0)),"")</f>
        <v>175.377105089</v>
      </c>
      <c r="Y864" s="241">
        <v>47.96</v>
      </c>
      <c r="Z864" s="241">
        <v>22.919999999999995</v>
      </c>
      <c r="AA864" s="241">
        <v>29.120000000000012</v>
      </c>
      <c r="AB864" s="242" t="s">
        <v>2691</v>
      </c>
      <c r="AC864" s="241">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f>
        <v/>
      </c>
      <c r="AM864" t="str">
        <f>IF(ISNUMBER(SEARCH("H", 'WetLitterbags placem_collection'!Y205)),"YES","")</f>
        <v/>
      </c>
      <c r="AN864" t="str">
        <f>IF(ISNUMBER(SEARCH("R", 'WetLitterbags placem_collection'!Y205)),"YES","")</f>
        <v/>
      </c>
    </row>
    <row r="865" spans="1:40" ht="15" customHeight="1">
      <c r="A865" s="268" t="s">
        <v>2460</v>
      </c>
      <c r="B865" s="282">
        <f>'Dry_Litterbag Placem_Collection'!A206</f>
        <v>204</v>
      </c>
      <c r="C865" s="282" t="str">
        <f>'Dry_Litterbag Placem_Collection'!B206</f>
        <v>Maswa</v>
      </c>
      <c r="D865" s="282" t="s">
        <v>2677</v>
      </c>
      <c r="E865" s="282" t="s">
        <v>2527</v>
      </c>
      <c r="F865" s="282">
        <v>3</v>
      </c>
      <c r="G865" s="283" t="str">
        <f>'Dry_Litterbag Placem_Collection'!C206</f>
        <v>Dry_W4_CG3</v>
      </c>
      <c r="H865" s="293" t="s">
        <v>3672</v>
      </c>
      <c r="I865" s="294" t="s">
        <v>298</v>
      </c>
      <c r="J865" s="233" t="str">
        <f>'WetLitterbags placem_collection'!Q206</f>
        <v>R139</v>
      </c>
      <c r="K865" s="235">
        <f>IFERROR(INDEX('Green_rooibos initial weight'!$C$5:$C$1749,MATCH(J865, 'Green_rooibos initial weight'!$A$5:$A$1749,0)),"")</f>
        <v>2.2829999999999999</v>
      </c>
      <c r="L865" s="235">
        <f t="shared" si="96"/>
        <v>2.0331999999999999</v>
      </c>
      <c r="M865" s="235">
        <f>AVERAGE('Ashed teabags wet'!$J$814:$J$816)</f>
        <v>2.2816647271287041</v>
      </c>
      <c r="N865" s="235">
        <f t="shared" si="97"/>
        <v>1.9868091927680191</v>
      </c>
      <c r="O865" s="235">
        <f>IF(IFERROR(INDEX('Both teabags AfterWet'!$D$1:$D$839,MATCH(J865,'Both teabags AfterWet'!$B$1:$B$839,0)),"")="","",(IFERROR(INDEX('Both teabags AfterWet'!$D$1:$D$839,MATCH(J865,'Both teabags AfterWet'!$B$1:$B$839,0)),"")))</f>
        <v>1.6255999999999999</v>
      </c>
      <c r="P865" s="235">
        <f t="shared" si="98"/>
        <v>1.4749999999999999</v>
      </c>
      <c r="Q865" s="235">
        <f>IFERROR(INDEX('Ashed teabags wet'!$J$2:$J$825,MATCH(J865,'Ashed teabags wet'!$B$2:$B$825,0)),"")</f>
        <v>2.9484029484021739</v>
      </c>
      <c r="R865" s="235">
        <f t="shared" si="101"/>
        <v>1.4315110565110678</v>
      </c>
      <c r="S865" s="236">
        <f>'WetLitterbags placem_collection'!E206</f>
        <v>42769</v>
      </c>
      <c r="T865" s="236">
        <f>IF('WetLitterbags placem_collection'!G206="","",'WetLitterbags placem_collection'!G206)</f>
        <v>42813</v>
      </c>
      <c r="U865" s="237">
        <f t="shared" si="102"/>
        <v>44</v>
      </c>
      <c r="V865" s="235">
        <f t="shared" si="99"/>
        <v>0.55820000000000003</v>
      </c>
      <c r="W865" s="235">
        <f t="shared" si="100"/>
        <v>0.55529813625695135</v>
      </c>
      <c r="X865">
        <f>IFERROR(INDEX(Rainfall_Wet!$O$2:$O$217,MATCH(B865, Rainfall_Wet!$A$2:$A$217,0)),"")</f>
        <v>175.054685654</v>
      </c>
      <c r="Y865" s="241">
        <v>28.145762029394</v>
      </c>
      <c r="Z865" s="241">
        <v>25.085564727199518</v>
      </c>
      <c r="AA865" s="241">
        <v>46.768673243406489</v>
      </c>
      <c r="AB865" s="242" t="s">
        <v>2688</v>
      </c>
      <c r="AC865" s="241">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f>
        <v/>
      </c>
      <c r="AM865" t="str">
        <f>IF(ISNUMBER(SEARCH("H", 'WetLitterbags placem_collection'!Y206)),"YES","")</f>
        <v/>
      </c>
      <c r="AN865" t="str">
        <f>IF(ISNUMBER(SEARCH("R", 'WetLitterbags placem_collection'!Y206)),"YES","")</f>
        <v/>
      </c>
    </row>
    <row r="866" spans="1:40" ht="15" customHeight="1">
      <c r="A866" s="268" t="s">
        <v>2460</v>
      </c>
      <c r="B866" s="282">
        <f>'Dry_Litterbag Placem_Collection'!A207</f>
        <v>205</v>
      </c>
      <c r="C866" s="282" t="str">
        <f>'Dry_Litterbag Placem_Collection'!B207</f>
        <v xml:space="preserve">Mwantimba
</v>
      </c>
      <c r="D866" s="282" t="s">
        <v>2677</v>
      </c>
      <c r="E866" s="282" t="s">
        <v>2527</v>
      </c>
      <c r="F866" s="282">
        <v>2</v>
      </c>
      <c r="G866" s="283" t="str">
        <f>'Dry_Litterbag Placem_Collection'!C207</f>
        <v>Wet_Ag1_CG2</v>
      </c>
      <c r="H866" s="293" t="s">
        <v>3672</v>
      </c>
      <c r="I866" s="294" t="s">
        <v>298</v>
      </c>
      <c r="J866" s="233" t="str">
        <f>'WetLitterbags placem_collection'!Q207</f>
        <v>R92</v>
      </c>
      <c r="K866" s="235">
        <f>IFERROR(INDEX('Green_rooibos initial weight'!$C$5:$C$1749,MATCH(J866, 'Green_rooibos initial weight'!$A$5:$A$1749,0)),"")</f>
        <v>2.246</v>
      </c>
      <c r="L866" s="235">
        <f t="shared" si="96"/>
        <v>1.9962</v>
      </c>
      <c r="M866" s="235">
        <f>AVERAGE('Ashed teabags wet'!$J$814:$J$816)</f>
        <v>2.2816647271287041</v>
      </c>
      <c r="N866" s="235">
        <f t="shared" si="97"/>
        <v>1.9506534087170568</v>
      </c>
      <c r="O866" s="235">
        <f>IF(IFERROR(INDEX('Both teabags AfterWet'!$D$1:$D$839,MATCH(J866,'Both teabags AfterWet'!$B$1:$B$839,0)),"")="","",(IFERROR(INDEX('Both teabags AfterWet'!$D$1:$D$839,MATCH(J866,'Both teabags AfterWet'!$B$1:$B$839,0)),"")))</f>
        <v>1.7204999999999999</v>
      </c>
      <c r="P866" s="235">
        <f t="shared" si="98"/>
        <v>1.5698999999999999</v>
      </c>
      <c r="Q866" s="235">
        <f>IFERROR(INDEX('Ashed teabags wet'!$J$2:$J$825,MATCH(J866,'Ashed teabags wet'!$B$2:$B$825,0)),"")</f>
        <v>4.6821094135039614</v>
      </c>
      <c r="R866" s="235">
        <f t="shared" si="101"/>
        <v>1.4963955643174012</v>
      </c>
      <c r="S866" s="236">
        <f>'WetLitterbags placem_collection'!E207</f>
        <v>42769</v>
      </c>
      <c r="T866" s="236">
        <f>IF('WetLitterbags placem_collection'!G207="","",'WetLitterbags placem_collection'!G207)</f>
        <v>42814</v>
      </c>
      <c r="U866" s="237">
        <f t="shared" si="102"/>
        <v>45</v>
      </c>
      <c r="V866" s="235">
        <f t="shared" si="99"/>
        <v>0.42630000000000012</v>
      </c>
      <c r="W866" s="235">
        <f t="shared" si="100"/>
        <v>0.45425784439965566</v>
      </c>
      <c r="X866">
        <f>IFERROR(INDEX(Rainfall_Wet!$O$2:$O$217,MATCH(B866, Rainfall_Wet!$A$2:$A$217,0)),"")</f>
        <v>175.377105089</v>
      </c>
      <c r="Y866" s="241">
        <v>45.96</v>
      </c>
      <c r="Z866" s="241">
        <v>14.920000000000003</v>
      </c>
      <c r="AA866" s="241">
        <v>39.119999999999997</v>
      </c>
      <c r="AB866" s="242" t="s">
        <v>2691</v>
      </c>
      <c r="AC866" s="241">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f>
        <v/>
      </c>
      <c r="AM866" t="str">
        <f>IF(ISNUMBER(SEARCH("H", 'WetLitterbags placem_collection'!Y207)),"YES","")</f>
        <v/>
      </c>
      <c r="AN866" t="str">
        <f>IF(ISNUMBER(SEARCH("R", 'WetLitterbags placem_collection'!Y207)),"YES","")</f>
        <v/>
      </c>
    </row>
    <row r="867" spans="1:40" ht="15" customHeight="1">
      <c r="A867" s="268" t="s">
        <v>2460</v>
      </c>
      <c r="B867" s="282">
        <f>'Dry_Litterbag Placem_Collection'!A208</f>
        <v>206</v>
      </c>
      <c r="C867" s="282" t="str">
        <f>'Dry_Litterbag Placem_Collection'!B208</f>
        <v xml:space="preserve">Mwantimba
</v>
      </c>
      <c r="D867" s="282" t="s">
        <v>2677</v>
      </c>
      <c r="E867" s="282" t="s">
        <v>2527</v>
      </c>
      <c r="F867" s="282">
        <v>1</v>
      </c>
      <c r="G867" s="283" t="str">
        <f>'Dry_Litterbag Placem_Collection'!C208</f>
        <v>Wet_Ag2_CG1</v>
      </c>
      <c r="H867" s="293" t="s">
        <v>3672</v>
      </c>
      <c r="I867" s="294" t="s">
        <v>298</v>
      </c>
      <c r="J867" s="233" t="str">
        <f>'WetLitterbags placem_collection'!Q208</f>
        <v>R328</v>
      </c>
      <c r="K867" s="235">
        <f>IFERROR(INDEX('Green_rooibos initial weight'!$C$5:$C$1749,MATCH(J867, 'Green_rooibos initial weight'!$A$5:$A$1749,0)),"")</f>
        <v>2.2549999999999999</v>
      </c>
      <c r="L867" s="235">
        <f t="shared" si="96"/>
        <v>2.0051999999999999</v>
      </c>
      <c r="M867" s="235">
        <f>AVERAGE('Ashed teabags wet'!$J$814:$J$816)</f>
        <v>2.2816647271287041</v>
      </c>
      <c r="N867" s="235">
        <f t="shared" si="97"/>
        <v>1.959448058891615</v>
      </c>
      <c r="O867" s="235">
        <f>IF(IFERROR(INDEX('Both teabags AfterWet'!$D$1:$D$839,MATCH(J867,'Both teabags AfterWet'!$B$1:$B$839,0)),"")="","",(IFERROR(INDEX('Both teabags AfterWet'!$D$1:$D$839,MATCH(J867,'Both teabags AfterWet'!$B$1:$B$839,0)),"")))</f>
        <v>1.609</v>
      </c>
      <c r="P867" s="235">
        <f t="shared" si="98"/>
        <v>1.4583999999999999</v>
      </c>
      <c r="Q867" s="235">
        <f>IFERROR(INDEX('Ashed teabags wet'!$J$2:$J$825,MATCH(J867,'Ashed teabags wet'!$B$2:$B$825,0)),"")</f>
        <v>5.8794708476237458</v>
      </c>
      <c r="R867" s="235">
        <f t="shared" si="101"/>
        <v>1.3726537971582553</v>
      </c>
      <c r="S867" s="236">
        <f>'WetLitterbags placem_collection'!E208</f>
        <v>42769</v>
      </c>
      <c r="T867" s="236">
        <f>IF('WetLitterbags placem_collection'!G208="","",'WetLitterbags placem_collection'!G208)</f>
        <v>42814</v>
      </c>
      <c r="U867" s="237">
        <f t="shared" si="102"/>
        <v>45</v>
      </c>
      <c r="V867" s="235">
        <f t="shared" si="99"/>
        <v>0.54679999999999995</v>
      </c>
      <c r="W867" s="235">
        <f t="shared" si="100"/>
        <v>0.58679426173335969</v>
      </c>
      <c r="X867">
        <f>IFERROR(INDEX(Rainfall_Wet!$O$2:$O$217,MATCH(B867, Rainfall_Wet!$A$2:$A$217,0)),"")</f>
        <v>175.377105089</v>
      </c>
      <c r="Y867" s="241">
        <v>34.344660194174757</v>
      </c>
      <c r="Z867" s="241">
        <v>19.22727272727273</v>
      </c>
      <c r="AA867" s="241">
        <v>46.428067078552509</v>
      </c>
      <c r="AB867" s="242" t="s">
        <v>2688</v>
      </c>
      <c r="AC867" s="241">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f>
        <v/>
      </c>
      <c r="AM867" t="str">
        <f>IF(ISNUMBER(SEARCH("H", 'WetLitterbags placem_collection'!Y208)),"YES","")</f>
        <v/>
      </c>
      <c r="AN867" t="str">
        <f>IF(ISNUMBER(SEARCH("R", 'WetLitterbags placem_collection'!Y208)),"YES","")</f>
        <v>YES</v>
      </c>
    </row>
    <row r="868" spans="1:40" ht="15" customHeight="1">
      <c r="A868" s="268" t="s">
        <v>2460</v>
      </c>
      <c r="B868" s="282">
        <f>'Dry_Litterbag Placem_Collection'!A209</f>
        <v>207</v>
      </c>
      <c r="C868" s="282" t="str">
        <f>'Dry_Litterbag Placem_Collection'!B209</f>
        <v xml:space="preserve">Mwantimba
</v>
      </c>
      <c r="D868" s="282" t="s">
        <v>2677</v>
      </c>
      <c r="E868" s="282" t="s">
        <v>2527</v>
      </c>
      <c r="F868" s="282">
        <v>4</v>
      </c>
      <c r="G868" s="283" t="str">
        <f>'Dry_Litterbag Placem_Collection'!C209</f>
        <v>Wet_Ag3_CG4</v>
      </c>
      <c r="H868" s="293" t="s">
        <v>3672</v>
      </c>
      <c r="I868" s="294" t="s">
        <v>298</v>
      </c>
      <c r="J868" s="233" t="str">
        <f>'WetLitterbags placem_collection'!Q209</f>
        <v>R149</v>
      </c>
      <c r="K868" s="235">
        <f>IFERROR(INDEX('Green_rooibos initial weight'!$C$5:$C$1749,MATCH(J868, 'Green_rooibos initial weight'!$A$5:$A$1749,0)),"")</f>
        <v>2.2400000000000002</v>
      </c>
      <c r="L868" s="235">
        <f t="shared" si="96"/>
        <v>1.9902000000000002</v>
      </c>
      <c r="M868" s="235">
        <f>AVERAGE('Ashed teabags wet'!$J$814:$J$816)</f>
        <v>2.2816647271287041</v>
      </c>
      <c r="N868" s="235">
        <f t="shared" si="97"/>
        <v>1.9447903086006848</v>
      </c>
      <c r="O868" s="235">
        <f>IF(IFERROR(INDEX('Both teabags AfterWet'!$D$1:$D$839,MATCH(J868,'Both teabags AfterWet'!$B$1:$B$839,0)),"")="","",(IFERROR(INDEX('Both teabags AfterWet'!$D$1:$D$839,MATCH(J868,'Both teabags AfterWet'!$B$1:$B$839,0)),"")))</f>
        <v>1.401</v>
      </c>
      <c r="P868" s="235">
        <f t="shared" si="98"/>
        <v>1.2504</v>
      </c>
      <c r="Q868" s="235">
        <f>IFERROR(INDEX('Ashed teabags wet'!$J$2:$J$825,MATCH(J868,'Ashed teabags wet'!$B$2:$B$825,0)),"")</f>
        <v>9.4146341463411449</v>
      </c>
      <c r="R868" s="235">
        <f t="shared" si="101"/>
        <v>1.1326794146341503</v>
      </c>
      <c r="S868" s="236">
        <f>'WetLitterbags placem_collection'!E209</f>
        <v>42769</v>
      </c>
      <c r="T868" s="236">
        <f>IF('WetLitterbags placem_collection'!G209="","",'WetLitterbags placem_collection'!G209)</f>
        <v>42813</v>
      </c>
      <c r="U868" s="237">
        <f t="shared" si="102"/>
        <v>44</v>
      </c>
      <c r="V868" s="235">
        <f t="shared" si="99"/>
        <v>0.73980000000000024</v>
      </c>
      <c r="W868" s="235">
        <f t="shared" si="100"/>
        <v>0.81211089396653446</v>
      </c>
      <c r="X868">
        <f>IFERROR(INDEX(Rainfall_Wet!$O$2:$O$217,MATCH(B868, Rainfall_Wet!$A$2:$A$217,0)),"")</f>
        <v>175.054685654</v>
      </c>
      <c r="Y868" s="241">
        <v>27.96</v>
      </c>
      <c r="Z868" s="241">
        <v>4.9200000000000017</v>
      </c>
      <c r="AA868" s="241">
        <v>67.12</v>
      </c>
      <c r="AB868" s="242" t="s">
        <v>2688</v>
      </c>
      <c r="AC868" s="241">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f>
        <v/>
      </c>
      <c r="AM868" t="str">
        <f>IF(ISNUMBER(SEARCH("H", 'WetLitterbags placem_collection'!Y209)),"YES","")</f>
        <v/>
      </c>
      <c r="AN868" t="str">
        <f>IF(ISNUMBER(SEARCH("R", 'WetLitterbags placem_collection'!Y209)),"YES","")</f>
        <v/>
      </c>
    </row>
    <row r="869" spans="1:40" ht="15" customHeight="1">
      <c r="A869" s="268" t="s">
        <v>2460</v>
      </c>
      <c r="B869" s="282">
        <f>'Dry_Litterbag Placem_Collection'!A210</f>
        <v>208</v>
      </c>
      <c r="C869" s="282" t="str">
        <f>'Dry_Litterbag Placem_Collection'!B210</f>
        <v xml:space="preserve">Mwantimba
</v>
      </c>
      <c r="D869" s="282" t="s">
        <v>2677</v>
      </c>
      <c r="E869" s="282" t="s">
        <v>2527</v>
      </c>
      <c r="F869" s="282">
        <v>3</v>
      </c>
      <c r="G869" s="283" t="str">
        <f>'Dry_Litterbag Placem_Collection'!C210</f>
        <v>Wet_Ag4_CG3</v>
      </c>
      <c r="H869" s="293" t="s">
        <v>3672</v>
      </c>
      <c r="I869" s="294" t="s">
        <v>298</v>
      </c>
      <c r="J869" s="233" t="str">
        <f>'WetLitterbags placem_collection'!Q210</f>
        <v>R449</v>
      </c>
      <c r="K869" s="235">
        <f>IFERROR(INDEX('Green_rooibos initial weight'!$C$5:$C$1749,MATCH(J869, 'Green_rooibos initial weight'!$A$5:$A$1749,0)),"")</f>
        <v>2.2709999999999999</v>
      </c>
      <c r="L869" s="235">
        <f t="shared" si="96"/>
        <v>2.0211999999999999</v>
      </c>
      <c r="M869" s="235">
        <f>AVERAGE('Ashed teabags wet'!$J$814:$J$816)</f>
        <v>2.2816647271287041</v>
      </c>
      <c r="N869" s="235">
        <f t="shared" si="97"/>
        <v>1.9750829925352744</v>
      </c>
      <c r="O869" s="235">
        <f>IF(IFERROR(INDEX('Both teabags AfterWet'!$D$1:$D$839,MATCH(J869,'Both teabags AfterWet'!$B$1:$B$839,0)),"")="","",(IFERROR(INDEX('Both teabags AfterWet'!$D$1:$D$839,MATCH(J869,'Both teabags AfterWet'!$B$1:$B$839,0)),"")))</f>
        <v>1.611</v>
      </c>
      <c r="P869" s="235">
        <f t="shared" si="98"/>
        <v>1.4603999999999999</v>
      </c>
      <c r="Q869" s="235">
        <f>IFERROR(INDEX('Ashed teabags wet'!$J$2:$J$825,MATCH(J869,'Ashed teabags wet'!$B$2:$B$825,0)),"")</f>
        <v>7.5425790754251629</v>
      </c>
      <c r="R869" s="235">
        <f t="shared" si="101"/>
        <v>1.3502481751824909</v>
      </c>
      <c r="S869" s="236">
        <f>'WetLitterbags placem_collection'!E210</f>
        <v>42769</v>
      </c>
      <c r="T869" s="236">
        <f>IF('WetLitterbags placem_collection'!G210="","",'WetLitterbags placem_collection'!G210)</f>
        <v>42813</v>
      </c>
      <c r="U869" s="237">
        <f t="shared" si="102"/>
        <v>44</v>
      </c>
      <c r="V869" s="235">
        <f t="shared" si="99"/>
        <v>0.56079999999999997</v>
      </c>
      <c r="W869" s="235">
        <f t="shared" si="100"/>
        <v>0.62483481735278357</v>
      </c>
      <c r="X869">
        <f>IFERROR(INDEX(Rainfall_Wet!$O$2:$O$217,MATCH(B869, Rainfall_Wet!$A$2:$A$217,0)),"")</f>
        <v>175.054685654</v>
      </c>
      <c r="Y869" s="241">
        <v>17.96</v>
      </c>
      <c r="Z869" s="241">
        <v>4.9199999999999982</v>
      </c>
      <c r="AA869" s="241">
        <v>77.12</v>
      </c>
      <c r="AB869" s="242" t="s">
        <v>2689</v>
      </c>
      <c r="AC869" s="241">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f>
        <v/>
      </c>
      <c r="AM869" t="str">
        <f>IF(ISNUMBER(SEARCH("H", 'WetLitterbags placem_collection'!Y210)),"YES","")</f>
        <v/>
      </c>
      <c r="AN869" t="str">
        <f>IF(ISNUMBER(SEARCH("R", 'WetLitterbags placem_collection'!Y210)),"YES","")</f>
        <v>YES</v>
      </c>
    </row>
    <row r="870" spans="1:40" ht="15" customHeight="1">
      <c r="A870" s="268" t="s">
        <v>2460</v>
      </c>
      <c r="B870" s="282">
        <f>'Dry_Litterbag Placem_Collection'!A211</f>
        <v>209</v>
      </c>
      <c r="C870" s="282" t="str">
        <f>'Dry_Litterbag Placem_Collection'!B211</f>
        <v xml:space="preserve">Mwantimba
</v>
      </c>
      <c r="D870" s="282" t="s">
        <v>2677</v>
      </c>
      <c r="E870" s="282" t="s">
        <v>2527</v>
      </c>
      <c r="F870" s="282">
        <v>2</v>
      </c>
      <c r="G870" s="283" t="str">
        <f>'Dry_Litterbag Placem_Collection'!C211</f>
        <v>Wet_P1_CG2</v>
      </c>
      <c r="H870" s="293" t="s">
        <v>3672</v>
      </c>
      <c r="I870" s="294" t="s">
        <v>298</v>
      </c>
      <c r="J870" s="233" t="str">
        <f>'WetLitterbags placem_collection'!Q211</f>
        <v>R142</v>
      </c>
      <c r="K870" s="235">
        <f>IFERROR(INDEX('Green_rooibos initial weight'!$C$5:$C$1749,MATCH(J870, 'Green_rooibos initial weight'!$A$5:$A$1749,0)),"")</f>
        <v>2.0870000000000002</v>
      </c>
      <c r="L870" s="235">
        <f t="shared" si="96"/>
        <v>1.8372000000000002</v>
      </c>
      <c r="M870" s="235">
        <f>AVERAGE('Ashed teabags wet'!$J$814:$J$816)</f>
        <v>2.2816647271287041</v>
      </c>
      <c r="N870" s="235">
        <f t="shared" si="97"/>
        <v>1.7952812556331916</v>
      </c>
      <c r="O870" s="235">
        <f>IF(IFERROR(INDEX('Both teabags AfterWet'!$D$1:$D$839,MATCH(J870,'Both teabags AfterWet'!$B$1:$B$839,0)),"")="","",(IFERROR(INDEX('Both teabags AfterWet'!$D$1:$D$839,MATCH(J870,'Both teabags AfterWet'!$B$1:$B$839,0)),"")))</f>
        <v>1.5780000000000001</v>
      </c>
      <c r="P870" s="235">
        <f t="shared" si="98"/>
        <v>1.4274</v>
      </c>
      <c r="Q870" s="235">
        <f>IFERROR(INDEX('Ashed teabags wet'!$J$2:$J$825,MATCH(J870,'Ashed teabags wet'!$B$2:$B$825,0)),"")</f>
        <v>6.2620423892102917</v>
      </c>
      <c r="R870" s="235">
        <f t="shared" si="101"/>
        <v>1.3380156069364122</v>
      </c>
      <c r="S870" s="236">
        <f>'WetLitterbags placem_collection'!E211</f>
        <v>42769</v>
      </c>
      <c r="T870" s="236">
        <f>IF('WetLitterbags placem_collection'!G211="","",'WetLitterbags placem_collection'!G211)</f>
        <v>42814</v>
      </c>
      <c r="U870" s="237">
        <f t="shared" si="102"/>
        <v>45</v>
      </c>
      <c r="V870" s="235">
        <f t="shared" si="99"/>
        <v>0.40980000000000016</v>
      </c>
      <c r="W870" s="235">
        <f t="shared" si="100"/>
        <v>0.45726564869677944</v>
      </c>
      <c r="X870">
        <f>IFERROR(INDEX(Rainfall_Wet!$O$2:$O$217,MATCH(B870, Rainfall_Wet!$A$2:$A$217,0)),"")</f>
        <v>175.377105089</v>
      </c>
      <c r="Y870" s="241">
        <v>31.214836424255054</v>
      </c>
      <c r="Z870" s="241">
        <v>11.377370285476141</v>
      </c>
      <c r="AA870" s="241">
        <v>57.407793290268799</v>
      </c>
      <c r="AB870" s="242" t="s">
        <v>2688</v>
      </c>
      <c r="AC870" s="241">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f>
        <v/>
      </c>
      <c r="AM870" t="str">
        <f>IF(ISNUMBER(SEARCH("H", 'WetLitterbags placem_collection'!Y211)),"YES","")</f>
        <v/>
      </c>
      <c r="AN870" t="str">
        <f>IF(ISNUMBER(SEARCH("R", 'WetLitterbags placem_collection'!Y211)),"YES","")</f>
        <v>YES</v>
      </c>
    </row>
    <row r="871" spans="1:40" ht="15" customHeight="1">
      <c r="A871" s="268" t="s">
        <v>2460</v>
      </c>
      <c r="B871" s="282">
        <f>'Dry_Litterbag Placem_Collection'!A212</f>
        <v>210</v>
      </c>
      <c r="C871" s="282" t="str">
        <f>'Dry_Litterbag Placem_Collection'!B212</f>
        <v xml:space="preserve">Mwantimba
</v>
      </c>
      <c r="D871" s="282" t="s">
        <v>2677</v>
      </c>
      <c r="E871" s="282" t="s">
        <v>2527</v>
      </c>
      <c r="F871" s="282">
        <v>4</v>
      </c>
      <c r="G871" s="283" t="str">
        <f>'Dry_Litterbag Placem_Collection'!C212</f>
        <v>Wet_P2_CG4</v>
      </c>
      <c r="H871" s="293" t="s">
        <v>3672</v>
      </c>
      <c r="I871" s="294" t="s">
        <v>298</v>
      </c>
      <c r="J871" s="233" t="str">
        <f>'WetLitterbags placem_collection'!Q212</f>
        <v>R392</v>
      </c>
      <c r="K871" s="235">
        <f>IFERROR(INDEX('Green_rooibos initial weight'!$C$5:$C$1749,MATCH(J871, 'Green_rooibos initial weight'!$A$5:$A$1749,0)),"")</f>
        <v>2.2309999999999999</v>
      </c>
      <c r="L871" s="235">
        <f t="shared" si="96"/>
        <v>1.9811999999999999</v>
      </c>
      <c r="M871" s="235">
        <f>AVERAGE('Ashed teabags wet'!$J$814:$J$816)</f>
        <v>2.2816647271287041</v>
      </c>
      <c r="N871" s="235">
        <f t="shared" si="97"/>
        <v>1.935995658426126</v>
      </c>
      <c r="O871" s="235">
        <f>IF(IFERROR(INDEX('Both teabags AfterWet'!$D$1:$D$839,MATCH(J871,'Both teabags AfterWet'!$B$1:$B$839,0)),"")="","",(IFERROR(INDEX('Both teabags AfterWet'!$D$1:$D$839,MATCH(J871,'Both teabags AfterWet'!$B$1:$B$839,0)),"")))</f>
        <v>1.6165</v>
      </c>
      <c r="P871" s="235">
        <f t="shared" si="98"/>
        <v>1.4659</v>
      </c>
      <c r="Q871" s="235">
        <f>IFERROR(INDEX('Ashed teabags wet'!$J$2:$J$825,MATCH(J871,'Ashed teabags wet'!$B$2:$B$825,0)),"")</f>
        <v>8.4810733109723397</v>
      </c>
      <c r="R871" s="235">
        <f t="shared" si="101"/>
        <v>1.3415759463344565</v>
      </c>
      <c r="S871" s="236">
        <f>'WetLitterbags placem_collection'!E212</f>
        <v>42769</v>
      </c>
      <c r="T871" s="236">
        <f>IF('WetLitterbags placem_collection'!G212="","",'WetLitterbags placem_collection'!G212)</f>
        <v>42813</v>
      </c>
      <c r="U871" s="237">
        <f t="shared" si="102"/>
        <v>44</v>
      </c>
      <c r="V871" s="235">
        <f t="shared" si="99"/>
        <v>0.51529999999999987</v>
      </c>
      <c r="W871" s="235">
        <f t="shared" si="100"/>
        <v>0.59441971209166944</v>
      </c>
      <c r="X871">
        <f>IFERROR(INDEX(Rainfall_Wet!$O$2:$O$217,MATCH(B871, Rainfall_Wet!$A$2:$A$217,0)),"")</f>
        <v>175.054685654</v>
      </c>
      <c r="Y871" s="241">
        <v>33.96</v>
      </c>
      <c r="Z871" s="241">
        <v>8.9200000000000017</v>
      </c>
      <c r="AA871" s="241">
        <v>57.12</v>
      </c>
      <c r="AB871" s="242" t="s">
        <v>2688</v>
      </c>
      <c r="AC871" s="241">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f>
        <v/>
      </c>
      <c r="AM871" t="str">
        <f>IF(ISNUMBER(SEARCH("H", 'WetLitterbags placem_collection'!Y212)),"YES","")</f>
        <v/>
      </c>
      <c r="AN871" t="str">
        <f>IF(ISNUMBER(SEARCH("R", 'WetLitterbags placem_collection'!Y212)),"YES","")</f>
        <v/>
      </c>
    </row>
    <row r="872" spans="1:40" ht="15" customHeight="1">
      <c r="A872" s="268" t="s">
        <v>2460</v>
      </c>
      <c r="B872" s="282">
        <f>'Dry_Litterbag Placem_Collection'!A213</f>
        <v>211</v>
      </c>
      <c r="C872" s="282" t="str">
        <f>'Dry_Litterbag Placem_Collection'!B213</f>
        <v xml:space="preserve">Mwantimba
</v>
      </c>
      <c r="D872" s="282" t="s">
        <v>2677</v>
      </c>
      <c r="E872" s="282" t="s">
        <v>2527</v>
      </c>
      <c r="F872" s="282">
        <v>1</v>
      </c>
      <c r="G872" s="283" t="str">
        <f>'Dry_Litterbag Placem_Collection'!C213</f>
        <v>Wet_P3_CG1</v>
      </c>
      <c r="H872" s="293" t="s">
        <v>3672</v>
      </c>
      <c r="I872" s="294" t="s">
        <v>298</v>
      </c>
      <c r="J872" s="233" t="str">
        <f>'WetLitterbags placem_collection'!Q213</f>
        <v>R589</v>
      </c>
      <c r="K872" s="235">
        <f>IFERROR(INDEX('Green_rooibos initial weight'!$C$5:$C$1749,MATCH(J872, 'Green_rooibos initial weight'!$A$5:$A$1749,0)),"")</f>
        <v>2.157</v>
      </c>
      <c r="L872" s="235">
        <f t="shared" si="96"/>
        <v>1.9072</v>
      </c>
      <c r="M872" s="235">
        <f>AVERAGE('Ashed teabags wet'!$J$814:$J$816)</f>
        <v>2.2816647271287041</v>
      </c>
      <c r="N872" s="235">
        <f t="shared" si="97"/>
        <v>1.8636840903242013</v>
      </c>
      <c r="O872" s="235">
        <f>IF(IFERROR(INDEX('Both teabags AfterWet'!$D$1:$D$839,MATCH(J872,'Both teabags AfterWet'!$B$1:$B$839,0)),"")="","",(IFERROR(INDEX('Both teabags AfterWet'!$D$1:$D$839,MATCH(J872,'Both teabags AfterWet'!$B$1:$B$839,0)),"")))</f>
        <v>1.5489999999999999</v>
      </c>
      <c r="P872" s="235">
        <f t="shared" si="98"/>
        <v>1.3983999999999999</v>
      </c>
      <c r="Q872" s="235">
        <f>IFERROR(INDEX('Ashed teabags wet'!$J$2:$J$825,MATCH(J872,'Ashed teabags wet'!$B$2:$B$825,0)),"")</f>
        <v>7.414730598121813</v>
      </c>
      <c r="R872" s="235">
        <f t="shared" si="101"/>
        <v>1.2947124073158645</v>
      </c>
      <c r="S872" s="236">
        <f>'WetLitterbags placem_collection'!E213</f>
        <v>42769</v>
      </c>
      <c r="T872" s="236">
        <f>IF('WetLitterbags placem_collection'!G213="","",'WetLitterbags placem_collection'!G213)</f>
        <v>42814</v>
      </c>
      <c r="U872" s="237">
        <f t="shared" si="102"/>
        <v>45</v>
      </c>
      <c r="V872" s="235">
        <f t="shared" si="99"/>
        <v>0.50880000000000014</v>
      </c>
      <c r="W872" s="235">
        <f t="shared" si="100"/>
        <v>0.56897168300833689</v>
      </c>
      <c r="X872">
        <f>IFERROR(INDEX(Rainfall_Wet!$O$2:$O$217,MATCH(B872, Rainfall_Wet!$A$2:$A$217,0)),"")</f>
        <v>175.377105089</v>
      </c>
      <c r="Y872" s="241">
        <v>39.96</v>
      </c>
      <c r="Z872" s="241">
        <v>12.920000000000002</v>
      </c>
      <c r="AA872" s="241">
        <v>47.12</v>
      </c>
      <c r="AB872" s="242" t="s">
        <v>2692</v>
      </c>
      <c r="AC872" s="241">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f>
        <v/>
      </c>
      <c r="AM872" t="str">
        <f>IF(ISNUMBER(SEARCH("H", 'WetLitterbags placem_collection'!Y213)),"YES","")</f>
        <v/>
      </c>
      <c r="AN872" t="str">
        <f>IF(ISNUMBER(SEARCH("R", 'WetLitterbags placem_collection'!Y213)),"YES","")</f>
        <v>YES</v>
      </c>
    </row>
    <row r="873" spans="1:40" ht="15" customHeight="1">
      <c r="A873" s="268" t="s">
        <v>2460</v>
      </c>
      <c r="B873" s="282">
        <f>'Dry_Litterbag Placem_Collection'!A214</f>
        <v>215</v>
      </c>
      <c r="C873" s="282" t="str">
        <f>'Dry_Litterbag Placem_Collection'!B214</f>
        <v xml:space="preserve">Mwantimba
</v>
      </c>
      <c r="D873" s="282" t="s">
        <v>2677</v>
      </c>
      <c r="E873" s="282" t="s">
        <v>2527</v>
      </c>
      <c r="F873" s="282">
        <v>3</v>
      </c>
      <c r="G873" s="283" t="str">
        <f>'Dry_Litterbag Placem_Collection'!C214</f>
        <v>Wet_W3_CG1</v>
      </c>
      <c r="H873" s="293" t="s">
        <v>3672</v>
      </c>
      <c r="I873" s="294" t="s">
        <v>298</v>
      </c>
      <c r="J873" s="233" t="str">
        <f>'WetLitterbags placem_collection'!Q214</f>
        <v>R130</v>
      </c>
      <c r="K873" s="235">
        <f>IFERROR(INDEX('Green_rooibos initial weight'!$C$5:$C$1749,MATCH(J873, 'Green_rooibos initial weight'!$A$5:$A$1749,0)),"")</f>
        <v>2.2410000000000001</v>
      </c>
      <c r="L873" s="235">
        <f t="shared" si="96"/>
        <v>1.9912000000000001</v>
      </c>
      <c r="M873" s="235">
        <f>AVERAGE('Ashed teabags wet'!$J$814:$J$816)</f>
        <v>2.2816647271287041</v>
      </c>
      <c r="N873" s="235">
        <f t="shared" si="97"/>
        <v>1.9457674919534134</v>
      </c>
      <c r="O873" s="235">
        <f>IF(IFERROR(INDEX('Both teabags AfterWet'!$D$1:$D$839,MATCH(J873,'Both teabags AfterWet'!$B$1:$B$839,0)),"")="","",(IFERROR(INDEX('Both teabags AfterWet'!$D$1:$D$839,MATCH(J873,'Both teabags AfterWet'!$B$1:$B$839,0)),"")))</f>
        <v>1.6712</v>
      </c>
      <c r="P873" s="235">
        <f t="shared" si="98"/>
        <v>1.5206</v>
      </c>
      <c r="Q873" s="235">
        <f>IFERROR(INDEX('Ashed teabags wet'!$J$2:$J$825,MATCH(J873,'Ashed teabags wet'!$B$2:$B$825,0)),"")</f>
        <v>7.2700296735904999</v>
      </c>
      <c r="R873" s="235">
        <f t="shared" si="101"/>
        <v>1.4100519287833828</v>
      </c>
      <c r="S873" s="236">
        <f>'WetLitterbags placem_collection'!E214</f>
        <v>42769</v>
      </c>
      <c r="T873" s="236">
        <f>IF('WetLitterbags placem_collection'!G214="","",'WetLitterbags placem_collection'!G214)</f>
        <v>42813</v>
      </c>
      <c r="U873" s="237">
        <f t="shared" si="102"/>
        <v>44</v>
      </c>
      <c r="V873" s="235">
        <f t="shared" si="99"/>
        <v>0.47060000000000013</v>
      </c>
      <c r="W873" s="235">
        <f t="shared" si="100"/>
        <v>0.53571556317003055</v>
      </c>
      <c r="X873">
        <f>IFERROR(INDEX(Rainfall_Wet!$O$2:$O$217,MATCH(B873, Rainfall_Wet!$A$2:$A$217,0)),"")</f>
        <v>175.377105089</v>
      </c>
      <c r="Y873" s="241">
        <v>27.96</v>
      </c>
      <c r="Z873" s="241">
        <v>4.9200000000000017</v>
      </c>
      <c r="AA873" s="241">
        <v>67.12</v>
      </c>
      <c r="AB873" s="242" t="s">
        <v>2688</v>
      </c>
      <c r="AC873" s="241">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f>
        <v/>
      </c>
      <c r="AM873" t="str">
        <f>IF(ISNUMBER(SEARCH("H", 'WetLitterbags placem_collection'!Y214)),"YES","")</f>
        <v/>
      </c>
      <c r="AN873" t="str">
        <f>IF(ISNUMBER(SEARCH("R", 'WetLitterbags placem_collection'!Y214)),"YES","")</f>
        <v>YES</v>
      </c>
    </row>
    <row r="874" spans="1:40" ht="15" customHeight="1">
      <c r="A874" s="268" t="s">
        <v>2460</v>
      </c>
      <c r="B874" s="282">
        <f>'Dry_Litterbag Placem_Collection'!A215</f>
        <v>212</v>
      </c>
      <c r="C874" s="282" t="str">
        <f>'Dry_Litterbag Placem_Collection'!B215</f>
        <v xml:space="preserve">Mwantimba
</v>
      </c>
      <c r="D874" s="282" t="s">
        <v>2677</v>
      </c>
      <c r="E874" s="282" t="s">
        <v>2527</v>
      </c>
      <c r="F874" s="282">
        <v>4</v>
      </c>
      <c r="G874" s="283" t="str">
        <f>'Dry_Litterbag Placem_Collection'!C215</f>
        <v>Wet_P4_CG3</v>
      </c>
      <c r="H874" s="293" t="s">
        <v>3672</v>
      </c>
      <c r="I874" s="294" t="s">
        <v>298</v>
      </c>
      <c r="J874" s="233" t="str">
        <f>'WetLitterbags placem_collection'!Q215</f>
        <v>R111</v>
      </c>
      <c r="K874" s="235">
        <f>IFERROR(INDEX('Green_rooibos initial weight'!$C$5:$C$1749,MATCH(J874, 'Green_rooibos initial weight'!$A$5:$A$1749,0)),"")</f>
        <v>2.3170000000000002</v>
      </c>
      <c r="L874" s="235">
        <f t="shared" si="96"/>
        <v>2.0672000000000001</v>
      </c>
      <c r="M874" s="235">
        <f>AVERAGE('Ashed teabags wet'!$J$814:$J$816)</f>
        <v>2.2816647271287041</v>
      </c>
      <c r="N874" s="235">
        <f t="shared" si="97"/>
        <v>2.0200334267607958</v>
      </c>
      <c r="O874" s="235">
        <f>IF(IFERROR(INDEX('Both teabags AfterWet'!$D$1:$D$839,MATCH(J874,'Both teabags AfterWet'!$B$1:$B$839,0)),"")="","",(IFERROR(INDEX('Both teabags AfterWet'!$D$1:$D$839,MATCH(J874,'Both teabags AfterWet'!$B$1:$B$839,0)),"")))</f>
        <v>1.587</v>
      </c>
      <c r="P874" s="235">
        <f t="shared" si="98"/>
        <v>1.4363999999999999</v>
      </c>
      <c r="Q874" s="235">
        <f>IFERROR(INDEX('Ashed teabags wet'!$J$2:$J$825,MATCH(J874,'Ashed teabags wet'!$B$2:$B$825,0)),"")</f>
        <v>3.4013605442175416</v>
      </c>
      <c r="R874" s="235">
        <f t="shared" si="101"/>
        <v>1.3875428571428592</v>
      </c>
      <c r="S874" s="236">
        <f>'WetLitterbags placem_collection'!E215</f>
        <v>42769</v>
      </c>
      <c r="T874" s="236">
        <f>IF('WetLitterbags placem_collection'!G215="","",'WetLitterbags placem_collection'!G215)</f>
        <v>42813</v>
      </c>
      <c r="U874" s="237">
        <f t="shared" si="102"/>
        <v>44</v>
      </c>
      <c r="V874" s="235">
        <f t="shared" si="99"/>
        <v>0.63080000000000025</v>
      </c>
      <c r="W874" s="235">
        <f t="shared" si="100"/>
        <v>0.63249056961793659</v>
      </c>
      <c r="X874">
        <f>IFERROR(INDEX(Rainfall_Wet!$O$2:$O$217,MATCH(B874, Rainfall_Wet!$A$2:$A$217,0)),"")</f>
        <v>175.054685654</v>
      </c>
      <c r="Y874" s="241">
        <v>21.96</v>
      </c>
      <c r="Z874" s="241">
        <v>4.9199999999999982</v>
      </c>
      <c r="AA874" s="241">
        <v>73.12</v>
      </c>
      <c r="AB874" s="242" t="s">
        <v>2688</v>
      </c>
      <c r="AC874" s="241">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f>
        <v/>
      </c>
      <c r="AM874" t="str">
        <f>IF(ISNUMBER(SEARCH("H", 'WetLitterbags placem_collection'!Y215)),"YES","")</f>
        <v/>
      </c>
      <c r="AN874" t="str">
        <f>IF(ISNUMBER(SEARCH("R", 'WetLitterbags placem_collection'!Y215)),"YES","")</f>
        <v/>
      </c>
    </row>
    <row r="875" spans="1:40" ht="15" customHeight="1">
      <c r="A875" s="268" t="s">
        <v>2460</v>
      </c>
      <c r="B875" s="282">
        <f>'Dry_Litterbag Placem_Collection'!A216</f>
        <v>213</v>
      </c>
      <c r="C875" s="282" t="str">
        <f>'Dry_Litterbag Placem_Collection'!B216</f>
        <v>Handajega</v>
      </c>
      <c r="D875" s="282" t="s">
        <v>2677</v>
      </c>
      <c r="E875" s="282" t="s">
        <v>2527</v>
      </c>
      <c r="F875" s="282">
        <v>3</v>
      </c>
      <c r="G875" s="283" t="str">
        <f>'Dry_Litterbag Placem_Collection'!C216</f>
        <v>Wet_W1_CG4</v>
      </c>
      <c r="H875" s="293" t="s">
        <v>3672</v>
      </c>
      <c r="I875" s="294" t="s">
        <v>298</v>
      </c>
      <c r="J875" s="233" t="str">
        <f>'WetLitterbags placem_collection'!Q216</f>
        <v>R412</v>
      </c>
      <c r="K875" s="235">
        <f>IFERROR(INDEX('Green_rooibos initial weight'!$C$5:$C$1749,MATCH(J875, 'Green_rooibos initial weight'!$A$5:$A$1749,0)),"")</f>
        <v>2.2709999999999999</v>
      </c>
      <c r="L875" s="235">
        <f t="shared" si="96"/>
        <v>2.0211999999999999</v>
      </c>
      <c r="M875" s="235">
        <f>AVERAGE('Ashed teabags wet'!$J$814:$J$816)</f>
        <v>2.2816647271287041</v>
      </c>
      <c r="N875" s="235">
        <f t="shared" si="97"/>
        <v>1.9750829925352744</v>
      </c>
      <c r="O875" s="235">
        <f>IF(IFERROR(INDEX('Both teabags AfterWet'!$D$1:$D$839,MATCH(J875,'Both teabags AfterWet'!$B$1:$B$839,0)),"")="","",(IFERROR(INDEX('Both teabags AfterWet'!$D$1:$D$839,MATCH(J875,'Both teabags AfterWet'!$B$1:$B$839,0)),"")))</f>
        <v>1.4850000000000001</v>
      </c>
      <c r="P875" s="235">
        <f t="shared" si="98"/>
        <v>1.3344</v>
      </c>
      <c r="Q875" s="235">
        <f>IFERROR(INDEX('Ashed teabags wet'!$J$2:$J$825,MATCH(J875,'Ashed teabags wet'!$B$2:$B$825,0)),"")</f>
        <v>5.5972013992993173</v>
      </c>
      <c r="R875" s="235">
        <f t="shared" si="101"/>
        <v>1.2597109445277499</v>
      </c>
      <c r="S875" s="236">
        <f>'WetLitterbags placem_collection'!E216</f>
        <v>42769</v>
      </c>
      <c r="T875" s="236">
        <f>IF('WetLitterbags placem_collection'!G216="","",'WetLitterbags placem_collection'!G216)</f>
        <v>42813</v>
      </c>
      <c r="U875" s="237">
        <f t="shared" si="102"/>
        <v>44</v>
      </c>
      <c r="V875" s="235">
        <f t="shared" si="99"/>
        <v>0.68679999999999986</v>
      </c>
      <c r="W875" s="235">
        <f t="shared" si="100"/>
        <v>0.71537204800752452</v>
      </c>
      <c r="X875">
        <f>IFERROR(INDEX(Rainfall_Wet!$O$2:$O$217,MATCH(B875, Rainfall_Wet!$A$2:$A$217,0)),"")</f>
        <v>175.054685654</v>
      </c>
      <c r="Y875" s="241">
        <v>23.96</v>
      </c>
      <c r="Z875" s="241">
        <v>4.9199999999999982</v>
      </c>
      <c r="AA875" s="241">
        <v>71.12</v>
      </c>
      <c r="AB875" s="242" t="s">
        <v>2688</v>
      </c>
      <c r="AC875" s="241">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f>
        <v/>
      </c>
      <c r="AM875" t="str">
        <f>IF(ISNUMBER(SEARCH("H", 'WetLitterbags placem_collection'!Y216)),"YES","")</f>
        <v/>
      </c>
      <c r="AN875" t="str">
        <f>IF(ISNUMBER(SEARCH("R", 'WetLitterbags placem_collection'!Y216)),"YES","")</f>
        <v>YES</v>
      </c>
    </row>
    <row r="876" spans="1:40" ht="15" customHeight="1">
      <c r="A876" s="268" t="s">
        <v>2460</v>
      </c>
      <c r="B876" s="282">
        <f>'Dry_Litterbag Placem_Collection'!A217</f>
        <v>214</v>
      </c>
      <c r="C876" s="282" t="str">
        <f>'Dry_Litterbag Placem_Collection'!B217</f>
        <v>Handajega</v>
      </c>
      <c r="D876" s="282" t="s">
        <v>2677</v>
      </c>
      <c r="E876" s="282" t="s">
        <v>2527</v>
      </c>
      <c r="F876" s="282">
        <v>1</v>
      </c>
      <c r="G876" s="283" t="str">
        <f>'Dry_Litterbag Placem_Collection'!C217</f>
        <v>Wet_W2_CG3</v>
      </c>
      <c r="H876" s="293" t="s">
        <v>3672</v>
      </c>
      <c r="I876" s="294" t="s">
        <v>298</v>
      </c>
      <c r="J876" s="233" t="str">
        <f>'WetLitterbags placem_collection'!Q217</f>
        <v>R434</v>
      </c>
      <c r="K876" s="235">
        <f>IFERROR(INDEX('Green_rooibos initial weight'!$C$5:$C$1749,MATCH(J876, 'Green_rooibos initial weight'!$A$5:$A$1749,0)),"")</f>
        <v>2.0840000000000001</v>
      </c>
      <c r="L876" s="235">
        <f t="shared" si="96"/>
        <v>1.8342000000000001</v>
      </c>
      <c r="M876" s="235">
        <f>AVERAGE('Ashed teabags wet'!$J$814:$J$816)</f>
        <v>2.2816647271287041</v>
      </c>
      <c r="N876" s="235">
        <f t="shared" si="97"/>
        <v>1.7923497055750053</v>
      </c>
      <c r="O876" s="235">
        <f>IF(IFERROR(INDEX('Both teabags AfterWet'!$D$1:$D$839,MATCH(J876,'Both teabags AfterWet'!$B$1:$B$839,0)),"")="","",(IFERROR(INDEX('Both teabags AfterWet'!$D$1:$D$839,MATCH(J876,'Both teabags AfterWet'!$B$1:$B$839,0)),"")))</f>
        <v>1.5467</v>
      </c>
      <c r="P876" s="235">
        <f t="shared" si="98"/>
        <v>1.3960999999999999</v>
      </c>
      <c r="Q876" s="235">
        <f>IFERROR(INDEX('Ashed teabags wet'!$J$2:$J$825,MATCH(J876,'Ashed teabags wet'!$B$2:$B$825,0)),"")</f>
        <v>2.1484374999999396</v>
      </c>
      <c r="R876" s="235">
        <f t="shared" si="101"/>
        <v>1.3661056640625007</v>
      </c>
      <c r="S876" s="236">
        <f>'WetLitterbags placem_collection'!E217</f>
        <v>42769</v>
      </c>
      <c r="T876" s="236">
        <f>IF('WetLitterbags placem_collection'!G217="","",'WetLitterbags placem_collection'!G217)</f>
        <v>42814</v>
      </c>
      <c r="U876" s="237">
        <f t="shared" si="102"/>
        <v>45</v>
      </c>
      <c r="V876" s="235">
        <f t="shared" si="99"/>
        <v>0.43810000000000016</v>
      </c>
      <c r="W876" s="235">
        <f t="shared" si="100"/>
        <v>0.42624404151250461</v>
      </c>
      <c r="X876">
        <f>IFERROR(INDEX(Rainfall_Wet!$O$2:$O$217,MATCH(B876, Rainfall_Wet!$A$2:$A$217,0)),"")</f>
        <v>175.054685654</v>
      </c>
      <c r="Y876" s="241">
        <v>25.96</v>
      </c>
      <c r="Z876" s="241">
        <v>8.9200000000000017</v>
      </c>
      <c r="AA876" s="241">
        <v>65.12</v>
      </c>
      <c r="AB876" s="242" t="s">
        <v>2688</v>
      </c>
      <c r="AC876" s="241">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f>
        <v/>
      </c>
      <c r="AM876" t="str">
        <f>IF(ISNUMBER(SEARCH("H", 'WetLitterbags placem_collection'!Y217)),"YES","")</f>
        <v/>
      </c>
      <c r="AN876" t="str">
        <f>IF(ISNUMBER(SEARCH("R", 'WetLitterbags placem_collection'!Y217)),"YES","")</f>
        <v>YES</v>
      </c>
    </row>
    <row r="877" spans="1:40" ht="15" customHeight="1">
      <c r="A877" s="268" t="s">
        <v>2460</v>
      </c>
      <c r="B877" s="282">
        <f>'Dry_Litterbag Placem_Collection'!A218</f>
        <v>216</v>
      </c>
      <c r="C877" s="282" t="str">
        <f>'Dry_Litterbag Placem_Collection'!B218</f>
        <v>Handajega</v>
      </c>
      <c r="D877" s="282" t="s">
        <v>2677</v>
      </c>
      <c r="E877" s="282" t="s">
        <v>2527</v>
      </c>
      <c r="F877" s="282">
        <v>2</v>
      </c>
      <c r="G877" s="283" t="str">
        <f>'Dry_Litterbag Placem_Collection'!C218</f>
        <v>Wet_W4_CG2</v>
      </c>
      <c r="H877" s="293" t="s">
        <v>3672</v>
      </c>
      <c r="I877" s="294" t="s">
        <v>298</v>
      </c>
      <c r="J877" s="233" t="str">
        <f>'WetLitterbags placem_collection'!Q218</f>
        <v>R457</v>
      </c>
      <c r="K877" s="235">
        <f>IFERROR(INDEX('Green_rooibos initial weight'!$C$5:$C$1749,MATCH(J877, 'Green_rooibos initial weight'!$A$5:$A$1749,0)),"")</f>
        <v>2.2410000000000001</v>
      </c>
      <c r="L877" s="235">
        <f t="shared" si="96"/>
        <v>1.9912000000000001</v>
      </c>
      <c r="M877" s="235">
        <f>AVERAGE('Ashed teabags wet'!$J$814:$J$816)</f>
        <v>2.2816647271287041</v>
      </c>
      <c r="N877" s="235">
        <f t="shared" si="97"/>
        <v>1.9457674919534134</v>
      </c>
      <c r="O877" s="235">
        <f>IF(IFERROR(INDEX('Both teabags AfterWet'!$D$1:$D$839,MATCH(J877,'Both teabags AfterWet'!$B$1:$B$839,0)),"")="","",(IFERROR(INDEX('Both teabags AfterWet'!$D$1:$D$839,MATCH(J877,'Both teabags AfterWet'!$B$1:$B$839,0)),"")))</f>
        <v>1.5940000000000001</v>
      </c>
      <c r="P877" s="235">
        <f t="shared" si="98"/>
        <v>1.4434</v>
      </c>
      <c r="Q877" s="235">
        <f>IFERROR(INDEX('Ashed teabags wet'!$J$2:$J$825,MATCH(J877,'Ashed teabags wet'!$B$2:$B$825,0)),"")</f>
        <v>3.2951289398278099</v>
      </c>
      <c r="R877" s="235">
        <f t="shared" si="101"/>
        <v>1.3958381088825254</v>
      </c>
      <c r="S877" s="236">
        <f>'WetLitterbags placem_collection'!E218</f>
        <v>42769</v>
      </c>
      <c r="T877" s="236">
        <f>IF('WetLitterbags placem_collection'!G218="","",'WetLitterbags placem_collection'!G218)</f>
        <v>42814</v>
      </c>
      <c r="U877" s="237">
        <f t="shared" si="102"/>
        <v>45</v>
      </c>
      <c r="V877" s="235">
        <f t="shared" si="99"/>
        <v>0.54780000000000006</v>
      </c>
      <c r="W877" s="235">
        <f t="shared" si="100"/>
        <v>0.54992938307088801</v>
      </c>
      <c r="X877">
        <f>IFERROR(INDEX(Rainfall_Wet!$O$2:$O$217,MATCH(B877, Rainfall_Wet!$A$2:$A$217,0)),"")</f>
        <v>175.377105089</v>
      </c>
      <c r="Y877" s="241">
        <v>25.96</v>
      </c>
      <c r="Z877" s="241">
        <v>8.9200000000000017</v>
      </c>
      <c r="AA877" s="241">
        <v>65.12</v>
      </c>
      <c r="AB877" s="242" t="s">
        <v>2688</v>
      </c>
      <c r="AC877" s="241">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f>
        <v/>
      </c>
      <c r="AM877" t="str">
        <f>IF(ISNUMBER(SEARCH("H", 'WetLitterbags placem_collection'!Y218)),"YES","")</f>
        <v/>
      </c>
      <c r="AN877" t="str">
        <f>IF(ISNUMBER(SEARCH("R", 'WetLitterbags placem_collection'!Y218)),"YES","")</f>
        <v>YES</v>
      </c>
    </row>
    <row r="878" spans="1:40" ht="15" customHeight="1">
      <c r="A878" s="268" t="s">
        <v>2460</v>
      </c>
      <c r="B878" s="282">
        <f>'Dry_Litterbag Placem_Collection'!A219</f>
        <v>217</v>
      </c>
      <c r="C878" s="282" t="str">
        <f>'Dry_Litterbag Placem_Collection'!B219</f>
        <v>Seronera</v>
      </c>
      <c r="D878" s="282" t="s">
        <v>2677</v>
      </c>
      <c r="E878" s="282" t="s">
        <v>2527</v>
      </c>
      <c r="F878" s="282">
        <v>1</v>
      </c>
      <c r="G878" s="283" t="str">
        <f>'Dry_Litterbag Placem_Collection'!C219</f>
        <v>Local1_CG1</v>
      </c>
      <c r="H878" s="293" t="s">
        <v>3672</v>
      </c>
      <c r="I878" s="294" t="s">
        <v>298</v>
      </c>
      <c r="J878" s="233" t="str">
        <f>'WetLitterbags placem_collection'!Q219</f>
        <v>R410</v>
      </c>
      <c r="K878" s="235">
        <f>IFERROR(INDEX('Green_rooibos initial weight'!$C$5:$C$1749,MATCH(J878, 'Green_rooibos initial weight'!$A$5:$A$1749,0)),"")</f>
        <v>2.1930000000000001</v>
      </c>
      <c r="L878" s="235">
        <f t="shared" si="96"/>
        <v>1.9432</v>
      </c>
      <c r="M878" s="235">
        <f>AVERAGE('Ashed teabags wet'!$J$814:$J$816)</f>
        <v>2.2816647271287041</v>
      </c>
      <c r="N878" s="235">
        <f t="shared" si="97"/>
        <v>1.8988626910224351</v>
      </c>
      <c r="O878" s="235">
        <f>IF(IFERROR(INDEX('Both teabags AfterWet'!$D$1:$D$839,MATCH(J878,'Both teabags AfterWet'!$B$1:$B$839,0)),"")="","",(IFERROR(INDEX('Both teabags AfterWet'!$D$1:$D$839,MATCH(J878,'Both teabags AfterWet'!$B$1:$B$839,0)),"")))</f>
        <v>1.488</v>
      </c>
      <c r="P878" s="235">
        <f t="shared" si="98"/>
        <v>1.3373999999999999</v>
      </c>
      <c r="Q878" s="235">
        <f>IFERROR(INDEX('Ashed teabags wet'!$J$2:$J$825,MATCH(J878,'Ashed teabags wet'!$B$2:$B$825,0)),"")</f>
        <v>4.277286135692731</v>
      </c>
      <c r="R878" s="235">
        <f t="shared" si="101"/>
        <v>1.2801955752212453</v>
      </c>
      <c r="S878" s="236">
        <f>'WetLitterbags placem_collection'!E219</f>
        <v>42769</v>
      </c>
      <c r="T878" s="236">
        <f>IF('WetLitterbags placem_collection'!G219="","",'WetLitterbags placem_collection'!G219)</f>
        <v>42814</v>
      </c>
      <c r="U878" s="237">
        <f t="shared" si="102"/>
        <v>45</v>
      </c>
      <c r="V878" s="235">
        <f t="shared" si="99"/>
        <v>0.60580000000000012</v>
      </c>
      <c r="W878" s="235">
        <f t="shared" si="100"/>
        <v>0.61866711580118983</v>
      </c>
      <c r="X878">
        <f>IFERROR(INDEX(Rainfall_Wet!$O$2:$O$217,MATCH(B878, Rainfall_Wet!$A$2:$A$217,0)),"")</f>
        <v>175.377105089</v>
      </c>
      <c r="Y878" s="241">
        <v>29.076539101497506</v>
      </c>
      <c r="Z878" s="241">
        <v>7.1963394342762079</v>
      </c>
      <c r="AA878" s="241">
        <v>63.727121464226286</v>
      </c>
      <c r="AB878" s="241" t="s">
        <v>2688</v>
      </c>
      <c r="AC878" s="241">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f>
        <v/>
      </c>
      <c r="AM878" t="str">
        <f>IF(ISNUMBER(SEARCH("H", 'WetLitterbags placem_collection'!Y219)),"YES","")</f>
        <v/>
      </c>
      <c r="AN878" t="str">
        <f>IF(ISNUMBER(SEARCH("R", 'WetLitterbags placem_collection'!Y219)),"YES","")</f>
        <v/>
      </c>
    </row>
    <row r="879" spans="1:40" ht="15" customHeight="1">
      <c r="A879" s="268" t="s">
        <v>2460</v>
      </c>
      <c r="B879" s="282">
        <f>'Dry_Litterbag Placem_Collection'!A220</f>
        <v>218</v>
      </c>
      <c r="C879" s="282" t="str">
        <f>'Dry_Litterbag Placem_Collection'!B220</f>
        <v>Seronera</v>
      </c>
      <c r="D879" s="282" t="s">
        <v>2677</v>
      </c>
      <c r="E879" s="282" t="s">
        <v>2527</v>
      </c>
      <c r="F879" s="282">
        <v>2</v>
      </c>
      <c r="G879" s="283" t="str">
        <f>'Dry_Litterbag Placem_Collection'!C220</f>
        <v>Local2_CG2</v>
      </c>
      <c r="H879" s="293" t="s">
        <v>3672</v>
      </c>
      <c r="I879" s="294" t="s">
        <v>298</v>
      </c>
      <c r="J879" s="233" t="str">
        <f>'WetLitterbags placem_collection'!Q220</f>
        <v>R103</v>
      </c>
      <c r="K879" s="235">
        <f>IFERROR(INDEX('Green_rooibos initial weight'!$C$5:$C$1749,MATCH(J879, 'Green_rooibos initial weight'!$A$5:$A$1749,0)),"")</f>
        <v>2.246</v>
      </c>
      <c r="L879" s="235">
        <f t="shared" si="96"/>
        <v>1.9962</v>
      </c>
      <c r="M879" s="235">
        <f>AVERAGE('Ashed teabags wet'!$J$814:$J$816)</f>
        <v>2.2816647271287041</v>
      </c>
      <c r="N879" s="235">
        <f t="shared" si="97"/>
        <v>1.9506534087170568</v>
      </c>
      <c r="O879" s="235">
        <f>IF(IFERROR(INDEX('Both teabags AfterWet'!$D$1:$D$839,MATCH(J879,'Both teabags AfterWet'!$B$1:$B$839,0)),"")="","",(IFERROR(INDEX('Both teabags AfterWet'!$D$1:$D$839,MATCH(J879,'Both teabags AfterWet'!$B$1:$B$839,0)),"")))</f>
        <v>1.4296</v>
      </c>
      <c r="P879" s="235">
        <f t="shared" si="98"/>
        <v>1.2789999999999999</v>
      </c>
      <c r="Q879" s="235">
        <f>IFERROR(INDEX('Ashed teabags wet'!$J$2:$J$825,MATCH(J879,'Ashed teabags wet'!$B$2:$B$825,0)),"")</f>
        <v>5.6706114398422001</v>
      </c>
      <c r="R879" s="235">
        <f t="shared" si="101"/>
        <v>1.2064728796844182</v>
      </c>
      <c r="S879" s="236">
        <f>'WetLitterbags placem_collection'!E220</f>
        <v>42769</v>
      </c>
      <c r="T879" s="236">
        <f>IF('WetLitterbags placem_collection'!G220="","",'WetLitterbags placem_collection'!G220)</f>
        <v>42814</v>
      </c>
      <c r="U879" s="237">
        <f t="shared" si="102"/>
        <v>45</v>
      </c>
      <c r="V879" s="235">
        <f t="shared" si="99"/>
        <v>0.71720000000000006</v>
      </c>
      <c r="W879" s="235">
        <f t="shared" si="100"/>
        <v>0.74418052903263865</v>
      </c>
      <c r="X879">
        <f>IFERROR(INDEX(Rainfall_Wet!$O$2:$O$217,MATCH(B879, Rainfall_Wet!$A$2:$A$217,0)),"")</f>
        <v>175.377105089</v>
      </c>
      <c r="Y879" s="241">
        <v>21.072635135135137</v>
      </c>
      <c r="Z879" s="241">
        <v>7.3057432432432412</v>
      </c>
      <c r="AA879" s="241">
        <v>71.621621621621614</v>
      </c>
      <c r="AB879" s="241" t="s">
        <v>2688</v>
      </c>
      <c r="AC879" s="241">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f>
        <v/>
      </c>
      <c r="AM879" t="str">
        <f>IF(ISNUMBER(SEARCH("H", 'WetLitterbags placem_collection'!Y220)),"YES","")</f>
        <v/>
      </c>
      <c r="AN879" t="str">
        <f>IF(ISNUMBER(SEARCH("R", 'WetLitterbags placem_collection'!Y220)),"YES","")</f>
        <v>YES</v>
      </c>
    </row>
    <row r="880" spans="1:40" ht="15" customHeight="1">
      <c r="A880" s="268" t="s">
        <v>2460</v>
      </c>
      <c r="B880" s="282">
        <f>'Dry_Litterbag Placem_Collection'!A221</f>
        <v>219</v>
      </c>
      <c r="C880" s="282" t="str">
        <f>'Dry_Litterbag Placem_Collection'!B221</f>
        <v>Seronera</v>
      </c>
      <c r="D880" s="282" t="s">
        <v>2677</v>
      </c>
      <c r="E880" s="282" t="s">
        <v>2527</v>
      </c>
      <c r="F880" s="282">
        <v>3</v>
      </c>
      <c r="G880" s="283" t="str">
        <f>'Dry_Litterbag Placem_Collection'!C221</f>
        <v>Local3_CG3</v>
      </c>
      <c r="H880" s="293" t="s">
        <v>3672</v>
      </c>
      <c r="I880" s="294" t="s">
        <v>298</v>
      </c>
      <c r="J880" s="233" t="str">
        <f>'WetLitterbags placem_collection'!Q221</f>
        <v>R356</v>
      </c>
      <c r="K880" s="235">
        <f>IFERROR(INDEX('Green_rooibos initial weight'!$C$5:$C$1749,MATCH(J880, 'Green_rooibos initial weight'!$A$5:$A$1749,0)),"")</f>
        <v>2.1619999999999999</v>
      </c>
      <c r="L880" s="235">
        <f t="shared" si="96"/>
        <v>1.9121999999999999</v>
      </c>
      <c r="M880" s="235">
        <f>AVERAGE('Ashed teabags wet'!$J$814:$J$816)</f>
        <v>2.2816647271287041</v>
      </c>
      <c r="N880" s="235">
        <f t="shared" si="97"/>
        <v>1.8685700070878448</v>
      </c>
      <c r="O880" s="235">
        <f>IF(IFERROR(INDEX('Both teabags AfterWet'!$D$1:$D$839,MATCH(J880,'Both teabags AfterWet'!$B$1:$B$839,0)),"")="","",(IFERROR(INDEX('Both teabags AfterWet'!$D$1:$D$839,MATCH(J880,'Both teabags AfterWet'!$B$1:$B$839,0)),"")))</f>
        <v>1.4823</v>
      </c>
      <c r="P880" s="235">
        <f t="shared" si="98"/>
        <v>1.3316999999999999</v>
      </c>
      <c r="Q880" s="235">
        <f>IFERROR(INDEX('Ashed teabags wet'!$J$2:$J$825,MATCH(J880,'Ashed teabags wet'!$B$2:$B$825,0)),"")</f>
        <v>7.426928605653603</v>
      </c>
      <c r="R880" s="235">
        <f t="shared" si="101"/>
        <v>1.2327955917585109</v>
      </c>
      <c r="S880" s="236">
        <f>'WetLitterbags placem_collection'!E221</f>
        <v>42769</v>
      </c>
      <c r="T880" s="236">
        <f>IF('WetLitterbags placem_collection'!G221="","",'WetLitterbags placem_collection'!G221)</f>
        <v>42813</v>
      </c>
      <c r="U880" s="237">
        <f t="shared" si="102"/>
        <v>44</v>
      </c>
      <c r="V880" s="235">
        <f t="shared" si="99"/>
        <v>0.58050000000000002</v>
      </c>
      <c r="W880" s="235">
        <f t="shared" si="100"/>
        <v>0.63577441532933388</v>
      </c>
      <c r="X880">
        <f>IFERROR(INDEX(Rainfall_Wet!$O$2:$O$217,MATCH(B880, Rainfall_Wet!$A$2:$A$217,0)),"")</f>
        <v>175.054685654</v>
      </c>
      <c r="Y880" s="241">
        <v>21.96</v>
      </c>
      <c r="Z880" s="241">
        <v>4.9199999999999982</v>
      </c>
      <c r="AA880" s="241">
        <v>73.12</v>
      </c>
      <c r="AB880" s="241" t="s">
        <v>2688</v>
      </c>
      <c r="AC880" s="241">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f>
        <v/>
      </c>
      <c r="AM880" t="str">
        <f>IF(ISNUMBER(SEARCH("H", 'WetLitterbags placem_collection'!Y221)),"YES","")</f>
        <v/>
      </c>
      <c r="AN880" t="str">
        <f>IF(ISNUMBER(SEARCH("R", 'WetLitterbags placem_collection'!Y221)),"YES","")</f>
        <v/>
      </c>
    </row>
    <row r="881" spans="1:40" ht="15" customHeight="1">
      <c r="A881" s="268" t="s">
        <v>2460</v>
      </c>
      <c r="B881" s="282">
        <f>'Dry_Litterbag Placem_Collection'!A222</f>
        <v>220</v>
      </c>
      <c r="C881" s="282" t="str">
        <f>'Dry_Litterbag Placem_Collection'!B222</f>
        <v>Seronera</v>
      </c>
      <c r="D881" s="282" t="s">
        <v>2677</v>
      </c>
      <c r="E881" s="282" t="s">
        <v>2527</v>
      </c>
      <c r="F881" s="282">
        <v>4</v>
      </c>
      <c r="G881" s="283" t="str">
        <f>'Dry_Litterbag Placem_Collection'!C222</f>
        <v>Local4_CG4</v>
      </c>
      <c r="H881" s="293" t="s">
        <v>3672</v>
      </c>
      <c r="I881" s="294" t="s">
        <v>298</v>
      </c>
      <c r="J881" s="233" t="str">
        <f>'WetLitterbags placem_collection'!Q222</f>
        <v>R319</v>
      </c>
      <c r="K881" s="235">
        <f>IFERROR(INDEX('Green_rooibos initial weight'!$C$5:$C$1749,MATCH(J881, 'Green_rooibos initial weight'!$A$5:$A$1749,0)),"")</f>
        <v>2.1709999999999998</v>
      </c>
      <c r="L881" s="235">
        <f t="shared" si="96"/>
        <v>1.9211999999999998</v>
      </c>
      <c r="M881" s="235">
        <f>AVERAGE('Ashed teabags wet'!$J$814:$J$816)</f>
        <v>2.2816647271287041</v>
      </c>
      <c r="N881" s="235">
        <f t="shared" si="97"/>
        <v>1.8773646572624032</v>
      </c>
      <c r="O881" s="235">
        <f>IF(IFERROR(INDEX('Both teabags AfterWet'!$D$1:$D$839,MATCH(J881,'Both teabags AfterWet'!$B$1:$B$839,0)),"")="","",(IFERROR(INDEX('Both teabags AfterWet'!$D$1:$D$839,MATCH(J881,'Both teabags AfterWet'!$B$1:$B$839,0)),"")))</f>
        <v>1.5328999999999999</v>
      </c>
      <c r="P881" s="235">
        <f t="shared" si="98"/>
        <v>1.3822999999999999</v>
      </c>
      <c r="Q881" s="235">
        <f>IFERROR(INDEX('Ashed teabags wet'!$J$2:$J$825,MATCH(J881,'Ashed teabags wet'!$B$2:$B$825,0)),"")</f>
        <v>5.0223769269016794</v>
      </c>
      <c r="R881" s="235">
        <f t="shared" si="101"/>
        <v>1.312875683739438</v>
      </c>
      <c r="S881" s="236">
        <f>'WetLitterbags placem_collection'!E222</f>
        <v>42769</v>
      </c>
      <c r="T881" s="236">
        <f>IF('WetLitterbags placem_collection'!G222="","",'WetLitterbags placem_collection'!G222)</f>
        <v>42813</v>
      </c>
      <c r="U881" s="237">
        <f t="shared" si="102"/>
        <v>44</v>
      </c>
      <c r="V881" s="235">
        <f t="shared" si="99"/>
        <v>0.53889999999999993</v>
      </c>
      <c r="W881" s="235">
        <f t="shared" si="100"/>
        <v>0.56448897352296523</v>
      </c>
      <c r="X881">
        <f>IFERROR(INDEX(Rainfall_Wet!$O$2:$O$217,MATCH(B881, Rainfall_Wet!$A$2:$A$217,0)),"")</f>
        <v>175.054685654</v>
      </c>
      <c r="Y881" s="241">
        <v>15.960000000000003</v>
      </c>
      <c r="Z881" s="241">
        <v>6.9199999999999982</v>
      </c>
      <c r="AA881" s="241">
        <v>77.11999999999999</v>
      </c>
      <c r="AB881" s="241" t="s">
        <v>2689</v>
      </c>
      <c r="AC881" s="241">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f>
        <v/>
      </c>
      <c r="AM881" t="str">
        <f>IF(ISNUMBER(SEARCH("H", 'WetLitterbags placem_collection'!Y222)),"YES","")</f>
        <v/>
      </c>
      <c r="AN881" t="str">
        <f>IF(ISNUMBER(SEARCH("R", 'WetLitterbags placem_collection'!Y222)),"YES","")</f>
        <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BH881"/>
  <sheetViews>
    <sheetView tabSelected="1" zoomScale="115" zoomScaleNormal="115" workbookViewId="0">
      <pane xSplit="7" ySplit="1" topLeftCell="U2" activePane="bottomRight" state="frozen"/>
      <selection pane="topRight" activeCell="F1" sqref="F1"/>
      <selection pane="bottomLeft" activeCell="A2" sqref="A2"/>
      <selection pane="bottomRight" activeCell="W2" sqref="W2"/>
    </sheetView>
  </sheetViews>
  <sheetFormatPr baseColWidth="10" defaultColWidth="11.44140625" defaultRowHeight="14.4"/>
  <cols>
    <col min="1" max="1" width="11.44140625" style="269"/>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1" width="11.44140625" style="17"/>
    <col min="28" max="28" width="16.88671875" customWidth="1"/>
    <col min="32" max="32" width="11.44140625" style="256"/>
  </cols>
  <sheetData>
    <row r="1" spans="1:60" ht="87" thickBot="1">
      <c r="A1" s="272" t="s">
        <v>2457</v>
      </c>
      <c r="B1" s="273" t="s">
        <v>2164</v>
      </c>
      <c r="C1" s="273" t="s">
        <v>2661</v>
      </c>
      <c r="D1" s="273" t="s">
        <v>2683</v>
      </c>
      <c r="E1" s="273" t="s">
        <v>2666</v>
      </c>
      <c r="F1" s="273" t="s">
        <v>2659</v>
      </c>
      <c r="G1" s="274" t="s">
        <v>2660</v>
      </c>
      <c r="H1" s="273" t="s">
        <v>25</v>
      </c>
      <c r="I1" s="273" t="s">
        <v>2682</v>
      </c>
      <c r="J1" s="273" t="s">
        <v>2665</v>
      </c>
      <c r="K1" s="273" t="s">
        <v>2667</v>
      </c>
      <c r="L1" s="273" t="s">
        <v>2668</v>
      </c>
      <c r="M1" s="273" t="s">
        <v>2669</v>
      </c>
      <c r="N1" s="273" t="s">
        <v>2670</v>
      </c>
      <c r="O1" s="273" t="s">
        <v>2671</v>
      </c>
      <c r="P1" s="273" t="s">
        <v>2672</v>
      </c>
      <c r="Q1" s="273" t="s">
        <v>2673</v>
      </c>
      <c r="R1" s="273" t="s">
        <v>2674</v>
      </c>
      <c r="S1" s="275" t="s">
        <v>2676</v>
      </c>
      <c r="T1" s="276" t="s">
        <v>31</v>
      </c>
      <c r="U1" s="277" t="s">
        <v>2675</v>
      </c>
      <c r="V1" s="277" t="s">
        <v>3674</v>
      </c>
      <c r="W1" s="248" t="s">
        <v>2681</v>
      </c>
      <c r="X1" s="277" t="s">
        <v>3168</v>
      </c>
      <c r="Y1" s="277" t="s">
        <v>2695</v>
      </c>
      <c r="Z1" s="277" t="s">
        <v>2696</v>
      </c>
      <c r="AA1" s="277" t="s">
        <v>2697</v>
      </c>
      <c r="AB1" s="277" t="s">
        <v>3169</v>
      </c>
      <c r="AC1" s="277" t="s">
        <v>2698</v>
      </c>
      <c r="AD1" s="278" t="s">
        <v>3172</v>
      </c>
      <c r="AE1" s="278" t="s">
        <v>3173</v>
      </c>
      <c r="AF1" s="279" t="s">
        <v>3170</v>
      </c>
      <c r="AG1" s="278" t="s">
        <v>3171</v>
      </c>
      <c r="AH1" s="278" t="s">
        <v>3177</v>
      </c>
      <c r="AI1" s="278" t="s">
        <v>3178</v>
      </c>
      <c r="AJ1" s="278" t="s">
        <v>3180</v>
      </c>
      <c r="AK1" s="278" t="s">
        <v>3181</v>
      </c>
      <c r="AL1" s="280" t="s">
        <v>3537</v>
      </c>
      <c r="AM1" s="280" t="s">
        <v>3538</v>
      </c>
      <c r="AN1" s="280" t="s">
        <v>3539</v>
      </c>
    </row>
    <row r="2" spans="1:60">
      <c r="A2" s="281" t="s">
        <v>2677</v>
      </c>
      <c r="B2" s="282">
        <f>'Dry_Litterbag Placem_Collection'!A3</f>
        <v>1</v>
      </c>
      <c r="C2" s="282" t="str">
        <f>'Dry_Litterbag Placem_Collection'!B3</f>
        <v>Makao</v>
      </c>
      <c r="D2" s="282" t="s">
        <v>2677</v>
      </c>
      <c r="E2" s="282" t="s">
        <v>2678</v>
      </c>
      <c r="F2" s="282">
        <v>1</v>
      </c>
      <c r="G2" s="283" t="str">
        <f>'Dry_Litterbag Placem_Collection'!C3</f>
        <v>Dry_Ag1_T1</v>
      </c>
      <c r="H2" s="284" t="s">
        <v>2559</v>
      </c>
      <c r="I2" s="285" t="s">
        <v>1147</v>
      </c>
      <c r="J2" s="282" t="str">
        <f>IF(ISBLANK('Dry_Litterbag Placem_Collection'!J3),"","G"&amp;""&amp;'Dry_Litterbag Placem_Collection'!J3)</f>
        <v>G407</v>
      </c>
      <c r="K2" s="286">
        <f>IFERROR(INDEX('Green_rooibos initial weight'!$C$5:$C$1749,MATCH(J2, 'Green_rooibos initial weight'!$A$5:$A$1749,0)),"")</f>
        <v>1.966</v>
      </c>
      <c r="L2" s="286">
        <f>IFERROR(K2-($BG$7+$BG$8),"")</f>
        <v>1.7161999999999999</v>
      </c>
      <c r="M2" s="286"/>
      <c r="N2" s="286"/>
      <c r="O2" s="286">
        <f>IF(IFERROR(INDEX('Both teabags AfterDry'!$D$3:$D$900,MATCH(J2,'Both teabags AfterDry'!$A$3:$A$900,0)),"")="","",(IFERROR(INDEX('Both teabags AfterDry'!$D$3:$D$900,MATCH(J2,'Both teabags AfterDry'!$A$3:$A$900,0)),"")))</f>
        <v>1.278</v>
      </c>
      <c r="P2" s="286">
        <f>IFERROR(IF(O2&gt;0,O2-($BG$7),""),"")</f>
        <v>1.1274</v>
      </c>
      <c r="Q2" s="286" t="str">
        <f>IFERROR(INDEX('Ashed teabags wet'!$J$2:$J$825,MATCH(J2,'Ashed teabags wet'!$B$2:$B$825,0)),"")</f>
        <v/>
      </c>
      <c r="R2" s="286" t="str">
        <f>IFERROR(P2-(Q2/100)*P2,"")</f>
        <v/>
      </c>
      <c r="S2" s="287">
        <f>'Dry_Litterbag Placem_Collection'!E3</f>
        <v>42938</v>
      </c>
      <c r="T2" s="287">
        <f>IF('Dry_Litterbag Placem_Collection'!G3="","",'Dry_Litterbag Placem_Collection'!G3)</f>
        <v>43007</v>
      </c>
      <c r="U2" s="288">
        <f t="shared" ref="U2:U65" si="0">IFERROR(T2-S2,"")</f>
        <v>69</v>
      </c>
      <c r="V2" s="286">
        <f>IFERROR(L2-P2,"")</f>
        <v>0.58879999999999999</v>
      </c>
      <c r="W2" s="286"/>
      <c r="X2" s="289">
        <f>IFERROR(INDEX(Rainfall_Dry!$O$2:$O$217,MATCH(B2, Rainfall_Dry!$A$2:$A$217,0)),"")</f>
        <v>6.900000125</v>
      </c>
      <c r="Y2" s="270">
        <v>12.565665055683967</v>
      </c>
      <c r="Z2" s="270">
        <v>0.9665896196679955</v>
      </c>
      <c r="AA2" s="270">
        <v>86.467745324648035</v>
      </c>
      <c r="AB2" s="271" t="s">
        <v>2690</v>
      </c>
      <c r="AC2" s="270">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f>IFERROR(AVERAGE('Dry_Litterbag Placem_Collection'!O3,'Dry_Litterbag Placem_Collection'!R3),"")</f>
        <v>3.8</v>
      </c>
      <c r="AI2" s="290">
        <f>IFERROR(AVERAGE('Dry_Litterbag Placem_Collection'!N3,'Dry_Litterbag Placem_Collection'!Q3),"")</f>
        <v>26.9</v>
      </c>
      <c r="AJ2" s="289">
        <f>INDEX(Coordinates!$B$2:$B$197,MATCH(G2,Coordinates!$J$2:$J$197,0))</f>
        <v>-3.3978609999999998</v>
      </c>
      <c r="AK2" s="289">
        <f>INDEX(Coordinates!$C$2:$C$197,MATCH(G2,Coordinates!$J$2:$J$197,0))</f>
        <v>34.837608000000003</v>
      </c>
      <c r="AL2" s="289" t="str">
        <f>IF(ISNUMBER(SEARCH("C", 'Dry_Litterbag Placem_Collection'!S3)),"YES","")</f>
        <v/>
      </c>
      <c r="AM2" s="289" t="str">
        <f>IF(ISNUMBER(SEARCH("H", 'Dry_Litterbag Placem_Collection'!S3)),"YES","")</f>
        <v>YES</v>
      </c>
      <c r="AN2" s="289" t="str">
        <f>IF(ISNUMBER(SEARCH("R", 'Dry_Litterbag Placem_Collection'!S3)),"YES","")</f>
        <v/>
      </c>
      <c r="BG2" t="s">
        <v>3535</v>
      </c>
      <c r="BH2" t="s">
        <v>3536</v>
      </c>
    </row>
    <row r="3" spans="1:60">
      <c r="A3" s="281" t="s">
        <v>2677</v>
      </c>
      <c r="B3" s="282">
        <f>'Dry_Litterbag Placem_Collection'!A4</f>
        <v>2</v>
      </c>
      <c r="C3" s="282" t="str">
        <f>'Dry_Litterbag Placem_Collection'!B4</f>
        <v>Makao</v>
      </c>
      <c r="D3" s="282" t="s">
        <v>2677</v>
      </c>
      <c r="E3" s="282" t="s">
        <v>2678</v>
      </c>
      <c r="F3" s="282">
        <v>1</v>
      </c>
      <c r="G3" s="283" t="str">
        <f>'Dry_Litterbag Placem_Collection'!C4</f>
        <v>Dry_Ag1_T2</v>
      </c>
      <c r="H3" s="284" t="s">
        <v>2559</v>
      </c>
      <c r="I3" s="285" t="s">
        <v>1147</v>
      </c>
      <c r="J3" s="282" t="str">
        <f>IF(ISBLANK('Dry_Litterbag Placem_Collection'!J4),"","G"&amp;""&amp;'Dry_Litterbag Placem_Collection'!J4)</f>
        <v/>
      </c>
      <c r="K3" s="286" t="str">
        <f>IFERROR(INDEX('Green_rooibos initial weight'!$C$5:$C$1749,MATCH(J3, 'Green_rooibos initial weight'!$A$5:$A$1749,0)),"")</f>
        <v/>
      </c>
      <c r="L3" s="286" t="str">
        <f t="shared" ref="L3:L66" si="1">IFERROR(K3-($BG$7+$BG$8),"")</f>
        <v/>
      </c>
      <c r="M3" s="291"/>
      <c r="N3" s="291"/>
      <c r="O3" s="286" t="str">
        <f>IF(IFERROR(INDEX('Both teabags AfterDry'!$D$3:$D$900,MATCH(J3,'Both teabags AfterDry'!$A$3:$A$900,0)),"")="","",(IFERROR(INDEX('Both teabags AfterDry'!$D$3:$D$900,MATCH(J3,'Both teabags AfterDry'!$A$3:$A$900,0)),"")))</f>
        <v/>
      </c>
      <c r="P3" s="286" t="str">
        <f t="shared" ref="P3:P66" si="2">IFERROR(IF(O3&gt;0,O3-($BG$7),""),"")</f>
        <v/>
      </c>
      <c r="Q3" s="291"/>
      <c r="R3" s="291"/>
      <c r="S3" s="287">
        <f>'Dry_Litterbag Placem_Collection'!E4</f>
        <v>0</v>
      </c>
      <c r="T3" s="287" t="str">
        <f>IF('Dry_Litterbag Placem_Collection'!G4="","",'Dry_Litterbag Placem_Collection'!G4)</f>
        <v/>
      </c>
      <c r="U3" s="288" t="str">
        <f t="shared" si="0"/>
        <v/>
      </c>
      <c r="V3" s="286" t="str">
        <f t="shared" ref="V3:V66" si="3">IFERROR(L3-P3,"")</f>
        <v/>
      </c>
      <c r="W3" s="286"/>
      <c r="X3" s="289" t="str">
        <f>IFERROR(INDEX(Rainfall_Dry!$O$2:$O$217,MATCH(B3, Rainfall_Dry!$A$2:$A$217,0)),"")</f>
        <v/>
      </c>
      <c r="Y3" s="270">
        <v>12.565665055683967</v>
      </c>
      <c r="Z3" s="270">
        <v>0.9665896196679955</v>
      </c>
      <c r="AA3" s="270">
        <v>86.467745324648035</v>
      </c>
      <c r="AB3" s="271" t="s">
        <v>2690</v>
      </c>
      <c r="AC3" s="270">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t="str">
        <f>IFERROR(AVERAGE('Dry_Litterbag Placem_Collection'!O4,'Dry_Litterbag Placem_Collection'!R4),"")</f>
        <v/>
      </c>
      <c r="AI3" s="290" t="str">
        <f>IFERROR(AVERAGE('Dry_Litterbag Placem_Collection'!N4,'Dry_Litterbag Placem_Collection'!Q4),"")</f>
        <v/>
      </c>
      <c r="AJ3" s="289">
        <f>INDEX(Coordinates!$B$2:$B$197,MATCH(G3,Coordinates!$J$2:$J$197,0))</f>
        <v>-3.397879042</v>
      </c>
      <c r="AK3" s="289">
        <f>INDEX(Coordinates!$C$2:$C$197,MATCH(G3,Coordinates!$J$2:$J$197,0))</f>
        <v>34.837536010000001</v>
      </c>
      <c r="AL3" s="289" t="str">
        <f>IF(ISNUMBER(SEARCH("C", 'Dry_Litterbag Placem_Collection'!S4)),"YES","")</f>
        <v/>
      </c>
      <c r="AM3" s="289" t="str">
        <f>IF(ISNUMBER(SEARCH("H", 'Dry_Litterbag Placem_Collection'!S4)),"YES","")</f>
        <v/>
      </c>
      <c r="AN3" s="289" t="str">
        <f>IF(ISNUMBER(SEARCH("R", 'Dry_Litterbag Placem_Collection'!S4)),"YES","")</f>
        <v/>
      </c>
      <c r="BA3" s="203" t="s">
        <v>2540</v>
      </c>
      <c r="BB3" s="183"/>
      <c r="BC3" s="183"/>
      <c r="BD3" s="183"/>
      <c r="BE3" s="183"/>
      <c r="BF3" s="183"/>
      <c r="BG3" s="183">
        <v>0.84199999999999997</v>
      </c>
      <c r="BH3">
        <v>0.93300000000000005</v>
      </c>
    </row>
    <row r="4" spans="1:60">
      <c r="A4" s="281" t="s">
        <v>2677</v>
      </c>
      <c r="B4" s="282">
        <f>'Dry_Litterbag Placem_Collection'!A5</f>
        <v>3</v>
      </c>
      <c r="C4" s="282" t="str">
        <f>'Dry_Litterbag Placem_Collection'!B5</f>
        <v>Makao</v>
      </c>
      <c r="D4" s="282" t="s">
        <v>2677</v>
      </c>
      <c r="E4" s="282" t="s">
        <v>2678</v>
      </c>
      <c r="F4" s="282">
        <v>1</v>
      </c>
      <c r="G4" s="283" t="str">
        <f>'Dry_Litterbag Placem_Collection'!C5</f>
        <v>Dry_Ag1_T3</v>
      </c>
      <c r="H4" s="284" t="s">
        <v>2559</v>
      </c>
      <c r="I4" s="285" t="s">
        <v>1147</v>
      </c>
      <c r="J4" s="282" t="str">
        <f>IF(ISBLANK('Dry_Litterbag Placem_Collection'!J5),"","G"&amp;""&amp;'Dry_Litterbag Placem_Collection'!J5)</f>
        <v>G259</v>
      </c>
      <c r="K4" s="286">
        <f>IFERROR(INDEX('Green_rooibos initial weight'!$C$5:$C$1749,MATCH(J4, 'Green_rooibos initial weight'!$A$5:$A$1749,0)),"")</f>
        <v>1.913</v>
      </c>
      <c r="L4" s="286">
        <f t="shared" si="1"/>
        <v>1.6632</v>
      </c>
      <c r="M4" s="291"/>
      <c r="N4" s="291"/>
      <c r="O4" s="286">
        <f>IF(IFERROR(INDEX('Both teabags AfterDry'!$D$3:$D$900,MATCH(J4,'Both teabags AfterDry'!$A$3:$A$900,0)),"")="","",(IFERROR(INDEX('Both teabags AfterDry'!$D$3:$D$900,MATCH(J4,'Both teabags AfterDry'!$A$3:$A$900,0)),"")))</f>
        <v>1.5964</v>
      </c>
      <c r="P4" s="286">
        <f t="shared" si="2"/>
        <v>1.4458</v>
      </c>
      <c r="Q4" s="291"/>
      <c r="R4" s="291"/>
      <c r="S4" s="287">
        <f>'Dry_Litterbag Placem_Collection'!E5</f>
        <v>42938</v>
      </c>
      <c r="T4" s="287">
        <f>IF('Dry_Litterbag Placem_Collection'!G5="","",'Dry_Litterbag Placem_Collection'!G5)</f>
        <v>43007</v>
      </c>
      <c r="U4" s="288">
        <f t="shared" si="0"/>
        <v>69</v>
      </c>
      <c r="V4" s="286">
        <f t="shared" si="3"/>
        <v>0.21740000000000004</v>
      </c>
      <c r="W4" s="286"/>
      <c r="X4" s="289">
        <f>IFERROR(INDEX(Rainfall_Dry!$O$2:$O$217,MATCH(B4, Rainfall_Dry!$A$2:$A$217,0)),"")</f>
        <v>6.900000125</v>
      </c>
      <c r="Y4" s="270">
        <v>12.565665055683967</v>
      </c>
      <c r="Z4" s="270">
        <v>0.9665896196679955</v>
      </c>
      <c r="AA4" s="270">
        <v>86.467745324648035</v>
      </c>
      <c r="AB4" s="271" t="s">
        <v>2690</v>
      </c>
      <c r="AC4" s="270">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f>IFERROR(AVERAGE('Dry_Litterbag Placem_Collection'!O5,'Dry_Litterbag Placem_Collection'!R5),"")</f>
        <v>3.3</v>
      </c>
      <c r="AI4" s="290">
        <f>IFERROR(AVERAGE('Dry_Litterbag Placem_Collection'!N5,'Dry_Litterbag Placem_Collection'!Q5),"")</f>
        <v>25</v>
      </c>
      <c r="AJ4" s="289">
        <f>INDEX(Coordinates!$B$2:$B$197,MATCH(G4,Coordinates!$J$2:$J$197,0))</f>
        <v>-3.3978739999999998</v>
      </c>
      <c r="AK4" s="289">
        <f>INDEX(Coordinates!$C$2:$C$197,MATCH(G4,Coordinates!$J$2:$J$197,0))</f>
        <v>34.837578999999998</v>
      </c>
      <c r="AL4" s="289" t="str">
        <f>IF(ISNUMBER(SEARCH("C", 'Dry_Litterbag Placem_Collection'!S5)),"YES","")</f>
        <v>YES</v>
      </c>
      <c r="AM4" s="289" t="str">
        <f>IF(ISNUMBER(SEARCH("H", 'Dry_Litterbag Placem_Collection'!S5)),"YES","")</f>
        <v>YES</v>
      </c>
      <c r="AN4" s="289" t="str">
        <f>IF(ISNUMBER(SEARCH("R", 'Dry_Litterbag Placem_Collection'!S5)),"YES","")</f>
        <v/>
      </c>
      <c r="BA4" s="203" t="s">
        <v>2541</v>
      </c>
      <c r="BB4" s="183"/>
      <c r="BC4" s="183"/>
      <c r="BD4" s="183"/>
      <c r="BE4" s="183"/>
      <c r="BF4" s="183"/>
      <c r="BG4" s="183">
        <v>0.55200000000000005</v>
      </c>
      <c r="BH4">
        <v>0.67600000000000005</v>
      </c>
    </row>
    <row r="5" spans="1:60">
      <c r="A5" s="281" t="s">
        <v>2677</v>
      </c>
      <c r="B5" s="282">
        <f>'Dry_Litterbag Placem_Collection'!A6</f>
        <v>4</v>
      </c>
      <c r="C5" s="282" t="str">
        <f>'Dry_Litterbag Placem_Collection'!B6</f>
        <v>Makao</v>
      </c>
      <c r="D5" s="282" t="s">
        <v>2677</v>
      </c>
      <c r="E5" s="282" t="s">
        <v>2678</v>
      </c>
      <c r="F5" s="282">
        <v>1</v>
      </c>
      <c r="G5" s="283" t="str">
        <f>'Dry_Litterbag Placem_Collection'!C6</f>
        <v>Dry_Ag1_T4</v>
      </c>
      <c r="H5" s="284" t="s">
        <v>2559</v>
      </c>
      <c r="I5" s="285" t="s">
        <v>1147</v>
      </c>
      <c r="J5" s="282" t="str">
        <f>IF(ISBLANK('Dry_Litterbag Placem_Collection'!J6),"","G"&amp;""&amp;'Dry_Litterbag Placem_Collection'!J6)</f>
        <v>G255</v>
      </c>
      <c r="K5" s="286">
        <f>IFERROR(INDEX('Green_rooibos initial weight'!$C$5:$C$1749,MATCH(J5, 'Green_rooibos initial weight'!$A$5:$A$1749,0)),"")</f>
        <v>2.0310000000000001</v>
      </c>
      <c r="L5" s="286">
        <f t="shared" si="1"/>
        <v>1.7812000000000001</v>
      </c>
      <c r="M5" s="291"/>
      <c r="N5" s="291"/>
      <c r="O5" s="286">
        <f>IF(IFERROR(INDEX('Both teabags AfterDry'!$D$3:$D$900,MATCH(J5,'Both teabags AfterDry'!$A$3:$A$900,0)),"")="","",(IFERROR(INDEX('Both teabags AfterDry'!$D$3:$D$900,MATCH(J5,'Both teabags AfterDry'!$A$3:$A$900,0)),"")))</f>
        <v>1.6215999999999999</v>
      </c>
      <c r="P5" s="286">
        <f t="shared" si="2"/>
        <v>1.4709999999999999</v>
      </c>
      <c r="Q5" s="291"/>
      <c r="R5" s="291"/>
      <c r="S5" s="287">
        <f>'Dry_Litterbag Placem_Collection'!E6</f>
        <v>42938</v>
      </c>
      <c r="T5" s="287">
        <f>IF('Dry_Litterbag Placem_Collection'!G6="","",'Dry_Litterbag Placem_Collection'!G6)</f>
        <v>43007</v>
      </c>
      <c r="U5" s="288">
        <f t="shared" si="0"/>
        <v>69</v>
      </c>
      <c r="V5" s="286">
        <f t="shared" si="3"/>
        <v>0.31020000000000025</v>
      </c>
      <c r="W5" s="286"/>
      <c r="X5" s="289">
        <f>IFERROR(INDEX(Rainfall_Dry!$O$2:$O$217,MATCH(B5, Rainfall_Dry!$A$2:$A$217,0)),"")</f>
        <v>6.900000125</v>
      </c>
      <c r="Y5" s="270">
        <v>12.565665055683967</v>
      </c>
      <c r="Z5" s="270">
        <v>0.9665896196679955</v>
      </c>
      <c r="AA5" s="270">
        <v>86.467745324648035</v>
      </c>
      <c r="AB5" s="271" t="s">
        <v>2690</v>
      </c>
      <c r="AC5" s="270">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f>IFERROR(AVERAGE('Dry_Litterbag Placem_Collection'!O6,'Dry_Litterbag Placem_Collection'!R6),"")</f>
        <v>2.25</v>
      </c>
      <c r="AI5" s="290">
        <f>IFERROR(AVERAGE('Dry_Litterbag Placem_Collection'!N6,'Dry_Litterbag Placem_Collection'!Q6),"")</f>
        <v>27.35</v>
      </c>
      <c r="AJ5" s="289">
        <f>INDEX(Coordinates!$B$2:$B$197,MATCH(G5,Coordinates!$J$2:$J$197,0))</f>
        <v>-3.3977780399999999</v>
      </c>
      <c r="AK5" s="289">
        <f>INDEX(Coordinates!$C$2:$C$197,MATCH(G5,Coordinates!$J$2:$J$197,0))</f>
        <v>34.83751204</v>
      </c>
      <c r="AL5" s="289" t="str">
        <f>IF(ISNUMBER(SEARCH("C", 'Dry_Litterbag Placem_Collection'!S6)),"YES","")</f>
        <v/>
      </c>
      <c r="AM5" s="289" t="str">
        <f>IF(ISNUMBER(SEARCH("H", 'Dry_Litterbag Placem_Collection'!S6)),"YES","")</f>
        <v/>
      </c>
      <c r="AN5" s="289" t="str">
        <f>IF(ISNUMBER(SEARCH("R", 'Dry_Litterbag Placem_Collection'!S6)),"YES","")</f>
        <v/>
      </c>
      <c r="BA5" s="203" t="s">
        <v>10</v>
      </c>
      <c r="BB5" s="183"/>
      <c r="BC5" s="183"/>
      <c r="BD5" s="183"/>
      <c r="BE5" s="183"/>
      <c r="BF5" s="183"/>
      <c r="BG5" s="183">
        <v>0.12180000000000001</v>
      </c>
    </row>
    <row r="6" spans="1:60">
      <c r="A6" s="281" t="s">
        <v>2677</v>
      </c>
      <c r="B6" s="282">
        <f>'Dry_Litterbag Placem_Collection'!A7</f>
        <v>5</v>
      </c>
      <c r="C6" s="282" t="str">
        <f>'Dry_Litterbag Placem_Collection'!B7</f>
        <v>Makao</v>
      </c>
      <c r="D6" s="282" t="s">
        <v>2677</v>
      </c>
      <c r="E6" s="282" t="s">
        <v>2678</v>
      </c>
      <c r="F6" s="282">
        <v>1</v>
      </c>
      <c r="G6" s="283" t="str">
        <f>'Dry_Litterbag Placem_Collection'!C7</f>
        <v>Dry_Ag1_T5</v>
      </c>
      <c r="H6" s="284" t="s">
        <v>2559</v>
      </c>
      <c r="I6" s="285" t="s">
        <v>1147</v>
      </c>
      <c r="J6" s="282" t="str">
        <f>IF(ISBLANK('Dry_Litterbag Placem_Collection'!J7),"","G"&amp;""&amp;'Dry_Litterbag Placem_Collection'!J7)</f>
        <v>G122</v>
      </c>
      <c r="K6" s="286">
        <f>IFERROR(INDEX('Green_rooibos initial weight'!$C$5:$C$1749,MATCH(J6, 'Green_rooibos initial weight'!$A$5:$A$1749,0)),"")</f>
        <v>1.95</v>
      </c>
      <c r="L6" s="286">
        <f t="shared" si="1"/>
        <v>1.7001999999999999</v>
      </c>
      <c r="M6" s="291"/>
      <c r="N6" s="291"/>
      <c r="O6" s="286" t="str">
        <f>IF(IFERROR(INDEX('Both teabags AfterDry'!$D$3:$D$900,MATCH(J6,'Both teabags AfterDry'!$A$3:$A$900,0)),"")="","",(IFERROR(INDEX('Both teabags AfterDry'!$D$3:$D$900,MATCH(J6,'Both teabags AfterDry'!$A$3:$A$900,0)),"")))</f>
        <v/>
      </c>
      <c r="P6" s="286" t="str">
        <f t="shared" si="2"/>
        <v/>
      </c>
      <c r="Q6" s="291"/>
      <c r="R6" s="291"/>
      <c r="S6" s="287">
        <f>'Dry_Litterbag Placem_Collection'!E7</f>
        <v>42938</v>
      </c>
      <c r="T6" s="287" t="str">
        <f>IF('Dry_Litterbag Placem_Collection'!G7="","",'Dry_Litterbag Placem_Collection'!G7)</f>
        <v/>
      </c>
      <c r="U6" s="288" t="str">
        <f t="shared" si="0"/>
        <v/>
      </c>
      <c r="V6" s="286" t="str">
        <f t="shared" si="3"/>
        <v/>
      </c>
      <c r="W6" s="286"/>
      <c r="X6" s="289" t="str">
        <f>IFERROR(INDEX(Rainfall_Dry!$O$2:$O$217,MATCH(B6, Rainfall_Dry!$A$2:$A$217,0)),"")</f>
        <v/>
      </c>
      <c r="Y6" s="270">
        <v>12.565665055683967</v>
      </c>
      <c r="Z6" s="270">
        <v>0.9665896196679955</v>
      </c>
      <c r="AA6" s="270">
        <v>86.467745324648035</v>
      </c>
      <c r="AB6" s="271" t="s">
        <v>2690</v>
      </c>
      <c r="AC6" s="270">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f>IFERROR(AVERAGE('Dry_Litterbag Placem_Collection'!O7,'Dry_Litterbag Placem_Collection'!R7),"")</f>
        <v>3.2</v>
      </c>
      <c r="AI6" s="290">
        <f>IFERROR(AVERAGE('Dry_Litterbag Placem_Collection'!N7,'Dry_Litterbag Placem_Collection'!Q7),"")</f>
        <v>26.7</v>
      </c>
      <c r="AJ6" s="289">
        <f>INDEX(Coordinates!$B$2:$B$197,MATCH(G6,Coordinates!$J$2:$J$197,0))</f>
        <v>-3.3978020120000001</v>
      </c>
      <c r="AK6" s="289">
        <f>INDEX(Coordinates!$C$2:$C$197,MATCH(G6,Coordinates!$J$2:$J$197,0))</f>
        <v>34.83751204</v>
      </c>
      <c r="AL6" s="289" t="str">
        <f>IF(ISNUMBER(SEARCH("C", 'Dry_Litterbag Placem_Collection'!S7)),"YES","")</f>
        <v/>
      </c>
      <c r="AM6" s="289" t="str">
        <f>IF(ISNUMBER(SEARCH("H", 'Dry_Litterbag Placem_Collection'!S7)),"YES","")</f>
        <v/>
      </c>
      <c r="AN6" s="289" t="str">
        <f>IF(ISNUMBER(SEARCH("R", 'Dry_Litterbag Placem_Collection'!S7)),"YES","")</f>
        <v/>
      </c>
      <c r="BA6" s="203" t="s">
        <v>11</v>
      </c>
      <c r="BB6" s="183"/>
      <c r="BC6" s="183"/>
      <c r="BD6" s="183"/>
      <c r="BE6" s="183"/>
      <c r="BF6" s="183"/>
      <c r="BG6" s="183">
        <v>2.8799999999999999E-2</v>
      </c>
    </row>
    <row r="7" spans="1:60">
      <c r="A7" s="281" t="s">
        <v>2677</v>
      </c>
      <c r="B7" s="282">
        <f>'Dry_Litterbag Placem_Collection'!A8</f>
        <v>6</v>
      </c>
      <c r="C7" s="282" t="str">
        <f>'Dry_Litterbag Placem_Collection'!B8</f>
        <v>Makao</v>
      </c>
      <c r="D7" s="282" t="s">
        <v>2677</v>
      </c>
      <c r="E7" s="282" t="s">
        <v>2678</v>
      </c>
      <c r="F7" s="282">
        <v>1</v>
      </c>
      <c r="G7" s="283" t="str">
        <f>'Dry_Litterbag Placem_Collection'!C8</f>
        <v>Dry_Ag1_T6</v>
      </c>
      <c r="H7" s="284" t="s">
        <v>2559</v>
      </c>
      <c r="I7" s="285" t="s">
        <v>1147</v>
      </c>
      <c r="J7" s="282" t="str">
        <f>IF(ISBLANK('Dry_Litterbag Placem_Collection'!J8),"","G"&amp;""&amp;'Dry_Litterbag Placem_Collection'!J8)</f>
        <v>G478</v>
      </c>
      <c r="K7" s="286">
        <f>IFERROR(INDEX('Green_rooibos initial weight'!$C$5:$C$1749,MATCH(J7, 'Green_rooibos initial weight'!$A$5:$A$1749,0)),"")</f>
        <v>2.056</v>
      </c>
      <c r="L7" s="286">
        <f t="shared" si="1"/>
        <v>1.8062</v>
      </c>
      <c r="M7" s="291"/>
      <c r="N7" s="291"/>
      <c r="O7" s="286" t="str">
        <f>IF(IFERROR(INDEX('Both teabags AfterDry'!$D$3:$D$900,MATCH(J7,'Both teabags AfterDry'!$A$3:$A$900,0)),"")="","",(IFERROR(INDEX('Both teabags AfterDry'!$D$3:$D$900,MATCH(J7,'Both teabags AfterDry'!$A$3:$A$900,0)),"")))</f>
        <v/>
      </c>
      <c r="P7" s="286" t="str">
        <f t="shared" si="2"/>
        <v/>
      </c>
      <c r="Q7" s="291"/>
      <c r="R7" s="291"/>
      <c r="S7" s="287">
        <f>'Dry_Litterbag Placem_Collection'!E8</f>
        <v>42938</v>
      </c>
      <c r="T7" s="287">
        <f>IF('Dry_Litterbag Placem_Collection'!G8="","",'Dry_Litterbag Placem_Collection'!G8)</f>
        <v>43007</v>
      </c>
      <c r="U7" s="288">
        <f t="shared" si="0"/>
        <v>69</v>
      </c>
      <c r="V7" s="286" t="str">
        <f t="shared" si="3"/>
        <v/>
      </c>
      <c r="W7" s="286"/>
      <c r="X7" s="289">
        <f>IFERROR(INDEX(Rainfall_Dry!$O$2:$O$217,MATCH(B7, Rainfall_Dry!$A$2:$A$217,0)),"")</f>
        <v>6.900000125</v>
      </c>
      <c r="Y7" s="270">
        <v>12.565665055683967</v>
      </c>
      <c r="Z7" s="270">
        <v>0.9665896196679955</v>
      </c>
      <c r="AA7" s="270">
        <v>86.467745324648035</v>
      </c>
      <c r="AB7" s="271" t="s">
        <v>2690</v>
      </c>
      <c r="AC7" s="270">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f>IFERROR(AVERAGE('Dry_Litterbag Placem_Collection'!O8,'Dry_Litterbag Placem_Collection'!R8),"")</f>
        <v>5.35</v>
      </c>
      <c r="AI7" s="290">
        <f>IFERROR(AVERAGE('Dry_Litterbag Placem_Collection'!N8,'Dry_Litterbag Placem_Collection'!Q8),"")</f>
        <v>26.6</v>
      </c>
      <c r="AJ7" s="289">
        <f>INDEX(Coordinates!$B$2:$B$197,MATCH(G7,Coordinates!$J$2:$J$197,0))</f>
        <v>-3.3977389800000002</v>
      </c>
      <c r="AK7" s="289">
        <f>INDEX(Coordinates!$C$2:$C$197,MATCH(G7,Coordinates!$J$2:$J$197,0))</f>
        <v>34.837501979999999</v>
      </c>
      <c r="AL7" s="289" t="str">
        <f>IF(ISNUMBER(SEARCH("C", 'Dry_Litterbag Placem_Collection'!S8)),"YES","")</f>
        <v/>
      </c>
      <c r="AM7" s="289" t="str">
        <f>IF(ISNUMBER(SEARCH("H", 'Dry_Litterbag Placem_Collection'!S8)),"YES","")</f>
        <v/>
      </c>
      <c r="AN7" s="289" t="str">
        <f>IF(ISNUMBER(SEARCH("R", 'Dry_Litterbag Placem_Collection'!S8)),"YES","")</f>
        <v/>
      </c>
      <c r="BA7" s="203" t="s">
        <v>12</v>
      </c>
      <c r="BB7" s="183"/>
      <c r="BC7" s="183"/>
      <c r="BD7" s="183"/>
      <c r="BE7" s="183"/>
      <c r="BF7" s="183"/>
      <c r="BG7" s="183">
        <f>BG5+BG6</f>
        <v>0.15060000000000001</v>
      </c>
    </row>
    <row r="8" spans="1:60">
      <c r="A8" s="281" t="s">
        <v>2677</v>
      </c>
      <c r="B8" s="282">
        <f>'Dry_Litterbag Placem_Collection'!A9</f>
        <v>7</v>
      </c>
      <c r="C8" s="282" t="str">
        <f>'Dry_Litterbag Placem_Collection'!B9</f>
        <v>Makao</v>
      </c>
      <c r="D8" s="282" t="s">
        <v>2677</v>
      </c>
      <c r="E8" s="282" t="s">
        <v>2678</v>
      </c>
      <c r="F8" s="282">
        <v>1</v>
      </c>
      <c r="G8" s="283" t="str">
        <f>'Dry_Litterbag Placem_Collection'!C9</f>
        <v>Dry_Ag1_T7</v>
      </c>
      <c r="H8" s="284" t="s">
        <v>2559</v>
      </c>
      <c r="I8" s="285" t="s">
        <v>1147</v>
      </c>
      <c r="J8" s="282" t="str">
        <f>IF(ISBLANK('Dry_Litterbag Placem_Collection'!J9),"","G"&amp;""&amp;'Dry_Litterbag Placem_Collection'!J9)</f>
        <v>G106</v>
      </c>
      <c r="K8" s="286">
        <f>IFERROR(INDEX('Green_rooibos initial weight'!$C$5:$C$1749,MATCH(J8, 'Green_rooibos initial weight'!$A$5:$A$1749,0)),"")</f>
        <v>2.1230000000000002</v>
      </c>
      <c r="L8" s="286">
        <f t="shared" si="1"/>
        <v>1.8732000000000002</v>
      </c>
      <c r="M8" s="291"/>
      <c r="N8" s="291"/>
      <c r="O8" s="286">
        <f>IF(IFERROR(INDEX('Both teabags AfterDry'!$D$3:$D$900,MATCH(J8,'Both teabags AfterDry'!$A$3:$A$900,0)),"")="","",(IFERROR(INDEX('Both teabags AfterDry'!$D$3:$D$900,MATCH(J8,'Both teabags AfterDry'!$A$3:$A$900,0)),"")))</f>
        <v>2.0188999999999999</v>
      </c>
      <c r="P8" s="286">
        <f t="shared" si="2"/>
        <v>1.8682999999999998</v>
      </c>
      <c r="Q8" s="291"/>
      <c r="R8" s="291"/>
      <c r="S8" s="287">
        <f>'Dry_Litterbag Placem_Collection'!E9</f>
        <v>42938</v>
      </c>
      <c r="T8" s="287">
        <f>IF('Dry_Litterbag Placem_Collection'!G9="","",'Dry_Litterbag Placem_Collection'!G9)</f>
        <v>43007</v>
      </c>
      <c r="U8" s="288">
        <f t="shared" si="0"/>
        <v>69</v>
      </c>
      <c r="V8" s="286">
        <f t="shared" si="3"/>
        <v>4.9000000000003485E-3</v>
      </c>
      <c r="W8" s="286"/>
      <c r="X8" s="289">
        <f>IFERROR(INDEX(Rainfall_Dry!$O$2:$O$217,MATCH(B8, Rainfall_Dry!$A$2:$A$217,0)),"")</f>
        <v>6.900000125</v>
      </c>
      <c r="Y8" s="270">
        <v>12.565665055683967</v>
      </c>
      <c r="Z8" s="270">
        <v>0.9665896196679955</v>
      </c>
      <c r="AA8" s="270">
        <v>86.467745324648035</v>
      </c>
      <c r="AB8" s="271" t="s">
        <v>2690</v>
      </c>
      <c r="AC8" s="270">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f>IFERROR(AVERAGE('Dry_Litterbag Placem_Collection'!O9,'Dry_Litterbag Placem_Collection'!R9),"")</f>
        <v>2.95</v>
      </c>
      <c r="AI8" s="290">
        <f>IFERROR(AVERAGE('Dry_Litterbag Placem_Collection'!N9,'Dry_Litterbag Placem_Collection'!Q9),"")</f>
        <v>24.75</v>
      </c>
      <c r="AJ8" s="289">
        <f>INDEX(Coordinates!$B$2:$B$197,MATCH(G8,Coordinates!$J$2:$J$197,0))</f>
        <v>-3.3977630360000002</v>
      </c>
      <c r="AK8" s="289">
        <f>INDEX(Coordinates!$C$2:$C$197,MATCH(G8,Coordinates!$J$2:$J$197,0))</f>
        <v>34.837600969999997</v>
      </c>
      <c r="AL8" s="289" t="str">
        <f>IF(ISNUMBER(SEARCH("C", 'Dry_Litterbag Placem_Collection'!S9)),"YES","")</f>
        <v/>
      </c>
      <c r="AM8" s="289" t="str">
        <f>IF(ISNUMBER(SEARCH("H", 'Dry_Litterbag Placem_Collection'!S9)),"YES","")</f>
        <v>YES</v>
      </c>
      <c r="AN8" s="289" t="str">
        <f>IF(ISNUMBER(SEARCH("R", 'Dry_Litterbag Placem_Collection'!S9)),"YES","")</f>
        <v/>
      </c>
      <c r="BA8" s="203" t="s">
        <v>13</v>
      </c>
      <c r="BB8" s="183"/>
      <c r="BC8" s="183"/>
      <c r="BD8" s="183"/>
      <c r="BE8" s="183"/>
      <c r="BF8" s="183"/>
      <c r="BG8" s="183">
        <v>9.9199999999999997E-2</v>
      </c>
    </row>
    <row r="9" spans="1:60">
      <c r="A9" s="281" t="s">
        <v>2677</v>
      </c>
      <c r="B9" s="282">
        <f>'Dry_Litterbag Placem_Collection'!A10</f>
        <v>8</v>
      </c>
      <c r="C9" s="282" t="str">
        <f>'Dry_Litterbag Placem_Collection'!B10</f>
        <v>Makao</v>
      </c>
      <c r="D9" s="282" t="s">
        <v>2677</v>
      </c>
      <c r="E9" s="282" t="s">
        <v>2678</v>
      </c>
      <c r="F9" s="282">
        <v>1</v>
      </c>
      <c r="G9" s="283" t="str">
        <f>'Dry_Litterbag Placem_Collection'!C10</f>
        <v>Dry_Ag1_T8</v>
      </c>
      <c r="H9" s="284" t="s">
        <v>2559</v>
      </c>
      <c r="I9" s="285" t="s">
        <v>1147</v>
      </c>
      <c r="J9" s="282" t="str">
        <f>IF(ISBLANK('Dry_Litterbag Placem_Collection'!J10),"","G"&amp;""&amp;'Dry_Litterbag Placem_Collection'!J10)</f>
        <v>G228</v>
      </c>
      <c r="K9" s="286">
        <f>IFERROR(INDEX('Green_rooibos initial weight'!$C$5:$C$1749,MATCH(J9, 'Green_rooibos initial weight'!$A$5:$A$1749,0)),"")</f>
        <v>1.976</v>
      </c>
      <c r="L9" s="286">
        <f t="shared" si="1"/>
        <v>1.7262</v>
      </c>
      <c r="M9" s="291"/>
      <c r="N9" s="291"/>
      <c r="O9" s="286">
        <f>IF(IFERROR(INDEX('Both teabags AfterDry'!$D$3:$D$900,MATCH(J9,'Both teabags AfterDry'!$A$3:$A$900,0)),"")="","",(IFERROR(INDEX('Both teabags AfterDry'!$D$3:$D$900,MATCH(J9,'Both teabags AfterDry'!$A$3:$A$900,0)),"")))</f>
        <v>0.83330000000000004</v>
      </c>
      <c r="P9" s="286">
        <f t="shared" si="2"/>
        <v>0.68270000000000008</v>
      </c>
      <c r="Q9" s="291"/>
      <c r="R9" s="291"/>
      <c r="S9" s="287">
        <f>'Dry_Litterbag Placem_Collection'!E10</f>
        <v>42938</v>
      </c>
      <c r="T9" s="287">
        <f>IF('Dry_Litterbag Placem_Collection'!G10="","",'Dry_Litterbag Placem_Collection'!G10)</f>
        <v>43007</v>
      </c>
      <c r="U9" s="288">
        <f t="shared" si="0"/>
        <v>69</v>
      </c>
      <c r="V9" s="286">
        <f t="shared" si="3"/>
        <v>1.0434999999999999</v>
      </c>
      <c r="W9" s="286"/>
      <c r="X9" s="289">
        <f>IFERROR(INDEX(Rainfall_Dry!$O$2:$O$217,MATCH(B9, Rainfall_Dry!$A$2:$A$217,0)),"")</f>
        <v>6.900000125</v>
      </c>
      <c r="Y9" s="270">
        <v>12.565665055683967</v>
      </c>
      <c r="Z9" s="270">
        <v>0.9665896196679955</v>
      </c>
      <c r="AA9" s="270">
        <v>86.467745324648035</v>
      </c>
      <c r="AB9" s="271" t="s">
        <v>2690</v>
      </c>
      <c r="AC9" s="270">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f>IFERROR(AVERAGE('Dry_Litterbag Placem_Collection'!O10,'Dry_Litterbag Placem_Collection'!R10),"")</f>
        <v>2.5999999999999996</v>
      </c>
      <c r="AI9" s="290">
        <f>IFERROR(AVERAGE('Dry_Litterbag Placem_Collection'!N10,'Dry_Litterbag Placem_Collection'!Q10),"")</f>
        <v>26</v>
      </c>
      <c r="AJ9" s="289">
        <f>INDEX(Coordinates!$B$2:$B$197,MATCH(G9,Coordinates!$J$2:$J$197,0))</f>
        <v>-3.3977320230000001</v>
      </c>
      <c r="AK9" s="289">
        <f>INDEX(Coordinates!$C$2:$C$197,MATCH(G9,Coordinates!$J$2:$J$197,0))</f>
        <v>34.837561989999998</v>
      </c>
      <c r="AL9" s="289" t="str">
        <f>IF(ISNUMBER(SEARCH("C", 'Dry_Litterbag Placem_Collection'!S10)),"YES","")</f>
        <v/>
      </c>
      <c r="AM9" s="289" t="str">
        <f>IF(ISNUMBER(SEARCH("H", 'Dry_Litterbag Placem_Collection'!S10)),"YES","")</f>
        <v/>
      </c>
      <c r="AN9" s="289" t="str">
        <f>IF(ISNUMBER(SEARCH("R", 'Dry_Litterbag Placem_Collection'!S10)),"YES","")</f>
        <v>YES</v>
      </c>
      <c r="BA9" s="203" t="s">
        <v>14</v>
      </c>
      <c r="BB9" s="183"/>
      <c r="BC9" s="183"/>
      <c r="BD9" s="183"/>
      <c r="BE9" s="183"/>
      <c r="BF9" s="183"/>
      <c r="BG9" s="183">
        <v>1</v>
      </c>
    </row>
    <row r="10" spans="1:60">
      <c r="A10" s="281" t="s">
        <v>2677</v>
      </c>
      <c r="B10" s="282">
        <f>'Dry_Litterbag Placem_Collection'!A11</f>
        <v>9</v>
      </c>
      <c r="C10" s="282" t="str">
        <f>'Dry_Litterbag Placem_Collection'!B11</f>
        <v>Makao</v>
      </c>
      <c r="D10" s="282" t="s">
        <v>2677</v>
      </c>
      <c r="E10" s="282" t="s">
        <v>2678</v>
      </c>
      <c r="F10" s="282">
        <v>2</v>
      </c>
      <c r="G10" s="283" t="str">
        <f>'Dry_Litterbag Placem_Collection'!C11</f>
        <v>Dry_Ag2_T1</v>
      </c>
      <c r="H10" s="284" t="s">
        <v>2559</v>
      </c>
      <c r="I10" s="285" t="s">
        <v>1147</v>
      </c>
      <c r="J10" s="282" t="str">
        <f>IF(ISBLANK('Dry_Litterbag Placem_Collection'!J11),"","G"&amp;""&amp;'Dry_Litterbag Placem_Collection'!J11)</f>
        <v>G277</v>
      </c>
      <c r="K10" s="286">
        <f>IFERROR(INDEX('Green_rooibos initial weight'!$C$5:$C$1749,MATCH(J10, 'Green_rooibos initial weight'!$A$5:$A$1749,0)),"")</f>
        <v>1.93</v>
      </c>
      <c r="L10" s="286">
        <f t="shared" si="1"/>
        <v>1.6801999999999999</v>
      </c>
      <c r="M10" s="291"/>
      <c r="N10" s="291"/>
      <c r="O10" s="286">
        <f>IF(IFERROR(INDEX('Both teabags AfterDry'!$D$3:$D$900,MATCH(J10,'Both teabags AfterDry'!$A$3:$A$900,0)),"")="","",(IFERROR(INDEX('Both teabags AfterDry'!$D$3:$D$900,MATCH(J10,'Both teabags AfterDry'!$A$3:$A$900,0)),"")))</f>
        <v>1.9345000000000001</v>
      </c>
      <c r="P10" s="286">
        <f t="shared" si="2"/>
        <v>1.7839</v>
      </c>
      <c r="Q10" s="291"/>
      <c r="R10" s="291"/>
      <c r="S10" s="287">
        <f>'Dry_Litterbag Placem_Collection'!E11</f>
        <v>42938</v>
      </c>
      <c r="T10" s="287">
        <f>IF('Dry_Litterbag Placem_Collection'!G11="","",'Dry_Litterbag Placem_Collection'!G11)</f>
        <v>43007</v>
      </c>
      <c r="U10" s="288">
        <f t="shared" si="0"/>
        <v>69</v>
      </c>
      <c r="V10" s="286">
        <f t="shared" si="3"/>
        <v>-0.10370000000000013</v>
      </c>
      <c r="W10" s="286"/>
      <c r="X10" s="289">
        <f>IFERROR(INDEX(Rainfall_Dry!$O$2:$O$217,MATCH(B10, Rainfall_Dry!$A$2:$A$217,0)),"")</f>
        <v>6.900000125</v>
      </c>
      <c r="Y10" s="270">
        <v>21.13063730679653</v>
      </c>
      <c r="Z10" s="270">
        <v>3.0912555579081076</v>
      </c>
      <c r="AA10" s="270">
        <v>75.778107135295357</v>
      </c>
      <c r="AB10" s="271" t="s">
        <v>2688</v>
      </c>
      <c r="AC10" s="270">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f>IFERROR(AVERAGE('Dry_Litterbag Placem_Collection'!O11,'Dry_Litterbag Placem_Collection'!R11),"")</f>
        <v>3.3</v>
      </c>
      <c r="AI10" s="290">
        <f>IFERROR(AVERAGE('Dry_Litterbag Placem_Collection'!N11,'Dry_Litterbag Placem_Collection'!Q11),"")</f>
        <v>26.15</v>
      </c>
      <c r="AJ10" s="289">
        <f>INDEX(Coordinates!$B$2:$B$197,MATCH(G10,Coordinates!$J$2:$J$197,0))</f>
        <v>-3.3978290019999999</v>
      </c>
      <c r="AK10" s="289">
        <f>INDEX(Coordinates!$C$2:$C$197,MATCH(G10,Coordinates!$J$2:$J$197,0))</f>
        <v>34.837011969999999</v>
      </c>
      <c r="AL10" s="289" t="str">
        <f>IF(ISNUMBER(SEARCH("C", 'Dry_Litterbag Placem_Collection'!S11)),"YES","")</f>
        <v>YES</v>
      </c>
      <c r="AM10" s="289" t="str">
        <f>IF(ISNUMBER(SEARCH("H", 'Dry_Litterbag Placem_Collection'!S11)),"YES","")</f>
        <v>YES</v>
      </c>
      <c r="AN10" s="289" t="str">
        <f>IF(ISNUMBER(SEARCH("R", 'Dry_Litterbag Placem_Collection'!S11)),"YES","")</f>
        <v/>
      </c>
      <c r="BA10" s="203" t="s">
        <v>15</v>
      </c>
      <c r="BB10" s="183"/>
      <c r="BC10" s="183"/>
      <c r="BD10" s="183"/>
      <c r="BE10" s="183"/>
      <c r="BF10" s="183"/>
      <c r="BG10" s="183">
        <v>1</v>
      </c>
    </row>
    <row r="11" spans="1:60">
      <c r="A11" s="281" t="s">
        <v>2677</v>
      </c>
      <c r="B11" s="282">
        <f>'Dry_Litterbag Placem_Collection'!A12</f>
        <v>10</v>
      </c>
      <c r="C11" s="282" t="str">
        <f>'Dry_Litterbag Placem_Collection'!B12</f>
        <v>Makao</v>
      </c>
      <c r="D11" s="282" t="s">
        <v>2677</v>
      </c>
      <c r="E11" s="282" t="s">
        <v>2678</v>
      </c>
      <c r="F11" s="282">
        <v>2</v>
      </c>
      <c r="G11" s="283" t="str">
        <f>'Dry_Litterbag Placem_Collection'!C12</f>
        <v>Dry_Ag2_T2</v>
      </c>
      <c r="H11" s="284" t="s">
        <v>2559</v>
      </c>
      <c r="I11" s="285" t="s">
        <v>1147</v>
      </c>
      <c r="J11" s="282" t="str">
        <f>IF(ISBLANK('Dry_Litterbag Placem_Collection'!J12),"","G"&amp;""&amp;'Dry_Litterbag Placem_Collection'!J12)</f>
        <v>G310</v>
      </c>
      <c r="K11" s="286">
        <f>IFERROR(INDEX('Green_rooibos initial weight'!$C$5:$C$1749,MATCH(J11, 'Green_rooibos initial weight'!$A$5:$A$1749,0)),"")</f>
        <v>2.0459999999999998</v>
      </c>
      <c r="L11" s="286">
        <f t="shared" si="1"/>
        <v>1.7961999999999998</v>
      </c>
      <c r="M11" s="291"/>
      <c r="N11" s="291"/>
      <c r="O11" s="286" t="str">
        <f>IF(IFERROR(INDEX('Both teabags AfterDry'!$D$3:$D$900,MATCH(J11,'Both teabags AfterDry'!$A$3:$A$900,0)),"")="","",(IFERROR(INDEX('Both teabags AfterDry'!$D$3:$D$900,MATCH(J11,'Both teabags AfterDry'!$A$3:$A$900,0)),"")))</f>
        <v/>
      </c>
      <c r="P11" s="286" t="str">
        <f t="shared" si="2"/>
        <v/>
      </c>
      <c r="Q11" s="291"/>
      <c r="R11" s="291"/>
      <c r="S11" s="287">
        <f>'Dry_Litterbag Placem_Collection'!E12</f>
        <v>42938</v>
      </c>
      <c r="T11" s="287" t="str">
        <f>IF('Dry_Litterbag Placem_Collection'!G12="","",'Dry_Litterbag Placem_Collection'!G12)</f>
        <v/>
      </c>
      <c r="U11" s="288" t="str">
        <f t="shared" si="0"/>
        <v/>
      </c>
      <c r="V11" s="286" t="str">
        <f t="shared" si="3"/>
        <v/>
      </c>
      <c r="W11" s="286"/>
      <c r="X11" s="289" t="str">
        <f>IFERROR(INDEX(Rainfall_Dry!$O$2:$O$217,MATCH(B11, Rainfall_Dry!$A$2:$A$217,0)),"")</f>
        <v/>
      </c>
      <c r="Y11" s="270">
        <v>21.13063730679653</v>
      </c>
      <c r="Z11" s="270">
        <v>3.0912555579081076</v>
      </c>
      <c r="AA11" s="270">
        <v>75.778107135295357</v>
      </c>
      <c r="AB11" s="271" t="s">
        <v>2688</v>
      </c>
      <c r="AC11" s="270">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f>IFERROR(AVERAGE('Dry_Litterbag Placem_Collection'!O12,'Dry_Litterbag Placem_Collection'!R12),"")</f>
        <v>1.5</v>
      </c>
      <c r="AI11" s="290">
        <f>IFERROR(AVERAGE('Dry_Litterbag Placem_Collection'!N12,'Dry_Litterbag Placem_Collection'!Q12),"")</f>
        <v>26.1</v>
      </c>
      <c r="AJ11" s="289">
        <f>INDEX(Coordinates!$B$2:$B$197,MATCH(G11,Coordinates!$J$2:$J$197,0))</f>
        <v>-3.3978119869999999</v>
      </c>
      <c r="AK11" s="289">
        <f>INDEX(Coordinates!$C$2:$C$197,MATCH(G11,Coordinates!$J$2:$J$197,0))</f>
        <v>34.836968980000002</v>
      </c>
      <c r="AL11" s="289" t="str">
        <f>IF(ISNUMBER(SEARCH("C", 'Dry_Litterbag Placem_Collection'!S12)),"YES","")</f>
        <v/>
      </c>
      <c r="AM11" s="289" t="str">
        <f>IF(ISNUMBER(SEARCH("H", 'Dry_Litterbag Placem_Collection'!S12)),"YES","")</f>
        <v/>
      </c>
      <c r="AN11" s="289" t="str">
        <f>IF(ISNUMBER(SEARCH("R", 'Dry_Litterbag Placem_Collection'!S12)),"YES","")</f>
        <v/>
      </c>
    </row>
    <row r="12" spans="1:60">
      <c r="A12" s="281" t="s">
        <v>2677</v>
      </c>
      <c r="B12" s="282">
        <f>'Dry_Litterbag Placem_Collection'!A13</f>
        <v>11</v>
      </c>
      <c r="C12" s="282" t="str">
        <f>'Dry_Litterbag Placem_Collection'!B13</f>
        <v>Makao</v>
      </c>
      <c r="D12" s="282" t="s">
        <v>2677</v>
      </c>
      <c r="E12" s="282" t="s">
        <v>2678</v>
      </c>
      <c r="F12" s="282">
        <v>2</v>
      </c>
      <c r="G12" s="283" t="str">
        <f>'Dry_Litterbag Placem_Collection'!C13</f>
        <v>Dry_Ag2_T3</v>
      </c>
      <c r="H12" s="284" t="s">
        <v>2559</v>
      </c>
      <c r="I12" s="285" t="s">
        <v>1147</v>
      </c>
      <c r="J12" s="282" t="str">
        <f>IF(ISBLANK('Dry_Litterbag Placem_Collection'!J13),"","G"&amp;""&amp;'Dry_Litterbag Placem_Collection'!J13)</f>
        <v>G435</v>
      </c>
      <c r="K12" s="286">
        <f>IFERROR(INDEX('Green_rooibos initial weight'!$C$5:$C$1749,MATCH(J12, 'Green_rooibos initial weight'!$A$5:$A$1749,0)),"")</f>
        <v>2.0009999999999999</v>
      </c>
      <c r="L12" s="286">
        <f t="shared" si="1"/>
        <v>1.7511999999999999</v>
      </c>
      <c r="M12" s="291"/>
      <c r="N12" s="291"/>
      <c r="O12" s="286">
        <f>IF(IFERROR(INDEX('Both teabags AfterDry'!$D$3:$D$900,MATCH(J12,'Both teabags AfterDry'!$A$3:$A$900,0)),"")="","",(IFERROR(INDEX('Both teabags AfterDry'!$D$3:$D$900,MATCH(J12,'Both teabags AfterDry'!$A$3:$A$900,0)),"")))</f>
        <v>1.7934000000000001</v>
      </c>
      <c r="P12" s="286">
        <f t="shared" si="2"/>
        <v>1.6428</v>
      </c>
      <c r="Q12" s="291"/>
      <c r="R12" s="291"/>
      <c r="S12" s="287">
        <f>'Dry_Litterbag Placem_Collection'!E13</f>
        <v>42938</v>
      </c>
      <c r="T12" s="287">
        <f>IF('Dry_Litterbag Placem_Collection'!G13="","",'Dry_Litterbag Placem_Collection'!G13)</f>
        <v>43007</v>
      </c>
      <c r="U12" s="288">
        <f t="shared" si="0"/>
        <v>69</v>
      </c>
      <c r="V12" s="286">
        <f t="shared" si="3"/>
        <v>0.10839999999999983</v>
      </c>
      <c r="W12" s="286"/>
      <c r="X12" s="289">
        <f>IFERROR(INDEX(Rainfall_Dry!$O$2:$O$217,MATCH(B12, Rainfall_Dry!$A$2:$A$217,0)),"")</f>
        <v>6.900000125</v>
      </c>
      <c r="Y12" s="270">
        <v>21.13063730679653</v>
      </c>
      <c r="Z12" s="270">
        <v>3.0912555579081076</v>
      </c>
      <c r="AA12" s="270">
        <v>75.778107135295357</v>
      </c>
      <c r="AB12" s="271" t="s">
        <v>2688</v>
      </c>
      <c r="AC12" s="270">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f>IFERROR(AVERAGE('Dry_Litterbag Placem_Collection'!O13,'Dry_Litterbag Placem_Collection'!R13),"")</f>
        <v>5.3</v>
      </c>
      <c r="AI12" s="290">
        <f>IFERROR(AVERAGE('Dry_Litterbag Placem_Collection'!N13,'Dry_Litterbag Placem_Collection'!Q13),"")</f>
        <v>26.450000000000003</v>
      </c>
      <c r="AJ12" s="289">
        <f>INDEX(Coordinates!$B$2:$B$197,MATCH(G12,Coordinates!$J$2:$J$197,0))</f>
        <v>-3.3977929599999999</v>
      </c>
      <c r="AK12" s="289">
        <f>INDEX(Coordinates!$C$2:$C$197,MATCH(G12,Coordinates!$J$2:$J$197,0))</f>
        <v>34.837102999999999</v>
      </c>
      <c r="AL12" s="289" t="str">
        <f>IF(ISNUMBER(SEARCH("C", 'Dry_Litterbag Placem_Collection'!S13)),"YES","")</f>
        <v>YES</v>
      </c>
      <c r="AM12" s="289" t="str">
        <f>IF(ISNUMBER(SEARCH("H", 'Dry_Litterbag Placem_Collection'!S13)),"YES","")</f>
        <v>YES</v>
      </c>
      <c r="AN12" s="289" t="str">
        <f>IF(ISNUMBER(SEARCH("R", 'Dry_Litterbag Placem_Collection'!S13)),"YES","")</f>
        <v/>
      </c>
    </row>
    <row r="13" spans="1:60">
      <c r="A13" s="281" t="s">
        <v>2677</v>
      </c>
      <c r="B13" s="282">
        <f>'Dry_Litterbag Placem_Collection'!A14</f>
        <v>12</v>
      </c>
      <c r="C13" s="282" t="str">
        <f>'Dry_Litterbag Placem_Collection'!B14</f>
        <v>Makao</v>
      </c>
      <c r="D13" s="282" t="s">
        <v>2677</v>
      </c>
      <c r="E13" s="282" t="s">
        <v>2678</v>
      </c>
      <c r="F13" s="282">
        <v>2</v>
      </c>
      <c r="G13" s="283" t="str">
        <f>'Dry_Litterbag Placem_Collection'!C14</f>
        <v>Dry_Ag2_T4</v>
      </c>
      <c r="H13" s="284" t="s">
        <v>2559</v>
      </c>
      <c r="I13" s="285" t="s">
        <v>1147</v>
      </c>
      <c r="J13" s="282" t="str">
        <f>IF(ISBLANK('Dry_Litterbag Placem_Collection'!J14),"","G"&amp;""&amp;'Dry_Litterbag Placem_Collection'!J14)</f>
        <v/>
      </c>
      <c r="K13" s="286" t="str">
        <f>IFERROR(INDEX('Green_rooibos initial weight'!$C$5:$C$1749,MATCH(J13, 'Green_rooibos initial weight'!$A$5:$A$1749,0)),"")</f>
        <v/>
      </c>
      <c r="L13" s="286" t="str">
        <f t="shared" si="1"/>
        <v/>
      </c>
      <c r="M13" s="291"/>
      <c r="N13" s="291"/>
      <c r="O13" s="286" t="str">
        <f>IF(IFERROR(INDEX('Both teabags AfterDry'!$D$3:$D$900,MATCH(J13,'Both teabags AfterDry'!$A$3:$A$900,0)),"")="","",(IFERROR(INDEX('Both teabags AfterDry'!$D$3:$D$900,MATCH(J13,'Both teabags AfterDry'!$A$3:$A$900,0)),"")))</f>
        <v/>
      </c>
      <c r="P13" s="286" t="str">
        <f t="shared" si="2"/>
        <v/>
      </c>
      <c r="Q13" s="291"/>
      <c r="R13" s="291"/>
      <c r="S13" s="287">
        <f>'Dry_Litterbag Placem_Collection'!E14</f>
        <v>0</v>
      </c>
      <c r="T13" s="287" t="str">
        <f>IF('Dry_Litterbag Placem_Collection'!G14="","",'Dry_Litterbag Placem_Collection'!G14)</f>
        <v/>
      </c>
      <c r="U13" s="288" t="str">
        <f t="shared" si="0"/>
        <v/>
      </c>
      <c r="V13" s="286" t="str">
        <f t="shared" si="3"/>
        <v/>
      </c>
      <c r="W13" s="286"/>
      <c r="X13" s="289" t="str">
        <f>IFERROR(INDEX(Rainfall_Dry!$O$2:$O$217,MATCH(B13, Rainfall_Dry!$A$2:$A$217,0)),"")</f>
        <v/>
      </c>
      <c r="Y13" s="270">
        <v>21.13063730679653</v>
      </c>
      <c r="Z13" s="270">
        <v>3.0912555579081076</v>
      </c>
      <c r="AA13" s="270">
        <v>75.778107135295357</v>
      </c>
      <c r="AB13" s="271" t="s">
        <v>2688</v>
      </c>
      <c r="AC13" s="270">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t="str">
        <f>IFERROR(AVERAGE('Dry_Litterbag Placem_Collection'!O14,'Dry_Litterbag Placem_Collection'!R14),"")</f>
        <v/>
      </c>
      <c r="AI13" s="290" t="str">
        <f>IFERROR(AVERAGE('Dry_Litterbag Placem_Collection'!N14,'Dry_Litterbag Placem_Collection'!Q14),"")</f>
        <v/>
      </c>
      <c r="AJ13" s="289">
        <f>INDEX(Coordinates!$B$2:$B$197,MATCH(G13,Coordinates!$J$2:$J$197,0))</f>
        <v>-3.3979050260000001</v>
      </c>
      <c r="AK13" s="289">
        <f>INDEX(Coordinates!$C$2:$C$197,MATCH(G13,Coordinates!$J$2:$J$197,0))</f>
        <v>34.837123030000001</v>
      </c>
      <c r="AL13" s="289" t="str">
        <f>IF(ISNUMBER(SEARCH("C", 'Dry_Litterbag Placem_Collection'!S14)),"YES","")</f>
        <v/>
      </c>
      <c r="AM13" s="289" t="str">
        <f>IF(ISNUMBER(SEARCH("H", 'Dry_Litterbag Placem_Collection'!S14)),"YES","")</f>
        <v/>
      </c>
      <c r="AN13" s="289" t="str">
        <f>IF(ISNUMBER(SEARCH("R", 'Dry_Litterbag Placem_Collection'!S14)),"YES","")</f>
        <v/>
      </c>
    </row>
    <row r="14" spans="1:60">
      <c r="A14" s="281" t="s">
        <v>2677</v>
      </c>
      <c r="B14" s="282">
        <f>'Dry_Litterbag Placem_Collection'!A15</f>
        <v>13</v>
      </c>
      <c r="C14" s="282" t="str">
        <f>'Dry_Litterbag Placem_Collection'!B15</f>
        <v>Makao</v>
      </c>
      <c r="D14" s="282" t="s">
        <v>2677</v>
      </c>
      <c r="E14" s="282" t="s">
        <v>2678</v>
      </c>
      <c r="F14" s="282">
        <v>2</v>
      </c>
      <c r="G14" s="283" t="str">
        <f>'Dry_Litterbag Placem_Collection'!C15</f>
        <v>Dry_Ag2_T5</v>
      </c>
      <c r="H14" s="284" t="s">
        <v>2559</v>
      </c>
      <c r="I14" s="285" t="s">
        <v>1147</v>
      </c>
      <c r="J14" s="282" t="str">
        <f>IF(ISBLANK('Dry_Litterbag Placem_Collection'!J15),"","G"&amp;""&amp;'Dry_Litterbag Placem_Collection'!J15)</f>
        <v>G2</v>
      </c>
      <c r="K14" s="286">
        <f>IFERROR(INDEX('Green_rooibos initial weight'!$C$5:$C$1749,MATCH(J14, 'Green_rooibos initial weight'!$A$5:$A$1749,0)),"")</f>
        <v>2</v>
      </c>
      <c r="L14" s="286">
        <f t="shared" si="1"/>
        <v>1.7502</v>
      </c>
      <c r="M14" s="291"/>
      <c r="N14" s="291"/>
      <c r="O14" s="286">
        <f>IF(IFERROR(INDEX('Both teabags AfterDry'!$D$3:$D$900,MATCH(J14,'Both teabags AfterDry'!$A$3:$A$900,0)),"")="","",(IFERROR(INDEX('Both teabags AfterDry'!$D$3:$D$900,MATCH(J14,'Both teabags AfterDry'!$A$3:$A$900,0)),"")))</f>
        <v>1.7587999999999999</v>
      </c>
      <c r="P14" s="286">
        <f t="shared" si="2"/>
        <v>1.6081999999999999</v>
      </c>
      <c r="Q14" s="291"/>
      <c r="R14" s="291"/>
      <c r="S14" s="287">
        <f>'Dry_Litterbag Placem_Collection'!E15</f>
        <v>42938</v>
      </c>
      <c r="T14" s="287">
        <f>IF('Dry_Litterbag Placem_Collection'!G15="","",'Dry_Litterbag Placem_Collection'!G15)</f>
        <v>43007</v>
      </c>
      <c r="U14" s="288">
        <f t="shared" si="0"/>
        <v>69</v>
      </c>
      <c r="V14" s="286">
        <f t="shared" si="3"/>
        <v>0.14200000000000013</v>
      </c>
      <c r="W14" s="286"/>
      <c r="X14" s="289">
        <f>IFERROR(INDEX(Rainfall_Dry!$O$2:$O$217,MATCH(B14, Rainfall_Dry!$A$2:$A$217,0)),"")</f>
        <v>6.900000125</v>
      </c>
      <c r="Y14" s="270">
        <v>21.13063730679653</v>
      </c>
      <c r="Z14" s="270">
        <v>3.0912555579081076</v>
      </c>
      <c r="AA14" s="270">
        <v>75.778107135295357</v>
      </c>
      <c r="AB14" s="271" t="s">
        <v>2688</v>
      </c>
      <c r="AC14" s="270">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f>IFERROR(AVERAGE('Dry_Litterbag Placem_Collection'!O15,'Dry_Litterbag Placem_Collection'!R15),"")</f>
        <v>4.8</v>
      </c>
      <c r="AI14" s="290">
        <f>IFERROR(AVERAGE('Dry_Litterbag Placem_Collection'!N15,'Dry_Litterbag Placem_Collection'!Q15),"")</f>
        <v>26.1</v>
      </c>
      <c r="AJ14" s="289">
        <f>INDEX(Coordinates!$B$2:$B$197,MATCH(G14,Coordinates!$J$2:$J$197,0))</f>
        <v>-3.3979040199999999</v>
      </c>
      <c r="AK14" s="289">
        <f>INDEX(Coordinates!$C$2:$C$197,MATCH(G14,Coordinates!$J$2:$J$197,0))</f>
        <v>34.837027980000002</v>
      </c>
      <c r="AL14" s="289" t="str">
        <f>IF(ISNUMBER(SEARCH("C", 'Dry_Litterbag Placem_Collection'!S15)),"YES","")</f>
        <v>YES</v>
      </c>
      <c r="AM14" s="289" t="str">
        <f>IF(ISNUMBER(SEARCH("H", 'Dry_Litterbag Placem_Collection'!S15)),"YES","")</f>
        <v/>
      </c>
      <c r="AN14" s="289" t="str">
        <f>IF(ISNUMBER(SEARCH("R", 'Dry_Litterbag Placem_Collection'!S15)),"YES","")</f>
        <v/>
      </c>
    </row>
    <row r="15" spans="1:60">
      <c r="A15" s="281" t="s">
        <v>2677</v>
      </c>
      <c r="B15" s="282">
        <f>'Dry_Litterbag Placem_Collection'!A16</f>
        <v>14</v>
      </c>
      <c r="C15" s="282" t="str">
        <f>'Dry_Litterbag Placem_Collection'!B16</f>
        <v>Makao</v>
      </c>
      <c r="D15" s="282" t="s">
        <v>2677</v>
      </c>
      <c r="E15" s="282" t="s">
        <v>2678</v>
      </c>
      <c r="F15" s="282">
        <v>2</v>
      </c>
      <c r="G15" s="283" t="str">
        <f>'Dry_Litterbag Placem_Collection'!C16</f>
        <v>Dry_Ag2_T6</v>
      </c>
      <c r="H15" s="284" t="s">
        <v>2559</v>
      </c>
      <c r="I15" s="285" t="s">
        <v>1147</v>
      </c>
      <c r="J15" s="282" t="str">
        <f>IF(ISBLANK('Dry_Litterbag Placem_Collection'!J16),"","G"&amp;""&amp;'Dry_Litterbag Placem_Collection'!J16)</f>
        <v>G225</v>
      </c>
      <c r="K15" s="286">
        <f>IFERROR(INDEX('Green_rooibos initial weight'!$C$5:$C$1749,MATCH(J15, 'Green_rooibos initial weight'!$A$5:$A$1749,0)),"")</f>
        <v>2.117</v>
      </c>
      <c r="L15" s="286">
        <f t="shared" si="1"/>
        <v>1.8672</v>
      </c>
      <c r="M15" s="291"/>
      <c r="N15" s="291"/>
      <c r="O15" s="286">
        <f>IF(IFERROR(INDEX('Both teabags AfterDry'!$D$3:$D$900,MATCH(J15,'Both teabags AfterDry'!$A$3:$A$900,0)),"")="","",(IFERROR(INDEX('Both teabags AfterDry'!$D$3:$D$900,MATCH(J15,'Both teabags AfterDry'!$A$3:$A$900,0)),"")))</f>
        <v>1.25</v>
      </c>
      <c r="P15" s="286">
        <f t="shared" si="2"/>
        <v>1.0993999999999999</v>
      </c>
      <c r="Q15" s="291"/>
      <c r="R15" s="291"/>
      <c r="S15" s="287">
        <f>'Dry_Litterbag Placem_Collection'!E16</f>
        <v>42938</v>
      </c>
      <c r="T15" s="287">
        <f>IF('Dry_Litterbag Placem_Collection'!G16="","",'Dry_Litterbag Placem_Collection'!G16)</f>
        <v>43007</v>
      </c>
      <c r="U15" s="288">
        <f t="shared" si="0"/>
        <v>69</v>
      </c>
      <c r="V15" s="286">
        <f t="shared" si="3"/>
        <v>0.76780000000000004</v>
      </c>
      <c r="W15" s="286"/>
      <c r="X15" s="289">
        <f>IFERROR(INDEX(Rainfall_Dry!$O$2:$O$217,MATCH(B15, Rainfall_Dry!$A$2:$A$217,0)),"")</f>
        <v>6.900000125</v>
      </c>
      <c r="Y15" s="270">
        <v>21.13063730679653</v>
      </c>
      <c r="Z15" s="270">
        <v>3.0912555579081076</v>
      </c>
      <c r="AA15" s="270">
        <v>75.778107135295357</v>
      </c>
      <c r="AB15" s="271" t="s">
        <v>2688</v>
      </c>
      <c r="AC15" s="270">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f>IFERROR(AVERAGE('Dry_Litterbag Placem_Collection'!O16,'Dry_Litterbag Placem_Collection'!R16),"")</f>
        <v>3.4</v>
      </c>
      <c r="AI15" s="290">
        <f>IFERROR(AVERAGE('Dry_Litterbag Placem_Collection'!N16,'Dry_Litterbag Placem_Collection'!Q16),"")</f>
        <v>25.55</v>
      </c>
      <c r="AJ15" s="289">
        <f>INDEX(Coordinates!$B$2:$B$197,MATCH(G15,Coordinates!$J$2:$J$197,0))</f>
        <v>-3.397854986</v>
      </c>
      <c r="AK15" s="289">
        <f>INDEX(Coordinates!$C$2:$C$197,MATCH(G15,Coordinates!$J$2:$J$197,0))</f>
        <v>34.836874010000002</v>
      </c>
      <c r="AL15" s="289" t="str">
        <f>IF(ISNUMBER(SEARCH("C", 'Dry_Litterbag Placem_Collection'!S16)),"YES","")</f>
        <v/>
      </c>
      <c r="AM15" s="289" t="str">
        <f>IF(ISNUMBER(SEARCH("H", 'Dry_Litterbag Placem_Collection'!S16)),"YES","")</f>
        <v>YES</v>
      </c>
      <c r="AN15" s="289" t="str">
        <f>IF(ISNUMBER(SEARCH("R", 'Dry_Litterbag Placem_Collection'!S16)),"YES","")</f>
        <v/>
      </c>
    </row>
    <row r="16" spans="1:60">
      <c r="A16" s="281" t="s">
        <v>2677</v>
      </c>
      <c r="B16" s="282">
        <f>'Dry_Litterbag Placem_Collection'!A17</f>
        <v>15</v>
      </c>
      <c r="C16" s="282" t="str">
        <f>'Dry_Litterbag Placem_Collection'!B17</f>
        <v>Makao</v>
      </c>
      <c r="D16" s="282" t="s">
        <v>2677</v>
      </c>
      <c r="E16" s="282" t="s">
        <v>2678</v>
      </c>
      <c r="F16" s="282">
        <v>2</v>
      </c>
      <c r="G16" s="283" t="str">
        <f>'Dry_Litterbag Placem_Collection'!C17</f>
        <v>Dry_Ag2_T7</v>
      </c>
      <c r="H16" s="284" t="s">
        <v>2559</v>
      </c>
      <c r="I16" s="285" t="s">
        <v>1147</v>
      </c>
      <c r="J16" s="282" t="str">
        <f>IF(ISBLANK('Dry_Litterbag Placem_Collection'!J17),"","G"&amp;""&amp;'Dry_Litterbag Placem_Collection'!J17)</f>
        <v>G444</v>
      </c>
      <c r="K16" s="286">
        <f>IFERROR(INDEX('Green_rooibos initial weight'!$C$5:$C$1749,MATCH(J16, 'Green_rooibos initial weight'!$A$5:$A$1749,0)),"")</f>
        <v>2.0259999999999998</v>
      </c>
      <c r="L16" s="286">
        <f t="shared" si="1"/>
        <v>1.7761999999999998</v>
      </c>
      <c r="M16" s="291"/>
      <c r="N16" s="291"/>
      <c r="O16" s="286">
        <f>IF(IFERROR(INDEX('Both teabags AfterDry'!$D$3:$D$900,MATCH(J16,'Both teabags AfterDry'!$A$3:$A$900,0)),"")="","",(IFERROR(INDEX('Both teabags AfterDry'!$D$3:$D$900,MATCH(J16,'Both teabags AfterDry'!$A$3:$A$900,0)),"")))</f>
        <v>1.3574999999999999</v>
      </c>
      <c r="P16" s="286">
        <f t="shared" si="2"/>
        <v>1.2068999999999999</v>
      </c>
      <c r="Q16" s="291"/>
      <c r="R16" s="291"/>
      <c r="S16" s="287">
        <f>'Dry_Litterbag Placem_Collection'!E17</f>
        <v>42938</v>
      </c>
      <c r="T16" s="287">
        <f>IF('Dry_Litterbag Placem_Collection'!G17="","",'Dry_Litterbag Placem_Collection'!G17)</f>
        <v>43007</v>
      </c>
      <c r="U16" s="288">
        <f t="shared" si="0"/>
        <v>69</v>
      </c>
      <c r="V16" s="286">
        <f t="shared" si="3"/>
        <v>0.56929999999999992</v>
      </c>
      <c r="W16" s="286"/>
      <c r="X16" s="289">
        <f>IFERROR(INDEX(Rainfall_Dry!$O$2:$O$217,MATCH(B16, Rainfall_Dry!$A$2:$A$217,0)),"")</f>
        <v>6.900000125</v>
      </c>
      <c r="Y16" s="270">
        <v>21.13063730679653</v>
      </c>
      <c r="Z16" s="270">
        <v>3.0912555579081076</v>
      </c>
      <c r="AA16" s="270">
        <v>75.778107135295357</v>
      </c>
      <c r="AB16" s="271" t="s">
        <v>2688</v>
      </c>
      <c r="AC16" s="270">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f>IFERROR(AVERAGE('Dry_Litterbag Placem_Collection'!O17,'Dry_Litterbag Placem_Collection'!R17),"")</f>
        <v>3.0999999999999996</v>
      </c>
      <c r="AI16" s="290">
        <f>IFERROR(AVERAGE('Dry_Litterbag Placem_Collection'!N17,'Dry_Litterbag Placem_Collection'!Q17),"")</f>
        <v>28</v>
      </c>
      <c r="AJ16" s="289">
        <f>INDEX(Coordinates!$B$2:$B$197,MATCH(G16,Coordinates!$J$2:$J$197,0))</f>
        <v>-3.3978060349999999</v>
      </c>
      <c r="AK16" s="289">
        <f>INDEX(Coordinates!$C$2:$C$197,MATCH(G16,Coordinates!$J$2:$J$197,0))</f>
        <v>34.837023960000003</v>
      </c>
      <c r="AL16" s="289" t="str">
        <f>IF(ISNUMBER(SEARCH("C", 'Dry_Litterbag Placem_Collection'!S17)),"YES","")</f>
        <v>YES</v>
      </c>
      <c r="AM16" s="289" t="str">
        <f>IF(ISNUMBER(SEARCH("H", 'Dry_Litterbag Placem_Collection'!S17)),"YES","")</f>
        <v>YES</v>
      </c>
      <c r="AN16" s="289" t="str">
        <f>IF(ISNUMBER(SEARCH("R", 'Dry_Litterbag Placem_Collection'!S17)),"YES","")</f>
        <v/>
      </c>
    </row>
    <row r="17" spans="1:40">
      <c r="A17" s="281" t="s">
        <v>2677</v>
      </c>
      <c r="B17" s="282">
        <f>'Dry_Litterbag Placem_Collection'!A18</f>
        <v>16</v>
      </c>
      <c r="C17" s="282" t="str">
        <f>'Dry_Litterbag Placem_Collection'!B18</f>
        <v>Makao</v>
      </c>
      <c r="D17" s="282" t="s">
        <v>2677</v>
      </c>
      <c r="E17" s="282" t="s">
        <v>2678</v>
      </c>
      <c r="F17" s="282">
        <v>2</v>
      </c>
      <c r="G17" s="283" t="str">
        <f>'Dry_Litterbag Placem_Collection'!C18</f>
        <v>Dry_Ag2_T8</v>
      </c>
      <c r="H17" s="284" t="s">
        <v>2559</v>
      </c>
      <c r="I17" s="285" t="s">
        <v>1147</v>
      </c>
      <c r="J17" s="282" t="str">
        <f>IF(ISBLANK('Dry_Litterbag Placem_Collection'!J18),"","G"&amp;""&amp;'Dry_Litterbag Placem_Collection'!J18)</f>
        <v>G376</v>
      </c>
      <c r="K17" s="286">
        <f>IFERROR(INDEX('Green_rooibos initial weight'!$C$5:$C$1749,MATCH(J17, 'Green_rooibos initial weight'!$A$5:$A$1749,0)),"")</f>
        <v>2.0329999999999999</v>
      </c>
      <c r="L17" s="286">
        <f t="shared" si="1"/>
        <v>1.7831999999999999</v>
      </c>
      <c r="M17" s="291"/>
      <c r="N17" s="291"/>
      <c r="O17" s="286" t="str">
        <f>IF(IFERROR(INDEX('Both teabags AfterDry'!$D$3:$D$900,MATCH(J17,'Both teabags AfterDry'!$A$3:$A$900,0)),"")="","",(IFERROR(INDEX('Both teabags AfterDry'!$D$3:$D$900,MATCH(J17,'Both teabags AfterDry'!$A$3:$A$900,0)),"")))</f>
        <v/>
      </c>
      <c r="P17" s="286" t="str">
        <f t="shared" si="2"/>
        <v/>
      </c>
      <c r="Q17" s="291"/>
      <c r="R17" s="291"/>
      <c r="S17" s="287">
        <f>'Dry_Litterbag Placem_Collection'!E18</f>
        <v>42938</v>
      </c>
      <c r="T17" s="287">
        <f>IF('Dry_Litterbag Placem_Collection'!G18="","",'Dry_Litterbag Placem_Collection'!G18)</f>
        <v>43007</v>
      </c>
      <c r="U17" s="288">
        <f t="shared" si="0"/>
        <v>69</v>
      </c>
      <c r="V17" s="286" t="str">
        <f t="shared" si="3"/>
        <v/>
      </c>
      <c r="W17" s="286"/>
      <c r="X17" s="289">
        <f>IFERROR(INDEX(Rainfall_Dry!$O$2:$O$217,MATCH(B17, Rainfall_Dry!$A$2:$A$217,0)),"")</f>
        <v>6.900000125</v>
      </c>
      <c r="Y17" s="270">
        <v>21.13063730679653</v>
      </c>
      <c r="Z17" s="270">
        <v>3.0912555579081076</v>
      </c>
      <c r="AA17" s="270">
        <v>75.778107135295357</v>
      </c>
      <c r="AB17" s="271" t="s">
        <v>2688</v>
      </c>
      <c r="AC17" s="270">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f>IFERROR(AVERAGE('Dry_Litterbag Placem_Collection'!O18,'Dry_Litterbag Placem_Collection'!R18),"")</f>
        <v>9.1999999999999993</v>
      </c>
      <c r="AI17" s="290">
        <f>IFERROR(AVERAGE('Dry_Litterbag Placem_Collection'!N18,'Dry_Litterbag Placem_Collection'!Q18),"")</f>
        <v>27.049999999999997</v>
      </c>
      <c r="AJ17" s="289">
        <f>INDEX(Coordinates!$B$2:$B$197,MATCH(G17,Coordinates!$J$2:$J$197,0))</f>
        <v>-3.3977669760000002</v>
      </c>
      <c r="AK17" s="289">
        <f>INDEX(Coordinates!$C$2:$C$197,MATCH(G17,Coordinates!$J$2:$J$197,0))</f>
        <v>34.837181039999997</v>
      </c>
      <c r="AL17" s="289" t="str">
        <f>IF(ISNUMBER(SEARCH("C", 'Dry_Litterbag Placem_Collection'!S18)),"YES","")</f>
        <v>YES</v>
      </c>
      <c r="AM17" s="289" t="str">
        <f>IF(ISNUMBER(SEARCH("H", 'Dry_Litterbag Placem_Collection'!S18)),"YES","")</f>
        <v>YES</v>
      </c>
      <c r="AN17" s="289" t="str">
        <f>IF(ISNUMBER(SEARCH("R", 'Dry_Litterbag Placem_Collection'!S18)),"YES","")</f>
        <v/>
      </c>
    </row>
    <row r="18" spans="1:40">
      <c r="A18" s="281" t="s">
        <v>2677</v>
      </c>
      <c r="B18" s="282">
        <f>'Dry_Litterbag Placem_Collection'!A19</f>
        <v>17</v>
      </c>
      <c r="C18" s="282" t="str">
        <f>'Dry_Litterbag Placem_Collection'!B19</f>
        <v>Makao</v>
      </c>
      <c r="D18" s="282" t="s">
        <v>2677</v>
      </c>
      <c r="E18" s="282" t="s">
        <v>2678</v>
      </c>
      <c r="F18" s="282">
        <v>3</v>
      </c>
      <c r="G18" s="283" t="str">
        <f>'Dry_Litterbag Placem_Collection'!C19</f>
        <v>Dry_Ag3_T1</v>
      </c>
      <c r="H18" s="284" t="s">
        <v>2559</v>
      </c>
      <c r="I18" s="285" t="s">
        <v>1147</v>
      </c>
      <c r="J18" s="282" t="str">
        <f>IF(ISBLANK('Dry_Litterbag Placem_Collection'!J19),"","G"&amp;""&amp;'Dry_Litterbag Placem_Collection'!J19)</f>
        <v>G209</v>
      </c>
      <c r="K18" s="286">
        <f>IFERROR(INDEX('Green_rooibos initial weight'!$C$5:$C$1749,MATCH(J18, 'Green_rooibos initial weight'!$A$5:$A$1749,0)),"")</f>
        <v>2.1160000000000001</v>
      </c>
      <c r="L18" s="286">
        <f t="shared" si="1"/>
        <v>1.8662000000000001</v>
      </c>
      <c r="M18" s="291"/>
      <c r="N18" s="291"/>
      <c r="O18" s="286">
        <f>IF(IFERROR(INDEX('Both teabags AfterDry'!$D$3:$D$900,MATCH(J18,'Both teabags AfterDry'!$A$3:$A$900,0)),"")="","",(IFERROR(INDEX('Both teabags AfterDry'!$D$3:$D$900,MATCH(J18,'Both teabags AfterDry'!$A$3:$A$900,0)),"")))</f>
        <v>1.9087000000000001</v>
      </c>
      <c r="P18" s="286">
        <f t="shared" si="2"/>
        <v>1.7581</v>
      </c>
      <c r="Q18" s="291"/>
      <c r="R18" s="291"/>
      <c r="S18" s="287">
        <f>'Dry_Litterbag Placem_Collection'!E19</f>
        <v>42936</v>
      </c>
      <c r="T18" s="287">
        <f>IF('Dry_Litterbag Placem_Collection'!G19="","",'Dry_Litterbag Placem_Collection'!G19)</f>
        <v>43007</v>
      </c>
      <c r="U18" s="288">
        <f t="shared" si="0"/>
        <v>71</v>
      </c>
      <c r="V18" s="286">
        <f t="shared" si="3"/>
        <v>0.10810000000000008</v>
      </c>
      <c r="W18" s="286"/>
      <c r="X18" s="289">
        <f>IFERROR(INDEX(Rainfall_Dry!$O$2:$O$217,MATCH(B18, Rainfall_Dry!$A$2:$A$217,0)),"")</f>
        <v>6.900000125</v>
      </c>
      <c r="Y18" s="270">
        <v>54.080969906906262</v>
      </c>
      <c r="Z18" s="270">
        <v>21.264484651351896</v>
      </c>
      <c r="AA18" s="270">
        <v>24.654545441741845</v>
      </c>
      <c r="AB18" s="271" t="s">
        <v>2691</v>
      </c>
      <c r="AC18" s="270">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f>IFERROR(AVERAGE('Dry_Litterbag Placem_Collection'!O19,'Dry_Litterbag Placem_Collection'!R19),"")</f>
        <v>12.9</v>
      </c>
      <c r="AI18" s="290">
        <f>IFERROR(AVERAGE('Dry_Litterbag Placem_Collection'!N19,'Dry_Litterbag Placem_Collection'!Q19),"")</f>
        <v>26.2</v>
      </c>
      <c r="AJ18" s="289">
        <f>INDEX(Coordinates!$B$2:$B$197,MATCH(G18,Coordinates!$J$2:$J$197,0))</f>
        <v>-3.3854090330000002</v>
      </c>
      <c r="AK18" s="289">
        <f>INDEX(Coordinates!$C$2:$C$197,MATCH(G18,Coordinates!$J$2:$J$197,0))</f>
        <v>34.818901029999999</v>
      </c>
      <c r="AL18" s="289" t="str">
        <f>IF(ISNUMBER(SEARCH("C", 'Dry_Litterbag Placem_Collection'!S19)),"YES","")</f>
        <v/>
      </c>
      <c r="AM18" s="289" t="str">
        <f>IF(ISNUMBER(SEARCH("H", 'Dry_Litterbag Placem_Collection'!S19)),"YES","")</f>
        <v/>
      </c>
      <c r="AN18" s="289" t="str">
        <f>IF(ISNUMBER(SEARCH("R", 'Dry_Litterbag Placem_Collection'!S19)),"YES","")</f>
        <v/>
      </c>
    </row>
    <row r="19" spans="1:40">
      <c r="A19" s="281" t="s">
        <v>2677</v>
      </c>
      <c r="B19" s="282">
        <f>'Dry_Litterbag Placem_Collection'!A20</f>
        <v>18</v>
      </c>
      <c r="C19" s="282" t="str">
        <f>'Dry_Litterbag Placem_Collection'!B20</f>
        <v>Makao</v>
      </c>
      <c r="D19" s="282" t="s">
        <v>2677</v>
      </c>
      <c r="E19" s="282" t="s">
        <v>2678</v>
      </c>
      <c r="F19" s="282">
        <v>3</v>
      </c>
      <c r="G19" s="283" t="str">
        <f>'Dry_Litterbag Placem_Collection'!C20</f>
        <v>Dry_Ag3_T2</v>
      </c>
      <c r="H19" s="284" t="s">
        <v>2559</v>
      </c>
      <c r="I19" s="285" t="s">
        <v>1147</v>
      </c>
      <c r="J19" s="282" t="str">
        <f>IF(ISBLANK('Dry_Litterbag Placem_Collection'!J20),"","G"&amp;""&amp;'Dry_Litterbag Placem_Collection'!J20)</f>
        <v>G10</v>
      </c>
      <c r="K19" s="286">
        <f>IFERROR(INDEX('Green_rooibos initial weight'!$C$5:$C$1749,MATCH(J19, 'Green_rooibos initial weight'!$A$5:$A$1749,0)),"")</f>
        <v>1.9710000000000001</v>
      </c>
      <c r="L19" s="286">
        <f t="shared" si="1"/>
        <v>1.7212000000000001</v>
      </c>
      <c r="M19" s="291"/>
      <c r="N19" s="291"/>
      <c r="O19" s="286">
        <f>IF(IFERROR(INDEX('Both teabags AfterDry'!$D$3:$D$900,MATCH(J19,'Both teabags AfterDry'!$A$3:$A$900,0)),"")="","",(IFERROR(INDEX('Both teabags AfterDry'!$D$3:$D$900,MATCH(J19,'Both teabags AfterDry'!$A$3:$A$900,0)),"")))</f>
        <v>1.7706999999999999</v>
      </c>
      <c r="P19" s="286">
        <f t="shared" si="2"/>
        <v>1.6200999999999999</v>
      </c>
      <c r="Q19" s="291"/>
      <c r="R19" s="291"/>
      <c r="S19" s="287">
        <f>'Dry_Litterbag Placem_Collection'!E20</f>
        <v>42936</v>
      </c>
      <c r="T19" s="287">
        <f>IF('Dry_Litterbag Placem_Collection'!G20="","",'Dry_Litterbag Placem_Collection'!G20)</f>
        <v>43007</v>
      </c>
      <c r="U19" s="288">
        <f t="shared" si="0"/>
        <v>71</v>
      </c>
      <c r="V19" s="286">
        <f t="shared" si="3"/>
        <v>0.10110000000000019</v>
      </c>
      <c r="W19" s="286"/>
      <c r="X19" s="289">
        <f>IFERROR(INDEX(Rainfall_Dry!$O$2:$O$217,MATCH(B19, Rainfall_Dry!$A$2:$A$217,0)),"")</f>
        <v>6.900000125</v>
      </c>
      <c r="Y19" s="270">
        <v>54.080969906906262</v>
      </c>
      <c r="Z19" s="270">
        <v>21.264484651351896</v>
      </c>
      <c r="AA19" s="270">
        <v>24.654545441741845</v>
      </c>
      <c r="AB19" s="271" t="s">
        <v>2691</v>
      </c>
      <c r="AC19" s="270">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f>IFERROR(AVERAGE('Dry_Litterbag Placem_Collection'!O20,'Dry_Litterbag Placem_Collection'!R20),"")</f>
        <v>11.15</v>
      </c>
      <c r="AI19" s="290">
        <f>IFERROR(AVERAGE('Dry_Litterbag Placem_Collection'!N20,'Dry_Litterbag Placem_Collection'!Q20),"")</f>
        <v>26.1</v>
      </c>
      <c r="AJ19" s="289">
        <f>INDEX(Coordinates!$B$2:$B$197,MATCH(G19,Coordinates!$J$2:$J$197,0))</f>
        <v>-3.385375002</v>
      </c>
      <c r="AK19" s="289">
        <f>INDEX(Coordinates!$C$2:$C$197,MATCH(G19,Coordinates!$J$2:$J$197,0))</f>
        <v>34.818939999999998</v>
      </c>
      <c r="AL19" s="289" t="str">
        <f>IF(ISNUMBER(SEARCH("C", 'Dry_Litterbag Placem_Collection'!S20)),"YES","")</f>
        <v/>
      </c>
      <c r="AM19" s="289" t="str">
        <f>IF(ISNUMBER(SEARCH("H", 'Dry_Litterbag Placem_Collection'!S20)),"YES","")</f>
        <v/>
      </c>
      <c r="AN19" s="289" t="str">
        <f>IF(ISNUMBER(SEARCH("R", 'Dry_Litterbag Placem_Collection'!S20)),"YES","")</f>
        <v/>
      </c>
    </row>
    <row r="20" spans="1:40">
      <c r="A20" s="281" t="s">
        <v>2677</v>
      </c>
      <c r="B20" s="282">
        <f>'Dry_Litterbag Placem_Collection'!A21</f>
        <v>19</v>
      </c>
      <c r="C20" s="282" t="str">
        <f>'Dry_Litterbag Placem_Collection'!B21</f>
        <v>Makao</v>
      </c>
      <c r="D20" s="282" t="s">
        <v>2677</v>
      </c>
      <c r="E20" s="282" t="s">
        <v>2678</v>
      </c>
      <c r="F20" s="282">
        <v>3</v>
      </c>
      <c r="G20" s="283" t="str">
        <f>'Dry_Litterbag Placem_Collection'!C21</f>
        <v>Dry_Ag3_T3</v>
      </c>
      <c r="H20" s="284" t="s">
        <v>2559</v>
      </c>
      <c r="I20" s="285" t="s">
        <v>1147</v>
      </c>
      <c r="J20" s="282" t="str">
        <f>IF(ISBLANK('Dry_Litterbag Placem_Collection'!J21),"","G"&amp;""&amp;'Dry_Litterbag Placem_Collection'!J21)</f>
        <v>G190</v>
      </c>
      <c r="K20" s="286">
        <f>IFERROR(INDEX('Green_rooibos initial weight'!$C$5:$C$1749,MATCH(J20, 'Green_rooibos initial weight'!$A$5:$A$1749,0)),"")</f>
        <v>1.909</v>
      </c>
      <c r="L20" s="286">
        <f t="shared" si="1"/>
        <v>1.6592</v>
      </c>
      <c r="M20" s="291"/>
      <c r="N20" s="291"/>
      <c r="O20" s="286">
        <f>IF(IFERROR(INDEX('Both teabags AfterDry'!$D$3:$D$900,MATCH(J20,'Both teabags AfterDry'!$A$3:$A$900,0)),"")="","",(IFERROR(INDEX('Both teabags AfterDry'!$D$3:$D$900,MATCH(J20,'Both teabags AfterDry'!$A$3:$A$900,0)),"")))</f>
        <v>1.7041999999999999</v>
      </c>
      <c r="P20" s="286">
        <f t="shared" si="2"/>
        <v>1.5535999999999999</v>
      </c>
      <c r="Q20" s="291"/>
      <c r="R20" s="291"/>
      <c r="S20" s="287">
        <f>'Dry_Litterbag Placem_Collection'!E21</f>
        <v>42936</v>
      </c>
      <c r="T20" s="287">
        <f>IF('Dry_Litterbag Placem_Collection'!G21="","",'Dry_Litterbag Placem_Collection'!G21)</f>
        <v>43007</v>
      </c>
      <c r="U20" s="288">
        <f t="shared" si="0"/>
        <v>71</v>
      </c>
      <c r="V20" s="286">
        <f t="shared" si="3"/>
        <v>0.10560000000000014</v>
      </c>
      <c r="W20" s="286"/>
      <c r="X20" s="289">
        <f>IFERROR(INDEX(Rainfall_Dry!$O$2:$O$217,MATCH(B20, Rainfall_Dry!$A$2:$A$217,0)),"")</f>
        <v>6.900000125</v>
      </c>
      <c r="Y20" s="270">
        <v>54.080969906906262</v>
      </c>
      <c r="Z20" s="270">
        <v>21.264484651351896</v>
      </c>
      <c r="AA20" s="270">
        <v>24.654545441741845</v>
      </c>
      <c r="AB20" s="271" t="s">
        <v>2691</v>
      </c>
      <c r="AC20" s="270">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f>IFERROR(AVERAGE('Dry_Litterbag Placem_Collection'!O21,'Dry_Litterbag Placem_Collection'!R21),"")</f>
        <v>15.75</v>
      </c>
      <c r="AI20" s="290">
        <f>IFERROR(AVERAGE('Dry_Litterbag Placem_Collection'!N21,'Dry_Litterbag Placem_Collection'!Q21),"")</f>
        <v>25.700000000000003</v>
      </c>
      <c r="AJ20" s="289">
        <f>INDEX(Coordinates!$B$2:$B$197,MATCH(G20,Coordinates!$J$2:$J$197,0))</f>
        <v>-3.3853589930000001</v>
      </c>
      <c r="AK20" s="289">
        <f>INDEX(Coordinates!$C$2:$C$197,MATCH(G20,Coordinates!$J$2:$J$197,0))</f>
        <v>34.818991969999999</v>
      </c>
      <c r="AL20" s="289" t="str">
        <f>IF(ISNUMBER(SEARCH("C", 'Dry_Litterbag Placem_Collection'!S21)),"YES","")</f>
        <v/>
      </c>
      <c r="AM20" s="289" t="str">
        <f>IF(ISNUMBER(SEARCH("H", 'Dry_Litterbag Placem_Collection'!S21)),"YES","")</f>
        <v>YES</v>
      </c>
      <c r="AN20" s="289" t="str">
        <f>IF(ISNUMBER(SEARCH("R", 'Dry_Litterbag Placem_Collection'!S21)),"YES","")</f>
        <v/>
      </c>
    </row>
    <row r="21" spans="1:40">
      <c r="A21" s="281" t="s">
        <v>2677</v>
      </c>
      <c r="B21" s="282">
        <f>'Dry_Litterbag Placem_Collection'!A22</f>
        <v>20</v>
      </c>
      <c r="C21" s="282" t="str">
        <f>'Dry_Litterbag Placem_Collection'!B22</f>
        <v>Makao</v>
      </c>
      <c r="D21" s="282" t="s">
        <v>2677</v>
      </c>
      <c r="E21" s="282" t="s">
        <v>2678</v>
      </c>
      <c r="F21" s="282">
        <v>3</v>
      </c>
      <c r="G21" s="283" t="str">
        <f>'Dry_Litterbag Placem_Collection'!C22</f>
        <v>Dry_Ag3_T4</v>
      </c>
      <c r="H21" s="284" t="s">
        <v>2559</v>
      </c>
      <c r="I21" s="285" t="s">
        <v>1147</v>
      </c>
      <c r="J21" s="282" t="str">
        <f>IF(ISBLANK('Dry_Litterbag Placem_Collection'!J22),"","G"&amp;""&amp;'Dry_Litterbag Placem_Collection'!J22)</f>
        <v>G38</v>
      </c>
      <c r="K21" s="286">
        <f>IFERROR(INDEX('Green_rooibos initial weight'!$C$5:$C$1749,MATCH(J21, 'Green_rooibos initial weight'!$A$5:$A$1749,0)),"")</f>
        <v>1.93</v>
      </c>
      <c r="L21" s="286">
        <f t="shared" si="1"/>
        <v>1.6801999999999999</v>
      </c>
      <c r="M21" s="291"/>
      <c r="N21" s="291"/>
      <c r="O21" s="286">
        <f>IF(IFERROR(INDEX('Both teabags AfterDry'!$D$3:$D$900,MATCH(J21,'Both teabags AfterDry'!$A$3:$A$900,0)),"")="","",(IFERROR(INDEX('Both teabags AfterDry'!$D$3:$D$900,MATCH(J21,'Both teabags AfterDry'!$A$3:$A$900,0)),"")))</f>
        <v>1.6738</v>
      </c>
      <c r="P21" s="286">
        <f t="shared" si="2"/>
        <v>1.5231999999999999</v>
      </c>
      <c r="Q21" s="291"/>
      <c r="R21" s="291"/>
      <c r="S21" s="287">
        <f>'Dry_Litterbag Placem_Collection'!E22</f>
        <v>42936</v>
      </c>
      <c r="T21" s="287">
        <f>IF('Dry_Litterbag Placem_Collection'!G22="","",'Dry_Litterbag Placem_Collection'!G22)</f>
        <v>43007</v>
      </c>
      <c r="U21" s="288">
        <f t="shared" si="0"/>
        <v>71</v>
      </c>
      <c r="V21" s="286">
        <f t="shared" si="3"/>
        <v>0.15700000000000003</v>
      </c>
      <c r="W21" s="286"/>
      <c r="X21" s="289">
        <f>IFERROR(INDEX(Rainfall_Dry!$O$2:$O$217,MATCH(B21, Rainfall_Dry!$A$2:$A$217,0)),"")</f>
        <v>6.900000125</v>
      </c>
      <c r="Y21" s="270">
        <v>54.080969906906262</v>
      </c>
      <c r="Z21" s="270">
        <v>21.264484651351896</v>
      </c>
      <c r="AA21" s="270">
        <v>24.654545441741845</v>
      </c>
      <c r="AB21" s="271" t="s">
        <v>2691</v>
      </c>
      <c r="AC21" s="270">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f>IFERROR(AVERAGE('Dry_Litterbag Placem_Collection'!O22,'Dry_Litterbag Placem_Collection'!R22),"")</f>
        <v>16</v>
      </c>
      <c r="AI21" s="290">
        <f>IFERROR(AVERAGE('Dry_Litterbag Placem_Collection'!N22,'Dry_Litterbag Placem_Collection'!Q22),"")</f>
        <v>26.3</v>
      </c>
      <c r="AJ21" s="289">
        <f>INDEX(Coordinates!$B$2:$B$197,MATCH(G21,Coordinates!$J$2:$J$197,0))</f>
        <v>-3.3853969629999998</v>
      </c>
      <c r="AK21" s="289">
        <f>INDEX(Coordinates!$C$2:$C$197,MATCH(G21,Coordinates!$J$2:$J$197,0))</f>
        <v>34.818977969999999</v>
      </c>
      <c r="AL21" s="289" t="str">
        <f>IF(ISNUMBER(SEARCH("C", 'Dry_Litterbag Placem_Collection'!S22)),"YES","")</f>
        <v/>
      </c>
      <c r="AM21" s="289" t="str">
        <f>IF(ISNUMBER(SEARCH("H", 'Dry_Litterbag Placem_Collection'!S22)),"YES","")</f>
        <v>YES</v>
      </c>
      <c r="AN21" s="289" t="str">
        <f>IF(ISNUMBER(SEARCH("R", 'Dry_Litterbag Placem_Collection'!S22)),"YES","")</f>
        <v/>
      </c>
    </row>
    <row r="22" spans="1:40">
      <c r="A22" s="281" t="s">
        <v>2677</v>
      </c>
      <c r="B22" s="282">
        <f>'Dry_Litterbag Placem_Collection'!A23</f>
        <v>21</v>
      </c>
      <c r="C22" s="282" t="str">
        <f>'Dry_Litterbag Placem_Collection'!B23</f>
        <v>Makao</v>
      </c>
      <c r="D22" s="282" t="s">
        <v>2677</v>
      </c>
      <c r="E22" s="282" t="s">
        <v>2678</v>
      </c>
      <c r="F22" s="282">
        <v>3</v>
      </c>
      <c r="G22" s="283" t="str">
        <f>'Dry_Litterbag Placem_Collection'!C23</f>
        <v>Dry_Ag3_T5</v>
      </c>
      <c r="H22" s="284" t="s">
        <v>2559</v>
      </c>
      <c r="I22" s="285" t="s">
        <v>1147</v>
      </c>
      <c r="J22" s="282" t="str">
        <f>IF(ISBLANK('Dry_Litterbag Placem_Collection'!J23),"","G"&amp;""&amp;'Dry_Litterbag Placem_Collection'!J23)</f>
        <v>G468</v>
      </c>
      <c r="K22" s="286">
        <f>IFERROR(INDEX('Green_rooibos initial weight'!$C$5:$C$1749,MATCH(J22, 'Green_rooibos initial weight'!$A$5:$A$1749,0)),"")</f>
        <v>2.1309999999999998</v>
      </c>
      <c r="L22" s="286">
        <f t="shared" si="1"/>
        <v>1.8811999999999998</v>
      </c>
      <c r="M22" s="291"/>
      <c r="N22" s="291"/>
      <c r="O22" s="286" t="str">
        <f>IF(IFERROR(INDEX('Both teabags AfterDry'!$D$3:$D$900,MATCH(J22,'Both teabags AfterDry'!$A$3:$A$900,0)),"")="","",(IFERROR(INDEX('Both teabags AfterDry'!$D$3:$D$900,MATCH(J22,'Both teabags AfterDry'!$A$3:$A$900,0)),"")))</f>
        <v/>
      </c>
      <c r="P22" s="286" t="str">
        <f t="shared" si="2"/>
        <v/>
      </c>
      <c r="Q22" s="291"/>
      <c r="R22" s="291"/>
      <c r="S22" s="287">
        <f>'Dry_Litterbag Placem_Collection'!E23</f>
        <v>42936</v>
      </c>
      <c r="T22" s="287">
        <f>IF('Dry_Litterbag Placem_Collection'!G23="","",'Dry_Litterbag Placem_Collection'!G23)</f>
        <v>43007</v>
      </c>
      <c r="U22" s="288">
        <f t="shared" si="0"/>
        <v>71</v>
      </c>
      <c r="V22" s="286" t="str">
        <f t="shared" si="3"/>
        <v/>
      </c>
      <c r="W22" s="286"/>
      <c r="X22" s="289">
        <f>IFERROR(INDEX(Rainfall_Dry!$O$2:$O$217,MATCH(B22, Rainfall_Dry!$A$2:$A$217,0)),"")</f>
        <v>6.900000125</v>
      </c>
      <c r="Y22" s="270">
        <v>54.080969906906262</v>
      </c>
      <c r="Z22" s="270">
        <v>21.264484651351896</v>
      </c>
      <c r="AA22" s="270">
        <v>24.654545441741845</v>
      </c>
      <c r="AB22" s="271" t="s">
        <v>2691</v>
      </c>
      <c r="AC22" s="270">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f>IFERROR(AVERAGE('Dry_Litterbag Placem_Collection'!O23,'Dry_Litterbag Placem_Collection'!R23),"")</f>
        <v>13.2</v>
      </c>
      <c r="AI22" s="290">
        <f>IFERROR(AVERAGE('Dry_Litterbag Placem_Collection'!N23,'Dry_Litterbag Placem_Collection'!Q23),"")</f>
        <v>26.1</v>
      </c>
      <c r="AJ22" s="289">
        <f>INDEX(Coordinates!$B$2:$B$197,MATCH(G22,Coordinates!$J$2:$J$197,0))</f>
        <v>-3.3854019919999998</v>
      </c>
      <c r="AK22" s="289">
        <f>INDEX(Coordinates!$C$2:$C$197,MATCH(G22,Coordinates!$J$2:$J$197,0))</f>
        <v>34.81894604</v>
      </c>
      <c r="AL22" s="289" t="str">
        <f>IF(ISNUMBER(SEARCH("C", 'Dry_Litterbag Placem_Collection'!S23)),"YES","")</f>
        <v/>
      </c>
      <c r="AM22" s="289" t="str">
        <f>IF(ISNUMBER(SEARCH("H", 'Dry_Litterbag Placem_Collection'!S23)),"YES","")</f>
        <v/>
      </c>
      <c r="AN22" s="289" t="str">
        <f>IF(ISNUMBER(SEARCH("R", 'Dry_Litterbag Placem_Collection'!S23)),"YES","")</f>
        <v/>
      </c>
    </row>
    <row r="23" spans="1:40">
      <c r="A23" s="281" t="s">
        <v>2677</v>
      </c>
      <c r="B23" s="282">
        <f>'Dry_Litterbag Placem_Collection'!A24</f>
        <v>22</v>
      </c>
      <c r="C23" s="282" t="str">
        <f>'Dry_Litterbag Placem_Collection'!B24</f>
        <v>Makao</v>
      </c>
      <c r="D23" s="282" t="s">
        <v>2677</v>
      </c>
      <c r="E23" s="282" t="s">
        <v>2678</v>
      </c>
      <c r="F23" s="282">
        <v>3</v>
      </c>
      <c r="G23" s="283" t="str">
        <f>'Dry_Litterbag Placem_Collection'!C24</f>
        <v>Dry_Ag3_T6</v>
      </c>
      <c r="H23" s="284" t="s">
        <v>2559</v>
      </c>
      <c r="I23" s="285" t="s">
        <v>1147</v>
      </c>
      <c r="J23" s="282" t="str">
        <f>IF(ISBLANK('Dry_Litterbag Placem_Collection'!J24),"","G"&amp;""&amp;'Dry_Litterbag Placem_Collection'!J24)</f>
        <v>G8</v>
      </c>
      <c r="K23" s="286">
        <f>IFERROR(INDEX('Green_rooibos initial weight'!$C$5:$C$1749,MATCH(J23, 'Green_rooibos initial weight'!$A$5:$A$1749,0)),"")</f>
        <v>2.0209999999999999</v>
      </c>
      <c r="L23" s="286">
        <f t="shared" si="1"/>
        <v>1.7711999999999999</v>
      </c>
      <c r="M23" s="291"/>
      <c r="N23" s="291"/>
      <c r="O23" s="286">
        <f>IF(IFERROR(INDEX('Both teabags AfterDry'!$D$3:$D$900,MATCH(J23,'Both teabags AfterDry'!$A$3:$A$900,0)),"")="","",(IFERROR(INDEX('Both teabags AfterDry'!$D$3:$D$900,MATCH(J23,'Both teabags AfterDry'!$A$3:$A$900,0)),"")))</f>
        <v>1.4722999999999999</v>
      </c>
      <c r="P23" s="286">
        <f t="shared" si="2"/>
        <v>1.3216999999999999</v>
      </c>
      <c r="Q23" s="291"/>
      <c r="R23" s="291"/>
      <c r="S23" s="287">
        <f>'Dry_Litterbag Placem_Collection'!E24</f>
        <v>42936</v>
      </c>
      <c r="T23" s="287">
        <f>IF('Dry_Litterbag Placem_Collection'!G24="","",'Dry_Litterbag Placem_Collection'!G24)</f>
        <v>43007</v>
      </c>
      <c r="U23" s="288">
        <f t="shared" si="0"/>
        <v>71</v>
      </c>
      <c r="V23" s="286">
        <f t="shared" si="3"/>
        <v>0.44950000000000001</v>
      </c>
      <c r="W23" s="286"/>
      <c r="X23" s="289">
        <f>IFERROR(INDEX(Rainfall_Dry!$O$2:$O$217,MATCH(B23, Rainfall_Dry!$A$2:$A$217,0)),"")</f>
        <v>6.900000125</v>
      </c>
      <c r="Y23" s="270">
        <v>54.080969906906262</v>
      </c>
      <c r="Z23" s="270">
        <v>21.264484651351896</v>
      </c>
      <c r="AA23" s="270">
        <v>24.654545441741845</v>
      </c>
      <c r="AB23" s="271" t="s">
        <v>2691</v>
      </c>
      <c r="AC23" s="270">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f>IFERROR(AVERAGE('Dry_Litterbag Placem_Collection'!O24,'Dry_Litterbag Placem_Collection'!R24),"")</f>
        <v>19.05</v>
      </c>
      <c r="AI23" s="290">
        <f>IFERROR(AVERAGE('Dry_Litterbag Placem_Collection'!N24,'Dry_Litterbag Placem_Collection'!Q24),"")</f>
        <v>25.75</v>
      </c>
      <c r="AJ23" s="289">
        <f>INDEX(Coordinates!$B$2:$B$197,MATCH(G23,Coordinates!$J$2:$J$197,0))</f>
        <v>-3.3854470029999999</v>
      </c>
      <c r="AK23" s="289">
        <f>INDEX(Coordinates!$C$2:$C$197,MATCH(G23,Coordinates!$J$2:$J$197,0))</f>
        <v>34.818946959999998</v>
      </c>
      <c r="AL23" s="289" t="str">
        <f>IF(ISNUMBER(SEARCH("C", 'Dry_Litterbag Placem_Collection'!S24)),"YES","")</f>
        <v/>
      </c>
      <c r="AM23" s="289" t="str">
        <f>IF(ISNUMBER(SEARCH("H", 'Dry_Litterbag Placem_Collection'!S24)),"YES","")</f>
        <v/>
      </c>
      <c r="AN23" s="289" t="str">
        <f>IF(ISNUMBER(SEARCH("R", 'Dry_Litterbag Placem_Collection'!S24)),"YES","")</f>
        <v/>
      </c>
    </row>
    <row r="24" spans="1:40">
      <c r="A24" s="281" t="s">
        <v>2677</v>
      </c>
      <c r="B24" s="282">
        <f>'Dry_Litterbag Placem_Collection'!A25</f>
        <v>23</v>
      </c>
      <c r="C24" s="282" t="str">
        <f>'Dry_Litterbag Placem_Collection'!B25</f>
        <v>Makao</v>
      </c>
      <c r="D24" s="282" t="s">
        <v>2677</v>
      </c>
      <c r="E24" s="282" t="s">
        <v>2678</v>
      </c>
      <c r="F24" s="282">
        <v>3</v>
      </c>
      <c r="G24" s="283" t="str">
        <f>'Dry_Litterbag Placem_Collection'!C25</f>
        <v>Dry_Ag3_T7</v>
      </c>
      <c r="H24" s="284" t="s">
        <v>2559</v>
      </c>
      <c r="I24" s="285" t="s">
        <v>1147</v>
      </c>
      <c r="J24" s="282" t="str">
        <f>IF(ISBLANK('Dry_Litterbag Placem_Collection'!J25),"","G"&amp;""&amp;'Dry_Litterbag Placem_Collection'!J25)</f>
        <v/>
      </c>
      <c r="K24" s="286" t="str">
        <f>IFERROR(INDEX('Green_rooibos initial weight'!$C$5:$C$1749,MATCH(J24, 'Green_rooibos initial weight'!$A$5:$A$1749,0)),"")</f>
        <v/>
      </c>
      <c r="L24" s="286" t="str">
        <f t="shared" si="1"/>
        <v/>
      </c>
      <c r="M24" s="291"/>
      <c r="N24" s="291"/>
      <c r="O24" s="286" t="str">
        <f>IF(IFERROR(INDEX('Both teabags AfterDry'!$D$3:$D$900,MATCH(J24,'Both teabags AfterDry'!$A$3:$A$900,0)),"")="","",(IFERROR(INDEX('Both teabags AfterDry'!$D$3:$D$900,MATCH(J24,'Both teabags AfterDry'!$A$3:$A$900,0)),"")))</f>
        <v/>
      </c>
      <c r="P24" s="286" t="str">
        <f t="shared" si="2"/>
        <v/>
      </c>
      <c r="Q24" s="291"/>
      <c r="R24" s="291"/>
      <c r="S24" s="287">
        <f>'Dry_Litterbag Placem_Collection'!E25</f>
        <v>0</v>
      </c>
      <c r="T24" s="287" t="str">
        <f>IF('Dry_Litterbag Placem_Collection'!G25="","",'Dry_Litterbag Placem_Collection'!G25)</f>
        <v/>
      </c>
      <c r="U24" s="288" t="str">
        <f t="shared" si="0"/>
        <v/>
      </c>
      <c r="V24" s="286" t="str">
        <f t="shared" si="3"/>
        <v/>
      </c>
      <c r="W24" s="286"/>
      <c r="X24" s="289" t="str">
        <f>IFERROR(INDEX(Rainfall_Dry!$O$2:$O$217,MATCH(B24, Rainfall_Dry!$A$2:$A$217,0)),"")</f>
        <v/>
      </c>
      <c r="Y24" s="270">
        <v>54.080969906906262</v>
      </c>
      <c r="Z24" s="270">
        <v>21.264484651351896</v>
      </c>
      <c r="AA24" s="270">
        <v>24.654545441741845</v>
      </c>
      <c r="AB24" s="271" t="s">
        <v>2691</v>
      </c>
      <c r="AC24" s="270">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t="str">
        <f>IFERROR(AVERAGE('Dry_Litterbag Placem_Collection'!O25,'Dry_Litterbag Placem_Collection'!R25),"")</f>
        <v/>
      </c>
      <c r="AI24" s="290" t="str">
        <f>IFERROR(AVERAGE('Dry_Litterbag Placem_Collection'!N25,'Dry_Litterbag Placem_Collection'!Q25),"")</f>
        <v/>
      </c>
      <c r="AJ24" s="289">
        <f>INDEX(Coordinates!$B$2:$B$197,MATCH(G24,Coordinates!$J$2:$J$197,0))</f>
        <v>-3.3854200130000001</v>
      </c>
      <c r="AK24" s="289">
        <f>INDEX(Coordinates!$C$2:$C$197,MATCH(G24,Coordinates!$J$2:$J$197,0))</f>
        <v>34.818856019999998</v>
      </c>
      <c r="AL24" s="289" t="str">
        <f>IF(ISNUMBER(SEARCH("C", 'Dry_Litterbag Placem_Collection'!S25)),"YES","")</f>
        <v/>
      </c>
      <c r="AM24" s="289" t="str">
        <f>IF(ISNUMBER(SEARCH("H", 'Dry_Litterbag Placem_Collection'!S25)),"YES","")</f>
        <v/>
      </c>
      <c r="AN24" s="289" t="str">
        <f>IF(ISNUMBER(SEARCH("R", 'Dry_Litterbag Placem_Collection'!S25)),"YES","")</f>
        <v/>
      </c>
    </row>
    <row r="25" spans="1:40">
      <c r="A25" s="281" t="s">
        <v>2677</v>
      </c>
      <c r="B25" s="282">
        <f>'Dry_Litterbag Placem_Collection'!A26</f>
        <v>24</v>
      </c>
      <c r="C25" s="282" t="str">
        <f>'Dry_Litterbag Placem_Collection'!B26</f>
        <v>Makao</v>
      </c>
      <c r="D25" s="282" t="s">
        <v>2677</v>
      </c>
      <c r="E25" s="282" t="s">
        <v>2678</v>
      </c>
      <c r="F25" s="282">
        <v>3</v>
      </c>
      <c r="G25" s="283" t="str">
        <f>'Dry_Litterbag Placem_Collection'!C26</f>
        <v>Dry_Ag3_T8</v>
      </c>
      <c r="H25" s="284" t="s">
        <v>2559</v>
      </c>
      <c r="I25" s="285" t="s">
        <v>1147</v>
      </c>
      <c r="J25" s="282" t="str">
        <f>IF(ISBLANK('Dry_Litterbag Placem_Collection'!J26),"","G"&amp;""&amp;'Dry_Litterbag Placem_Collection'!J26)</f>
        <v>G320</v>
      </c>
      <c r="K25" s="286">
        <f>IFERROR(INDEX('Green_rooibos initial weight'!$C$5:$C$1749,MATCH(J25, 'Green_rooibos initial weight'!$A$5:$A$1749,0)),"")</f>
        <v>2.044</v>
      </c>
      <c r="L25" s="286">
        <f t="shared" si="1"/>
        <v>1.7942</v>
      </c>
      <c r="M25" s="291"/>
      <c r="N25" s="291"/>
      <c r="O25" s="286">
        <f>IF(IFERROR(INDEX('Both teabags AfterDry'!$D$3:$D$900,MATCH(J25,'Both teabags AfterDry'!$A$3:$A$900,0)),"")="","",(IFERROR(INDEX('Both teabags AfterDry'!$D$3:$D$900,MATCH(J25,'Both teabags AfterDry'!$A$3:$A$900,0)),"")))</f>
        <v>1.7525999999999999</v>
      </c>
      <c r="P25" s="286">
        <f t="shared" si="2"/>
        <v>1.6019999999999999</v>
      </c>
      <c r="Q25" s="291"/>
      <c r="R25" s="291"/>
      <c r="S25" s="287">
        <f>'Dry_Litterbag Placem_Collection'!E26</f>
        <v>42936</v>
      </c>
      <c r="T25" s="287">
        <f>IF('Dry_Litterbag Placem_Collection'!G26="","",'Dry_Litterbag Placem_Collection'!G26)</f>
        <v>43007</v>
      </c>
      <c r="U25" s="288">
        <f t="shared" si="0"/>
        <v>71</v>
      </c>
      <c r="V25" s="286">
        <f t="shared" si="3"/>
        <v>0.19220000000000015</v>
      </c>
      <c r="W25" s="286"/>
      <c r="X25" s="289">
        <f>IFERROR(INDEX(Rainfall_Dry!$O$2:$O$217,MATCH(B25, Rainfall_Dry!$A$2:$A$217,0)),"")</f>
        <v>6.900000125</v>
      </c>
      <c r="Y25" s="270">
        <v>54.080969906906262</v>
      </c>
      <c r="Z25" s="270">
        <v>21.264484651351896</v>
      </c>
      <c r="AA25" s="270">
        <v>24.654545441741845</v>
      </c>
      <c r="AB25" s="271" t="s">
        <v>2691</v>
      </c>
      <c r="AC25" s="270">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f>IFERROR(AVERAGE('Dry_Litterbag Placem_Collection'!O26,'Dry_Litterbag Placem_Collection'!R26),"")</f>
        <v>15.6</v>
      </c>
      <c r="AI25" s="290">
        <f>IFERROR(AVERAGE('Dry_Litterbag Placem_Collection'!N26,'Dry_Litterbag Placem_Collection'!Q26),"")</f>
        <v>25.5</v>
      </c>
      <c r="AJ25" s="289">
        <f>INDEX(Coordinates!$B$2:$B$197,MATCH(G25,Coordinates!$J$2:$J$197,0))</f>
        <v>-3.3853829649999998</v>
      </c>
      <c r="AK25" s="289">
        <f>INDEX(Coordinates!$C$2:$C$197,MATCH(G25,Coordinates!$J$2:$J$197,0))</f>
        <v>34.818877980000003</v>
      </c>
      <c r="AL25" s="289" t="str">
        <f>IF(ISNUMBER(SEARCH("C", 'Dry_Litterbag Placem_Collection'!S26)),"YES","")</f>
        <v/>
      </c>
      <c r="AM25" s="289" t="str">
        <f>IF(ISNUMBER(SEARCH("H", 'Dry_Litterbag Placem_Collection'!S26)),"YES","")</f>
        <v/>
      </c>
      <c r="AN25" s="289" t="str">
        <f>IF(ISNUMBER(SEARCH("R", 'Dry_Litterbag Placem_Collection'!S26)),"YES","")</f>
        <v/>
      </c>
    </row>
    <row r="26" spans="1:40">
      <c r="A26" s="281" t="s">
        <v>2677</v>
      </c>
      <c r="B26" s="282">
        <f>'Dry_Litterbag Placem_Collection'!A27</f>
        <v>25</v>
      </c>
      <c r="C26" s="282" t="str">
        <f>'Dry_Litterbag Placem_Collection'!B27</f>
        <v>Makao</v>
      </c>
      <c r="D26" s="282" t="s">
        <v>2677</v>
      </c>
      <c r="E26" s="282" t="s">
        <v>2678</v>
      </c>
      <c r="F26" s="282">
        <v>4</v>
      </c>
      <c r="G26" s="283" t="str">
        <f>'Dry_Litterbag Placem_Collection'!C27</f>
        <v>Dry_Ag4_T1</v>
      </c>
      <c r="H26" s="284" t="s">
        <v>2559</v>
      </c>
      <c r="I26" s="285" t="s">
        <v>1147</v>
      </c>
      <c r="J26" s="282" t="str">
        <f>IF(ISBLANK('Dry_Litterbag Placem_Collection'!J27),"","G"&amp;""&amp;'Dry_Litterbag Placem_Collection'!J27)</f>
        <v>G322</v>
      </c>
      <c r="K26" s="286">
        <f>IFERROR(INDEX('Green_rooibos initial weight'!$C$5:$C$1749,MATCH(J26, 'Green_rooibos initial weight'!$A$5:$A$1749,0)),"")</f>
        <v>2.0169999999999999</v>
      </c>
      <c r="L26" s="286">
        <f t="shared" si="1"/>
        <v>1.7671999999999999</v>
      </c>
      <c r="M26" s="291"/>
      <c r="N26" s="291"/>
      <c r="O26" s="286">
        <f>IF(IFERROR(INDEX('Both teabags AfterDry'!$D$3:$D$900,MATCH(J26,'Both teabags AfterDry'!$A$3:$A$900,0)),"")="","",(IFERROR(INDEX('Both teabags AfterDry'!$D$3:$D$900,MATCH(J26,'Both teabags AfterDry'!$A$3:$A$900,0)),"")))</f>
        <v>1.8697999999999999</v>
      </c>
      <c r="P26" s="286">
        <f t="shared" si="2"/>
        <v>1.7191999999999998</v>
      </c>
      <c r="Q26" s="291"/>
      <c r="R26" s="291"/>
      <c r="S26" s="287">
        <f>'Dry_Litterbag Placem_Collection'!E27</f>
        <v>42936</v>
      </c>
      <c r="T26" s="287">
        <f>IF('Dry_Litterbag Placem_Collection'!G27="","",'Dry_Litterbag Placem_Collection'!G27)</f>
        <v>43007</v>
      </c>
      <c r="U26" s="288">
        <f t="shared" si="0"/>
        <v>71</v>
      </c>
      <c r="V26" s="286">
        <f t="shared" si="3"/>
        <v>4.8000000000000043E-2</v>
      </c>
      <c r="W26" s="286"/>
      <c r="X26" s="289">
        <f>IFERROR(INDEX(Rainfall_Dry!$O$2:$O$217,MATCH(B26, Rainfall_Dry!$A$2:$A$217,0)),"")</f>
        <v>6.900000125</v>
      </c>
      <c r="Y26" s="270">
        <v>51.960000000000008</v>
      </c>
      <c r="Z26" s="270">
        <v>18.919999999999995</v>
      </c>
      <c r="AA26" s="270">
        <v>29.120000000000005</v>
      </c>
      <c r="AB26" s="271" t="s">
        <v>2691</v>
      </c>
      <c r="AC26" s="270">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f>IFERROR(AVERAGE('Dry_Litterbag Placem_Collection'!O27,'Dry_Litterbag Placem_Collection'!R27),"")</f>
        <v>9.85</v>
      </c>
      <c r="AI26" s="290">
        <f>IFERROR(AVERAGE('Dry_Litterbag Placem_Collection'!N27,'Dry_Litterbag Placem_Collection'!Q27),"")</f>
        <v>25.4</v>
      </c>
      <c r="AJ26" s="289">
        <f>INDEX(Coordinates!$B$2:$B$197,MATCH(G26,Coordinates!$J$2:$J$197,0))</f>
        <v>-3.3849129919999998</v>
      </c>
      <c r="AK26" s="289">
        <f>INDEX(Coordinates!$C$2:$C$197,MATCH(G26,Coordinates!$J$2:$J$197,0))</f>
        <v>34.818899020000003</v>
      </c>
      <c r="AL26" s="289" t="str">
        <f>IF(ISNUMBER(SEARCH("C", 'Dry_Litterbag Placem_Collection'!S27)),"YES","")</f>
        <v/>
      </c>
      <c r="AM26" s="289" t="str">
        <f>IF(ISNUMBER(SEARCH("H", 'Dry_Litterbag Placem_Collection'!S27)),"YES","")</f>
        <v/>
      </c>
      <c r="AN26" s="289" t="str">
        <f>IF(ISNUMBER(SEARCH("R", 'Dry_Litterbag Placem_Collection'!S27)),"YES","")</f>
        <v/>
      </c>
    </row>
    <row r="27" spans="1:40">
      <c r="A27" s="281" t="s">
        <v>2677</v>
      </c>
      <c r="B27" s="282">
        <f>'Dry_Litterbag Placem_Collection'!A28</f>
        <v>26</v>
      </c>
      <c r="C27" s="282" t="str">
        <f>'Dry_Litterbag Placem_Collection'!B28</f>
        <v>Makao</v>
      </c>
      <c r="D27" s="282" t="s">
        <v>2677</v>
      </c>
      <c r="E27" s="282" t="s">
        <v>2678</v>
      </c>
      <c r="F27" s="282">
        <v>4</v>
      </c>
      <c r="G27" s="283" t="str">
        <f>'Dry_Litterbag Placem_Collection'!C28</f>
        <v>Dry_Ag4_T2</v>
      </c>
      <c r="H27" s="284" t="s">
        <v>2559</v>
      </c>
      <c r="I27" s="285" t="s">
        <v>1147</v>
      </c>
      <c r="J27" s="282" t="str">
        <f>IF(ISBLANK('Dry_Litterbag Placem_Collection'!J28),"","G"&amp;""&amp;'Dry_Litterbag Placem_Collection'!J28)</f>
        <v>G58</v>
      </c>
      <c r="K27" s="286">
        <f>IFERROR(INDEX('Green_rooibos initial weight'!$C$5:$C$1749,MATCH(J27, 'Green_rooibos initial weight'!$A$5:$A$1749,0)),"")</f>
        <v>1.9370000000000001</v>
      </c>
      <c r="L27" s="286">
        <f t="shared" si="1"/>
        <v>1.6872</v>
      </c>
      <c r="M27" s="291"/>
      <c r="N27" s="291"/>
      <c r="O27" s="286">
        <f>IF(IFERROR(INDEX('Both teabags AfterDry'!$D$3:$D$900,MATCH(J27,'Both teabags AfterDry'!$A$3:$A$900,0)),"")="","",(IFERROR(INDEX('Both teabags AfterDry'!$D$3:$D$900,MATCH(J27,'Both teabags AfterDry'!$A$3:$A$900,0)),"")))</f>
        <v>1.7357</v>
      </c>
      <c r="P27" s="286">
        <f t="shared" si="2"/>
        <v>1.5851</v>
      </c>
      <c r="Q27" s="291"/>
      <c r="R27" s="291"/>
      <c r="S27" s="287">
        <f>'Dry_Litterbag Placem_Collection'!E28</f>
        <v>42936</v>
      </c>
      <c r="T27" s="287">
        <f>IF('Dry_Litterbag Placem_Collection'!G28="","",'Dry_Litterbag Placem_Collection'!G28)</f>
        <v>43007</v>
      </c>
      <c r="U27" s="288">
        <f t="shared" si="0"/>
        <v>71</v>
      </c>
      <c r="V27" s="286">
        <f t="shared" si="3"/>
        <v>0.10210000000000008</v>
      </c>
      <c r="W27" s="286"/>
      <c r="X27" s="289">
        <f>IFERROR(INDEX(Rainfall_Dry!$O$2:$O$217,MATCH(B27, Rainfall_Dry!$A$2:$A$217,0)),"")</f>
        <v>6.900000125</v>
      </c>
      <c r="Y27" s="270">
        <v>51.960000000000008</v>
      </c>
      <c r="Z27" s="270">
        <v>18.919999999999995</v>
      </c>
      <c r="AA27" s="270">
        <v>29.120000000000005</v>
      </c>
      <c r="AB27" s="271" t="s">
        <v>2691</v>
      </c>
      <c r="AC27" s="270">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f>IFERROR(AVERAGE('Dry_Litterbag Placem_Collection'!O28,'Dry_Litterbag Placem_Collection'!R28),"")</f>
        <v>8.1</v>
      </c>
      <c r="AI27" s="290">
        <f>IFERROR(AVERAGE('Dry_Litterbag Placem_Collection'!N28,'Dry_Litterbag Placem_Collection'!Q28),"")</f>
        <v>25.85</v>
      </c>
      <c r="AJ27" s="289">
        <f>INDEX(Coordinates!$B$2:$B$197,MATCH(G27,Coordinates!$J$2:$J$197,0))</f>
        <v>-3.3849689999999999</v>
      </c>
      <c r="AK27" s="289">
        <f>INDEX(Coordinates!$C$2:$C$197,MATCH(G27,Coordinates!$J$2:$J$197,0))</f>
        <v>34.818908</v>
      </c>
      <c r="AL27" s="289" t="str">
        <f>IF(ISNUMBER(SEARCH("C", 'Dry_Litterbag Placem_Collection'!S28)),"YES","")</f>
        <v/>
      </c>
      <c r="AM27" s="289" t="str">
        <f>IF(ISNUMBER(SEARCH("H", 'Dry_Litterbag Placem_Collection'!S28)),"YES","")</f>
        <v/>
      </c>
      <c r="AN27" s="289" t="str">
        <f>IF(ISNUMBER(SEARCH("R", 'Dry_Litterbag Placem_Collection'!S28)),"YES","")</f>
        <v/>
      </c>
    </row>
    <row r="28" spans="1:40">
      <c r="A28" s="281" t="s">
        <v>2677</v>
      </c>
      <c r="B28" s="282">
        <f>'Dry_Litterbag Placem_Collection'!A29</f>
        <v>27</v>
      </c>
      <c r="C28" s="282" t="str">
        <f>'Dry_Litterbag Placem_Collection'!B29</f>
        <v>Makao</v>
      </c>
      <c r="D28" s="282" t="s">
        <v>2677</v>
      </c>
      <c r="E28" s="282" t="s">
        <v>2678</v>
      </c>
      <c r="F28" s="282">
        <v>4</v>
      </c>
      <c r="G28" s="283" t="str">
        <f>'Dry_Litterbag Placem_Collection'!C29</f>
        <v>Dry_Ag4_T3</v>
      </c>
      <c r="H28" s="284" t="s">
        <v>2559</v>
      </c>
      <c r="I28" s="285" t="s">
        <v>1147</v>
      </c>
      <c r="J28" s="282" t="str">
        <f>IF(ISBLANK('Dry_Litterbag Placem_Collection'!J29),"","G"&amp;""&amp;'Dry_Litterbag Placem_Collection'!J29)</f>
        <v>G340</v>
      </c>
      <c r="K28" s="286">
        <f>IFERROR(INDEX('Green_rooibos initial weight'!$C$5:$C$1749,MATCH(J28, 'Green_rooibos initial weight'!$A$5:$A$1749,0)),"")</f>
        <v>2.0150000000000001</v>
      </c>
      <c r="L28" s="286">
        <f t="shared" si="1"/>
        <v>1.7652000000000001</v>
      </c>
      <c r="M28" s="291"/>
      <c r="N28" s="291"/>
      <c r="O28" s="286" t="str">
        <f>IF(IFERROR(INDEX('Both teabags AfterDry'!$D$3:$D$900,MATCH(J28,'Both teabags AfterDry'!$A$3:$A$900,0)),"")="","",(IFERROR(INDEX('Both teabags AfterDry'!$D$3:$D$900,MATCH(J28,'Both teabags AfterDry'!$A$3:$A$900,0)),"")))</f>
        <v/>
      </c>
      <c r="P28" s="286" t="str">
        <f t="shared" si="2"/>
        <v/>
      </c>
      <c r="Q28" s="291"/>
      <c r="R28" s="291"/>
      <c r="S28" s="287">
        <f>'Dry_Litterbag Placem_Collection'!E29</f>
        <v>42936</v>
      </c>
      <c r="T28" s="287">
        <f>IF('Dry_Litterbag Placem_Collection'!G29="","",'Dry_Litterbag Placem_Collection'!G29)</f>
        <v>43007</v>
      </c>
      <c r="U28" s="288">
        <f t="shared" si="0"/>
        <v>71</v>
      </c>
      <c r="V28" s="286" t="str">
        <f t="shared" si="3"/>
        <v/>
      </c>
      <c r="W28" s="286"/>
      <c r="X28" s="289">
        <f>IFERROR(INDEX(Rainfall_Dry!$O$2:$O$217,MATCH(B28, Rainfall_Dry!$A$2:$A$217,0)),"")</f>
        <v>6.900000125</v>
      </c>
      <c r="Y28" s="270">
        <v>51.960000000000008</v>
      </c>
      <c r="Z28" s="270">
        <v>18.919999999999995</v>
      </c>
      <c r="AA28" s="270">
        <v>29.120000000000005</v>
      </c>
      <c r="AB28" s="271" t="s">
        <v>2691</v>
      </c>
      <c r="AC28" s="270">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f>IFERROR(AVERAGE('Dry_Litterbag Placem_Collection'!O29,'Dry_Litterbag Placem_Collection'!R29),"")</f>
        <v>14.1</v>
      </c>
      <c r="AI28" s="290">
        <f>IFERROR(AVERAGE('Dry_Litterbag Placem_Collection'!N29,'Dry_Litterbag Placem_Collection'!Q29),"")</f>
        <v>26.15</v>
      </c>
      <c r="AJ28" s="289">
        <f>INDEX(Coordinates!$B$2:$B$197,MATCH(G28,Coordinates!$J$2:$J$197,0))</f>
        <v>-3.3849350359999999</v>
      </c>
      <c r="AK28" s="289">
        <f>INDEX(Coordinates!$C$2:$C$197,MATCH(G28,Coordinates!$J$2:$J$197,0))</f>
        <v>34.818943019999999</v>
      </c>
      <c r="AL28" s="289" t="str">
        <f>IF(ISNUMBER(SEARCH("C", 'Dry_Litterbag Placem_Collection'!S29)),"YES","")</f>
        <v/>
      </c>
      <c r="AM28" s="289" t="str">
        <f>IF(ISNUMBER(SEARCH("H", 'Dry_Litterbag Placem_Collection'!S29)),"YES","")</f>
        <v/>
      </c>
      <c r="AN28" s="289" t="str">
        <f>IF(ISNUMBER(SEARCH("R", 'Dry_Litterbag Placem_Collection'!S29)),"YES","")</f>
        <v/>
      </c>
    </row>
    <row r="29" spans="1:40">
      <c r="A29" s="281" t="s">
        <v>2677</v>
      </c>
      <c r="B29" s="282">
        <f>'Dry_Litterbag Placem_Collection'!A30</f>
        <v>28</v>
      </c>
      <c r="C29" s="282" t="str">
        <f>'Dry_Litterbag Placem_Collection'!B30</f>
        <v>Makao</v>
      </c>
      <c r="D29" s="282" t="s">
        <v>2677</v>
      </c>
      <c r="E29" s="282" t="s">
        <v>2678</v>
      </c>
      <c r="F29" s="282">
        <v>4</v>
      </c>
      <c r="G29" s="283" t="str">
        <f>'Dry_Litterbag Placem_Collection'!C30</f>
        <v>Dry_Ag4_T4</v>
      </c>
      <c r="H29" s="284" t="s">
        <v>2559</v>
      </c>
      <c r="I29" s="285" t="s">
        <v>1147</v>
      </c>
      <c r="J29" s="282" t="str">
        <f>IF(ISBLANK('Dry_Litterbag Placem_Collection'!J30),"","G"&amp;""&amp;'Dry_Litterbag Placem_Collection'!J30)</f>
        <v>G61</v>
      </c>
      <c r="K29" s="286">
        <f>IFERROR(INDEX('Green_rooibos initial weight'!$C$5:$C$1749,MATCH(J29, 'Green_rooibos initial weight'!$A$5:$A$1749,0)),"")</f>
        <v>1.88</v>
      </c>
      <c r="L29" s="286">
        <f t="shared" si="1"/>
        <v>1.6301999999999999</v>
      </c>
      <c r="M29" s="291"/>
      <c r="N29" s="291"/>
      <c r="O29" s="286">
        <f>IF(IFERROR(INDEX('Both teabags AfterDry'!$D$3:$D$900,MATCH(J29,'Both teabags AfterDry'!$A$3:$A$900,0)),"")="","",(IFERROR(INDEX('Both teabags AfterDry'!$D$3:$D$900,MATCH(J29,'Both teabags AfterDry'!$A$3:$A$900,0)),"")))</f>
        <v>1.4991000000000001</v>
      </c>
      <c r="P29" s="286">
        <f t="shared" si="2"/>
        <v>1.3485</v>
      </c>
      <c r="Q29" s="291"/>
      <c r="R29" s="291"/>
      <c r="S29" s="287">
        <f>'Dry_Litterbag Placem_Collection'!E30</f>
        <v>42936</v>
      </c>
      <c r="T29" s="287">
        <f>IF('Dry_Litterbag Placem_Collection'!G30="","",'Dry_Litterbag Placem_Collection'!G30)</f>
        <v>43007</v>
      </c>
      <c r="U29" s="288">
        <f t="shared" si="0"/>
        <v>71</v>
      </c>
      <c r="V29" s="286">
        <f t="shared" si="3"/>
        <v>0.28169999999999984</v>
      </c>
      <c r="W29" s="286"/>
      <c r="X29" s="289">
        <f>IFERROR(INDEX(Rainfall_Dry!$O$2:$O$217,MATCH(B29, Rainfall_Dry!$A$2:$A$217,0)),"")</f>
        <v>6.900000125</v>
      </c>
      <c r="Y29" s="270">
        <v>51.960000000000008</v>
      </c>
      <c r="Z29" s="270">
        <v>18.919999999999995</v>
      </c>
      <c r="AA29" s="270">
        <v>29.120000000000005</v>
      </c>
      <c r="AB29" s="271" t="s">
        <v>2691</v>
      </c>
      <c r="AC29" s="270">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f>IFERROR(AVERAGE('Dry_Litterbag Placem_Collection'!O30,'Dry_Litterbag Placem_Collection'!R30),"")</f>
        <v>9.1000000000000014</v>
      </c>
      <c r="AI29" s="290">
        <f>IFERROR(AVERAGE('Dry_Litterbag Placem_Collection'!N30,'Dry_Litterbag Placem_Collection'!Q30),"")</f>
        <v>25.700000000000003</v>
      </c>
      <c r="AJ29" s="289">
        <f>INDEX(Coordinates!$B$2:$B$197,MATCH(G29,Coordinates!$J$2:$J$197,0))</f>
        <v>-3.3850070369999998</v>
      </c>
      <c r="AK29" s="289">
        <f>INDEX(Coordinates!$C$2:$C$197,MATCH(G29,Coordinates!$J$2:$J$197,0))</f>
        <v>34.818888960000002</v>
      </c>
      <c r="AL29" s="289" t="str">
        <f>IF(ISNUMBER(SEARCH("C", 'Dry_Litterbag Placem_Collection'!S30)),"YES","")</f>
        <v/>
      </c>
      <c r="AM29" s="289" t="str">
        <f>IF(ISNUMBER(SEARCH("H", 'Dry_Litterbag Placem_Collection'!S30)),"YES","")</f>
        <v/>
      </c>
      <c r="AN29" s="289" t="str">
        <f>IF(ISNUMBER(SEARCH("R", 'Dry_Litterbag Placem_Collection'!S30)),"YES","")</f>
        <v/>
      </c>
    </row>
    <row r="30" spans="1:40">
      <c r="A30" s="281" t="s">
        <v>2677</v>
      </c>
      <c r="B30" s="282">
        <f>'Dry_Litterbag Placem_Collection'!A31</f>
        <v>29</v>
      </c>
      <c r="C30" s="282" t="str">
        <f>'Dry_Litterbag Placem_Collection'!B31</f>
        <v>Makao</v>
      </c>
      <c r="D30" s="282" t="s">
        <v>2677</v>
      </c>
      <c r="E30" s="282" t="s">
        <v>2678</v>
      </c>
      <c r="F30" s="282">
        <v>4</v>
      </c>
      <c r="G30" s="283" t="str">
        <f>'Dry_Litterbag Placem_Collection'!C31</f>
        <v>Dry_Ag4_T5</v>
      </c>
      <c r="H30" s="284" t="s">
        <v>2559</v>
      </c>
      <c r="I30" s="285" t="s">
        <v>1147</v>
      </c>
      <c r="J30" s="282" t="str">
        <f>IF(ISBLANK('Dry_Litterbag Placem_Collection'!J31),"","G"&amp;""&amp;'Dry_Litterbag Placem_Collection'!J31)</f>
        <v>G319</v>
      </c>
      <c r="K30" s="286">
        <f>IFERROR(INDEX('Green_rooibos initial weight'!$C$5:$C$1749,MATCH(J30, 'Green_rooibos initial weight'!$A$5:$A$1749,0)),"")</f>
        <v>2.012</v>
      </c>
      <c r="L30" s="286">
        <f t="shared" si="1"/>
        <v>1.7622</v>
      </c>
      <c r="M30" s="291"/>
      <c r="N30" s="291"/>
      <c r="O30" s="286">
        <f>IF(IFERROR(INDEX('Both teabags AfterDry'!$D$3:$D$900,MATCH(J30,'Both teabags AfterDry'!$A$3:$A$900,0)),"")="","",(IFERROR(INDEX('Both teabags AfterDry'!$D$3:$D$900,MATCH(J30,'Both teabags AfterDry'!$A$3:$A$900,0)),"")))</f>
        <v>1.8162</v>
      </c>
      <c r="P30" s="286">
        <f t="shared" si="2"/>
        <v>1.6656</v>
      </c>
      <c r="Q30" s="291"/>
      <c r="R30" s="291"/>
      <c r="S30" s="287">
        <f>'Dry_Litterbag Placem_Collection'!E31</f>
        <v>42936</v>
      </c>
      <c r="T30" s="287">
        <f>IF('Dry_Litterbag Placem_Collection'!G31="","",'Dry_Litterbag Placem_Collection'!G31)</f>
        <v>43007</v>
      </c>
      <c r="U30" s="288">
        <f t="shared" si="0"/>
        <v>71</v>
      </c>
      <c r="V30" s="286">
        <f t="shared" si="3"/>
        <v>9.6600000000000019E-2</v>
      </c>
      <c r="W30" s="286"/>
      <c r="X30" s="289">
        <f>IFERROR(INDEX(Rainfall_Dry!$O$2:$O$217,MATCH(B30, Rainfall_Dry!$A$2:$A$217,0)),"")</f>
        <v>6.900000125</v>
      </c>
      <c r="Y30" s="270">
        <v>51.960000000000008</v>
      </c>
      <c r="Z30" s="270">
        <v>18.919999999999995</v>
      </c>
      <c r="AA30" s="270">
        <v>29.120000000000005</v>
      </c>
      <c r="AB30" s="271" t="s">
        <v>2691</v>
      </c>
      <c r="AC30" s="270">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f>IFERROR(AVERAGE('Dry_Litterbag Placem_Collection'!O31,'Dry_Litterbag Placem_Collection'!R31),"")</f>
        <v>15.15</v>
      </c>
      <c r="AI30" s="290">
        <f>IFERROR(AVERAGE('Dry_Litterbag Placem_Collection'!N31,'Dry_Litterbag Placem_Collection'!Q31),"")</f>
        <v>25.65</v>
      </c>
      <c r="AJ30" s="289">
        <f>INDEX(Coordinates!$B$2:$B$197,MATCH(G30,Coordinates!$J$2:$J$197,0))</f>
        <v>-3.3849480280000002</v>
      </c>
      <c r="AK30" s="289">
        <f>INDEX(Coordinates!$C$2:$C$197,MATCH(G30,Coordinates!$J$2:$J$197,0))</f>
        <v>34.818854010000003</v>
      </c>
      <c r="AL30" s="289" t="str">
        <f>IF(ISNUMBER(SEARCH("C", 'Dry_Litterbag Placem_Collection'!S31)),"YES","")</f>
        <v/>
      </c>
      <c r="AM30" s="289" t="str">
        <f>IF(ISNUMBER(SEARCH("H", 'Dry_Litterbag Placem_Collection'!S31)),"YES","")</f>
        <v/>
      </c>
      <c r="AN30" s="289" t="str">
        <f>IF(ISNUMBER(SEARCH("R", 'Dry_Litterbag Placem_Collection'!S31)),"YES","")</f>
        <v/>
      </c>
    </row>
    <row r="31" spans="1:40">
      <c r="A31" s="281" t="s">
        <v>2677</v>
      </c>
      <c r="B31" s="282">
        <f>'Dry_Litterbag Placem_Collection'!A32</f>
        <v>30</v>
      </c>
      <c r="C31" s="282" t="str">
        <f>'Dry_Litterbag Placem_Collection'!B32</f>
        <v>Makao</v>
      </c>
      <c r="D31" s="282" t="s">
        <v>2677</v>
      </c>
      <c r="E31" s="282" t="s">
        <v>2678</v>
      </c>
      <c r="F31" s="282">
        <v>4</v>
      </c>
      <c r="G31" s="283" t="str">
        <f>'Dry_Litterbag Placem_Collection'!C32</f>
        <v>Dry_Ag4_T6</v>
      </c>
      <c r="H31" s="284" t="s">
        <v>2559</v>
      </c>
      <c r="I31" s="285" t="s">
        <v>1147</v>
      </c>
      <c r="J31" s="282" t="str">
        <f>IF(ISBLANK('Dry_Litterbag Placem_Collection'!J32),"","G"&amp;""&amp;'Dry_Litterbag Placem_Collection'!J32)</f>
        <v>G273</v>
      </c>
      <c r="K31" s="286">
        <f>IFERROR(INDEX('Green_rooibos initial weight'!$C$5:$C$1749,MATCH(J31, 'Green_rooibos initial weight'!$A$5:$A$1749,0)),"")</f>
        <v>2.073</v>
      </c>
      <c r="L31" s="286">
        <f t="shared" si="1"/>
        <v>1.8231999999999999</v>
      </c>
      <c r="M31" s="291"/>
      <c r="N31" s="291"/>
      <c r="O31" s="286">
        <f>IF(IFERROR(INDEX('Both teabags AfterDry'!$D$3:$D$900,MATCH(J31,'Both teabags AfterDry'!$A$3:$A$900,0)),"")="","",(IFERROR(INDEX('Both teabags AfterDry'!$D$3:$D$900,MATCH(J31,'Both teabags AfterDry'!$A$3:$A$900,0)),"")))</f>
        <v>1.9318</v>
      </c>
      <c r="P31" s="286">
        <f t="shared" si="2"/>
        <v>1.7811999999999999</v>
      </c>
      <c r="Q31" s="291"/>
      <c r="R31" s="291"/>
      <c r="S31" s="287">
        <f>'Dry_Litterbag Placem_Collection'!E32</f>
        <v>42936</v>
      </c>
      <c r="T31" s="287">
        <f>IF('Dry_Litterbag Placem_Collection'!G32="","",'Dry_Litterbag Placem_Collection'!G32)</f>
        <v>43007</v>
      </c>
      <c r="U31" s="288">
        <f t="shared" si="0"/>
        <v>71</v>
      </c>
      <c r="V31" s="286">
        <f t="shared" si="3"/>
        <v>4.2000000000000037E-2</v>
      </c>
      <c r="W31" s="286"/>
      <c r="X31" s="289">
        <f>IFERROR(INDEX(Rainfall_Dry!$O$2:$O$217,MATCH(B31, Rainfall_Dry!$A$2:$A$217,0)),"")</f>
        <v>6.900000125</v>
      </c>
      <c r="Y31" s="270">
        <v>51.960000000000008</v>
      </c>
      <c r="Z31" s="270">
        <v>18.919999999999995</v>
      </c>
      <c r="AA31" s="270">
        <v>29.120000000000005</v>
      </c>
      <c r="AB31" s="271" t="s">
        <v>2691</v>
      </c>
      <c r="AC31" s="270">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f>IFERROR(AVERAGE('Dry_Litterbag Placem_Collection'!O32,'Dry_Litterbag Placem_Collection'!R32),"")</f>
        <v>9.3000000000000007</v>
      </c>
      <c r="AI31" s="290">
        <f>IFERROR(AVERAGE('Dry_Litterbag Placem_Collection'!N32,'Dry_Litterbag Placem_Collection'!Q32),"")</f>
        <v>24</v>
      </c>
      <c r="AJ31" s="289">
        <f>INDEX(Coordinates!$B$2:$B$197,MATCH(G31,Coordinates!$J$2:$J$197,0))</f>
        <v>-3.38496496</v>
      </c>
      <c r="AK31" s="289">
        <f>INDEX(Coordinates!$C$2:$C$197,MATCH(G31,Coordinates!$J$2:$J$197,0))</f>
        <v>34.818790970000002</v>
      </c>
      <c r="AL31" s="289" t="str">
        <f>IF(ISNUMBER(SEARCH("C", 'Dry_Litterbag Placem_Collection'!S32)),"YES","")</f>
        <v/>
      </c>
      <c r="AM31" s="289" t="str">
        <f>IF(ISNUMBER(SEARCH("H", 'Dry_Litterbag Placem_Collection'!S32)),"YES","")</f>
        <v/>
      </c>
      <c r="AN31" s="289" t="str">
        <f>IF(ISNUMBER(SEARCH("R", 'Dry_Litterbag Placem_Collection'!S32)),"YES","")</f>
        <v/>
      </c>
    </row>
    <row r="32" spans="1:40">
      <c r="A32" s="281" t="s">
        <v>2677</v>
      </c>
      <c r="B32" s="282">
        <f>'Dry_Litterbag Placem_Collection'!A33</f>
        <v>31</v>
      </c>
      <c r="C32" s="282" t="str">
        <f>'Dry_Litterbag Placem_Collection'!B33</f>
        <v>Makao</v>
      </c>
      <c r="D32" s="282" t="s">
        <v>2677</v>
      </c>
      <c r="E32" s="282" t="s">
        <v>2678</v>
      </c>
      <c r="F32" s="282">
        <v>4</v>
      </c>
      <c r="G32" s="283" t="str">
        <f>'Dry_Litterbag Placem_Collection'!C33</f>
        <v>Dry_Ag4_T7</v>
      </c>
      <c r="H32" s="284" t="s">
        <v>2559</v>
      </c>
      <c r="I32" s="285" t="s">
        <v>1147</v>
      </c>
      <c r="J32" s="282" t="str">
        <f>IF(ISBLANK('Dry_Litterbag Placem_Collection'!J33),"","G"&amp;""&amp;'Dry_Litterbag Placem_Collection'!J33)</f>
        <v/>
      </c>
      <c r="K32" s="286" t="str">
        <f>IFERROR(INDEX('Green_rooibos initial weight'!$C$5:$C$1749,MATCH(J32, 'Green_rooibos initial weight'!$A$5:$A$1749,0)),"")</f>
        <v/>
      </c>
      <c r="L32" s="286" t="str">
        <f t="shared" si="1"/>
        <v/>
      </c>
      <c r="M32" s="291"/>
      <c r="N32" s="291"/>
      <c r="O32" s="286" t="str">
        <f>IF(IFERROR(INDEX('Both teabags AfterDry'!$D$3:$D$900,MATCH(J32,'Both teabags AfterDry'!$A$3:$A$900,0)),"")="","",(IFERROR(INDEX('Both teabags AfterDry'!$D$3:$D$900,MATCH(J32,'Both teabags AfterDry'!$A$3:$A$900,0)),"")))</f>
        <v/>
      </c>
      <c r="P32" s="286" t="str">
        <f t="shared" si="2"/>
        <v/>
      </c>
      <c r="Q32" s="291"/>
      <c r="R32" s="291"/>
      <c r="S32" s="287">
        <f>'Dry_Litterbag Placem_Collection'!E33</f>
        <v>0</v>
      </c>
      <c r="T32" s="287" t="str">
        <f>IF('Dry_Litterbag Placem_Collection'!G33="","",'Dry_Litterbag Placem_Collection'!G33)</f>
        <v/>
      </c>
      <c r="U32" s="288" t="str">
        <f t="shared" si="0"/>
        <v/>
      </c>
      <c r="V32" s="286" t="str">
        <f t="shared" si="3"/>
        <v/>
      </c>
      <c r="W32" s="286"/>
      <c r="X32" s="289" t="str">
        <f>IFERROR(INDEX(Rainfall_Dry!$O$2:$O$217,MATCH(B32, Rainfall_Dry!$A$2:$A$217,0)),"")</f>
        <v/>
      </c>
      <c r="Y32" s="270">
        <v>51.960000000000008</v>
      </c>
      <c r="Z32" s="270">
        <v>18.919999999999995</v>
      </c>
      <c r="AA32" s="270">
        <v>29.120000000000005</v>
      </c>
      <c r="AB32" s="271" t="s">
        <v>2691</v>
      </c>
      <c r="AC32" s="270">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t="str">
        <f>IFERROR(AVERAGE('Dry_Litterbag Placem_Collection'!O33,'Dry_Litterbag Placem_Collection'!R33),"")</f>
        <v/>
      </c>
      <c r="AI32" s="290" t="str">
        <f>IFERROR(AVERAGE('Dry_Litterbag Placem_Collection'!N33,'Dry_Litterbag Placem_Collection'!Q33),"")</f>
        <v/>
      </c>
      <c r="AJ32" s="289">
        <f>INDEX(Coordinates!$B$2:$B$197,MATCH(G32,Coordinates!$J$2:$J$197,0))</f>
        <v>-3.3848409909999999</v>
      </c>
      <c r="AK32" s="289">
        <f>INDEX(Coordinates!$C$2:$C$197,MATCH(G32,Coordinates!$J$2:$J$197,0))</f>
        <v>34.818838999999997</v>
      </c>
      <c r="AL32" s="289" t="str">
        <f>IF(ISNUMBER(SEARCH("C", 'Dry_Litterbag Placem_Collection'!S33)),"YES","")</f>
        <v/>
      </c>
      <c r="AM32" s="289" t="str">
        <f>IF(ISNUMBER(SEARCH("H", 'Dry_Litterbag Placem_Collection'!S33)),"YES","")</f>
        <v/>
      </c>
      <c r="AN32" s="289" t="str">
        <f>IF(ISNUMBER(SEARCH("R", 'Dry_Litterbag Placem_Collection'!S33)),"YES","")</f>
        <v/>
      </c>
    </row>
    <row r="33" spans="1:40">
      <c r="A33" s="281" t="s">
        <v>2677</v>
      </c>
      <c r="B33" s="282">
        <f>'Dry_Litterbag Placem_Collection'!A34</f>
        <v>32</v>
      </c>
      <c r="C33" s="282" t="str">
        <f>'Dry_Litterbag Placem_Collection'!B34</f>
        <v>Makao</v>
      </c>
      <c r="D33" s="282" t="s">
        <v>2677</v>
      </c>
      <c r="E33" s="282" t="s">
        <v>2678</v>
      </c>
      <c r="F33" s="282">
        <v>4</v>
      </c>
      <c r="G33" s="283" t="str">
        <f>'Dry_Litterbag Placem_Collection'!C34</f>
        <v>Dry_Ag4_T8</v>
      </c>
      <c r="H33" s="284" t="s">
        <v>2559</v>
      </c>
      <c r="I33" s="285" t="s">
        <v>1147</v>
      </c>
      <c r="J33" s="282" t="str">
        <f>IF(ISBLANK('Dry_Litterbag Placem_Collection'!J34),"","G"&amp;""&amp;'Dry_Litterbag Placem_Collection'!J34)</f>
        <v>G193</v>
      </c>
      <c r="K33" s="286">
        <f>IFERROR(INDEX('Green_rooibos initial weight'!$C$5:$C$1749,MATCH(J33, 'Green_rooibos initial weight'!$A$5:$A$1749,0)),"")</f>
        <v>2.177</v>
      </c>
      <c r="L33" s="286">
        <f t="shared" si="1"/>
        <v>1.9272</v>
      </c>
      <c r="M33" s="291"/>
      <c r="N33" s="291"/>
      <c r="O33" s="286">
        <f>IF(IFERROR(INDEX('Both teabags AfterDry'!$D$3:$D$900,MATCH(J33,'Both teabags AfterDry'!$A$3:$A$900,0)),"")="","",(IFERROR(INDEX('Both teabags AfterDry'!$D$3:$D$900,MATCH(J33,'Both teabags AfterDry'!$A$3:$A$900,0)),"")))</f>
        <v>1.8848</v>
      </c>
      <c r="P33" s="286">
        <f t="shared" si="2"/>
        <v>1.7342</v>
      </c>
      <c r="Q33" s="291"/>
      <c r="R33" s="291"/>
      <c r="S33" s="287">
        <f>'Dry_Litterbag Placem_Collection'!E34</f>
        <v>42936</v>
      </c>
      <c r="T33" s="287">
        <f>IF('Dry_Litterbag Placem_Collection'!G34="","",'Dry_Litterbag Placem_Collection'!G34)</f>
        <v>43007</v>
      </c>
      <c r="U33" s="288">
        <f t="shared" si="0"/>
        <v>71</v>
      </c>
      <c r="V33" s="286">
        <f t="shared" si="3"/>
        <v>0.19300000000000006</v>
      </c>
      <c r="W33" s="286"/>
      <c r="X33" s="289">
        <f>IFERROR(INDEX(Rainfall_Dry!$O$2:$O$217,MATCH(B33, Rainfall_Dry!$A$2:$A$217,0)),"")</f>
        <v>6.900000125</v>
      </c>
      <c r="Y33" s="270">
        <v>51.960000000000008</v>
      </c>
      <c r="Z33" s="270">
        <v>18.919999999999995</v>
      </c>
      <c r="AA33" s="270">
        <v>29.120000000000005</v>
      </c>
      <c r="AB33" s="271" t="s">
        <v>2691</v>
      </c>
      <c r="AC33" s="270">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f>IFERROR(AVERAGE('Dry_Litterbag Placem_Collection'!O34,'Dry_Litterbag Placem_Collection'!R34),"")</f>
        <v>11.850000000000001</v>
      </c>
      <c r="AI33" s="290">
        <f>IFERROR(AVERAGE('Dry_Litterbag Placem_Collection'!N34,'Dry_Litterbag Placem_Collection'!Q34),"")</f>
        <v>25.45</v>
      </c>
      <c r="AJ33" s="289">
        <f>INDEX(Coordinates!$B$2:$B$197,MATCH(G33,Coordinates!$J$2:$J$197,0))</f>
        <v>-3.3849010060000002</v>
      </c>
      <c r="AK33" s="289">
        <f>INDEX(Coordinates!$C$2:$C$197,MATCH(G33,Coordinates!$J$2:$J$197,0))</f>
        <v>34.818979990000003</v>
      </c>
      <c r="AL33" s="289" t="str">
        <f>IF(ISNUMBER(SEARCH("C", 'Dry_Litterbag Placem_Collection'!S34)),"YES","")</f>
        <v/>
      </c>
      <c r="AM33" s="289" t="str">
        <f>IF(ISNUMBER(SEARCH("H", 'Dry_Litterbag Placem_Collection'!S34)),"YES","")</f>
        <v/>
      </c>
      <c r="AN33" s="289" t="str">
        <f>IF(ISNUMBER(SEARCH("R", 'Dry_Litterbag Placem_Collection'!S34)),"YES","")</f>
        <v/>
      </c>
    </row>
    <row r="34" spans="1:40">
      <c r="A34" s="281" t="s">
        <v>2677</v>
      </c>
      <c r="B34" s="282">
        <f>'Dry_Litterbag Placem_Collection'!A35</f>
        <v>33</v>
      </c>
      <c r="C34" s="282" t="str">
        <f>'Dry_Litterbag Placem_Collection'!B35</f>
        <v>Makao</v>
      </c>
      <c r="D34" s="282" t="s">
        <v>2677</v>
      </c>
      <c r="E34" s="282" t="s">
        <v>20</v>
      </c>
      <c r="F34" s="282">
        <v>1</v>
      </c>
      <c r="G34" s="283" t="str">
        <f>'Dry_Litterbag Placem_Collection'!C35</f>
        <v>Dry_P1_T1</v>
      </c>
      <c r="H34" s="284" t="s">
        <v>2559</v>
      </c>
      <c r="I34" s="285" t="s">
        <v>1147</v>
      </c>
      <c r="J34" s="282" t="str">
        <f>IF(ISBLANK('Dry_Litterbag Placem_Collection'!J35),"","G"&amp;""&amp;'Dry_Litterbag Placem_Collection'!J35)</f>
        <v>G218</v>
      </c>
      <c r="K34" s="286">
        <f>IFERROR(INDEX('Green_rooibos initial weight'!$C$5:$C$1749,MATCH(J34, 'Green_rooibos initial weight'!$A$5:$A$1749,0)),"")</f>
        <v>1.96</v>
      </c>
      <c r="L34" s="286">
        <f t="shared" si="1"/>
        <v>1.7101999999999999</v>
      </c>
      <c r="M34" s="291"/>
      <c r="N34" s="291"/>
      <c r="O34" s="286">
        <f>IF(IFERROR(INDEX('Both teabags AfterDry'!$D$3:$D$900,MATCH(J34,'Both teabags AfterDry'!$A$3:$A$900,0)),"")="","",(IFERROR(INDEX('Both teabags AfterDry'!$D$3:$D$900,MATCH(J34,'Both teabags AfterDry'!$A$3:$A$900,0)),"")))</f>
        <v>1.7766</v>
      </c>
      <c r="P34" s="286">
        <f t="shared" si="2"/>
        <v>1.6259999999999999</v>
      </c>
      <c r="Q34" s="291"/>
      <c r="R34" s="291"/>
      <c r="S34" s="287">
        <f>'Dry_Litterbag Placem_Collection'!E35</f>
        <v>42938</v>
      </c>
      <c r="T34" s="287">
        <f>IF('Dry_Litterbag Placem_Collection'!G35="","",'Dry_Litterbag Placem_Collection'!G35)</f>
        <v>43005</v>
      </c>
      <c r="U34" s="288">
        <f t="shared" si="0"/>
        <v>67</v>
      </c>
      <c r="V34" s="286">
        <f t="shared" si="3"/>
        <v>8.4200000000000053E-2</v>
      </c>
      <c r="W34" s="286"/>
      <c r="X34" s="289">
        <f>IFERROR(INDEX(Rainfall_Dry!$O$2:$O$217,MATCH(B34, Rainfall_Dry!$A$2:$A$217,0)),"")</f>
        <v>6.5250000359999998</v>
      </c>
      <c r="Y34" s="270">
        <v>23.96</v>
      </c>
      <c r="Z34" s="270">
        <v>0.91999999999999804</v>
      </c>
      <c r="AA34" s="270">
        <v>75.12</v>
      </c>
      <c r="AB34" s="271" t="s">
        <v>2688</v>
      </c>
      <c r="AC34" s="270">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f>IFERROR(AVERAGE('Dry_Litterbag Placem_Collection'!O35,'Dry_Litterbag Placem_Collection'!R35),"")</f>
        <v>1.65</v>
      </c>
      <c r="AI34" s="290">
        <f>IFERROR(AVERAGE('Dry_Litterbag Placem_Collection'!N35,'Dry_Litterbag Placem_Collection'!Q35),"")</f>
        <v>26.15</v>
      </c>
      <c r="AJ34" s="289">
        <f>INDEX(Coordinates!$B$2:$B$197,MATCH(G34,Coordinates!$J$2:$J$197,0))</f>
        <v>-3.4092039989999998</v>
      </c>
      <c r="AK34" s="289">
        <f>INDEX(Coordinates!$C$2:$C$197,MATCH(G34,Coordinates!$J$2:$J$197,0))</f>
        <v>34.852751009999999</v>
      </c>
      <c r="AL34" s="289" t="str">
        <f>IF(ISNUMBER(SEARCH("C", 'Dry_Litterbag Placem_Collection'!S35)),"YES","")</f>
        <v/>
      </c>
      <c r="AM34" s="289" t="str">
        <f>IF(ISNUMBER(SEARCH("H", 'Dry_Litterbag Placem_Collection'!S35)),"YES","")</f>
        <v/>
      </c>
      <c r="AN34" s="289" t="str">
        <f>IF(ISNUMBER(SEARCH("R", 'Dry_Litterbag Placem_Collection'!S35)),"YES","")</f>
        <v/>
      </c>
    </row>
    <row r="35" spans="1:40">
      <c r="A35" s="281" t="s">
        <v>2677</v>
      </c>
      <c r="B35" s="282">
        <f>'Dry_Litterbag Placem_Collection'!A36</f>
        <v>34</v>
      </c>
      <c r="C35" s="282" t="str">
        <f>'Dry_Litterbag Placem_Collection'!B36</f>
        <v>Makao</v>
      </c>
      <c r="D35" s="282" t="s">
        <v>2677</v>
      </c>
      <c r="E35" s="282" t="s">
        <v>20</v>
      </c>
      <c r="F35" s="282">
        <v>1</v>
      </c>
      <c r="G35" s="283" t="str">
        <f>'Dry_Litterbag Placem_Collection'!C36</f>
        <v>Dry_P1_T2</v>
      </c>
      <c r="H35" s="284" t="s">
        <v>2559</v>
      </c>
      <c r="I35" s="285" t="s">
        <v>1147</v>
      </c>
      <c r="J35" s="282" t="str">
        <f>IF(ISBLANK('Dry_Litterbag Placem_Collection'!J36),"","G"&amp;""&amp;'Dry_Litterbag Placem_Collection'!J36)</f>
        <v>G104</v>
      </c>
      <c r="K35" s="286">
        <f>IFERROR(INDEX('Green_rooibos initial weight'!$C$5:$C$1749,MATCH(J35, 'Green_rooibos initial weight'!$A$5:$A$1749,0)),"")</f>
        <v>2.0259999999999998</v>
      </c>
      <c r="L35" s="286">
        <f t="shared" si="1"/>
        <v>1.7761999999999998</v>
      </c>
      <c r="M35" s="291"/>
      <c r="N35" s="291"/>
      <c r="O35" s="286" t="str">
        <f>IF(IFERROR(INDEX('Both teabags AfterDry'!$D$3:$D$900,MATCH(J35,'Both teabags AfterDry'!$A$3:$A$900,0)),"")="","",(IFERROR(INDEX('Both teabags AfterDry'!$D$3:$D$900,MATCH(J35,'Both teabags AfterDry'!$A$3:$A$900,0)),"")))</f>
        <v/>
      </c>
      <c r="P35" s="286" t="str">
        <f t="shared" si="2"/>
        <v/>
      </c>
      <c r="Q35" s="291"/>
      <c r="R35" s="291"/>
      <c r="S35" s="287">
        <f>'Dry_Litterbag Placem_Collection'!E36</f>
        <v>42938</v>
      </c>
      <c r="T35" s="287">
        <f>IF('Dry_Litterbag Placem_Collection'!G36="","",'Dry_Litterbag Placem_Collection'!G36)</f>
        <v>43005</v>
      </c>
      <c r="U35" s="288">
        <f t="shared" si="0"/>
        <v>67</v>
      </c>
      <c r="V35" s="286" t="str">
        <f t="shared" si="3"/>
        <v/>
      </c>
      <c r="W35" s="286"/>
      <c r="X35" s="289">
        <f>IFERROR(INDEX(Rainfall_Dry!$O$2:$O$217,MATCH(B35, Rainfall_Dry!$A$2:$A$217,0)),"")</f>
        <v>6.5250000359999998</v>
      </c>
      <c r="Y35" s="270">
        <v>23.96</v>
      </c>
      <c r="Z35" s="270">
        <v>0.91999999999999804</v>
      </c>
      <c r="AA35" s="270">
        <v>75.12</v>
      </c>
      <c r="AB35" s="271" t="s">
        <v>2688</v>
      </c>
      <c r="AC35" s="270">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f>IFERROR(AVERAGE('Dry_Litterbag Placem_Collection'!O36,'Dry_Litterbag Placem_Collection'!R36),"")</f>
        <v>3.25</v>
      </c>
      <c r="AI35" s="290">
        <f>IFERROR(AVERAGE('Dry_Litterbag Placem_Collection'!N36,'Dry_Litterbag Placem_Collection'!Q36),"")</f>
        <v>26.9</v>
      </c>
      <c r="AJ35" s="289">
        <f>INDEX(Coordinates!$B$2:$B$197,MATCH(G35,Coordinates!$J$2:$J$197,0))</f>
        <v>-3.4092350119999999</v>
      </c>
      <c r="AK35" s="289">
        <f>INDEX(Coordinates!$C$2:$C$197,MATCH(G35,Coordinates!$J$2:$J$197,0))</f>
        <v>34.852782019999999</v>
      </c>
      <c r="AL35" s="289" t="str">
        <f>IF(ISNUMBER(SEARCH("C", 'Dry_Litterbag Placem_Collection'!S36)),"YES","")</f>
        <v/>
      </c>
      <c r="AM35" s="289" t="str">
        <f>IF(ISNUMBER(SEARCH("H", 'Dry_Litterbag Placem_Collection'!S36)),"YES","")</f>
        <v>YES</v>
      </c>
      <c r="AN35" s="289" t="str">
        <f>IF(ISNUMBER(SEARCH("R", 'Dry_Litterbag Placem_Collection'!S36)),"YES","")</f>
        <v/>
      </c>
    </row>
    <row r="36" spans="1:40">
      <c r="A36" s="281" t="s">
        <v>2677</v>
      </c>
      <c r="B36" s="282">
        <f>'Dry_Litterbag Placem_Collection'!A37</f>
        <v>35</v>
      </c>
      <c r="C36" s="282" t="str">
        <f>'Dry_Litterbag Placem_Collection'!B37</f>
        <v>Makao</v>
      </c>
      <c r="D36" s="282" t="s">
        <v>2677</v>
      </c>
      <c r="E36" s="282" t="s">
        <v>20</v>
      </c>
      <c r="F36" s="282">
        <v>1</v>
      </c>
      <c r="G36" s="283" t="str">
        <f>'Dry_Litterbag Placem_Collection'!C37</f>
        <v>Dry_P1_T3</v>
      </c>
      <c r="H36" s="284" t="s">
        <v>2559</v>
      </c>
      <c r="I36" s="285" t="s">
        <v>1147</v>
      </c>
      <c r="J36" s="282" t="str">
        <f>IF(ISBLANK('Dry_Litterbag Placem_Collection'!J37),"","G"&amp;""&amp;'Dry_Litterbag Placem_Collection'!J37)</f>
        <v>G188</v>
      </c>
      <c r="K36" s="286">
        <f>IFERROR(INDEX('Green_rooibos initial weight'!$C$5:$C$1749,MATCH(J36, 'Green_rooibos initial weight'!$A$5:$A$1749,0)),"")</f>
        <v>1.952</v>
      </c>
      <c r="L36" s="286">
        <f t="shared" si="1"/>
        <v>1.7021999999999999</v>
      </c>
      <c r="M36" s="291"/>
      <c r="N36" s="291"/>
      <c r="O36" s="286">
        <f>IF(IFERROR(INDEX('Both teabags AfterDry'!$D$3:$D$900,MATCH(J36,'Both teabags AfterDry'!$A$3:$A$900,0)),"")="","",(IFERROR(INDEX('Both teabags AfterDry'!$D$3:$D$900,MATCH(J36,'Both teabags AfterDry'!$A$3:$A$900,0)),"")))</f>
        <v>1.7849999999999999</v>
      </c>
      <c r="P36" s="286">
        <f t="shared" si="2"/>
        <v>1.6343999999999999</v>
      </c>
      <c r="Q36" s="291"/>
      <c r="R36" s="291"/>
      <c r="S36" s="287">
        <f>'Dry_Litterbag Placem_Collection'!E37</f>
        <v>42938</v>
      </c>
      <c r="T36" s="287">
        <f>IF('Dry_Litterbag Placem_Collection'!G37="","",'Dry_Litterbag Placem_Collection'!G37)</f>
        <v>43005</v>
      </c>
      <c r="U36" s="288">
        <f t="shared" si="0"/>
        <v>67</v>
      </c>
      <c r="V36" s="286">
        <f t="shared" si="3"/>
        <v>6.7800000000000082E-2</v>
      </c>
      <c r="W36" s="286"/>
      <c r="X36" s="289">
        <f>IFERROR(INDEX(Rainfall_Dry!$O$2:$O$217,MATCH(B36, Rainfall_Dry!$A$2:$A$217,0)),"")</f>
        <v>6.5250000359999998</v>
      </c>
      <c r="Y36" s="270">
        <v>23.96</v>
      </c>
      <c r="Z36" s="270">
        <v>0.91999999999999804</v>
      </c>
      <c r="AA36" s="270">
        <v>75.12</v>
      </c>
      <c r="AB36" s="271" t="s">
        <v>2688</v>
      </c>
      <c r="AC36" s="270">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f>IFERROR(AVERAGE('Dry_Litterbag Placem_Collection'!O37,'Dry_Litterbag Placem_Collection'!R37),"")</f>
        <v>3.35</v>
      </c>
      <c r="AI36" s="290">
        <f>IFERROR(AVERAGE('Dry_Litterbag Placem_Collection'!N37,'Dry_Litterbag Placem_Collection'!Q37),"")</f>
        <v>26.95</v>
      </c>
      <c r="AJ36" s="289">
        <f>INDEX(Coordinates!$B$2:$B$197,MATCH(G36,Coordinates!$J$2:$J$197,0))</f>
        <v>-3.409177009</v>
      </c>
      <c r="AK36" s="289">
        <f>INDEX(Coordinates!$C$2:$C$197,MATCH(G36,Coordinates!$J$2:$J$197,0))</f>
        <v>34.852818990000003</v>
      </c>
      <c r="AL36" s="289" t="str">
        <f>IF(ISNUMBER(SEARCH("C", 'Dry_Litterbag Placem_Collection'!S37)),"YES","")</f>
        <v/>
      </c>
      <c r="AM36" s="289" t="str">
        <f>IF(ISNUMBER(SEARCH("H", 'Dry_Litterbag Placem_Collection'!S37)),"YES","")</f>
        <v/>
      </c>
      <c r="AN36" s="289" t="str">
        <f>IF(ISNUMBER(SEARCH("R", 'Dry_Litterbag Placem_Collection'!S37)),"YES","")</f>
        <v/>
      </c>
    </row>
    <row r="37" spans="1:40">
      <c r="A37" s="281" t="s">
        <v>2677</v>
      </c>
      <c r="B37" s="282">
        <f>'Dry_Litterbag Placem_Collection'!A38</f>
        <v>36</v>
      </c>
      <c r="C37" s="282" t="str">
        <f>'Dry_Litterbag Placem_Collection'!B38</f>
        <v>Makao</v>
      </c>
      <c r="D37" s="282" t="s">
        <v>2677</v>
      </c>
      <c r="E37" s="282" t="s">
        <v>20</v>
      </c>
      <c r="F37" s="282">
        <v>1</v>
      </c>
      <c r="G37" s="283" t="str">
        <f>'Dry_Litterbag Placem_Collection'!C38</f>
        <v>Dry_P1_T4</v>
      </c>
      <c r="H37" s="284" t="s">
        <v>2559</v>
      </c>
      <c r="I37" s="285" t="s">
        <v>1147</v>
      </c>
      <c r="J37" s="282" t="str">
        <f>IF(ISBLANK('Dry_Litterbag Placem_Collection'!J38),"","G"&amp;""&amp;'Dry_Litterbag Placem_Collection'!J38)</f>
        <v>G379</v>
      </c>
      <c r="K37" s="286">
        <f>IFERROR(INDEX('Green_rooibos initial weight'!$C$5:$C$1749,MATCH(J37, 'Green_rooibos initial weight'!$A$5:$A$1749,0)),"")</f>
        <v>2.052</v>
      </c>
      <c r="L37" s="286">
        <f t="shared" si="1"/>
        <v>1.8022</v>
      </c>
      <c r="M37" s="291"/>
      <c r="N37" s="291"/>
      <c r="O37" s="286">
        <f>IF(IFERROR(INDEX('Both teabags AfterDry'!$D$3:$D$900,MATCH(J37,'Both teabags AfterDry'!$A$3:$A$900,0)),"")="","",(IFERROR(INDEX('Both teabags AfterDry'!$D$3:$D$900,MATCH(J37,'Both teabags AfterDry'!$A$3:$A$900,0)),"")))</f>
        <v>1.65</v>
      </c>
      <c r="P37" s="286">
        <f t="shared" si="2"/>
        <v>1.4993999999999998</v>
      </c>
      <c r="Q37" s="291"/>
      <c r="R37" s="291"/>
      <c r="S37" s="287">
        <f>'Dry_Litterbag Placem_Collection'!E38</f>
        <v>42938</v>
      </c>
      <c r="T37" s="287">
        <f>IF('Dry_Litterbag Placem_Collection'!G38="","",'Dry_Litterbag Placem_Collection'!G38)</f>
        <v>43005</v>
      </c>
      <c r="U37" s="288">
        <f t="shared" si="0"/>
        <v>67</v>
      </c>
      <c r="V37" s="286">
        <f t="shared" si="3"/>
        <v>0.30280000000000018</v>
      </c>
      <c r="W37" s="286"/>
      <c r="X37" s="289">
        <f>IFERROR(INDEX(Rainfall_Dry!$O$2:$O$217,MATCH(B37, Rainfall_Dry!$A$2:$A$217,0)),"")</f>
        <v>6.5250000359999998</v>
      </c>
      <c r="Y37" s="270">
        <v>23.96</v>
      </c>
      <c r="Z37" s="270">
        <v>0.91999999999999804</v>
      </c>
      <c r="AA37" s="270">
        <v>75.12</v>
      </c>
      <c r="AB37" s="271" t="s">
        <v>2688</v>
      </c>
      <c r="AC37" s="270">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f>IFERROR(AVERAGE('Dry_Litterbag Placem_Collection'!O38,'Dry_Litterbag Placem_Collection'!R38),"")</f>
        <v>3</v>
      </c>
      <c r="AI37" s="290">
        <f>IFERROR(AVERAGE('Dry_Litterbag Placem_Collection'!N38,'Dry_Litterbag Placem_Collection'!Q38),"")</f>
        <v>25.85</v>
      </c>
      <c r="AJ37" s="289">
        <f>INDEX(Coordinates!$B$2:$B$197,MATCH(G37,Coordinates!$J$2:$J$197,0))</f>
        <v>-3.40917198</v>
      </c>
      <c r="AK37" s="289">
        <f>INDEX(Coordinates!$C$2:$C$197,MATCH(G37,Coordinates!$J$2:$J$197,0))</f>
        <v>34.852960979999999</v>
      </c>
      <c r="AL37" s="289" t="str">
        <f>IF(ISNUMBER(SEARCH("C", 'Dry_Litterbag Placem_Collection'!S38)),"YES","")</f>
        <v/>
      </c>
      <c r="AM37" s="289" t="str">
        <f>IF(ISNUMBER(SEARCH("H", 'Dry_Litterbag Placem_Collection'!S38)),"YES","")</f>
        <v/>
      </c>
      <c r="AN37" s="289" t="str">
        <f>IF(ISNUMBER(SEARCH("R", 'Dry_Litterbag Placem_Collection'!S38)),"YES","")</f>
        <v/>
      </c>
    </row>
    <row r="38" spans="1:40">
      <c r="A38" s="281" t="s">
        <v>2677</v>
      </c>
      <c r="B38" s="282">
        <f>'Dry_Litterbag Placem_Collection'!A39</f>
        <v>37</v>
      </c>
      <c r="C38" s="282" t="str">
        <f>'Dry_Litterbag Placem_Collection'!B39</f>
        <v>Makao</v>
      </c>
      <c r="D38" s="282" t="s">
        <v>2677</v>
      </c>
      <c r="E38" s="282" t="s">
        <v>20</v>
      </c>
      <c r="F38" s="282">
        <v>1</v>
      </c>
      <c r="G38" s="283" t="str">
        <f>'Dry_Litterbag Placem_Collection'!C39</f>
        <v>Dry_P1_T5</v>
      </c>
      <c r="H38" s="284" t="s">
        <v>2559</v>
      </c>
      <c r="I38" s="285" t="s">
        <v>1147</v>
      </c>
      <c r="J38" s="282" t="str">
        <f>IF(ISBLANK('Dry_Litterbag Placem_Collection'!J39),"","G"&amp;""&amp;'Dry_Litterbag Placem_Collection'!J39)</f>
        <v>G66</v>
      </c>
      <c r="K38" s="286">
        <f>IFERROR(INDEX('Green_rooibos initial weight'!$C$5:$C$1749,MATCH(J38, 'Green_rooibos initial weight'!$A$5:$A$1749,0)),"")</f>
        <v>1.9490000000000001</v>
      </c>
      <c r="L38" s="286">
        <f t="shared" si="1"/>
        <v>1.6992</v>
      </c>
      <c r="M38" s="291"/>
      <c r="N38" s="291"/>
      <c r="O38" s="286">
        <f>IF(IFERROR(INDEX('Both teabags AfterDry'!$D$3:$D$900,MATCH(J38,'Both teabags AfterDry'!$A$3:$A$900,0)),"")="","",(IFERROR(INDEX('Both teabags AfterDry'!$D$3:$D$900,MATCH(J38,'Both teabags AfterDry'!$A$3:$A$900,0)),"")))</f>
        <v>3.3298000000000001</v>
      </c>
      <c r="P38" s="286">
        <f t="shared" si="2"/>
        <v>3.1792000000000002</v>
      </c>
      <c r="Q38" s="291"/>
      <c r="R38" s="291"/>
      <c r="S38" s="287">
        <f>'Dry_Litterbag Placem_Collection'!E39</f>
        <v>42938</v>
      </c>
      <c r="T38" s="287">
        <f>IF('Dry_Litterbag Placem_Collection'!G39="","",'Dry_Litterbag Placem_Collection'!G39)</f>
        <v>43005</v>
      </c>
      <c r="U38" s="288">
        <f t="shared" si="0"/>
        <v>67</v>
      </c>
      <c r="V38" s="286">
        <f t="shared" si="3"/>
        <v>-1.4800000000000002</v>
      </c>
      <c r="W38" s="286"/>
      <c r="X38" s="289">
        <f>IFERROR(INDEX(Rainfall_Dry!$O$2:$O$217,MATCH(B38, Rainfall_Dry!$A$2:$A$217,0)),"")</f>
        <v>6.5250000359999998</v>
      </c>
      <c r="Y38" s="270">
        <v>23.96</v>
      </c>
      <c r="Z38" s="270">
        <v>0.91999999999999804</v>
      </c>
      <c r="AA38" s="270">
        <v>75.12</v>
      </c>
      <c r="AB38" s="271" t="s">
        <v>2688</v>
      </c>
      <c r="AC38" s="270">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f>IFERROR(AVERAGE('Dry_Litterbag Placem_Collection'!O39,'Dry_Litterbag Placem_Collection'!R39),"")</f>
        <v>4.25</v>
      </c>
      <c r="AI38" s="290">
        <f>IFERROR(AVERAGE('Dry_Litterbag Placem_Collection'!N39,'Dry_Litterbag Placem_Collection'!Q39),"")</f>
        <v>26.1</v>
      </c>
      <c r="AJ38" s="289">
        <f>INDEX(Coordinates!$B$2:$B$197,MATCH(G38,Coordinates!$J$2:$J$197,0))</f>
        <v>-3.4090709779999999</v>
      </c>
      <c r="AK38" s="289">
        <f>INDEX(Coordinates!$C$2:$C$197,MATCH(G38,Coordinates!$J$2:$J$197,0))</f>
        <v>34.852712029999999</v>
      </c>
      <c r="AL38" s="289" t="str">
        <f>IF(ISNUMBER(SEARCH("C", 'Dry_Litterbag Placem_Collection'!S39)),"YES","")</f>
        <v>YES</v>
      </c>
      <c r="AM38" s="289" t="str">
        <f>IF(ISNUMBER(SEARCH("H", 'Dry_Litterbag Placem_Collection'!S39)),"YES","")</f>
        <v>YES</v>
      </c>
      <c r="AN38" s="289" t="str">
        <f>IF(ISNUMBER(SEARCH("R", 'Dry_Litterbag Placem_Collection'!S39)),"YES","")</f>
        <v/>
      </c>
    </row>
    <row r="39" spans="1:40">
      <c r="A39" s="281" t="s">
        <v>2677</v>
      </c>
      <c r="B39" s="282">
        <f>'Dry_Litterbag Placem_Collection'!A40</f>
        <v>38</v>
      </c>
      <c r="C39" s="282" t="str">
        <f>'Dry_Litterbag Placem_Collection'!B40</f>
        <v>Makao</v>
      </c>
      <c r="D39" s="282" t="s">
        <v>2677</v>
      </c>
      <c r="E39" s="282" t="s">
        <v>20</v>
      </c>
      <c r="F39" s="282">
        <v>1</v>
      </c>
      <c r="G39" s="283" t="str">
        <f>'Dry_Litterbag Placem_Collection'!C40</f>
        <v>Dry_P1_T6</v>
      </c>
      <c r="H39" s="284" t="s">
        <v>2559</v>
      </c>
      <c r="I39" s="285" t="s">
        <v>1147</v>
      </c>
      <c r="J39" s="282" t="str">
        <f>IF(ISBLANK('Dry_Litterbag Placem_Collection'!J40),"","G"&amp;""&amp;'Dry_Litterbag Placem_Collection'!J40)</f>
        <v>G625</v>
      </c>
      <c r="K39" s="286">
        <f>IFERROR(INDEX('Green_rooibos initial weight'!$C$5:$C$1749,MATCH(J39, 'Green_rooibos initial weight'!$A$5:$A$1749,0)),"")</f>
        <v>1.9650000000000001</v>
      </c>
      <c r="L39" s="286">
        <f t="shared" si="1"/>
        <v>1.7152000000000001</v>
      </c>
      <c r="M39" s="291"/>
      <c r="N39" s="291"/>
      <c r="O39" s="286">
        <f>IF(IFERROR(INDEX('Both teabags AfterDry'!$D$3:$D$900,MATCH(J39,'Both teabags AfterDry'!$A$3:$A$900,0)),"")="","",(IFERROR(INDEX('Both teabags AfterDry'!$D$3:$D$900,MATCH(J39,'Both teabags AfterDry'!$A$3:$A$900,0)),"")))</f>
        <v>1.8379000000000001</v>
      </c>
      <c r="P39" s="286">
        <f t="shared" si="2"/>
        <v>1.6873</v>
      </c>
      <c r="Q39" s="291"/>
      <c r="R39" s="291"/>
      <c r="S39" s="287">
        <f>'Dry_Litterbag Placem_Collection'!E40</f>
        <v>42938</v>
      </c>
      <c r="T39" s="287">
        <f>IF('Dry_Litterbag Placem_Collection'!G40="","",'Dry_Litterbag Placem_Collection'!G40)</f>
        <v>43005</v>
      </c>
      <c r="U39" s="288">
        <f t="shared" si="0"/>
        <v>67</v>
      </c>
      <c r="V39" s="286">
        <f t="shared" si="3"/>
        <v>2.7900000000000036E-2</v>
      </c>
      <c r="W39" s="286"/>
      <c r="X39" s="289">
        <f>IFERROR(INDEX(Rainfall_Dry!$O$2:$O$217,MATCH(B39, Rainfall_Dry!$A$2:$A$217,0)),"")</f>
        <v>6.5250000359999998</v>
      </c>
      <c r="Y39" s="270">
        <v>23.96</v>
      </c>
      <c r="Z39" s="270">
        <v>0.91999999999999804</v>
      </c>
      <c r="AA39" s="270">
        <v>75.12</v>
      </c>
      <c r="AB39" s="271" t="s">
        <v>2688</v>
      </c>
      <c r="AC39" s="270">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f>IFERROR(AVERAGE('Dry_Litterbag Placem_Collection'!O40,'Dry_Litterbag Placem_Collection'!R40),"")</f>
        <v>2.85</v>
      </c>
      <c r="AI39" s="290">
        <f>IFERROR(AVERAGE('Dry_Litterbag Placem_Collection'!N40,'Dry_Litterbag Placem_Collection'!Q40),"")</f>
        <v>26.7</v>
      </c>
      <c r="AJ39" s="289">
        <f>INDEX(Coordinates!$B$2:$B$197,MATCH(G39,Coordinates!$J$2:$J$197,0))</f>
        <v>-3.409280023</v>
      </c>
      <c r="AK39" s="289">
        <f>INDEX(Coordinates!$C$2:$C$197,MATCH(G39,Coordinates!$J$2:$J$197,0))</f>
        <v>34.852612960000002</v>
      </c>
      <c r="AL39" s="289" t="str">
        <f>IF(ISNUMBER(SEARCH("C", 'Dry_Litterbag Placem_Collection'!S40)),"YES","")</f>
        <v>YES</v>
      </c>
      <c r="AM39" s="289" t="str">
        <f>IF(ISNUMBER(SEARCH("H", 'Dry_Litterbag Placem_Collection'!S40)),"YES","")</f>
        <v>YES</v>
      </c>
      <c r="AN39" s="289" t="str">
        <f>IF(ISNUMBER(SEARCH("R", 'Dry_Litterbag Placem_Collection'!S40)),"YES","")</f>
        <v/>
      </c>
    </row>
    <row r="40" spans="1:40">
      <c r="A40" s="281" t="s">
        <v>2677</v>
      </c>
      <c r="B40" s="282">
        <f>'Dry_Litterbag Placem_Collection'!A41</f>
        <v>39</v>
      </c>
      <c r="C40" s="282" t="str">
        <f>'Dry_Litterbag Placem_Collection'!B41</f>
        <v>Makao</v>
      </c>
      <c r="D40" s="282" t="s">
        <v>2677</v>
      </c>
      <c r="E40" s="282" t="s">
        <v>20</v>
      </c>
      <c r="F40" s="282">
        <v>1</v>
      </c>
      <c r="G40" s="283" t="str">
        <f>'Dry_Litterbag Placem_Collection'!C41</f>
        <v>Dry_P1_T7</v>
      </c>
      <c r="H40" s="284" t="s">
        <v>2559</v>
      </c>
      <c r="I40" s="285" t="s">
        <v>1147</v>
      </c>
      <c r="J40" s="282" t="str">
        <f>IF(ISBLANK('Dry_Litterbag Placem_Collection'!J41),"","G"&amp;""&amp;'Dry_Litterbag Placem_Collection'!J41)</f>
        <v/>
      </c>
      <c r="K40" s="286" t="str">
        <f>IFERROR(INDEX('Green_rooibos initial weight'!$C$5:$C$1749,MATCH(J40, 'Green_rooibos initial weight'!$A$5:$A$1749,0)),"")</f>
        <v/>
      </c>
      <c r="L40" s="286" t="str">
        <f t="shared" si="1"/>
        <v/>
      </c>
      <c r="M40" s="291"/>
      <c r="N40" s="291"/>
      <c r="O40" s="286" t="str">
        <f>IF(IFERROR(INDEX('Both teabags AfterDry'!$D$3:$D$900,MATCH(J40,'Both teabags AfterDry'!$A$3:$A$900,0)),"")="","",(IFERROR(INDEX('Both teabags AfterDry'!$D$3:$D$900,MATCH(J40,'Both teabags AfterDry'!$A$3:$A$900,0)),"")))</f>
        <v/>
      </c>
      <c r="P40" s="286" t="str">
        <f t="shared" si="2"/>
        <v/>
      </c>
      <c r="Q40" s="291"/>
      <c r="R40" s="291"/>
      <c r="S40" s="287">
        <f>'Dry_Litterbag Placem_Collection'!E41</f>
        <v>42938</v>
      </c>
      <c r="T40" s="287" t="str">
        <f>IF('Dry_Litterbag Placem_Collection'!G41="","",'Dry_Litterbag Placem_Collection'!G41)</f>
        <v/>
      </c>
      <c r="U40" s="288" t="str">
        <f t="shared" si="0"/>
        <v/>
      </c>
      <c r="V40" s="286" t="str">
        <f t="shared" si="3"/>
        <v/>
      </c>
      <c r="W40" s="286"/>
      <c r="X40" s="289" t="str">
        <f>IFERROR(INDEX(Rainfall_Dry!$O$2:$O$217,MATCH(B40, Rainfall_Dry!$A$2:$A$217,0)),"")</f>
        <v/>
      </c>
      <c r="Y40" s="270">
        <v>23.96</v>
      </c>
      <c r="Z40" s="270">
        <v>0.91999999999999804</v>
      </c>
      <c r="AA40" s="270">
        <v>75.12</v>
      </c>
      <c r="AB40" s="271" t="s">
        <v>2688</v>
      </c>
      <c r="AC40" s="270">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t="str">
        <f>IFERROR(AVERAGE('Dry_Litterbag Placem_Collection'!O41,'Dry_Litterbag Placem_Collection'!R41),"")</f>
        <v/>
      </c>
      <c r="AI40" s="290" t="str">
        <f>IFERROR(AVERAGE('Dry_Litterbag Placem_Collection'!N41,'Dry_Litterbag Placem_Collection'!Q41),"")</f>
        <v/>
      </c>
      <c r="AJ40" s="289">
        <f>INDEX(Coordinates!$B$2:$B$197,MATCH(G40,Coordinates!$J$2:$J$197,0))</f>
        <v>-3.4093859700000002</v>
      </c>
      <c r="AK40" s="289">
        <f>INDEX(Coordinates!$C$2:$C$197,MATCH(G40,Coordinates!$J$2:$J$197,0))</f>
        <v>34.852855030000001</v>
      </c>
      <c r="AL40" s="289" t="str">
        <f>IF(ISNUMBER(SEARCH("C", 'Dry_Litterbag Placem_Collection'!S41)),"YES","")</f>
        <v/>
      </c>
      <c r="AM40" s="289" t="str">
        <f>IF(ISNUMBER(SEARCH("H", 'Dry_Litterbag Placem_Collection'!S41)),"YES","")</f>
        <v/>
      </c>
      <c r="AN40" s="289" t="str">
        <f>IF(ISNUMBER(SEARCH("R", 'Dry_Litterbag Placem_Collection'!S41)),"YES","")</f>
        <v/>
      </c>
    </row>
    <row r="41" spans="1:40">
      <c r="A41" s="281" t="s">
        <v>2677</v>
      </c>
      <c r="B41" s="282">
        <f>'Dry_Litterbag Placem_Collection'!A42</f>
        <v>40</v>
      </c>
      <c r="C41" s="282" t="str">
        <f>'Dry_Litterbag Placem_Collection'!B42</f>
        <v>Makao</v>
      </c>
      <c r="D41" s="282" t="s">
        <v>2677</v>
      </c>
      <c r="E41" s="282" t="s">
        <v>20</v>
      </c>
      <c r="F41" s="282">
        <v>1</v>
      </c>
      <c r="G41" s="283" t="str">
        <f>'Dry_Litterbag Placem_Collection'!C42</f>
        <v>Dry_P1_T8</v>
      </c>
      <c r="H41" s="284" t="s">
        <v>2559</v>
      </c>
      <c r="I41" s="285" t="s">
        <v>1147</v>
      </c>
      <c r="J41" s="282" t="str">
        <f>IF(ISBLANK('Dry_Litterbag Placem_Collection'!J42),"","G"&amp;""&amp;'Dry_Litterbag Placem_Collection'!J42)</f>
        <v>G88</v>
      </c>
      <c r="K41" s="286">
        <f>IFERROR(INDEX('Green_rooibos initial weight'!$C$5:$C$1749,MATCH(J41, 'Green_rooibos initial weight'!$A$5:$A$1749,0)),"")</f>
        <v>2.1549999999999998</v>
      </c>
      <c r="L41" s="286">
        <f t="shared" si="1"/>
        <v>1.9051999999999998</v>
      </c>
      <c r="M41" s="291"/>
      <c r="N41" s="291"/>
      <c r="O41" s="286">
        <f>IF(IFERROR(INDEX('Both teabags AfterDry'!$D$3:$D$900,MATCH(J41,'Both teabags AfterDry'!$A$3:$A$900,0)),"")="","",(IFERROR(INDEX('Both teabags AfterDry'!$D$3:$D$900,MATCH(J41,'Both teabags AfterDry'!$A$3:$A$900,0)),"")))</f>
        <v>1.9495</v>
      </c>
      <c r="P41" s="286">
        <f t="shared" si="2"/>
        <v>1.7988999999999999</v>
      </c>
      <c r="Q41" s="291"/>
      <c r="R41" s="291"/>
      <c r="S41" s="287">
        <f>'Dry_Litterbag Placem_Collection'!E42</f>
        <v>42938</v>
      </c>
      <c r="T41" s="287">
        <f>IF('Dry_Litterbag Placem_Collection'!G42="","",'Dry_Litterbag Placem_Collection'!G42)</f>
        <v>43005</v>
      </c>
      <c r="U41" s="288">
        <f t="shared" si="0"/>
        <v>67</v>
      </c>
      <c r="V41" s="286">
        <f t="shared" si="3"/>
        <v>0.10629999999999984</v>
      </c>
      <c r="W41" s="286"/>
      <c r="X41" s="289">
        <f>IFERROR(INDEX(Rainfall_Dry!$O$2:$O$217,MATCH(B41, Rainfall_Dry!$A$2:$A$217,0)),"")</f>
        <v>6.5250000359999998</v>
      </c>
      <c r="Y41" s="270">
        <v>23.96</v>
      </c>
      <c r="Z41" s="270">
        <v>0.91999999999999804</v>
      </c>
      <c r="AA41" s="270">
        <v>75.12</v>
      </c>
      <c r="AB41" s="271" t="s">
        <v>2688</v>
      </c>
      <c r="AC41" s="270">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f>IFERROR(AVERAGE('Dry_Litterbag Placem_Collection'!O42,'Dry_Litterbag Placem_Collection'!R42),"")</f>
        <v>4.5999999999999996</v>
      </c>
      <c r="AI41" s="290">
        <f>IFERROR(AVERAGE('Dry_Litterbag Placem_Collection'!N42,'Dry_Litterbag Placem_Collection'!Q42),"")</f>
        <v>26.2</v>
      </c>
      <c r="AJ41" s="289">
        <f>INDEX(Coordinates!$B$2:$B$197,MATCH(G41,Coordinates!$J$2:$J$197,0))</f>
        <v>-3.4091539590000002</v>
      </c>
      <c r="AK41" s="289">
        <f>INDEX(Coordinates!$C$2:$C$197,MATCH(G41,Coordinates!$J$2:$J$197,0))</f>
        <v>34.852755029999997</v>
      </c>
      <c r="AL41" s="289" t="str">
        <f>IF(ISNUMBER(SEARCH("C", 'Dry_Litterbag Placem_Collection'!S42)),"YES","")</f>
        <v>YES</v>
      </c>
      <c r="AM41" s="289" t="str">
        <f>IF(ISNUMBER(SEARCH("H", 'Dry_Litterbag Placem_Collection'!S42)),"YES","")</f>
        <v>YES</v>
      </c>
      <c r="AN41" s="289" t="str">
        <f>IF(ISNUMBER(SEARCH("R", 'Dry_Litterbag Placem_Collection'!S42)),"YES","")</f>
        <v/>
      </c>
    </row>
    <row r="42" spans="1:40">
      <c r="A42" s="281" t="s">
        <v>2677</v>
      </c>
      <c r="B42" s="282">
        <f>'Dry_Litterbag Placem_Collection'!A43</f>
        <v>41</v>
      </c>
      <c r="C42" s="282" t="str">
        <f>'Dry_Litterbag Placem_Collection'!B43</f>
        <v>Makao</v>
      </c>
      <c r="D42" s="282" t="s">
        <v>2677</v>
      </c>
      <c r="E42" s="282" t="s">
        <v>20</v>
      </c>
      <c r="F42" s="282">
        <v>2</v>
      </c>
      <c r="G42" s="283" t="str">
        <f>'Dry_Litterbag Placem_Collection'!C43</f>
        <v>Dry_P2_T1</v>
      </c>
      <c r="H42" s="284" t="s">
        <v>2559</v>
      </c>
      <c r="I42" s="285" t="s">
        <v>1147</v>
      </c>
      <c r="J42" s="282" t="str">
        <f>IF(ISBLANK('Dry_Litterbag Placem_Collection'!J43),"","G"&amp;""&amp;'Dry_Litterbag Placem_Collection'!J43)</f>
        <v>G256</v>
      </c>
      <c r="K42" s="286">
        <f>IFERROR(INDEX('Green_rooibos initial weight'!$C$5:$C$1749,MATCH(J42, 'Green_rooibos initial weight'!$A$5:$A$1749,0)),"")</f>
        <v>2.11</v>
      </c>
      <c r="L42" s="286">
        <f t="shared" si="1"/>
        <v>1.8601999999999999</v>
      </c>
      <c r="M42" s="291"/>
      <c r="N42" s="291"/>
      <c r="O42" s="286">
        <f>IF(IFERROR(INDEX('Both teabags AfterDry'!$D$3:$D$900,MATCH(J42,'Both teabags AfterDry'!$A$3:$A$900,0)),"")="","",(IFERROR(INDEX('Both teabags AfterDry'!$D$3:$D$900,MATCH(J42,'Both teabags AfterDry'!$A$3:$A$900,0)),"")))</f>
        <v>1.6208</v>
      </c>
      <c r="P42" s="286">
        <f t="shared" si="2"/>
        <v>1.4702</v>
      </c>
      <c r="Q42" s="291"/>
      <c r="R42" s="291"/>
      <c r="S42" s="287">
        <f>'Dry_Litterbag Placem_Collection'!E43</f>
        <v>42938</v>
      </c>
      <c r="T42" s="287">
        <f>IF('Dry_Litterbag Placem_Collection'!G43="","",'Dry_Litterbag Placem_Collection'!G43)</f>
        <v>43005</v>
      </c>
      <c r="U42" s="288">
        <f t="shared" si="0"/>
        <v>67</v>
      </c>
      <c r="V42" s="286">
        <f t="shared" si="3"/>
        <v>0.3899999999999999</v>
      </c>
      <c r="W42" s="286"/>
      <c r="X42" s="289">
        <f>IFERROR(INDEX(Rainfall_Dry!$O$2:$O$217,MATCH(B42, Rainfall_Dry!$A$2:$A$217,0)),"")</f>
        <v>6.5250000359999998</v>
      </c>
      <c r="Y42" s="270">
        <v>19.96</v>
      </c>
      <c r="Z42" s="270">
        <v>4.9199999999999982</v>
      </c>
      <c r="AA42" s="270">
        <v>75.12</v>
      </c>
      <c r="AB42" s="271" t="s">
        <v>2689</v>
      </c>
      <c r="AC42" s="270">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f>IFERROR(AVERAGE('Dry_Litterbag Placem_Collection'!O43,'Dry_Litterbag Placem_Collection'!R43),"")</f>
        <v>4.6500000000000004</v>
      </c>
      <c r="AI42" s="290">
        <f>IFERROR(AVERAGE('Dry_Litterbag Placem_Collection'!N43,'Dry_Litterbag Placem_Collection'!Q43),"")</f>
        <v>27.85</v>
      </c>
      <c r="AJ42" s="289">
        <f>INDEX(Coordinates!$B$2:$B$197,MATCH(G42,Coordinates!$J$2:$J$197,0))</f>
        <v>-3.4083420040000001</v>
      </c>
      <c r="AK42" s="289">
        <f>INDEX(Coordinates!$C$2:$C$197,MATCH(G42,Coordinates!$J$2:$J$197,0))</f>
        <v>34.850283040000001</v>
      </c>
      <c r="AL42" s="289" t="str">
        <f>IF(ISNUMBER(SEARCH("C", 'Dry_Litterbag Placem_Collection'!S43)),"YES","")</f>
        <v/>
      </c>
      <c r="AM42" s="289" t="str">
        <f>IF(ISNUMBER(SEARCH("H", 'Dry_Litterbag Placem_Collection'!S43)),"YES","")</f>
        <v>YES</v>
      </c>
      <c r="AN42" s="289" t="str">
        <f>IF(ISNUMBER(SEARCH("R", 'Dry_Litterbag Placem_Collection'!S43)),"YES","")</f>
        <v/>
      </c>
    </row>
    <row r="43" spans="1:40">
      <c r="A43" s="281" t="s">
        <v>2677</v>
      </c>
      <c r="B43" s="282">
        <f>'Dry_Litterbag Placem_Collection'!A44</f>
        <v>42</v>
      </c>
      <c r="C43" s="282" t="str">
        <f>'Dry_Litterbag Placem_Collection'!B44</f>
        <v>Makao</v>
      </c>
      <c r="D43" s="282" t="s">
        <v>2677</v>
      </c>
      <c r="E43" s="282" t="s">
        <v>20</v>
      </c>
      <c r="F43" s="282">
        <v>2</v>
      </c>
      <c r="G43" s="283" t="str">
        <f>'Dry_Litterbag Placem_Collection'!C44</f>
        <v>Dry_P2_T2</v>
      </c>
      <c r="H43" s="284" t="s">
        <v>2559</v>
      </c>
      <c r="I43" s="285" t="s">
        <v>1147</v>
      </c>
      <c r="J43" s="282" t="str">
        <f>IF(ISBLANK('Dry_Litterbag Placem_Collection'!J44),"","G"&amp;""&amp;'Dry_Litterbag Placem_Collection'!J44)</f>
        <v>G341</v>
      </c>
      <c r="K43" s="286">
        <f>IFERROR(INDEX('Green_rooibos initial weight'!$C$5:$C$1749,MATCH(J43, 'Green_rooibos initial weight'!$A$5:$A$1749,0)),"")</f>
        <v>1.954</v>
      </c>
      <c r="L43" s="286">
        <f t="shared" si="1"/>
        <v>1.7041999999999999</v>
      </c>
      <c r="M43" s="291"/>
      <c r="N43" s="291"/>
      <c r="O43" s="286">
        <f>IF(IFERROR(INDEX('Both teabags AfterDry'!$D$3:$D$900,MATCH(J43,'Both teabags AfterDry'!$A$3:$A$900,0)),"")="","",(IFERROR(INDEX('Both teabags AfterDry'!$D$3:$D$900,MATCH(J43,'Both teabags AfterDry'!$A$3:$A$900,0)),"")))</f>
        <v>1.7267999999999999</v>
      </c>
      <c r="P43" s="286">
        <f t="shared" si="2"/>
        <v>1.5761999999999998</v>
      </c>
      <c r="Q43" s="291"/>
      <c r="R43" s="291"/>
      <c r="S43" s="287">
        <f>'Dry_Litterbag Placem_Collection'!E44</f>
        <v>42938</v>
      </c>
      <c r="T43" s="287">
        <f>IF('Dry_Litterbag Placem_Collection'!G44="","",'Dry_Litterbag Placem_Collection'!G44)</f>
        <v>43005</v>
      </c>
      <c r="U43" s="288">
        <f t="shared" si="0"/>
        <v>67</v>
      </c>
      <c r="V43" s="286">
        <f t="shared" si="3"/>
        <v>0.12800000000000011</v>
      </c>
      <c r="W43" s="286"/>
      <c r="X43" s="289">
        <f>IFERROR(INDEX(Rainfall_Dry!$O$2:$O$217,MATCH(B43, Rainfall_Dry!$A$2:$A$217,0)),"")</f>
        <v>6.5250000359999998</v>
      </c>
      <c r="Y43" s="270">
        <v>19.96</v>
      </c>
      <c r="Z43" s="270">
        <v>4.9199999999999982</v>
      </c>
      <c r="AA43" s="270">
        <v>75.12</v>
      </c>
      <c r="AB43" s="271" t="s">
        <v>2689</v>
      </c>
      <c r="AC43" s="270">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f>IFERROR(AVERAGE('Dry_Litterbag Placem_Collection'!O44,'Dry_Litterbag Placem_Collection'!R44),"")</f>
        <v>5.1999999999999993</v>
      </c>
      <c r="AI43" s="290">
        <f>IFERROR(AVERAGE('Dry_Litterbag Placem_Collection'!N44,'Dry_Litterbag Placem_Collection'!Q44),"")</f>
        <v>27.15</v>
      </c>
      <c r="AJ43" s="289">
        <f>INDEX(Coordinates!$B$2:$B$197,MATCH(G43,Coordinates!$J$2:$J$197,0))</f>
        <v>-3.4084079690000002</v>
      </c>
      <c r="AK43" s="289">
        <f>INDEX(Coordinates!$C$2:$C$197,MATCH(G43,Coordinates!$J$2:$J$197,0))</f>
        <v>34.850295029999998</v>
      </c>
      <c r="AL43" s="289" t="str">
        <f>IF(ISNUMBER(SEARCH("C", 'Dry_Litterbag Placem_Collection'!S44)),"YES","")</f>
        <v>YES</v>
      </c>
      <c r="AM43" s="289" t="str">
        <f>IF(ISNUMBER(SEARCH("H", 'Dry_Litterbag Placem_Collection'!S44)),"YES","")</f>
        <v>YES</v>
      </c>
      <c r="AN43" s="289" t="str">
        <f>IF(ISNUMBER(SEARCH("R", 'Dry_Litterbag Placem_Collection'!S44)),"YES","")</f>
        <v/>
      </c>
    </row>
    <row r="44" spans="1:40">
      <c r="A44" s="281" t="s">
        <v>2677</v>
      </c>
      <c r="B44" s="282">
        <f>'Dry_Litterbag Placem_Collection'!A45</f>
        <v>43</v>
      </c>
      <c r="C44" s="282" t="str">
        <f>'Dry_Litterbag Placem_Collection'!B45</f>
        <v>Makao</v>
      </c>
      <c r="D44" s="282" t="s">
        <v>2677</v>
      </c>
      <c r="E44" s="282" t="s">
        <v>20</v>
      </c>
      <c r="F44" s="282">
        <v>2</v>
      </c>
      <c r="G44" s="283" t="str">
        <f>'Dry_Litterbag Placem_Collection'!C45</f>
        <v>Dry_P2_T3</v>
      </c>
      <c r="H44" s="284" t="s">
        <v>2559</v>
      </c>
      <c r="I44" s="285" t="s">
        <v>1147</v>
      </c>
      <c r="J44" s="282" t="str">
        <f>IF(ISBLANK('Dry_Litterbag Placem_Collection'!J45),"","G"&amp;""&amp;'Dry_Litterbag Placem_Collection'!J45)</f>
        <v>G246</v>
      </c>
      <c r="K44" s="286">
        <f>IFERROR(INDEX('Green_rooibos initial weight'!$C$5:$C$1749,MATCH(J44, 'Green_rooibos initial weight'!$A$5:$A$1749,0)),"")</f>
        <v>2.1829999999999998</v>
      </c>
      <c r="L44" s="286">
        <f t="shared" si="1"/>
        <v>1.9331999999999998</v>
      </c>
      <c r="M44" s="291"/>
      <c r="N44" s="291"/>
      <c r="O44" s="286">
        <f>IF(IFERROR(INDEX('Both teabags AfterDry'!$D$3:$D$900,MATCH(J44,'Both teabags AfterDry'!$A$3:$A$900,0)),"")="","",(IFERROR(INDEX('Both teabags AfterDry'!$D$3:$D$900,MATCH(J44,'Both teabags AfterDry'!$A$3:$A$900,0)),"")))</f>
        <v>1.9577</v>
      </c>
      <c r="P44" s="286">
        <f t="shared" si="2"/>
        <v>1.8070999999999999</v>
      </c>
      <c r="Q44" s="291"/>
      <c r="R44" s="291"/>
      <c r="S44" s="287">
        <f>'Dry_Litterbag Placem_Collection'!E45</f>
        <v>42938</v>
      </c>
      <c r="T44" s="287">
        <f>IF('Dry_Litterbag Placem_Collection'!G45="","",'Dry_Litterbag Placem_Collection'!G45)</f>
        <v>43005</v>
      </c>
      <c r="U44" s="288">
        <f t="shared" si="0"/>
        <v>67</v>
      </c>
      <c r="V44" s="286">
        <f t="shared" si="3"/>
        <v>0.12609999999999988</v>
      </c>
      <c r="W44" s="286"/>
      <c r="X44" s="289">
        <f>IFERROR(INDEX(Rainfall_Dry!$O$2:$O$217,MATCH(B44, Rainfall_Dry!$A$2:$A$217,0)),"")</f>
        <v>6.5250000359999998</v>
      </c>
      <c r="Y44" s="270">
        <v>19.96</v>
      </c>
      <c r="Z44" s="270">
        <v>4.9199999999999982</v>
      </c>
      <c r="AA44" s="270">
        <v>75.12</v>
      </c>
      <c r="AB44" s="271" t="s">
        <v>2689</v>
      </c>
      <c r="AC44" s="270">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f>IFERROR(AVERAGE('Dry_Litterbag Placem_Collection'!O45,'Dry_Litterbag Placem_Collection'!R45),"")</f>
        <v>2.4500000000000002</v>
      </c>
      <c r="AI44" s="290">
        <f>IFERROR(AVERAGE('Dry_Litterbag Placem_Collection'!N45,'Dry_Litterbag Placem_Collection'!Q45),"")</f>
        <v>26.1</v>
      </c>
      <c r="AJ44" s="289">
        <f>INDEX(Coordinates!$B$2:$B$197,MATCH(G44,Coordinates!$J$2:$J$197,0))</f>
        <v>-3.4082369789999998</v>
      </c>
      <c r="AK44" s="289">
        <f>INDEX(Coordinates!$C$2:$C$197,MATCH(G44,Coordinates!$J$2:$J$197,0))</f>
        <v>34.850189999999998</v>
      </c>
      <c r="AL44" s="289" t="str">
        <f>IF(ISNUMBER(SEARCH("C", 'Dry_Litterbag Placem_Collection'!S45)),"YES","")</f>
        <v>YES</v>
      </c>
      <c r="AM44" s="289" t="str">
        <f>IF(ISNUMBER(SEARCH("H", 'Dry_Litterbag Placem_Collection'!S45)),"YES","")</f>
        <v>YES</v>
      </c>
      <c r="AN44" s="289" t="str">
        <f>IF(ISNUMBER(SEARCH("R", 'Dry_Litterbag Placem_Collection'!S45)),"YES","")</f>
        <v/>
      </c>
    </row>
    <row r="45" spans="1:40">
      <c r="A45" s="281" t="s">
        <v>2677</v>
      </c>
      <c r="B45" s="282">
        <f>'Dry_Litterbag Placem_Collection'!A46</f>
        <v>44</v>
      </c>
      <c r="C45" s="282" t="str">
        <f>'Dry_Litterbag Placem_Collection'!B46</f>
        <v>Makao</v>
      </c>
      <c r="D45" s="282" t="s">
        <v>2677</v>
      </c>
      <c r="E45" s="282" t="s">
        <v>20</v>
      </c>
      <c r="F45" s="282">
        <v>2</v>
      </c>
      <c r="G45" s="283" t="str">
        <f>'Dry_Litterbag Placem_Collection'!C46</f>
        <v>Dry_P2_T4</v>
      </c>
      <c r="H45" s="284" t="s">
        <v>2559</v>
      </c>
      <c r="I45" s="285" t="s">
        <v>1147</v>
      </c>
      <c r="J45" s="282" t="str">
        <f>IF(ISBLANK('Dry_Litterbag Placem_Collection'!J46),"","G"&amp;""&amp;'Dry_Litterbag Placem_Collection'!J46)</f>
        <v>G115</v>
      </c>
      <c r="K45" s="286">
        <f>IFERROR(INDEX('Green_rooibos initial weight'!$C$5:$C$1749,MATCH(J45, 'Green_rooibos initial weight'!$A$5:$A$1749,0)),"")</f>
        <v>2.048</v>
      </c>
      <c r="L45" s="286">
        <f t="shared" si="1"/>
        <v>1.7982</v>
      </c>
      <c r="M45" s="291"/>
      <c r="N45" s="291"/>
      <c r="O45" s="286">
        <f>IF(IFERROR(INDEX('Both teabags AfterDry'!$D$3:$D$900,MATCH(J45,'Both teabags AfterDry'!$A$3:$A$900,0)),"")="","",(IFERROR(INDEX('Both teabags AfterDry'!$D$3:$D$900,MATCH(J45,'Both teabags AfterDry'!$A$3:$A$900,0)),"")))</f>
        <v>1.7069000000000001</v>
      </c>
      <c r="P45" s="286">
        <f t="shared" si="2"/>
        <v>1.5563</v>
      </c>
      <c r="Q45" s="291"/>
      <c r="R45" s="291"/>
      <c r="S45" s="287">
        <f>'Dry_Litterbag Placem_Collection'!E46</f>
        <v>42938</v>
      </c>
      <c r="T45" s="287">
        <f>IF('Dry_Litterbag Placem_Collection'!G46="","",'Dry_Litterbag Placem_Collection'!G46)</f>
        <v>43005</v>
      </c>
      <c r="U45" s="288">
        <f t="shared" si="0"/>
        <v>67</v>
      </c>
      <c r="V45" s="286">
        <f t="shared" si="3"/>
        <v>0.2419</v>
      </c>
      <c r="W45" s="286"/>
      <c r="X45" s="289">
        <f>IFERROR(INDEX(Rainfall_Dry!$O$2:$O$217,MATCH(B45, Rainfall_Dry!$A$2:$A$217,0)),"")</f>
        <v>6.5250000359999998</v>
      </c>
      <c r="Y45" s="270">
        <v>19.96</v>
      </c>
      <c r="Z45" s="270">
        <v>4.9199999999999982</v>
      </c>
      <c r="AA45" s="270">
        <v>75.12</v>
      </c>
      <c r="AB45" s="271" t="s">
        <v>2689</v>
      </c>
      <c r="AC45" s="270">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f>IFERROR(AVERAGE('Dry_Litterbag Placem_Collection'!O46,'Dry_Litterbag Placem_Collection'!R46),"")</f>
        <v>3.8499999999999996</v>
      </c>
      <c r="AI45" s="290">
        <f>IFERROR(AVERAGE('Dry_Litterbag Placem_Collection'!N46,'Dry_Litterbag Placem_Collection'!Q46),"")</f>
        <v>26.5</v>
      </c>
      <c r="AJ45" s="289">
        <f>INDEX(Coordinates!$B$2:$B$197,MATCH(G45,Coordinates!$J$2:$J$197,0))</f>
        <v>-3.4081529920000002</v>
      </c>
      <c r="AK45" s="289">
        <f>INDEX(Coordinates!$C$2:$C$197,MATCH(G45,Coordinates!$J$2:$J$197,0))</f>
        <v>34.850168959999998</v>
      </c>
      <c r="AL45" s="289" t="str">
        <f>IF(ISNUMBER(SEARCH("C", 'Dry_Litterbag Placem_Collection'!S46)),"YES","")</f>
        <v/>
      </c>
      <c r="AM45" s="289" t="str">
        <f>IF(ISNUMBER(SEARCH("H", 'Dry_Litterbag Placem_Collection'!S46)),"YES","")</f>
        <v/>
      </c>
      <c r="AN45" s="289" t="str">
        <f>IF(ISNUMBER(SEARCH("R", 'Dry_Litterbag Placem_Collection'!S46)),"YES","")</f>
        <v/>
      </c>
    </row>
    <row r="46" spans="1:40">
      <c r="A46" s="281" t="s">
        <v>2677</v>
      </c>
      <c r="B46" s="282">
        <f>'Dry_Litterbag Placem_Collection'!A47</f>
        <v>45</v>
      </c>
      <c r="C46" s="282" t="str">
        <f>'Dry_Litterbag Placem_Collection'!B47</f>
        <v>Makao</v>
      </c>
      <c r="D46" s="282" t="s">
        <v>2677</v>
      </c>
      <c r="E46" s="282" t="s">
        <v>20</v>
      </c>
      <c r="F46" s="282">
        <v>2</v>
      </c>
      <c r="G46" s="283" t="str">
        <f>'Dry_Litterbag Placem_Collection'!C47</f>
        <v>Dry_P2_T5</v>
      </c>
      <c r="H46" s="284" t="s">
        <v>2559</v>
      </c>
      <c r="I46" s="285" t="s">
        <v>1147</v>
      </c>
      <c r="J46" s="282" t="str">
        <f>IF(ISBLANK('Dry_Litterbag Placem_Collection'!J47),"","G"&amp;""&amp;'Dry_Litterbag Placem_Collection'!J47)</f>
        <v>G480</v>
      </c>
      <c r="K46" s="286">
        <f>IFERROR(INDEX('Green_rooibos initial weight'!$C$5:$C$1749,MATCH(J46, 'Green_rooibos initial weight'!$A$5:$A$1749,0)),"")</f>
        <v>1.9850000000000001</v>
      </c>
      <c r="L46" s="286">
        <f t="shared" si="1"/>
        <v>1.7352000000000001</v>
      </c>
      <c r="M46" s="291"/>
      <c r="N46" s="291"/>
      <c r="O46" s="286" t="str">
        <f>IF(IFERROR(INDEX('Both teabags AfterDry'!$D$3:$D$900,MATCH(J46,'Both teabags AfterDry'!$A$3:$A$900,0)),"")="","",(IFERROR(INDEX('Both teabags AfterDry'!$D$3:$D$900,MATCH(J46,'Both teabags AfterDry'!$A$3:$A$900,0)),"")))</f>
        <v/>
      </c>
      <c r="P46" s="286" t="str">
        <f t="shared" si="2"/>
        <v/>
      </c>
      <c r="Q46" s="291"/>
      <c r="R46" s="291"/>
      <c r="S46" s="287">
        <f>'Dry_Litterbag Placem_Collection'!E47</f>
        <v>42938</v>
      </c>
      <c r="T46" s="287">
        <f>IF('Dry_Litterbag Placem_Collection'!G47="","",'Dry_Litterbag Placem_Collection'!G47)</f>
        <v>43005</v>
      </c>
      <c r="U46" s="288">
        <f t="shared" si="0"/>
        <v>67</v>
      </c>
      <c r="V46" s="286" t="str">
        <f t="shared" si="3"/>
        <v/>
      </c>
      <c r="W46" s="286"/>
      <c r="X46" s="289">
        <f>IFERROR(INDEX(Rainfall_Dry!$O$2:$O$217,MATCH(B46, Rainfall_Dry!$A$2:$A$217,0)),"")</f>
        <v>6.5250000359999998</v>
      </c>
      <c r="Y46" s="270">
        <v>19.96</v>
      </c>
      <c r="Z46" s="270">
        <v>4.9199999999999982</v>
      </c>
      <c r="AA46" s="270">
        <v>75.12</v>
      </c>
      <c r="AB46" s="271" t="s">
        <v>2689</v>
      </c>
      <c r="AC46" s="270">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f>IFERROR(AVERAGE('Dry_Litterbag Placem_Collection'!O47,'Dry_Litterbag Placem_Collection'!R47),"")</f>
        <v>4.0999999999999996</v>
      </c>
      <c r="AI46" s="290">
        <f>IFERROR(AVERAGE('Dry_Litterbag Placem_Collection'!N47,'Dry_Litterbag Placem_Collection'!Q47),"")</f>
        <v>27.25</v>
      </c>
      <c r="AJ46" s="289">
        <f>INDEX(Coordinates!$B$2:$B$197,MATCH(G46,Coordinates!$J$2:$J$197,0))</f>
        <v>-3.4081789759999999</v>
      </c>
      <c r="AK46" s="289">
        <f>INDEX(Coordinates!$C$2:$C$197,MATCH(G46,Coordinates!$J$2:$J$197,0))</f>
        <v>34.850516980000002</v>
      </c>
      <c r="AL46" s="289" t="str">
        <f>IF(ISNUMBER(SEARCH("C", 'Dry_Litterbag Placem_Collection'!S47)),"YES","")</f>
        <v>YES</v>
      </c>
      <c r="AM46" s="289" t="str">
        <f>IF(ISNUMBER(SEARCH("H", 'Dry_Litterbag Placem_Collection'!S47)),"YES","")</f>
        <v>YES</v>
      </c>
      <c r="AN46" s="289" t="str">
        <f>IF(ISNUMBER(SEARCH("R", 'Dry_Litterbag Placem_Collection'!S47)),"YES","")</f>
        <v/>
      </c>
    </row>
    <row r="47" spans="1:40">
      <c r="A47" s="281" t="s">
        <v>2677</v>
      </c>
      <c r="B47" s="282">
        <f>'Dry_Litterbag Placem_Collection'!A48</f>
        <v>46</v>
      </c>
      <c r="C47" s="282" t="str">
        <f>'Dry_Litterbag Placem_Collection'!B48</f>
        <v>Makao</v>
      </c>
      <c r="D47" s="282" t="s">
        <v>2677</v>
      </c>
      <c r="E47" s="282" t="s">
        <v>20</v>
      </c>
      <c r="F47" s="282">
        <v>2</v>
      </c>
      <c r="G47" s="283" t="str">
        <f>'Dry_Litterbag Placem_Collection'!C48</f>
        <v>Dry_P2_T6</v>
      </c>
      <c r="H47" s="284" t="s">
        <v>2559</v>
      </c>
      <c r="I47" s="285" t="s">
        <v>1147</v>
      </c>
      <c r="J47" s="282" t="str">
        <f>IF(ISBLANK('Dry_Litterbag Placem_Collection'!J48),"","G"&amp;""&amp;'Dry_Litterbag Placem_Collection'!J48)</f>
        <v/>
      </c>
      <c r="K47" s="286" t="str">
        <f>IFERROR(INDEX('Green_rooibos initial weight'!$C$5:$C$1749,MATCH(J47, 'Green_rooibos initial weight'!$A$5:$A$1749,0)),"")</f>
        <v/>
      </c>
      <c r="L47" s="286" t="str">
        <f t="shared" si="1"/>
        <v/>
      </c>
      <c r="M47" s="291"/>
      <c r="N47" s="291"/>
      <c r="O47" s="286" t="str">
        <f>IF(IFERROR(INDEX('Both teabags AfterDry'!$D$3:$D$900,MATCH(J47,'Both teabags AfterDry'!$A$3:$A$900,0)),"")="","",(IFERROR(INDEX('Both teabags AfterDry'!$D$3:$D$900,MATCH(J47,'Both teabags AfterDry'!$A$3:$A$900,0)),"")))</f>
        <v/>
      </c>
      <c r="P47" s="286" t="str">
        <f t="shared" si="2"/>
        <v/>
      </c>
      <c r="Q47" s="291"/>
      <c r="R47" s="291"/>
      <c r="S47" s="287">
        <f>'Dry_Litterbag Placem_Collection'!E48</f>
        <v>0</v>
      </c>
      <c r="T47" s="287" t="str">
        <f>IF('Dry_Litterbag Placem_Collection'!G48="","",'Dry_Litterbag Placem_Collection'!G48)</f>
        <v/>
      </c>
      <c r="U47" s="288" t="str">
        <f t="shared" si="0"/>
        <v/>
      </c>
      <c r="V47" s="286" t="str">
        <f t="shared" si="3"/>
        <v/>
      </c>
      <c r="W47" s="286"/>
      <c r="X47" s="289" t="str">
        <f>IFERROR(INDEX(Rainfall_Dry!$O$2:$O$217,MATCH(B47, Rainfall_Dry!$A$2:$A$217,0)),"")</f>
        <v/>
      </c>
      <c r="Y47" s="270">
        <v>19.96</v>
      </c>
      <c r="Z47" s="270">
        <v>4.9199999999999982</v>
      </c>
      <c r="AA47" s="270">
        <v>75.12</v>
      </c>
      <c r="AB47" s="271" t="s">
        <v>2689</v>
      </c>
      <c r="AC47" s="270">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t="str">
        <f>IFERROR(AVERAGE('Dry_Litterbag Placem_Collection'!O48,'Dry_Litterbag Placem_Collection'!R48),"")</f>
        <v/>
      </c>
      <c r="AI47" s="290" t="str">
        <f>IFERROR(AVERAGE('Dry_Litterbag Placem_Collection'!N48,'Dry_Litterbag Placem_Collection'!Q48),"")</f>
        <v/>
      </c>
      <c r="AJ47" s="289">
        <f>INDEX(Coordinates!$B$2:$B$197,MATCH(G47,Coordinates!$J$2:$J$197,0))</f>
        <v>-3.4084730130000001</v>
      </c>
      <c r="AK47" s="289">
        <f>INDEX(Coordinates!$C$2:$C$197,MATCH(G47,Coordinates!$J$2:$J$197,0))</f>
        <v>34.850401980000001</v>
      </c>
      <c r="AL47" s="289" t="str">
        <f>IF(ISNUMBER(SEARCH("C", 'Dry_Litterbag Placem_Collection'!S48)),"YES","")</f>
        <v/>
      </c>
      <c r="AM47" s="289" t="str">
        <f>IF(ISNUMBER(SEARCH("H", 'Dry_Litterbag Placem_Collection'!S48)),"YES","")</f>
        <v/>
      </c>
      <c r="AN47" s="289" t="str">
        <f>IF(ISNUMBER(SEARCH("R", 'Dry_Litterbag Placem_Collection'!S48)),"YES","")</f>
        <v/>
      </c>
    </row>
    <row r="48" spans="1:40">
      <c r="A48" s="281" t="s">
        <v>2677</v>
      </c>
      <c r="B48" s="282">
        <f>'Dry_Litterbag Placem_Collection'!A49</f>
        <v>47</v>
      </c>
      <c r="C48" s="282" t="str">
        <f>'Dry_Litterbag Placem_Collection'!B49</f>
        <v>Makao</v>
      </c>
      <c r="D48" s="282" t="s">
        <v>2677</v>
      </c>
      <c r="E48" s="282" t="s">
        <v>20</v>
      </c>
      <c r="F48" s="282">
        <v>2</v>
      </c>
      <c r="G48" s="283" t="str">
        <f>'Dry_Litterbag Placem_Collection'!C49</f>
        <v>Dry_P2_T7</v>
      </c>
      <c r="H48" s="284" t="s">
        <v>2559</v>
      </c>
      <c r="I48" s="285" t="s">
        <v>1147</v>
      </c>
      <c r="J48" s="282" t="str">
        <f>IF(ISBLANK('Dry_Litterbag Placem_Collection'!J49),"","G"&amp;""&amp;'Dry_Litterbag Placem_Collection'!J49)</f>
        <v>G110</v>
      </c>
      <c r="K48" s="286">
        <f>IFERROR(INDEX('Green_rooibos initial weight'!$C$5:$C$1749,MATCH(J48, 'Green_rooibos initial weight'!$A$5:$A$1749,0)),"")</f>
        <v>2.093</v>
      </c>
      <c r="L48" s="286">
        <f t="shared" si="1"/>
        <v>1.8431999999999999</v>
      </c>
      <c r="M48" s="291"/>
      <c r="N48" s="291"/>
      <c r="O48" s="286">
        <f>IF(IFERROR(INDEX('Both teabags AfterDry'!$D$3:$D$900,MATCH(J48,'Both teabags AfterDry'!$A$3:$A$900,0)),"")="","",(IFERROR(INDEX('Both teabags AfterDry'!$D$3:$D$900,MATCH(J48,'Both teabags AfterDry'!$A$3:$A$900,0)),"")))</f>
        <v>1.8372999999999999</v>
      </c>
      <c r="P48" s="286">
        <f t="shared" si="2"/>
        <v>1.6866999999999999</v>
      </c>
      <c r="Q48" s="291"/>
      <c r="R48" s="291"/>
      <c r="S48" s="287">
        <f>'Dry_Litterbag Placem_Collection'!E49</f>
        <v>42938</v>
      </c>
      <c r="T48" s="287">
        <f>IF('Dry_Litterbag Placem_Collection'!G49="","",'Dry_Litterbag Placem_Collection'!G49)</f>
        <v>43005</v>
      </c>
      <c r="U48" s="288">
        <f t="shared" si="0"/>
        <v>67</v>
      </c>
      <c r="V48" s="286">
        <f t="shared" si="3"/>
        <v>0.15650000000000008</v>
      </c>
      <c r="W48" s="286"/>
      <c r="X48" s="289">
        <f>IFERROR(INDEX(Rainfall_Dry!$O$2:$O$217,MATCH(B48, Rainfall_Dry!$A$2:$A$217,0)),"")</f>
        <v>6.5250000359999998</v>
      </c>
      <c r="Y48" s="270">
        <v>19.96</v>
      </c>
      <c r="Z48" s="270">
        <v>4.9199999999999982</v>
      </c>
      <c r="AA48" s="270">
        <v>75.12</v>
      </c>
      <c r="AB48" s="271" t="s">
        <v>2689</v>
      </c>
      <c r="AC48" s="270">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f>IFERROR(AVERAGE('Dry_Litterbag Placem_Collection'!O49,'Dry_Litterbag Placem_Collection'!R49),"")</f>
        <v>5.35</v>
      </c>
      <c r="AI48" s="290">
        <f>IFERROR(AVERAGE('Dry_Litterbag Placem_Collection'!N49,'Dry_Litterbag Placem_Collection'!Q49),"")</f>
        <v>26.4</v>
      </c>
      <c r="AJ48" s="289">
        <f>INDEX(Coordinates!$B$2:$B$197,MATCH(G48,Coordinates!$J$2:$J$197,0))</f>
        <v>-3.4084819820000001</v>
      </c>
      <c r="AK48" s="289">
        <f>INDEX(Coordinates!$C$2:$C$197,MATCH(G48,Coordinates!$J$2:$J$197,0))</f>
        <v>34.850024040000001</v>
      </c>
      <c r="AL48" s="289" t="str">
        <f>IF(ISNUMBER(SEARCH("C", 'Dry_Litterbag Placem_Collection'!S49)),"YES","")</f>
        <v/>
      </c>
      <c r="AM48" s="289" t="str">
        <f>IF(ISNUMBER(SEARCH("H", 'Dry_Litterbag Placem_Collection'!S49)),"YES","")</f>
        <v/>
      </c>
      <c r="AN48" s="289" t="str">
        <f>IF(ISNUMBER(SEARCH("R", 'Dry_Litterbag Placem_Collection'!S49)),"YES","")</f>
        <v/>
      </c>
    </row>
    <row r="49" spans="1:40">
      <c r="A49" s="281" t="s">
        <v>2677</v>
      </c>
      <c r="B49" s="282">
        <f>'Dry_Litterbag Placem_Collection'!A50</f>
        <v>48</v>
      </c>
      <c r="C49" s="282" t="str">
        <f>'Dry_Litterbag Placem_Collection'!B50</f>
        <v>Makao</v>
      </c>
      <c r="D49" s="282" t="s">
        <v>2677</v>
      </c>
      <c r="E49" s="282" t="s">
        <v>20</v>
      </c>
      <c r="F49" s="282">
        <v>2</v>
      </c>
      <c r="G49" s="283" t="str">
        <f>'Dry_Litterbag Placem_Collection'!C50</f>
        <v>Dry_P2_T8</v>
      </c>
      <c r="H49" s="284" t="s">
        <v>2559</v>
      </c>
      <c r="I49" s="285" t="s">
        <v>1147</v>
      </c>
      <c r="J49" s="282" t="str">
        <f>IF(ISBLANK('Dry_Litterbag Placem_Collection'!J50),"","G"&amp;""&amp;'Dry_Litterbag Placem_Collection'!J50)</f>
        <v>G233</v>
      </c>
      <c r="K49" s="286">
        <f>IFERROR(INDEX('Green_rooibos initial weight'!$C$5:$C$1749,MATCH(J49, 'Green_rooibos initial weight'!$A$5:$A$1749,0)),"")</f>
        <v>1.9490000000000001</v>
      </c>
      <c r="L49" s="286">
        <f t="shared" si="1"/>
        <v>1.6992</v>
      </c>
      <c r="M49" s="291"/>
      <c r="N49" s="291"/>
      <c r="O49" s="286">
        <f>IF(IFERROR(INDEX('Both teabags AfterDry'!$D$3:$D$900,MATCH(J49,'Both teabags AfterDry'!$A$3:$A$900,0)),"")="","",(IFERROR(INDEX('Both teabags AfterDry'!$D$3:$D$900,MATCH(J49,'Both teabags AfterDry'!$A$3:$A$900,0)),"")))</f>
        <v>1.6727000000000001</v>
      </c>
      <c r="P49" s="286">
        <f t="shared" si="2"/>
        <v>1.5221</v>
      </c>
      <c r="Q49" s="291"/>
      <c r="R49" s="291"/>
      <c r="S49" s="287">
        <f>'Dry_Litterbag Placem_Collection'!E50</f>
        <v>42938</v>
      </c>
      <c r="T49" s="287">
        <f>IF('Dry_Litterbag Placem_Collection'!G50="","",'Dry_Litterbag Placem_Collection'!G50)</f>
        <v>43005</v>
      </c>
      <c r="U49" s="288">
        <f t="shared" si="0"/>
        <v>67</v>
      </c>
      <c r="V49" s="286">
        <f t="shared" si="3"/>
        <v>0.17710000000000004</v>
      </c>
      <c r="W49" s="286"/>
      <c r="X49" s="289">
        <f>IFERROR(INDEX(Rainfall_Dry!$O$2:$O$217,MATCH(B49, Rainfall_Dry!$A$2:$A$217,0)),"")</f>
        <v>6.5250000359999998</v>
      </c>
      <c r="Y49" s="270">
        <v>19.96</v>
      </c>
      <c r="Z49" s="270">
        <v>4.9199999999999982</v>
      </c>
      <c r="AA49" s="270">
        <v>75.12</v>
      </c>
      <c r="AB49" s="271" t="s">
        <v>2689</v>
      </c>
      <c r="AC49" s="270">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f>IFERROR(AVERAGE('Dry_Litterbag Placem_Collection'!O50,'Dry_Litterbag Placem_Collection'!R50),"")</f>
        <v>3.95</v>
      </c>
      <c r="AI49" s="290">
        <f>IFERROR(AVERAGE('Dry_Litterbag Placem_Collection'!N50,'Dry_Litterbag Placem_Collection'!Q50),"")</f>
        <v>25.950000000000003</v>
      </c>
      <c r="AJ49" s="289">
        <f>INDEX(Coordinates!$B$2:$B$197,MATCH(G49,Coordinates!$J$2:$J$197,0))</f>
        <v>-3.4081990090000001</v>
      </c>
      <c r="AK49" s="289">
        <f>INDEX(Coordinates!$C$2:$C$197,MATCH(G49,Coordinates!$J$2:$J$197,0))</f>
        <v>34.850254960000001</v>
      </c>
      <c r="AL49" s="289" t="str">
        <f>IF(ISNUMBER(SEARCH("C", 'Dry_Litterbag Placem_Collection'!S50)),"YES","")</f>
        <v/>
      </c>
      <c r="AM49" s="289" t="str">
        <f>IF(ISNUMBER(SEARCH("H", 'Dry_Litterbag Placem_Collection'!S50)),"YES","")</f>
        <v/>
      </c>
      <c r="AN49" s="289" t="str">
        <f>IF(ISNUMBER(SEARCH("R", 'Dry_Litterbag Placem_Collection'!S50)),"YES","")</f>
        <v/>
      </c>
    </row>
    <row r="50" spans="1:40">
      <c r="A50" s="281" t="s">
        <v>2677</v>
      </c>
      <c r="B50" s="282">
        <f>'Dry_Litterbag Placem_Collection'!A51</f>
        <v>49</v>
      </c>
      <c r="C50" s="282" t="str">
        <f>'Dry_Litterbag Placem_Collection'!B51</f>
        <v>Makao</v>
      </c>
      <c r="D50" s="282" t="s">
        <v>2677</v>
      </c>
      <c r="E50" s="282" t="s">
        <v>20</v>
      </c>
      <c r="F50" s="282">
        <v>3</v>
      </c>
      <c r="G50" s="283" t="str">
        <f>'Dry_Litterbag Placem_Collection'!C51</f>
        <v>Dry_P3_T1</v>
      </c>
      <c r="H50" s="284" t="s">
        <v>2559</v>
      </c>
      <c r="I50" s="285" t="s">
        <v>1147</v>
      </c>
      <c r="J50" s="282" t="str">
        <f>IF(ISBLANK('Dry_Litterbag Placem_Collection'!J51),"","G"&amp;""&amp;'Dry_Litterbag Placem_Collection'!J51)</f>
        <v>G54</v>
      </c>
      <c r="K50" s="286">
        <f>IFERROR(INDEX('Green_rooibos initial weight'!$C$5:$C$1749,MATCH(J50, 'Green_rooibos initial weight'!$A$5:$A$1749,0)),"")</f>
        <v>2.0539999999999998</v>
      </c>
      <c r="L50" s="286">
        <f t="shared" si="1"/>
        <v>1.8041999999999998</v>
      </c>
      <c r="M50" s="291"/>
      <c r="N50" s="291"/>
      <c r="O50" s="286" t="str">
        <f>IF(IFERROR(INDEX('Both teabags AfterDry'!$D$3:$D$900,MATCH(J50,'Both teabags AfterDry'!$A$3:$A$900,0)),"")="","",(IFERROR(INDEX('Both teabags AfterDry'!$D$3:$D$900,MATCH(J50,'Both teabags AfterDry'!$A$3:$A$900,0)),"")))</f>
        <v/>
      </c>
      <c r="P50" s="286" t="str">
        <f t="shared" si="2"/>
        <v/>
      </c>
      <c r="Q50" s="291"/>
      <c r="R50" s="291"/>
      <c r="S50" s="287">
        <f>'Dry_Litterbag Placem_Collection'!E51</f>
        <v>42938</v>
      </c>
      <c r="T50" s="287">
        <f>IF('Dry_Litterbag Placem_Collection'!G51="","",'Dry_Litterbag Placem_Collection'!G51)</f>
        <v>43005</v>
      </c>
      <c r="U50" s="288">
        <f t="shared" si="0"/>
        <v>67</v>
      </c>
      <c r="V50" s="286" t="str">
        <f t="shared" si="3"/>
        <v/>
      </c>
      <c r="W50" s="286"/>
      <c r="X50" s="289">
        <f>IFERROR(INDEX(Rainfall_Dry!$O$2:$O$217,MATCH(B50, Rainfall_Dry!$A$2:$A$217,0)),"")</f>
        <v>6.5250000359999998</v>
      </c>
      <c r="Y50" s="270">
        <v>21.96</v>
      </c>
      <c r="Z50" s="270">
        <v>8.9199999999999982</v>
      </c>
      <c r="AA50" s="270">
        <v>69.12</v>
      </c>
      <c r="AB50" s="271" t="s">
        <v>2688</v>
      </c>
      <c r="AC50" s="270">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f>IFERROR(AVERAGE('Dry_Litterbag Placem_Collection'!O51,'Dry_Litterbag Placem_Collection'!R51),"")</f>
        <v>7.05</v>
      </c>
      <c r="AI50" s="290">
        <f>IFERROR(AVERAGE('Dry_Litterbag Placem_Collection'!N51,'Dry_Litterbag Placem_Collection'!Q51),"")</f>
        <v>31.5</v>
      </c>
      <c r="AJ50" s="289">
        <f>INDEX(Coordinates!$B$2:$B$197,MATCH(G50,Coordinates!$J$2:$J$197,0))</f>
        <v>-3.406225992</v>
      </c>
      <c r="AK50" s="289">
        <f>INDEX(Coordinates!$C$2:$C$197,MATCH(G50,Coordinates!$J$2:$J$197,0))</f>
        <v>34.85055998</v>
      </c>
      <c r="AL50" s="289" t="str">
        <f>IF(ISNUMBER(SEARCH("C", 'Dry_Litterbag Placem_Collection'!S51)),"YES","")</f>
        <v/>
      </c>
      <c r="AM50" s="289" t="str">
        <f>IF(ISNUMBER(SEARCH("H", 'Dry_Litterbag Placem_Collection'!S51)),"YES","")</f>
        <v/>
      </c>
      <c r="AN50" s="289" t="str">
        <f>IF(ISNUMBER(SEARCH("R", 'Dry_Litterbag Placem_Collection'!S51)),"YES","")</f>
        <v/>
      </c>
    </row>
    <row r="51" spans="1:40">
      <c r="A51" s="281" t="s">
        <v>2677</v>
      </c>
      <c r="B51" s="282">
        <f>'Dry_Litterbag Placem_Collection'!A52</f>
        <v>50</v>
      </c>
      <c r="C51" s="282" t="str">
        <f>'Dry_Litterbag Placem_Collection'!B52</f>
        <v>Makao</v>
      </c>
      <c r="D51" s="282" t="s">
        <v>2677</v>
      </c>
      <c r="E51" s="282" t="s">
        <v>20</v>
      </c>
      <c r="F51" s="282">
        <v>3</v>
      </c>
      <c r="G51" s="283" t="str">
        <f>'Dry_Litterbag Placem_Collection'!C52</f>
        <v>Dry_P3_T2</v>
      </c>
      <c r="H51" s="284" t="s">
        <v>2559</v>
      </c>
      <c r="I51" s="285" t="s">
        <v>1147</v>
      </c>
      <c r="J51" s="282" t="str">
        <f>IF(ISBLANK('Dry_Litterbag Placem_Collection'!J52),"","G"&amp;""&amp;'Dry_Litterbag Placem_Collection'!J52)</f>
        <v>G276</v>
      </c>
      <c r="K51" s="286">
        <f>IFERROR(INDEX('Green_rooibos initial weight'!$C$5:$C$1749,MATCH(J51, 'Green_rooibos initial weight'!$A$5:$A$1749,0)),"")</f>
        <v>1.966</v>
      </c>
      <c r="L51" s="286">
        <f t="shared" si="1"/>
        <v>1.7161999999999999</v>
      </c>
      <c r="M51" s="291"/>
      <c r="N51" s="291"/>
      <c r="O51" s="286" t="str">
        <f>IF(IFERROR(INDEX('Both teabags AfterDry'!$D$3:$D$900,MATCH(J51,'Both teabags AfterDry'!$A$3:$A$900,0)),"")="","",(IFERROR(INDEX('Both teabags AfterDry'!$D$3:$D$900,MATCH(J51,'Both teabags AfterDry'!$A$3:$A$900,0)),"")))</f>
        <v/>
      </c>
      <c r="P51" s="286" t="str">
        <f t="shared" si="2"/>
        <v/>
      </c>
      <c r="Q51" s="291"/>
      <c r="R51" s="291"/>
      <c r="S51" s="287">
        <f>'Dry_Litterbag Placem_Collection'!E52</f>
        <v>42938</v>
      </c>
      <c r="T51" s="287" t="str">
        <f>IF('Dry_Litterbag Placem_Collection'!G52="","",'Dry_Litterbag Placem_Collection'!G52)</f>
        <v/>
      </c>
      <c r="U51" s="288" t="str">
        <f t="shared" si="0"/>
        <v/>
      </c>
      <c r="V51" s="286" t="str">
        <f t="shared" si="3"/>
        <v/>
      </c>
      <c r="W51" s="286"/>
      <c r="X51" s="289" t="str">
        <f>IFERROR(INDEX(Rainfall_Dry!$O$2:$O$217,MATCH(B51, Rainfall_Dry!$A$2:$A$217,0)),"")</f>
        <v/>
      </c>
      <c r="Y51" s="270">
        <v>21.96</v>
      </c>
      <c r="Z51" s="270">
        <v>8.9199999999999982</v>
      </c>
      <c r="AA51" s="270">
        <v>69.12</v>
      </c>
      <c r="AB51" s="271" t="s">
        <v>2688</v>
      </c>
      <c r="AC51" s="270">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f>IFERROR(AVERAGE('Dry_Litterbag Placem_Collection'!O52,'Dry_Litterbag Placem_Collection'!R52),"")</f>
        <v>6.4</v>
      </c>
      <c r="AI51" s="290">
        <f>IFERROR(AVERAGE('Dry_Litterbag Placem_Collection'!N52,'Dry_Litterbag Placem_Collection'!Q52),"")</f>
        <v>27.6</v>
      </c>
      <c r="AJ51" s="289">
        <f>INDEX(Coordinates!$B$2:$B$197,MATCH(G51,Coordinates!$J$2:$J$197,0))</f>
        <v>-3.4062630399999998</v>
      </c>
      <c r="AK51" s="289">
        <f>INDEX(Coordinates!$C$2:$C$197,MATCH(G51,Coordinates!$J$2:$J$197,0))</f>
        <v>34.850566010000001</v>
      </c>
      <c r="AL51" s="289" t="str">
        <f>IF(ISNUMBER(SEARCH("C", 'Dry_Litterbag Placem_Collection'!S52)),"YES","")</f>
        <v/>
      </c>
      <c r="AM51" s="289" t="str">
        <f>IF(ISNUMBER(SEARCH("H", 'Dry_Litterbag Placem_Collection'!S52)),"YES","")</f>
        <v/>
      </c>
      <c r="AN51" s="289" t="str">
        <f>IF(ISNUMBER(SEARCH("R", 'Dry_Litterbag Placem_Collection'!S52)),"YES","")</f>
        <v/>
      </c>
    </row>
    <row r="52" spans="1:40">
      <c r="A52" s="281" t="s">
        <v>2677</v>
      </c>
      <c r="B52" s="282">
        <f>'Dry_Litterbag Placem_Collection'!A53</f>
        <v>51</v>
      </c>
      <c r="C52" s="282" t="str">
        <f>'Dry_Litterbag Placem_Collection'!B53</f>
        <v>Makao</v>
      </c>
      <c r="D52" s="282" t="s">
        <v>2677</v>
      </c>
      <c r="E52" s="282" t="s">
        <v>20</v>
      </c>
      <c r="F52" s="282">
        <v>3</v>
      </c>
      <c r="G52" s="283" t="str">
        <f>'Dry_Litterbag Placem_Collection'!C53</f>
        <v>Dry_P3_T3</v>
      </c>
      <c r="H52" s="284" t="s">
        <v>2559</v>
      </c>
      <c r="I52" s="285" t="s">
        <v>1147</v>
      </c>
      <c r="J52" s="282" t="str">
        <f>IF(ISBLANK('Dry_Litterbag Placem_Collection'!J53),"","G"&amp;""&amp;'Dry_Litterbag Placem_Collection'!J53)</f>
        <v>G227</v>
      </c>
      <c r="K52" s="286">
        <f>IFERROR(INDEX('Green_rooibos initial weight'!$C$5:$C$1749,MATCH(J52, 'Green_rooibos initial weight'!$A$5:$A$1749,0)),"")</f>
        <v>1.986</v>
      </c>
      <c r="L52" s="286">
        <f t="shared" si="1"/>
        <v>1.7362</v>
      </c>
      <c r="M52" s="291"/>
      <c r="N52" s="291"/>
      <c r="O52" s="286">
        <f>IF(IFERROR(INDEX('Both teabags AfterDry'!$D$3:$D$900,MATCH(J52,'Both teabags AfterDry'!$A$3:$A$900,0)),"")="","",(IFERROR(INDEX('Both teabags AfterDry'!$D$3:$D$900,MATCH(J52,'Both teabags AfterDry'!$A$3:$A$900,0)),"")))</f>
        <v>1.7715000000000001</v>
      </c>
      <c r="P52" s="286">
        <f t="shared" si="2"/>
        <v>1.6209</v>
      </c>
      <c r="Q52" s="291"/>
      <c r="R52" s="291"/>
      <c r="S52" s="287">
        <f>'Dry_Litterbag Placem_Collection'!E53</f>
        <v>42938</v>
      </c>
      <c r="T52" s="287">
        <f>IF('Dry_Litterbag Placem_Collection'!G53="","",'Dry_Litterbag Placem_Collection'!G53)</f>
        <v>43005</v>
      </c>
      <c r="U52" s="288">
        <f t="shared" si="0"/>
        <v>67</v>
      </c>
      <c r="V52" s="286">
        <f t="shared" si="3"/>
        <v>0.11529999999999996</v>
      </c>
      <c r="W52" s="286"/>
      <c r="X52" s="289">
        <f>IFERROR(INDEX(Rainfall_Dry!$O$2:$O$217,MATCH(B52, Rainfall_Dry!$A$2:$A$217,0)),"")</f>
        <v>6.5250000359999998</v>
      </c>
      <c r="Y52" s="270">
        <v>21.96</v>
      </c>
      <c r="Z52" s="270">
        <v>8.9199999999999982</v>
      </c>
      <c r="AA52" s="270">
        <v>69.12</v>
      </c>
      <c r="AB52" s="271" t="s">
        <v>2688</v>
      </c>
      <c r="AC52" s="270">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f>IFERROR(AVERAGE('Dry_Litterbag Placem_Collection'!O53,'Dry_Litterbag Placem_Collection'!R53),"")</f>
        <v>2.4500000000000002</v>
      </c>
      <c r="AI52" s="290">
        <f>IFERROR(AVERAGE('Dry_Litterbag Placem_Collection'!N53,'Dry_Litterbag Placem_Collection'!Q53),"")</f>
        <v>34.450000000000003</v>
      </c>
      <c r="AJ52" s="289">
        <f>INDEX(Coordinates!$B$2:$B$197,MATCH(G52,Coordinates!$J$2:$J$197,0))</f>
        <v>-3.4063920379999999</v>
      </c>
      <c r="AK52" s="289">
        <f>INDEX(Coordinates!$C$2:$C$197,MATCH(G52,Coordinates!$J$2:$J$197,0))</f>
        <v>34.850696020000001</v>
      </c>
      <c r="AL52" s="289" t="str">
        <f>IF(ISNUMBER(SEARCH("C", 'Dry_Litterbag Placem_Collection'!S53)),"YES","")</f>
        <v/>
      </c>
      <c r="AM52" s="289" t="str">
        <f>IF(ISNUMBER(SEARCH("H", 'Dry_Litterbag Placem_Collection'!S53)),"YES","")</f>
        <v/>
      </c>
      <c r="AN52" s="289" t="str">
        <f>IF(ISNUMBER(SEARCH("R", 'Dry_Litterbag Placem_Collection'!S53)),"YES","")</f>
        <v/>
      </c>
    </row>
    <row r="53" spans="1:40">
      <c r="A53" s="281" t="s">
        <v>2677</v>
      </c>
      <c r="B53" s="282">
        <f>'Dry_Litterbag Placem_Collection'!A54</f>
        <v>52</v>
      </c>
      <c r="C53" s="282" t="str">
        <f>'Dry_Litterbag Placem_Collection'!B54</f>
        <v>Makao</v>
      </c>
      <c r="D53" s="282" t="s">
        <v>2677</v>
      </c>
      <c r="E53" s="282" t="s">
        <v>20</v>
      </c>
      <c r="F53" s="282">
        <v>3</v>
      </c>
      <c r="G53" s="283" t="str">
        <f>'Dry_Litterbag Placem_Collection'!C54</f>
        <v>Dry_P3_T4</v>
      </c>
      <c r="H53" s="284" t="s">
        <v>2559</v>
      </c>
      <c r="I53" s="285" t="s">
        <v>1147</v>
      </c>
      <c r="J53" s="282" t="str">
        <f>IF(ISBLANK('Dry_Litterbag Placem_Collection'!J54),"","G"&amp;""&amp;'Dry_Litterbag Placem_Collection'!J54)</f>
        <v>G237</v>
      </c>
      <c r="K53" s="286">
        <f>IFERROR(INDEX('Green_rooibos initial weight'!$C$5:$C$1749,MATCH(J53, 'Green_rooibos initial weight'!$A$5:$A$1749,0)),"")</f>
        <v>1.988</v>
      </c>
      <c r="L53" s="286">
        <f t="shared" si="1"/>
        <v>1.7382</v>
      </c>
      <c r="M53" s="291"/>
      <c r="N53" s="291"/>
      <c r="O53" s="286">
        <f>IF(IFERROR(INDEX('Both teabags AfterDry'!$D$3:$D$900,MATCH(J53,'Both teabags AfterDry'!$A$3:$A$900,0)),"")="","",(IFERROR(INDEX('Both teabags AfterDry'!$D$3:$D$900,MATCH(J53,'Both teabags AfterDry'!$A$3:$A$900,0)),"")))</f>
        <v>1.8220000000000001</v>
      </c>
      <c r="P53" s="286">
        <f t="shared" si="2"/>
        <v>1.6714</v>
      </c>
      <c r="Q53" s="291"/>
      <c r="R53" s="291"/>
      <c r="S53" s="287">
        <f>'Dry_Litterbag Placem_Collection'!E54</f>
        <v>42938</v>
      </c>
      <c r="T53" s="287">
        <f>IF('Dry_Litterbag Placem_Collection'!G54="","",'Dry_Litterbag Placem_Collection'!G54)</f>
        <v>43005</v>
      </c>
      <c r="U53" s="288">
        <f t="shared" si="0"/>
        <v>67</v>
      </c>
      <c r="V53" s="286">
        <f t="shared" si="3"/>
        <v>6.6799999999999971E-2</v>
      </c>
      <c r="W53" s="286"/>
      <c r="X53" s="289">
        <f>IFERROR(INDEX(Rainfall_Dry!$O$2:$O$217,MATCH(B53, Rainfall_Dry!$A$2:$A$217,0)),"")</f>
        <v>6.5250000359999998</v>
      </c>
      <c r="Y53" s="270">
        <v>21.96</v>
      </c>
      <c r="Z53" s="270">
        <v>8.9199999999999982</v>
      </c>
      <c r="AA53" s="270">
        <v>69.12</v>
      </c>
      <c r="AB53" s="271" t="s">
        <v>2688</v>
      </c>
      <c r="AC53" s="270">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f>IFERROR(AVERAGE('Dry_Litterbag Placem_Collection'!O54,'Dry_Litterbag Placem_Collection'!R54),"")</f>
        <v>5.75</v>
      </c>
      <c r="AI53" s="290">
        <f>IFERROR(AVERAGE('Dry_Litterbag Placem_Collection'!N54,'Dry_Litterbag Placem_Collection'!Q54),"")</f>
        <v>30.75</v>
      </c>
      <c r="AJ53" s="289">
        <f>INDEX(Coordinates!$B$2:$B$197,MATCH(G53,Coordinates!$J$2:$J$197,0))</f>
        <v>-3.4061569999999999</v>
      </c>
      <c r="AK53" s="289">
        <f>INDEX(Coordinates!$C$2:$C$197,MATCH(G53,Coordinates!$J$2:$J$197,0))</f>
        <v>34.850738999999997</v>
      </c>
      <c r="AL53" s="289" t="str">
        <f>IF(ISNUMBER(SEARCH("C", 'Dry_Litterbag Placem_Collection'!S54)),"YES","")</f>
        <v/>
      </c>
      <c r="AM53" s="289" t="str">
        <f>IF(ISNUMBER(SEARCH("H", 'Dry_Litterbag Placem_Collection'!S54)),"YES","")</f>
        <v/>
      </c>
      <c r="AN53" s="289" t="str">
        <f>IF(ISNUMBER(SEARCH("R", 'Dry_Litterbag Placem_Collection'!S54)),"YES","")</f>
        <v/>
      </c>
    </row>
    <row r="54" spans="1:40">
      <c r="A54" s="281" t="s">
        <v>2677</v>
      </c>
      <c r="B54" s="282">
        <f>'Dry_Litterbag Placem_Collection'!A55</f>
        <v>53</v>
      </c>
      <c r="C54" s="282" t="str">
        <f>'Dry_Litterbag Placem_Collection'!B55</f>
        <v>Makao</v>
      </c>
      <c r="D54" s="282" t="s">
        <v>2677</v>
      </c>
      <c r="E54" s="282" t="s">
        <v>20</v>
      </c>
      <c r="F54" s="282">
        <v>3</v>
      </c>
      <c r="G54" s="283" t="str">
        <f>'Dry_Litterbag Placem_Collection'!C55</f>
        <v>Dry_P3_T5</v>
      </c>
      <c r="H54" s="284" t="s">
        <v>2559</v>
      </c>
      <c r="I54" s="285" t="s">
        <v>1147</v>
      </c>
      <c r="J54" s="282" t="str">
        <f>IF(ISBLANK('Dry_Litterbag Placem_Collection'!J55),"","G"&amp;""&amp;'Dry_Litterbag Placem_Collection'!J55)</f>
        <v>G172</v>
      </c>
      <c r="K54" s="286">
        <f>IFERROR(INDEX('Green_rooibos initial weight'!$C$5:$C$1749,MATCH(J54, 'Green_rooibos initial weight'!$A$5:$A$1749,0)),"")</f>
        <v>1.9870000000000001</v>
      </c>
      <c r="L54" s="286">
        <f t="shared" si="1"/>
        <v>1.7372000000000001</v>
      </c>
      <c r="M54" s="291"/>
      <c r="N54" s="291"/>
      <c r="O54" s="286">
        <f>IF(IFERROR(INDEX('Both teabags AfterDry'!$D$3:$D$900,MATCH(J54,'Both teabags AfterDry'!$A$3:$A$900,0)),"")="","",(IFERROR(INDEX('Both teabags AfterDry'!$D$3:$D$900,MATCH(J54,'Both teabags AfterDry'!$A$3:$A$900,0)),"")))</f>
        <v>1.8197000000000001</v>
      </c>
      <c r="P54" s="286">
        <f t="shared" si="2"/>
        <v>1.6691</v>
      </c>
      <c r="Q54" s="291"/>
      <c r="R54" s="291"/>
      <c r="S54" s="287">
        <f>'Dry_Litterbag Placem_Collection'!E55</f>
        <v>42938</v>
      </c>
      <c r="T54" s="287">
        <f>IF('Dry_Litterbag Placem_Collection'!G55="","",'Dry_Litterbag Placem_Collection'!G55)</f>
        <v>43005</v>
      </c>
      <c r="U54" s="288">
        <f t="shared" si="0"/>
        <v>67</v>
      </c>
      <c r="V54" s="286">
        <f t="shared" si="3"/>
        <v>6.8100000000000049E-2</v>
      </c>
      <c r="W54" s="286"/>
      <c r="X54" s="289">
        <f>IFERROR(INDEX(Rainfall_Dry!$O$2:$O$217,MATCH(B54, Rainfall_Dry!$A$2:$A$217,0)),"")</f>
        <v>6.5250000359999998</v>
      </c>
      <c r="Y54" s="270">
        <v>21.96</v>
      </c>
      <c r="Z54" s="270">
        <v>8.9199999999999982</v>
      </c>
      <c r="AA54" s="270">
        <v>69.12</v>
      </c>
      <c r="AB54" s="271" t="s">
        <v>2688</v>
      </c>
      <c r="AC54" s="270">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f>IFERROR(AVERAGE('Dry_Litterbag Placem_Collection'!O55,'Dry_Litterbag Placem_Collection'!R55),"")</f>
        <v>6.5</v>
      </c>
      <c r="AI54" s="290">
        <f>IFERROR(AVERAGE('Dry_Litterbag Placem_Collection'!N55,'Dry_Litterbag Placem_Collection'!Q55),"")</f>
        <v>30.4</v>
      </c>
      <c r="AJ54" s="289">
        <f>INDEX(Coordinates!$B$2:$B$197,MATCH(G54,Coordinates!$J$2:$J$197,0))</f>
        <v>-3.4061140000000001</v>
      </c>
      <c r="AK54" s="289">
        <f>INDEX(Coordinates!$C$2:$C$197,MATCH(G54,Coordinates!$J$2:$J$197,0))</f>
        <v>34.850596000000003</v>
      </c>
      <c r="AL54" s="289" t="str">
        <f>IF(ISNUMBER(SEARCH("C", 'Dry_Litterbag Placem_Collection'!S55)),"YES","")</f>
        <v/>
      </c>
      <c r="AM54" s="289" t="str">
        <f>IF(ISNUMBER(SEARCH("H", 'Dry_Litterbag Placem_Collection'!S55)),"YES","")</f>
        <v/>
      </c>
      <c r="AN54" s="289" t="str">
        <f>IF(ISNUMBER(SEARCH("R", 'Dry_Litterbag Placem_Collection'!S55)),"YES","")</f>
        <v/>
      </c>
    </row>
    <row r="55" spans="1:40">
      <c r="A55" s="281" t="s">
        <v>2677</v>
      </c>
      <c r="B55" s="282">
        <f>'Dry_Litterbag Placem_Collection'!A56</f>
        <v>54</v>
      </c>
      <c r="C55" s="282" t="str">
        <f>'Dry_Litterbag Placem_Collection'!B56</f>
        <v>Makao</v>
      </c>
      <c r="D55" s="282" t="s">
        <v>2677</v>
      </c>
      <c r="E55" s="282" t="s">
        <v>20</v>
      </c>
      <c r="F55" s="282">
        <v>3</v>
      </c>
      <c r="G55" s="283" t="str">
        <f>'Dry_Litterbag Placem_Collection'!C56</f>
        <v>Dry_P3_T6</v>
      </c>
      <c r="H55" s="284" t="s">
        <v>2559</v>
      </c>
      <c r="I55" s="285" t="s">
        <v>1147</v>
      </c>
      <c r="J55" s="282" t="str">
        <f>IF(ISBLANK('Dry_Litterbag Placem_Collection'!J56),"","G"&amp;""&amp;'Dry_Litterbag Placem_Collection'!J56)</f>
        <v/>
      </c>
      <c r="K55" s="286" t="str">
        <f>IFERROR(INDEX('Green_rooibos initial weight'!$C$5:$C$1749,MATCH(J55, 'Green_rooibos initial weight'!$A$5:$A$1749,0)),"")</f>
        <v/>
      </c>
      <c r="L55" s="286" t="str">
        <f t="shared" si="1"/>
        <v/>
      </c>
      <c r="M55" s="291"/>
      <c r="N55" s="291"/>
      <c r="O55" s="286" t="str">
        <f>IF(IFERROR(INDEX('Both teabags AfterDry'!$D$3:$D$900,MATCH(J55,'Both teabags AfterDry'!$A$3:$A$900,0)),"")="","",(IFERROR(INDEX('Both teabags AfterDry'!$D$3:$D$900,MATCH(J55,'Both teabags AfterDry'!$A$3:$A$900,0)),"")))</f>
        <v/>
      </c>
      <c r="P55" s="286" t="str">
        <f t="shared" si="2"/>
        <v/>
      </c>
      <c r="Q55" s="291"/>
      <c r="R55" s="291"/>
      <c r="S55" s="287">
        <f>'Dry_Litterbag Placem_Collection'!E56</f>
        <v>0</v>
      </c>
      <c r="T55" s="287" t="str">
        <f>IF('Dry_Litterbag Placem_Collection'!G56="","",'Dry_Litterbag Placem_Collection'!G56)</f>
        <v/>
      </c>
      <c r="U55" s="288" t="str">
        <f t="shared" si="0"/>
        <v/>
      </c>
      <c r="V55" s="286" t="str">
        <f t="shared" si="3"/>
        <v/>
      </c>
      <c r="W55" s="286"/>
      <c r="X55" s="289" t="str">
        <f>IFERROR(INDEX(Rainfall_Dry!$O$2:$O$217,MATCH(B55, Rainfall_Dry!$A$2:$A$217,0)),"")</f>
        <v/>
      </c>
      <c r="Y55" s="270">
        <v>21.96</v>
      </c>
      <c r="Z55" s="270">
        <v>8.9199999999999982</v>
      </c>
      <c r="AA55" s="270">
        <v>69.12</v>
      </c>
      <c r="AB55" s="271" t="s">
        <v>2688</v>
      </c>
      <c r="AC55" s="270">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t="str">
        <f>IFERROR(AVERAGE('Dry_Litterbag Placem_Collection'!O56,'Dry_Litterbag Placem_Collection'!R56),"")</f>
        <v/>
      </c>
      <c r="AI55" s="290" t="str">
        <f>IFERROR(AVERAGE('Dry_Litterbag Placem_Collection'!N56,'Dry_Litterbag Placem_Collection'!Q56),"")</f>
        <v/>
      </c>
      <c r="AJ55" s="289">
        <f>INDEX(Coordinates!$B$2:$B$197,MATCH(G55,Coordinates!$J$2:$J$197,0))</f>
        <v>-3.406058019</v>
      </c>
      <c r="AK55" s="289">
        <f>INDEX(Coordinates!$C$2:$C$197,MATCH(G55,Coordinates!$J$2:$J$197,0))</f>
        <v>34.850466019999999</v>
      </c>
      <c r="AL55" s="289" t="str">
        <f>IF(ISNUMBER(SEARCH("C", 'Dry_Litterbag Placem_Collection'!S56)),"YES","")</f>
        <v/>
      </c>
      <c r="AM55" s="289" t="str">
        <f>IF(ISNUMBER(SEARCH("H", 'Dry_Litterbag Placem_Collection'!S56)),"YES","")</f>
        <v/>
      </c>
      <c r="AN55" s="289" t="str">
        <f>IF(ISNUMBER(SEARCH("R", 'Dry_Litterbag Placem_Collection'!S56)),"YES","")</f>
        <v/>
      </c>
    </row>
    <row r="56" spans="1:40">
      <c r="A56" s="281" t="s">
        <v>2677</v>
      </c>
      <c r="B56" s="282">
        <f>'Dry_Litterbag Placem_Collection'!A57</f>
        <v>55</v>
      </c>
      <c r="C56" s="282" t="str">
        <f>'Dry_Litterbag Placem_Collection'!B57</f>
        <v>Makao</v>
      </c>
      <c r="D56" s="282" t="s">
        <v>2677</v>
      </c>
      <c r="E56" s="282" t="s">
        <v>20</v>
      </c>
      <c r="F56" s="282">
        <v>3</v>
      </c>
      <c r="G56" s="283" t="str">
        <f>'Dry_Litterbag Placem_Collection'!C57</f>
        <v>Dry_P3_T7</v>
      </c>
      <c r="H56" s="284" t="s">
        <v>2559</v>
      </c>
      <c r="I56" s="285" t="s">
        <v>1147</v>
      </c>
      <c r="J56" s="282" t="str">
        <f>IF(ISBLANK('Dry_Litterbag Placem_Collection'!J57),"","G"&amp;""&amp;'Dry_Litterbag Placem_Collection'!J57)</f>
        <v>G86</v>
      </c>
      <c r="K56" s="286">
        <f>IFERROR(INDEX('Green_rooibos initial weight'!$C$5:$C$1749,MATCH(J56, 'Green_rooibos initial weight'!$A$5:$A$1749,0)),"")</f>
        <v>2.1030000000000002</v>
      </c>
      <c r="L56" s="286">
        <f t="shared" si="1"/>
        <v>1.8532000000000002</v>
      </c>
      <c r="M56" s="291"/>
      <c r="N56" s="291"/>
      <c r="O56" s="286">
        <f>IF(IFERROR(INDEX('Both teabags AfterDry'!$D$3:$D$900,MATCH(J56,'Both teabags AfterDry'!$A$3:$A$900,0)),"")="","",(IFERROR(INDEX('Both teabags AfterDry'!$D$3:$D$900,MATCH(J56,'Both teabags AfterDry'!$A$3:$A$900,0)),"")))</f>
        <v>1.8914</v>
      </c>
      <c r="P56" s="286">
        <f t="shared" si="2"/>
        <v>1.7407999999999999</v>
      </c>
      <c r="Q56" s="291"/>
      <c r="R56" s="291"/>
      <c r="S56" s="287">
        <f>'Dry_Litterbag Placem_Collection'!E57</f>
        <v>42938</v>
      </c>
      <c r="T56" s="287">
        <f>IF('Dry_Litterbag Placem_Collection'!G57="","",'Dry_Litterbag Placem_Collection'!G57)</f>
        <v>43005</v>
      </c>
      <c r="U56" s="288">
        <f t="shared" si="0"/>
        <v>67</v>
      </c>
      <c r="V56" s="286">
        <f t="shared" si="3"/>
        <v>0.11240000000000028</v>
      </c>
      <c r="W56" s="286"/>
      <c r="X56" s="289">
        <f>IFERROR(INDEX(Rainfall_Dry!$O$2:$O$217,MATCH(B56, Rainfall_Dry!$A$2:$A$217,0)),"")</f>
        <v>6.5250000359999998</v>
      </c>
      <c r="Y56" s="270">
        <v>21.96</v>
      </c>
      <c r="Z56" s="270">
        <v>8.9199999999999982</v>
      </c>
      <c r="AA56" s="270">
        <v>69.12</v>
      </c>
      <c r="AB56" s="271" t="s">
        <v>2688</v>
      </c>
      <c r="AC56" s="270">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f>IFERROR(AVERAGE('Dry_Litterbag Placem_Collection'!O57,'Dry_Litterbag Placem_Collection'!R57),"")</f>
        <v>4.8</v>
      </c>
      <c r="AI56" s="290">
        <f>IFERROR(AVERAGE('Dry_Litterbag Placem_Collection'!N57,'Dry_Litterbag Placem_Collection'!Q57),"")</f>
        <v>31.9</v>
      </c>
      <c r="AJ56" s="289">
        <f>INDEX(Coordinates!$B$2:$B$197,MATCH(G56,Coordinates!$J$2:$J$197,0))</f>
        <v>-3.4061389879999999</v>
      </c>
      <c r="AK56" s="289">
        <f>INDEX(Coordinates!$C$2:$C$197,MATCH(G56,Coordinates!$J$2:$J$197,0))</f>
        <v>34.850574979999998</v>
      </c>
      <c r="AL56" s="289" t="str">
        <f>IF(ISNUMBER(SEARCH("C", 'Dry_Litterbag Placem_Collection'!S57)),"YES","")</f>
        <v>YES</v>
      </c>
      <c r="AM56" s="289" t="str">
        <f>IF(ISNUMBER(SEARCH("H", 'Dry_Litterbag Placem_Collection'!S57)),"YES","")</f>
        <v>YES</v>
      </c>
      <c r="AN56" s="289" t="str">
        <f>IF(ISNUMBER(SEARCH("R", 'Dry_Litterbag Placem_Collection'!S57)),"YES","")</f>
        <v/>
      </c>
    </row>
    <row r="57" spans="1:40">
      <c r="A57" s="281" t="s">
        <v>2677</v>
      </c>
      <c r="B57" s="282">
        <f>'Dry_Litterbag Placem_Collection'!A58</f>
        <v>56</v>
      </c>
      <c r="C57" s="282" t="str">
        <f>'Dry_Litterbag Placem_Collection'!B58</f>
        <v>Makao</v>
      </c>
      <c r="D57" s="282" t="s">
        <v>2677</v>
      </c>
      <c r="E57" s="282" t="s">
        <v>20</v>
      </c>
      <c r="F57" s="282">
        <v>3</v>
      </c>
      <c r="G57" s="283" t="str">
        <f>'Dry_Litterbag Placem_Collection'!C58</f>
        <v>Dry_P3_T8</v>
      </c>
      <c r="H57" s="284" t="s">
        <v>2559</v>
      </c>
      <c r="I57" s="285" t="s">
        <v>1147</v>
      </c>
      <c r="J57" s="282" t="str">
        <f>IF(ISBLANK('Dry_Litterbag Placem_Collection'!J58),"","G"&amp;""&amp;'Dry_Litterbag Placem_Collection'!J58)</f>
        <v>G107</v>
      </c>
      <c r="K57" s="286">
        <f>IFERROR(INDEX('Green_rooibos initial weight'!$C$5:$C$1749,MATCH(J57, 'Green_rooibos initial weight'!$A$5:$A$1749,0)),"")</f>
        <v>2.1749999999999998</v>
      </c>
      <c r="L57" s="286">
        <f t="shared" si="1"/>
        <v>1.9251999999999998</v>
      </c>
      <c r="M57" s="291"/>
      <c r="N57" s="291"/>
      <c r="O57" s="286">
        <f>IF(IFERROR(INDEX('Both teabags AfterDry'!$D$3:$D$900,MATCH(J57,'Both teabags AfterDry'!$A$3:$A$900,0)),"")="","",(IFERROR(INDEX('Both teabags AfterDry'!$D$3:$D$900,MATCH(J57,'Both teabags AfterDry'!$A$3:$A$900,0)),"")))</f>
        <v>2.0276000000000001</v>
      </c>
      <c r="P57" s="286">
        <f t="shared" si="2"/>
        <v>1.877</v>
      </c>
      <c r="Q57" s="291"/>
      <c r="R57" s="291"/>
      <c r="S57" s="287">
        <f>'Dry_Litterbag Placem_Collection'!E58</f>
        <v>42938</v>
      </c>
      <c r="T57" s="287">
        <f>IF('Dry_Litterbag Placem_Collection'!G58="","",'Dry_Litterbag Placem_Collection'!G58)</f>
        <v>43005</v>
      </c>
      <c r="U57" s="288">
        <f t="shared" si="0"/>
        <v>67</v>
      </c>
      <c r="V57" s="286">
        <f t="shared" si="3"/>
        <v>4.8199999999999799E-2</v>
      </c>
      <c r="W57" s="286"/>
      <c r="X57" s="289">
        <f>IFERROR(INDEX(Rainfall_Dry!$O$2:$O$217,MATCH(B57, Rainfall_Dry!$A$2:$A$217,0)),"")</f>
        <v>6.5250000359999998</v>
      </c>
      <c r="Y57" s="270">
        <v>21.96</v>
      </c>
      <c r="Z57" s="270">
        <v>8.9199999999999982</v>
      </c>
      <c r="AA57" s="270">
        <v>69.12</v>
      </c>
      <c r="AB57" s="271" t="s">
        <v>2688</v>
      </c>
      <c r="AC57" s="270">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f>IFERROR(AVERAGE('Dry_Litterbag Placem_Collection'!O58,'Dry_Litterbag Placem_Collection'!R58),"")</f>
        <v>8.3000000000000007</v>
      </c>
      <c r="AI57" s="290">
        <f>IFERROR(AVERAGE('Dry_Litterbag Placem_Collection'!N58,'Dry_Litterbag Placem_Collection'!Q58),"")</f>
        <v>30.049999999999997</v>
      </c>
      <c r="AJ57" s="289">
        <f>INDEX(Coordinates!$B$2:$B$197,MATCH(G57,Coordinates!$J$2:$J$197,0))</f>
        <v>-3.4062900300000001</v>
      </c>
      <c r="AK57" s="289">
        <f>INDEX(Coordinates!$C$2:$C$197,MATCH(G57,Coordinates!$J$2:$J$197,0))</f>
        <v>34.850441959999998</v>
      </c>
      <c r="AL57" s="289" t="str">
        <f>IF(ISNUMBER(SEARCH("C", 'Dry_Litterbag Placem_Collection'!S58)),"YES","")</f>
        <v/>
      </c>
      <c r="AM57" s="289" t="str">
        <f>IF(ISNUMBER(SEARCH("H", 'Dry_Litterbag Placem_Collection'!S58)),"YES","")</f>
        <v/>
      </c>
      <c r="AN57" s="289" t="str">
        <f>IF(ISNUMBER(SEARCH("R", 'Dry_Litterbag Placem_Collection'!S58)),"YES","")</f>
        <v/>
      </c>
    </row>
    <row r="58" spans="1:40">
      <c r="A58" s="281" t="s">
        <v>2677</v>
      </c>
      <c r="B58" s="282">
        <f>'Dry_Litterbag Placem_Collection'!A59</f>
        <v>57</v>
      </c>
      <c r="C58" s="282" t="str">
        <f>'Dry_Litterbag Placem_Collection'!B59</f>
        <v>Makao</v>
      </c>
      <c r="D58" s="282" t="s">
        <v>2677</v>
      </c>
      <c r="E58" s="282" t="s">
        <v>20</v>
      </c>
      <c r="F58" s="282">
        <v>4</v>
      </c>
      <c r="G58" s="283" t="str">
        <f>'Dry_Litterbag Placem_Collection'!C59</f>
        <v>Dry_P4_T1</v>
      </c>
      <c r="H58" s="284" t="s">
        <v>2559</v>
      </c>
      <c r="I58" s="285" t="s">
        <v>1147</v>
      </c>
      <c r="J58" s="282" t="str">
        <f>IF(ISBLANK('Dry_Litterbag Placem_Collection'!J59),"","G"&amp;""&amp;'Dry_Litterbag Placem_Collection'!J59)</f>
        <v>G41</v>
      </c>
      <c r="K58" s="286">
        <f>IFERROR(INDEX('Green_rooibos initial weight'!$C$5:$C$1749,MATCH(J58, 'Green_rooibos initial weight'!$A$5:$A$1749,0)),"")</f>
        <v>1.9850000000000001</v>
      </c>
      <c r="L58" s="286">
        <f t="shared" si="1"/>
        <v>1.7352000000000001</v>
      </c>
      <c r="M58" s="291"/>
      <c r="N58" s="291"/>
      <c r="O58" s="286" t="str">
        <f>IF(IFERROR(INDEX('Both teabags AfterDry'!$D$3:$D$900,MATCH(J58,'Both teabags AfterDry'!$A$3:$A$900,0)),"")="","",(IFERROR(INDEX('Both teabags AfterDry'!$D$3:$D$900,MATCH(J58,'Both teabags AfterDry'!$A$3:$A$900,0)),"")))</f>
        <v/>
      </c>
      <c r="P58" s="286" t="str">
        <f t="shared" si="2"/>
        <v/>
      </c>
      <c r="Q58" s="291"/>
      <c r="R58" s="291"/>
      <c r="S58" s="287">
        <f>'Dry_Litterbag Placem_Collection'!E59</f>
        <v>42938</v>
      </c>
      <c r="T58" s="287">
        <f>IF('Dry_Litterbag Placem_Collection'!G59="","",'Dry_Litterbag Placem_Collection'!G59)</f>
        <v>43005</v>
      </c>
      <c r="U58" s="288">
        <f t="shared" si="0"/>
        <v>67</v>
      </c>
      <c r="V58" s="286" t="str">
        <f t="shared" si="3"/>
        <v/>
      </c>
      <c r="W58" s="286"/>
      <c r="X58" s="289">
        <f>IFERROR(INDEX(Rainfall_Dry!$O$2:$O$217,MATCH(B58, Rainfall_Dry!$A$2:$A$217,0)),"")</f>
        <v>6.5250000359999998</v>
      </c>
      <c r="Y58" s="270">
        <v>25.96</v>
      </c>
      <c r="Z58" s="270">
        <v>6.9200000000000008</v>
      </c>
      <c r="AA58" s="270">
        <v>67.12</v>
      </c>
      <c r="AB58" s="271" t="s">
        <v>2688</v>
      </c>
      <c r="AC58" s="270">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f>IFERROR(AVERAGE('Dry_Litterbag Placem_Collection'!O59,'Dry_Litterbag Placem_Collection'!R59),"")</f>
        <v>3.95</v>
      </c>
      <c r="AI58" s="290">
        <f>IFERROR(AVERAGE('Dry_Litterbag Placem_Collection'!N59,'Dry_Litterbag Placem_Collection'!Q59),"")</f>
        <v>33.25</v>
      </c>
      <c r="AJ58" s="289">
        <f>INDEX(Coordinates!$B$2:$B$197,MATCH(G58,Coordinates!$J$2:$J$197,0))</f>
        <v>-3.4064239729999999</v>
      </c>
      <c r="AK58" s="289">
        <f>INDEX(Coordinates!$C$2:$C$197,MATCH(G58,Coordinates!$J$2:$J$197,0))</f>
        <v>34.851213010000002</v>
      </c>
      <c r="AL58" s="289" t="str">
        <f>IF(ISNUMBER(SEARCH("C", 'Dry_Litterbag Placem_Collection'!S59)),"YES","")</f>
        <v/>
      </c>
      <c r="AM58" s="289" t="str">
        <f>IF(ISNUMBER(SEARCH("H", 'Dry_Litterbag Placem_Collection'!S59)),"YES","")</f>
        <v/>
      </c>
      <c r="AN58" s="289" t="str">
        <f>IF(ISNUMBER(SEARCH("R", 'Dry_Litterbag Placem_Collection'!S59)),"YES","")</f>
        <v/>
      </c>
    </row>
    <row r="59" spans="1:40">
      <c r="A59" s="281" t="s">
        <v>2677</v>
      </c>
      <c r="B59" s="282">
        <f>'Dry_Litterbag Placem_Collection'!A60</f>
        <v>58</v>
      </c>
      <c r="C59" s="282" t="str">
        <f>'Dry_Litterbag Placem_Collection'!B60</f>
        <v>Makao</v>
      </c>
      <c r="D59" s="282" t="s">
        <v>2677</v>
      </c>
      <c r="E59" s="282" t="s">
        <v>20</v>
      </c>
      <c r="F59" s="282">
        <v>4</v>
      </c>
      <c r="G59" s="283" t="str">
        <f>'Dry_Litterbag Placem_Collection'!C60</f>
        <v>Dry_P4_T2</v>
      </c>
      <c r="H59" s="284" t="s">
        <v>2559</v>
      </c>
      <c r="I59" s="285" t="s">
        <v>1147</v>
      </c>
      <c r="J59" s="282" t="str">
        <f>IF(ISBLANK('Dry_Litterbag Placem_Collection'!J60),"","G"&amp;""&amp;'Dry_Litterbag Placem_Collection'!J60)</f>
        <v>G481</v>
      </c>
      <c r="K59" s="286">
        <f>IFERROR(INDEX('Green_rooibos initial weight'!$C$5:$C$1749,MATCH(J59, 'Green_rooibos initial weight'!$A$5:$A$1749,0)),"")</f>
        <v>2.0529999999999999</v>
      </c>
      <c r="L59" s="286">
        <f t="shared" si="1"/>
        <v>1.8031999999999999</v>
      </c>
      <c r="M59" s="291"/>
      <c r="N59" s="291"/>
      <c r="O59" s="286">
        <f>IF(IFERROR(INDEX('Both teabags AfterDry'!$D$3:$D$900,MATCH(J59,'Both teabags AfterDry'!$A$3:$A$900,0)),"")="","",(IFERROR(INDEX('Both teabags AfterDry'!$D$3:$D$900,MATCH(J59,'Both teabags AfterDry'!$A$3:$A$900,0)),"")))</f>
        <v>1.7612000000000001</v>
      </c>
      <c r="P59" s="286">
        <f t="shared" si="2"/>
        <v>1.6106</v>
      </c>
      <c r="Q59" s="291"/>
      <c r="R59" s="291"/>
      <c r="S59" s="287">
        <f>'Dry_Litterbag Placem_Collection'!E60</f>
        <v>42938</v>
      </c>
      <c r="T59" s="287">
        <f>IF('Dry_Litterbag Placem_Collection'!G60="","",'Dry_Litterbag Placem_Collection'!G60)</f>
        <v>43005</v>
      </c>
      <c r="U59" s="288">
        <f t="shared" si="0"/>
        <v>67</v>
      </c>
      <c r="V59" s="286">
        <f t="shared" si="3"/>
        <v>0.19259999999999988</v>
      </c>
      <c r="W59" s="286"/>
      <c r="X59" s="289">
        <f>IFERROR(INDEX(Rainfall_Dry!$O$2:$O$217,MATCH(B59, Rainfall_Dry!$A$2:$A$217,0)),"")</f>
        <v>6.5250000359999998</v>
      </c>
      <c r="Y59" s="270">
        <v>25.96</v>
      </c>
      <c r="Z59" s="270">
        <v>6.9200000000000008</v>
      </c>
      <c r="AA59" s="270">
        <v>67.12</v>
      </c>
      <c r="AB59" s="271" t="s">
        <v>2688</v>
      </c>
      <c r="AC59" s="270">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f>IFERROR(AVERAGE('Dry_Litterbag Placem_Collection'!O60,'Dry_Litterbag Placem_Collection'!R60),"")</f>
        <v>5.7</v>
      </c>
      <c r="AI59" s="290">
        <f>IFERROR(AVERAGE('Dry_Litterbag Placem_Collection'!N60,'Dry_Litterbag Placem_Collection'!Q60),"")</f>
        <v>32.35</v>
      </c>
      <c r="AJ59" s="289">
        <f>INDEX(Coordinates!$B$2:$B$197,MATCH(G59,Coordinates!$J$2:$J$197,0))</f>
        <v>-3.4065020079999999</v>
      </c>
      <c r="AK59" s="289">
        <f>INDEX(Coordinates!$C$2:$C$197,MATCH(G59,Coordinates!$J$2:$J$197,0))</f>
        <v>34.851056020000001</v>
      </c>
      <c r="AL59" s="289" t="str">
        <f>IF(ISNUMBER(SEARCH("C", 'Dry_Litterbag Placem_Collection'!S60)),"YES","")</f>
        <v/>
      </c>
      <c r="AM59" s="289" t="str">
        <f>IF(ISNUMBER(SEARCH("H", 'Dry_Litterbag Placem_Collection'!S60)),"YES","")</f>
        <v>YES</v>
      </c>
      <c r="AN59" s="289" t="str">
        <f>IF(ISNUMBER(SEARCH("R", 'Dry_Litterbag Placem_Collection'!S60)),"YES","")</f>
        <v/>
      </c>
    </row>
    <row r="60" spans="1:40">
      <c r="A60" s="281" t="s">
        <v>2677</v>
      </c>
      <c r="B60" s="282">
        <f>'Dry_Litterbag Placem_Collection'!A61</f>
        <v>59</v>
      </c>
      <c r="C60" s="282" t="str">
        <f>'Dry_Litterbag Placem_Collection'!B61</f>
        <v>Makao</v>
      </c>
      <c r="D60" s="282" t="s">
        <v>2677</v>
      </c>
      <c r="E60" s="282" t="s">
        <v>20</v>
      </c>
      <c r="F60" s="282">
        <v>4</v>
      </c>
      <c r="G60" s="283" t="str">
        <f>'Dry_Litterbag Placem_Collection'!C61</f>
        <v>Dry_P4_T3</v>
      </c>
      <c r="H60" s="284" t="s">
        <v>2559</v>
      </c>
      <c r="I60" s="285" t="s">
        <v>1147</v>
      </c>
      <c r="J60" s="282" t="str">
        <f>IF(ISBLANK('Dry_Litterbag Placem_Collection'!J61),"","G"&amp;""&amp;'Dry_Litterbag Placem_Collection'!J61)</f>
        <v>G261</v>
      </c>
      <c r="K60" s="286">
        <f>IFERROR(INDEX('Green_rooibos initial weight'!$C$5:$C$1749,MATCH(J60, 'Green_rooibos initial weight'!$A$5:$A$1749,0)),"")</f>
        <v>1.9850000000000001</v>
      </c>
      <c r="L60" s="286">
        <f t="shared" si="1"/>
        <v>1.7352000000000001</v>
      </c>
      <c r="M60" s="291"/>
      <c r="N60" s="291"/>
      <c r="O60" s="286">
        <f>IF(IFERROR(INDEX('Both teabags AfterDry'!$D$3:$D$900,MATCH(J60,'Both teabags AfterDry'!$A$3:$A$900,0)),"")="","",(IFERROR(INDEX('Both teabags AfterDry'!$D$3:$D$900,MATCH(J60,'Both teabags AfterDry'!$A$3:$A$900,0)),"")))</f>
        <v>1.8041</v>
      </c>
      <c r="P60" s="286">
        <f t="shared" si="2"/>
        <v>1.6535</v>
      </c>
      <c r="Q60" s="291"/>
      <c r="R60" s="291"/>
      <c r="S60" s="287">
        <f>'Dry_Litterbag Placem_Collection'!E61</f>
        <v>42938</v>
      </c>
      <c r="T60" s="287">
        <f>IF('Dry_Litterbag Placem_Collection'!G61="","",'Dry_Litterbag Placem_Collection'!G61)</f>
        <v>43005</v>
      </c>
      <c r="U60" s="288">
        <f t="shared" si="0"/>
        <v>67</v>
      </c>
      <c r="V60" s="286">
        <f t="shared" si="3"/>
        <v>8.1700000000000106E-2</v>
      </c>
      <c r="W60" s="286"/>
      <c r="X60" s="289">
        <f>IFERROR(INDEX(Rainfall_Dry!$O$2:$O$217,MATCH(B60, Rainfall_Dry!$A$2:$A$217,0)),"")</f>
        <v>6.5250000359999998</v>
      </c>
      <c r="Y60" s="270">
        <v>25.96</v>
      </c>
      <c r="Z60" s="270">
        <v>6.9200000000000008</v>
      </c>
      <c r="AA60" s="270">
        <v>67.12</v>
      </c>
      <c r="AB60" s="271" t="s">
        <v>2688</v>
      </c>
      <c r="AC60" s="270">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f>IFERROR(AVERAGE('Dry_Litterbag Placem_Collection'!O61,'Dry_Litterbag Placem_Collection'!R61),"")</f>
        <v>7.6999999999999993</v>
      </c>
      <c r="AI60" s="290">
        <f>IFERROR(AVERAGE('Dry_Litterbag Placem_Collection'!N61,'Dry_Litterbag Placem_Collection'!Q61),"")</f>
        <v>31.8</v>
      </c>
      <c r="AJ60" s="289">
        <f>INDEX(Coordinates!$B$2:$B$197,MATCH(G60,Coordinates!$J$2:$J$197,0))</f>
        <v>-3.4062359670000002</v>
      </c>
      <c r="AK60" s="289">
        <f>INDEX(Coordinates!$C$2:$C$197,MATCH(G60,Coordinates!$J$2:$J$197,0))</f>
        <v>34.851107990000003</v>
      </c>
      <c r="AL60" s="289" t="str">
        <f>IF(ISNUMBER(SEARCH("C", 'Dry_Litterbag Placem_Collection'!S61)),"YES","")</f>
        <v/>
      </c>
      <c r="AM60" s="289" t="str">
        <f>IF(ISNUMBER(SEARCH("H", 'Dry_Litterbag Placem_Collection'!S61)),"YES","")</f>
        <v/>
      </c>
      <c r="AN60" s="289" t="str">
        <f>IF(ISNUMBER(SEARCH("R", 'Dry_Litterbag Placem_Collection'!S61)),"YES","")</f>
        <v/>
      </c>
    </row>
    <row r="61" spans="1:40">
      <c r="A61" s="281" t="s">
        <v>2677</v>
      </c>
      <c r="B61" s="282">
        <f>'Dry_Litterbag Placem_Collection'!A62</f>
        <v>60</v>
      </c>
      <c r="C61" s="282" t="str">
        <f>'Dry_Litterbag Placem_Collection'!B62</f>
        <v>Makao</v>
      </c>
      <c r="D61" s="282" t="s">
        <v>2677</v>
      </c>
      <c r="E61" s="282" t="s">
        <v>20</v>
      </c>
      <c r="F61" s="282">
        <v>4</v>
      </c>
      <c r="G61" s="283" t="str">
        <f>'Dry_Litterbag Placem_Collection'!C62</f>
        <v>Dry_P4_T4</v>
      </c>
      <c r="H61" s="284" t="s">
        <v>2559</v>
      </c>
      <c r="I61" s="285" t="s">
        <v>1147</v>
      </c>
      <c r="J61" s="282" t="str">
        <f>IF(ISBLANK('Dry_Litterbag Placem_Collection'!J62),"","G"&amp;""&amp;'Dry_Litterbag Placem_Collection'!J62)</f>
        <v>G152</v>
      </c>
      <c r="K61" s="286">
        <f>IFERROR(INDEX('Green_rooibos initial weight'!$C$5:$C$1749,MATCH(J61, 'Green_rooibos initial weight'!$A$5:$A$1749,0)),"")</f>
        <v>2.0489999999999999</v>
      </c>
      <c r="L61" s="286">
        <f t="shared" si="1"/>
        <v>1.7991999999999999</v>
      </c>
      <c r="M61" s="291"/>
      <c r="N61" s="291"/>
      <c r="O61" s="286">
        <f>IF(IFERROR(INDEX('Both teabags AfterDry'!$D$3:$D$900,MATCH(J61,'Both teabags AfterDry'!$A$3:$A$900,0)),"")="","",(IFERROR(INDEX('Both teabags AfterDry'!$D$3:$D$900,MATCH(J61,'Both teabags AfterDry'!$A$3:$A$900,0)),"")))</f>
        <v>1.8697999999999999</v>
      </c>
      <c r="P61" s="286">
        <f t="shared" si="2"/>
        <v>1.7191999999999998</v>
      </c>
      <c r="Q61" s="291"/>
      <c r="R61" s="291"/>
      <c r="S61" s="287">
        <f>'Dry_Litterbag Placem_Collection'!E62</f>
        <v>42938</v>
      </c>
      <c r="T61" s="287">
        <f>IF('Dry_Litterbag Placem_Collection'!G62="","",'Dry_Litterbag Placem_Collection'!G62)</f>
        <v>43005</v>
      </c>
      <c r="U61" s="288">
        <f t="shared" si="0"/>
        <v>67</v>
      </c>
      <c r="V61" s="286">
        <f t="shared" si="3"/>
        <v>8.0000000000000071E-2</v>
      </c>
      <c r="W61" s="286"/>
      <c r="X61" s="289">
        <f>IFERROR(INDEX(Rainfall_Dry!$O$2:$O$217,MATCH(B61, Rainfall_Dry!$A$2:$A$217,0)),"")</f>
        <v>6.5250000359999998</v>
      </c>
      <c r="Y61" s="270">
        <v>25.96</v>
      </c>
      <c r="Z61" s="270">
        <v>6.9200000000000008</v>
      </c>
      <c r="AA61" s="270">
        <v>67.12</v>
      </c>
      <c r="AB61" s="271" t="s">
        <v>2688</v>
      </c>
      <c r="AC61" s="270">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f>IFERROR(AVERAGE('Dry_Litterbag Placem_Collection'!O62,'Dry_Litterbag Placem_Collection'!R62),"")</f>
        <v>5.65</v>
      </c>
      <c r="AI61" s="290">
        <f>IFERROR(AVERAGE('Dry_Litterbag Placem_Collection'!N62,'Dry_Litterbag Placem_Collection'!Q62),"")</f>
        <v>32.650000000000006</v>
      </c>
      <c r="AJ61" s="289">
        <f>INDEX(Coordinates!$B$2:$B$197,MATCH(G61,Coordinates!$J$2:$J$197,0))</f>
        <v>-3.406281983</v>
      </c>
      <c r="AK61" s="289">
        <f>INDEX(Coordinates!$C$2:$C$197,MATCH(G61,Coordinates!$J$2:$J$197,0))</f>
        <v>34.85137898</v>
      </c>
      <c r="AL61" s="289" t="str">
        <f>IF(ISNUMBER(SEARCH("C", 'Dry_Litterbag Placem_Collection'!S62)),"YES","")</f>
        <v/>
      </c>
      <c r="AM61" s="289" t="str">
        <f>IF(ISNUMBER(SEARCH("H", 'Dry_Litterbag Placem_Collection'!S62)),"YES","")</f>
        <v/>
      </c>
      <c r="AN61" s="289" t="str">
        <f>IF(ISNUMBER(SEARCH("R", 'Dry_Litterbag Placem_Collection'!S62)),"YES","")</f>
        <v/>
      </c>
    </row>
    <row r="62" spans="1:40">
      <c r="A62" s="281" t="s">
        <v>2677</v>
      </c>
      <c r="B62" s="282">
        <f>'Dry_Litterbag Placem_Collection'!A63</f>
        <v>61</v>
      </c>
      <c r="C62" s="282" t="str">
        <f>'Dry_Litterbag Placem_Collection'!B63</f>
        <v>Makao</v>
      </c>
      <c r="D62" s="282" t="s">
        <v>2677</v>
      </c>
      <c r="E62" s="282" t="s">
        <v>20</v>
      </c>
      <c r="F62" s="282">
        <v>4</v>
      </c>
      <c r="G62" s="283" t="str">
        <f>'Dry_Litterbag Placem_Collection'!C63</f>
        <v>Dry_P4_T5</v>
      </c>
      <c r="H62" s="284" t="s">
        <v>2559</v>
      </c>
      <c r="I62" s="285" t="s">
        <v>1147</v>
      </c>
      <c r="J62" s="282" t="str">
        <f>IF(ISBLANK('Dry_Litterbag Placem_Collection'!J63),"","G"&amp;""&amp;'Dry_Litterbag Placem_Collection'!J63)</f>
        <v>G191</v>
      </c>
      <c r="K62" s="286">
        <f>IFERROR(INDEX('Green_rooibos initial weight'!$C$5:$C$1749,MATCH(J62, 'Green_rooibos initial weight'!$A$5:$A$1749,0)),"")</f>
        <v>2.0590000000000002</v>
      </c>
      <c r="L62" s="286">
        <f t="shared" si="1"/>
        <v>1.8092000000000001</v>
      </c>
      <c r="M62" s="291"/>
      <c r="N62" s="291"/>
      <c r="O62" s="286" t="str">
        <f>IF(IFERROR(INDEX('Both teabags AfterDry'!$D$3:$D$900,MATCH(J62,'Both teabags AfterDry'!$A$3:$A$900,0)),"")="","",(IFERROR(INDEX('Both teabags AfterDry'!$D$3:$D$900,MATCH(J62,'Both teabags AfterDry'!$A$3:$A$900,0)),"")))</f>
        <v/>
      </c>
      <c r="P62" s="286" t="str">
        <f t="shared" si="2"/>
        <v/>
      </c>
      <c r="Q62" s="291"/>
      <c r="R62" s="291"/>
      <c r="S62" s="287">
        <f>'Dry_Litterbag Placem_Collection'!E63</f>
        <v>42938</v>
      </c>
      <c r="T62" s="287">
        <f>IF('Dry_Litterbag Placem_Collection'!G63="","",'Dry_Litterbag Placem_Collection'!G63)</f>
        <v>43005</v>
      </c>
      <c r="U62" s="288">
        <f t="shared" si="0"/>
        <v>67</v>
      </c>
      <c r="V62" s="286" t="str">
        <f t="shared" si="3"/>
        <v/>
      </c>
      <c r="W62" s="286"/>
      <c r="X62" s="289">
        <f>IFERROR(INDEX(Rainfall_Dry!$O$2:$O$217,MATCH(B62, Rainfall_Dry!$A$2:$A$217,0)),"")</f>
        <v>6.5250000359999998</v>
      </c>
      <c r="Y62" s="270">
        <v>25.96</v>
      </c>
      <c r="Z62" s="270">
        <v>6.9200000000000008</v>
      </c>
      <c r="AA62" s="270">
        <v>67.12</v>
      </c>
      <c r="AB62" s="271" t="s">
        <v>2688</v>
      </c>
      <c r="AC62" s="270">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f>IFERROR(AVERAGE('Dry_Litterbag Placem_Collection'!O63,'Dry_Litterbag Placem_Collection'!R63),"")</f>
        <v>4.5</v>
      </c>
      <c r="AI62" s="290">
        <f>IFERROR(AVERAGE('Dry_Litterbag Placem_Collection'!N63,'Dry_Litterbag Placem_Collection'!Q63),"")</f>
        <v>34</v>
      </c>
      <c r="AJ62" s="289">
        <f>INDEX(Coordinates!$B$2:$B$197,MATCH(G62,Coordinates!$J$2:$J$197,0))</f>
        <v>-3.406569986</v>
      </c>
      <c r="AK62" s="289">
        <f>INDEX(Coordinates!$C$2:$C$197,MATCH(G62,Coordinates!$J$2:$J$197,0))</f>
        <v>34.851323989999997</v>
      </c>
      <c r="AL62" s="289" t="str">
        <f>IF(ISNUMBER(SEARCH("C", 'Dry_Litterbag Placem_Collection'!S63)),"YES","")</f>
        <v/>
      </c>
      <c r="AM62" s="289" t="str">
        <f>IF(ISNUMBER(SEARCH("H", 'Dry_Litterbag Placem_Collection'!S63)),"YES","")</f>
        <v/>
      </c>
      <c r="AN62" s="289" t="str">
        <f>IF(ISNUMBER(SEARCH("R", 'Dry_Litterbag Placem_Collection'!S63)),"YES","")</f>
        <v/>
      </c>
    </row>
    <row r="63" spans="1:40">
      <c r="A63" s="281" t="s">
        <v>2677</v>
      </c>
      <c r="B63" s="282">
        <f>'Dry_Litterbag Placem_Collection'!A64</f>
        <v>62</v>
      </c>
      <c r="C63" s="282" t="str">
        <f>'Dry_Litterbag Placem_Collection'!B64</f>
        <v>Makao</v>
      </c>
      <c r="D63" s="282" t="s">
        <v>2677</v>
      </c>
      <c r="E63" s="282" t="s">
        <v>20</v>
      </c>
      <c r="F63" s="282">
        <v>4</v>
      </c>
      <c r="G63" s="283" t="str">
        <f>'Dry_Litterbag Placem_Collection'!C64</f>
        <v>Dry_P4_T6</v>
      </c>
      <c r="H63" s="284" t="s">
        <v>2559</v>
      </c>
      <c r="I63" s="285" t="s">
        <v>1147</v>
      </c>
      <c r="J63" s="282" t="str">
        <f>IF(ISBLANK('Dry_Litterbag Placem_Collection'!J64),"","G"&amp;""&amp;'Dry_Litterbag Placem_Collection'!J64)</f>
        <v/>
      </c>
      <c r="K63" s="286" t="str">
        <f>IFERROR(INDEX('Green_rooibos initial weight'!$C$5:$C$1749,MATCH(J63, 'Green_rooibos initial weight'!$A$5:$A$1749,0)),"")</f>
        <v/>
      </c>
      <c r="L63" s="286" t="str">
        <f t="shared" si="1"/>
        <v/>
      </c>
      <c r="M63" s="291"/>
      <c r="N63" s="291"/>
      <c r="O63" s="286" t="str">
        <f>IF(IFERROR(INDEX('Both teabags AfterDry'!$D$3:$D$900,MATCH(J63,'Both teabags AfterDry'!$A$3:$A$900,0)),"")="","",(IFERROR(INDEX('Both teabags AfterDry'!$D$3:$D$900,MATCH(J63,'Both teabags AfterDry'!$A$3:$A$900,0)),"")))</f>
        <v/>
      </c>
      <c r="P63" s="286" t="str">
        <f t="shared" si="2"/>
        <v/>
      </c>
      <c r="Q63" s="291"/>
      <c r="R63" s="291"/>
      <c r="S63" s="287">
        <f>'Dry_Litterbag Placem_Collection'!E64</f>
        <v>0</v>
      </c>
      <c r="T63" s="287" t="str">
        <f>IF('Dry_Litterbag Placem_Collection'!G64="","",'Dry_Litterbag Placem_Collection'!G64)</f>
        <v/>
      </c>
      <c r="U63" s="288" t="str">
        <f t="shared" si="0"/>
        <v/>
      </c>
      <c r="V63" s="286" t="str">
        <f t="shared" si="3"/>
        <v/>
      </c>
      <c r="W63" s="286"/>
      <c r="X63" s="289" t="str">
        <f>IFERROR(INDEX(Rainfall_Dry!$O$2:$O$217,MATCH(B63, Rainfall_Dry!$A$2:$A$217,0)),"")</f>
        <v/>
      </c>
      <c r="Y63" s="270">
        <v>25.96</v>
      </c>
      <c r="Z63" s="270">
        <v>6.9200000000000008</v>
      </c>
      <c r="AA63" s="270">
        <v>67.12</v>
      </c>
      <c r="AB63" s="271" t="s">
        <v>2688</v>
      </c>
      <c r="AC63" s="270">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t="str">
        <f>IFERROR(AVERAGE('Dry_Litterbag Placem_Collection'!O64,'Dry_Litterbag Placem_Collection'!R64),"")</f>
        <v/>
      </c>
      <c r="AI63" s="290" t="str">
        <f>IFERROR(AVERAGE('Dry_Litterbag Placem_Collection'!N64,'Dry_Litterbag Placem_Collection'!Q64),"")</f>
        <v/>
      </c>
      <c r="AJ63" s="289">
        <f>INDEX(Coordinates!$B$2:$B$197,MATCH(G63,Coordinates!$J$2:$J$197,0))</f>
        <v>-3.4065180179999999</v>
      </c>
      <c r="AK63" s="289">
        <f>INDEX(Coordinates!$C$2:$C$197,MATCH(G63,Coordinates!$J$2:$J$197,0))</f>
        <v>34.85121402</v>
      </c>
      <c r="AL63" s="289" t="str">
        <f>IF(ISNUMBER(SEARCH("C", 'Dry_Litterbag Placem_Collection'!S64)),"YES","")</f>
        <v/>
      </c>
      <c r="AM63" s="289" t="str">
        <f>IF(ISNUMBER(SEARCH("H", 'Dry_Litterbag Placem_Collection'!S64)),"YES","")</f>
        <v/>
      </c>
      <c r="AN63" s="289" t="str">
        <f>IF(ISNUMBER(SEARCH("R", 'Dry_Litterbag Placem_Collection'!S64)),"YES","")</f>
        <v/>
      </c>
    </row>
    <row r="64" spans="1:40">
      <c r="A64" s="281" t="s">
        <v>2677</v>
      </c>
      <c r="B64" s="282">
        <f>'Dry_Litterbag Placem_Collection'!A65</f>
        <v>63</v>
      </c>
      <c r="C64" s="282" t="str">
        <f>'Dry_Litterbag Placem_Collection'!B65</f>
        <v>Makao</v>
      </c>
      <c r="D64" s="282" t="s">
        <v>2677</v>
      </c>
      <c r="E64" s="282" t="s">
        <v>20</v>
      </c>
      <c r="F64" s="282">
        <v>4</v>
      </c>
      <c r="G64" s="283" t="str">
        <f>'Dry_Litterbag Placem_Collection'!C65</f>
        <v>Dry_P4_T7</v>
      </c>
      <c r="H64" s="284" t="s">
        <v>2559</v>
      </c>
      <c r="I64" s="285" t="s">
        <v>1147</v>
      </c>
      <c r="J64" s="282" t="str">
        <f>IF(ISBLANK('Dry_Litterbag Placem_Collection'!J65),"","G"&amp;""&amp;'Dry_Litterbag Placem_Collection'!J65)</f>
        <v>G49</v>
      </c>
      <c r="K64" s="286">
        <f>IFERROR(INDEX('Green_rooibos initial weight'!$C$5:$C$1749,MATCH(J64, 'Green_rooibos initial weight'!$A$5:$A$1749,0)),"")</f>
        <v>2.0859999999999999</v>
      </c>
      <c r="L64" s="286">
        <f t="shared" si="1"/>
        <v>1.8361999999999998</v>
      </c>
      <c r="M64" s="291"/>
      <c r="N64" s="291"/>
      <c r="O64" s="286">
        <f>IF(IFERROR(INDEX('Both teabags AfterDry'!$D$3:$D$900,MATCH(J64,'Both teabags AfterDry'!$A$3:$A$900,0)),"")="","",(IFERROR(INDEX('Both teabags AfterDry'!$D$3:$D$900,MATCH(J64,'Both teabags AfterDry'!$A$3:$A$900,0)),"")))</f>
        <v>1.9326000000000001</v>
      </c>
      <c r="P64" s="286">
        <f t="shared" si="2"/>
        <v>1.782</v>
      </c>
      <c r="Q64" s="291"/>
      <c r="R64" s="291"/>
      <c r="S64" s="287">
        <f>'Dry_Litterbag Placem_Collection'!E65</f>
        <v>42938</v>
      </c>
      <c r="T64" s="287">
        <f>IF('Dry_Litterbag Placem_Collection'!G65="","",'Dry_Litterbag Placem_Collection'!G65)</f>
        <v>43005</v>
      </c>
      <c r="U64" s="288">
        <f t="shared" si="0"/>
        <v>67</v>
      </c>
      <c r="V64" s="286">
        <f t="shared" si="3"/>
        <v>5.4199999999999804E-2</v>
      </c>
      <c r="W64" s="286"/>
      <c r="X64" s="289">
        <f>IFERROR(INDEX(Rainfall_Dry!$O$2:$O$217,MATCH(B64, Rainfall_Dry!$A$2:$A$217,0)),"")</f>
        <v>6.5250000359999998</v>
      </c>
      <c r="Y64" s="270">
        <v>25.96</v>
      </c>
      <c r="Z64" s="270">
        <v>6.9200000000000008</v>
      </c>
      <c r="AA64" s="270">
        <v>67.12</v>
      </c>
      <c r="AB64" s="271" t="s">
        <v>2688</v>
      </c>
      <c r="AC64" s="270">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f>IFERROR(AVERAGE('Dry_Litterbag Placem_Collection'!O65,'Dry_Litterbag Placem_Collection'!R65),"")</f>
        <v>4.75</v>
      </c>
      <c r="AI64" s="290">
        <f>IFERROR(AVERAGE('Dry_Litterbag Placem_Collection'!N65,'Dry_Litterbag Placem_Collection'!Q65),"")</f>
        <v>31.3</v>
      </c>
      <c r="AJ64" s="289">
        <f>INDEX(Coordinates!$B$2:$B$197,MATCH(G64,Coordinates!$J$2:$J$197,0))</f>
        <v>-3.406334035</v>
      </c>
      <c r="AK64" s="289">
        <f>INDEX(Coordinates!$C$2:$C$197,MATCH(G64,Coordinates!$J$2:$J$197,0))</f>
        <v>34.851172030000001</v>
      </c>
      <c r="AL64" s="289" t="str">
        <f>IF(ISNUMBER(SEARCH("C", 'Dry_Litterbag Placem_Collection'!S65)),"YES","")</f>
        <v/>
      </c>
      <c r="AM64" s="289" t="str">
        <f>IF(ISNUMBER(SEARCH("H", 'Dry_Litterbag Placem_Collection'!S65)),"YES","")</f>
        <v/>
      </c>
      <c r="AN64" s="289" t="str">
        <f>IF(ISNUMBER(SEARCH("R", 'Dry_Litterbag Placem_Collection'!S65)),"YES","")</f>
        <v/>
      </c>
    </row>
    <row r="65" spans="1:40">
      <c r="A65" s="281" t="s">
        <v>2677</v>
      </c>
      <c r="B65" s="282">
        <f>'Dry_Litterbag Placem_Collection'!A66</f>
        <v>64</v>
      </c>
      <c r="C65" s="282" t="str">
        <f>'Dry_Litterbag Placem_Collection'!B66</f>
        <v>Makao</v>
      </c>
      <c r="D65" s="282" t="s">
        <v>2677</v>
      </c>
      <c r="E65" s="282" t="s">
        <v>20</v>
      </c>
      <c r="F65" s="282">
        <v>4</v>
      </c>
      <c r="G65" s="283" t="str">
        <f>'Dry_Litterbag Placem_Collection'!C66</f>
        <v>Dry_P4_T8</v>
      </c>
      <c r="H65" s="284" t="s">
        <v>2559</v>
      </c>
      <c r="I65" s="285" t="s">
        <v>1147</v>
      </c>
      <c r="J65" s="282" t="str">
        <f>IF(ISBLANK('Dry_Litterbag Placem_Collection'!J66),"","G"&amp;""&amp;'Dry_Litterbag Placem_Collection'!J66)</f>
        <v>G347</v>
      </c>
      <c r="K65" s="286">
        <f>IFERROR(INDEX('Green_rooibos initial weight'!$C$5:$C$1749,MATCH(J65, 'Green_rooibos initial weight'!$A$5:$A$1749,0)),"")</f>
        <v>1.8919999999999999</v>
      </c>
      <c r="L65" s="286">
        <f t="shared" si="1"/>
        <v>1.6421999999999999</v>
      </c>
      <c r="M65" s="291"/>
      <c r="N65" s="291"/>
      <c r="O65" s="286">
        <f>IF(IFERROR(INDEX('Both teabags AfterDry'!$D$3:$D$900,MATCH(J65,'Both teabags AfterDry'!$A$3:$A$900,0)),"")="","",(IFERROR(INDEX('Both teabags AfterDry'!$D$3:$D$900,MATCH(J65,'Both teabags AfterDry'!$A$3:$A$900,0)),"")))</f>
        <v>1.6924999999999999</v>
      </c>
      <c r="P65" s="286">
        <f t="shared" si="2"/>
        <v>1.5418999999999998</v>
      </c>
      <c r="Q65" s="291"/>
      <c r="R65" s="291"/>
      <c r="S65" s="287">
        <f>'Dry_Litterbag Placem_Collection'!E66</f>
        <v>42938</v>
      </c>
      <c r="T65" s="287">
        <f>IF('Dry_Litterbag Placem_Collection'!G66="","",'Dry_Litterbag Placem_Collection'!G66)</f>
        <v>43005</v>
      </c>
      <c r="U65" s="288">
        <f t="shared" si="0"/>
        <v>67</v>
      </c>
      <c r="V65" s="286">
        <f t="shared" si="3"/>
        <v>0.10030000000000006</v>
      </c>
      <c r="W65" s="286"/>
      <c r="X65" s="289">
        <f>IFERROR(INDEX(Rainfall_Dry!$O$2:$O$217,MATCH(B65, Rainfall_Dry!$A$2:$A$217,0)),"")</f>
        <v>6.5250000359999998</v>
      </c>
      <c r="Y65" s="270">
        <v>25.96</v>
      </c>
      <c r="Z65" s="270">
        <v>6.9200000000000008</v>
      </c>
      <c r="AA65" s="270">
        <v>67.12</v>
      </c>
      <c r="AB65" s="271" t="s">
        <v>2688</v>
      </c>
      <c r="AC65" s="270">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f>IFERROR(AVERAGE('Dry_Litterbag Placem_Collection'!O66,'Dry_Litterbag Placem_Collection'!R66),"")</f>
        <v>5.55</v>
      </c>
      <c r="AI65" s="290">
        <f>IFERROR(AVERAGE('Dry_Litterbag Placem_Collection'!N66,'Dry_Litterbag Placem_Collection'!Q66),"")</f>
        <v>31.5</v>
      </c>
      <c r="AJ65" s="289">
        <f>INDEX(Coordinates!$B$2:$B$197,MATCH(G65,Coordinates!$J$2:$J$197,0))</f>
        <v>-3.4063409920000001</v>
      </c>
      <c r="AK65" s="289">
        <f>INDEX(Coordinates!$C$2:$C$197,MATCH(G65,Coordinates!$J$2:$J$197,0))</f>
        <v>34.85126004</v>
      </c>
      <c r="AL65" s="289" t="str">
        <f>IF(ISNUMBER(SEARCH("C", 'Dry_Litterbag Placem_Collection'!S66)),"YES","")</f>
        <v/>
      </c>
      <c r="AM65" s="289" t="str">
        <f>IF(ISNUMBER(SEARCH("H", 'Dry_Litterbag Placem_Collection'!S66)),"YES","")</f>
        <v/>
      </c>
      <c r="AN65" s="289" t="str">
        <f>IF(ISNUMBER(SEARCH("R", 'Dry_Litterbag Placem_Collection'!S66)),"YES","")</f>
        <v/>
      </c>
    </row>
    <row r="66" spans="1:40">
      <c r="A66" s="281" t="s">
        <v>2677</v>
      </c>
      <c r="B66" s="282">
        <f>'Dry_Litterbag Placem_Collection'!A67</f>
        <v>65</v>
      </c>
      <c r="C66" s="282" t="str">
        <f>'Dry_Litterbag Placem_Collection'!B67</f>
        <v>Maswa</v>
      </c>
      <c r="D66" s="282" t="s">
        <v>2677</v>
      </c>
      <c r="E66" s="282" t="s">
        <v>2679</v>
      </c>
      <c r="F66" s="282">
        <v>1</v>
      </c>
      <c r="G66" s="283" t="str">
        <f>'Dry_Litterbag Placem_Collection'!C67</f>
        <v>Dry_W1_T1</v>
      </c>
      <c r="H66" s="284" t="s">
        <v>2559</v>
      </c>
      <c r="I66" s="285" t="s">
        <v>1147</v>
      </c>
      <c r="J66" s="282" t="str">
        <f>IF(ISBLANK('Dry_Litterbag Placem_Collection'!J67),"","G"&amp;""&amp;'Dry_Litterbag Placem_Collection'!J67)</f>
        <v>G495</v>
      </c>
      <c r="K66" s="286">
        <f>IFERROR(INDEX('Green_rooibos initial weight'!$C$5:$C$1749,MATCH(J66, 'Green_rooibos initial weight'!$A$5:$A$1749,0)),"")</f>
        <v>2.0390000000000001</v>
      </c>
      <c r="L66" s="286">
        <f t="shared" si="1"/>
        <v>1.7892000000000001</v>
      </c>
      <c r="M66" s="291"/>
      <c r="N66" s="291"/>
      <c r="O66" s="286" t="str">
        <f>IF(IFERROR(INDEX('Both teabags AfterDry'!$D$3:$D$900,MATCH(J66,'Both teabags AfterDry'!$A$3:$A$900,0)),"")="","",(IFERROR(INDEX('Both teabags AfterDry'!$D$3:$D$900,MATCH(J66,'Both teabags AfterDry'!$A$3:$A$900,0)),"")))</f>
        <v/>
      </c>
      <c r="P66" s="286" t="str">
        <f t="shared" si="2"/>
        <v/>
      </c>
      <c r="Q66" s="291"/>
      <c r="R66" s="291"/>
      <c r="S66" s="287">
        <f>'Dry_Litterbag Placem_Collection'!E67</f>
        <v>42937</v>
      </c>
      <c r="T66" s="287">
        <f>IF('Dry_Litterbag Placem_Collection'!G67="","",'Dry_Litterbag Placem_Collection'!G67)</f>
        <v>43005</v>
      </c>
      <c r="U66" s="288">
        <f t="shared" ref="U66:U129" si="4">IFERROR(T66-S66,"")</f>
        <v>68</v>
      </c>
      <c r="V66" s="286" t="str">
        <f t="shared" si="3"/>
        <v/>
      </c>
      <c r="W66" s="286"/>
      <c r="X66" s="289">
        <f>IFERROR(INDEX(Rainfall_Dry!$O$2:$O$217,MATCH(B66, Rainfall_Dry!$A$2:$A$217,0)),"")</f>
        <v>6.900000125</v>
      </c>
      <c r="Y66" s="270">
        <v>47.96</v>
      </c>
      <c r="Z66" s="270">
        <v>22.919999999999995</v>
      </c>
      <c r="AA66" s="270">
        <v>29.120000000000012</v>
      </c>
      <c r="AB66" s="271" t="s">
        <v>2691</v>
      </c>
      <c r="AC66" s="270">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f>IFERROR(AVERAGE('Dry_Litterbag Placem_Collection'!O67,'Dry_Litterbag Placem_Collection'!R67),"")</f>
        <v>10.65</v>
      </c>
      <c r="AI66" s="290">
        <f>IFERROR(AVERAGE('Dry_Litterbag Placem_Collection'!N67,'Dry_Litterbag Placem_Collection'!Q67),"")</f>
        <v>28</v>
      </c>
      <c r="AJ66" s="289">
        <f>INDEX(Coordinates!$B$2:$B$197,MATCH(G66,Coordinates!$J$2:$J$197,0))</f>
        <v>-3.2993960379999998</v>
      </c>
      <c r="AK66" s="289">
        <f>INDEX(Coordinates!$C$2:$C$197,MATCH(G66,Coordinates!$J$2:$J$197,0))</f>
        <v>34.848240959999998</v>
      </c>
      <c r="AL66" s="289" t="str">
        <f>IF(ISNUMBER(SEARCH("C", 'Dry_Litterbag Placem_Collection'!S67)),"YES","")</f>
        <v/>
      </c>
      <c r="AM66" s="289" t="str">
        <f>IF(ISNUMBER(SEARCH("H", 'Dry_Litterbag Placem_Collection'!S67)),"YES","")</f>
        <v/>
      </c>
      <c r="AN66" s="289" t="str">
        <f>IF(ISNUMBER(SEARCH("R", 'Dry_Litterbag Placem_Collection'!S67)),"YES","")</f>
        <v/>
      </c>
    </row>
    <row r="67" spans="1:40">
      <c r="A67" s="281" t="s">
        <v>2677</v>
      </c>
      <c r="B67" s="282">
        <f>'Dry_Litterbag Placem_Collection'!A68</f>
        <v>66</v>
      </c>
      <c r="C67" s="282" t="str">
        <f>'Dry_Litterbag Placem_Collection'!B68</f>
        <v>Maswa</v>
      </c>
      <c r="D67" s="282" t="s">
        <v>2677</v>
      </c>
      <c r="E67" s="282" t="s">
        <v>2679</v>
      </c>
      <c r="F67" s="282">
        <v>1</v>
      </c>
      <c r="G67" s="283" t="str">
        <f>'Dry_Litterbag Placem_Collection'!C68</f>
        <v>Dry_W1_T2</v>
      </c>
      <c r="H67" s="284" t="s">
        <v>2559</v>
      </c>
      <c r="I67" s="285" t="s">
        <v>1147</v>
      </c>
      <c r="J67" s="282" t="str">
        <f>IF(ISBLANK('Dry_Litterbag Placem_Collection'!J68),"","G"&amp;""&amp;'Dry_Litterbag Placem_Collection'!J68)</f>
        <v>G247</v>
      </c>
      <c r="K67" s="286">
        <f>IFERROR(INDEX('Green_rooibos initial weight'!$C$5:$C$1749,MATCH(J67, 'Green_rooibos initial weight'!$A$5:$A$1749,0)),"")</f>
        <v>2.13</v>
      </c>
      <c r="L67" s="286">
        <f t="shared" ref="L67:L130" si="5">IFERROR(K67-($BG$7+$BG$8),"")</f>
        <v>1.8801999999999999</v>
      </c>
      <c r="M67" s="291"/>
      <c r="N67" s="291"/>
      <c r="O67" s="286">
        <f>IF(IFERROR(INDEX('Both teabags AfterDry'!$D$3:$D$900,MATCH(J67,'Both teabags AfterDry'!$A$3:$A$900,0)),"")="","",(IFERROR(INDEX('Both teabags AfterDry'!$D$3:$D$900,MATCH(J67,'Both teabags AfterDry'!$A$3:$A$900,0)),"")))</f>
        <v>1.9853000000000001</v>
      </c>
      <c r="P67" s="286">
        <f t="shared" ref="P67:P130" si="6">IFERROR(IF(O67&gt;0,O67-($BG$7),""),"")</f>
        <v>1.8347</v>
      </c>
      <c r="Q67" s="291"/>
      <c r="R67" s="291"/>
      <c r="S67" s="287">
        <f>'Dry_Litterbag Placem_Collection'!E68</f>
        <v>42937</v>
      </c>
      <c r="T67" s="287">
        <f>IF('Dry_Litterbag Placem_Collection'!G68="","",'Dry_Litterbag Placem_Collection'!G68)</f>
        <v>43005</v>
      </c>
      <c r="U67" s="288">
        <f t="shared" si="4"/>
        <v>68</v>
      </c>
      <c r="V67" s="286">
        <f t="shared" ref="V67:V130" si="7">IFERROR(L67-P67,"")</f>
        <v>4.5499999999999874E-2</v>
      </c>
      <c r="W67" s="286"/>
      <c r="X67" s="289">
        <f>IFERROR(INDEX(Rainfall_Dry!$O$2:$O$217,MATCH(B67, Rainfall_Dry!$A$2:$A$217,0)),"")</f>
        <v>6.900000125</v>
      </c>
      <c r="Y67" s="270">
        <v>47.96</v>
      </c>
      <c r="Z67" s="270">
        <v>22.919999999999995</v>
      </c>
      <c r="AA67" s="270">
        <v>29.120000000000012</v>
      </c>
      <c r="AB67" s="271" t="s">
        <v>2691</v>
      </c>
      <c r="AC67" s="270">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f>IFERROR(AVERAGE('Dry_Litterbag Placem_Collection'!O68,'Dry_Litterbag Placem_Collection'!R68),"")</f>
        <v>10.100000000000001</v>
      </c>
      <c r="AI67" s="290">
        <f>IFERROR(AVERAGE('Dry_Litterbag Placem_Collection'!N68,'Dry_Litterbag Placem_Collection'!Q68),"")</f>
        <v>23.6</v>
      </c>
      <c r="AJ67" s="289">
        <f>INDEX(Coordinates!$B$2:$B$197,MATCH(G67,Coordinates!$J$2:$J$197,0))</f>
        <v>-3.2993090340000002</v>
      </c>
      <c r="AK67" s="289">
        <f>INDEX(Coordinates!$C$2:$C$197,MATCH(G67,Coordinates!$J$2:$J$197,0))</f>
        <v>34.848404989999999</v>
      </c>
      <c r="AL67" s="289" t="str">
        <f>IF(ISNUMBER(SEARCH("C", 'Dry_Litterbag Placem_Collection'!S68)),"YES","")</f>
        <v>YES</v>
      </c>
      <c r="AM67" s="289" t="str">
        <f>IF(ISNUMBER(SEARCH("H", 'Dry_Litterbag Placem_Collection'!S68)),"YES","")</f>
        <v>YES</v>
      </c>
      <c r="AN67" s="289" t="str">
        <f>IF(ISNUMBER(SEARCH("R", 'Dry_Litterbag Placem_Collection'!S68)),"YES","")</f>
        <v/>
      </c>
    </row>
    <row r="68" spans="1:40">
      <c r="A68" s="281" t="s">
        <v>2677</v>
      </c>
      <c r="B68" s="282">
        <f>'Dry_Litterbag Placem_Collection'!A69</f>
        <v>67</v>
      </c>
      <c r="C68" s="282" t="str">
        <f>'Dry_Litterbag Placem_Collection'!B69</f>
        <v>Maswa</v>
      </c>
      <c r="D68" s="282" t="s">
        <v>2677</v>
      </c>
      <c r="E68" s="282" t="s">
        <v>2679</v>
      </c>
      <c r="F68" s="282">
        <v>1</v>
      </c>
      <c r="G68" s="283" t="str">
        <f>'Dry_Litterbag Placem_Collection'!C69</f>
        <v>Dry_W1_T3</v>
      </c>
      <c r="H68" s="284" t="s">
        <v>2559</v>
      </c>
      <c r="I68" s="285" t="s">
        <v>1147</v>
      </c>
      <c r="J68" s="282" t="str">
        <f>IF(ISBLANK('Dry_Litterbag Placem_Collection'!J69),"","G"&amp;""&amp;'Dry_Litterbag Placem_Collection'!J69)</f>
        <v/>
      </c>
      <c r="K68" s="286" t="str">
        <f>IFERROR(INDEX('Green_rooibos initial weight'!$C$5:$C$1749,MATCH(J68, 'Green_rooibos initial weight'!$A$5:$A$1749,0)),"")</f>
        <v/>
      </c>
      <c r="L68" s="286" t="str">
        <f t="shared" si="5"/>
        <v/>
      </c>
      <c r="M68" s="291"/>
      <c r="N68" s="291"/>
      <c r="O68" s="286" t="str">
        <f>IF(IFERROR(INDEX('Both teabags AfterDry'!$D$3:$D$900,MATCH(J68,'Both teabags AfterDry'!$A$3:$A$900,0)),"")="","",(IFERROR(INDEX('Both teabags AfterDry'!$D$3:$D$900,MATCH(J68,'Both teabags AfterDry'!$A$3:$A$900,0)),"")))</f>
        <v/>
      </c>
      <c r="P68" s="286" t="str">
        <f t="shared" si="6"/>
        <v/>
      </c>
      <c r="Q68" s="291"/>
      <c r="R68" s="291"/>
      <c r="S68" s="287">
        <f>'Dry_Litterbag Placem_Collection'!E69</f>
        <v>0</v>
      </c>
      <c r="T68" s="287" t="str">
        <f>IF('Dry_Litterbag Placem_Collection'!G69="","",'Dry_Litterbag Placem_Collection'!G69)</f>
        <v/>
      </c>
      <c r="U68" s="288" t="str">
        <f t="shared" si="4"/>
        <v/>
      </c>
      <c r="V68" s="286" t="str">
        <f t="shared" si="7"/>
        <v/>
      </c>
      <c r="W68" s="286"/>
      <c r="X68" s="289" t="str">
        <f>IFERROR(INDEX(Rainfall_Dry!$O$2:$O$217,MATCH(B68, Rainfall_Dry!$A$2:$A$217,0)),"")</f>
        <v/>
      </c>
      <c r="Y68" s="270">
        <v>47.96</v>
      </c>
      <c r="Z68" s="270">
        <v>22.919999999999995</v>
      </c>
      <c r="AA68" s="270">
        <v>29.120000000000012</v>
      </c>
      <c r="AB68" s="271" t="s">
        <v>2691</v>
      </c>
      <c r="AC68" s="270">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t="str">
        <f>IFERROR(AVERAGE('Dry_Litterbag Placem_Collection'!O69,'Dry_Litterbag Placem_Collection'!R69),"")</f>
        <v/>
      </c>
      <c r="AI68" s="290" t="str">
        <f>IFERROR(AVERAGE('Dry_Litterbag Placem_Collection'!N69,'Dry_Litterbag Placem_Collection'!Q69),"")</f>
        <v/>
      </c>
      <c r="AJ68" s="289">
        <f>INDEX(Coordinates!$B$2:$B$197,MATCH(G68,Coordinates!$J$2:$J$197,0))</f>
        <v>-3.299434008</v>
      </c>
      <c r="AK68" s="289">
        <f>INDEX(Coordinates!$C$2:$C$197,MATCH(G68,Coordinates!$J$2:$J$197,0))</f>
        <v>34.848514960000003</v>
      </c>
      <c r="AL68" s="289" t="str">
        <f>IF(ISNUMBER(SEARCH("C", 'Dry_Litterbag Placem_Collection'!S69)),"YES","")</f>
        <v/>
      </c>
      <c r="AM68" s="289" t="str">
        <f>IF(ISNUMBER(SEARCH("H", 'Dry_Litterbag Placem_Collection'!S69)),"YES","")</f>
        <v/>
      </c>
      <c r="AN68" s="289" t="str">
        <f>IF(ISNUMBER(SEARCH("R", 'Dry_Litterbag Placem_Collection'!S69)),"YES","")</f>
        <v/>
      </c>
    </row>
    <row r="69" spans="1:40">
      <c r="A69" s="281" t="s">
        <v>2677</v>
      </c>
      <c r="B69" s="282">
        <f>'Dry_Litterbag Placem_Collection'!A70</f>
        <v>68</v>
      </c>
      <c r="C69" s="282" t="str">
        <f>'Dry_Litterbag Placem_Collection'!B70</f>
        <v>Maswa</v>
      </c>
      <c r="D69" s="282" t="s">
        <v>2677</v>
      </c>
      <c r="E69" s="282" t="s">
        <v>2679</v>
      </c>
      <c r="F69" s="282">
        <v>1</v>
      </c>
      <c r="G69" s="283" t="str">
        <f>'Dry_Litterbag Placem_Collection'!C70</f>
        <v>Dry_W1_T4</v>
      </c>
      <c r="H69" s="284" t="s">
        <v>2559</v>
      </c>
      <c r="I69" s="285" t="s">
        <v>1147</v>
      </c>
      <c r="J69" s="282" t="str">
        <f>IF(ISBLANK('Dry_Litterbag Placem_Collection'!J70),"","G"&amp;""&amp;'Dry_Litterbag Placem_Collection'!J70)</f>
        <v>G63</v>
      </c>
      <c r="K69" s="286">
        <f>IFERROR(INDEX('Green_rooibos initial weight'!$C$5:$C$1749,MATCH(J69, 'Green_rooibos initial weight'!$A$5:$A$1749,0)),"")</f>
        <v>2</v>
      </c>
      <c r="L69" s="286">
        <f t="shared" si="5"/>
        <v>1.7502</v>
      </c>
      <c r="M69" s="291"/>
      <c r="N69" s="291"/>
      <c r="O69" s="286">
        <f>IF(IFERROR(INDEX('Both teabags AfterDry'!$D$3:$D$900,MATCH(J69,'Both teabags AfterDry'!$A$3:$A$900,0)),"")="","",(IFERROR(INDEX('Both teabags AfterDry'!$D$3:$D$900,MATCH(J69,'Both teabags AfterDry'!$A$3:$A$900,0)),"")))</f>
        <v>1.8152999999999999</v>
      </c>
      <c r="P69" s="286">
        <f t="shared" si="6"/>
        <v>1.6646999999999998</v>
      </c>
      <c r="Q69" s="291"/>
      <c r="R69" s="291"/>
      <c r="S69" s="287">
        <f>'Dry_Litterbag Placem_Collection'!E70</f>
        <v>42937</v>
      </c>
      <c r="T69" s="287">
        <f>IF('Dry_Litterbag Placem_Collection'!G70="","",'Dry_Litterbag Placem_Collection'!G70)</f>
        <v>43005</v>
      </c>
      <c r="U69" s="288">
        <f t="shared" si="4"/>
        <v>68</v>
      </c>
      <c r="V69" s="286">
        <f t="shared" si="7"/>
        <v>8.5500000000000131E-2</v>
      </c>
      <c r="W69" s="286"/>
      <c r="X69" s="289">
        <f>IFERROR(INDEX(Rainfall_Dry!$O$2:$O$217,MATCH(B69, Rainfall_Dry!$A$2:$A$217,0)),"")</f>
        <v>6.900000125</v>
      </c>
      <c r="Y69" s="270">
        <v>47.96</v>
      </c>
      <c r="Z69" s="270">
        <v>22.919999999999995</v>
      </c>
      <c r="AA69" s="270">
        <v>29.120000000000012</v>
      </c>
      <c r="AB69" s="271" t="s">
        <v>2691</v>
      </c>
      <c r="AC69" s="270">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f>IFERROR(AVERAGE('Dry_Litterbag Placem_Collection'!O70,'Dry_Litterbag Placem_Collection'!R70),"")</f>
        <v>7.75</v>
      </c>
      <c r="AI69" s="290">
        <f>IFERROR(AVERAGE('Dry_Litterbag Placem_Collection'!N70,'Dry_Litterbag Placem_Collection'!Q70),"")</f>
        <v>26.85</v>
      </c>
      <c r="AJ69" s="289">
        <f>INDEX(Coordinates!$B$2:$B$197,MATCH(G69,Coordinates!$J$2:$J$197,0))</f>
        <v>-3.2991180099999999</v>
      </c>
      <c r="AK69" s="289">
        <f>INDEX(Coordinates!$C$2:$C$197,MATCH(G69,Coordinates!$J$2:$J$197,0))</f>
        <v>34.84824699</v>
      </c>
      <c r="AL69" s="289" t="str">
        <f>IF(ISNUMBER(SEARCH("C", 'Dry_Litterbag Placem_Collection'!S70)),"YES","")</f>
        <v/>
      </c>
      <c r="AM69" s="289" t="str">
        <f>IF(ISNUMBER(SEARCH("H", 'Dry_Litterbag Placem_Collection'!S70)),"YES","")</f>
        <v/>
      </c>
      <c r="AN69" s="289" t="str">
        <f>IF(ISNUMBER(SEARCH("R", 'Dry_Litterbag Placem_Collection'!S70)),"YES","")</f>
        <v/>
      </c>
    </row>
    <row r="70" spans="1:40">
      <c r="A70" s="281" t="s">
        <v>2677</v>
      </c>
      <c r="B70" s="282">
        <f>'Dry_Litterbag Placem_Collection'!A71</f>
        <v>69</v>
      </c>
      <c r="C70" s="282" t="str">
        <f>'Dry_Litterbag Placem_Collection'!B71</f>
        <v>Maswa</v>
      </c>
      <c r="D70" s="282" t="s">
        <v>2677</v>
      </c>
      <c r="E70" s="282" t="s">
        <v>2679</v>
      </c>
      <c r="F70" s="282">
        <v>1</v>
      </c>
      <c r="G70" s="283" t="str">
        <f>'Dry_Litterbag Placem_Collection'!C71</f>
        <v>Dry_W1_T5</v>
      </c>
      <c r="H70" s="284" t="s">
        <v>2559</v>
      </c>
      <c r="I70" s="285" t="s">
        <v>1147</v>
      </c>
      <c r="J70" s="282" t="str">
        <f>IF(ISBLANK('Dry_Litterbag Placem_Collection'!J71),"","G"&amp;""&amp;'Dry_Litterbag Placem_Collection'!J71)</f>
        <v>G382</v>
      </c>
      <c r="K70" s="286">
        <f>IFERROR(INDEX('Green_rooibos initial weight'!$C$5:$C$1749,MATCH(J70, 'Green_rooibos initial weight'!$A$5:$A$1749,0)),"")</f>
        <v>2.0960000000000001</v>
      </c>
      <c r="L70" s="286">
        <f t="shared" si="5"/>
        <v>1.8462000000000001</v>
      </c>
      <c r="M70" s="291"/>
      <c r="N70" s="291"/>
      <c r="O70" s="286">
        <f>IF(IFERROR(INDEX('Both teabags AfterDry'!$D$3:$D$900,MATCH(J70,'Both teabags AfterDry'!$A$3:$A$900,0)),"")="","",(IFERROR(INDEX('Both teabags AfterDry'!$D$3:$D$900,MATCH(J70,'Both teabags AfterDry'!$A$3:$A$900,0)),"")))</f>
        <v>1.8677999999999999</v>
      </c>
      <c r="P70" s="286">
        <f t="shared" si="6"/>
        <v>1.7171999999999998</v>
      </c>
      <c r="Q70" s="291"/>
      <c r="R70" s="291"/>
      <c r="S70" s="287">
        <f>'Dry_Litterbag Placem_Collection'!E71</f>
        <v>42937</v>
      </c>
      <c r="T70" s="287">
        <f>IF('Dry_Litterbag Placem_Collection'!G71="","",'Dry_Litterbag Placem_Collection'!G71)</f>
        <v>43006</v>
      </c>
      <c r="U70" s="288">
        <f t="shared" si="4"/>
        <v>69</v>
      </c>
      <c r="V70" s="286">
        <f t="shared" si="7"/>
        <v>0.12900000000000023</v>
      </c>
      <c r="W70" s="286"/>
      <c r="X70" s="289">
        <f>IFERROR(INDEX(Rainfall_Dry!$O$2:$O$217,MATCH(B70, Rainfall_Dry!$A$2:$A$217,0)),"")</f>
        <v>6.900000125</v>
      </c>
      <c r="Y70" s="270">
        <v>47.96</v>
      </c>
      <c r="Z70" s="270">
        <v>22.919999999999995</v>
      </c>
      <c r="AA70" s="270">
        <v>29.120000000000012</v>
      </c>
      <c r="AB70" s="271" t="s">
        <v>2691</v>
      </c>
      <c r="AC70" s="270">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f>IFERROR(AVERAGE('Dry_Litterbag Placem_Collection'!O71,'Dry_Litterbag Placem_Collection'!R71),"")</f>
        <v>7.95</v>
      </c>
      <c r="AI70" s="290">
        <f>IFERROR(AVERAGE('Dry_Litterbag Placem_Collection'!N71,'Dry_Litterbag Placem_Collection'!Q71),"")</f>
        <v>26.55</v>
      </c>
      <c r="AJ70" s="289">
        <f>INDEX(Coordinates!$B$2:$B$197,MATCH(G70,Coordinates!$J$2:$J$197,0))</f>
        <v>-3.2993180030000002</v>
      </c>
      <c r="AK70" s="289">
        <f>INDEX(Coordinates!$C$2:$C$197,MATCH(G70,Coordinates!$J$2:$J$197,0))</f>
        <v>34.848235010000003</v>
      </c>
      <c r="AL70" s="289" t="str">
        <f>IF(ISNUMBER(SEARCH("C", 'Dry_Litterbag Placem_Collection'!S71)),"YES","")</f>
        <v/>
      </c>
      <c r="AM70" s="289" t="str">
        <f>IF(ISNUMBER(SEARCH("H", 'Dry_Litterbag Placem_Collection'!S71)),"YES","")</f>
        <v/>
      </c>
      <c r="AN70" s="289" t="str">
        <f>IF(ISNUMBER(SEARCH("R", 'Dry_Litterbag Placem_Collection'!S71)),"YES","")</f>
        <v/>
      </c>
    </row>
    <row r="71" spans="1:40">
      <c r="A71" s="281" t="s">
        <v>2677</v>
      </c>
      <c r="B71" s="282">
        <f>'Dry_Litterbag Placem_Collection'!A72</f>
        <v>70</v>
      </c>
      <c r="C71" s="282" t="str">
        <f>'Dry_Litterbag Placem_Collection'!B72</f>
        <v>Maswa</v>
      </c>
      <c r="D71" s="282" t="s">
        <v>2677</v>
      </c>
      <c r="E71" s="282" t="s">
        <v>2679</v>
      </c>
      <c r="F71" s="282">
        <v>1</v>
      </c>
      <c r="G71" s="283" t="str">
        <f>'Dry_Litterbag Placem_Collection'!C72</f>
        <v>Dry_W1_T6</v>
      </c>
      <c r="H71" s="284" t="s">
        <v>2559</v>
      </c>
      <c r="I71" s="285" t="s">
        <v>1147</v>
      </c>
      <c r="J71" s="282" t="str">
        <f>IF(ISBLANK('Dry_Litterbag Placem_Collection'!J72),"","G"&amp;""&amp;'Dry_Litterbag Placem_Collection'!J72)</f>
        <v>G278</v>
      </c>
      <c r="K71" s="286">
        <f>IFERROR(INDEX('Green_rooibos initial weight'!$C$5:$C$1749,MATCH(J71, 'Green_rooibos initial weight'!$A$5:$A$1749,0)),"")</f>
        <v>2.0049999999999999</v>
      </c>
      <c r="L71" s="286">
        <f t="shared" si="5"/>
        <v>1.7551999999999999</v>
      </c>
      <c r="M71" s="291"/>
      <c r="N71" s="291"/>
      <c r="O71" s="286">
        <f>IF(IFERROR(INDEX('Both teabags AfterDry'!$D$3:$D$900,MATCH(J71,'Both teabags AfterDry'!$A$3:$A$900,0)),"")="","",(IFERROR(INDEX('Both teabags AfterDry'!$D$3:$D$900,MATCH(J71,'Both teabags AfterDry'!$A$3:$A$900,0)),"")))</f>
        <v>1.8243</v>
      </c>
      <c r="P71" s="286">
        <f t="shared" si="6"/>
        <v>1.6737</v>
      </c>
      <c r="Q71" s="291"/>
      <c r="R71" s="291"/>
      <c r="S71" s="287">
        <f>'Dry_Litterbag Placem_Collection'!E72</f>
        <v>42937</v>
      </c>
      <c r="T71" s="287">
        <f>IF('Dry_Litterbag Placem_Collection'!G72="","",'Dry_Litterbag Placem_Collection'!G72)</f>
        <v>43006</v>
      </c>
      <c r="U71" s="288">
        <f t="shared" si="4"/>
        <v>69</v>
      </c>
      <c r="V71" s="286">
        <f t="shared" si="7"/>
        <v>8.1499999999999906E-2</v>
      </c>
      <c r="W71" s="286"/>
      <c r="X71" s="289">
        <f>IFERROR(INDEX(Rainfall_Dry!$O$2:$O$217,MATCH(B71, Rainfall_Dry!$A$2:$A$217,0)),"")</f>
        <v>6.900000125</v>
      </c>
      <c r="Y71" s="270">
        <v>47.96</v>
      </c>
      <c r="Z71" s="270">
        <v>22.919999999999995</v>
      </c>
      <c r="AA71" s="270">
        <v>29.120000000000012</v>
      </c>
      <c r="AB71" s="271" t="s">
        <v>2691</v>
      </c>
      <c r="AC71" s="270">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f>IFERROR(AVERAGE('Dry_Litterbag Placem_Collection'!O72,'Dry_Litterbag Placem_Collection'!R72),"")</f>
        <v>8.8000000000000007</v>
      </c>
      <c r="AI71" s="290">
        <f>IFERROR(AVERAGE('Dry_Litterbag Placem_Collection'!N72,'Dry_Litterbag Placem_Collection'!Q72),"")</f>
        <v>27.200000000000003</v>
      </c>
      <c r="AJ71" s="289">
        <f>INDEX(Coordinates!$B$2:$B$197,MATCH(G71,Coordinates!$J$2:$J$197,0))</f>
        <v>-3.299381034</v>
      </c>
      <c r="AK71" s="289">
        <f>INDEX(Coordinates!$C$2:$C$197,MATCH(G71,Coordinates!$J$2:$J$197,0))</f>
        <v>34.848312040000003</v>
      </c>
      <c r="AL71" s="289" t="str">
        <f>IF(ISNUMBER(SEARCH("C", 'Dry_Litterbag Placem_Collection'!S72)),"YES","")</f>
        <v/>
      </c>
      <c r="AM71" s="289" t="str">
        <f>IF(ISNUMBER(SEARCH("H", 'Dry_Litterbag Placem_Collection'!S72)),"YES","")</f>
        <v/>
      </c>
      <c r="AN71" s="289" t="str">
        <f>IF(ISNUMBER(SEARCH("R", 'Dry_Litterbag Placem_Collection'!S72)),"YES","")</f>
        <v/>
      </c>
    </row>
    <row r="72" spans="1:40">
      <c r="A72" s="281" t="s">
        <v>2677</v>
      </c>
      <c r="B72" s="282">
        <f>'Dry_Litterbag Placem_Collection'!A73</f>
        <v>71</v>
      </c>
      <c r="C72" s="282" t="str">
        <f>'Dry_Litterbag Placem_Collection'!B73</f>
        <v>Maswa</v>
      </c>
      <c r="D72" s="282" t="s">
        <v>2677</v>
      </c>
      <c r="E72" s="282" t="s">
        <v>2679</v>
      </c>
      <c r="F72" s="282">
        <v>1</v>
      </c>
      <c r="G72" s="283" t="str">
        <f>'Dry_Litterbag Placem_Collection'!C73</f>
        <v>Dry_W1_T7</v>
      </c>
      <c r="H72" s="284" t="s">
        <v>2559</v>
      </c>
      <c r="I72" s="285" t="s">
        <v>1147</v>
      </c>
      <c r="J72" s="282" t="str">
        <f>IF(ISBLANK('Dry_Litterbag Placem_Collection'!J73),"","G"&amp;""&amp;'Dry_Litterbag Placem_Collection'!J73)</f>
        <v>G138</v>
      </c>
      <c r="K72" s="286">
        <f>IFERROR(INDEX('Green_rooibos initial weight'!$C$5:$C$1749,MATCH(J72, 'Green_rooibos initial weight'!$A$5:$A$1749,0)),"")</f>
        <v>1.956</v>
      </c>
      <c r="L72" s="286">
        <f t="shared" si="5"/>
        <v>1.7061999999999999</v>
      </c>
      <c r="M72" s="291"/>
      <c r="N72" s="291"/>
      <c r="O72" s="286">
        <f>IF(IFERROR(INDEX('Both teabags AfterDry'!$D$3:$D$900,MATCH(J72,'Both teabags AfterDry'!$A$3:$A$900,0)),"")="","",(IFERROR(INDEX('Both teabags AfterDry'!$D$3:$D$900,MATCH(J72,'Both teabags AfterDry'!$A$3:$A$900,0)),"")))</f>
        <v>1.782</v>
      </c>
      <c r="P72" s="286">
        <f t="shared" si="6"/>
        <v>1.6314</v>
      </c>
      <c r="Q72" s="291"/>
      <c r="R72" s="291"/>
      <c r="S72" s="287">
        <f>'Dry_Litterbag Placem_Collection'!E73</f>
        <v>42937</v>
      </c>
      <c r="T72" s="287">
        <f>IF('Dry_Litterbag Placem_Collection'!G73="","",'Dry_Litterbag Placem_Collection'!G73)</f>
        <v>43006</v>
      </c>
      <c r="U72" s="288">
        <f t="shared" si="4"/>
        <v>69</v>
      </c>
      <c r="V72" s="286">
        <f t="shared" si="7"/>
        <v>7.4799999999999978E-2</v>
      </c>
      <c r="W72" s="286"/>
      <c r="X72" s="289">
        <f>IFERROR(INDEX(Rainfall_Dry!$O$2:$O$217,MATCH(B72, Rainfall_Dry!$A$2:$A$217,0)),"")</f>
        <v>6.900000125</v>
      </c>
      <c r="Y72" s="270">
        <v>47.96</v>
      </c>
      <c r="Z72" s="270">
        <v>22.919999999999995</v>
      </c>
      <c r="AA72" s="270">
        <v>29.120000000000012</v>
      </c>
      <c r="AB72" s="271" t="s">
        <v>2691</v>
      </c>
      <c r="AC72" s="270">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f>IFERROR(AVERAGE('Dry_Litterbag Placem_Collection'!O73,'Dry_Litterbag Placem_Collection'!R73),"")</f>
        <v>9.9499999999999993</v>
      </c>
      <c r="AI72" s="290">
        <f>IFERROR(AVERAGE('Dry_Litterbag Placem_Collection'!N73,'Dry_Litterbag Placem_Collection'!Q73),"")</f>
        <v>27.6</v>
      </c>
      <c r="AJ72" s="289">
        <f>INDEX(Coordinates!$B$2:$B$197,MATCH(G72,Coordinates!$J$2:$J$197,0))</f>
        <v>-3.2992429849999998</v>
      </c>
      <c r="AK72" s="289">
        <f>INDEX(Coordinates!$C$2:$C$197,MATCH(G72,Coordinates!$J$2:$J$197,0))</f>
        <v>34.847900989999999</v>
      </c>
      <c r="AL72" s="289" t="str">
        <f>IF(ISNUMBER(SEARCH("C", 'Dry_Litterbag Placem_Collection'!S73)),"YES","")</f>
        <v/>
      </c>
      <c r="AM72" s="289" t="str">
        <f>IF(ISNUMBER(SEARCH("H", 'Dry_Litterbag Placem_Collection'!S73)),"YES","")</f>
        <v/>
      </c>
      <c r="AN72" s="289" t="str">
        <f>IF(ISNUMBER(SEARCH("R", 'Dry_Litterbag Placem_Collection'!S73)),"YES","")</f>
        <v/>
      </c>
    </row>
    <row r="73" spans="1:40">
      <c r="A73" s="281" t="s">
        <v>2677</v>
      </c>
      <c r="B73" s="282">
        <f>'Dry_Litterbag Placem_Collection'!A74</f>
        <v>72</v>
      </c>
      <c r="C73" s="282" t="str">
        <f>'Dry_Litterbag Placem_Collection'!B74</f>
        <v>Maswa</v>
      </c>
      <c r="D73" s="282" t="s">
        <v>2677</v>
      </c>
      <c r="E73" s="282" t="s">
        <v>2679</v>
      </c>
      <c r="F73" s="282">
        <v>1</v>
      </c>
      <c r="G73" s="283" t="str">
        <f>'Dry_Litterbag Placem_Collection'!C74</f>
        <v>Dry_W1_T8</v>
      </c>
      <c r="H73" s="284" t="s">
        <v>2559</v>
      </c>
      <c r="I73" s="285" t="s">
        <v>1147</v>
      </c>
      <c r="J73" s="282" t="str">
        <f>IF(ISBLANK('Dry_Litterbag Placem_Collection'!J74),"","G"&amp;""&amp;'Dry_Litterbag Placem_Collection'!J74)</f>
        <v>G431</v>
      </c>
      <c r="K73" s="286">
        <f>IFERROR(INDEX('Green_rooibos initial weight'!$C$5:$C$1749,MATCH(J73, 'Green_rooibos initial weight'!$A$5:$A$1749,0)),"")</f>
        <v>2.08</v>
      </c>
      <c r="L73" s="286">
        <f t="shared" si="5"/>
        <v>1.8302</v>
      </c>
      <c r="M73" s="291"/>
      <c r="N73" s="291"/>
      <c r="O73" s="286">
        <f>IF(IFERROR(INDEX('Both teabags AfterDry'!$D$3:$D$900,MATCH(J73,'Both teabags AfterDry'!$A$3:$A$900,0)),"")="","",(IFERROR(INDEX('Both teabags AfterDry'!$D$3:$D$900,MATCH(J73,'Both teabags AfterDry'!$A$3:$A$900,0)),"")))</f>
        <v>1.8758999999999999</v>
      </c>
      <c r="P73" s="286">
        <f t="shared" si="6"/>
        <v>1.7252999999999998</v>
      </c>
      <c r="Q73" s="291"/>
      <c r="R73" s="291"/>
      <c r="S73" s="287">
        <f>'Dry_Litterbag Placem_Collection'!E74</f>
        <v>42937</v>
      </c>
      <c r="T73" s="287">
        <f>IF('Dry_Litterbag Placem_Collection'!G74="","",'Dry_Litterbag Placem_Collection'!G74)</f>
        <v>43006</v>
      </c>
      <c r="U73" s="288">
        <f t="shared" si="4"/>
        <v>69</v>
      </c>
      <c r="V73" s="286">
        <f t="shared" si="7"/>
        <v>0.10490000000000022</v>
      </c>
      <c r="W73" s="286"/>
      <c r="X73" s="289">
        <f>IFERROR(INDEX(Rainfall_Dry!$O$2:$O$217,MATCH(B73, Rainfall_Dry!$A$2:$A$217,0)),"")</f>
        <v>6.900000125</v>
      </c>
      <c r="Y73" s="270">
        <v>47.96</v>
      </c>
      <c r="Z73" s="270">
        <v>22.919999999999995</v>
      </c>
      <c r="AA73" s="270">
        <v>29.120000000000012</v>
      </c>
      <c r="AB73" s="271" t="s">
        <v>2691</v>
      </c>
      <c r="AC73" s="270">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f>IFERROR(AVERAGE('Dry_Litterbag Placem_Collection'!O74,'Dry_Litterbag Placem_Collection'!R74),"")</f>
        <v>9.5</v>
      </c>
      <c r="AI73" s="290">
        <f>IFERROR(AVERAGE('Dry_Litterbag Placem_Collection'!N74,'Dry_Litterbag Placem_Collection'!Q74),"")</f>
        <v>26.35</v>
      </c>
      <c r="AJ73" s="289">
        <f>INDEX(Coordinates!$B$2:$B$197,MATCH(G73,Coordinates!$J$2:$J$197,0))</f>
        <v>-3.2996540329999999</v>
      </c>
      <c r="AK73" s="289">
        <f>INDEX(Coordinates!$C$2:$C$197,MATCH(G73,Coordinates!$J$2:$J$197,0))</f>
        <v>34.848151020000003</v>
      </c>
      <c r="AL73" s="289" t="str">
        <f>IF(ISNUMBER(SEARCH("C", 'Dry_Litterbag Placem_Collection'!S74)),"YES","")</f>
        <v/>
      </c>
      <c r="AM73" s="289" t="str">
        <f>IF(ISNUMBER(SEARCH("H", 'Dry_Litterbag Placem_Collection'!S74)),"YES","")</f>
        <v/>
      </c>
      <c r="AN73" s="289" t="str">
        <f>IF(ISNUMBER(SEARCH("R", 'Dry_Litterbag Placem_Collection'!S74)),"YES","")</f>
        <v/>
      </c>
    </row>
    <row r="74" spans="1:40">
      <c r="A74" s="281" t="s">
        <v>2677</v>
      </c>
      <c r="B74" s="282">
        <f>'Dry_Litterbag Placem_Collection'!A75</f>
        <v>73</v>
      </c>
      <c r="C74" s="282" t="str">
        <f>'Dry_Litterbag Placem_Collection'!B75</f>
        <v>Maswa</v>
      </c>
      <c r="D74" s="282" t="s">
        <v>2677</v>
      </c>
      <c r="E74" s="282" t="s">
        <v>2679</v>
      </c>
      <c r="F74" s="282">
        <v>2</v>
      </c>
      <c r="G74" s="283" t="str">
        <f>'Dry_Litterbag Placem_Collection'!C75</f>
        <v>Dry_W2_T1</v>
      </c>
      <c r="H74" s="284" t="s">
        <v>2559</v>
      </c>
      <c r="I74" s="285" t="s">
        <v>1147</v>
      </c>
      <c r="J74" s="282" t="str">
        <f>IF(ISBLANK('Dry_Litterbag Placem_Collection'!J75),"","G"&amp;""&amp;'Dry_Litterbag Placem_Collection'!J75)</f>
        <v>G321</v>
      </c>
      <c r="K74" s="286">
        <f>IFERROR(INDEX('Green_rooibos initial weight'!$C$5:$C$1749,MATCH(J74, 'Green_rooibos initial weight'!$A$5:$A$1749,0)),"")</f>
        <v>1.9179999999999999</v>
      </c>
      <c r="L74" s="286">
        <f t="shared" si="5"/>
        <v>1.6681999999999999</v>
      </c>
      <c r="M74" s="291"/>
      <c r="N74" s="291"/>
      <c r="O74" s="286" t="str">
        <f>IF(IFERROR(INDEX('Both teabags AfterDry'!$D$3:$D$900,MATCH(J74,'Both teabags AfterDry'!$A$3:$A$900,0)),"")="","",(IFERROR(INDEX('Both teabags AfterDry'!$D$3:$D$900,MATCH(J74,'Both teabags AfterDry'!$A$3:$A$900,0)),"")))</f>
        <v/>
      </c>
      <c r="P74" s="286" t="str">
        <f t="shared" si="6"/>
        <v/>
      </c>
      <c r="Q74" s="291"/>
      <c r="R74" s="291"/>
      <c r="S74" s="287">
        <f>'Dry_Litterbag Placem_Collection'!E75</f>
        <v>42937</v>
      </c>
      <c r="T74" s="287">
        <f>IF('Dry_Litterbag Placem_Collection'!G75="","",'Dry_Litterbag Placem_Collection'!G75)</f>
        <v>43006</v>
      </c>
      <c r="U74" s="288">
        <f t="shared" si="4"/>
        <v>69</v>
      </c>
      <c r="V74" s="286" t="str">
        <f t="shared" si="7"/>
        <v/>
      </c>
      <c r="W74" s="286"/>
      <c r="X74" s="289">
        <f>IFERROR(INDEX(Rainfall_Dry!$O$2:$O$217,MATCH(B74, Rainfall_Dry!$A$2:$A$217,0)),"")</f>
        <v>6.900000125</v>
      </c>
      <c r="Y74" s="270">
        <v>45.272914521112256</v>
      </c>
      <c r="Z74" s="270">
        <v>23.604531410916575</v>
      </c>
      <c r="AA74" s="270">
        <v>31.122554067971166</v>
      </c>
      <c r="AB74" s="271" t="s">
        <v>2691</v>
      </c>
      <c r="AC74" s="270">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f>IFERROR(AVERAGE('Dry_Litterbag Placem_Collection'!O75,'Dry_Litterbag Placem_Collection'!R75),"")</f>
        <v>9.5500000000000007</v>
      </c>
      <c r="AI74" s="290">
        <f>IFERROR(AVERAGE('Dry_Litterbag Placem_Collection'!N75,'Dry_Litterbag Placem_Collection'!Q75),"")</f>
        <v>28.35</v>
      </c>
      <c r="AJ74" s="289">
        <f>INDEX(Coordinates!$B$2:$B$197,MATCH(G74,Coordinates!$J$2:$J$197,0))</f>
        <v>-3.3025860229999999</v>
      </c>
      <c r="AK74" s="289">
        <f>INDEX(Coordinates!$C$2:$C$197,MATCH(G74,Coordinates!$J$2:$J$197,0))</f>
        <v>34.848048009999999</v>
      </c>
      <c r="AL74" s="289" t="str">
        <f>IF(ISNUMBER(SEARCH("C", 'Dry_Litterbag Placem_Collection'!S75)),"YES","")</f>
        <v/>
      </c>
      <c r="AM74" s="289" t="str">
        <f>IF(ISNUMBER(SEARCH("H", 'Dry_Litterbag Placem_Collection'!S75)),"YES","")</f>
        <v/>
      </c>
      <c r="AN74" s="289" t="str">
        <f>IF(ISNUMBER(SEARCH("R", 'Dry_Litterbag Placem_Collection'!S75)),"YES","")</f>
        <v/>
      </c>
    </row>
    <row r="75" spans="1:40">
      <c r="A75" s="281" t="s">
        <v>2677</v>
      </c>
      <c r="B75" s="282">
        <f>'Dry_Litterbag Placem_Collection'!A76</f>
        <v>74</v>
      </c>
      <c r="C75" s="282" t="str">
        <f>'Dry_Litterbag Placem_Collection'!B76</f>
        <v>Maswa</v>
      </c>
      <c r="D75" s="282" t="s">
        <v>2677</v>
      </c>
      <c r="E75" s="282" t="s">
        <v>2679</v>
      </c>
      <c r="F75" s="282">
        <v>2</v>
      </c>
      <c r="G75" s="283" t="str">
        <f>'Dry_Litterbag Placem_Collection'!C76</f>
        <v>Dry_W2_T2</v>
      </c>
      <c r="H75" s="284" t="s">
        <v>2559</v>
      </c>
      <c r="I75" s="285" t="s">
        <v>1147</v>
      </c>
      <c r="J75" s="282" t="str">
        <f>IF(ISBLANK('Dry_Litterbag Placem_Collection'!J76),"","G"&amp;""&amp;'Dry_Litterbag Placem_Collection'!J76)</f>
        <v>G329</v>
      </c>
      <c r="K75" s="286">
        <f>IFERROR(INDEX('Green_rooibos initial weight'!$C$5:$C$1749,MATCH(J75, 'Green_rooibos initial weight'!$A$5:$A$1749,0)),"")</f>
        <v>1.9550000000000001</v>
      </c>
      <c r="L75" s="286">
        <f t="shared" si="5"/>
        <v>1.7052</v>
      </c>
      <c r="M75" s="291"/>
      <c r="N75" s="291"/>
      <c r="O75" s="286">
        <f>IF(IFERROR(INDEX('Both teabags AfterDry'!$D$3:$D$900,MATCH(J75,'Both teabags AfterDry'!$A$3:$A$900,0)),"")="","",(IFERROR(INDEX('Both teabags AfterDry'!$D$3:$D$900,MATCH(J75,'Both teabags AfterDry'!$A$3:$A$900,0)),"")))</f>
        <v>1.7850999999999999</v>
      </c>
      <c r="P75" s="286">
        <f t="shared" si="6"/>
        <v>1.6344999999999998</v>
      </c>
      <c r="Q75" s="291"/>
      <c r="R75" s="291"/>
      <c r="S75" s="287">
        <f>'Dry_Litterbag Placem_Collection'!E76</f>
        <v>42937</v>
      </c>
      <c r="T75" s="287">
        <f>IF('Dry_Litterbag Placem_Collection'!G76="","",'Dry_Litterbag Placem_Collection'!G76)</f>
        <v>43006</v>
      </c>
      <c r="U75" s="288">
        <f t="shared" si="4"/>
        <v>69</v>
      </c>
      <c r="V75" s="286">
        <f t="shared" si="7"/>
        <v>7.0700000000000207E-2</v>
      </c>
      <c r="W75" s="286"/>
      <c r="X75" s="289">
        <f>IFERROR(INDEX(Rainfall_Dry!$O$2:$O$217,MATCH(B75, Rainfall_Dry!$A$2:$A$217,0)),"")</f>
        <v>6.900000125</v>
      </c>
      <c r="Y75" s="270">
        <v>45.272914521112256</v>
      </c>
      <c r="Z75" s="270">
        <v>23.604531410916575</v>
      </c>
      <c r="AA75" s="270">
        <v>31.122554067971166</v>
      </c>
      <c r="AB75" s="271" t="s">
        <v>2691</v>
      </c>
      <c r="AC75" s="270">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f>IFERROR(AVERAGE('Dry_Litterbag Placem_Collection'!O76,'Dry_Litterbag Placem_Collection'!R76),"")</f>
        <v>10.8</v>
      </c>
      <c r="AI75" s="290">
        <f>IFERROR(AVERAGE('Dry_Litterbag Placem_Collection'!N76,'Dry_Litterbag Placem_Collection'!Q76),"")</f>
        <v>28.1</v>
      </c>
      <c r="AJ75" s="289">
        <f>INDEX(Coordinates!$B$2:$B$197,MATCH(G75,Coordinates!$J$2:$J$197,0))</f>
        <v>-3.3025779759999998</v>
      </c>
      <c r="AK75" s="289">
        <f>INDEX(Coordinates!$C$2:$C$197,MATCH(G75,Coordinates!$J$2:$J$197,0))</f>
        <v>34.848041969999997</v>
      </c>
      <c r="AL75" s="289" t="str">
        <f>IF(ISNUMBER(SEARCH("C", 'Dry_Litterbag Placem_Collection'!S76)),"YES","")</f>
        <v/>
      </c>
      <c r="AM75" s="289" t="str">
        <f>IF(ISNUMBER(SEARCH("H", 'Dry_Litterbag Placem_Collection'!S76)),"YES","")</f>
        <v/>
      </c>
      <c r="AN75" s="289" t="str">
        <f>IF(ISNUMBER(SEARCH("R", 'Dry_Litterbag Placem_Collection'!S76)),"YES","")</f>
        <v/>
      </c>
    </row>
    <row r="76" spans="1:40">
      <c r="A76" s="281" t="s">
        <v>2677</v>
      </c>
      <c r="B76" s="282">
        <f>'Dry_Litterbag Placem_Collection'!A77</f>
        <v>75</v>
      </c>
      <c r="C76" s="282" t="str">
        <f>'Dry_Litterbag Placem_Collection'!B77</f>
        <v>Maswa</v>
      </c>
      <c r="D76" s="282" t="s">
        <v>2677</v>
      </c>
      <c r="E76" s="282" t="s">
        <v>2679</v>
      </c>
      <c r="F76" s="282">
        <v>2</v>
      </c>
      <c r="G76" s="283" t="str">
        <f>'Dry_Litterbag Placem_Collection'!C77</f>
        <v>Dry_W2_T3</v>
      </c>
      <c r="H76" s="284" t="s">
        <v>2559</v>
      </c>
      <c r="I76" s="285" t="s">
        <v>1147</v>
      </c>
      <c r="J76" s="282" t="str">
        <f>IF(ISBLANK('Dry_Litterbag Placem_Collection'!J77),"","G"&amp;""&amp;'Dry_Litterbag Placem_Collection'!J77)</f>
        <v>G215</v>
      </c>
      <c r="K76" s="286">
        <f>IFERROR(INDEX('Green_rooibos initial weight'!$C$5:$C$1749,MATCH(J76, 'Green_rooibos initial weight'!$A$5:$A$1749,0)),"")</f>
        <v>2.0579999999999998</v>
      </c>
      <c r="L76" s="286">
        <f t="shared" si="5"/>
        <v>1.8081999999999998</v>
      </c>
      <c r="M76" s="291"/>
      <c r="N76" s="291"/>
      <c r="O76" s="286">
        <f>IF(IFERROR(INDEX('Both teabags AfterDry'!$D$3:$D$900,MATCH(J76,'Both teabags AfterDry'!$A$3:$A$900,0)),"")="","",(IFERROR(INDEX('Both teabags AfterDry'!$D$3:$D$900,MATCH(J76,'Both teabags AfterDry'!$A$3:$A$900,0)),"")))</f>
        <v>1.9146000000000001</v>
      </c>
      <c r="P76" s="286">
        <f t="shared" si="6"/>
        <v>1.764</v>
      </c>
      <c r="Q76" s="291"/>
      <c r="R76" s="291"/>
      <c r="S76" s="287">
        <f>'Dry_Litterbag Placem_Collection'!E77</f>
        <v>42937</v>
      </c>
      <c r="T76" s="287">
        <f>IF('Dry_Litterbag Placem_Collection'!G77="","",'Dry_Litterbag Placem_Collection'!G77)</f>
        <v>43006</v>
      </c>
      <c r="U76" s="288">
        <f t="shared" si="4"/>
        <v>69</v>
      </c>
      <c r="V76" s="286">
        <f t="shared" si="7"/>
        <v>4.4199999999999795E-2</v>
      </c>
      <c r="W76" s="286"/>
      <c r="X76" s="289">
        <f>IFERROR(INDEX(Rainfall_Dry!$O$2:$O$217,MATCH(B76, Rainfall_Dry!$A$2:$A$217,0)),"")</f>
        <v>6.900000125</v>
      </c>
      <c r="Y76" s="270">
        <v>45.272914521112256</v>
      </c>
      <c r="Z76" s="270">
        <v>23.604531410916575</v>
      </c>
      <c r="AA76" s="270">
        <v>31.122554067971166</v>
      </c>
      <c r="AB76" s="271" t="s">
        <v>2691</v>
      </c>
      <c r="AC76" s="270">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f>IFERROR(AVERAGE('Dry_Litterbag Placem_Collection'!O77,'Dry_Litterbag Placem_Collection'!R77),"")</f>
        <v>12.3</v>
      </c>
      <c r="AI76" s="290">
        <f>IFERROR(AVERAGE('Dry_Litterbag Placem_Collection'!N77,'Dry_Litterbag Placem_Collection'!Q77),"")</f>
        <v>27.200000000000003</v>
      </c>
      <c r="AJ76" s="289">
        <f>INDEX(Coordinates!$B$2:$B$197,MATCH(G76,Coordinates!$J$2:$J$197,0))</f>
        <v>-3.302687025</v>
      </c>
      <c r="AK76" s="289">
        <f>INDEX(Coordinates!$C$2:$C$197,MATCH(G76,Coordinates!$J$2:$J$197,0))</f>
        <v>34.847926970000003</v>
      </c>
      <c r="AL76" s="289" t="str">
        <f>IF(ISNUMBER(SEARCH("C", 'Dry_Litterbag Placem_Collection'!S77)),"YES","")</f>
        <v/>
      </c>
      <c r="AM76" s="289" t="str">
        <f>IF(ISNUMBER(SEARCH("H", 'Dry_Litterbag Placem_Collection'!S77)),"YES","")</f>
        <v>YES</v>
      </c>
      <c r="AN76" s="289" t="str">
        <f>IF(ISNUMBER(SEARCH("R", 'Dry_Litterbag Placem_Collection'!S77)),"YES","")</f>
        <v/>
      </c>
    </row>
    <row r="77" spans="1:40">
      <c r="A77" s="281" t="s">
        <v>2677</v>
      </c>
      <c r="B77" s="282">
        <f>'Dry_Litterbag Placem_Collection'!A78</f>
        <v>76</v>
      </c>
      <c r="C77" s="282" t="str">
        <f>'Dry_Litterbag Placem_Collection'!B78</f>
        <v>Maswa</v>
      </c>
      <c r="D77" s="282" t="s">
        <v>2677</v>
      </c>
      <c r="E77" s="282" t="s">
        <v>2679</v>
      </c>
      <c r="F77" s="282">
        <v>2</v>
      </c>
      <c r="G77" s="283" t="str">
        <f>'Dry_Litterbag Placem_Collection'!C78</f>
        <v>Dry_W2_T4</v>
      </c>
      <c r="H77" s="284" t="s">
        <v>2559</v>
      </c>
      <c r="I77" s="285" t="s">
        <v>1147</v>
      </c>
      <c r="J77" s="282" t="str">
        <f>IF(ISBLANK('Dry_Litterbag Placem_Collection'!J78),"","G"&amp;""&amp;'Dry_Litterbag Placem_Collection'!J78)</f>
        <v>G60</v>
      </c>
      <c r="K77" s="286">
        <f>IFERROR(INDEX('Green_rooibos initial weight'!$C$5:$C$1749,MATCH(J77, 'Green_rooibos initial weight'!$A$5:$A$1749,0)),"")</f>
        <v>2.1230000000000002</v>
      </c>
      <c r="L77" s="286">
        <f t="shared" si="5"/>
        <v>1.8732000000000002</v>
      </c>
      <c r="M77" s="291"/>
      <c r="N77" s="291"/>
      <c r="O77" s="286">
        <f>IF(IFERROR(INDEX('Both teabags AfterDry'!$D$3:$D$900,MATCH(J77,'Both teabags AfterDry'!$A$3:$A$900,0)),"")="","",(IFERROR(INDEX('Both teabags AfterDry'!$D$3:$D$900,MATCH(J77,'Both teabags AfterDry'!$A$3:$A$900,0)),"")))</f>
        <v>1.9540999999999999</v>
      </c>
      <c r="P77" s="286">
        <f t="shared" si="6"/>
        <v>1.8034999999999999</v>
      </c>
      <c r="Q77" s="291"/>
      <c r="R77" s="291"/>
      <c r="S77" s="287">
        <f>'Dry_Litterbag Placem_Collection'!E78</f>
        <v>42937</v>
      </c>
      <c r="T77" s="287">
        <f>IF('Dry_Litterbag Placem_Collection'!G78="","",'Dry_Litterbag Placem_Collection'!G78)</f>
        <v>43006</v>
      </c>
      <c r="U77" s="288">
        <f t="shared" si="4"/>
        <v>69</v>
      </c>
      <c r="V77" s="286">
        <f t="shared" si="7"/>
        <v>6.9700000000000317E-2</v>
      </c>
      <c r="W77" s="286"/>
      <c r="X77" s="289">
        <f>IFERROR(INDEX(Rainfall_Dry!$O$2:$O$217,MATCH(B77, Rainfall_Dry!$A$2:$A$217,0)),"")</f>
        <v>6.900000125</v>
      </c>
      <c r="Y77" s="270">
        <v>45.272914521112256</v>
      </c>
      <c r="Z77" s="270">
        <v>23.604531410916575</v>
      </c>
      <c r="AA77" s="270">
        <v>31.122554067971166</v>
      </c>
      <c r="AB77" s="271" t="s">
        <v>2691</v>
      </c>
      <c r="AC77" s="270">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f>IFERROR(AVERAGE('Dry_Litterbag Placem_Collection'!O78,'Dry_Litterbag Placem_Collection'!R78),"")</f>
        <v>11.1</v>
      </c>
      <c r="AI77" s="290">
        <f>IFERROR(AVERAGE('Dry_Litterbag Placem_Collection'!N78,'Dry_Litterbag Placem_Collection'!Q78),"")</f>
        <v>27.75</v>
      </c>
      <c r="AJ77" s="289">
        <f>INDEX(Coordinates!$B$2:$B$197,MATCH(G77,Coordinates!$J$2:$J$197,0))</f>
        <v>-3.3024560190000001</v>
      </c>
      <c r="AK77" s="289">
        <f>INDEX(Coordinates!$C$2:$C$197,MATCH(G77,Coordinates!$J$2:$J$197,0))</f>
        <v>34.847871990000002</v>
      </c>
      <c r="AL77" s="289" t="str">
        <f>IF(ISNUMBER(SEARCH("C", 'Dry_Litterbag Placem_Collection'!S78)),"YES","")</f>
        <v/>
      </c>
      <c r="AM77" s="289" t="str">
        <f>IF(ISNUMBER(SEARCH("H", 'Dry_Litterbag Placem_Collection'!S78)),"YES","")</f>
        <v/>
      </c>
      <c r="AN77" s="289" t="str">
        <f>IF(ISNUMBER(SEARCH("R", 'Dry_Litterbag Placem_Collection'!S78)),"YES","")</f>
        <v/>
      </c>
    </row>
    <row r="78" spans="1:40">
      <c r="A78" s="281" t="s">
        <v>2677</v>
      </c>
      <c r="B78" s="282">
        <f>'Dry_Litterbag Placem_Collection'!A79</f>
        <v>77</v>
      </c>
      <c r="C78" s="282" t="str">
        <f>'Dry_Litterbag Placem_Collection'!B79</f>
        <v>Maswa</v>
      </c>
      <c r="D78" s="282" t="s">
        <v>2677</v>
      </c>
      <c r="E78" s="282" t="s">
        <v>2679</v>
      </c>
      <c r="F78" s="282">
        <v>2</v>
      </c>
      <c r="G78" s="283" t="str">
        <f>'Dry_Litterbag Placem_Collection'!C79</f>
        <v>Dry_W2_T5</v>
      </c>
      <c r="H78" s="284" t="s">
        <v>2559</v>
      </c>
      <c r="I78" s="285" t="s">
        <v>1147</v>
      </c>
      <c r="J78" s="282" t="str">
        <f>IF(ISBLANK('Dry_Litterbag Placem_Collection'!J79),"","G"&amp;""&amp;'Dry_Litterbag Placem_Collection'!J79)</f>
        <v/>
      </c>
      <c r="K78" s="286" t="str">
        <f>IFERROR(INDEX('Green_rooibos initial weight'!$C$5:$C$1749,MATCH(J78, 'Green_rooibos initial weight'!$A$5:$A$1749,0)),"")</f>
        <v/>
      </c>
      <c r="L78" s="286" t="str">
        <f t="shared" si="5"/>
        <v/>
      </c>
      <c r="M78" s="291"/>
      <c r="N78" s="291"/>
      <c r="O78" s="286" t="str">
        <f>IF(IFERROR(INDEX('Both teabags AfterDry'!$D$3:$D$900,MATCH(J78,'Both teabags AfterDry'!$A$3:$A$900,0)),"")="","",(IFERROR(INDEX('Both teabags AfterDry'!$D$3:$D$900,MATCH(J78,'Both teabags AfterDry'!$A$3:$A$900,0)),"")))</f>
        <v/>
      </c>
      <c r="P78" s="286" t="str">
        <f t="shared" si="6"/>
        <v/>
      </c>
      <c r="Q78" s="291"/>
      <c r="R78" s="291"/>
      <c r="S78" s="287">
        <f>'Dry_Litterbag Placem_Collection'!E79</f>
        <v>0</v>
      </c>
      <c r="T78" s="287" t="str">
        <f>IF('Dry_Litterbag Placem_Collection'!G79="","",'Dry_Litterbag Placem_Collection'!G79)</f>
        <v/>
      </c>
      <c r="U78" s="288" t="str">
        <f t="shared" si="4"/>
        <v/>
      </c>
      <c r="V78" s="286" t="str">
        <f t="shared" si="7"/>
        <v/>
      </c>
      <c r="W78" s="286"/>
      <c r="X78" s="289" t="str">
        <f>IFERROR(INDEX(Rainfall_Dry!$O$2:$O$217,MATCH(B78, Rainfall_Dry!$A$2:$A$217,0)),"")</f>
        <v/>
      </c>
      <c r="Y78" s="270">
        <v>45.272914521112256</v>
      </c>
      <c r="Z78" s="270">
        <v>23.604531410916575</v>
      </c>
      <c r="AA78" s="270">
        <v>31.122554067971166</v>
      </c>
      <c r="AB78" s="271" t="s">
        <v>2691</v>
      </c>
      <c r="AC78" s="270">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t="str">
        <f>IFERROR(AVERAGE('Dry_Litterbag Placem_Collection'!O79,'Dry_Litterbag Placem_Collection'!R79),"")</f>
        <v/>
      </c>
      <c r="AI78" s="290" t="str">
        <f>IFERROR(AVERAGE('Dry_Litterbag Placem_Collection'!N79,'Dry_Litterbag Placem_Collection'!Q79),"")</f>
        <v/>
      </c>
      <c r="AJ78" s="289">
        <f>INDEX(Coordinates!$B$2:$B$197,MATCH(G78,Coordinates!$J$2:$J$197,0))</f>
        <v>-3.3023280279999998</v>
      </c>
      <c r="AK78" s="289">
        <f>INDEX(Coordinates!$C$2:$C$197,MATCH(G78,Coordinates!$J$2:$J$197,0))</f>
        <v>34.848223019999999</v>
      </c>
      <c r="AL78" s="289" t="str">
        <f>IF(ISNUMBER(SEARCH("C", 'Dry_Litterbag Placem_Collection'!S79)),"YES","")</f>
        <v/>
      </c>
      <c r="AM78" s="289" t="str">
        <f>IF(ISNUMBER(SEARCH("H", 'Dry_Litterbag Placem_Collection'!S79)),"YES","")</f>
        <v/>
      </c>
      <c r="AN78" s="289" t="str">
        <f>IF(ISNUMBER(SEARCH("R", 'Dry_Litterbag Placem_Collection'!S79)),"YES","")</f>
        <v/>
      </c>
    </row>
    <row r="79" spans="1:40">
      <c r="A79" s="281" t="s">
        <v>2677</v>
      </c>
      <c r="B79" s="282">
        <f>'Dry_Litterbag Placem_Collection'!A80</f>
        <v>78</v>
      </c>
      <c r="C79" s="282" t="str">
        <f>'Dry_Litterbag Placem_Collection'!B80</f>
        <v>Maswa</v>
      </c>
      <c r="D79" s="282" t="s">
        <v>2677</v>
      </c>
      <c r="E79" s="282" t="s">
        <v>2679</v>
      </c>
      <c r="F79" s="282">
        <v>2</v>
      </c>
      <c r="G79" s="283" t="str">
        <f>'Dry_Litterbag Placem_Collection'!C80</f>
        <v>Dry_W2_T6</v>
      </c>
      <c r="H79" s="284" t="s">
        <v>2559</v>
      </c>
      <c r="I79" s="285" t="s">
        <v>1147</v>
      </c>
      <c r="J79" s="282" t="str">
        <f>IF(ISBLANK('Dry_Litterbag Placem_Collection'!J80),"","G"&amp;""&amp;'Dry_Litterbag Placem_Collection'!J80)</f>
        <v>G97</v>
      </c>
      <c r="K79" s="286">
        <f>IFERROR(INDEX('Green_rooibos initial weight'!$C$5:$C$1749,MATCH(J79, 'Green_rooibos initial weight'!$A$5:$A$1749,0)),"")</f>
        <v>2.0960000000000001</v>
      </c>
      <c r="L79" s="286">
        <f t="shared" si="5"/>
        <v>1.8462000000000001</v>
      </c>
      <c r="M79" s="291"/>
      <c r="N79" s="291"/>
      <c r="O79" s="286">
        <f>IF(IFERROR(INDEX('Both teabags AfterDry'!$D$3:$D$900,MATCH(J79,'Both teabags AfterDry'!$A$3:$A$900,0)),"")="","",(IFERROR(INDEX('Both teabags AfterDry'!$D$3:$D$900,MATCH(J79,'Both teabags AfterDry'!$A$3:$A$900,0)),"")))</f>
        <v>1.7647999999999999</v>
      </c>
      <c r="P79" s="286">
        <f t="shared" si="6"/>
        <v>1.6141999999999999</v>
      </c>
      <c r="Q79" s="291"/>
      <c r="R79" s="291"/>
      <c r="S79" s="287">
        <f>'Dry_Litterbag Placem_Collection'!E80</f>
        <v>42937</v>
      </c>
      <c r="T79" s="287">
        <f>IF('Dry_Litterbag Placem_Collection'!G80="","",'Dry_Litterbag Placem_Collection'!G80)</f>
        <v>43006</v>
      </c>
      <c r="U79" s="288">
        <f t="shared" si="4"/>
        <v>69</v>
      </c>
      <c r="V79" s="286">
        <f t="shared" si="7"/>
        <v>0.23200000000000021</v>
      </c>
      <c r="W79" s="286"/>
      <c r="X79" s="289">
        <f>IFERROR(INDEX(Rainfall_Dry!$O$2:$O$217,MATCH(B79, Rainfall_Dry!$A$2:$A$217,0)),"")</f>
        <v>6.900000125</v>
      </c>
      <c r="Y79" s="270">
        <v>45.272914521112256</v>
      </c>
      <c r="Z79" s="270">
        <v>23.604531410916575</v>
      </c>
      <c r="AA79" s="270">
        <v>31.122554067971166</v>
      </c>
      <c r="AB79" s="271" t="s">
        <v>2691</v>
      </c>
      <c r="AC79" s="270">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f>IFERROR(AVERAGE('Dry_Litterbag Placem_Collection'!O80,'Dry_Litterbag Placem_Collection'!R80),"")</f>
        <v>11.149999999999999</v>
      </c>
      <c r="AI79" s="290">
        <f>IFERROR(AVERAGE('Dry_Litterbag Placem_Collection'!N80,'Dry_Litterbag Placem_Collection'!Q80),"")</f>
        <v>28.35</v>
      </c>
      <c r="AJ79" s="289">
        <f>INDEX(Coordinates!$B$2:$B$197,MATCH(G79,Coordinates!$J$2:$J$197,0))</f>
        <v>-3.3025680020000001</v>
      </c>
      <c r="AK79" s="289">
        <f>INDEX(Coordinates!$C$2:$C$197,MATCH(G79,Coordinates!$J$2:$J$197,0))</f>
        <v>34.848167029999999</v>
      </c>
      <c r="AL79" s="289" t="str">
        <f>IF(ISNUMBER(SEARCH("C", 'Dry_Litterbag Placem_Collection'!S80)),"YES","")</f>
        <v/>
      </c>
      <c r="AM79" s="289" t="str">
        <f>IF(ISNUMBER(SEARCH("H", 'Dry_Litterbag Placem_Collection'!S80)),"YES","")</f>
        <v>YES</v>
      </c>
      <c r="AN79" s="289" t="str">
        <f>IF(ISNUMBER(SEARCH("R", 'Dry_Litterbag Placem_Collection'!S80)),"YES","")</f>
        <v/>
      </c>
    </row>
    <row r="80" spans="1:40">
      <c r="A80" s="281" t="s">
        <v>2677</v>
      </c>
      <c r="B80" s="282">
        <f>'Dry_Litterbag Placem_Collection'!A81</f>
        <v>79</v>
      </c>
      <c r="C80" s="282" t="str">
        <f>'Dry_Litterbag Placem_Collection'!B81</f>
        <v>Maswa</v>
      </c>
      <c r="D80" s="282" t="s">
        <v>2677</v>
      </c>
      <c r="E80" s="282" t="s">
        <v>2679</v>
      </c>
      <c r="F80" s="282">
        <v>2</v>
      </c>
      <c r="G80" s="283" t="str">
        <f>'Dry_Litterbag Placem_Collection'!C81</f>
        <v>Dry_W2_T7</v>
      </c>
      <c r="H80" s="284" t="s">
        <v>2559</v>
      </c>
      <c r="I80" s="285" t="s">
        <v>1147</v>
      </c>
      <c r="J80" s="282" t="str">
        <f>IF(ISBLANK('Dry_Litterbag Placem_Collection'!J81),"","G"&amp;""&amp;'Dry_Litterbag Placem_Collection'!J81)</f>
        <v>G120</v>
      </c>
      <c r="K80" s="286">
        <f>IFERROR(INDEX('Green_rooibos initial weight'!$C$5:$C$1749,MATCH(J80, 'Green_rooibos initial weight'!$A$5:$A$1749,0)),"")</f>
        <v>2.0449999999999999</v>
      </c>
      <c r="L80" s="286">
        <f t="shared" si="5"/>
        <v>1.7951999999999999</v>
      </c>
      <c r="M80" s="291"/>
      <c r="N80" s="291"/>
      <c r="O80" s="286">
        <f>IF(IFERROR(INDEX('Both teabags AfterDry'!$D$3:$D$900,MATCH(J80,'Both teabags AfterDry'!$A$3:$A$900,0)),"")="","",(IFERROR(INDEX('Both teabags AfterDry'!$D$3:$D$900,MATCH(J80,'Both teabags AfterDry'!$A$3:$A$900,0)),"")))</f>
        <v>1.0569999999999999</v>
      </c>
      <c r="P80" s="286">
        <f t="shared" si="6"/>
        <v>0.90639999999999987</v>
      </c>
      <c r="Q80" s="291"/>
      <c r="R80" s="291"/>
      <c r="S80" s="287">
        <f>'Dry_Litterbag Placem_Collection'!E81</f>
        <v>42937</v>
      </c>
      <c r="T80" s="287">
        <f>IF('Dry_Litterbag Placem_Collection'!G81="","",'Dry_Litterbag Placem_Collection'!G81)</f>
        <v>43006</v>
      </c>
      <c r="U80" s="288">
        <f t="shared" si="4"/>
        <v>69</v>
      </c>
      <c r="V80" s="286">
        <f t="shared" si="7"/>
        <v>0.88880000000000003</v>
      </c>
      <c r="W80" s="286"/>
      <c r="X80" s="289">
        <f>IFERROR(INDEX(Rainfall_Dry!$O$2:$O$217,MATCH(B80, Rainfall_Dry!$A$2:$A$217,0)),"")</f>
        <v>6.900000125</v>
      </c>
      <c r="Y80" s="270">
        <v>45.272914521112256</v>
      </c>
      <c r="Z80" s="270">
        <v>23.604531410916575</v>
      </c>
      <c r="AA80" s="270">
        <v>31.122554067971166</v>
      </c>
      <c r="AB80" s="271" t="s">
        <v>2691</v>
      </c>
      <c r="AC80" s="270">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f>IFERROR(AVERAGE('Dry_Litterbag Placem_Collection'!O81,'Dry_Litterbag Placem_Collection'!R81),"")</f>
        <v>9.1999999999999993</v>
      </c>
      <c r="AI80" s="290">
        <f>IFERROR(AVERAGE('Dry_Litterbag Placem_Collection'!N81,'Dry_Litterbag Placem_Collection'!Q81),"")</f>
        <v>26.25</v>
      </c>
      <c r="AJ80" s="289">
        <f>INDEX(Coordinates!$B$2:$B$197,MATCH(G80,Coordinates!$J$2:$J$197,0))</f>
        <v>-3.3026270100000001</v>
      </c>
      <c r="AK80" s="289">
        <f>INDEX(Coordinates!$C$2:$C$197,MATCH(G80,Coordinates!$J$2:$J$197,0))</f>
        <v>34.84840801</v>
      </c>
      <c r="AL80" s="289" t="str">
        <f>IF(ISNUMBER(SEARCH("C", 'Dry_Litterbag Placem_Collection'!S81)),"YES","")</f>
        <v/>
      </c>
      <c r="AM80" s="289" t="str">
        <f>IF(ISNUMBER(SEARCH("H", 'Dry_Litterbag Placem_Collection'!S81)),"YES","")</f>
        <v/>
      </c>
      <c r="AN80" s="289" t="str">
        <f>IF(ISNUMBER(SEARCH("R", 'Dry_Litterbag Placem_Collection'!S81)),"YES","")</f>
        <v/>
      </c>
    </row>
    <row r="81" spans="1:40">
      <c r="A81" s="281" t="s">
        <v>2677</v>
      </c>
      <c r="B81" s="282">
        <f>'Dry_Litterbag Placem_Collection'!A82</f>
        <v>80</v>
      </c>
      <c r="C81" s="282" t="str">
        <f>'Dry_Litterbag Placem_Collection'!B82</f>
        <v>Maswa</v>
      </c>
      <c r="D81" s="282" t="s">
        <v>2677</v>
      </c>
      <c r="E81" s="282" t="s">
        <v>2679</v>
      </c>
      <c r="F81" s="282">
        <v>2</v>
      </c>
      <c r="G81" s="283" t="str">
        <f>'Dry_Litterbag Placem_Collection'!C82</f>
        <v>Dry_W2_T8</v>
      </c>
      <c r="H81" s="284" t="s">
        <v>2559</v>
      </c>
      <c r="I81" s="285" t="s">
        <v>1147</v>
      </c>
      <c r="J81" s="282" t="str">
        <f>IF(ISBLANK('Dry_Litterbag Placem_Collection'!J82),"","G"&amp;""&amp;'Dry_Litterbag Placem_Collection'!J82)</f>
        <v>G24</v>
      </c>
      <c r="K81" s="286">
        <f>IFERROR(INDEX('Green_rooibos initial weight'!$C$5:$C$1749,MATCH(J81, 'Green_rooibos initial weight'!$A$5:$A$1749,0)),"")</f>
        <v>2.09</v>
      </c>
      <c r="L81" s="286">
        <f t="shared" si="5"/>
        <v>1.8401999999999998</v>
      </c>
      <c r="M81" s="291"/>
      <c r="N81" s="291"/>
      <c r="O81" s="286">
        <f>IF(IFERROR(INDEX('Both teabags AfterDry'!$D$3:$D$900,MATCH(J81,'Both teabags AfterDry'!$A$3:$A$900,0)),"")="","",(IFERROR(INDEX('Both teabags AfterDry'!$D$3:$D$900,MATCH(J81,'Both teabags AfterDry'!$A$3:$A$900,0)),"")))</f>
        <v>1.9084000000000001</v>
      </c>
      <c r="P81" s="286">
        <f t="shared" si="6"/>
        <v>1.7578</v>
      </c>
      <c r="Q81" s="291"/>
      <c r="R81" s="291"/>
      <c r="S81" s="287">
        <f>'Dry_Litterbag Placem_Collection'!E82</f>
        <v>42937</v>
      </c>
      <c r="T81" s="287">
        <f>IF('Dry_Litterbag Placem_Collection'!G82="","",'Dry_Litterbag Placem_Collection'!G82)</f>
        <v>43006</v>
      </c>
      <c r="U81" s="288">
        <f t="shared" si="4"/>
        <v>69</v>
      </c>
      <c r="V81" s="286">
        <f t="shared" si="7"/>
        <v>8.2399999999999807E-2</v>
      </c>
      <c r="W81" s="286"/>
      <c r="X81" s="289">
        <f>IFERROR(INDEX(Rainfall_Dry!$O$2:$O$217,MATCH(B81, Rainfall_Dry!$A$2:$A$217,0)),"")</f>
        <v>6.900000125</v>
      </c>
      <c r="Y81" s="270">
        <v>45.272914521112256</v>
      </c>
      <c r="Z81" s="270">
        <v>23.604531410916575</v>
      </c>
      <c r="AA81" s="270">
        <v>31.122554067971166</v>
      </c>
      <c r="AB81" s="271" t="s">
        <v>2691</v>
      </c>
      <c r="AC81" s="270">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f>IFERROR(AVERAGE('Dry_Litterbag Placem_Collection'!O82,'Dry_Litterbag Placem_Collection'!R82),"")</f>
        <v>11.75</v>
      </c>
      <c r="AI81" s="290">
        <f>IFERROR(AVERAGE('Dry_Litterbag Placem_Collection'!N82,'Dry_Litterbag Placem_Collection'!Q82),"")</f>
        <v>27.7</v>
      </c>
      <c r="AJ81" s="289">
        <f>INDEX(Coordinates!$B$2:$B$197,MATCH(G81,Coordinates!$J$2:$J$197,0))</f>
        <v>-3.3028539920000002</v>
      </c>
      <c r="AK81" s="289">
        <f>INDEX(Coordinates!$C$2:$C$197,MATCH(G81,Coordinates!$J$2:$J$197,0))</f>
        <v>34.847988999999998</v>
      </c>
      <c r="AL81" s="289" t="str">
        <f>IF(ISNUMBER(SEARCH("C", 'Dry_Litterbag Placem_Collection'!S82)),"YES","")</f>
        <v/>
      </c>
      <c r="AM81" s="289" t="str">
        <f>IF(ISNUMBER(SEARCH("H", 'Dry_Litterbag Placem_Collection'!S82)),"YES","")</f>
        <v/>
      </c>
      <c r="AN81" s="289" t="str">
        <f>IF(ISNUMBER(SEARCH("R", 'Dry_Litterbag Placem_Collection'!S82)),"YES","")</f>
        <v/>
      </c>
    </row>
    <row r="82" spans="1:40">
      <c r="A82" s="281" t="s">
        <v>2677</v>
      </c>
      <c r="B82" s="282">
        <f>'Dry_Litterbag Placem_Collection'!A83</f>
        <v>81</v>
      </c>
      <c r="C82" s="282" t="str">
        <f>'Dry_Litterbag Placem_Collection'!B83</f>
        <v>Maswa</v>
      </c>
      <c r="D82" s="282" t="s">
        <v>2677</v>
      </c>
      <c r="E82" s="282" t="s">
        <v>2679</v>
      </c>
      <c r="F82" s="282">
        <v>3</v>
      </c>
      <c r="G82" s="283" t="str">
        <f>'Dry_Litterbag Placem_Collection'!C83</f>
        <v>Dry_W3_T1</v>
      </c>
      <c r="H82" s="284" t="s">
        <v>2559</v>
      </c>
      <c r="I82" s="285" t="s">
        <v>1147</v>
      </c>
      <c r="J82" s="282" t="str">
        <f>IF(ISBLANK('Dry_Litterbag Placem_Collection'!J83),"","G"&amp;""&amp;'Dry_Litterbag Placem_Collection'!J83)</f>
        <v>G312</v>
      </c>
      <c r="K82" s="286">
        <f>IFERROR(INDEX('Green_rooibos initial weight'!$C$5:$C$1749,MATCH(J82, 'Green_rooibos initial weight'!$A$5:$A$1749,0)),"")</f>
        <v>2.0179999999999998</v>
      </c>
      <c r="L82" s="286">
        <f t="shared" si="5"/>
        <v>1.7681999999999998</v>
      </c>
      <c r="M82" s="291"/>
      <c r="N82" s="291"/>
      <c r="O82" s="286">
        <f>IF(IFERROR(INDEX('Both teabags AfterDry'!$D$3:$D$900,MATCH(J82,'Both teabags AfterDry'!$A$3:$A$900,0)),"")="","",(IFERROR(INDEX('Both teabags AfterDry'!$D$3:$D$900,MATCH(J82,'Both teabags AfterDry'!$A$3:$A$900,0)),"")))</f>
        <v>1.7978000000000001</v>
      </c>
      <c r="P82" s="286">
        <f t="shared" si="6"/>
        <v>1.6472</v>
      </c>
      <c r="Q82" s="291"/>
      <c r="R82" s="291"/>
      <c r="S82" s="287">
        <f>'Dry_Litterbag Placem_Collection'!E83</f>
        <v>42937</v>
      </c>
      <c r="T82" s="287">
        <f>IF('Dry_Litterbag Placem_Collection'!G83="","",'Dry_Litterbag Placem_Collection'!G83)</f>
        <v>43006</v>
      </c>
      <c r="U82" s="288">
        <f t="shared" si="4"/>
        <v>69</v>
      </c>
      <c r="V82" s="286">
        <f t="shared" si="7"/>
        <v>0.12099999999999977</v>
      </c>
      <c r="W82" s="286"/>
      <c r="X82" s="289">
        <f>IFERROR(INDEX(Rainfall_Dry!$O$2:$O$217,MATCH(B82, Rainfall_Dry!$A$2:$A$217,0)),"")</f>
        <v>12.563016860999999</v>
      </c>
      <c r="Y82" s="270">
        <v>38.691629007962128</v>
      </c>
      <c r="Z82" s="270">
        <v>26.81299763288143</v>
      </c>
      <c r="AA82" s="270">
        <v>34.495373359156439</v>
      </c>
      <c r="AB82" s="271" t="s">
        <v>2693</v>
      </c>
      <c r="AC82" s="270">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f>IFERROR(AVERAGE('Dry_Litterbag Placem_Collection'!O83,'Dry_Litterbag Placem_Collection'!R83),"")</f>
        <v>11.850000000000001</v>
      </c>
      <c r="AI82" s="290">
        <f>IFERROR(AVERAGE('Dry_Litterbag Placem_Collection'!N83,'Dry_Litterbag Placem_Collection'!Q83),"")</f>
        <v>26.35</v>
      </c>
      <c r="AJ82" s="289">
        <f>INDEX(Coordinates!$B$2:$B$197,MATCH(G82,Coordinates!$J$2:$J$197,0))</f>
        <v>-3.2957159630000001</v>
      </c>
      <c r="AK82" s="289">
        <f>INDEX(Coordinates!$C$2:$C$197,MATCH(G82,Coordinates!$J$2:$J$197,0))</f>
        <v>34.852460999999998</v>
      </c>
      <c r="AL82" s="289" t="str">
        <f>IF(ISNUMBER(SEARCH("C", 'Dry_Litterbag Placem_Collection'!S83)),"YES","")</f>
        <v/>
      </c>
      <c r="AM82" s="289" t="str">
        <f>IF(ISNUMBER(SEARCH("H", 'Dry_Litterbag Placem_Collection'!S83)),"YES","")</f>
        <v/>
      </c>
      <c r="AN82" s="289" t="str">
        <f>IF(ISNUMBER(SEARCH("R", 'Dry_Litterbag Placem_Collection'!S83)),"YES","")</f>
        <v/>
      </c>
    </row>
    <row r="83" spans="1:40">
      <c r="A83" s="281" t="s">
        <v>2677</v>
      </c>
      <c r="B83" s="282">
        <f>'Dry_Litterbag Placem_Collection'!A84</f>
        <v>82</v>
      </c>
      <c r="C83" s="282" t="str">
        <f>'Dry_Litterbag Placem_Collection'!B84</f>
        <v>Maswa</v>
      </c>
      <c r="D83" s="282" t="s">
        <v>2677</v>
      </c>
      <c r="E83" s="282" t="s">
        <v>2679</v>
      </c>
      <c r="F83" s="282">
        <v>3</v>
      </c>
      <c r="G83" s="283" t="str">
        <f>'Dry_Litterbag Placem_Collection'!C84</f>
        <v>Dry_W3_T2</v>
      </c>
      <c r="H83" s="284" t="s">
        <v>2559</v>
      </c>
      <c r="I83" s="285" t="s">
        <v>1147</v>
      </c>
      <c r="J83" s="282" t="str">
        <f>IF(ISBLANK('Dry_Litterbag Placem_Collection'!J84),"","G"&amp;""&amp;'Dry_Litterbag Placem_Collection'!J84)</f>
        <v>G356</v>
      </c>
      <c r="K83" s="286">
        <f>IFERROR(INDEX('Green_rooibos initial weight'!$C$5:$C$1749,MATCH(J83, 'Green_rooibos initial weight'!$A$5:$A$1749,0)),"")</f>
        <v>1.9870000000000001</v>
      </c>
      <c r="L83" s="286">
        <f t="shared" si="5"/>
        <v>1.7372000000000001</v>
      </c>
      <c r="M83" s="291"/>
      <c r="N83" s="291"/>
      <c r="O83" s="286">
        <f>IF(IFERROR(INDEX('Both teabags AfterDry'!$D$3:$D$900,MATCH(J83,'Both teabags AfterDry'!$A$3:$A$900,0)),"")="","",(IFERROR(INDEX('Both teabags AfterDry'!$D$3:$D$900,MATCH(J83,'Both teabags AfterDry'!$A$3:$A$900,0)),"")))</f>
        <v>1.7767999999999999</v>
      </c>
      <c r="P83" s="286">
        <f t="shared" si="6"/>
        <v>1.6261999999999999</v>
      </c>
      <c r="Q83" s="291"/>
      <c r="R83" s="291"/>
      <c r="S83" s="287">
        <f>'Dry_Litterbag Placem_Collection'!E84</f>
        <v>42937</v>
      </c>
      <c r="T83" s="287">
        <f>IF('Dry_Litterbag Placem_Collection'!G84="","",'Dry_Litterbag Placem_Collection'!G84)</f>
        <v>43006</v>
      </c>
      <c r="U83" s="288">
        <f t="shared" si="4"/>
        <v>69</v>
      </c>
      <c r="V83" s="286">
        <f t="shared" si="7"/>
        <v>0.11100000000000021</v>
      </c>
      <c r="W83" s="286"/>
      <c r="X83" s="289">
        <f>IFERROR(INDEX(Rainfall_Dry!$O$2:$O$217,MATCH(B83, Rainfall_Dry!$A$2:$A$217,0)),"")</f>
        <v>12.563016860999999</v>
      </c>
      <c r="Y83" s="270">
        <v>38.691629007962128</v>
      </c>
      <c r="Z83" s="270">
        <v>26.81299763288143</v>
      </c>
      <c r="AA83" s="270">
        <v>34.495373359156439</v>
      </c>
      <c r="AB83" s="271" t="s">
        <v>2693</v>
      </c>
      <c r="AC83" s="270">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f>IFERROR(AVERAGE('Dry_Litterbag Placem_Collection'!O84,'Dry_Litterbag Placem_Collection'!R84),"")</f>
        <v>9.9499999999999993</v>
      </c>
      <c r="AI83" s="290">
        <f>IFERROR(AVERAGE('Dry_Litterbag Placem_Collection'!N84,'Dry_Litterbag Placem_Collection'!Q84),"")</f>
        <v>25.5</v>
      </c>
      <c r="AJ83" s="289">
        <f>INDEX(Coordinates!$B$2:$B$197,MATCH(G83,Coordinates!$J$2:$J$197,0))</f>
        <v>-3.2957230040000001</v>
      </c>
      <c r="AK83" s="289">
        <f>INDEX(Coordinates!$C$2:$C$197,MATCH(G83,Coordinates!$J$2:$J$197,0))</f>
        <v>34.852416990000002</v>
      </c>
      <c r="AL83" s="289" t="str">
        <f>IF(ISNUMBER(SEARCH("C", 'Dry_Litterbag Placem_Collection'!S84)),"YES","")</f>
        <v/>
      </c>
      <c r="AM83" s="289" t="str">
        <f>IF(ISNUMBER(SEARCH("H", 'Dry_Litterbag Placem_Collection'!S84)),"YES","")</f>
        <v/>
      </c>
      <c r="AN83" s="289" t="str">
        <f>IF(ISNUMBER(SEARCH("R", 'Dry_Litterbag Placem_Collection'!S84)),"YES","")</f>
        <v/>
      </c>
    </row>
    <row r="84" spans="1:40">
      <c r="A84" s="281" t="s">
        <v>2677</v>
      </c>
      <c r="B84" s="282">
        <f>'Dry_Litterbag Placem_Collection'!A85</f>
        <v>83</v>
      </c>
      <c r="C84" s="282" t="str">
        <f>'Dry_Litterbag Placem_Collection'!B85</f>
        <v>Maswa</v>
      </c>
      <c r="D84" s="282" t="s">
        <v>2677</v>
      </c>
      <c r="E84" s="282" t="s">
        <v>2679</v>
      </c>
      <c r="F84" s="282">
        <v>3</v>
      </c>
      <c r="G84" s="283" t="str">
        <f>'Dry_Litterbag Placem_Collection'!C85</f>
        <v>Dry_W3_T3</v>
      </c>
      <c r="H84" s="284" t="s">
        <v>2559</v>
      </c>
      <c r="I84" s="285" t="s">
        <v>1147</v>
      </c>
      <c r="J84" s="282" t="str">
        <f>IF(ISBLANK('Dry_Litterbag Placem_Collection'!J85),"","G"&amp;""&amp;'Dry_Litterbag Placem_Collection'!J85)</f>
        <v>G331</v>
      </c>
      <c r="K84" s="286">
        <f>IFERROR(INDEX('Green_rooibos initial weight'!$C$5:$C$1749,MATCH(J84, 'Green_rooibos initial weight'!$A$5:$A$1749,0)),"")</f>
        <v>2.0550000000000002</v>
      </c>
      <c r="L84" s="286">
        <f t="shared" si="5"/>
        <v>1.8052000000000001</v>
      </c>
      <c r="M84" s="291"/>
      <c r="N84" s="291"/>
      <c r="O84" s="286">
        <f>IF(IFERROR(INDEX('Both teabags AfterDry'!$D$3:$D$900,MATCH(J84,'Both teabags AfterDry'!$A$3:$A$900,0)),"")="","",(IFERROR(INDEX('Both teabags AfterDry'!$D$3:$D$900,MATCH(J84,'Both teabags AfterDry'!$A$3:$A$900,0)),"")))</f>
        <v>1.8354999999999999</v>
      </c>
      <c r="P84" s="286">
        <f t="shared" si="6"/>
        <v>1.6848999999999998</v>
      </c>
      <c r="Q84" s="291"/>
      <c r="R84" s="291"/>
      <c r="S84" s="287">
        <f>'Dry_Litterbag Placem_Collection'!E85</f>
        <v>42937</v>
      </c>
      <c r="T84" s="287">
        <f>IF('Dry_Litterbag Placem_Collection'!G85="","",'Dry_Litterbag Placem_Collection'!G85)</f>
        <v>43006</v>
      </c>
      <c r="U84" s="288">
        <f t="shared" si="4"/>
        <v>69</v>
      </c>
      <c r="V84" s="286">
        <f t="shared" si="7"/>
        <v>0.1203000000000003</v>
      </c>
      <c r="W84" s="286"/>
      <c r="X84" s="289">
        <f>IFERROR(INDEX(Rainfall_Dry!$O$2:$O$217,MATCH(B84, Rainfall_Dry!$A$2:$A$217,0)),"")</f>
        <v>12.563016860999999</v>
      </c>
      <c r="Y84" s="270">
        <v>38.691629007962128</v>
      </c>
      <c r="Z84" s="270">
        <v>26.81299763288143</v>
      </c>
      <c r="AA84" s="270">
        <v>34.495373359156439</v>
      </c>
      <c r="AB84" s="271" t="s">
        <v>2693</v>
      </c>
      <c r="AC84" s="270">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f>IFERROR(AVERAGE('Dry_Litterbag Placem_Collection'!O85,'Dry_Litterbag Placem_Collection'!R85),"")</f>
        <v>10.050000000000001</v>
      </c>
      <c r="AI84" s="290">
        <f>IFERROR(AVERAGE('Dry_Litterbag Placem_Collection'!N85,'Dry_Litterbag Placem_Collection'!Q85),"")</f>
        <v>26.05</v>
      </c>
      <c r="AJ84" s="289">
        <f>INDEX(Coordinates!$B$2:$B$197,MATCH(G84,Coordinates!$J$2:$J$197,0))</f>
        <v>-3.2957430369999998</v>
      </c>
      <c r="AK84" s="289">
        <f>INDEX(Coordinates!$C$2:$C$197,MATCH(G84,Coordinates!$J$2:$J$197,0))</f>
        <v>34.852309030000001</v>
      </c>
      <c r="AL84" s="289" t="str">
        <f>IF(ISNUMBER(SEARCH("C", 'Dry_Litterbag Placem_Collection'!S85)),"YES","")</f>
        <v/>
      </c>
      <c r="AM84" s="289" t="str">
        <f>IF(ISNUMBER(SEARCH("H", 'Dry_Litterbag Placem_Collection'!S85)),"YES","")</f>
        <v>YES</v>
      </c>
      <c r="AN84" s="289" t="str">
        <f>IF(ISNUMBER(SEARCH("R", 'Dry_Litterbag Placem_Collection'!S85)),"YES","")</f>
        <v/>
      </c>
    </row>
    <row r="85" spans="1:40">
      <c r="A85" s="281" t="s">
        <v>2677</v>
      </c>
      <c r="B85" s="282">
        <f>'Dry_Litterbag Placem_Collection'!A86</f>
        <v>84</v>
      </c>
      <c r="C85" s="282" t="str">
        <f>'Dry_Litterbag Placem_Collection'!B86</f>
        <v>Maswa</v>
      </c>
      <c r="D85" s="282" t="s">
        <v>2677</v>
      </c>
      <c r="E85" s="282" t="s">
        <v>2679</v>
      </c>
      <c r="F85" s="282">
        <v>3</v>
      </c>
      <c r="G85" s="283" t="str">
        <f>'Dry_Litterbag Placem_Collection'!C86</f>
        <v>Dry_W3_T4</v>
      </c>
      <c r="H85" s="284" t="s">
        <v>2559</v>
      </c>
      <c r="I85" s="285" t="s">
        <v>1147</v>
      </c>
      <c r="J85" s="282" t="str">
        <f>IF(ISBLANK('Dry_Litterbag Placem_Collection'!J86),"","G"&amp;""&amp;'Dry_Litterbag Placem_Collection'!J86)</f>
        <v>G101</v>
      </c>
      <c r="K85" s="286">
        <f>IFERROR(INDEX('Green_rooibos initial weight'!$C$5:$C$1749,MATCH(J85, 'Green_rooibos initial weight'!$A$5:$A$1749,0)),"")</f>
        <v>2.173</v>
      </c>
      <c r="L85" s="286">
        <f t="shared" si="5"/>
        <v>1.9232</v>
      </c>
      <c r="M85" s="291"/>
      <c r="N85" s="291"/>
      <c r="O85" s="286">
        <f>IF(IFERROR(INDEX('Both teabags AfterDry'!$D$3:$D$900,MATCH(J85,'Both teabags AfterDry'!$A$3:$A$900,0)),"")="","",(IFERROR(INDEX('Both teabags AfterDry'!$D$3:$D$900,MATCH(J85,'Both teabags AfterDry'!$A$3:$A$900,0)),"")))</f>
        <v>1.9434</v>
      </c>
      <c r="P85" s="286">
        <f t="shared" si="6"/>
        <v>1.7927999999999999</v>
      </c>
      <c r="Q85" s="291"/>
      <c r="R85" s="291"/>
      <c r="S85" s="287">
        <f>'Dry_Litterbag Placem_Collection'!E86</f>
        <v>42937</v>
      </c>
      <c r="T85" s="287">
        <f>IF('Dry_Litterbag Placem_Collection'!G86="","",'Dry_Litterbag Placem_Collection'!G86)</f>
        <v>43006</v>
      </c>
      <c r="U85" s="288">
        <f t="shared" si="4"/>
        <v>69</v>
      </c>
      <c r="V85" s="286">
        <f t="shared" si="7"/>
        <v>0.13040000000000007</v>
      </c>
      <c r="W85" s="286"/>
      <c r="X85" s="289">
        <f>IFERROR(INDEX(Rainfall_Dry!$O$2:$O$217,MATCH(B85, Rainfall_Dry!$A$2:$A$217,0)),"")</f>
        <v>12.563016860999999</v>
      </c>
      <c r="Y85" s="270">
        <v>38.691629007962128</v>
      </c>
      <c r="Z85" s="270">
        <v>26.81299763288143</v>
      </c>
      <c r="AA85" s="270">
        <v>34.495373359156439</v>
      </c>
      <c r="AB85" s="271" t="s">
        <v>2693</v>
      </c>
      <c r="AC85" s="270">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f>IFERROR(AVERAGE('Dry_Litterbag Placem_Collection'!O86,'Dry_Litterbag Placem_Collection'!R86),"")</f>
        <v>10.15</v>
      </c>
      <c r="AI85" s="290">
        <f>IFERROR(AVERAGE('Dry_Litterbag Placem_Collection'!N86,'Dry_Litterbag Placem_Collection'!Q86),"")</f>
        <v>26.549999999999997</v>
      </c>
      <c r="AJ85" s="289">
        <f>INDEX(Coordinates!$B$2:$B$197,MATCH(G85,Coordinates!$J$2:$J$197,0))</f>
        <v>-3.295795005</v>
      </c>
      <c r="AK85" s="289">
        <f>INDEX(Coordinates!$C$2:$C$197,MATCH(G85,Coordinates!$J$2:$J$197,0))</f>
        <v>34.85232001</v>
      </c>
      <c r="AL85" s="289" t="str">
        <f>IF(ISNUMBER(SEARCH("C", 'Dry_Litterbag Placem_Collection'!S86)),"YES","")</f>
        <v/>
      </c>
      <c r="AM85" s="289" t="str">
        <f>IF(ISNUMBER(SEARCH("H", 'Dry_Litterbag Placem_Collection'!S86)),"YES","")</f>
        <v>YES</v>
      </c>
      <c r="AN85" s="289" t="str">
        <f>IF(ISNUMBER(SEARCH("R", 'Dry_Litterbag Placem_Collection'!S86)),"YES","")</f>
        <v/>
      </c>
    </row>
    <row r="86" spans="1:40">
      <c r="A86" s="281" t="s">
        <v>2677</v>
      </c>
      <c r="B86" s="282">
        <f>'Dry_Litterbag Placem_Collection'!A87</f>
        <v>85</v>
      </c>
      <c r="C86" s="282" t="str">
        <f>'Dry_Litterbag Placem_Collection'!B87</f>
        <v>Maswa</v>
      </c>
      <c r="D86" s="282" t="s">
        <v>2677</v>
      </c>
      <c r="E86" s="282" t="s">
        <v>2679</v>
      </c>
      <c r="F86" s="282">
        <v>3</v>
      </c>
      <c r="G86" s="283" t="str">
        <f>'Dry_Litterbag Placem_Collection'!C87</f>
        <v>Dry_W3_T5</v>
      </c>
      <c r="H86" s="284" t="s">
        <v>2559</v>
      </c>
      <c r="I86" s="285" t="s">
        <v>1147</v>
      </c>
      <c r="J86" s="282" t="str">
        <f>IF(ISBLANK('Dry_Litterbag Placem_Collection'!J87),"","G"&amp;""&amp;'Dry_Litterbag Placem_Collection'!J87)</f>
        <v/>
      </c>
      <c r="K86" s="286" t="str">
        <f>IFERROR(INDEX('Green_rooibos initial weight'!$C$5:$C$1749,MATCH(J86, 'Green_rooibos initial weight'!$A$5:$A$1749,0)),"")</f>
        <v/>
      </c>
      <c r="L86" s="286" t="str">
        <f t="shared" si="5"/>
        <v/>
      </c>
      <c r="M86" s="291"/>
      <c r="N86" s="291"/>
      <c r="O86" s="286" t="str">
        <f>IF(IFERROR(INDEX('Both teabags AfterDry'!$D$3:$D$900,MATCH(J86,'Both teabags AfterDry'!$A$3:$A$900,0)),"")="","",(IFERROR(INDEX('Both teabags AfterDry'!$D$3:$D$900,MATCH(J86,'Both teabags AfterDry'!$A$3:$A$900,0)),"")))</f>
        <v/>
      </c>
      <c r="P86" s="286" t="str">
        <f t="shared" si="6"/>
        <v/>
      </c>
      <c r="Q86" s="291"/>
      <c r="R86" s="291"/>
      <c r="S86" s="287">
        <f>'Dry_Litterbag Placem_Collection'!E87</f>
        <v>0</v>
      </c>
      <c r="T86" s="287" t="str">
        <f>IF('Dry_Litterbag Placem_Collection'!G87="","",'Dry_Litterbag Placem_Collection'!G87)</f>
        <v/>
      </c>
      <c r="U86" s="288" t="str">
        <f t="shared" si="4"/>
        <v/>
      </c>
      <c r="V86" s="286" t="str">
        <f t="shared" si="7"/>
        <v/>
      </c>
      <c r="W86" s="286"/>
      <c r="X86" s="289" t="str">
        <f>IFERROR(INDEX(Rainfall_Dry!$O$2:$O$217,MATCH(B86, Rainfall_Dry!$A$2:$A$217,0)),"")</f>
        <v/>
      </c>
      <c r="Y86" s="270">
        <v>38.691629007962128</v>
      </c>
      <c r="Z86" s="270">
        <v>26.81299763288143</v>
      </c>
      <c r="AA86" s="270">
        <v>34.495373359156439</v>
      </c>
      <c r="AB86" s="271" t="s">
        <v>2693</v>
      </c>
      <c r="AC86" s="270">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t="str">
        <f>IFERROR(AVERAGE('Dry_Litterbag Placem_Collection'!O87,'Dry_Litterbag Placem_Collection'!R87),"")</f>
        <v/>
      </c>
      <c r="AI86" s="290" t="str">
        <f>IFERROR(AVERAGE('Dry_Litterbag Placem_Collection'!N87,'Dry_Litterbag Placem_Collection'!Q87),"")</f>
        <v/>
      </c>
      <c r="AJ86" s="289">
        <f>INDEX(Coordinates!$B$2:$B$197,MATCH(G86,Coordinates!$J$2:$J$197,0))</f>
        <v>-3.2957100119999998</v>
      </c>
      <c r="AK86" s="289">
        <f>INDEX(Coordinates!$C$2:$C$197,MATCH(G86,Coordinates!$J$2:$J$197,0))</f>
        <v>34.852283970000002</v>
      </c>
      <c r="AL86" s="289" t="str">
        <f>IF(ISNUMBER(SEARCH("C", 'Dry_Litterbag Placem_Collection'!S87)),"YES","")</f>
        <v/>
      </c>
      <c r="AM86" s="289" t="str">
        <f>IF(ISNUMBER(SEARCH("H", 'Dry_Litterbag Placem_Collection'!S87)),"YES","")</f>
        <v/>
      </c>
      <c r="AN86" s="289" t="str">
        <f>IF(ISNUMBER(SEARCH("R", 'Dry_Litterbag Placem_Collection'!S87)),"YES","")</f>
        <v/>
      </c>
    </row>
    <row r="87" spans="1:40">
      <c r="A87" s="281" t="s">
        <v>2677</v>
      </c>
      <c r="B87" s="282">
        <f>'Dry_Litterbag Placem_Collection'!A88</f>
        <v>86</v>
      </c>
      <c r="C87" s="282" t="str">
        <f>'Dry_Litterbag Placem_Collection'!B88</f>
        <v>Maswa</v>
      </c>
      <c r="D87" s="282" t="s">
        <v>2677</v>
      </c>
      <c r="E87" s="282" t="s">
        <v>2679</v>
      </c>
      <c r="F87" s="282">
        <v>3</v>
      </c>
      <c r="G87" s="283" t="str">
        <f>'Dry_Litterbag Placem_Collection'!C88</f>
        <v>Dry_W3_T6</v>
      </c>
      <c r="H87" s="284" t="s">
        <v>2559</v>
      </c>
      <c r="I87" s="285" t="s">
        <v>1147</v>
      </c>
      <c r="J87" s="282" t="str">
        <f>IF(ISBLANK('Dry_Litterbag Placem_Collection'!J88),"","G"&amp;""&amp;'Dry_Litterbag Placem_Collection'!J88)</f>
        <v>G31</v>
      </c>
      <c r="K87" s="286">
        <f>IFERROR(INDEX('Green_rooibos initial weight'!$C$5:$C$1749,MATCH(J87, 'Green_rooibos initial weight'!$A$5:$A$1749,0)),"")</f>
        <v>1.9390000000000001</v>
      </c>
      <c r="L87" s="286">
        <f t="shared" si="5"/>
        <v>1.6892</v>
      </c>
      <c r="M87" s="291"/>
      <c r="N87" s="291"/>
      <c r="O87" s="286" t="str">
        <f>IF(IFERROR(INDEX('Both teabags AfterDry'!$D$3:$D$900,MATCH(J87,'Both teabags AfterDry'!$A$3:$A$900,0)),"")="","",(IFERROR(INDEX('Both teabags AfterDry'!$D$3:$D$900,MATCH(J87,'Both teabags AfterDry'!$A$3:$A$900,0)),"")))</f>
        <v/>
      </c>
      <c r="P87" s="286" t="str">
        <f t="shared" si="6"/>
        <v/>
      </c>
      <c r="Q87" s="291"/>
      <c r="R87" s="291"/>
      <c r="S87" s="287">
        <f>'Dry_Litterbag Placem_Collection'!E88</f>
        <v>42937</v>
      </c>
      <c r="T87" s="287">
        <f>IF('Dry_Litterbag Placem_Collection'!G88="","",'Dry_Litterbag Placem_Collection'!G88)</f>
        <v>43006</v>
      </c>
      <c r="U87" s="288">
        <f t="shared" si="4"/>
        <v>69</v>
      </c>
      <c r="V87" s="286" t="str">
        <f t="shared" si="7"/>
        <v/>
      </c>
      <c r="W87" s="286"/>
      <c r="X87" s="289">
        <f>IFERROR(INDEX(Rainfall_Dry!$O$2:$O$217,MATCH(B87, Rainfall_Dry!$A$2:$A$217,0)),"")</f>
        <v>12.563016860999999</v>
      </c>
      <c r="Y87" s="270">
        <v>38.691629007962128</v>
      </c>
      <c r="Z87" s="270">
        <v>26.81299763288143</v>
      </c>
      <c r="AA87" s="270">
        <v>34.495373359156439</v>
      </c>
      <c r="AB87" s="271" t="s">
        <v>2693</v>
      </c>
      <c r="AC87" s="270">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f>IFERROR(AVERAGE('Dry_Litterbag Placem_Collection'!O88,'Dry_Litterbag Placem_Collection'!R88),"")</f>
        <v>11.75</v>
      </c>
      <c r="AI87" s="290">
        <f>IFERROR(AVERAGE('Dry_Litterbag Placem_Collection'!N88,'Dry_Litterbag Placem_Collection'!Q88),"")</f>
        <v>26.9</v>
      </c>
      <c r="AJ87" s="289">
        <f>INDEX(Coordinates!$B$2:$B$197,MATCH(G87,Coordinates!$J$2:$J$197,0))</f>
        <v>-3.2956140399999998</v>
      </c>
      <c r="AK87" s="289">
        <f>INDEX(Coordinates!$C$2:$C$197,MATCH(G87,Coordinates!$J$2:$J$197,0))</f>
        <v>34.852137030000002</v>
      </c>
      <c r="AL87" s="289" t="str">
        <f>IF(ISNUMBER(SEARCH("C", 'Dry_Litterbag Placem_Collection'!S88)),"YES","")</f>
        <v/>
      </c>
      <c r="AM87" s="289" t="str">
        <f>IF(ISNUMBER(SEARCH("H", 'Dry_Litterbag Placem_Collection'!S88)),"YES","")</f>
        <v>YES</v>
      </c>
      <c r="AN87" s="289" t="str">
        <f>IF(ISNUMBER(SEARCH("R", 'Dry_Litterbag Placem_Collection'!S88)),"YES","")</f>
        <v/>
      </c>
    </row>
    <row r="88" spans="1:40">
      <c r="A88" s="281" t="s">
        <v>2677</v>
      </c>
      <c r="B88" s="282">
        <f>'Dry_Litterbag Placem_Collection'!A89</f>
        <v>87</v>
      </c>
      <c r="C88" s="282" t="str">
        <f>'Dry_Litterbag Placem_Collection'!B89</f>
        <v>Maswa</v>
      </c>
      <c r="D88" s="282" t="s">
        <v>2677</v>
      </c>
      <c r="E88" s="282" t="s">
        <v>2679</v>
      </c>
      <c r="F88" s="282">
        <v>3</v>
      </c>
      <c r="G88" s="283" t="str">
        <f>'Dry_Litterbag Placem_Collection'!C89</f>
        <v>Dry_W3_T7</v>
      </c>
      <c r="H88" s="284" t="s">
        <v>2559</v>
      </c>
      <c r="I88" s="285" t="s">
        <v>1147</v>
      </c>
      <c r="J88" s="282" t="str">
        <f>IF(ISBLANK('Dry_Litterbag Placem_Collection'!J89),"","G"&amp;""&amp;'Dry_Litterbag Placem_Collection'!J89)</f>
        <v>G220</v>
      </c>
      <c r="K88" s="286">
        <f>IFERROR(INDEX('Green_rooibos initial weight'!$C$5:$C$1749,MATCH(J88, 'Green_rooibos initial weight'!$A$5:$A$1749,0)),"")</f>
        <v>2.1179999999999999</v>
      </c>
      <c r="L88" s="286">
        <f t="shared" si="5"/>
        <v>1.8681999999999999</v>
      </c>
      <c r="M88" s="291"/>
      <c r="N88" s="291"/>
      <c r="O88" s="286">
        <f>IF(IFERROR(INDEX('Both teabags AfterDry'!$D$3:$D$900,MATCH(J88,'Both teabags AfterDry'!$A$3:$A$900,0)),"")="","",(IFERROR(INDEX('Both teabags AfterDry'!$D$3:$D$900,MATCH(J88,'Both teabags AfterDry'!$A$3:$A$900,0)),"")))</f>
        <v>1.9671000000000001</v>
      </c>
      <c r="P88" s="286">
        <f t="shared" si="6"/>
        <v>1.8165</v>
      </c>
      <c r="Q88" s="291"/>
      <c r="R88" s="291"/>
      <c r="S88" s="287">
        <f>'Dry_Litterbag Placem_Collection'!E89</f>
        <v>42937</v>
      </c>
      <c r="T88" s="287">
        <f>IF('Dry_Litterbag Placem_Collection'!G89="","",'Dry_Litterbag Placem_Collection'!G89)</f>
        <v>43006</v>
      </c>
      <c r="U88" s="288">
        <f t="shared" si="4"/>
        <v>69</v>
      </c>
      <c r="V88" s="286">
        <f t="shared" si="7"/>
        <v>5.1699999999999857E-2</v>
      </c>
      <c r="W88" s="286"/>
      <c r="X88" s="289">
        <f>IFERROR(INDEX(Rainfall_Dry!$O$2:$O$217,MATCH(B88, Rainfall_Dry!$A$2:$A$217,0)),"")</f>
        <v>12.563016860999999</v>
      </c>
      <c r="Y88" s="270">
        <v>38.691629007962128</v>
      </c>
      <c r="Z88" s="270">
        <v>26.81299763288143</v>
      </c>
      <c r="AA88" s="270">
        <v>34.495373359156439</v>
      </c>
      <c r="AB88" s="271" t="s">
        <v>2693</v>
      </c>
      <c r="AC88" s="270">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f>IFERROR(AVERAGE('Dry_Litterbag Placem_Collection'!O89,'Dry_Litterbag Placem_Collection'!R89),"")</f>
        <v>10.65</v>
      </c>
      <c r="AI88" s="290">
        <f>IFERROR(AVERAGE('Dry_Litterbag Placem_Collection'!N89,'Dry_Litterbag Placem_Collection'!Q89),"")</f>
        <v>24.3</v>
      </c>
      <c r="AJ88" s="289">
        <f>INDEX(Coordinates!$B$2:$B$197,MATCH(G88,Coordinates!$J$2:$J$197,0))</f>
        <v>-3.295904975</v>
      </c>
      <c r="AK88" s="289">
        <f>INDEX(Coordinates!$C$2:$C$197,MATCH(G88,Coordinates!$J$2:$J$197,0))</f>
        <v>34.852136029999997</v>
      </c>
      <c r="AL88" s="289" t="str">
        <f>IF(ISNUMBER(SEARCH("C", 'Dry_Litterbag Placem_Collection'!S89)),"YES","")</f>
        <v/>
      </c>
      <c r="AM88" s="289" t="str">
        <f>IF(ISNUMBER(SEARCH("H", 'Dry_Litterbag Placem_Collection'!S89)),"YES","")</f>
        <v/>
      </c>
      <c r="AN88" s="289" t="str">
        <f>IF(ISNUMBER(SEARCH("R", 'Dry_Litterbag Placem_Collection'!S89)),"YES","")</f>
        <v/>
      </c>
    </row>
    <row r="89" spans="1:40">
      <c r="A89" s="281" t="s">
        <v>2677</v>
      </c>
      <c r="B89" s="282">
        <f>'Dry_Litterbag Placem_Collection'!A90</f>
        <v>88</v>
      </c>
      <c r="C89" s="282" t="str">
        <f>'Dry_Litterbag Placem_Collection'!B90</f>
        <v>Maswa</v>
      </c>
      <c r="D89" s="282" t="s">
        <v>2677</v>
      </c>
      <c r="E89" s="282" t="s">
        <v>2679</v>
      </c>
      <c r="F89" s="282">
        <v>3</v>
      </c>
      <c r="G89" s="283" t="str">
        <f>'Dry_Litterbag Placem_Collection'!C90</f>
        <v>Dry_W3_T8</v>
      </c>
      <c r="H89" s="284" t="s">
        <v>2559</v>
      </c>
      <c r="I89" s="285" t="s">
        <v>1147</v>
      </c>
      <c r="J89" s="282" t="str">
        <f>IF(ISBLANK('Dry_Litterbag Placem_Collection'!J90),"","G"&amp;""&amp;'Dry_Litterbag Placem_Collection'!J90)</f>
        <v>G531</v>
      </c>
      <c r="K89" s="286">
        <f>IFERROR(INDEX('Green_rooibos initial weight'!$C$5:$C$1749,MATCH(J89, 'Green_rooibos initial weight'!$A$5:$A$1749,0)),"")</f>
        <v>2.0110000000000001</v>
      </c>
      <c r="L89" s="286">
        <f t="shared" si="5"/>
        <v>1.7612000000000001</v>
      </c>
      <c r="M89" s="291"/>
      <c r="N89" s="291"/>
      <c r="O89" s="286">
        <f>IF(IFERROR(INDEX('Both teabags AfterDry'!$D$3:$D$900,MATCH(J89,'Both teabags AfterDry'!$A$3:$A$900,0)),"")="","",(IFERROR(INDEX('Both teabags AfterDry'!$D$3:$D$900,MATCH(J89,'Both teabags AfterDry'!$A$3:$A$900,0)),"")))</f>
        <v>1.8593999999999999</v>
      </c>
      <c r="P89" s="286">
        <f t="shared" si="6"/>
        <v>1.7087999999999999</v>
      </c>
      <c r="Q89" s="291"/>
      <c r="R89" s="291"/>
      <c r="S89" s="287">
        <f>'Dry_Litterbag Placem_Collection'!E90</f>
        <v>42937</v>
      </c>
      <c r="T89" s="287">
        <f>IF('Dry_Litterbag Placem_Collection'!G90="","",'Dry_Litterbag Placem_Collection'!G90)</f>
        <v>43006</v>
      </c>
      <c r="U89" s="288">
        <f t="shared" si="4"/>
        <v>69</v>
      </c>
      <c r="V89" s="286">
        <f t="shared" si="7"/>
        <v>5.2400000000000224E-2</v>
      </c>
      <c r="W89" s="286"/>
      <c r="X89" s="289">
        <f>IFERROR(INDEX(Rainfall_Dry!$O$2:$O$217,MATCH(B89, Rainfall_Dry!$A$2:$A$217,0)),"")</f>
        <v>12.563016860999999</v>
      </c>
      <c r="Y89" s="270">
        <v>38.691629007962128</v>
      </c>
      <c r="Z89" s="270">
        <v>26.81299763288143</v>
      </c>
      <c r="AA89" s="270">
        <v>34.495373359156439</v>
      </c>
      <c r="AB89" s="271" t="s">
        <v>2693</v>
      </c>
      <c r="AC89" s="270">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f>IFERROR(AVERAGE('Dry_Litterbag Placem_Collection'!O90,'Dry_Litterbag Placem_Collection'!R90),"")</f>
        <v>11.7</v>
      </c>
      <c r="AI89" s="290">
        <f>IFERROR(AVERAGE('Dry_Litterbag Placem_Collection'!N90,'Dry_Litterbag Placem_Collection'!Q90),"")</f>
        <v>26.049999999999997</v>
      </c>
      <c r="AJ89" s="289">
        <f>INDEX(Coordinates!$B$2:$B$197,MATCH(G89,Coordinates!$J$2:$J$197,0))</f>
        <v>-3.2959530039999998</v>
      </c>
      <c r="AK89" s="289">
        <f>INDEX(Coordinates!$C$2:$C$197,MATCH(G89,Coordinates!$J$2:$J$197,0))</f>
        <v>34.85242504</v>
      </c>
      <c r="AL89" s="289" t="str">
        <f>IF(ISNUMBER(SEARCH("C", 'Dry_Litterbag Placem_Collection'!S90)),"YES","")</f>
        <v/>
      </c>
      <c r="AM89" s="289" t="str">
        <f>IF(ISNUMBER(SEARCH("H", 'Dry_Litterbag Placem_Collection'!S90)),"YES","")</f>
        <v/>
      </c>
      <c r="AN89" s="289" t="str">
        <f>IF(ISNUMBER(SEARCH("R", 'Dry_Litterbag Placem_Collection'!S90)),"YES","")</f>
        <v/>
      </c>
    </row>
    <row r="90" spans="1:40">
      <c r="A90" s="281" t="s">
        <v>2677</v>
      </c>
      <c r="B90" s="282">
        <f>'Dry_Litterbag Placem_Collection'!A91</f>
        <v>89</v>
      </c>
      <c r="C90" s="282" t="str">
        <f>'Dry_Litterbag Placem_Collection'!B91</f>
        <v>Maswa</v>
      </c>
      <c r="D90" s="282" t="s">
        <v>2677</v>
      </c>
      <c r="E90" s="282" t="s">
        <v>2679</v>
      </c>
      <c r="F90" s="282">
        <v>4</v>
      </c>
      <c r="G90" s="283" t="str">
        <f>'Dry_Litterbag Placem_Collection'!C91</f>
        <v>Dry_W4_T1</v>
      </c>
      <c r="H90" s="284" t="s">
        <v>2559</v>
      </c>
      <c r="I90" s="285" t="s">
        <v>1147</v>
      </c>
      <c r="J90" s="282" t="str">
        <f>IF(ISBLANK('Dry_Litterbag Placem_Collection'!J91),"","G"&amp;""&amp;'Dry_Litterbag Placem_Collection'!J91)</f>
        <v>G35</v>
      </c>
      <c r="K90" s="286">
        <f>IFERROR(INDEX('Green_rooibos initial weight'!$C$5:$C$1749,MATCH(J90, 'Green_rooibos initial weight'!$A$5:$A$1749,0)),"")</f>
        <v>2.0299999999999998</v>
      </c>
      <c r="L90" s="286">
        <f t="shared" si="5"/>
        <v>1.7801999999999998</v>
      </c>
      <c r="M90" s="291"/>
      <c r="N90" s="291"/>
      <c r="O90" s="286">
        <f>IF(IFERROR(INDEX('Both teabags AfterDry'!$D$3:$D$900,MATCH(J90,'Both teabags AfterDry'!$A$3:$A$900,0)),"")="","",(IFERROR(INDEX('Both teabags AfterDry'!$D$3:$D$900,MATCH(J90,'Both teabags AfterDry'!$A$3:$A$900,0)),"")))</f>
        <v>1.8633999999999999</v>
      </c>
      <c r="P90" s="286">
        <f t="shared" si="6"/>
        <v>1.7127999999999999</v>
      </c>
      <c r="Q90" s="291"/>
      <c r="R90" s="291"/>
      <c r="S90" s="287">
        <f>'Dry_Litterbag Placem_Collection'!E91</f>
        <v>42937</v>
      </c>
      <c r="T90" s="287">
        <f>IF('Dry_Litterbag Placem_Collection'!G91="","",'Dry_Litterbag Placem_Collection'!G91)</f>
        <v>43006</v>
      </c>
      <c r="U90" s="288">
        <f t="shared" si="4"/>
        <v>69</v>
      </c>
      <c r="V90" s="286">
        <f t="shared" si="7"/>
        <v>6.7399999999999904E-2</v>
      </c>
      <c r="W90" s="286"/>
      <c r="X90" s="289">
        <f>IFERROR(INDEX(Rainfall_Dry!$O$2:$O$217,MATCH(B90, Rainfall_Dry!$A$2:$A$217,0)),"")</f>
        <v>12.563016860999999</v>
      </c>
      <c r="Y90" s="270">
        <v>28.145762029394</v>
      </c>
      <c r="Z90" s="270">
        <v>25.085564727199518</v>
      </c>
      <c r="AA90" s="270">
        <v>46.768673243406489</v>
      </c>
      <c r="AB90" s="271" t="s">
        <v>2688</v>
      </c>
      <c r="AC90" s="270">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f>IFERROR(AVERAGE('Dry_Litterbag Placem_Collection'!O91,'Dry_Litterbag Placem_Collection'!R91),"")</f>
        <v>10.5</v>
      </c>
      <c r="AI90" s="290">
        <f>IFERROR(AVERAGE('Dry_Litterbag Placem_Collection'!N91,'Dry_Litterbag Placem_Collection'!Q91),"")</f>
        <v>26.6</v>
      </c>
      <c r="AJ90" s="289">
        <f>INDEX(Coordinates!$B$2:$B$197,MATCH(G90,Coordinates!$J$2:$J$197,0))</f>
        <v>-3.2966709980000002</v>
      </c>
      <c r="AK90" s="289">
        <f>INDEX(Coordinates!$C$2:$C$197,MATCH(G90,Coordinates!$J$2:$J$197,0))</f>
        <v>34.854407019999996</v>
      </c>
      <c r="AL90" s="289" t="str">
        <f>IF(ISNUMBER(SEARCH("C", 'Dry_Litterbag Placem_Collection'!S91)),"YES","")</f>
        <v/>
      </c>
      <c r="AM90" s="289" t="str">
        <f>IF(ISNUMBER(SEARCH("H", 'Dry_Litterbag Placem_Collection'!S91)),"YES","")</f>
        <v/>
      </c>
      <c r="AN90" s="289" t="str">
        <f>IF(ISNUMBER(SEARCH("R", 'Dry_Litterbag Placem_Collection'!S91)),"YES","")</f>
        <v/>
      </c>
    </row>
    <row r="91" spans="1:40">
      <c r="A91" s="281" t="s">
        <v>2677</v>
      </c>
      <c r="B91" s="282">
        <f>'Dry_Litterbag Placem_Collection'!A92</f>
        <v>90</v>
      </c>
      <c r="C91" s="282" t="str">
        <f>'Dry_Litterbag Placem_Collection'!B92</f>
        <v>Maswa</v>
      </c>
      <c r="D91" s="282" t="s">
        <v>2677</v>
      </c>
      <c r="E91" s="282" t="s">
        <v>2679</v>
      </c>
      <c r="F91" s="282">
        <v>4</v>
      </c>
      <c r="G91" s="283" t="str">
        <f>'Dry_Litterbag Placem_Collection'!C92</f>
        <v>Dry_W4_T2</v>
      </c>
      <c r="H91" s="284" t="s">
        <v>2559</v>
      </c>
      <c r="I91" s="285" t="s">
        <v>1147</v>
      </c>
      <c r="J91" s="282" t="str">
        <f>IF(ISBLANK('Dry_Litterbag Placem_Collection'!J92),"","G"&amp;""&amp;'Dry_Litterbag Placem_Collection'!J92)</f>
        <v>G264</v>
      </c>
      <c r="K91" s="286">
        <f>IFERROR(INDEX('Green_rooibos initial weight'!$C$5:$C$1749,MATCH(J91, 'Green_rooibos initial weight'!$A$5:$A$1749,0)),"")</f>
        <v>2.1070000000000002</v>
      </c>
      <c r="L91" s="286">
        <f t="shared" si="5"/>
        <v>1.8572000000000002</v>
      </c>
      <c r="M91" s="291"/>
      <c r="N91" s="291"/>
      <c r="O91" s="286" t="str">
        <f>IF(IFERROR(INDEX('Both teabags AfterDry'!$D$3:$D$900,MATCH(J91,'Both teabags AfterDry'!$A$3:$A$900,0)),"")="","",(IFERROR(INDEX('Both teabags AfterDry'!$D$3:$D$900,MATCH(J91,'Both teabags AfterDry'!$A$3:$A$900,0)),"")))</f>
        <v/>
      </c>
      <c r="P91" s="286" t="str">
        <f t="shared" si="6"/>
        <v/>
      </c>
      <c r="Q91" s="291"/>
      <c r="R91" s="291"/>
      <c r="S91" s="287">
        <f>'Dry_Litterbag Placem_Collection'!E92</f>
        <v>42937</v>
      </c>
      <c r="T91" s="287">
        <f>IF('Dry_Litterbag Placem_Collection'!G92="","",'Dry_Litterbag Placem_Collection'!G92)</f>
        <v>43006</v>
      </c>
      <c r="U91" s="288">
        <f t="shared" si="4"/>
        <v>69</v>
      </c>
      <c r="V91" s="286" t="str">
        <f t="shared" si="7"/>
        <v/>
      </c>
      <c r="W91" s="286"/>
      <c r="X91" s="289">
        <f>IFERROR(INDEX(Rainfall_Dry!$O$2:$O$217,MATCH(B91, Rainfall_Dry!$A$2:$A$217,0)),"")</f>
        <v>12.563016860999999</v>
      </c>
      <c r="Y91" s="270">
        <v>28.145762029394</v>
      </c>
      <c r="Z91" s="270">
        <v>25.085564727199518</v>
      </c>
      <c r="AA91" s="270">
        <v>46.768673243406489</v>
      </c>
      <c r="AB91" s="271" t="s">
        <v>2688</v>
      </c>
      <c r="AC91" s="270">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f>IFERROR(AVERAGE('Dry_Litterbag Placem_Collection'!O92,'Dry_Litterbag Placem_Collection'!R92),"")</f>
        <v>9.85</v>
      </c>
      <c r="AI91" s="290">
        <f>IFERROR(AVERAGE('Dry_Litterbag Placem_Collection'!N92,'Dry_Litterbag Placem_Collection'!Q92),"")</f>
        <v>26.45</v>
      </c>
      <c r="AJ91" s="289">
        <f>INDEX(Coordinates!$B$2:$B$197,MATCH(G91,Coordinates!$J$2:$J$197,0))</f>
        <v>-3.2966860009999999</v>
      </c>
      <c r="AK91" s="289">
        <f>INDEX(Coordinates!$C$2:$C$197,MATCH(G91,Coordinates!$J$2:$J$197,0))</f>
        <v>34.854371989999997</v>
      </c>
      <c r="AL91" s="289" t="str">
        <f>IF(ISNUMBER(SEARCH("C", 'Dry_Litterbag Placem_Collection'!S92)),"YES","")</f>
        <v/>
      </c>
      <c r="AM91" s="289" t="str">
        <f>IF(ISNUMBER(SEARCH("H", 'Dry_Litterbag Placem_Collection'!S92)),"YES","")</f>
        <v/>
      </c>
      <c r="AN91" s="289" t="str">
        <f>IF(ISNUMBER(SEARCH("R", 'Dry_Litterbag Placem_Collection'!S92)),"YES","")</f>
        <v/>
      </c>
    </row>
    <row r="92" spans="1:40">
      <c r="A92" s="281" t="s">
        <v>2677</v>
      </c>
      <c r="B92" s="282">
        <f>'Dry_Litterbag Placem_Collection'!A93</f>
        <v>91</v>
      </c>
      <c r="C92" s="282" t="str">
        <f>'Dry_Litterbag Placem_Collection'!B93</f>
        <v>Maswa</v>
      </c>
      <c r="D92" s="282" t="s">
        <v>2677</v>
      </c>
      <c r="E92" s="282" t="s">
        <v>2679</v>
      </c>
      <c r="F92" s="282">
        <v>4</v>
      </c>
      <c r="G92" s="283" t="str">
        <f>'Dry_Litterbag Placem_Collection'!C93</f>
        <v>Dry_W4_T3</v>
      </c>
      <c r="H92" s="284" t="s">
        <v>2559</v>
      </c>
      <c r="I92" s="285" t="s">
        <v>1147</v>
      </c>
      <c r="J92" s="282" t="str">
        <f>IF(ISBLANK('Dry_Litterbag Placem_Collection'!J93),"","G"&amp;""&amp;'Dry_Litterbag Placem_Collection'!J93)</f>
        <v>G13</v>
      </c>
      <c r="K92" s="286">
        <f>IFERROR(INDEX('Green_rooibos initial weight'!$C$5:$C$1749,MATCH(J92, 'Green_rooibos initial weight'!$A$5:$A$1749,0)),"")</f>
        <v>2.085</v>
      </c>
      <c r="L92" s="286">
        <f t="shared" si="5"/>
        <v>1.8351999999999999</v>
      </c>
      <c r="M92" s="291"/>
      <c r="N92" s="291"/>
      <c r="O92" s="286">
        <f>IF(IFERROR(INDEX('Both teabags AfterDry'!$D$3:$D$900,MATCH(J92,'Both teabags AfterDry'!$A$3:$A$900,0)),"")="","",(IFERROR(INDEX('Both teabags AfterDry'!$D$3:$D$900,MATCH(J92,'Both teabags AfterDry'!$A$3:$A$900,0)),"")))</f>
        <v>1.9104000000000001</v>
      </c>
      <c r="P92" s="286">
        <f t="shared" si="6"/>
        <v>1.7598</v>
      </c>
      <c r="Q92" s="291"/>
      <c r="R92" s="291"/>
      <c r="S92" s="287">
        <f>'Dry_Litterbag Placem_Collection'!E93</f>
        <v>42937</v>
      </c>
      <c r="T92" s="287">
        <f>IF('Dry_Litterbag Placem_Collection'!G93="","",'Dry_Litterbag Placem_Collection'!G93)</f>
        <v>43006</v>
      </c>
      <c r="U92" s="288">
        <f t="shared" si="4"/>
        <v>69</v>
      </c>
      <c r="V92" s="286">
        <f t="shared" si="7"/>
        <v>7.5399999999999912E-2</v>
      </c>
      <c r="W92" s="286"/>
      <c r="X92" s="289">
        <f>IFERROR(INDEX(Rainfall_Dry!$O$2:$O$217,MATCH(B92, Rainfall_Dry!$A$2:$A$217,0)),"")</f>
        <v>12.563016860999999</v>
      </c>
      <c r="Y92" s="270">
        <v>28.145762029394</v>
      </c>
      <c r="Z92" s="270">
        <v>25.085564727199518</v>
      </c>
      <c r="AA92" s="270">
        <v>46.768673243406489</v>
      </c>
      <c r="AB92" s="271" t="s">
        <v>2688</v>
      </c>
      <c r="AC92" s="270">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f>IFERROR(AVERAGE('Dry_Litterbag Placem_Collection'!O93,'Dry_Litterbag Placem_Collection'!R93),"")</f>
        <v>10.95</v>
      </c>
      <c r="AI92" s="290">
        <f>IFERROR(AVERAGE('Dry_Litterbag Placem_Collection'!N93,'Dry_Litterbag Placem_Collection'!Q93),"")</f>
        <v>25.95</v>
      </c>
      <c r="AJ92" s="289">
        <f>INDEX(Coordinates!$B$2:$B$197,MATCH(G92,Coordinates!$J$2:$J$197,0))</f>
        <v>-3.2966180239999998</v>
      </c>
      <c r="AK92" s="289">
        <f>INDEX(Coordinates!$C$2:$C$197,MATCH(G92,Coordinates!$J$2:$J$197,0))</f>
        <v>34.854464020000002</v>
      </c>
      <c r="AL92" s="289" t="str">
        <f>IF(ISNUMBER(SEARCH("C", 'Dry_Litterbag Placem_Collection'!S93)),"YES","")</f>
        <v/>
      </c>
      <c r="AM92" s="289" t="str">
        <f>IF(ISNUMBER(SEARCH("H", 'Dry_Litterbag Placem_Collection'!S93)),"YES","")</f>
        <v/>
      </c>
      <c r="AN92" s="289" t="str">
        <f>IF(ISNUMBER(SEARCH("R", 'Dry_Litterbag Placem_Collection'!S93)),"YES","")</f>
        <v/>
      </c>
    </row>
    <row r="93" spans="1:40">
      <c r="A93" s="281" t="s">
        <v>2677</v>
      </c>
      <c r="B93" s="282">
        <f>'Dry_Litterbag Placem_Collection'!A94</f>
        <v>92</v>
      </c>
      <c r="C93" s="282" t="str">
        <f>'Dry_Litterbag Placem_Collection'!B94</f>
        <v>Maswa</v>
      </c>
      <c r="D93" s="282" t="s">
        <v>2677</v>
      </c>
      <c r="E93" s="282" t="s">
        <v>2679</v>
      </c>
      <c r="F93" s="282">
        <v>4</v>
      </c>
      <c r="G93" s="283" t="str">
        <f>'Dry_Litterbag Placem_Collection'!C94</f>
        <v>Dry_W4_T4</v>
      </c>
      <c r="H93" s="284" t="s">
        <v>2559</v>
      </c>
      <c r="I93" s="285" t="s">
        <v>1147</v>
      </c>
      <c r="J93" s="282" t="str">
        <f>IF(ISBLANK('Dry_Litterbag Placem_Collection'!J94),"","G"&amp;""&amp;'Dry_Litterbag Placem_Collection'!J94)</f>
        <v>G324</v>
      </c>
      <c r="K93" s="286">
        <f>IFERROR(INDEX('Green_rooibos initial weight'!$C$5:$C$1749,MATCH(J93, 'Green_rooibos initial weight'!$A$5:$A$1749,0)),"")</f>
        <v>2.0430000000000001</v>
      </c>
      <c r="L93" s="286">
        <f t="shared" si="5"/>
        <v>1.7932000000000001</v>
      </c>
      <c r="M93" s="291"/>
      <c r="N93" s="291"/>
      <c r="O93" s="286">
        <f>IF(IFERROR(INDEX('Both teabags AfterDry'!$D$3:$D$900,MATCH(J93,'Both teabags AfterDry'!$A$3:$A$900,0)),"")="","",(IFERROR(INDEX('Both teabags AfterDry'!$D$3:$D$900,MATCH(J93,'Both teabags AfterDry'!$A$3:$A$900,0)),"")))</f>
        <v>1.6847000000000001</v>
      </c>
      <c r="P93" s="286">
        <f t="shared" si="6"/>
        <v>1.5341</v>
      </c>
      <c r="Q93" s="291"/>
      <c r="R93" s="291"/>
      <c r="S93" s="287">
        <f>'Dry_Litterbag Placem_Collection'!E94</f>
        <v>42937</v>
      </c>
      <c r="T93" s="287">
        <f>IF('Dry_Litterbag Placem_Collection'!G94="","",'Dry_Litterbag Placem_Collection'!G94)</f>
        <v>43006</v>
      </c>
      <c r="U93" s="288">
        <f t="shared" si="4"/>
        <v>69</v>
      </c>
      <c r="V93" s="286">
        <f t="shared" si="7"/>
        <v>0.25910000000000011</v>
      </c>
      <c r="W93" s="286"/>
      <c r="X93" s="289">
        <f>IFERROR(INDEX(Rainfall_Dry!$O$2:$O$217,MATCH(B93, Rainfall_Dry!$A$2:$A$217,0)),"")</f>
        <v>12.563016860999999</v>
      </c>
      <c r="Y93" s="270">
        <v>28.145762029394</v>
      </c>
      <c r="Z93" s="270">
        <v>25.085564727199518</v>
      </c>
      <c r="AA93" s="270">
        <v>46.768673243406489</v>
      </c>
      <c r="AB93" s="271" t="s">
        <v>2688</v>
      </c>
      <c r="AC93" s="270">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f>IFERROR(AVERAGE('Dry_Litterbag Placem_Collection'!O94,'Dry_Litterbag Placem_Collection'!R94),"")</f>
        <v>10.25</v>
      </c>
      <c r="AI93" s="290">
        <f>IFERROR(AVERAGE('Dry_Litterbag Placem_Collection'!N94,'Dry_Litterbag Placem_Collection'!Q94),"")</f>
        <v>26</v>
      </c>
      <c r="AJ93" s="289">
        <f>INDEX(Coordinates!$B$2:$B$197,MATCH(G93,Coordinates!$J$2:$J$197,0))</f>
        <v>-3.2965539860000002</v>
      </c>
      <c r="AK93" s="289">
        <f>INDEX(Coordinates!$C$2:$C$197,MATCH(G93,Coordinates!$J$2:$J$197,0))</f>
        <v>34.854455969999997</v>
      </c>
      <c r="AL93" s="289" t="str">
        <f>IF(ISNUMBER(SEARCH("C", 'Dry_Litterbag Placem_Collection'!S94)),"YES","")</f>
        <v/>
      </c>
      <c r="AM93" s="289" t="str">
        <f>IF(ISNUMBER(SEARCH("H", 'Dry_Litterbag Placem_Collection'!S94)),"YES","")</f>
        <v>YES</v>
      </c>
      <c r="AN93" s="289" t="str">
        <f>IF(ISNUMBER(SEARCH("R", 'Dry_Litterbag Placem_Collection'!S94)),"YES","")</f>
        <v/>
      </c>
    </row>
    <row r="94" spans="1:40">
      <c r="A94" s="281" t="s">
        <v>2677</v>
      </c>
      <c r="B94" s="282">
        <f>'Dry_Litterbag Placem_Collection'!A95</f>
        <v>93</v>
      </c>
      <c r="C94" s="282" t="str">
        <f>'Dry_Litterbag Placem_Collection'!B95</f>
        <v>Maswa</v>
      </c>
      <c r="D94" s="282" t="s">
        <v>2677</v>
      </c>
      <c r="E94" s="282" t="s">
        <v>2679</v>
      </c>
      <c r="F94" s="282">
        <v>4</v>
      </c>
      <c r="G94" s="283" t="str">
        <f>'Dry_Litterbag Placem_Collection'!C95</f>
        <v>Dry_W4_T5</v>
      </c>
      <c r="H94" s="284" t="s">
        <v>2559</v>
      </c>
      <c r="I94" s="285" t="s">
        <v>1147</v>
      </c>
      <c r="J94" s="282" t="str">
        <f>IF(ISBLANK('Dry_Litterbag Placem_Collection'!J95),"","G"&amp;""&amp;'Dry_Litterbag Placem_Collection'!J95)</f>
        <v>G99</v>
      </c>
      <c r="K94" s="286">
        <f>IFERROR(INDEX('Green_rooibos initial weight'!$C$5:$C$1749,MATCH(J94, 'Green_rooibos initial weight'!$A$5:$A$1749,0)),"")</f>
        <v>2.097</v>
      </c>
      <c r="L94" s="286">
        <f t="shared" si="5"/>
        <v>1.8472</v>
      </c>
      <c r="M94" s="291"/>
      <c r="N94" s="291"/>
      <c r="O94" s="286">
        <f>IF(IFERROR(INDEX('Both teabags AfterDry'!$D$3:$D$900,MATCH(J94,'Both teabags AfterDry'!$A$3:$A$900,0)),"")="","",(IFERROR(INDEX('Both teabags AfterDry'!$D$3:$D$900,MATCH(J94,'Both teabags AfterDry'!$A$3:$A$900,0)),"")))</f>
        <v>1.9186000000000001</v>
      </c>
      <c r="P94" s="286">
        <f t="shared" si="6"/>
        <v>1.768</v>
      </c>
      <c r="Q94" s="291"/>
      <c r="R94" s="291"/>
      <c r="S94" s="287">
        <f>'Dry_Litterbag Placem_Collection'!E95</f>
        <v>42937</v>
      </c>
      <c r="T94" s="287">
        <f>IF('Dry_Litterbag Placem_Collection'!G95="","",'Dry_Litterbag Placem_Collection'!G95)</f>
        <v>43006</v>
      </c>
      <c r="U94" s="288">
        <f t="shared" si="4"/>
        <v>69</v>
      </c>
      <c r="V94" s="286">
        <f t="shared" si="7"/>
        <v>7.9199999999999937E-2</v>
      </c>
      <c r="W94" s="286"/>
      <c r="X94" s="289">
        <f>IFERROR(INDEX(Rainfall_Dry!$O$2:$O$217,MATCH(B94, Rainfall_Dry!$A$2:$A$217,0)),"")</f>
        <v>12.563016860999999</v>
      </c>
      <c r="Y94" s="270">
        <v>28.145762029394</v>
      </c>
      <c r="Z94" s="270">
        <v>25.085564727199518</v>
      </c>
      <c r="AA94" s="270">
        <v>46.768673243406489</v>
      </c>
      <c r="AB94" s="271" t="s">
        <v>2688</v>
      </c>
      <c r="AC94" s="270">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f>IFERROR(AVERAGE('Dry_Litterbag Placem_Collection'!O95,'Dry_Litterbag Placem_Collection'!R95),"")</f>
        <v>10.45</v>
      </c>
      <c r="AI94" s="290">
        <f>IFERROR(AVERAGE('Dry_Litterbag Placem_Collection'!N95,'Dry_Litterbag Placem_Collection'!Q95),"")</f>
        <v>26.4</v>
      </c>
      <c r="AJ94" s="289">
        <f>INDEX(Coordinates!$B$2:$B$197,MATCH(G94,Coordinates!$J$2:$J$197,0))</f>
        <v>-3.2964789680000002</v>
      </c>
      <c r="AK94" s="289">
        <f>INDEX(Coordinates!$C$2:$C$197,MATCH(G94,Coordinates!$J$2:$J$197,0))</f>
        <v>34.854331000000002</v>
      </c>
      <c r="AL94" s="289" t="str">
        <f>IF(ISNUMBER(SEARCH("C", 'Dry_Litterbag Placem_Collection'!S95)),"YES","")</f>
        <v/>
      </c>
      <c r="AM94" s="289" t="str">
        <f>IF(ISNUMBER(SEARCH("H", 'Dry_Litterbag Placem_Collection'!S95)),"YES","")</f>
        <v>YES</v>
      </c>
      <c r="AN94" s="289" t="str">
        <f>IF(ISNUMBER(SEARCH("R", 'Dry_Litterbag Placem_Collection'!S95)),"YES","")</f>
        <v/>
      </c>
    </row>
    <row r="95" spans="1:40">
      <c r="A95" s="281" t="s">
        <v>2677</v>
      </c>
      <c r="B95" s="282">
        <f>'Dry_Litterbag Placem_Collection'!A96</f>
        <v>94</v>
      </c>
      <c r="C95" s="282" t="str">
        <f>'Dry_Litterbag Placem_Collection'!B96</f>
        <v>Maswa</v>
      </c>
      <c r="D95" s="282" t="s">
        <v>2677</v>
      </c>
      <c r="E95" s="282" t="s">
        <v>2679</v>
      </c>
      <c r="F95" s="282">
        <v>4</v>
      </c>
      <c r="G95" s="283" t="str">
        <f>'Dry_Litterbag Placem_Collection'!C96</f>
        <v>Dry_W4_T6</v>
      </c>
      <c r="H95" s="284" t="s">
        <v>2559</v>
      </c>
      <c r="I95" s="285" t="s">
        <v>1147</v>
      </c>
      <c r="J95" s="282" t="str">
        <f>IF(ISBLANK('Dry_Litterbag Placem_Collection'!J96),"","G"&amp;""&amp;'Dry_Litterbag Placem_Collection'!J96)</f>
        <v/>
      </c>
      <c r="K95" s="286" t="str">
        <f>IFERROR(INDEX('Green_rooibos initial weight'!$C$5:$C$1749,MATCH(J95, 'Green_rooibos initial weight'!$A$5:$A$1749,0)),"")</f>
        <v/>
      </c>
      <c r="L95" s="286" t="str">
        <f t="shared" si="5"/>
        <v/>
      </c>
      <c r="M95" s="291"/>
      <c r="N95" s="291"/>
      <c r="O95" s="286" t="str">
        <f>IF(IFERROR(INDEX('Both teabags AfterDry'!$D$3:$D$900,MATCH(J95,'Both teabags AfterDry'!$A$3:$A$900,0)),"")="","",(IFERROR(INDEX('Both teabags AfterDry'!$D$3:$D$900,MATCH(J95,'Both teabags AfterDry'!$A$3:$A$900,0)),"")))</f>
        <v/>
      </c>
      <c r="P95" s="286" t="str">
        <f t="shared" si="6"/>
        <v/>
      </c>
      <c r="Q95" s="291"/>
      <c r="R95" s="291"/>
      <c r="S95" s="287">
        <f>'Dry_Litterbag Placem_Collection'!E96</f>
        <v>0</v>
      </c>
      <c r="T95" s="287" t="str">
        <f>IF('Dry_Litterbag Placem_Collection'!G96="","",'Dry_Litterbag Placem_Collection'!G96)</f>
        <v/>
      </c>
      <c r="U95" s="288" t="str">
        <f t="shared" si="4"/>
        <v/>
      </c>
      <c r="V95" s="286" t="str">
        <f t="shared" si="7"/>
        <v/>
      </c>
      <c r="W95" s="286"/>
      <c r="X95" s="289" t="str">
        <f>IFERROR(INDEX(Rainfall_Dry!$O$2:$O$217,MATCH(B95, Rainfall_Dry!$A$2:$A$217,0)),"")</f>
        <v/>
      </c>
      <c r="Y95" s="270">
        <v>28.145762029394</v>
      </c>
      <c r="Z95" s="270">
        <v>25.085564727199518</v>
      </c>
      <c r="AA95" s="270">
        <v>46.768673243406489</v>
      </c>
      <c r="AB95" s="271" t="s">
        <v>2688</v>
      </c>
      <c r="AC95" s="270">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t="str">
        <f>IFERROR(AVERAGE('Dry_Litterbag Placem_Collection'!O96,'Dry_Litterbag Placem_Collection'!R96),"")</f>
        <v/>
      </c>
      <c r="AI95" s="290" t="str">
        <f>IFERROR(AVERAGE('Dry_Litterbag Placem_Collection'!N96,'Dry_Litterbag Placem_Collection'!Q96),"")</f>
        <v/>
      </c>
      <c r="AJ95" s="289">
        <f>INDEX(Coordinates!$B$2:$B$197,MATCH(G95,Coordinates!$J$2:$J$197,0))</f>
        <v>-3.2964649700000002</v>
      </c>
      <c r="AK95" s="289">
        <f>INDEX(Coordinates!$C$2:$C$197,MATCH(G95,Coordinates!$J$2:$J$197,0))</f>
        <v>34.854340970000003</v>
      </c>
      <c r="AL95" s="289" t="str">
        <f>IF(ISNUMBER(SEARCH("C", 'Dry_Litterbag Placem_Collection'!S96)),"YES","")</f>
        <v/>
      </c>
      <c r="AM95" s="289" t="str">
        <f>IF(ISNUMBER(SEARCH("H", 'Dry_Litterbag Placem_Collection'!S96)),"YES","")</f>
        <v/>
      </c>
      <c r="AN95" s="289" t="str">
        <f>IF(ISNUMBER(SEARCH("R", 'Dry_Litterbag Placem_Collection'!S96)),"YES","")</f>
        <v/>
      </c>
    </row>
    <row r="96" spans="1:40" ht="15" customHeight="1">
      <c r="A96" s="281" t="s">
        <v>2677</v>
      </c>
      <c r="B96" s="282">
        <f>'Dry_Litterbag Placem_Collection'!A97</f>
        <v>95</v>
      </c>
      <c r="C96" s="282" t="str">
        <f>'Dry_Litterbag Placem_Collection'!B97</f>
        <v>Maswa</v>
      </c>
      <c r="D96" s="282" t="s">
        <v>2677</v>
      </c>
      <c r="E96" s="282" t="s">
        <v>2679</v>
      </c>
      <c r="F96" s="282">
        <v>4</v>
      </c>
      <c r="G96" s="283" t="str">
        <f>'Dry_Litterbag Placem_Collection'!C97</f>
        <v>Dry_W4_T7</v>
      </c>
      <c r="H96" s="284" t="s">
        <v>2559</v>
      </c>
      <c r="I96" s="285" t="s">
        <v>1147</v>
      </c>
      <c r="J96" s="282" t="str">
        <f>IF(ISBLANK('Dry_Litterbag Placem_Collection'!J97),"","G"&amp;""&amp;'Dry_Litterbag Placem_Collection'!J97)</f>
        <v>G126</v>
      </c>
      <c r="K96" s="286">
        <f>IFERROR(INDEX('Green_rooibos initial weight'!$C$5:$C$1749,MATCH(J96, 'Green_rooibos initial weight'!$A$5:$A$1749,0)),"")</f>
        <v>2.093</v>
      </c>
      <c r="L96" s="286">
        <f t="shared" si="5"/>
        <v>1.8431999999999999</v>
      </c>
      <c r="M96" s="291"/>
      <c r="N96" s="291"/>
      <c r="O96" s="286">
        <f>IF(IFERROR(INDEX('Both teabags AfterDry'!$D$3:$D$900,MATCH(J96,'Both teabags AfterDry'!$A$3:$A$900,0)),"")="","",(IFERROR(INDEX('Both teabags AfterDry'!$D$3:$D$900,MATCH(J96,'Both teabags AfterDry'!$A$3:$A$900,0)),"")))</f>
        <v>1.8705000000000001</v>
      </c>
      <c r="P96" s="286">
        <f t="shared" si="6"/>
        <v>1.7199</v>
      </c>
      <c r="Q96" s="291"/>
      <c r="R96" s="291"/>
      <c r="S96" s="287">
        <f>'Dry_Litterbag Placem_Collection'!E97</f>
        <v>42937</v>
      </c>
      <c r="T96" s="287">
        <f>IF('Dry_Litterbag Placem_Collection'!G97="","",'Dry_Litterbag Placem_Collection'!G97)</f>
        <v>43006</v>
      </c>
      <c r="U96" s="288">
        <f t="shared" si="4"/>
        <v>69</v>
      </c>
      <c r="V96" s="286">
        <f t="shared" si="7"/>
        <v>0.12329999999999997</v>
      </c>
      <c r="W96" s="286"/>
      <c r="X96" s="289">
        <f>IFERROR(INDEX(Rainfall_Dry!$O$2:$O$217,MATCH(B96, Rainfall_Dry!$A$2:$A$217,0)),"")</f>
        <v>12.563016860999999</v>
      </c>
      <c r="Y96" s="270">
        <v>28.145762029394</v>
      </c>
      <c r="Z96" s="270">
        <v>25.085564727199518</v>
      </c>
      <c r="AA96" s="270">
        <v>46.768673243406489</v>
      </c>
      <c r="AB96" s="271" t="s">
        <v>2688</v>
      </c>
      <c r="AC96" s="270">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f>IFERROR(AVERAGE('Dry_Litterbag Placem_Collection'!O97,'Dry_Litterbag Placem_Collection'!R97),"")</f>
        <v>8.75</v>
      </c>
      <c r="AI96" s="290">
        <f>IFERROR(AVERAGE('Dry_Litterbag Placem_Collection'!N97,'Dry_Litterbag Placem_Collection'!Q97),"")</f>
        <v>27.35</v>
      </c>
      <c r="AJ96" s="289">
        <f>INDEX(Coordinates!$B$2:$B$197,MATCH(G96,Coordinates!$J$2:$J$197,0))</f>
        <v>-3.296725983</v>
      </c>
      <c r="AK96" s="289">
        <f>INDEX(Coordinates!$C$2:$C$197,MATCH(G96,Coordinates!$J$2:$J$197,0))</f>
        <v>34.854216000000001</v>
      </c>
      <c r="AL96" s="289" t="str">
        <f>IF(ISNUMBER(SEARCH("C", 'Dry_Litterbag Placem_Collection'!S97)),"YES","")</f>
        <v/>
      </c>
      <c r="AM96" s="289" t="str">
        <f>IF(ISNUMBER(SEARCH("H", 'Dry_Litterbag Placem_Collection'!S97)),"YES","")</f>
        <v/>
      </c>
      <c r="AN96" s="289" t="str">
        <f>IF(ISNUMBER(SEARCH("R", 'Dry_Litterbag Placem_Collection'!S97)),"YES","")</f>
        <v/>
      </c>
    </row>
    <row r="97" spans="1:40" ht="15" customHeight="1">
      <c r="A97" s="281" t="s">
        <v>2677</v>
      </c>
      <c r="B97" s="282">
        <f>'Dry_Litterbag Placem_Collection'!A98</f>
        <v>96</v>
      </c>
      <c r="C97" s="282" t="str">
        <f>'Dry_Litterbag Placem_Collection'!B98</f>
        <v>Maswa</v>
      </c>
      <c r="D97" s="282" t="s">
        <v>2677</v>
      </c>
      <c r="E97" s="282" t="s">
        <v>2679</v>
      </c>
      <c r="F97" s="282">
        <v>4</v>
      </c>
      <c r="G97" s="283" t="str">
        <f>'Dry_Litterbag Placem_Collection'!C98</f>
        <v>Dry_W4_T8</v>
      </c>
      <c r="H97" s="284" t="s">
        <v>2559</v>
      </c>
      <c r="I97" s="285" t="s">
        <v>1147</v>
      </c>
      <c r="J97" s="282" t="str">
        <f>IF(ISBLANK('Dry_Litterbag Placem_Collection'!J98),"","G"&amp;""&amp;'Dry_Litterbag Placem_Collection'!J98)</f>
        <v>G244</v>
      </c>
      <c r="K97" s="286">
        <f>IFERROR(INDEX('Green_rooibos initial weight'!$C$5:$C$1749,MATCH(J97, 'Green_rooibos initial weight'!$A$5:$A$1749,0)),"")</f>
        <v>2.04</v>
      </c>
      <c r="L97" s="286">
        <f t="shared" si="5"/>
        <v>1.7902</v>
      </c>
      <c r="M97" s="291"/>
      <c r="N97" s="291"/>
      <c r="O97" s="286">
        <f>IF(IFERROR(INDEX('Both teabags AfterDry'!$D$3:$D$900,MATCH(J97,'Both teabags AfterDry'!$A$3:$A$900,0)),"")="","",(IFERROR(INDEX('Both teabags AfterDry'!$D$3:$D$900,MATCH(J97,'Both teabags AfterDry'!$A$3:$A$900,0)),"")))</f>
        <v>1.8649</v>
      </c>
      <c r="P97" s="286">
        <f t="shared" si="6"/>
        <v>1.7142999999999999</v>
      </c>
      <c r="Q97" s="291"/>
      <c r="R97" s="291"/>
      <c r="S97" s="287">
        <f>'Dry_Litterbag Placem_Collection'!E98</f>
        <v>42937</v>
      </c>
      <c r="T97" s="287">
        <f>IF('Dry_Litterbag Placem_Collection'!G98="","",'Dry_Litterbag Placem_Collection'!G98)</f>
        <v>43006</v>
      </c>
      <c r="U97" s="288">
        <f t="shared" si="4"/>
        <v>69</v>
      </c>
      <c r="V97" s="286">
        <f t="shared" si="7"/>
        <v>7.5900000000000079E-2</v>
      </c>
      <c r="W97" s="286"/>
      <c r="X97" s="289">
        <f>IFERROR(INDEX(Rainfall_Dry!$O$2:$O$217,MATCH(B97, Rainfall_Dry!$A$2:$A$217,0)),"")</f>
        <v>12.563016860999999</v>
      </c>
      <c r="Y97" s="270">
        <v>28.145762029394</v>
      </c>
      <c r="Z97" s="270">
        <v>25.085564727199518</v>
      </c>
      <c r="AA97" s="270">
        <v>46.768673243406489</v>
      </c>
      <c r="AB97" s="271" t="s">
        <v>2688</v>
      </c>
      <c r="AC97" s="270">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f>IFERROR(AVERAGE('Dry_Litterbag Placem_Collection'!O98,'Dry_Litterbag Placem_Collection'!R98),"")</f>
        <v>5.0999999999999996</v>
      </c>
      <c r="AI97" s="290">
        <f>IFERROR(AVERAGE('Dry_Litterbag Placem_Collection'!N98,'Dry_Litterbag Placem_Collection'!Q98),"")</f>
        <v>25.950000000000003</v>
      </c>
      <c r="AJ97" s="289">
        <f>INDEX(Coordinates!$B$2:$B$197,MATCH(G97,Coordinates!$J$2:$J$197,0))</f>
        <v>-3.2968360369999998</v>
      </c>
      <c r="AK97" s="289">
        <f>INDEX(Coordinates!$C$2:$C$197,MATCH(G97,Coordinates!$J$2:$J$197,0))</f>
        <v>34.854462009999999</v>
      </c>
      <c r="AL97" s="289" t="str">
        <f>IF(ISNUMBER(SEARCH("C", 'Dry_Litterbag Placem_Collection'!S98)),"YES","")</f>
        <v/>
      </c>
      <c r="AM97" s="289" t="str">
        <f>IF(ISNUMBER(SEARCH("H", 'Dry_Litterbag Placem_Collection'!S98)),"YES","")</f>
        <v/>
      </c>
      <c r="AN97" s="289" t="str">
        <f>IF(ISNUMBER(SEARCH("R", 'Dry_Litterbag Placem_Collection'!S98)),"YES","")</f>
        <v/>
      </c>
    </row>
    <row r="98" spans="1:40" ht="15" customHeight="1">
      <c r="A98" s="281" t="s">
        <v>2677</v>
      </c>
      <c r="B98" s="282">
        <f>'Dry_Litterbag Placem_Collection'!A99</f>
        <v>97</v>
      </c>
      <c r="C98" s="282" t="str">
        <f>'Dry_Litterbag Placem_Collection'!B99</f>
        <v xml:space="preserve">Mwantimba
</v>
      </c>
      <c r="D98" s="282" t="s">
        <v>2460</v>
      </c>
      <c r="E98" s="282" t="s">
        <v>2678</v>
      </c>
      <c r="F98" s="282">
        <v>1</v>
      </c>
      <c r="G98" s="283" t="str">
        <f>'Dry_Litterbag Placem_Collection'!C99</f>
        <v>Wet_Ag1_T1</v>
      </c>
      <c r="H98" s="284" t="s">
        <v>2559</v>
      </c>
      <c r="I98" s="285" t="s">
        <v>1147</v>
      </c>
      <c r="J98" s="282" t="str">
        <f>IF(ISBLANK('Dry_Litterbag Placem_Collection'!J99),"","G"&amp;""&amp;'Dry_Litterbag Placem_Collection'!J99)</f>
        <v>G432</v>
      </c>
      <c r="K98" s="286">
        <f>IFERROR(INDEX('Green_rooibos initial weight'!$C$5:$C$1749,MATCH(J98, 'Green_rooibos initial weight'!$A$5:$A$1749,0)),"")</f>
        <v>2.0659999999999998</v>
      </c>
      <c r="L98" s="286">
        <f t="shared" si="5"/>
        <v>1.8161999999999998</v>
      </c>
      <c r="M98" s="291"/>
      <c r="N98" s="291"/>
      <c r="O98" s="286" t="str">
        <f>IF(IFERROR(INDEX('Both teabags AfterDry'!$D$3:$D$900,MATCH(J98,'Both teabags AfterDry'!$A$3:$A$900,0)),"")="","",(IFERROR(INDEX('Both teabags AfterDry'!$D$3:$D$900,MATCH(J98,'Both teabags AfterDry'!$A$3:$A$900,0)),"")))</f>
        <v/>
      </c>
      <c r="P98" s="286" t="str">
        <f t="shared" si="6"/>
        <v/>
      </c>
      <c r="Q98" s="291"/>
      <c r="R98" s="291"/>
      <c r="S98" s="287">
        <f>'Dry_Litterbag Placem_Collection'!E99</f>
        <v>42939</v>
      </c>
      <c r="T98" s="287">
        <f>IF('Dry_Litterbag Placem_Collection'!G99="","",'Dry_Litterbag Placem_Collection'!G99)</f>
        <v>43010</v>
      </c>
      <c r="U98" s="288">
        <f t="shared" si="4"/>
        <v>71</v>
      </c>
      <c r="V98" s="286" t="str">
        <f t="shared" si="7"/>
        <v/>
      </c>
      <c r="W98" s="286"/>
      <c r="X98" s="289">
        <f>IFERROR(INDEX(Rainfall_Dry!$O$2:$O$217,MATCH(B98, Rainfall_Dry!$A$2:$A$217,0)),"")</f>
        <v>137.19979645800001</v>
      </c>
      <c r="Y98" s="270">
        <v>45.96</v>
      </c>
      <c r="Z98" s="270">
        <v>14.920000000000003</v>
      </c>
      <c r="AA98" s="270">
        <v>39.119999999999997</v>
      </c>
      <c r="AB98" s="271" t="s">
        <v>2691</v>
      </c>
      <c r="AC98" s="270">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f>IFERROR(AVERAGE('Dry_Litterbag Placem_Collection'!O99,'Dry_Litterbag Placem_Collection'!R99),"")</f>
        <v>6.6</v>
      </c>
      <c r="AI98" s="290">
        <f>IFERROR(AVERAGE('Dry_Litterbag Placem_Collection'!N99,'Dry_Litterbag Placem_Collection'!Q99),"")</f>
        <v>28.5</v>
      </c>
      <c r="AJ98" s="289">
        <f>INDEX(Coordinates!$B$2:$B$197,MATCH(G98,Coordinates!$J$2:$J$197,0))</f>
        <v>-2.3691620310000001</v>
      </c>
      <c r="AK98" s="289">
        <f>INDEX(Coordinates!$C$2:$C$197,MATCH(G98,Coordinates!$J$2:$J$197,0))</f>
        <v>34.06028104</v>
      </c>
      <c r="AL98" s="289" t="str">
        <f>IF(ISNUMBER(SEARCH("C", 'Dry_Litterbag Placem_Collection'!S99)),"YES","")</f>
        <v>YES</v>
      </c>
      <c r="AM98" s="289" t="str">
        <f>IF(ISNUMBER(SEARCH("H", 'Dry_Litterbag Placem_Collection'!S99)),"YES","")</f>
        <v>YES</v>
      </c>
      <c r="AN98" s="289" t="str">
        <f>IF(ISNUMBER(SEARCH("R", 'Dry_Litterbag Placem_Collection'!S99)),"YES","")</f>
        <v/>
      </c>
    </row>
    <row r="99" spans="1:40" ht="15" customHeight="1">
      <c r="A99" s="281" t="s">
        <v>2677</v>
      </c>
      <c r="B99" s="282">
        <f>'Dry_Litterbag Placem_Collection'!A100</f>
        <v>98</v>
      </c>
      <c r="C99" s="282" t="str">
        <f>'Dry_Litterbag Placem_Collection'!B100</f>
        <v xml:space="preserve">Mwantimba
</v>
      </c>
      <c r="D99" s="282" t="s">
        <v>2460</v>
      </c>
      <c r="E99" s="282" t="s">
        <v>2678</v>
      </c>
      <c r="F99" s="282">
        <v>1</v>
      </c>
      <c r="G99" s="283" t="str">
        <f>'Dry_Litterbag Placem_Collection'!C100</f>
        <v>Wet_Ag1_T2</v>
      </c>
      <c r="H99" s="284" t="s">
        <v>2559</v>
      </c>
      <c r="I99" s="285" t="s">
        <v>1147</v>
      </c>
      <c r="J99" s="282" t="str">
        <f>IF(ISBLANK('Dry_Litterbag Placem_Collection'!J100),"","G"&amp;""&amp;'Dry_Litterbag Placem_Collection'!J100)</f>
        <v>G184</v>
      </c>
      <c r="K99" s="286">
        <f>IFERROR(INDEX('Green_rooibos initial weight'!$C$5:$C$1749,MATCH(J99, 'Green_rooibos initial weight'!$A$5:$A$1749,0)),"")</f>
        <v>1.925</v>
      </c>
      <c r="L99" s="286">
        <f t="shared" si="5"/>
        <v>1.6752</v>
      </c>
      <c r="M99" s="291"/>
      <c r="N99" s="291"/>
      <c r="O99" s="286">
        <f>IF(IFERROR(INDEX('Both teabags AfterDry'!$D$3:$D$900,MATCH(J99,'Both teabags AfterDry'!$A$3:$A$900,0)),"")="","",(IFERROR(INDEX('Both teabags AfterDry'!$D$3:$D$900,MATCH(J99,'Both teabags AfterDry'!$A$3:$A$900,0)),"")))</f>
        <v>0.99180000000000001</v>
      </c>
      <c r="P99" s="286">
        <f t="shared" si="6"/>
        <v>0.84119999999999995</v>
      </c>
      <c r="Q99" s="291"/>
      <c r="R99" s="291"/>
      <c r="S99" s="287">
        <f>'Dry_Litterbag Placem_Collection'!E100</f>
        <v>42939</v>
      </c>
      <c r="T99" s="287">
        <f>IF('Dry_Litterbag Placem_Collection'!G100="","",'Dry_Litterbag Placem_Collection'!G100)</f>
        <v>43010</v>
      </c>
      <c r="U99" s="288">
        <f t="shared" si="4"/>
        <v>71</v>
      </c>
      <c r="V99" s="286">
        <f t="shared" si="7"/>
        <v>0.83400000000000007</v>
      </c>
      <c r="W99" s="286"/>
      <c r="X99" s="289">
        <f>IFERROR(INDEX(Rainfall_Dry!$O$2:$O$217,MATCH(B99, Rainfall_Dry!$A$2:$A$217,0)),"")</f>
        <v>137.19979645800001</v>
      </c>
      <c r="Y99" s="270">
        <v>45.96</v>
      </c>
      <c r="Z99" s="270">
        <v>14.920000000000003</v>
      </c>
      <c r="AA99" s="270">
        <v>39.119999999999997</v>
      </c>
      <c r="AB99" s="271" t="s">
        <v>2691</v>
      </c>
      <c r="AC99" s="270">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f>IFERROR(AVERAGE('Dry_Litterbag Placem_Collection'!O100,'Dry_Litterbag Placem_Collection'!R100),"")</f>
        <v>7.25</v>
      </c>
      <c r="AI99" s="290">
        <f>IFERROR(AVERAGE('Dry_Litterbag Placem_Collection'!N100,'Dry_Litterbag Placem_Collection'!Q100),"")</f>
        <v>29.3</v>
      </c>
      <c r="AJ99" s="289">
        <f>INDEX(Coordinates!$B$2:$B$197,MATCH(G99,Coordinates!$J$2:$J$197,0))</f>
        <v>-2.3692249790000002</v>
      </c>
      <c r="AK99" s="289">
        <f>INDEX(Coordinates!$C$2:$C$197,MATCH(G99,Coordinates!$J$2:$J$197,0))</f>
        <v>34.060285989999997</v>
      </c>
      <c r="AL99" s="289" t="str">
        <f>IF(ISNUMBER(SEARCH("C", 'Dry_Litterbag Placem_Collection'!S100)),"YES","")</f>
        <v>YES</v>
      </c>
      <c r="AM99" s="289" t="str">
        <f>IF(ISNUMBER(SEARCH("H", 'Dry_Litterbag Placem_Collection'!S100)),"YES","")</f>
        <v>YES</v>
      </c>
      <c r="AN99" s="289" t="str">
        <f>IF(ISNUMBER(SEARCH("R", 'Dry_Litterbag Placem_Collection'!S100)),"YES","")</f>
        <v/>
      </c>
    </row>
    <row r="100" spans="1:40" ht="15" customHeight="1">
      <c r="A100" s="281" t="s">
        <v>2677</v>
      </c>
      <c r="B100" s="282">
        <f>'Dry_Litterbag Placem_Collection'!A101</f>
        <v>99</v>
      </c>
      <c r="C100" s="282" t="str">
        <f>'Dry_Litterbag Placem_Collection'!B101</f>
        <v xml:space="preserve">Mwantimba
</v>
      </c>
      <c r="D100" s="282" t="s">
        <v>2460</v>
      </c>
      <c r="E100" s="282" t="s">
        <v>2678</v>
      </c>
      <c r="F100" s="282">
        <v>1</v>
      </c>
      <c r="G100" s="283" t="str">
        <f>'Dry_Litterbag Placem_Collection'!C101</f>
        <v>Wet_Ag1_T3</v>
      </c>
      <c r="H100" s="284" t="s">
        <v>2559</v>
      </c>
      <c r="I100" s="285" t="s">
        <v>1147</v>
      </c>
      <c r="J100" s="282" t="str">
        <f>IF(ISBLANK('Dry_Litterbag Placem_Collection'!J101),"","G"&amp;""&amp;'Dry_Litterbag Placem_Collection'!J101)</f>
        <v/>
      </c>
      <c r="K100" s="286" t="str">
        <f>IFERROR(INDEX('Green_rooibos initial weight'!$C$5:$C$1749,MATCH(J100, 'Green_rooibos initial weight'!$A$5:$A$1749,0)),"")</f>
        <v/>
      </c>
      <c r="L100" s="286" t="str">
        <f t="shared" si="5"/>
        <v/>
      </c>
      <c r="M100" s="291"/>
      <c r="N100" s="291"/>
      <c r="O100" s="286" t="str">
        <f>IF(IFERROR(INDEX('Both teabags AfterDry'!$D$3:$D$900,MATCH(J100,'Both teabags AfterDry'!$A$3:$A$900,0)),"")="","",(IFERROR(INDEX('Both teabags AfterDry'!$D$3:$D$900,MATCH(J100,'Both teabags AfterDry'!$A$3:$A$900,0)),"")))</f>
        <v/>
      </c>
      <c r="P100" s="286" t="str">
        <f t="shared" si="6"/>
        <v/>
      </c>
      <c r="Q100" s="291"/>
      <c r="R100" s="291"/>
      <c r="S100" s="287">
        <f>'Dry_Litterbag Placem_Collection'!E101</f>
        <v>0</v>
      </c>
      <c r="T100" s="287" t="str">
        <f>IF('Dry_Litterbag Placem_Collection'!G101="","",'Dry_Litterbag Placem_Collection'!G101)</f>
        <v/>
      </c>
      <c r="U100" s="288" t="str">
        <f t="shared" si="4"/>
        <v/>
      </c>
      <c r="V100" s="286" t="str">
        <f t="shared" si="7"/>
        <v/>
      </c>
      <c r="W100" s="286"/>
      <c r="X100" s="289" t="str">
        <f>IFERROR(INDEX(Rainfall_Dry!$O$2:$O$217,MATCH(B100, Rainfall_Dry!$A$2:$A$217,0)),"")</f>
        <v/>
      </c>
      <c r="Y100" s="270">
        <v>45.96</v>
      </c>
      <c r="Z100" s="270">
        <v>14.920000000000003</v>
      </c>
      <c r="AA100" s="270">
        <v>39.119999999999997</v>
      </c>
      <c r="AB100" s="271" t="s">
        <v>2691</v>
      </c>
      <c r="AC100" s="270">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t="str">
        <f>IFERROR(AVERAGE('Dry_Litterbag Placem_Collection'!O101,'Dry_Litterbag Placem_Collection'!R101),"")</f>
        <v/>
      </c>
      <c r="AI100" s="290" t="str">
        <f>IFERROR(AVERAGE('Dry_Litterbag Placem_Collection'!N101,'Dry_Litterbag Placem_Collection'!Q101),"")</f>
        <v/>
      </c>
      <c r="AJ100" s="289">
        <f>INDEX(Coordinates!$B$2:$B$197,MATCH(G100,Coordinates!$J$2:$J$197,0))</f>
        <v>-2.369284993</v>
      </c>
      <c r="AK100" s="289">
        <f>INDEX(Coordinates!$C$2:$C$197,MATCH(G100,Coordinates!$J$2:$J$197,0))</f>
        <v>34.06028104</v>
      </c>
      <c r="AL100" s="289" t="str">
        <f>IF(ISNUMBER(SEARCH("C", 'Dry_Litterbag Placem_Collection'!S101)),"YES","")</f>
        <v/>
      </c>
      <c r="AM100" s="289" t="str">
        <f>IF(ISNUMBER(SEARCH("H", 'Dry_Litterbag Placem_Collection'!S101)),"YES","")</f>
        <v/>
      </c>
      <c r="AN100" s="289" t="str">
        <f>IF(ISNUMBER(SEARCH("R", 'Dry_Litterbag Placem_Collection'!S101)),"YES","")</f>
        <v/>
      </c>
    </row>
    <row r="101" spans="1:40" ht="15" customHeight="1">
      <c r="A101" s="281" t="s">
        <v>2677</v>
      </c>
      <c r="B101" s="282">
        <f>'Dry_Litterbag Placem_Collection'!A102</f>
        <v>100</v>
      </c>
      <c r="C101" s="282" t="str">
        <f>'Dry_Litterbag Placem_Collection'!B102</f>
        <v xml:space="preserve">Mwantimba
</v>
      </c>
      <c r="D101" s="282" t="s">
        <v>2460</v>
      </c>
      <c r="E101" s="282" t="s">
        <v>2678</v>
      </c>
      <c r="F101" s="282">
        <v>1</v>
      </c>
      <c r="G101" s="283" t="str">
        <f>'Dry_Litterbag Placem_Collection'!C102</f>
        <v>Wet_Ag1_T4</v>
      </c>
      <c r="H101" s="284" t="s">
        <v>2559</v>
      </c>
      <c r="I101" s="285" t="s">
        <v>1147</v>
      </c>
      <c r="J101" s="282" t="str">
        <f>IF(ISBLANK('Dry_Litterbag Placem_Collection'!J102),"","G"&amp;""&amp;'Dry_Litterbag Placem_Collection'!J102)</f>
        <v>G176</v>
      </c>
      <c r="K101" s="286">
        <f>IFERROR(INDEX('Green_rooibos initial weight'!$C$5:$C$1749,MATCH(J101, 'Green_rooibos initial weight'!$A$5:$A$1749,0)),"")</f>
        <v>2.0590000000000002</v>
      </c>
      <c r="L101" s="286">
        <f t="shared" si="5"/>
        <v>1.8092000000000001</v>
      </c>
      <c r="M101" s="291"/>
      <c r="N101" s="291"/>
      <c r="O101" s="286">
        <f>IF(IFERROR(INDEX('Both teabags AfterDry'!$D$3:$D$900,MATCH(J101,'Both teabags AfterDry'!$A$3:$A$900,0)),"")="","",(IFERROR(INDEX('Both teabags AfterDry'!$D$3:$D$900,MATCH(J101,'Both teabags AfterDry'!$A$3:$A$900,0)),"")))</f>
        <v>1.3146</v>
      </c>
      <c r="P101" s="286">
        <f t="shared" si="6"/>
        <v>1.1639999999999999</v>
      </c>
      <c r="Q101" s="291"/>
      <c r="R101" s="291"/>
      <c r="S101" s="287">
        <f>'Dry_Litterbag Placem_Collection'!E102</f>
        <v>42939</v>
      </c>
      <c r="T101" s="287">
        <f>IF('Dry_Litterbag Placem_Collection'!G102="","",'Dry_Litterbag Placem_Collection'!G102)</f>
        <v>43010</v>
      </c>
      <c r="U101" s="288">
        <f t="shared" si="4"/>
        <v>71</v>
      </c>
      <c r="V101" s="286">
        <f t="shared" si="7"/>
        <v>0.64520000000000022</v>
      </c>
      <c r="W101" s="286"/>
      <c r="X101" s="289">
        <f>IFERROR(INDEX(Rainfall_Dry!$O$2:$O$217,MATCH(B101, Rainfall_Dry!$A$2:$A$217,0)),"")</f>
        <v>137.19979645800001</v>
      </c>
      <c r="Y101" s="270">
        <v>45.96</v>
      </c>
      <c r="Z101" s="270">
        <v>14.920000000000003</v>
      </c>
      <c r="AA101" s="270">
        <v>39.119999999999997</v>
      </c>
      <c r="AB101" s="271" t="s">
        <v>2691</v>
      </c>
      <c r="AC101" s="270">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f>IFERROR(AVERAGE('Dry_Litterbag Placem_Collection'!O102,'Dry_Litterbag Placem_Collection'!R102),"")</f>
        <v>6.75</v>
      </c>
      <c r="AI101" s="290">
        <f>IFERROR(AVERAGE('Dry_Litterbag Placem_Collection'!N102,'Dry_Litterbag Placem_Collection'!Q102),"")</f>
        <v>29.1</v>
      </c>
      <c r="AJ101" s="289">
        <f>INDEX(Coordinates!$B$2:$B$197,MATCH(G101,Coordinates!$J$2:$J$197,0))</f>
        <v>-2.3691989950000001</v>
      </c>
      <c r="AK101" s="289">
        <f>INDEX(Coordinates!$C$2:$C$197,MATCH(G101,Coordinates!$J$2:$J$197,0))</f>
        <v>34.060208029999998</v>
      </c>
      <c r="AL101" s="289" t="str">
        <f>IF(ISNUMBER(SEARCH("C", 'Dry_Litterbag Placem_Collection'!S102)),"YES","")</f>
        <v>YES</v>
      </c>
      <c r="AM101" s="289" t="str">
        <f>IF(ISNUMBER(SEARCH("H", 'Dry_Litterbag Placem_Collection'!S102)),"YES","")</f>
        <v>YES</v>
      </c>
      <c r="AN101" s="289" t="str">
        <f>IF(ISNUMBER(SEARCH("R", 'Dry_Litterbag Placem_Collection'!S102)),"YES","")</f>
        <v/>
      </c>
    </row>
    <row r="102" spans="1:40" ht="15" customHeight="1">
      <c r="A102" s="281" t="s">
        <v>2677</v>
      </c>
      <c r="B102" s="282">
        <f>'Dry_Litterbag Placem_Collection'!A103</f>
        <v>101</v>
      </c>
      <c r="C102" s="282" t="str">
        <f>'Dry_Litterbag Placem_Collection'!B103</f>
        <v xml:space="preserve">Mwantimba
</v>
      </c>
      <c r="D102" s="282" t="s">
        <v>2460</v>
      </c>
      <c r="E102" s="282" t="s">
        <v>2678</v>
      </c>
      <c r="F102" s="282">
        <v>1</v>
      </c>
      <c r="G102" s="283" t="str">
        <f>'Dry_Litterbag Placem_Collection'!C103</f>
        <v>Wet_Ag1_T5</v>
      </c>
      <c r="H102" s="284" t="s">
        <v>2559</v>
      </c>
      <c r="I102" s="285" t="s">
        <v>1147</v>
      </c>
      <c r="J102" s="282" t="str">
        <f>IF(ISBLANK('Dry_Litterbag Placem_Collection'!J103),"","G"&amp;""&amp;'Dry_Litterbag Placem_Collection'!J103)</f>
        <v>G11</v>
      </c>
      <c r="K102" s="286">
        <f>IFERROR(INDEX('Green_rooibos initial weight'!$C$5:$C$1749,MATCH(J102, 'Green_rooibos initial weight'!$A$5:$A$1749,0)),"")</f>
        <v>1.839</v>
      </c>
      <c r="L102" s="286">
        <f t="shared" si="5"/>
        <v>1.5891999999999999</v>
      </c>
      <c r="M102" s="291"/>
      <c r="N102" s="291"/>
      <c r="O102" s="286">
        <f>IF(IFERROR(INDEX('Both teabags AfterDry'!$D$3:$D$900,MATCH(J102,'Both teabags AfterDry'!$A$3:$A$900,0)),"")="","",(IFERROR(INDEX('Both teabags AfterDry'!$D$3:$D$900,MATCH(J102,'Both teabags AfterDry'!$A$3:$A$900,0)),"")))</f>
        <v>1.0169999999999999</v>
      </c>
      <c r="P102" s="286">
        <f t="shared" si="6"/>
        <v>0.86639999999999984</v>
      </c>
      <c r="Q102" s="291"/>
      <c r="R102" s="291"/>
      <c r="S102" s="287">
        <f>'Dry_Litterbag Placem_Collection'!E103</f>
        <v>42939</v>
      </c>
      <c r="T102" s="287">
        <f>IF('Dry_Litterbag Placem_Collection'!G103="","",'Dry_Litterbag Placem_Collection'!G103)</f>
        <v>43010</v>
      </c>
      <c r="U102" s="288">
        <f t="shared" si="4"/>
        <v>71</v>
      </c>
      <c r="V102" s="286">
        <f t="shared" si="7"/>
        <v>0.72280000000000011</v>
      </c>
      <c r="W102" s="286"/>
      <c r="X102" s="289">
        <f>IFERROR(INDEX(Rainfall_Dry!$O$2:$O$217,MATCH(B102, Rainfall_Dry!$A$2:$A$217,0)),"")</f>
        <v>137.19979645800001</v>
      </c>
      <c r="Y102" s="270">
        <v>45.96</v>
      </c>
      <c r="Z102" s="270">
        <v>14.920000000000003</v>
      </c>
      <c r="AA102" s="270">
        <v>39.119999999999997</v>
      </c>
      <c r="AB102" s="271" t="s">
        <v>2691</v>
      </c>
      <c r="AC102" s="270">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f>IFERROR(AVERAGE('Dry_Litterbag Placem_Collection'!O103,'Dry_Litterbag Placem_Collection'!R103),"")</f>
        <v>7.75</v>
      </c>
      <c r="AI102" s="290">
        <f>IFERROR(AVERAGE('Dry_Litterbag Placem_Collection'!N103,'Dry_Litterbag Placem_Collection'!Q103),"")</f>
        <v>29.549999999999997</v>
      </c>
      <c r="AJ102" s="289">
        <f>INDEX(Coordinates!$B$2:$B$197,MATCH(G102,Coordinates!$J$2:$J$197,0))</f>
        <v>-2.3691900260000001</v>
      </c>
      <c r="AK102" s="289">
        <f>INDEX(Coordinates!$C$2:$C$197,MATCH(G102,Coordinates!$J$2:$J$197,0))</f>
        <v>34.060177019999998</v>
      </c>
      <c r="AL102" s="289" t="str">
        <f>IF(ISNUMBER(SEARCH("C", 'Dry_Litterbag Placem_Collection'!S103)),"YES","")</f>
        <v>YES</v>
      </c>
      <c r="AM102" s="289" t="str">
        <f>IF(ISNUMBER(SEARCH("H", 'Dry_Litterbag Placem_Collection'!S103)),"YES","")</f>
        <v/>
      </c>
      <c r="AN102" s="289" t="str">
        <f>IF(ISNUMBER(SEARCH("R", 'Dry_Litterbag Placem_Collection'!S103)),"YES","")</f>
        <v/>
      </c>
    </row>
    <row r="103" spans="1:40" ht="15" customHeight="1">
      <c r="A103" s="281" t="s">
        <v>2677</v>
      </c>
      <c r="B103" s="282">
        <f>'Dry_Litterbag Placem_Collection'!A104</f>
        <v>102</v>
      </c>
      <c r="C103" s="282" t="str">
        <f>'Dry_Litterbag Placem_Collection'!B104</f>
        <v xml:space="preserve">Mwantimba
</v>
      </c>
      <c r="D103" s="282" t="s">
        <v>2460</v>
      </c>
      <c r="E103" s="282" t="s">
        <v>2678</v>
      </c>
      <c r="F103" s="282">
        <v>1</v>
      </c>
      <c r="G103" s="283" t="str">
        <f>'Dry_Litterbag Placem_Collection'!C104</f>
        <v>Wet_Ag1_T6</v>
      </c>
      <c r="H103" s="284" t="s">
        <v>2559</v>
      </c>
      <c r="I103" s="285" t="s">
        <v>1147</v>
      </c>
      <c r="J103" s="282" t="str">
        <f>IF(ISBLANK('Dry_Litterbag Placem_Collection'!J104),"","G"&amp;""&amp;'Dry_Litterbag Placem_Collection'!J104)</f>
        <v>G284</v>
      </c>
      <c r="K103" s="286">
        <f>IFERROR(INDEX('Green_rooibos initial weight'!$C$5:$C$1749,MATCH(J103, 'Green_rooibos initial weight'!$A$5:$A$1749,0)),"")</f>
        <v>2.0760000000000001</v>
      </c>
      <c r="L103" s="286">
        <f t="shared" si="5"/>
        <v>1.8262</v>
      </c>
      <c r="M103" s="291"/>
      <c r="N103" s="291"/>
      <c r="O103" s="286">
        <f>IF(IFERROR(INDEX('Both teabags AfterDry'!$D$3:$D$900,MATCH(J103,'Both teabags AfterDry'!$A$3:$A$900,0)),"")="","",(IFERROR(INDEX('Both teabags AfterDry'!$D$3:$D$900,MATCH(J103,'Both teabags AfterDry'!$A$3:$A$900,0)),"")))</f>
        <v>1.1585000000000001</v>
      </c>
      <c r="P103" s="286">
        <f t="shared" si="6"/>
        <v>1.0079</v>
      </c>
      <c r="Q103" s="291"/>
      <c r="R103" s="291"/>
      <c r="S103" s="287">
        <f>'Dry_Litterbag Placem_Collection'!E104</f>
        <v>42939</v>
      </c>
      <c r="T103" s="287">
        <f>IF('Dry_Litterbag Placem_Collection'!G104="","",'Dry_Litterbag Placem_Collection'!G104)</f>
        <v>43010</v>
      </c>
      <c r="U103" s="288">
        <f t="shared" si="4"/>
        <v>71</v>
      </c>
      <c r="V103" s="286">
        <f t="shared" si="7"/>
        <v>0.81830000000000003</v>
      </c>
      <c r="W103" s="286"/>
      <c r="X103" s="289">
        <f>IFERROR(INDEX(Rainfall_Dry!$O$2:$O$217,MATCH(B103, Rainfall_Dry!$A$2:$A$217,0)),"")</f>
        <v>137.19979645800001</v>
      </c>
      <c r="Y103" s="270">
        <v>45.96</v>
      </c>
      <c r="Z103" s="270">
        <v>14.920000000000003</v>
      </c>
      <c r="AA103" s="270">
        <v>39.119999999999997</v>
      </c>
      <c r="AB103" s="271" t="s">
        <v>2691</v>
      </c>
      <c r="AC103" s="270">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f>IFERROR(AVERAGE('Dry_Litterbag Placem_Collection'!O104,'Dry_Litterbag Placem_Collection'!R104),"")</f>
        <v>7.3000000000000007</v>
      </c>
      <c r="AI103" s="290">
        <f>IFERROR(AVERAGE('Dry_Litterbag Placem_Collection'!N104,'Dry_Litterbag Placem_Collection'!Q104),"")</f>
        <v>29.05</v>
      </c>
      <c r="AJ103" s="289">
        <f>INDEX(Coordinates!$B$2:$B$197,MATCH(G103,Coordinates!$J$2:$J$197,0))</f>
        <v>-2.3691350409999998</v>
      </c>
      <c r="AK103" s="289">
        <f>INDEX(Coordinates!$C$2:$C$197,MATCH(G103,Coordinates!$J$2:$J$197,0))</f>
        <v>34.06018297</v>
      </c>
      <c r="AL103" s="289" t="str">
        <f>IF(ISNUMBER(SEARCH("C", 'Dry_Litterbag Placem_Collection'!S104)),"YES","")</f>
        <v>YES</v>
      </c>
      <c r="AM103" s="289" t="str">
        <f>IF(ISNUMBER(SEARCH("H", 'Dry_Litterbag Placem_Collection'!S104)),"YES","")</f>
        <v>YES</v>
      </c>
      <c r="AN103" s="289" t="str">
        <f>IF(ISNUMBER(SEARCH("R", 'Dry_Litterbag Placem_Collection'!S104)),"YES","")</f>
        <v/>
      </c>
    </row>
    <row r="104" spans="1:40" ht="15" customHeight="1">
      <c r="A104" s="281" t="s">
        <v>2677</v>
      </c>
      <c r="B104" s="282">
        <f>'Dry_Litterbag Placem_Collection'!A105</f>
        <v>103</v>
      </c>
      <c r="C104" s="282" t="str">
        <f>'Dry_Litterbag Placem_Collection'!B105</f>
        <v xml:space="preserve">Mwantimba
</v>
      </c>
      <c r="D104" s="282" t="s">
        <v>2460</v>
      </c>
      <c r="E104" s="282" t="s">
        <v>2678</v>
      </c>
      <c r="F104" s="282">
        <v>1</v>
      </c>
      <c r="G104" s="283" t="str">
        <f>'Dry_Litterbag Placem_Collection'!C105</f>
        <v>Wet_Ag1_T7</v>
      </c>
      <c r="H104" s="284" t="s">
        <v>2559</v>
      </c>
      <c r="I104" s="285" t="s">
        <v>1147</v>
      </c>
      <c r="J104" s="282" t="str">
        <f>IF(ISBLANK('Dry_Litterbag Placem_Collection'!J105),"","G"&amp;""&amp;'Dry_Litterbag Placem_Collection'!J105)</f>
        <v>G326</v>
      </c>
      <c r="K104" s="286">
        <f>IFERROR(INDEX('Green_rooibos initial weight'!$C$5:$C$1749,MATCH(J104, 'Green_rooibos initial weight'!$A$5:$A$1749,0)),"")</f>
        <v>2.04</v>
      </c>
      <c r="L104" s="286">
        <f t="shared" si="5"/>
        <v>1.7902</v>
      </c>
      <c r="M104" s="291"/>
      <c r="N104" s="291"/>
      <c r="O104" s="286">
        <f>IF(IFERROR(INDEX('Both teabags AfterDry'!$D$3:$D$900,MATCH(J104,'Both teabags AfterDry'!$A$3:$A$900,0)),"")="","",(IFERROR(INDEX('Both teabags AfterDry'!$D$3:$D$900,MATCH(J104,'Both teabags AfterDry'!$A$3:$A$900,0)),"")))</f>
        <v>1.0625</v>
      </c>
      <c r="P104" s="286">
        <f t="shared" si="6"/>
        <v>0.91189999999999993</v>
      </c>
      <c r="Q104" s="291"/>
      <c r="R104" s="291"/>
      <c r="S104" s="287">
        <f>'Dry_Litterbag Placem_Collection'!E105</f>
        <v>42939</v>
      </c>
      <c r="T104" s="287">
        <f>IF('Dry_Litterbag Placem_Collection'!G105="","",'Dry_Litterbag Placem_Collection'!G105)</f>
        <v>43010</v>
      </c>
      <c r="U104" s="288">
        <f t="shared" si="4"/>
        <v>71</v>
      </c>
      <c r="V104" s="286">
        <f t="shared" si="7"/>
        <v>0.87830000000000008</v>
      </c>
      <c r="W104" s="286"/>
      <c r="X104" s="289">
        <f>IFERROR(INDEX(Rainfall_Dry!$O$2:$O$217,MATCH(B104, Rainfall_Dry!$A$2:$A$217,0)),"")</f>
        <v>137.19979645800001</v>
      </c>
      <c r="Y104" s="270">
        <v>45.96</v>
      </c>
      <c r="Z104" s="270">
        <v>14.920000000000003</v>
      </c>
      <c r="AA104" s="270">
        <v>39.119999999999997</v>
      </c>
      <c r="AB104" s="271" t="s">
        <v>2691</v>
      </c>
      <c r="AC104" s="270">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f>IFERROR(AVERAGE('Dry_Litterbag Placem_Collection'!O105,'Dry_Litterbag Placem_Collection'!R105),"")</f>
        <v>30.9</v>
      </c>
      <c r="AI104" s="290">
        <f>IFERROR(AVERAGE('Dry_Litterbag Placem_Collection'!N105,'Dry_Litterbag Placem_Collection'!Q105),"")</f>
        <v>28.799999999999997</v>
      </c>
      <c r="AJ104" s="289">
        <f>INDEX(Coordinates!$B$2:$B$197,MATCH(G104,Coordinates!$J$2:$J$197,0))</f>
        <v>-2.3691330289999999</v>
      </c>
      <c r="AK104" s="289">
        <f>INDEX(Coordinates!$C$2:$C$197,MATCH(G104,Coordinates!$J$2:$J$197,0))</f>
        <v>34.060233009999997</v>
      </c>
      <c r="AL104" s="289" t="str">
        <f>IF(ISNUMBER(SEARCH("C", 'Dry_Litterbag Placem_Collection'!S105)),"YES","")</f>
        <v>YES</v>
      </c>
      <c r="AM104" s="289" t="str">
        <f>IF(ISNUMBER(SEARCH("H", 'Dry_Litterbag Placem_Collection'!S105)),"YES","")</f>
        <v>YES</v>
      </c>
      <c r="AN104" s="289" t="str">
        <f>IF(ISNUMBER(SEARCH("R", 'Dry_Litterbag Placem_Collection'!S105)),"YES","")</f>
        <v/>
      </c>
    </row>
    <row r="105" spans="1:40" ht="15" customHeight="1">
      <c r="A105" s="281" t="s">
        <v>2677</v>
      </c>
      <c r="B105" s="282">
        <f>'Dry_Litterbag Placem_Collection'!A106</f>
        <v>104</v>
      </c>
      <c r="C105" s="282" t="str">
        <f>'Dry_Litterbag Placem_Collection'!B106</f>
        <v xml:space="preserve">Mwantimba
</v>
      </c>
      <c r="D105" s="282" t="s">
        <v>2460</v>
      </c>
      <c r="E105" s="282" t="s">
        <v>2678</v>
      </c>
      <c r="F105" s="282">
        <v>1</v>
      </c>
      <c r="G105" s="283" t="str">
        <f>'Dry_Litterbag Placem_Collection'!C106</f>
        <v>Wet_Ag1_T8</v>
      </c>
      <c r="H105" s="284" t="s">
        <v>2559</v>
      </c>
      <c r="I105" s="285" t="s">
        <v>1147</v>
      </c>
      <c r="J105" s="282" t="str">
        <f>IF(ISBLANK('Dry_Litterbag Placem_Collection'!J106),"","G"&amp;""&amp;'Dry_Litterbag Placem_Collection'!J106)</f>
        <v>G162</v>
      </c>
      <c r="K105" s="286">
        <f>IFERROR(INDEX('Green_rooibos initial weight'!$C$5:$C$1749,MATCH(J105, 'Green_rooibos initial weight'!$A$5:$A$1749,0)),"")</f>
        <v>2.0390000000000001</v>
      </c>
      <c r="L105" s="286">
        <f t="shared" si="5"/>
        <v>1.7892000000000001</v>
      </c>
      <c r="M105" s="291"/>
      <c r="N105" s="291"/>
      <c r="O105" s="286">
        <f>IF(IFERROR(INDEX('Both teabags AfterDry'!$D$3:$D$900,MATCH(J105,'Both teabags AfterDry'!$A$3:$A$900,0)),"")="","",(IFERROR(INDEX('Both teabags AfterDry'!$D$3:$D$900,MATCH(J105,'Both teabags AfterDry'!$A$3:$A$900,0)),"")))</f>
        <v>1.4899</v>
      </c>
      <c r="P105" s="286">
        <f t="shared" si="6"/>
        <v>1.3392999999999999</v>
      </c>
      <c r="Q105" s="291"/>
      <c r="R105" s="291"/>
      <c r="S105" s="287">
        <f>'Dry_Litterbag Placem_Collection'!E106</f>
        <v>42939</v>
      </c>
      <c r="T105" s="287">
        <f>IF('Dry_Litterbag Placem_Collection'!G106="","",'Dry_Litterbag Placem_Collection'!G106)</f>
        <v>43010</v>
      </c>
      <c r="U105" s="288">
        <f t="shared" si="4"/>
        <v>71</v>
      </c>
      <c r="V105" s="286">
        <f t="shared" si="7"/>
        <v>0.44990000000000019</v>
      </c>
      <c r="W105" s="286"/>
      <c r="X105" s="289">
        <f>IFERROR(INDEX(Rainfall_Dry!$O$2:$O$217,MATCH(B105, Rainfall_Dry!$A$2:$A$217,0)),"")</f>
        <v>137.19979645800001</v>
      </c>
      <c r="Y105" s="270">
        <v>45.96</v>
      </c>
      <c r="Z105" s="270">
        <v>14.920000000000003</v>
      </c>
      <c r="AA105" s="270">
        <v>39.119999999999997</v>
      </c>
      <c r="AB105" s="271" t="s">
        <v>2691</v>
      </c>
      <c r="AC105" s="270">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f>IFERROR(AVERAGE('Dry_Litterbag Placem_Collection'!O106,'Dry_Litterbag Placem_Collection'!R106),"")</f>
        <v>9.3000000000000007</v>
      </c>
      <c r="AI105" s="290">
        <f>IFERROR(AVERAGE('Dry_Litterbag Placem_Collection'!N106,'Dry_Litterbag Placem_Collection'!Q106),"")</f>
        <v>28.05</v>
      </c>
      <c r="AJ105" s="289">
        <f>INDEX(Coordinates!$B$2:$B$197,MATCH(G105,Coordinates!$J$2:$J$197,0))</f>
        <v>-2.3692910280000001</v>
      </c>
      <c r="AK105" s="289">
        <f>INDEX(Coordinates!$C$2:$C$197,MATCH(G105,Coordinates!$J$2:$J$197,0))</f>
        <v>34.06016202</v>
      </c>
      <c r="AL105" s="289" t="str">
        <f>IF(ISNUMBER(SEARCH("C", 'Dry_Litterbag Placem_Collection'!S106)),"YES","")</f>
        <v>YES</v>
      </c>
      <c r="AM105" s="289" t="str">
        <f>IF(ISNUMBER(SEARCH("H", 'Dry_Litterbag Placem_Collection'!S106)),"YES","")</f>
        <v/>
      </c>
      <c r="AN105" s="289" t="str">
        <f>IF(ISNUMBER(SEARCH("R", 'Dry_Litterbag Placem_Collection'!S106)),"YES","")</f>
        <v/>
      </c>
    </row>
    <row r="106" spans="1:40" ht="15" customHeight="1">
      <c r="A106" s="281" t="s">
        <v>2677</v>
      </c>
      <c r="B106" s="282">
        <f>'Dry_Litterbag Placem_Collection'!A107</f>
        <v>105</v>
      </c>
      <c r="C106" s="282" t="str">
        <f>'Dry_Litterbag Placem_Collection'!B107</f>
        <v xml:space="preserve">Mwantimba
</v>
      </c>
      <c r="D106" s="282" t="s">
        <v>2460</v>
      </c>
      <c r="E106" s="282" t="s">
        <v>2678</v>
      </c>
      <c r="F106" s="282">
        <v>2</v>
      </c>
      <c r="G106" s="283" t="str">
        <f>'Dry_Litterbag Placem_Collection'!C107</f>
        <v>Wet_Ag2_T1</v>
      </c>
      <c r="H106" s="284" t="s">
        <v>2559</v>
      </c>
      <c r="I106" s="285" t="s">
        <v>1147</v>
      </c>
      <c r="J106" s="282" t="str">
        <f>IF(ISBLANK('Dry_Litterbag Placem_Collection'!J107),"","G"&amp;""&amp;'Dry_Litterbag Placem_Collection'!J107)</f>
        <v>G6</v>
      </c>
      <c r="K106" s="286">
        <f>IFERROR(INDEX('Green_rooibos initial weight'!$C$5:$C$1749,MATCH(J106, 'Green_rooibos initial weight'!$A$5:$A$1749,0)),"")</f>
        <v>2.016</v>
      </c>
      <c r="L106" s="286">
        <f t="shared" si="5"/>
        <v>1.7662</v>
      </c>
      <c r="M106" s="291"/>
      <c r="N106" s="291"/>
      <c r="O106" s="286">
        <f>IF(IFERROR(INDEX('Both teabags AfterDry'!$D$3:$D$900,MATCH(J106,'Both teabags AfterDry'!$A$3:$A$900,0)),"")="","",(IFERROR(INDEX('Both teabags AfterDry'!$D$3:$D$900,MATCH(J106,'Both teabags AfterDry'!$A$3:$A$900,0)),"")))</f>
        <v>1.1637</v>
      </c>
      <c r="P106" s="286">
        <f t="shared" si="6"/>
        <v>1.0130999999999999</v>
      </c>
      <c r="Q106" s="291"/>
      <c r="R106" s="291"/>
      <c r="S106" s="287">
        <f>'Dry_Litterbag Placem_Collection'!E107</f>
        <v>42939</v>
      </c>
      <c r="T106" s="287">
        <f>IF('Dry_Litterbag Placem_Collection'!G107="","",'Dry_Litterbag Placem_Collection'!G107)</f>
        <v>43010</v>
      </c>
      <c r="U106" s="288">
        <f t="shared" si="4"/>
        <v>71</v>
      </c>
      <c r="V106" s="286">
        <f t="shared" si="7"/>
        <v>0.7531000000000001</v>
      </c>
      <c r="W106" s="286"/>
      <c r="X106" s="289">
        <f>IFERROR(INDEX(Rainfall_Dry!$O$2:$O$217,MATCH(B106, Rainfall_Dry!$A$2:$A$217,0)),"")</f>
        <v>137.19979645800001</v>
      </c>
      <c r="Y106" s="270">
        <v>34.344660194174757</v>
      </c>
      <c r="Z106" s="270">
        <v>19.22727272727273</v>
      </c>
      <c r="AA106" s="270">
        <v>46.428067078552509</v>
      </c>
      <c r="AB106" s="271" t="s">
        <v>2688</v>
      </c>
      <c r="AC106" s="270">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f>IFERROR(AVERAGE('Dry_Litterbag Placem_Collection'!O107,'Dry_Litterbag Placem_Collection'!R107),"")</f>
        <v>7.5500000000000007</v>
      </c>
      <c r="AI106" s="290">
        <f>IFERROR(AVERAGE('Dry_Litterbag Placem_Collection'!N107,'Dry_Litterbag Placem_Collection'!Q107),"")</f>
        <v>30.549999999999997</v>
      </c>
      <c r="AJ106" s="289">
        <f>INDEX(Coordinates!$B$2:$B$197,MATCH(G106,Coordinates!$J$2:$J$197,0))</f>
        <v>-2.3698080240000001</v>
      </c>
      <c r="AK106" s="289">
        <f>INDEX(Coordinates!$C$2:$C$197,MATCH(G106,Coordinates!$J$2:$J$197,0))</f>
        <v>34.059671010000002</v>
      </c>
      <c r="AL106" s="289" t="str">
        <f>IF(ISNUMBER(SEARCH("C", 'Dry_Litterbag Placem_Collection'!S107)),"YES","")</f>
        <v/>
      </c>
      <c r="AM106" s="289" t="str">
        <f>IF(ISNUMBER(SEARCH("H", 'Dry_Litterbag Placem_Collection'!S107)),"YES","")</f>
        <v/>
      </c>
      <c r="AN106" s="289" t="str">
        <f>IF(ISNUMBER(SEARCH("R", 'Dry_Litterbag Placem_Collection'!S107)),"YES","")</f>
        <v/>
      </c>
    </row>
    <row r="107" spans="1:40" ht="15" customHeight="1">
      <c r="A107" s="281" t="s">
        <v>2677</v>
      </c>
      <c r="B107" s="282">
        <f>'Dry_Litterbag Placem_Collection'!A108</f>
        <v>106</v>
      </c>
      <c r="C107" s="282" t="str">
        <f>'Dry_Litterbag Placem_Collection'!B108</f>
        <v xml:space="preserve">Mwantimba
</v>
      </c>
      <c r="D107" s="282" t="s">
        <v>2460</v>
      </c>
      <c r="E107" s="282" t="s">
        <v>2678</v>
      </c>
      <c r="F107" s="282">
        <v>2</v>
      </c>
      <c r="G107" s="283" t="str">
        <f>'Dry_Litterbag Placem_Collection'!C108</f>
        <v>Wet_Ag2_T2</v>
      </c>
      <c r="H107" s="284" t="s">
        <v>2559</v>
      </c>
      <c r="I107" s="285" t="s">
        <v>1147</v>
      </c>
      <c r="J107" s="282" t="str">
        <f>IF(ISBLANK('Dry_Litterbag Placem_Collection'!J108),"","G"&amp;""&amp;'Dry_Litterbag Placem_Collection'!J108)</f>
        <v>G20</v>
      </c>
      <c r="K107" s="286">
        <f>IFERROR(INDEX('Green_rooibos initial weight'!$C$5:$C$1749,MATCH(J107, 'Green_rooibos initial weight'!$A$5:$A$1749,0)),"")</f>
        <v>2.032</v>
      </c>
      <c r="L107" s="286">
        <f t="shared" si="5"/>
        <v>1.7822</v>
      </c>
      <c r="M107" s="291"/>
      <c r="N107" s="291"/>
      <c r="O107" s="286">
        <f>IF(IFERROR(INDEX('Both teabags AfterDry'!$D$3:$D$900,MATCH(J107,'Both teabags AfterDry'!$A$3:$A$900,0)),"")="","",(IFERROR(INDEX('Both teabags AfterDry'!$D$3:$D$900,MATCH(J107,'Both teabags AfterDry'!$A$3:$A$900,0)),"")))</f>
        <v>1.0826</v>
      </c>
      <c r="P107" s="286">
        <f t="shared" si="6"/>
        <v>0.93199999999999994</v>
      </c>
      <c r="Q107" s="291"/>
      <c r="R107" s="291"/>
      <c r="S107" s="287">
        <f>'Dry_Litterbag Placem_Collection'!E108</f>
        <v>42939</v>
      </c>
      <c r="T107" s="287">
        <f>IF('Dry_Litterbag Placem_Collection'!G108="","",'Dry_Litterbag Placem_Collection'!G108)</f>
        <v>43010</v>
      </c>
      <c r="U107" s="288">
        <f t="shared" si="4"/>
        <v>71</v>
      </c>
      <c r="V107" s="286">
        <f t="shared" si="7"/>
        <v>0.85020000000000007</v>
      </c>
      <c r="W107" s="286"/>
      <c r="X107" s="289">
        <f>IFERROR(INDEX(Rainfall_Dry!$O$2:$O$217,MATCH(B107, Rainfall_Dry!$A$2:$A$217,0)),"")</f>
        <v>137.19979645800001</v>
      </c>
      <c r="Y107" s="270">
        <v>34.344660194174757</v>
      </c>
      <c r="Z107" s="270">
        <v>19.22727272727273</v>
      </c>
      <c r="AA107" s="270">
        <v>46.428067078552509</v>
      </c>
      <c r="AB107" s="271" t="s">
        <v>2688</v>
      </c>
      <c r="AC107" s="270">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f>IFERROR(AVERAGE('Dry_Litterbag Placem_Collection'!O108,'Dry_Litterbag Placem_Collection'!R108),"")</f>
        <v>6.1</v>
      </c>
      <c r="AI107" s="290">
        <f>IFERROR(AVERAGE('Dry_Litterbag Placem_Collection'!N108,'Dry_Litterbag Placem_Collection'!Q108),"")</f>
        <v>31.3</v>
      </c>
      <c r="AJ107" s="289">
        <f>INDEX(Coordinates!$B$2:$B$197,MATCH(G107,Coordinates!$J$2:$J$197,0))</f>
        <v>-2.3697620069999998</v>
      </c>
      <c r="AK107" s="289">
        <f>INDEX(Coordinates!$C$2:$C$197,MATCH(G107,Coordinates!$J$2:$J$197,0))</f>
        <v>34.059730010000003</v>
      </c>
      <c r="AL107" s="289" t="str">
        <f>IF(ISNUMBER(SEARCH("C", 'Dry_Litterbag Placem_Collection'!S108)),"YES","")</f>
        <v/>
      </c>
      <c r="AM107" s="289" t="str">
        <f>IF(ISNUMBER(SEARCH("H", 'Dry_Litterbag Placem_Collection'!S108)),"YES","")</f>
        <v>YES</v>
      </c>
      <c r="AN107" s="289" t="str">
        <f>IF(ISNUMBER(SEARCH("R", 'Dry_Litterbag Placem_Collection'!S108)),"YES","")</f>
        <v/>
      </c>
    </row>
    <row r="108" spans="1:40" ht="15" customHeight="1">
      <c r="A108" s="281" t="s">
        <v>2677</v>
      </c>
      <c r="B108" s="282">
        <f>'Dry_Litterbag Placem_Collection'!A109</f>
        <v>107</v>
      </c>
      <c r="C108" s="282" t="str">
        <f>'Dry_Litterbag Placem_Collection'!B109</f>
        <v xml:space="preserve">Mwantimba
</v>
      </c>
      <c r="D108" s="282" t="s">
        <v>2460</v>
      </c>
      <c r="E108" s="282" t="s">
        <v>2678</v>
      </c>
      <c r="F108" s="282">
        <v>2</v>
      </c>
      <c r="G108" s="283" t="str">
        <f>'Dry_Litterbag Placem_Collection'!C109</f>
        <v>Wet_Ag2_T3</v>
      </c>
      <c r="H108" s="284" t="s">
        <v>2559</v>
      </c>
      <c r="I108" s="285" t="s">
        <v>1147</v>
      </c>
      <c r="J108" s="282" t="str">
        <f>IF(ISBLANK('Dry_Litterbag Placem_Collection'!J109),"","G"&amp;""&amp;'Dry_Litterbag Placem_Collection'!J109)</f>
        <v>G129</v>
      </c>
      <c r="K108" s="286">
        <f>IFERROR(INDEX('Green_rooibos initial weight'!$C$5:$C$1749,MATCH(J108, 'Green_rooibos initial weight'!$A$5:$A$1749,0)),"")</f>
        <v>1.9630000000000001</v>
      </c>
      <c r="L108" s="286">
        <f t="shared" si="5"/>
        <v>1.7132000000000001</v>
      </c>
      <c r="M108" s="291"/>
      <c r="N108" s="291"/>
      <c r="O108" s="286" t="str">
        <f>IF(IFERROR(INDEX('Both teabags AfterDry'!$D$3:$D$900,MATCH(J108,'Both teabags AfterDry'!$A$3:$A$900,0)),"")="","",(IFERROR(INDEX('Both teabags AfterDry'!$D$3:$D$900,MATCH(J108,'Both teabags AfterDry'!$A$3:$A$900,0)),"")))</f>
        <v/>
      </c>
      <c r="P108" s="286" t="str">
        <f t="shared" si="6"/>
        <v/>
      </c>
      <c r="Q108" s="291"/>
      <c r="R108" s="291"/>
      <c r="S108" s="287">
        <f>'Dry_Litterbag Placem_Collection'!E109</f>
        <v>42939</v>
      </c>
      <c r="T108" s="287">
        <f>IF('Dry_Litterbag Placem_Collection'!G109="","",'Dry_Litterbag Placem_Collection'!G109)</f>
        <v>43010</v>
      </c>
      <c r="U108" s="288">
        <f t="shared" si="4"/>
        <v>71</v>
      </c>
      <c r="V108" s="286" t="str">
        <f t="shared" si="7"/>
        <v/>
      </c>
      <c r="W108" s="286"/>
      <c r="X108" s="289">
        <f>IFERROR(INDEX(Rainfall_Dry!$O$2:$O$217,MATCH(B108, Rainfall_Dry!$A$2:$A$217,0)),"")</f>
        <v>137.19979645800001</v>
      </c>
      <c r="Y108" s="270">
        <v>34.344660194174757</v>
      </c>
      <c r="Z108" s="270">
        <v>19.22727272727273</v>
      </c>
      <c r="AA108" s="270">
        <v>46.428067078552509</v>
      </c>
      <c r="AB108" s="271" t="s">
        <v>2688</v>
      </c>
      <c r="AC108" s="270">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f>IFERROR(AVERAGE('Dry_Litterbag Placem_Collection'!O109,'Dry_Litterbag Placem_Collection'!R109),"")</f>
        <v>5.3</v>
      </c>
      <c r="AI108" s="290">
        <f>IFERROR(AVERAGE('Dry_Litterbag Placem_Collection'!N109,'Dry_Litterbag Placem_Collection'!Q109),"")</f>
        <v>30.200000000000003</v>
      </c>
      <c r="AJ108" s="289">
        <f>INDEX(Coordinates!$B$2:$B$197,MATCH(G108,Coordinates!$J$2:$J$197,0))</f>
        <v>-2.3698409649999999</v>
      </c>
      <c r="AK108" s="289">
        <f>INDEX(Coordinates!$C$2:$C$197,MATCH(G108,Coordinates!$J$2:$J$197,0))</f>
        <v>34.059814000000003</v>
      </c>
      <c r="AL108" s="289" t="str">
        <f>IF(ISNUMBER(SEARCH("C", 'Dry_Litterbag Placem_Collection'!S109)),"YES","")</f>
        <v>YES</v>
      </c>
      <c r="AM108" s="289" t="str">
        <f>IF(ISNUMBER(SEARCH("H", 'Dry_Litterbag Placem_Collection'!S109)),"YES","")</f>
        <v>YES</v>
      </c>
      <c r="AN108" s="289" t="str">
        <f>IF(ISNUMBER(SEARCH("R", 'Dry_Litterbag Placem_Collection'!S109)),"YES","")</f>
        <v/>
      </c>
    </row>
    <row r="109" spans="1:40" ht="15" customHeight="1">
      <c r="A109" s="281" t="s">
        <v>2677</v>
      </c>
      <c r="B109" s="282">
        <f>'Dry_Litterbag Placem_Collection'!A110</f>
        <v>108</v>
      </c>
      <c r="C109" s="282" t="str">
        <f>'Dry_Litterbag Placem_Collection'!B110</f>
        <v xml:space="preserve">Mwantimba
</v>
      </c>
      <c r="D109" s="282" t="s">
        <v>2460</v>
      </c>
      <c r="E109" s="282" t="s">
        <v>2678</v>
      </c>
      <c r="F109" s="282">
        <v>2</v>
      </c>
      <c r="G109" s="283" t="str">
        <f>'Dry_Litterbag Placem_Collection'!C110</f>
        <v>Wet_Ag2_T4</v>
      </c>
      <c r="H109" s="284" t="s">
        <v>2559</v>
      </c>
      <c r="I109" s="285" t="s">
        <v>1147</v>
      </c>
      <c r="J109" s="282" t="str">
        <f>IF(ISBLANK('Dry_Litterbag Placem_Collection'!J110),"","G"&amp;""&amp;'Dry_Litterbag Placem_Collection'!J110)</f>
        <v>G258</v>
      </c>
      <c r="K109" s="286">
        <f>IFERROR(INDEX('Green_rooibos initial weight'!$C$5:$C$1749,MATCH(J109, 'Green_rooibos initial weight'!$A$5:$A$1749,0)),"")</f>
        <v>2.1280000000000001</v>
      </c>
      <c r="L109" s="286">
        <f t="shared" si="5"/>
        <v>1.8782000000000001</v>
      </c>
      <c r="M109" s="291"/>
      <c r="N109" s="291"/>
      <c r="O109" s="286">
        <f>IF(IFERROR(INDEX('Both teabags AfterDry'!$D$3:$D$900,MATCH(J109,'Both teabags AfterDry'!$A$3:$A$900,0)),"")="","",(IFERROR(INDEX('Both teabags AfterDry'!$D$3:$D$900,MATCH(J109,'Both teabags AfterDry'!$A$3:$A$900,0)),"")))</f>
        <v>0.92730000000000001</v>
      </c>
      <c r="P109" s="286">
        <f t="shared" si="6"/>
        <v>0.77669999999999995</v>
      </c>
      <c r="Q109" s="291"/>
      <c r="R109" s="291"/>
      <c r="S109" s="287">
        <f>'Dry_Litterbag Placem_Collection'!E110</f>
        <v>42939</v>
      </c>
      <c r="T109" s="287">
        <f>IF('Dry_Litterbag Placem_Collection'!G110="","",'Dry_Litterbag Placem_Collection'!G110)</f>
        <v>43010</v>
      </c>
      <c r="U109" s="288">
        <f t="shared" si="4"/>
        <v>71</v>
      </c>
      <c r="V109" s="286">
        <f t="shared" si="7"/>
        <v>1.1015000000000001</v>
      </c>
      <c r="W109" s="286"/>
      <c r="X109" s="289">
        <f>IFERROR(INDEX(Rainfall_Dry!$O$2:$O$217,MATCH(B109, Rainfall_Dry!$A$2:$A$217,0)),"")</f>
        <v>137.19979645800001</v>
      </c>
      <c r="Y109" s="270">
        <v>34.344660194174757</v>
      </c>
      <c r="Z109" s="270">
        <v>19.22727272727273</v>
      </c>
      <c r="AA109" s="270">
        <v>46.428067078552509</v>
      </c>
      <c r="AB109" s="271" t="s">
        <v>2688</v>
      </c>
      <c r="AC109" s="270">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f>IFERROR(AVERAGE('Dry_Litterbag Placem_Collection'!O110,'Dry_Litterbag Placem_Collection'!R110),"")</f>
        <v>7.65</v>
      </c>
      <c r="AI109" s="290">
        <f>IFERROR(AVERAGE('Dry_Litterbag Placem_Collection'!N110,'Dry_Litterbag Placem_Collection'!Q110),"")</f>
        <v>31.8</v>
      </c>
      <c r="AJ109" s="289">
        <f>INDEX(Coordinates!$B$2:$B$197,MATCH(G109,Coordinates!$J$2:$J$197,0))</f>
        <v>-2.3698620030000002</v>
      </c>
      <c r="AK109" s="289">
        <f>INDEX(Coordinates!$C$2:$C$197,MATCH(G109,Coordinates!$J$2:$J$197,0))</f>
        <v>34.059759020000001</v>
      </c>
      <c r="AL109" s="289" t="str">
        <f>IF(ISNUMBER(SEARCH("C", 'Dry_Litterbag Placem_Collection'!S110)),"YES","")</f>
        <v>YES</v>
      </c>
      <c r="AM109" s="289" t="str">
        <f>IF(ISNUMBER(SEARCH("H", 'Dry_Litterbag Placem_Collection'!S110)),"YES","")</f>
        <v/>
      </c>
      <c r="AN109" s="289" t="str">
        <f>IF(ISNUMBER(SEARCH("R", 'Dry_Litterbag Placem_Collection'!S110)),"YES","")</f>
        <v/>
      </c>
    </row>
    <row r="110" spans="1:40" ht="15" customHeight="1">
      <c r="A110" s="281" t="s">
        <v>2677</v>
      </c>
      <c r="B110" s="282">
        <f>'Dry_Litterbag Placem_Collection'!A111</f>
        <v>109</v>
      </c>
      <c r="C110" s="282" t="str">
        <f>'Dry_Litterbag Placem_Collection'!B111</f>
        <v xml:space="preserve">Mwantimba
</v>
      </c>
      <c r="D110" s="282" t="s">
        <v>2460</v>
      </c>
      <c r="E110" s="282" t="s">
        <v>2678</v>
      </c>
      <c r="F110" s="282">
        <v>2</v>
      </c>
      <c r="G110" s="283" t="str">
        <f>'Dry_Litterbag Placem_Collection'!C111</f>
        <v>Wet_Ag2_T5</v>
      </c>
      <c r="H110" s="284" t="s">
        <v>2559</v>
      </c>
      <c r="I110" s="285" t="s">
        <v>1147</v>
      </c>
      <c r="J110" s="282" t="str">
        <f>IF(ISBLANK('Dry_Litterbag Placem_Collection'!J111),"","G"&amp;""&amp;'Dry_Litterbag Placem_Collection'!J111)</f>
        <v>G294</v>
      </c>
      <c r="K110" s="286">
        <f>IFERROR(INDEX('Green_rooibos initial weight'!$C$5:$C$1749,MATCH(J110, 'Green_rooibos initial weight'!$A$5:$A$1749,0)),"")</f>
        <v>1.994</v>
      </c>
      <c r="L110" s="286">
        <f t="shared" si="5"/>
        <v>1.7442</v>
      </c>
      <c r="M110" s="291"/>
      <c r="N110" s="291"/>
      <c r="O110" s="286">
        <f>IF(IFERROR(INDEX('Both teabags AfterDry'!$D$3:$D$900,MATCH(J110,'Both teabags AfterDry'!$A$3:$A$900,0)),"")="","",(IFERROR(INDEX('Both teabags AfterDry'!$D$3:$D$900,MATCH(J110,'Both teabags AfterDry'!$A$3:$A$900,0)),"")))</f>
        <v>0.93010000000000004</v>
      </c>
      <c r="P110" s="286">
        <f t="shared" si="6"/>
        <v>0.77950000000000008</v>
      </c>
      <c r="Q110" s="291"/>
      <c r="R110" s="291"/>
      <c r="S110" s="287">
        <f>'Dry_Litterbag Placem_Collection'!E111</f>
        <v>42939</v>
      </c>
      <c r="T110" s="287">
        <f>IF('Dry_Litterbag Placem_Collection'!G111="","",'Dry_Litterbag Placem_Collection'!G111)</f>
        <v>43010</v>
      </c>
      <c r="U110" s="288">
        <f t="shared" si="4"/>
        <v>71</v>
      </c>
      <c r="V110" s="286">
        <f t="shared" si="7"/>
        <v>0.96469999999999989</v>
      </c>
      <c r="W110" s="286"/>
      <c r="X110" s="289">
        <f>IFERROR(INDEX(Rainfall_Dry!$O$2:$O$217,MATCH(B110, Rainfall_Dry!$A$2:$A$217,0)),"")</f>
        <v>137.19979645800001</v>
      </c>
      <c r="Y110" s="270">
        <v>34.344660194174757</v>
      </c>
      <c r="Z110" s="270">
        <v>19.22727272727273</v>
      </c>
      <c r="AA110" s="270">
        <v>46.428067078552509</v>
      </c>
      <c r="AB110" s="271" t="s">
        <v>2688</v>
      </c>
      <c r="AC110" s="270">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f>IFERROR(AVERAGE('Dry_Litterbag Placem_Collection'!O111,'Dry_Litterbag Placem_Collection'!R111),"")</f>
        <v>7.5</v>
      </c>
      <c r="AI110" s="290">
        <f>IFERROR(AVERAGE('Dry_Litterbag Placem_Collection'!N111,'Dry_Litterbag Placem_Collection'!Q111),"")</f>
        <v>30.65</v>
      </c>
      <c r="AJ110" s="289">
        <f>INDEX(Coordinates!$B$2:$B$197,MATCH(G110,Coordinates!$J$2:$J$197,0))</f>
        <v>-2.3698390370000002</v>
      </c>
      <c r="AK110" s="289">
        <f>INDEX(Coordinates!$C$2:$C$197,MATCH(G110,Coordinates!$J$2:$J$197,0))</f>
        <v>34.059714</v>
      </c>
      <c r="AL110" s="289" t="str">
        <f>IF(ISNUMBER(SEARCH("C", 'Dry_Litterbag Placem_Collection'!S111)),"YES","")</f>
        <v/>
      </c>
      <c r="AM110" s="289" t="str">
        <f>IF(ISNUMBER(SEARCH("H", 'Dry_Litterbag Placem_Collection'!S111)),"YES","")</f>
        <v/>
      </c>
      <c r="AN110" s="289" t="str">
        <f>IF(ISNUMBER(SEARCH("R", 'Dry_Litterbag Placem_Collection'!S111)),"YES","")</f>
        <v/>
      </c>
    </row>
    <row r="111" spans="1:40" ht="15" customHeight="1">
      <c r="A111" s="281" t="s">
        <v>2677</v>
      </c>
      <c r="B111" s="282">
        <f>'Dry_Litterbag Placem_Collection'!A112</f>
        <v>110</v>
      </c>
      <c r="C111" s="282" t="str">
        <f>'Dry_Litterbag Placem_Collection'!B112</f>
        <v xml:space="preserve">Mwantimba
</v>
      </c>
      <c r="D111" s="282" t="s">
        <v>2460</v>
      </c>
      <c r="E111" s="282" t="s">
        <v>2678</v>
      </c>
      <c r="F111" s="282">
        <v>2</v>
      </c>
      <c r="G111" s="283" t="str">
        <f>'Dry_Litterbag Placem_Collection'!C112</f>
        <v>Wet_Ag2_T6</v>
      </c>
      <c r="H111" s="284" t="s">
        <v>2559</v>
      </c>
      <c r="I111" s="285" t="s">
        <v>1147</v>
      </c>
      <c r="J111" s="282" t="str">
        <f>IF(ISBLANK('Dry_Litterbag Placem_Collection'!J112),"","G"&amp;""&amp;'Dry_Litterbag Placem_Collection'!J112)</f>
        <v>G350</v>
      </c>
      <c r="K111" s="286">
        <f>IFERROR(INDEX('Green_rooibos initial weight'!$C$5:$C$1749,MATCH(J111, 'Green_rooibos initial weight'!$A$5:$A$1749,0)),"")</f>
        <v>2.0640000000000001</v>
      </c>
      <c r="L111" s="286">
        <f t="shared" si="5"/>
        <v>1.8142</v>
      </c>
      <c r="M111" s="291"/>
      <c r="N111" s="291"/>
      <c r="O111" s="286">
        <f>IF(IFERROR(INDEX('Both teabags AfterDry'!$D$3:$D$900,MATCH(J111,'Both teabags AfterDry'!$A$3:$A$900,0)),"")="","",(IFERROR(INDEX('Both teabags AfterDry'!$D$3:$D$900,MATCH(J111,'Both teabags AfterDry'!$A$3:$A$900,0)),"")))</f>
        <v>0.95640000000000003</v>
      </c>
      <c r="P111" s="286">
        <f t="shared" si="6"/>
        <v>0.80580000000000007</v>
      </c>
      <c r="Q111" s="291"/>
      <c r="R111" s="291"/>
      <c r="S111" s="287">
        <f>'Dry_Litterbag Placem_Collection'!E112</f>
        <v>42939</v>
      </c>
      <c r="T111" s="287">
        <f>IF('Dry_Litterbag Placem_Collection'!G112="","",'Dry_Litterbag Placem_Collection'!G112)</f>
        <v>43010</v>
      </c>
      <c r="U111" s="288">
        <f t="shared" si="4"/>
        <v>71</v>
      </c>
      <c r="V111" s="286">
        <f t="shared" si="7"/>
        <v>1.0084</v>
      </c>
      <c r="W111" s="286"/>
      <c r="X111" s="289">
        <f>IFERROR(INDEX(Rainfall_Dry!$O$2:$O$217,MATCH(B111, Rainfall_Dry!$A$2:$A$217,0)),"")</f>
        <v>137.19979645800001</v>
      </c>
      <c r="Y111" s="270">
        <v>34.344660194174757</v>
      </c>
      <c r="Z111" s="270">
        <v>19.22727272727273</v>
      </c>
      <c r="AA111" s="270">
        <v>46.428067078552509</v>
      </c>
      <c r="AB111" s="271" t="s">
        <v>2688</v>
      </c>
      <c r="AC111" s="270">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f>IFERROR(AVERAGE('Dry_Litterbag Placem_Collection'!O112,'Dry_Litterbag Placem_Collection'!R112),"")</f>
        <v>7.3500000000000005</v>
      </c>
      <c r="AI111" s="290">
        <f>IFERROR(AVERAGE('Dry_Litterbag Placem_Collection'!N112,'Dry_Litterbag Placem_Collection'!Q112),"")</f>
        <v>31.150000000000002</v>
      </c>
      <c r="AJ111" s="289">
        <f>INDEX(Coordinates!$B$2:$B$197,MATCH(G111,Coordinates!$J$2:$J$197,0))</f>
        <v>-2.3697549659999999</v>
      </c>
      <c r="AK111" s="289">
        <f>INDEX(Coordinates!$C$2:$C$197,MATCH(G111,Coordinates!$J$2:$J$197,0))</f>
        <v>34.059668989999999</v>
      </c>
      <c r="AL111" s="289" t="str">
        <f>IF(ISNUMBER(SEARCH("C", 'Dry_Litterbag Placem_Collection'!S112)),"YES","")</f>
        <v>YES</v>
      </c>
      <c r="AM111" s="289" t="str">
        <f>IF(ISNUMBER(SEARCH("H", 'Dry_Litterbag Placem_Collection'!S112)),"YES","")</f>
        <v>YES</v>
      </c>
      <c r="AN111" s="289" t="str">
        <f>IF(ISNUMBER(SEARCH("R", 'Dry_Litterbag Placem_Collection'!S112)),"YES","")</f>
        <v/>
      </c>
    </row>
    <row r="112" spans="1:40" ht="15" customHeight="1">
      <c r="A112" s="281" t="s">
        <v>2677</v>
      </c>
      <c r="B112" s="282">
        <f>'Dry_Litterbag Placem_Collection'!A113</f>
        <v>111</v>
      </c>
      <c r="C112" s="282" t="str">
        <f>'Dry_Litterbag Placem_Collection'!B113</f>
        <v xml:space="preserve">Mwantimba
</v>
      </c>
      <c r="D112" s="282" t="s">
        <v>2460</v>
      </c>
      <c r="E112" s="282" t="s">
        <v>2678</v>
      </c>
      <c r="F112" s="282">
        <v>2</v>
      </c>
      <c r="G112" s="283" t="str">
        <f>'Dry_Litterbag Placem_Collection'!C113</f>
        <v>Wet_Ag2_T7</v>
      </c>
      <c r="H112" s="284" t="s">
        <v>2559</v>
      </c>
      <c r="I112" s="285" t="s">
        <v>1147</v>
      </c>
      <c r="J112" s="282" t="str">
        <f>IF(ISBLANK('Dry_Litterbag Placem_Collection'!J113),"","G"&amp;""&amp;'Dry_Litterbag Placem_Collection'!J113)</f>
        <v>G274</v>
      </c>
      <c r="K112" s="286">
        <f>IFERROR(INDEX('Green_rooibos initial weight'!$C$5:$C$1749,MATCH(J112, 'Green_rooibos initial weight'!$A$5:$A$1749,0)),"")</f>
        <v>2.12</v>
      </c>
      <c r="L112" s="286">
        <f t="shared" si="5"/>
        <v>1.8702000000000001</v>
      </c>
      <c r="M112" s="291"/>
      <c r="N112" s="291"/>
      <c r="O112" s="286">
        <f>IF(IFERROR(INDEX('Both teabags AfterDry'!$D$3:$D$900,MATCH(J112,'Both teabags AfterDry'!$A$3:$A$900,0)),"")="","",(IFERROR(INDEX('Both teabags AfterDry'!$D$3:$D$900,MATCH(J112,'Both teabags AfterDry'!$A$3:$A$900,0)),"")))</f>
        <v>1.0779000000000001</v>
      </c>
      <c r="P112" s="286">
        <f t="shared" si="6"/>
        <v>0.92730000000000001</v>
      </c>
      <c r="Q112" s="291"/>
      <c r="R112" s="291"/>
      <c r="S112" s="287">
        <f>'Dry_Litterbag Placem_Collection'!E113</f>
        <v>42939</v>
      </c>
      <c r="T112" s="287">
        <f>IF('Dry_Litterbag Placem_Collection'!G113="","",'Dry_Litterbag Placem_Collection'!G113)</f>
        <v>43010</v>
      </c>
      <c r="U112" s="288">
        <f t="shared" si="4"/>
        <v>71</v>
      </c>
      <c r="V112" s="286">
        <f t="shared" si="7"/>
        <v>0.94290000000000007</v>
      </c>
      <c r="W112" s="286"/>
      <c r="X112" s="289">
        <f>IFERROR(INDEX(Rainfall_Dry!$O$2:$O$217,MATCH(B112, Rainfall_Dry!$A$2:$A$217,0)),"")</f>
        <v>137.19979645800001</v>
      </c>
      <c r="Y112" s="270">
        <v>34.344660194174757</v>
      </c>
      <c r="Z112" s="270">
        <v>19.22727272727273</v>
      </c>
      <c r="AA112" s="270">
        <v>46.428067078552509</v>
      </c>
      <c r="AB112" s="271" t="s">
        <v>2688</v>
      </c>
      <c r="AC112" s="270">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f>IFERROR(AVERAGE('Dry_Litterbag Placem_Collection'!O113,'Dry_Litterbag Placem_Collection'!R113),"")</f>
        <v>8.3000000000000007</v>
      </c>
      <c r="AI112" s="290">
        <f>IFERROR(AVERAGE('Dry_Litterbag Placem_Collection'!N113,'Dry_Litterbag Placem_Collection'!Q113),"")</f>
        <v>29.549999999999997</v>
      </c>
      <c r="AJ112" s="289">
        <f>INDEX(Coordinates!$B$2:$B$197,MATCH(G112,Coordinates!$J$2:$J$197,0))</f>
        <v>-2.3697330060000001</v>
      </c>
      <c r="AK112" s="289">
        <f>INDEX(Coordinates!$C$2:$C$197,MATCH(G112,Coordinates!$J$2:$J$197,0))</f>
        <v>34.059615010000002</v>
      </c>
      <c r="AL112" s="289" t="str">
        <f>IF(ISNUMBER(SEARCH("C", 'Dry_Litterbag Placem_Collection'!S113)),"YES","")</f>
        <v>YES</v>
      </c>
      <c r="AM112" s="289" t="str">
        <f>IF(ISNUMBER(SEARCH("H", 'Dry_Litterbag Placem_Collection'!S113)),"YES","")</f>
        <v/>
      </c>
      <c r="AN112" s="289" t="str">
        <f>IF(ISNUMBER(SEARCH("R", 'Dry_Litterbag Placem_Collection'!S113)),"YES","")</f>
        <v/>
      </c>
    </row>
    <row r="113" spans="1:40" ht="15" customHeight="1">
      <c r="A113" s="281" t="s">
        <v>2677</v>
      </c>
      <c r="B113" s="282">
        <f>'Dry_Litterbag Placem_Collection'!A114</f>
        <v>112</v>
      </c>
      <c r="C113" s="282" t="str">
        <f>'Dry_Litterbag Placem_Collection'!B114</f>
        <v xml:space="preserve">Mwantimba
</v>
      </c>
      <c r="D113" s="282" t="s">
        <v>2460</v>
      </c>
      <c r="E113" s="282" t="s">
        <v>2678</v>
      </c>
      <c r="F113" s="282">
        <v>2</v>
      </c>
      <c r="G113" s="283" t="str">
        <f>'Dry_Litterbag Placem_Collection'!C114</f>
        <v>Wet_Ag2_T8</v>
      </c>
      <c r="H113" s="284" t="s">
        <v>2559</v>
      </c>
      <c r="I113" s="285" t="s">
        <v>1147</v>
      </c>
      <c r="J113" s="282" t="str">
        <f>IF(ISBLANK('Dry_Litterbag Placem_Collection'!J114),"","G"&amp;""&amp;'Dry_Litterbag Placem_Collection'!J114)</f>
        <v/>
      </c>
      <c r="K113" s="286" t="str">
        <f>IFERROR(INDEX('Green_rooibos initial weight'!$C$5:$C$1749,MATCH(J113, 'Green_rooibos initial weight'!$A$5:$A$1749,0)),"")</f>
        <v/>
      </c>
      <c r="L113" s="286" t="str">
        <f t="shared" si="5"/>
        <v/>
      </c>
      <c r="M113" s="291"/>
      <c r="N113" s="291"/>
      <c r="O113" s="286" t="str">
        <f>IF(IFERROR(INDEX('Both teabags AfterDry'!$D$3:$D$900,MATCH(J113,'Both teabags AfterDry'!$A$3:$A$900,0)),"")="","",(IFERROR(INDEX('Both teabags AfterDry'!$D$3:$D$900,MATCH(J113,'Both teabags AfterDry'!$A$3:$A$900,0)),"")))</f>
        <v/>
      </c>
      <c r="P113" s="286" t="str">
        <f t="shared" si="6"/>
        <v/>
      </c>
      <c r="Q113" s="291"/>
      <c r="R113" s="291"/>
      <c r="S113" s="287">
        <f>'Dry_Litterbag Placem_Collection'!E114</f>
        <v>0</v>
      </c>
      <c r="T113" s="287" t="str">
        <f>IF('Dry_Litterbag Placem_Collection'!G114="","",'Dry_Litterbag Placem_Collection'!G114)</f>
        <v/>
      </c>
      <c r="U113" s="288" t="str">
        <f t="shared" si="4"/>
        <v/>
      </c>
      <c r="V113" s="286" t="str">
        <f t="shared" si="7"/>
        <v/>
      </c>
      <c r="W113" s="286"/>
      <c r="X113" s="289" t="str">
        <f>IFERROR(INDEX(Rainfall_Dry!$O$2:$O$217,MATCH(B113, Rainfall_Dry!$A$2:$A$217,0)),"")</f>
        <v/>
      </c>
      <c r="Y113" s="270">
        <v>34.344660194174757</v>
      </c>
      <c r="Z113" s="270">
        <v>19.22727272727273</v>
      </c>
      <c r="AA113" s="270">
        <v>46.428067078552509</v>
      </c>
      <c r="AB113" s="271" t="s">
        <v>2688</v>
      </c>
      <c r="AC113" s="270">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t="str">
        <f>IFERROR(AVERAGE('Dry_Litterbag Placem_Collection'!O114,'Dry_Litterbag Placem_Collection'!R114),"")</f>
        <v/>
      </c>
      <c r="AI113" s="290" t="str">
        <f>IFERROR(AVERAGE('Dry_Litterbag Placem_Collection'!N114,'Dry_Litterbag Placem_Collection'!Q114),"")</f>
        <v/>
      </c>
      <c r="AJ113" s="289">
        <f>INDEX(Coordinates!$B$2:$B$197,MATCH(G113,Coordinates!$J$2:$J$197,0))</f>
        <v>-2.36967098</v>
      </c>
      <c r="AK113" s="289">
        <f>INDEX(Coordinates!$C$2:$C$197,MATCH(G113,Coordinates!$J$2:$J$197,0))</f>
        <v>34.059735959999998</v>
      </c>
      <c r="AL113" s="289" t="str">
        <f>IF(ISNUMBER(SEARCH("C", 'Dry_Litterbag Placem_Collection'!S114)),"YES","")</f>
        <v/>
      </c>
      <c r="AM113" s="289" t="str">
        <f>IF(ISNUMBER(SEARCH("H", 'Dry_Litterbag Placem_Collection'!S114)),"YES","")</f>
        <v/>
      </c>
      <c r="AN113" s="289" t="str">
        <f>IF(ISNUMBER(SEARCH("R", 'Dry_Litterbag Placem_Collection'!S114)),"YES","")</f>
        <v/>
      </c>
    </row>
    <row r="114" spans="1:40" ht="15" customHeight="1">
      <c r="A114" s="281" t="s">
        <v>2677</v>
      </c>
      <c r="B114" s="282">
        <f>'Dry_Litterbag Placem_Collection'!A115</f>
        <v>113</v>
      </c>
      <c r="C114" s="282" t="str">
        <f>'Dry_Litterbag Placem_Collection'!B115</f>
        <v xml:space="preserve">Mwantimba
</v>
      </c>
      <c r="D114" s="282" t="s">
        <v>2460</v>
      </c>
      <c r="E114" s="282" t="s">
        <v>2678</v>
      </c>
      <c r="F114" s="282">
        <v>3</v>
      </c>
      <c r="G114" s="283" t="str">
        <f>'Dry_Litterbag Placem_Collection'!C115</f>
        <v>Wet_Ag3_T1</v>
      </c>
      <c r="H114" s="284" t="s">
        <v>2559</v>
      </c>
      <c r="I114" s="285" t="s">
        <v>1147</v>
      </c>
      <c r="J114" s="282" t="str">
        <f>IF(ISBLANK('Dry_Litterbag Placem_Collection'!J115),"","G"&amp;""&amp;'Dry_Litterbag Placem_Collection'!J115)</f>
        <v>G314</v>
      </c>
      <c r="K114" s="286">
        <f>IFERROR(INDEX('Green_rooibos initial weight'!$C$5:$C$1749,MATCH(J114, 'Green_rooibos initial weight'!$A$5:$A$1749,0)),"")</f>
        <v>2.0430000000000001</v>
      </c>
      <c r="L114" s="286">
        <f t="shared" si="5"/>
        <v>1.7932000000000001</v>
      </c>
      <c r="M114" s="291"/>
      <c r="N114" s="291"/>
      <c r="O114" s="286">
        <f>IF(IFERROR(INDEX('Both teabags AfterDry'!$D$3:$D$900,MATCH(J114,'Both teabags AfterDry'!$A$3:$A$900,0)),"")="","",(IFERROR(INDEX('Both teabags AfterDry'!$D$3:$D$900,MATCH(J114,'Both teabags AfterDry'!$A$3:$A$900,0)),"")))</f>
        <v>0.78080000000000005</v>
      </c>
      <c r="P114" s="286">
        <f t="shared" si="6"/>
        <v>0.63020000000000009</v>
      </c>
      <c r="Q114" s="291"/>
      <c r="R114" s="291"/>
      <c r="S114" s="287">
        <f>'Dry_Litterbag Placem_Collection'!E115</f>
        <v>42939</v>
      </c>
      <c r="T114" s="287">
        <f>IF('Dry_Litterbag Placem_Collection'!G115="","",'Dry_Litterbag Placem_Collection'!G115)</f>
        <v>43008</v>
      </c>
      <c r="U114" s="288">
        <f t="shared" si="4"/>
        <v>69</v>
      </c>
      <c r="V114" s="286">
        <f t="shared" si="7"/>
        <v>1.163</v>
      </c>
      <c r="W114" s="286"/>
      <c r="X114" s="289">
        <f>IFERROR(INDEX(Rainfall_Dry!$O$2:$O$217,MATCH(B114, Rainfall_Dry!$A$2:$A$217,0)),"")</f>
        <v>136.27214243</v>
      </c>
      <c r="Y114" s="270">
        <v>27.96</v>
      </c>
      <c r="Z114" s="270">
        <v>4.9200000000000017</v>
      </c>
      <c r="AA114" s="270">
        <v>67.12</v>
      </c>
      <c r="AB114" s="271" t="s">
        <v>2688</v>
      </c>
      <c r="AC114" s="270">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f>IFERROR(AVERAGE('Dry_Litterbag Placem_Collection'!O115,'Dry_Litterbag Placem_Collection'!R115),"")</f>
        <v>6.35</v>
      </c>
      <c r="AI114" s="290">
        <f>IFERROR(AVERAGE('Dry_Litterbag Placem_Collection'!N115,'Dry_Litterbag Placem_Collection'!Q115),"")</f>
        <v>28.9</v>
      </c>
      <c r="AJ114" s="289">
        <f>INDEX(Coordinates!$B$2:$B$197,MATCH(G114,Coordinates!$J$2:$J$197,0))</f>
        <v>-2.3487199940000001</v>
      </c>
      <c r="AK114" s="289">
        <f>INDEX(Coordinates!$C$2:$C$197,MATCH(G114,Coordinates!$J$2:$J$197,0))</f>
        <v>34.051391029999998</v>
      </c>
      <c r="AL114" s="289" t="str">
        <f>IF(ISNUMBER(SEARCH("C", 'Dry_Litterbag Placem_Collection'!S115)),"YES","")</f>
        <v/>
      </c>
      <c r="AM114" s="289" t="str">
        <f>IF(ISNUMBER(SEARCH("H", 'Dry_Litterbag Placem_Collection'!S115)),"YES","")</f>
        <v/>
      </c>
      <c r="AN114" s="289" t="str">
        <f>IF(ISNUMBER(SEARCH("R", 'Dry_Litterbag Placem_Collection'!S115)),"YES","")</f>
        <v>YES</v>
      </c>
    </row>
    <row r="115" spans="1:40" ht="15" customHeight="1">
      <c r="A115" s="281" t="s">
        <v>2677</v>
      </c>
      <c r="B115" s="282">
        <f>'Dry_Litterbag Placem_Collection'!A116</f>
        <v>114</v>
      </c>
      <c r="C115" s="282" t="str">
        <f>'Dry_Litterbag Placem_Collection'!B116</f>
        <v xml:space="preserve">Mwantimba
</v>
      </c>
      <c r="D115" s="282" t="s">
        <v>2460</v>
      </c>
      <c r="E115" s="282" t="s">
        <v>2678</v>
      </c>
      <c r="F115" s="282">
        <v>3</v>
      </c>
      <c r="G115" s="283" t="str">
        <f>'Dry_Litterbag Placem_Collection'!C116</f>
        <v>Wet_Ag3_T2</v>
      </c>
      <c r="H115" s="284" t="s">
        <v>2559</v>
      </c>
      <c r="I115" s="285" t="s">
        <v>1147</v>
      </c>
      <c r="J115" s="282" t="str">
        <f>IF(ISBLANK('Dry_Litterbag Placem_Collection'!J116),"","G"&amp;""&amp;'Dry_Litterbag Placem_Collection'!J116)</f>
        <v>G263</v>
      </c>
      <c r="K115" s="286">
        <f>IFERROR(INDEX('Green_rooibos initial weight'!$C$5:$C$1749,MATCH(J115, 'Green_rooibos initial weight'!$A$5:$A$1749,0)),"")</f>
        <v>2.0960000000000001</v>
      </c>
      <c r="L115" s="286">
        <f t="shared" si="5"/>
        <v>1.8462000000000001</v>
      </c>
      <c r="M115" s="291"/>
      <c r="N115" s="291"/>
      <c r="O115" s="286">
        <f>IF(IFERROR(INDEX('Both teabags AfterDry'!$D$3:$D$900,MATCH(J115,'Both teabags AfterDry'!$A$3:$A$900,0)),"")="","",(IFERROR(INDEX('Both teabags AfterDry'!$D$3:$D$900,MATCH(J115,'Both teabags AfterDry'!$A$3:$A$900,0)),"")))</f>
        <v>0.83330000000000004</v>
      </c>
      <c r="P115" s="286">
        <f t="shared" si="6"/>
        <v>0.68270000000000008</v>
      </c>
      <c r="Q115" s="291"/>
      <c r="R115" s="291"/>
      <c r="S115" s="287">
        <f>'Dry_Litterbag Placem_Collection'!E116</f>
        <v>42939</v>
      </c>
      <c r="T115" s="287">
        <f>IF('Dry_Litterbag Placem_Collection'!G116="","",'Dry_Litterbag Placem_Collection'!G116)</f>
        <v>43008</v>
      </c>
      <c r="U115" s="288">
        <f t="shared" si="4"/>
        <v>69</v>
      </c>
      <c r="V115" s="286">
        <f t="shared" si="7"/>
        <v>1.1635</v>
      </c>
      <c r="W115" s="286"/>
      <c r="X115" s="289">
        <f>IFERROR(INDEX(Rainfall_Dry!$O$2:$O$217,MATCH(B115, Rainfall_Dry!$A$2:$A$217,0)),"")</f>
        <v>136.27214243</v>
      </c>
      <c r="Y115" s="270">
        <v>27.96</v>
      </c>
      <c r="Z115" s="270">
        <v>4.9200000000000017</v>
      </c>
      <c r="AA115" s="270">
        <v>67.12</v>
      </c>
      <c r="AB115" s="271" t="s">
        <v>2688</v>
      </c>
      <c r="AC115" s="270">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f>IFERROR(AVERAGE('Dry_Litterbag Placem_Collection'!O116,'Dry_Litterbag Placem_Collection'!R116),"")</f>
        <v>12.1</v>
      </c>
      <c r="AI115" s="290">
        <f>IFERROR(AVERAGE('Dry_Litterbag Placem_Collection'!N116,'Dry_Litterbag Placem_Collection'!Q116),"")</f>
        <v>28.1</v>
      </c>
      <c r="AJ115" s="289">
        <f>INDEX(Coordinates!$B$2:$B$197,MATCH(G115,Coordinates!$J$2:$J$197,0))</f>
        <v>-2.348716976</v>
      </c>
      <c r="AK115" s="289">
        <f>INDEX(Coordinates!$C$2:$C$197,MATCH(G115,Coordinates!$J$2:$J$197,0))</f>
        <v>34.051484989999999</v>
      </c>
      <c r="AL115" s="289" t="str">
        <f>IF(ISNUMBER(SEARCH("C", 'Dry_Litterbag Placem_Collection'!S116)),"YES","")</f>
        <v/>
      </c>
      <c r="AM115" s="289" t="str">
        <f>IF(ISNUMBER(SEARCH("H", 'Dry_Litterbag Placem_Collection'!S116)),"YES","")</f>
        <v/>
      </c>
      <c r="AN115" s="289" t="str">
        <f>IF(ISNUMBER(SEARCH("R", 'Dry_Litterbag Placem_Collection'!S116)),"YES","")</f>
        <v/>
      </c>
    </row>
    <row r="116" spans="1:40" ht="15" customHeight="1">
      <c r="A116" s="281" t="s">
        <v>2677</v>
      </c>
      <c r="B116" s="282">
        <f>'Dry_Litterbag Placem_Collection'!A117</f>
        <v>115</v>
      </c>
      <c r="C116" s="282" t="str">
        <f>'Dry_Litterbag Placem_Collection'!B117</f>
        <v xml:space="preserve">Mwantimba
</v>
      </c>
      <c r="D116" s="282" t="s">
        <v>2460</v>
      </c>
      <c r="E116" s="282" t="s">
        <v>2678</v>
      </c>
      <c r="F116" s="282">
        <v>3</v>
      </c>
      <c r="G116" s="283" t="str">
        <f>'Dry_Litterbag Placem_Collection'!C117</f>
        <v>Wet_Ag3_T3</v>
      </c>
      <c r="H116" s="284" t="s">
        <v>2559</v>
      </c>
      <c r="I116" s="285" t="s">
        <v>1147</v>
      </c>
      <c r="J116" s="282" t="str">
        <f>IF(ISBLANK('Dry_Litterbag Placem_Collection'!J117),"","G"&amp;""&amp;'Dry_Litterbag Placem_Collection'!J117)</f>
        <v>G125</v>
      </c>
      <c r="K116" s="286">
        <f>IFERROR(INDEX('Green_rooibos initial weight'!$C$5:$C$1749,MATCH(J116, 'Green_rooibos initial weight'!$A$5:$A$1749,0)),"")</f>
        <v>2.0979999999999999</v>
      </c>
      <c r="L116" s="286">
        <f t="shared" si="5"/>
        <v>1.8481999999999998</v>
      </c>
      <c r="M116" s="291"/>
      <c r="N116" s="291"/>
      <c r="O116" s="286">
        <f>IF(IFERROR(INDEX('Both teabags AfterDry'!$D$3:$D$900,MATCH(J116,'Both teabags AfterDry'!$A$3:$A$900,0)),"")="","",(IFERROR(INDEX('Both teabags AfterDry'!$D$3:$D$900,MATCH(J116,'Both teabags AfterDry'!$A$3:$A$900,0)),"")))</f>
        <v>0.78120000000000001</v>
      </c>
      <c r="P116" s="286">
        <f t="shared" si="6"/>
        <v>0.63060000000000005</v>
      </c>
      <c r="Q116" s="291"/>
      <c r="R116" s="291"/>
      <c r="S116" s="287">
        <f>'Dry_Litterbag Placem_Collection'!E117</f>
        <v>42939</v>
      </c>
      <c r="T116" s="287">
        <f>IF('Dry_Litterbag Placem_Collection'!G117="","",'Dry_Litterbag Placem_Collection'!G117)</f>
        <v>43008</v>
      </c>
      <c r="U116" s="288">
        <f t="shared" si="4"/>
        <v>69</v>
      </c>
      <c r="V116" s="286">
        <f t="shared" si="7"/>
        <v>1.2175999999999998</v>
      </c>
      <c r="W116" s="286"/>
      <c r="X116" s="289">
        <f>IFERROR(INDEX(Rainfall_Dry!$O$2:$O$217,MATCH(B116, Rainfall_Dry!$A$2:$A$217,0)),"")</f>
        <v>136.27214243</v>
      </c>
      <c r="Y116" s="270">
        <v>27.96</v>
      </c>
      <c r="Z116" s="270">
        <v>4.9200000000000017</v>
      </c>
      <c r="AA116" s="270">
        <v>67.12</v>
      </c>
      <c r="AB116" s="271" t="s">
        <v>2688</v>
      </c>
      <c r="AC116" s="270">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f>IFERROR(AVERAGE('Dry_Litterbag Placem_Collection'!O117,'Dry_Litterbag Placem_Collection'!R117),"")</f>
        <v>6.9</v>
      </c>
      <c r="AI116" s="290">
        <f>IFERROR(AVERAGE('Dry_Litterbag Placem_Collection'!N117,'Dry_Litterbag Placem_Collection'!Q117),"")</f>
        <v>28.95</v>
      </c>
      <c r="AJ116" s="289">
        <f>INDEX(Coordinates!$B$2:$B$197,MATCH(G116,Coordinates!$J$2:$J$197,0))</f>
        <v>-2.3487800079999999</v>
      </c>
      <c r="AK116" s="289">
        <f>INDEX(Coordinates!$C$2:$C$197,MATCH(G116,Coordinates!$J$2:$J$197,0))</f>
        <v>34.051495969999998</v>
      </c>
      <c r="AL116" s="289" t="str">
        <f>IF(ISNUMBER(SEARCH("C", 'Dry_Litterbag Placem_Collection'!S117)),"YES","")</f>
        <v/>
      </c>
      <c r="AM116" s="289" t="str">
        <f>IF(ISNUMBER(SEARCH("H", 'Dry_Litterbag Placem_Collection'!S117)),"YES","")</f>
        <v/>
      </c>
      <c r="AN116" s="289" t="str">
        <f>IF(ISNUMBER(SEARCH("R", 'Dry_Litterbag Placem_Collection'!S117)),"YES","")</f>
        <v>YES</v>
      </c>
    </row>
    <row r="117" spans="1:40" ht="15" customHeight="1">
      <c r="A117" s="281" t="s">
        <v>2677</v>
      </c>
      <c r="B117" s="282">
        <f>'Dry_Litterbag Placem_Collection'!A118</f>
        <v>116</v>
      </c>
      <c r="C117" s="282" t="str">
        <f>'Dry_Litterbag Placem_Collection'!B118</f>
        <v xml:space="preserve">Mwantimba
</v>
      </c>
      <c r="D117" s="282" t="s">
        <v>2460</v>
      </c>
      <c r="E117" s="282" t="s">
        <v>2678</v>
      </c>
      <c r="F117" s="282">
        <v>3</v>
      </c>
      <c r="G117" s="283" t="str">
        <f>'Dry_Litterbag Placem_Collection'!C118</f>
        <v>Wet_Ag3_T4</v>
      </c>
      <c r="H117" s="284" t="s">
        <v>2559</v>
      </c>
      <c r="I117" s="285" t="s">
        <v>1147</v>
      </c>
      <c r="J117" s="282" t="str">
        <f>IF(ISBLANK('Dry_Litterbag Placem_Collection'!J118),"","G"&amp;""&amp;'Dry_Litterbag Placem_Collection'!J118)</f>
        <v>G189</v>
      </c>
      <c r="K117" s="286">
        <f>IFERROR(INDEX('Green_rooibos initial weight'!$C$5:$C$1749,MATCH(J117, 'Green_rooibos initial weight'!$A$5:$A$1749,0)),"")</f>
        <v>2.0059999999999998</v>
      </c>
      <c r="L117" s="286">
        <f t="shared" si="5"/>
        <v>1.7561999999999998</v>
      </c>
      <c r="M117" s="291"/>
      <c r="N117" s="291"/>
      <c r="O117" s="286">
        <f>IF(IFERROR(INDEX('Both teabags AfterDry'!$D$3:$D$900,MATCH(J117,'Both teabags AfterDry'!$A$3:$A$900,0)),"")="","",(IFERROR(INDEX('Both teabags AfterDry'!$D$3:$D$900,MATCH(J117,'Both teabags AfterDry'!$A$3:$A$900,0)),"")))</f>
        <v>0.76890000000000003</v>
      </c>
      <c r="P117" s="286">
        <f t="shared" si="6"/>
        <v>0.61830000000000007</v>
      </c>
      <c r="Q117" s="291"/>
      <c r="R117" s="291"/>
      <c r="S117" s="287">
        <f>'Dry_Litterbag Placem_Collection'!E118</f>
        <v>42939</v>
      </c>
      <c r="T117" s="287">
        <f>IF('Dry_Litterbag Placem_Collection'!G118="","",'Dry_Litterbag Placem_Collection'!G118)</f>
        <v>43008</v>
      </c>
      <c r="U117" s="288">
        <f t="shared" si="4"/>
        <v>69</v>
      </c>
      <c r="V117" s="286">
        <f t="shared" si="7"/>
        <v>1.1378999999999997</v>
      </c>
      <c r="W117" s="286"/>
      <c r="X117" s="289">
        <f>IFERROR(INDEX(Rainfall_Dry!$O$2:$O$217,MATCH(B117, Rainfall_Dry!$A$2:$A$217,0)),"")</f>
        <v>136.27214243</v>
      </c>
      <c r="Y117" s="270">
        <v>27.96</v>
      </c>
      <c r="Z117" s="270">
        <v>4.9200000000000017</v>
      </c>
      <c r="AA117" s="270">
        <v>67.12</v>
      </c>
      <c r="AB117" s="271" t="s">
        <v>2688</v>
      </c>
      <c r="AC117" s="270">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f>IFERROR(AVERAGE('Dry_Litterbag Placem_Collection'!O118,'Dry_Litterbag Placem_Collection'!R118),"")</f>
        <v>8.65</v>
      </c>
      <c r="AI117" s="290">
        <f>IFERROR(AVERAGE('Dry_Litterbag Placem_Collection'!N118,'Dry_Litterbag Placem_Collection'!Q118),"")</f>
        <v>29.799999999999997</v>
      </c>
      <c r="AJ117" s="289">
        <f>INDEX(Coordinates!$B$2:$B$197,MATCH(G117,Coordinates!$J$2:$J$197,0))</f>
        <v>-2.3488120270000001</v>
      </c>
      <c r="AK117" s="289">
        <f>INDEX(Coordinates!$C$2:$C$197,MATCH(G117,Coordinates!$J$2:$J$197,0))</f>
        <v>34.05146697</v>
      </c>
      <c r="AL117" s="289" t="str">
        <f>IF(ISNUMBER(SEARCH("C", 'Dry_Litterbag Placem_Collection'!S118)),"YES","")</f>
        <v/>
      </c>
      <c r="AM117" s="289" t="str">
        <f>IF(ISNUMBER(SEARCH("H", 'Dry_Litterbag Placem_Collection'!S118)),"YES","")</f>
        <v/>
      </c>
      <c r="AN117" s="289" t="str">
        <f>IF(ISNUMBER(SEARCH("R", 'Dry_Litterbag Placem_Collection'!S118)),"YES","")</f>
        <v>YES</v>
      </c>
    </row>
    <row r="118" spans="1:40" ht="15" customHeight="1">
      <c r="A118" s="281" t="s">
        <v>2677</v>
      </c>
      <c r="B118" s="282">
        <f>'Dry_Litterbag Placem_Collection'!A119</f>
        <v>117</v>
      </c>
      <c r="C118" s="282" t="str">
        <f>'Dry_Litterbag Placem_Collection'!B119</f>
        <v xml:space="preserve">Mwantimba
</v>
      </c>
      <c r="D118" s="282" t="s">
        <v>2460</v>
      </c>
      <c r="E118" s="282" t="s">
        <v>2678</v>
      </c>
      <c r="F118" s="282">
        <v>3</v>
      </c>
      <c r="G118" s="283" t="str">
        <f>'Dry_Litterbag Placem_Collection'!C119</f>
        <v>Wet_Ag3_T5</v>
      </c>
      <c r="H118" s="284" t="s">
        <v>2559</v>
      </c>
      <c r="I118" s="285" t="s">
        <v>1147</v>
      </c>
      <c r="J118" s="282" t="str">
        <f>IF(ISBLANK('Dry_Litterbag Placem_Collection'!J119),"","G"&amp;""&amp;'Dry_Litterbag Placem_Collection'!J119)</f>
        <v>G533</v>
      </c>
      <c r="K118" s="286">
        <f>IFERROR(INDEX('Green_rooibos initial weight'!$C$5:$C$1749,MATCH(J118, 'Green_rooibos initial weight'!$A$5:$A$1749,0)),"")</f>
        <v>2.1070000000000002</v>
      </c>
      <c r="L118" s="286">
        <f t="shared" si="5"/>
        <v>1.8572000000000002</v>
      </c>
      <c r="M118" s="291"/>
      <c r="N118" s="291"/>
      <c r="O118" s="286" t="str">
        <f>IF(IFERROR(INDEX('Both teabags AfterDry'!$D$3:$D$900,MATCH(J118,'Both teabags AfterDry'!$A$3:$A$900,0)),"")="","",(IFERROR(INDEX('Both teabags AfterDry'!$D$3:$D$900,MATCH(J118,'Both teabags AfterDry'!$A$3:$A$900,0)),"")))</f>
        <v/>
      </c>
      <c r="P118" s="286" t="str">
        <f t="shared" si="6"/>
        <v/>
      </c>
      <c r="Q118" s="291"/>
      <c r="R118" s="291"/>
      <c r="S118" s="287">
        <f>'Dry_Litterbag Placem_Collection'!E119</f>
        <v>42939</v>
      </c>
      <c r="T118" s="287">
        <f>IF('Dry_Litterbag Placem_Collection'!G119="","",'Dry_Litterbag Placem_Collection'!G119)</f>
        <v>43008</v>
      </c>
      <c r="U118" s="288">
        <f t="shared" si="4"/>
        <v>69</v>
      </c>
      <c r="V118" s="286" t="str">
        <f t="shared" si="7"/>
        <v/>
      </c>
      <c r="W118" s="286"/>
      <c r="X118" s="289">
        <f>IFERROR(INDEX(Rainfall_Dry!$O$2:$O$217,MATCH(B118, Rainfall_Dry!$A$2:$A$217,0)),"")</f>
        <v>136.27214243</v>
      </c>
      <c r="Y118" s="270">
        <v>27.96</v>
      </c>
      <c r="Z118" s="270">
        <v>4.9200000000000017</v>
      </c>
      <c r="AA118" s="270">
        <v>67.12</v>
      </c>
      <c r="AB118" s="271" t="s">
        <v>2688</v>
      </c>
      <c r="AC118" s="270">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f>IFERROR(AVERAGE('Dry_Litterbag Placem_Collection'!O119,'Dry_Litterbag Placem_Collection'!R119),"")</f>
        <v>10.149999999999999</v>
      </c>
      <c r="AI118" s="290">
        <f>IFERROR(AVERAGE('Dry_Litterbag Placem_Collection'!N119,'Dry_Litterbag Placem_Collection'!Q119),"")</f>
        <v>29.05</v>
      </c>
      <c r="AJ118" s="289">
        <f>INDEX(Coordinates!$B$2:$B$197,MATCH(G118,Coordinates!$J$2:$J$197,0))</f>
        <v>-2.348814961</v>
      </c>
      <c r="AK118" s="289">
        <f>INDEX(Coordinates!$C$2:$C$197,MATCH(G118,Coordinates!$J$2:$J$197,0))</f>
        <v>34.051439979999998</v>
      </c>
      <c r="AL118" s="289" t="str">
        <f>IF(ISNUMBER(SEARCH("C", 'Dry_Litterbag Placem_Collection'!S119)),"YES","")</f>
        <v/>
      </c>
      <c r="AM118" s="289" t="str">
        <f>IF(ISNUMBER(SEARCH("H", 'Dry_Litterbag Placem_Collection'!S119)),"YES","")</f>
        <v/>
      </c>
      <c r="AN118" s="289" t="str">
        <f>IF(ISNUMBER(SEARCH("R", 'Dry_Litterbag Placem_Collection'!S119)),"YES","")</f>
        <v>YES</v>
      </c>
    </row>
    <row r="119" spans="1:40" ht="15" customHeight="1">
      <c r="A119" s="281" t="s">
        <v>2677</v>
      </c>
      <c r="B119" s="282">
        <f>'Dry_Litterbag Placem_Collection'!A120</f>
        <v>118</v>
      </c>
      <c r="C119" s="282" t="str">
        <f>'Dry_Litterbag Placem_Collection'!B120</f>
        <v xml:space="preserve">Mwantimba
</v>
      </c>
      <c r="D119" s="282" t="s">
        <v>2460</v>
      </c>
      <c r="E119" s="282" t="s">
        <v>2678</v>
      </c>
      <c r="F119" s="282">
        <v>3</v>
      </c>
      <c r="G119" s="283" t="str">
        <f>'Dry_Litterbag Placem_Collection'!C120</f>
        <v>Wet_Ag3_T6</v>
      </c>
      <c r="H119" s="284" t="s">
        <v>2559</v>
      </c>
      <c r="I119" s="285" t="s">
        <v>1147</v>
      </c>
      <c r="J119" s="282" t="str">
        <f>IF(ISBLANK('Dry_Litterbag Placem_Collection'!J120),"","G"&amp;""&amp;'Dry_Litterbag Placem_Collection'!J120)</f>
        <v>G200</v>
      </c>
      <c r="K119" s="286">
        <f>IFERROR(INDEX('Green_rooibos initial weight'!$C$5:$C$1749,MATCH(J119, 'Green_rooibos initial weight'!$A$5:$A$1749,0)),"")</f>
        <v>2.0150000000000001</v>
      </c>
      <c r="L119" s="286">
        <f t="shared" si="5"/>
        <v>1.7652000000000001</v>
      </c>
      <c r="M119" s="291"/>
      <c r="N119" s="291"/>
      <c r="O119" s="286">
        <f>IF(IFERROR(INDEX('Both teabags AfterDry'!$D$3:$D$900,MATCH(J119,'Both teabags AfterDry'!$A$3:$A$900,0)),"")="","",(IFERROR(INDEX('Both teabags AfterDry'!$D$3:$D$900,MATCH(J119,'Both teabags AfterDry'!$A$3:$A$900,0)),"")))</f>
        <v>0.71760000000000002</v>
      </c>
      <c r="P119" s="286">
        <f t="shared" si="6"/>
        <v>0.56699999999999995</v>
      </c>
      <c r="Q119" s="291"/>
      <c r="R119" s="291"/>
      <c r="S119" s="287">
        <f>'Dry_Litterbag Placem_Collection'!E120</f>
        <v>42939</v>
      </c>
      <c r="T119" s="287">
        <f>IF('Dry_Litterbag Placem_Collection'!G120="","",'Dry_Litterbag Placem_Collection'!G120)</f>
        <v>43008</v>
      </c>
      <c r="U119" s="288">
        <f t="shared" si="4"/>
        <v>69</v>
      </c>
      <c r="V119" s="286">
        <f t="shared" si="7"/>
        <v>1.1982000000000002</v>
      </c>
      <c r="W119" s="286"/>
      <c r="X119" s="289">
        <f>IFERROR(INDEX(Rainfall_Dry!$O$2:$O$217,MATCH(B119, Rainfall_Dry!$A$2:$A$217,0)),"")</f>
        <v>136.27214243</v>
      </c>
      <c r="Y119" s="270">
        <v>27.96</v>
      </c>
      <c r="Z119" s="270">
        <v>4.9200000000000017</v>
      </c>
      <c r="AA119" s="270">
        <v>67.12</v>
      </c>
      <c r="AB119" s="271" t="s">
        <v>2688</v>
      </c>
      <c r="AC119" s="270">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f>IFERROR(AVERAGE('Dry_Litterbag Placem_Collection'!O120,'Dry_Litterbag Placem_Collection'!R120),"")</f>
        <v>7.8000000000000007</v>
      </c>
      <c r="AI119" s="290">
        <f>IFERROR(AVERAGE('Dry_Litterbag Placem_Collection'!N120,'Dry_Litterbag Placem_Collection'!Q120),"")</f>
        <v>28.25</v>
      </c>
      <c r="AJ119" s="289">
        <f>INDEX(Coordinates!$B$2:$B$197,MATCH(G119,Coordinates!$J$2:$J$197,0))</f>
        <v>-2.3488729629999998</v>
      </c>
      <c r="AK119" s="289">
        <f>INDEX(Coordinates!$C$2:$C$197,MATCH(G119,Coordinates!$J$2:$J$197,0))</f>
        <v>34.051454980000003</v>
      </c>
      <c r="AL119" s="289" t="str">
        <f>IF(ISNUMBER(SEARCH("C", 'Dry_Litterbag Placem_Collection'!S120)),"YES","")</f>
        <v/>
      </c>
      <c r="AM119" s="289" t="str">
        <f>IF(ISNUMBER(SEARCH("H", 'Dry_Litterbag Placem_Collection'!S120)),"YES","")</f>
        <v>YES</v>
      </c>
      <c r="AN119" s="289" t="str">
        <f>IF(ISNUMBER(SEARCH("R", 'Dry_Litterbag Placem_Collection'!S120)),"YES","")</f>
        <v>YES</v>
      </c>
    </row>
    <row r="120" spans="1:40" ht="15" customHeight="1">
      <c r="A120" s="281" t="s">
        <v>2677</v>
      </c>
      <c r="B120" s="282">
        <f>'Dry_Litterbag Placem_Collection'!A121</f>
        <v>119</v>
      </c>
      <c r="C120" s="282" t="str">
        <f>'Dry_Litterbag Placem_Collection'!B121</f>
        <v xml:space="preserve">Mwantimba
</v>
      </c>
      <c r="D120" s="282" t="s">
        <v>2460</v>
      </c>
      <c r="E120" s="282" t="s">
        <v>2678</v>
      </c>
      <c r="F120" s="282">
        <v>3</v>
      </c>
      <c r="G120" s="283" t="str">
        <f>'Dry_Litterbag Placem_Collection'!C121</f>
        <v>Wet_Ag3_T7</v>
      </c>
      <c r="H120" s="284" t="s">
        <v>2559</v>
      </c>
      <c r="I120" s="285" t="s">
        <v>1147</v>
      </c>
      <c r="J120" s="282" t="str">
        <f>IF(ISBLANK('Dry_Litterbag Placem_Collection'!J121),"","G"&amp;""&amp;'Dry_Litterbag Placem_Collection'!J121)</f>
        <v>G236</v>
      </c>
      <c r="K120" s="286">
        <f>IFERROR(INDEX('Green_rooibos initial weight'!$C$5:$C$1749,MATCH(J120, 'Green_rooibos initial weight'!$A$5:$A$1749,0)),"")</f>
        <v>2.0529999999999999</v>
      </c>
      <c r="L120" s="286">
        <f t="shared" si="5"/>
        <v>1.8031999999999999</v>
      </c>
      <c r="M120" s="291"/>
      <c r="N120" s="291"/>
      <c r="O120" s="286">
        <f>IF(IFERROR(INDEX('Both teabags AfterDry'!$D$3:$D$900,MATCH(J120,'Both teabags AfterDry'!$A$3:$A$900,0)),"")="","",(IFERROR(INDEX('Both teabags AfterDry'!$D$3:$D$900,MATCH(J120,'Both teabags AfterDry'!$A$3:$A$900,0)),"")))</f>
        <v>0.81489999999999996</v>
      </c>
      <c r="P120" s="286">
        <f t="shared" si="6"/>
        <v>0.66429999999999989</v>
      </c>
      <c r="Q120" s="291"/>
      <c r="R120" s="291"/>
      <c r="S120" s="287">
        <f>'Dry_Litterbag Placem_Collection'!E121</f>
        <v>42939</v>
      </c>
      <c r="T120" s="287">
        <f>IF('Dry_Litterbag Placem_Collection'!G121="","",'Dry_Litterbag Placem_Collection'!G121)</f>
        <v>43008</v>
      </c>
      <c r="U120" s="288">
        <f t="shared" si="4"/>
        <v>69</v>
      </c>
      <c r="V120" s="286">
        <f t="shared" si="7"/>
        <v>1.1389</v>
      </c>
      <c r="W120" s="286"/>
      <c r="X120" s="289">
        <f>IFERROR(INDEX(Rainfall_Dry!$O$2:$O$217,MATCH(B120, Rainfall_Dry!$A$2:$A$217,0)),"")</f>
        <v>136.27214243</v>
      </c>
      <c r="Y120" s="270">
        <v>27.96</v>
      </c>
      <c r="Z120" s="270">
        <v>4.9200000000000017</v>
      </c>
      <c r="AA120" s="270">
        <v>67.12</v>
      </c>
      <c r="AB120" s="271" t="s">
        <v>2688</v>
      </c>
      <c r="AC120" s="270">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f>IFERROR(AVERAGE('Dry_Litterbag Placem_Collection'!O121,'Dry_Litterbag Placem_Collection'!R121),"")</f>
        <v>10.050000000000001</v>
      </c>
      <c r="AI120" s="290">
        <f>IFERROR(AVERAGE('Dry_Litterbag Placem_Collection'!N121,'Dry_Litterbag Placem_Collection'!Q121),"")</f>
        <v>27.95</v>
      </c>
      <c r="AJ120" s="289">
        <f>INDEX(Coordinates!$B$2:$B$197,MATCH(G120,Coordinates!$J$2:$J$197,0))</f>
        <v>-2.3488589659999999</v>
      </c>
      <c r="AK120" s="289">
        <f>INDEX(Coordinates!$C$2:$C$197,MATCH(G120,Coordinates!$J$2:$J$197,0))</f>
        <v>34.051389010000001</v>
      </c>
      <c r="AL120" s="289" t="str">
        <f>IF(ISNUMBER(SEARCH("C", 'Dry_Litterbag Placem_Collection'!S121)),"YES","")</f>
        <v/>
      </c>
      <c r="AM120" s="289" t="str">
        <f>IF(ISNUMBER(SEARCH("H", 'Dry_Litterbag Placem_Collection'!S121)),"YES","")</f>
        <v>YES</v>
      </c>
      <c r="AN120" s="289" t="str">
        <f>IF(ISNUMBER(SEARCH("R", 'Dry_Litterbag Placem_Collection'!S121)),"YES","")</f>
        <v/>
      </c>
    </row>
    <row r="121" spans="1:40" ht="15" customHeight="1">
      <c r="A121" s="281" t="s">
        <v>2677</v>
      </c>
      <c r="B121" s="282">
        <f>'Dry_Litterbag Placem_Collection'!A122</f>
        <v>120</v>
      </c>
      <c r="C121" s="282" t="str">
        <f>'Dry_Litterbag Placem_Collection'!B122</f>
        <v xml:space="preserve">Mwantimba
</v>
      </c>
      <c r="D121" s="282" t="s">
        <v>2460</v>
      </c>
      <c r="E121" s="282" t="s">
        <v>2678</v>
      </c>
      <c r="F121" s="282">
        <v>3</v>
      </c>
      <c r="G121" s="283" t="str">
        <f>'Dry_Litterbag Placem_Collection'!C122</f>
        <v>Wet_Ag3_T8</v>
      </c>
      <c r="H121" s="284" t="s">
        <v>2559</v>
      </c>
      <c r="I121" s="285" t="s">
        <v>1147</v>
      </c>
      <c r="J121" s="282" t="str">
        <f>IF(ISBLANK('Dry_Litterbag Placem_Collection'!J122),"","G"&amp;""&amp;'Dry_Litterbag Placem_Collection'!J122)</f>
        <v/>
      </c>
      <c r="K121" s="286" t="str">
        <f>IFERROR(INDEX('Green_rooibos initial weight'!$C$5:$C$1749,MATCH(J121, 'Green_rooibos initial weight'!$A$5:$A$1749,0)),"")</f>
        <v/>
      </c>
      <c r="L121" s="286" t="str">
        <f t="shared" si="5"/>
        <v/>
      </c>
      <c r="M121" s="291"/>
      <c r="N121" s="291"/>
      <c r="O121" s="286" t="str">
        <f>IF(IFERROR(INDEX('Both teabags AfterDry'!$D$3:$D$900,MATCH(J121,'Both teabags AfterDry'!$A$3:$A$900,0)),"")="","",(IFERROR(INDEX('Both teabags AfterDry'!$D$3:$D$900,MATCH(J121,'Both teabags AfterDry'!$A$3:$A$900,0)),"")))</f>
        <v/>
      </c>
      <c r="P121" s="286" t="str">
        <f t="shared" si="6"/>
        <v/>
      </c>
      <c r="Q121" s="291"/>
      <c r="R121" s="291"/>
      <c r="S121" s="287">
        <f>'Dry_Litterbag Placem_Collection'!E122</f>
        <v>0</v>
      </c>
      <c r="T121" s="287" t="str">
        <f>IF('Dry_Litterbag Placem_Collection'!G122="","",'Dry_Litterbag Placem_Collection'!G122)</f>
        <v/>
      </c>
      <c r="U121" s="288" t="str">
        <f t="shared" si="4"/>
        <v/>
      </c>
      <c r="V121" s="286" t="str">
        <f t="shared" si="7"/>
        <v/>
      </c>
      <c r="W121" s="286"/>
      <c r="X121" s="289" t="str">
        <f>IFERROR(INDEX(Rainfall_Dry!$O$2:$O$217,MATCH(B121, Rainfall_Dry!$A$2:$A$217,0)),"")</f>
        <v/>
      </c>
      <c r="Y121" s="270">
        <v>27.96</v>
      </c>
      <c r="Z121" s="270">
        <v>4.9200000000000017</v>
      </c>
      <c r="AA121" s="270">
        <v>67.12</v>
      </c>
      <c r="AB121" s="271" t="s">
        <v>2688</v>
      </c>
      <c r="AC121" s="270">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t="str">
        <f>IFERROR(AVERAGE('Dry_Litterbag Placem_Collection'!O122,'Dry_Litterbag Placem_Collection'!R122),"")</f>
        <v/>
      </c>
      <c r="AI121" s="290" t="str">
        <f>IFERROR(AVERAGE('Dry_Litterbag Placem_Collection'!N122,'Dry_Litterbag Placem_Collection'!Q122),"")</f>
        <v/>
      </c>
      <c r="AJ121" s="289">
        <f>INDEX(Coordinates!$B$2:$B$197,MATCH(G121,Coordinates!$J$2:$J$197,0))</f>
        <v>-2.3486449760000001</v>
      </c>
      <c r="AK121" s="289">
        <f>INDEX(Coordinates!$C$2:$C$197,MATCH(G121,Coordinates!$J$2:$J$197,0))</f>
        <v>34.051495969999998</v>
      </c>
      <c r="AL121" s="289" t="str">
        <f>IF(ISNUMBER(SEARCH("C", 'Dry_Litterbag Placem_Collection'!S122)),"YES","")</f>
        <v/>
      </c>
      <c r="AM121" s="289" t="str">
        <f>IF(ISNUMBER(SEARCH("H", 'Dry_Litterbag Placem_Collection'!S122)),"YES","")</f>
        <v/>
      </c>
      <c r="AN121" s="289" t="str">
        <f>IF(ISNUMBER(SEARCH("R", 'Dry_Litterbag Placem_Collection'!S122)),"YES","")</f>
        <v/>
      </c>
    </row>
    <row r="122" spans="1:40" ht="15" customHeight="1">
      <c r="A122" s="281" t="s">
        <v>2677</v>
      </c>
      <c r="B122" s="282">
        <f>'Dry_Litterbag Placem_Collection'!A123</f>
        <v>121</v>
      </c>
      <c r="C122" s="282" t="str">
        <f>'Dry_Litterbag Placem_Collection'!B123</f>
        <v xml:space="preserve">Mwantimba
</v>
      </c>
      <c r="D122" s="282" t="s">
        <v>2460</v>
      </c>
      <c r="E122" s="282" t="s">
        <v>2678</v>
      </c>
      <c r="F122" s="282">
        <v>4</v>
      </c>
      <c r="G122" s="283" t="str">
        <f>'Dry_Litterbag Placem_Collection'!C123</f>
        <v>Wet_Ag4_T1</v>
      </c>
      <c r="H122" s="284" t="s">
        <v>2559</v>
      </c>
      <c r="I122" s="285" t="s">
        <v>1147</v>
      </c>
      <c r="J122" s="282" t="str">
        <f>IF(ISBLANK('Dry_Litterbag Placem_Collection'!J123),"","G"&amp;""&amp;'Dry_Litterbag Placem_Collection'!J123)</f>
        <v>G280</v>
      </c>
      <c r="K122" s="286">
        <f>IFERROR(INDEX('Green_rooibos initial weight'!$C$5:$C$1749,MATCH(J122, 'Green_rooibos initial weight'!$A$5:$A$1749,0)),"")</f>
        <v>1.9450000000000001</v>
      </c>
      <c r="L122" s="286">
        <f t="shared" si="5"/>
        <v>1.6952</v>
      </c>
      <c r="M122" s="291"/>
      <c r="N122" s="291"/>
      <c r="O122" s="286" t="str">
        <f>IF(IFERROR(INDEX('Both teabags AfterDry'!$D$3:$D$900,MATCH(J122,'Both teabags AfterDry'!$A$3:$A$900,0)),"")="","",(IFERROR(INDEX('Both teabags AfterDry'!$D$3:$D$900,MATCH(J122,'Both teabags AfterDry'!$A$3:$A$900,0)),"")))</f>
        <v/>
      </c>
      <c r="P122" s="286" t="str">
        <f t="shared" si="6"/>
        <v/>
      </c>
      <c r="Q122" s="291"/>
      <c r="R122" s="291"/>
      <c r="S122" s="287">
        <f>'Dry_Litterbag Placem_Collection'!E123</f>
        <v>42939</v>
      </c>
      <c r="T122" s="287">
        <f>IF('Dry_Litterbag Placem_Collection'!G123="","",'Dry_Litterbag Placem_Collection'!G123)</f>
        <v>43008</v>
      </c>
      <c r="U122" s="288">
        <f t="shared" si="4"/>
        <v>69</v>
      </c>
      <c r="V122" s="286" t="str">
        <f t="shared" si="7"/>
        <v/>
      </c>
      <c r="W122" s="286"/>
      <c r="X122" s="289">
        <f>IFERROR(INDEX(Rainfall_Dry!$O$2:$O$217,MATCH(B122, Rainfall_Dry!$A$2:$A$217,0)),"")</f>
        <v>136.27214243</v>
      </c>
      <c r="Y122" s="270">
        <v>17.96</v>
      </c>
      <c r="Z122" s="270">
        <v>4.9199999999999982</v>
      </c>
      <c r="AA122" s="270">
        <v>77.12</v>
      </c>
      <c r="AB122" s="271" t="s">
        <v>2689</v>
      </c>
      <c r="AC122" s="270">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f>IFERROR(AVERAGE('Dry_Litterbag Placem_Collection'!O123,'Dry_Litterbag Placem_Collection'!R123),"")</f>
        <v>5.5</v>
      </c>
      <c r="AI122" s="290">
        <f>IFERROR(AVERAGE('Dry_Litterbag Placem_Collection'!N123,'Dry_Litterbag Placem_Collection'!Q123),"")</f>
        <v>29.1</v>
      </c>
      <c r="AJ122" s="289">
        <f>INDEX(Coordinates!$B$2:$B$197,MATCH(G122,Coordinates!$J$2:$J$197,0))</f>
        <v>-2.3492639789999998</v>
      </c>
      <c r="AK122" s="289">
        <f>INDEX(Coordinates!$C$2:$C$197,MATCH(G122,Coordinates!$J$2:$J$197,0))</f>
        <v>34.051464029999998</v>
      </c>
      <c r="AL122" s="289" t="str">
        <f>IF(ISNUMBER(SEARCH("C", 'Dry_Litterbag Placem_Collection'!S123)),"YES","")</f>
        <v/>
      </c>
      <c r="AM122" s="289" t="str">
        <f>IF(ISNUMBER(SEARCH("H", 'Dry_Litterbag Placem_Collection'!S123)),"YES","")</f>
        <v/>
      </c>
      <c r="AN122" s="289" t="str">
        <f>IF(ISNUMBER(SEARCH("R", 'Dry_Litterbag Placem_Collection'!S123)),"YES","")</f>
        <v/>
      </c>
    </row>
    <row r="123" spans="1:40" ht="15" customHeight="1">
      <c r="A123" s="281" t="s">
        <v>2677</v>
      </c>
      <c r="B123" s="282">
        <f>'Dry_Litterbag Placem_Collection'!A124</f>
        <v>122</v>
      </c>
      <c r="C123" s="282" t="str">
        <f>'Dry_Litterbag Placem_Collection'!B124</f>
        <v xml:space="preserve">Mwantimba
</v>
      </c>
      <c r="D123" s="282" t="s">
        <v>2460</v>
      </c>
      <c r="E123" s="282" t="s">
        <v>2678</v>
      </c>
      <c r="F123" s="282">
        <v>4</v>
      </c>
      <c r="G123" s="283" t="str">
        <f>'Dry_Litterbag Placem_Collection'!C124</f>
        <v>Wet_Ag4_T2</v>
      </c>
      <c r="H123" s="284" t="s">
        <v>2559</v>
      </c>
      <c r="I123" s="285" t="s">
        <v>1147</v>
      </c>
      <c r="J123" s="282" t="str">
        <f>IF(ISBLANK('Dry_Litterbag Placem_Collection'!J124),"","G"&amp;""&amp;'Dry_Litterbag Placem_Collection'!J124)</f>
        <v>G231</v>
      </c>
      <c r="K123" s="286">
        <f>IFERROR(INDEX('Green_rooibos initial weight'!$C$5:$C$1749,MATCH(J123, 'Green_rooibos initial weight'!$A$5:$A$1749,0)),"")</f>
        <v>2.085</v>
      </c>
      <c r="L123" s="286">
        <f t="shared" si="5"/>
        <v>1.8351999999999999</v>
      </c>
      <c r="M123" s="291"/>
      <c r="N123" s="291"/>
      <c r="O123" s="286">
        <f>IF(IFERROR(INDEX('Both teabags AfterDry'!$D$3:$D$900,MATCH(J123,'Both teabags AfterDry'!$A$3:$A$900,0)),"")="","",(IFERROR(INDEX('Both teabags AfterDry'!$D$3:$D$900,MATCH(J123,'Both teabags AfterDry'!$A$3:$A$900,0)),"")))</f>
        <v>0.78859999999999997</v>
      </c>
      <c r="P123" s="286">
        <f t="shared" si="6"/>
        <v>0.6379999999999999</v>
      </c>
      <c r="Q123" s="291"/>
      <c r="R123" s="291"/>
      <c r="S123" s="287">
        <f>'Dry_Litterbag Placem_Collection'!E124</f>
        <v>42939</v>
      </c>
      <c r="T123" s="287">
        <f>IF('Dry_Litterbag Placem_Collection'!G124="","",'Dry_Litterbag Placem_Collection'!G124)</f>
        <v>43008</v>
      </c>
      <c r="U123" s="288">
        <f t="shared" si="4"/>
        <v>69</v>
      </c>
      <c r="V123" s="286">
        <f t="shared" si="7"/>
        <v>1.1972</v>
      </c>
      <c r="W123" s="286"/>
      <c r="X123" s="289">
        <f>IFERROR(INDEX(Rainfall_Dry!$O$2:$O$217,MATCH(B123, Rainfall_Dry!$A$2:$A$217,0)),"")</f>
        <v>136.27214243</v>
      </c>
      <c r="Y123" s="270">
        <v>17.96</v>
      </c>
      <c r="Z123" s="270">
        <v>4.9199999999999982</v>
      </c>
      <c r="AA123" s="270">
        <v>77.12</v>
      </c>
      <c r="AB123" s="271" t="s">
        <v>2689</v>
      </c>
      <c r="AC123" s="270">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f>IFERROR(AVERAGE('Dry_Litterbag Placem_Collection'!O124,'Dry_Litterbag Placem_Collection'!R124),"")</f>
        <v>9.0500000000000007</v>
      </c>
      <c r="AI123" s="290">
        <f>IFERROR(AVERAGE('Dry_Litterbag Placem_Collection'!N124,'Dry_Litterbag Placem_Collection'!Q124),"")</f>
        <v>28.55</v>
      </c>
      <c r="AJ123" s="289">
        <f>INDEX(Coordinates!$B$2:$B$197,MATCH(G123,Coordinates!$J$2:$J$197,0))</f>
        <v>-2.34923196</v>
      </c>
      <c r="AK123" s="289">
        <f>INDEX(Coordinates!$C$2:$C$197,MATCH(G123,Coordinates!$J$2:$J$197,0))</f>
        <v>34.051422039999999</v>
      </c>
      <c r="AL123" s="289" t="str">
        <f>IF(ISNUMBER(SEARCH("C", 'Dry_Litterbag Placem_Collection'!S124)),"YES","")</f>
        <v/>
      </c>
      <c r="AM123" s="289" t="str">
        <f>IF(ISNUMBER(SEARCH("H", 'Dry_Litterbag Placem_Collection'!S124)),"YES","")</f>
        <v>YES</v>
      </c>
      <c r="AN123" s="289" t="str">
        <f>IF(ISNUMBER(SEARCH("R", 'Dry_Litterbag Placem_Collection'!S124)),"YES","")</f>
        <v/>
      </c>
    </row>
    <row r="124" spans="1:40" ht="15" customHeight="1">
      <c r="A124" s="281" t="s">
        <v>2677</v>
      </c>
      <c r="B124" s="282">
        <f>'Dry_Litterbag Placem_Collection'!A125</f>
        <v>123</v>
      </c>
      <c r="C124" s="282" t="str">
        <f>'Dry_Litterbag Placem_Collection'!B125</f>
        <v xml:space="preserve">Mwantimba
</v>
      </c>
      <c r="D124" s="282" t="s">
        <v>2460</v>
      </c>
      <c r="E124" s="282" t="s">
        <v>2678</v>
      </c>
      <c r="F124" s="282">
        <v>4</v>
      </c>
      <c r="G124" s="283" t="str">
        <f>'Dry_Litterbag Placem_Collection'!C125</f>
        <v>Wet_Ag4_T3</v>
      </c>
      <c r="H124" s="284" t="s">
        <v>2559</v>
      </c>
      <c r="I124" s="285" t="s">
        <v>1147</v>
      </c>
      <c r="J124" s="282" t="str">
        <f>IF(ISBLANK('Dry_Litterbag Placem_Collection'!J125),"","G"&amp;""&amp;'Dry_Litterbag Placem_Collection'!J125)</f>
        <v>G292</v>
      </c>
      <c r="K124" s="286">
        <f>IFERROR(INDEX('Green_rooibos initial weight'!$C$5:$C$1749,MATCH(J124, 'Green_rooibos initial weight'!$A$5:$A$1749,0)),"")</f>
        <v>2.0289999999999999</v>
      </c>
      <c r="L124" s="286">
        <f t="shared" si="5"/>
        <v>1.7791999999999999</v>
      </c>
      <c r="M124" s="291"/>
      <c r="N124" s="291"/>
      <c r="O124" s="286">
        <f>IF(IFERROR(INDEX('Both teabags AfterDry'!$D$3:$D$900,MATCH(J124,'Both teabags AfterDry'!$A$3:$A$900,0)),"")="","",(IFERROR(INDEX('Both teabags AfterDry'!$D$3:$D$900,MATCH(J124,'Both teabags AfterDry'!$A$3:$A$900,0)),"")))</f>
        <v>0.88980000000000004</v>
      </c>
      <c r="P124" s="286">
        <f t="shared" si="6"/>
        <v>0.73920000000000008</v>
      </c>
      <c r="Q124" s="291"/>
      <c r="R124" s="291"/>
      <c r="S124" s="287">
        <f>'Dry_Litterbag Placem_Collection'!E125</f>
        <v>42939</v>
      </c>
      <c r="T124" s="287">
        <f>IF('Dry_Litterbag Placem_Collection'!G125="","",'Dry_Litterbag Placem_Collection'!G125)</f>
        <v>43008</v>
      </c>
      <c r="U124" s="288">
        <f t="shared" si="4"/>
        <v>69</v>
      </c>
      <c r="V124" s="286">
        <f t="shared" si="7"/>
        <v>1.0399999999999998</v>
      </c>
      <c r="W124" s="286"/>
      <c r="X124" s="289">
        <f>IFERROR(INDEX(Rainfall_Dry!$O$2:$O$217,MATCH(B124, Rainfall_Dry!$A$2:$A$217,0)),"")</f>
        <v>136.27214243</v>
      </c>
      <c r="Y124" s="270">
        <v>17.96</v>
      </c>
      <c r="Z124" s="270">
        <v>4.9199999999999982</v>
      </c>
      <c r="AA124" s="270">
        <v>77.12</v>
      </c>
      <c r="AB124" s="271" t="s">
        <v>2689</v>
      </c>
      <c r="AC124" s="270">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f>IFERROR(AVERAGE('Dry_Litterbag Placem_Collection'!O125,'Dry_Litterbag Placem_Collection'!R125),"")</f>
        <v>10.7</v>
      </c>
      <c r="AI124" s="290">
        <f>IFERROR(AVERAGE('Dry_Litterbag Placem_Collection'!N125,'Dry_Litterbag Placem_Collection'!Q125),"")</f>
        <v>27.1</v>
      </c>
      <c r="AJ124" s="289">
        <f>INDEX(Coordinates!$B$2:$B$197,MATCH(G124,Coordinates!$J$2:$J$197,0))</f>
        <v>-2.3492390009999999</v>
      </c>
      <c r="AK124" s="289">
        <f>INDEX(Coordinates!$C$2:$C$197,MATCH(G124,Coordinates!$J$2:$J$197,0))</f>
        <v>34.051304020000003</v>
      </c>
      <c r="AL124" s="289" t="str">
        <f>IF(ISNUMBER(SEARCH("C", 'Dry_Litterbag Placem_Collection'!S125)),"YES","")</f>
        <v/>
      </c>
      <c r="AM124" s="289" t="str">
        <f>IF(ISNUMBER(SEARCH("H", 'Dry_Litterbag Placem_Collection'!S125)),"YES","")</f>
        <v/>
      </c>
      <c r="AN124" s="289" t="str">
        <f>IF(ISNUMBER(SEARCH("R", 'Dry_Litterbag Placem_Collection'!S125)),"YES","")</f>
        <v>YES</v>
      </c>
    </row>
    <row r="125" spans="1:40" ht="15" customHeight="1">
      <c r="A125" s="281" t="s">
        <v>2677</v>
      </c>
      <c r="B125" s="282">
        <f>'Dry_Litterbag Placem_Collection'!A126</f>
        <v>124</v>
      </c>
      <c r="C125" s="282" t="str">
        <f>'Dry_Litterbag Placem_Collection'!B126</f>
        <v xml:space="preserve">Mwantimba
</v>
      </c>
      <c r="D125" s="282" t="s">
        <v>2460</v>
      </c>
      <c r="E125" s="282" t="s">
        <v>2678</v>
      </c>
      <c r="F125" s="282">
        <v>4</v>
      </c>
      <c r="G125" s="283" t="str">
        <f>'Dry_Litterbag Placem_Collection'!C126</f>
        <v>Wet_Ag4_T4</v>
      </c>
      <c r="H125" s="284" t="s">
        <v>2559</v>
      </c>
      <c r="I125" s="285" t="s">
        <v>1147</v>
      </c>
      <c r="J125" s="282" t="str">
        <f>IF(ISBLANK('Dry_Litterbag Placem_Collection'!J126),"","G"&amp;""&amp;'Dry_Litterbag Placem_Collection'!J126)</f>
        <v>G116</v>
      </c>
      <c r="K125" s="286">
        <f>IFERROR(INDEX('Green_rooibos initial weight'!$C$5:$C$1749,MATCH(J125, 'Green_rooibos initial weight'!$A$5:$A$1749,0)),"")</f>
        <v>1.925</v>
      </c>
      <c r="L125" s="286">
        <f t="shared" si="5"/>
        <v>1.6752</v>
      </c>
      <c r="M125" s="291"/>
      <c r="N125" s="291"/>
      <c r="O125" s="286">
        <f>IF(IFERROR(INDEX('Both teabags AfterDry'!$D$3:$D$900,MATCH(J125,'Both teabags AfterDry'!$A$3:$A$900,0)),"")="","",(IFERROR(INDEX('Both teabags AfterDry'!$D$3:$D$900,MATCH(J125,'Both teabags AfterDry'!$A$3:$A$900,0)),"")))</f>
        <v>0.63749999999999996</v>
      </c>
      <c r="P125" s="286">
        <f t="shared" si="6"/>
        <v>0.48689999999999994</v>
      </c>
      <c r="Q125" s="291"/>
      <c r="R125" s="291"/>
      <c r="S125" s="287">
        <f>'Dry_Litterbag Placem_Collection'!E126</f>
        <v>42939</v>
      </c>
      <c r="T125" s="287">
        <f>IF('Dry_Litterbag Placem_Collection'!G126="","",'Dry_Litterbag Placem_Collection'!G126)</f>
        <v>43008</v>
      </c>
      <c r="U125" s="288">
        <f t="shared" si="4"/>
        <v>69</v>
      </c>
      <c r="V125" s="286">
        <f t="shared" si="7"/>
        <v>1.1883000000000001</v>
      </c>
      <c r="W125" s="286"/>
      <c r="X125" s="289">
        <f>IFERROR(INDEX(Rainfall_Dry!$O$2:$O$217,MATCH(B125, Rainfall_Dry!$A$2:$A$217,0)),"")</f>
        <v>136.27214243</v>
      </c>
      <c r="Y125" s="270">
        <v>17.96</v>
      </c>
      <c r="Z125" s="270">
        <v>4.9199999999999982</v>
      </c>
      <c r="AA125" s="270">
        <v>77.12</v>
      </c>
      <c r="AB125" s="271" t="s">
        <v>2689</v>
      </c>
      <c r="AC125" s="270">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f>IFERROR(AVERAGE('Dry_Litterbag Placem_Collection'!O126,'Dry_Litterbag Placem_Collection'!R126),"")</f>
        <v>9.15</v>
      </c>
      <c r="AI125" s="290">
        <f>IFERROR(AVERAGE('Dry_Litterbag Placem_Collection'!N126,'Dry_Litterbag Placem_Collection'!Q126),"")</f>
        <v>28.05</v>
      </c>
      <c r="AJ125" s="289">
        <f>INDEX(Coordinates!$B$2:$B$197,MATCH(G125,Coordinates!$J$2:$J$197,0))</f>
        <v>-2.3492799889999998</v>
      </c>
      <c r="AK125" s="289">
        <f>INDEX(Coordinates!$C$2:$C$197,MATCH(G125,Coordinates!$J$2:$J$197,0))</f>
        <v>34.051280970000001</v>
      </c>
      <c r="AL125" s="289" t="str">
        <f>IF(ISNUMBER(SEARCH("C", 'Dry_Litterbag Placem_Collection'!S126)),"YES","")</f>
        <v/>
      </c>
      <c r="AM125" s="289" t="str">
        <f>IF(ISNUMBER(SEARCH("H", 'Dry_Litterbag Placem_Collection'!S126)),"YES","")</f>
        <v>YES</v>
      </c>
      <c r="AN125" s="289" t="str">
        <f>IF(ISNUMBER(SEARCH("R", 'Dry_Litterbag Placem_Collection'!S126)),"YES","")</f>
        <v>YES</v>
      </c>
    </row>
    <row r="126" spans="1:40" ht="15" customHeight="1">
      <c r="A126" s="281" t="s">
        <v>2677</v>
      </c>
      <c r="B126" s="282">
        <f>'Dry_Litterbag Placem_Collection'!A127</f>
        <v>125</v>
      </c>
      <c r="C126" s="282" t="str">
        <f>'Dry_Litterbag Placem_Collection'!B127</f>
        <v xml:space="preserve">Mwantimba
</v>
      </c>
      <c r="D126" s="282" t="s">
        <v>2460</v>
      </c>
      <c r="E126" s="282" t="s">
        <v>2678</v>
      </c>
      <c r="F126" s="282">
        <v>4</v>
      </c>
      <c r="G126" s="283" t="str">
        <f>'Dry_Litterbag Placem_Collection'!C127</f>
        <v>Wet_Ag4_T5</v>
      </c>
      <c r="H126" s="284" t="s">
        <v>2559</v>
      </c>
      <c r="I126" s="285" t="s">
        <v>1147</v>
      </c>
      <c r="J126" s="282" t="str">
        <f>IF(ISBLANK('Dry_Litterbag Placem_Collection'!J127),"","G"&amp;""&amp;'Dry_Litterbag Placem_Collection'!J127)</f>
        <v>G50</v>
      </c>
      <c r="K126" s="286">
        <f>IFERROR(INDEX('Green_rooibos initial weight'!$C$5:$C$1749,MATCH(J126, 'Green_rooibos initial weight'!$A$5:$A$1749,0)),"")</f>
        <v>1.954</v>
      </c>
      <c r="L126" s="286">
        <f t="shared" si="5"/>
        <v>1.7041999999999999</v>
      </c>
      <c r="M126" s="291"/>
      <c r="N126" s="291"/>
      <c r="O126" s="286">
        <f>IF(IFERROR(INDEX('Both teabags AfterDry'!$D$3:$D$900,MATCH(J126,'Both teabags AfterDry'!$A$3:$A$900,0)),"")="","",(IFERROR(INDEX('Both teabags AfterDry'!$D$3:$D$900,MATCH(J126,'Both teabags AfterDry'!$A$3:$A$900,0)),"")))</f>
        <v>0.8911</v>
      </c>
      <c r="P126" s="286">
        <f t="shared" si="6"/>
        <v>0.74049999999999994</v>
      </c>
      <c r="Q126" s="291"/>
      <c r="R126" s="291"/>
      <c r="S126" s="287">
        <f>'Dry_Litterbag Placem_Collection'!E127</f>
        <v>42939</v>
      </c>
      <c r="T126" s="287">
        <f>IF('Dry_Litterbag Placem_Collection'!G127="","",'Dry_Litterbag Placem_Collection'!G127)</f>
        <v>43008</v>
      </c>
      <c r="U126" s="288">
        <f t="shared" si="4"/>
        <v>69</v>
      </c>
      <c r="V126" s="286">
        <f t="shared" si="7"/>
        <v>0.9637</v>
      </c>
      <c r="W126" s="286"/>
      <c r="X126" s="289">
        <f>IFERROR(INDEX(Rainfall_Dry!$O$2:$O$217,MATCH(B126, Rainfall_Dry!$A$2:$A$217,0)),"")</f>
        <v>136.27214243</v>
      </c>
      <c r="Y126" s="270">
        <v>17.96</v>
      </c>
      <c r="Z126" s="270">
        <v>4.9199999999999982</v>
      </c>
      <c r="AA126" s="270">
        <v>77.12</v>
      </c>
      <c r="AB126" s="271" t="s">
        <v>2689</v>
      </c>
      <c r="AC126" s="270">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f>IFERROR(AVERAGE('Dry_Litterbag Placem_Collection'!O127,'Dry_Litterbag Placem_Collection'!R127),"")</f>
        <v>10.85</v>
      </c>
      <c r="AI126" s="290">
        <f>IFERROR(AVERAGE('Dry_Litterbag Placem_Collection'!N127,'Dry_Litterbag Placem_Collection'!Q127),"")</f>
        <v>28.05</v>
      </c>
      <c r="AJ126" s="289">
        <f>INDEX(Coordinates!$B$2:$B$197,MATCH(G126,Coordinates!$J$2:$J$197,0))</f>
        <v>-2.3493320400000002</v>
      </c>
      <c r="AK126" s="289">
        <f>INDEX(Coordinates!$C$2:$C$197,MATCH(G126,Coordinates!$J$2:$J$197,0))</f>
        <v>34.051321960000003</v>
      </c>
      <c r="AL126" s="289" t="str">
        <f>IF(ISNUMBER(SEARCH("C", 'Dry_Litterbag Placem_Collection'!S127)),"YES","")</f>
        <v/>
      </c>
      <c r="AM126" s="289" t="str">
        <f>IF(ISNUMBER(SEARCH("H", 'Dry_Litterbag Placem_Collection'!S127)),"YES","")</f>
        <v/>
      </c>
      <c r="AN126" s="289" t="str">
        <f>IF(ISNUMBER(SEARCH("R", 'Dry_Litterbag Placem_Collection'!S127)),"YES","")</f>
        <v/>
      </c>
    </row>
    <row r="127" spans="1:40" ht="15" customHeight="1">
      <c r="A127" s="281" t="s">
        <v>2677</v>
      </c>
      <c r="B127" s="282">
        <f>'Dry_Litterbag Placem_Collection'!A128</f>
        <v>126</v>
      </c>
      <c r="C127" s="282" t="str">
        <f>'Dry_Litterbag Placem_Collection'!B128</f>
        <v xml:space="preserve">Mwantimba
</v>
      </c>
      <c r="D127" s="282" t="s">
        <v>2460</v>
      </c>
      <c r="E127" s="282" t="s">
        <v>2678</v>
      </c>
      <c r="F127" s="282">
        <v>4</v>
      </c>
      <c r="G127" s="283" t="str">
        <f>'Dry_Litterbag Placem_Collection'!C128</f>
        <v>Wet_Ag4_T6</v>
      </c>
      <c r="H127" s="284" t="s">
        <v>2559</v>
      </c>
      <c r="I127" s="285" t="s">
        <v>1147</v>
      </c>
      <c r="J127" s="282" t="str">
        <f>IF(ISBLANK('Dry_Litterbag Placem_Collection'!J128),"","G"&amp;""&amp;'Dry_Litterbag Placem_Collection'!J128)</f>
        <v/>
      </c>
      <c r="K127" s="286" t="str">
        <f>IFERROR(INDEX('Green_rooibos initial weight'!$C$5:$C$1749,MATCH(J127, 'Green_rooibos initial weight'!$A$5:$A$1749,0)),"")</f>
        <v/>
      </c>
      <c r="L127" s="286" t="str">
        <f t="shared" si="5"/>
        <v/>
      </c>
      <c r="M127" s="291"/>
      <c r="N127" s="291"/>
      <c r="O127" s="286" t="str">
        <f>IF(IFERROR(INDEX('Both teabags AfterDry'!$D$3:$D$900,MATCH(J127,'Both teabags AfterDry'!$A$3:$A$900,0)),"")="","",(IFERROR(INDEX('Both teabags AfterDry'!$D$3:$D$900,MATCH(J127,'Both teabags AfterDry'!$A$3:$A$900,0)),"")))</f>
        <v/>
      </c>
      <c r="P127" s="286" t="str">
        <f t="shared" si="6"/>
        <v/>
      </c>
      <c r="Q127" s="291"/>
      <c r="R127" s="291"/>
      <c r="S127" s="287">
        <f>'Dry_Litterbag Placem_Collection'!E128</f>
        <v>0</v>
      </c>
      <c r="T127" s="287" t="str">
        <f>IF('Dry_Litterbag Placem_Collection'!G128="","",'Dry_Litterbag Placem_Collection'!G128)</f>
        <v/>
      </c>
      <c r="U127" s="288" t="str">
        <f t="shared" si="4"/>
        <v/>
      </c>
      <c r="V127" s="286" t="str">
        <f t="shared" si="7"/>
        <v/>
      </c>
      <c r="W127" s="286"/>
      <c r="X127" s="289" t="str">
        <f>IFERROR(INDEX(Rainfall_Dry!$O$2:$O$217,MATCH(B127, Rainfall_Dry!$A$2:$A$217,0)),"")</f>
        <v/>
      </c>
      <c r="Y127" s="270">
        <v>17.96</v>
      </c>
      <c r="Z127" s="270">
        <v>4.9199999999999982</v>
      </c>
      <c r="AA127" s="270">
        <v>77.12</v>
      </c>
      <c r="AB127" s="271" t="s">
        <v>2689</v>
      </c>
      <c r="AC127" s="270">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t="str">
        <f>IFERROR(AVERAGE('Dry_Litterbag Placem_Collection'!O128,'Dry_Litterbag Placem_Collection'!R128),"")</f>
        <v/>
      </c>
      <c r="AI127" s="290" t="str">
        <f>IFERROR(AVERAGE('Dry_Litterbag Placem_Collection'!N128,'Dry_Litterbag Placem_Collection'!Q128),"")</f>
        <v/>
      </c>
      <c r="AJ127" s="289">
        <f>INDEX(Coordinates!$B$2:$B$197,MATCH(G127,Coordinates!$J$2:$J$197,0))</f>
        <v>-2.3493509829999999</v>
      </c>
      <c r="AK127" s="289">
        <f>INDEX(Coordinates!$C$2:$C$197,MATCH(G127,Coordinates!$J$2:$J$197,0))</f>
        <v>34.051332019999997</v>
      </c>
      <c r="AL127" s="289" t="str">
        <f>IF(ISNUMBER(SEARCH("C", 'Dry_Litterbag Placem_Collection'!S128)),"YES","")</f>
        <v/>
      </c>
      <c r="AM127" s="289" t="str">
        <f>IF(ISNUMBER(SEARCH("H", 'Dry_Litterbag Placem_Collection'!S128)),"YES","")</f>
        <v/>
      </c>
      <c r="AN127" s="289" t="str">
        <f>IF(ISNUMBER(SEARCH("R", 'Dry_Litterbag Placem_Collection'!S128)),"YES","")</f>
        <v/>
      </c>
    </row>
    <row r="128" spans="1:40" ht="15" customHeight="1">
      <c r="A128" s="281" t="s">
        <v>2677</v>
      </c>
      <c r="B128" s="282">
        <f>'Dry_Litterbag Placem_Collection'!A129</f>
        <v>127</v>
      </c>
      <c r="C128" s="282" t="str">
        <f>'Dry_Litterbag Placem_Collection'!B129</f>
        <v xml:space="preserve">Mwantimba
</v>
      </c>
      <c r="D128" s="282" t="s">
        <v>2460</v>
      </c>
      <c r="E128" s="282" t="s">
        <v>2678</v>
      </c>
      <c r="F128" s="282">
        <v>4</v>
      </c>
      <c r="G128" s="283" t="str">
        <f>'Dry_Litterbag Placem_Collection'!C129</f>
        <v>Wet_Ag4_T7</v>
      </c>
      <c r="H128" s="284" t="s">
        <v>2559</v>
      </c>
      <c r="I128" s="285" t="s">
        <v>1147</v>
      </c>
      <c r="J128" s="282" t="str">
        <f>IF(ISBLANK('Dry_Litterbag Placem_Collection'!J129),"","G"&amp;""&amp;'Dry_Litterbag Placem_Collection'!J129)</f>
        <v>G318</v>
      </c>
      <c r="K128" s="286">
        <f>IFERROR(INDEX('Green_rooibos initial weight'!$C$5:$C$1749,MATCH(J128, 'Green_rooibos initial weight'!$A$5:$A$1749,0)),"")</f>
        <v>1.929</v>
      </c>
      <c r="L128" s="286">
        <f t="shared" si="5"/>
        <v>1.6792</v>
      </c>
      <c r="M128" s="291"/>
      <c r="N128" s="291"/>
      <c r="O128" s="286">
        <f>IF(IFERROR(INDEX('Both teabags AfterDry'!$D$3:$D$900,MATCH(J128,'Both teabags AfterDry'!$A$3:$A$900,0)),"")="","",(IFERROR(INDEX('Both teabags AfterDry'!$D$3:$D$900,MATCH(J128,'Both teabags AfterDry'!$A$3:$A$900,0)),"")))</f>
        <v>0.70609999999999995</v>
      </c>
      <c r="P128" s="286">
        <f t="shared" si="6"/>
        <v>0.55549999999999988</v>
      </c>
      <c r="Q128" s="291"/>
      <c r="R128" s="291"/>
      <c r="S128" s="287">
        <f>'Dry_Litterbag Placem_Collection'!E129</f>
        <v>42939</v>
      </c>
      <c r="T128" s="287">
        <f>IF('Dry_Litterbag Placem_Collection'!G129="","",'Dry_Litterbag Placem_Collection'!G129)</f>
        <v>43008</v>
      </c>
      <c r="U128" s="288">
        <f t="shared" si="4"/>
        <v>69</v>
      </c>
      <c r="V128" s="286">
        <f t="shared" si="7"/>
        <v>1.1237000000000001</v>
      </c>
      <c r="W128" s="286"/>
      <c r="X128" s="289">
        <f>IFERROR(INDEX(Rainfall_Dry!$O$2:$O$217,MATCH(B128, Rainfall_Dry!$A$2:$A$217,0)),"")</f>
        <v>136.27214243</v>
      </c>
      <c r="Y128" s="270">
        <v>17.96</v>
      </c>
      <c r="Z128" s="270">
        <v>4.9199999999999982</v>
      </c>
      <c r="AA128" s="270">
        <v>77.12</v>
      </c>
      <c r="AB128" s="271" t="s">
        <v>2689</v>
      </c>
      <c r="AC128" s="270">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f>IFERROR(AVERAGE('Dry_Litterbag Placem_Collection'!O129,'Dry_Litterbag Placem_Collection'!R129),"")</f>
        <v>9.6999999999999993</v>
      </c>
      <c r="AI128" s="290">
        <f>IFERROR(AVERAGE('Dry_Litterbag Placem_Collection'!N129,'Dry_Litterbag Placem_Collection'!Q129),"")</f>
        <v>28.1</v>
      </c>
      <c r="AJ128" s="289">
        <f>INDEX(Coordinates!$B$2:$B$197,MATCH(G128,Coordinates!$J$2:$J$197,0))</f>
        <v>-2.3491850219999999</v>
      </c>
      <c r="AK128" s="289">
        <f>INDEX(Coordinates!$C$2:$C$197,MATCH(G128,Coordinates!$J$2:$J$197,0))</f>
        <v>34.051264959999997</v>
      </c>
      <c r="AL128" s="289" t="str">
        <f>IF(ISNUMBER(SEARCH("C", 'Dry_Litterbag Placem_Collection'!S129)),"YES","")</f>
        <v/>
      </c>
      <c r="AM128" s="289" t="str">
        <f>IF(ISNUMBER(SEARCH("H", 'Dry_Litterbag Placem_Collection'!S129)),"YES","")</f>
        <v/>
      </c>
      <c r="AN128" s="289" t="str">
        <f>IF(ISNUMBER(SEARCH("R", 'Dry_Litterbag Placem_Collection'!S129)),"YES","")</f>
        <v>YES</v>
      </c>
    </row>
    <row r="129" spans="1:40" ht="15" customHeight="1">
      <c r="A129" s="281" t="s">
        <v>2677</v>
      </c>
      <c r="B129" s="282">
        <f>'Dry_Litterbag Placem_Collection'!A130</f>
        <v>128</v>
      </c>
      <c r="C129" s="282" t="str">
        <f>'Dry_Litterbag Placem_Collection'!B130</f>
        <v xml:space="preserve">Mwantimba
</v>
      </c>
      <c r="D129" s="282" t="s">
        <v>2460</v>
      </c>
      <c r="E129" s="282" t="s">
        <v>2678</v>
      </c>
      <c r="F129" s="282">
        <v>4</v>
      </c>
      <c r="G129" s="283" t="str">
        <f>'Dry_Litterbag Placem_Collection'!C130</f>
        <v>Wet_Ag4_T8</v>
      </c>
      <c r="H129" s="284" t="s">
        <v>2559</v>
      </c>
      <c r="I129" s="285" t="s">
        <v>1147</v>
      </c>
      <c r="J129" s="282" t="str">
        <f>IF(ISBLANK('Dry_Litterbag Placem_Collection'!J130),"","G"&amp;""&amp;'Dry_Litterbag Placem_Collection'!J130)</f>
        <v>G34</v>
      </c>
      <c r="K129" s="286">
        <f>IFERROR(INDEX('Green_rooibos initial weight'!$C$5:$C$1749,MATCH(J129, 'Green_rooibos initial weight'!$A$5:$A$1749,0)),"")</f>
        <v>2.133</v>
      </c>
      <c r="L129" s="286">
        <f t="shared" si="5"/>
        <v>1.8832</v>
      </c>
      <c r="M129" s="291"/>
      <c r="N129" s="291"/>
      <c r="O129" s="286">
        <f>IF(IFERROR(INDEX('Both teabags AfterDry'!$D$3:$D$900,MATCH(J129,'Both teabags AfterDry'!$A$3:$A$900,0)),"")="","",(IFERROR(INDEX('Both teabags AfterDry'!$D$3:$D$900,MATCH(J129,'Both teabags AfterDry'!$A$3:$A$900,0)),"")))</f>
        <v>0.92579999999999996</v>
      </c>
      <c r="P129" s="286">
        <f t="shared" si="6"/>
        <v>0.77519999999999989</v>
      </c>
      <c r="Q129" s="291"/>
      <c r="R129" s="291"/>
      <c r="S129" s="287">
        <f>'Dry_Litterbag Placem_Collection'!E130</f>
        <v>42939</v>
      </c>
      <c r="T129" s="287">
        <f>IF('Dry_Litterbag Placem_Collection'!G130="","",'Dry_Litterbag Placem_Collection'!G130)</f>
        <v>43008</v>
      </c>
      <c r="U129" s="288">
        <f t="shared" si="4"/>
        <v>69</v>
      </c>
      <c r="V129" s="286">
        <f t="shared" si="7"/>
        <v>1.1080000000000001</v>
      </c>
      <c r="W129" s="286"/>
      <c r="X129" s="289">
        <f>IFERROR(INDEX(Rainfall_Dry!$O$2:$O$217,MATCH(B129, Rainfall_Dry!$A$2:$A$217,0)),"")</f>
        <v>136.27214243</v>
      </c>
      <c r="Y129" s="270">
        <v>17.96</v>
      </c>
      <c r="Z129" s="270">
        <v>4.9199999999999982</v>
      </c>
      <c r="AA129" s="270">
        <v>77.12</v>
      </c>
      <c r="AB129" s="271" t="s">
        <v>2689</v>
      </c>
      <c r="AC129" s="270">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f>IFERROR(AVERAGE('Dry_Litterbag Placem_Collection'!O130,'Dry_Litterbag Placem_Collection'!R130),"")</f>
        <v>8.4499999999999993</v>
      </c>
      <c r="AI129" s="290">
        <f>IFERROR(AVERAGE('Dry_Litterbag Placem_Collection'!N130,'Dry_Litterbag Placem_Collection'!Q130),"")</f>
        <v>161.75</v>
      </c>
      <c r="AJ129" s="289">
        <f>INDEX(Coordinates!$B$2:$B$197,MATCH(G129,Coordinates!$J$2:$J$197,0))</f>
        <v>-2.3493099960000001</v>
      </c>
      <c r="AK129" s="289">
        <f>INDEX(Coordinates!$C$2:$C$197,MATCH(G129,Coordinates!$J$2:$J$197,0))</f>
        <v>34.05141802</v>
      </c>
      <c r="AL129" s="289" t="str">
        <f>IF(ISNUMBER(SEARCH("C", 'Dry_Litterbag Placem_Collection'!S130)),"YES","")</f>
        <v/>
      </c>
      <c r="AM129" s="289" t="str">
        <f>IF(ISNUMBER(SEARCH("H", 'Dry_Litterbag Placem_Collection'!S130)),"YES","")</f>
        <v/>
      </c>
      <c r="AN129" s="289" t="str">
        <f>IF(ISNUMBER(SEARCH("R", 'Dry_Litterbag Placem_Collection'!S130)),"YES","")</f>
        <v/>
      </c>
    </row>
    <row r="130" spans="1:40" ht="15" customHeight="1">
      <c r="A130" s="281" t="s">
        <v>2677</v>
      </c>
      <c r="B130" s="282">
        <f>'Dry_Litterbag Placem_Collection'!A131</f>
        <v>129</v>
      </c>
      <c r="C130" s="282" t="str">
        <f>'Dry_Litterbag Placem_Collection'!B131</f>
        <v xml:space="preserve">Mwantimba
</v>
      </c>
      <c r="D130" s="282" t="s">
        <v>2460</v>
      </c>
      <c r="E130" s="282" t="s">
        <v>20</v>
      </c>
      <c r="F130" s="282">
        <v>1</v>
      </c>
      <c r="G130" s="283" t="str">
        <f>'Dry_Litterbag Placem_Collection'!C131</f>
        <v>Wet_P1_T1</v>
      </c>
      <c r="H130" s="284" t="s">
        <v>2559</v>
      </c>
      <c r="I130" s="285" t="s">
        <v>1147</v>
      </c>
      <c r="J130" s="282" t="str">
        <f>IF(ISBLANK('Dry_Litterbag Placem_Collection'!J131),"","G"&amp;""&amp;'Dry_Litterbag Placem_Collection'!J131)</f>
        <v>G80</v>
      </c>
      <c r="K130" s="286">
        <f>IFERROR(INDEX('Green_rooibos initial weight'!$C$5:$C$1749,MATCH(J130, 'Green_rooibos initial weight'!$A$5:$A$1749,0)),"")</f>
        <v>2.0259999999999998</v>
      </c>
      <c r="L130" s="286">
        <f t="shared" si="5"/>
        <v>1.7761999999999998</v>
      </c>
      <c r="M130" s="291"/>
      <c r="N130" s="291"/>
      <c r="O130" s="286">
        <f>IF(IFERROR(INDEX('Both teabags AfterDry'!$D$3:$D$900,MATCH(J130,'Both teabags AfterDry'!$A$3:$A$900,0)),"")="","",(IFERROR(INDEX('Both teabags AfterDry'!$D$3:$D$900,MATCH(J130,'Both teabags AfterDry'!$A$3:$A$900,0)),"")))</f>
        <v>0.72970000000000002</v>
      </c>
      <c r="P130" s="286">
        <f t="shared" si="6"/>
        <v>0.57909999999999995</v>
      </c>
      <c r="Q130" s="291"/>
      <c r="R130" s="291"/>
      <c r="S130" s="287">
        <f>'Dry_Litterbag Placem_Collection'!E131</f>
        <v>42939</v>
      </c>
      <c r="T130" s="287">
        <f>IF('Dry_Litterbag Placem_Collection'!G131="","",'Dry_Litterbag Placem_Collection'!G131)</f>
        <v>43008</v>
      </c>
      <c r="U130" s="288">
        <f t="shared" ref="U130:U193" si="8">IFERROR(T130-S130,"")</f>
        <v>69</v>
      </c>
      <c r="V130" s="286">
        <f t="shared" si="7"/>
        <v>1.1970999999999998</v>
      </c>
      <c r="W130" s="286"/>
      <c r="X130" s="289">
        <f>IFERROR(INDEX(Rainfall_Dry!$O$2:$O$217,MATCH(B130, Rainfall_Dry!$A$2:$A$217,0)),"")</f>
        <v>136.27214243</v>
      </c>
      <c r="Y130" s="270">
        <v>31.214836424255054</v>
      </c>
      <c r="Z130" s="270">
        <v>11.377370285476141</v>
      </c>
      <c r="AA130" s="270">
        <v>57.407793290268799</v>
      </c>
      <c r="AB130" s="271" t="s">
        <v>2688</v>
      </c>
      <c r="AC130" s="270">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f>IFERROR(AVERAGE('Dry_Litterbag Placem_Collection'!O131,'Dry_Litterbag Placem_Collection'!R131),"")</f>
        <v>11.8</v>
      </c>
      <c r="AI130" s="290">
        <f>IFERROR(AVERAGE('Dry_Litterbag Placem_Collection'!N131,'Dry_Litterbag Placem_Collection'!Q131),"")</f>
        <v>29.05</v>
      </c>
      <c r="AJ130" s="289">
        <f>INDEX(Coordinates!$B$2:$B$197,MATCH(G130,Coordinates!$J$2:$J$197,0))</f>
        <v>-2.3503360249999998</v>
      </c>
      <c r="AK130" s="289">
        <f>INDEX(Coordinates!$C$2:$C$197,MATCH(G130,Coordinates!$J$2:$J$197,0))</f>
        <v>34.049662009999999</v>
      </c>
      <c r="AL130" s="289" t="str">
        <f>IF(ISNUMBER(SEARCH("C", 'Dry_Litterbag Placem_Collection'!S131)),"YES","")</f>
        <v>YES</v>
      </c>
      <c r="AM130" s="289" t="str">
        <f>IF(ISNUMBER(SEARCH("H", 'Dry_Litterbag Placem_Collection'!S131)),"YES","")</f>
        <v>YES</v>
      </c>
      <c r="AN130" s="289" t="str">
        <f>IF(ISNUMBER(SEARCH("R", 'Dry_Litterbag Placem_Collection'!S131)),"YES","")</f>
        <v/>
      </c>
    </row>
    <row r="131" spans="1:40" ht="15" customHeight="1">
      <c r="A131" s="281" t="s">
        <v>2677</v>
      </c>
      <c r="B131" s="282">
        <f>'Dry_Litterbag Placem_Collection'!A132</f>
        <v>130</v>
      </c>
      <c r="C131" s="282" t="str">
        <f>'Dry_Litterbag Placem_Collection'!B132</f>
        <v xml:space="preserve">Mwantimba
</v>
      </c>
      <c r="D131" s="282" t="s">
        <v>2460</v>
      </c>
      <c r="E131" s="282" t="s">
        <v>20</v>
      </c>
      <c r="F131" s="282">
        <v>1</v>
      </c>
      <c r="G131" s="283" t="str">
        <f>'Dry_Litterbag Placem_Collection'!C132</f>
        <v>Wet_P1_T2</v>
      </c>
      <c r="H131" s="284" t="s">
        <v>2559</v>
      </c>
      <c r="I131" s="285" t="s">
        <v>1147</v>
      </c>
      <c r="J131" s="282" t="str">
        <f>IF(ISBLANK('Dry_Litterbag Placem_Collection'!J132),"","G"&amp;""&amp;'Dry_Litterbag Placem_Collection'!J132)</f>
        <v>G64</v>
      </c>
      <c r="K131" s="286">
        <f>IFERROR(INDEX('Green_rooibos initial weight'!$C$5:$C$1749,MATCH(J131, 'Green_rooibos initial weight'!$A$5:$A$1749,0)),"")</f>
        <v>2.0840000000000001</v>
      </c>
      <c r="L131" s="286">
        <f t="shared" ref="L131:L194" si="9">IFERROR(K131-($BG$7+$BG$8),"")</f>
        <v>1.8342000000000001</v>
      </c>
      <c r="M131" s="291"/>
      <c r="N131" s="291"/>
      <c r="O131" s="286">
        <f>IF(IFERROR(INDEX('Both teabags AfterDry'!$D$3:$D$900,MATCH(J131,'Both teabags AfterDry'!$A$3:$A$900,0)),"")="","",(IFERROR(INDEX('Both teabags AfterDry'!$D$3:$D$900,MATCH(J131,'Both teabags AfterDry'!$A$3:$A$900,0)),"")))</f>
        <v>0.83650000000000002</v>
      </c>
      <c r="P131" s="286">
        <f t="shared" ref="P131:P194" si="10">IFERROR(IF(O131&gt;0,O131-($BG$7),""),"")</f>
        <v>0.68589999999999995</v>
      </c>
      <c r="Q131" s="291"/>
      <c r="R131" s="291"/>
      <c r="S131" s="287">
        <f>'Dry_Litterbag Placem_Collection'!E132</f>
        <v>42939</v>
      </c>
      <c r="T131" s="287">
        <f>IF('Dry_Litterbag Placem_Collection'!G132="","",'Dry_Litterbag Placem_Collection'!G132)</f>
        <v>43008</v>
      </c>
      <c r="U131" s="288">
        <f t="shared" si="8"/>
        <v>69</v>
      </c>
      <c r="V131" s="286">
        <f t="shared" ref="V131:V194" si="11">IFERROR(L131-P131,"")</f>
        <v>1.1483000000000001</v>
      </c>
      <c r="W131" s="286"/>
      <c r="X131" s="289">
        <f>IFERROR(INDEX(Rainfall_Dry!$O$2:$O$217,MATCH(B131, Rainfall_Dry!$A$2:$A$217,0)),"")</f>
        <v>136.27214243</v>
      </c>
      <c r="Y131" s="270">
        <v>31.214836424255054</v>
      </c>
      <c r="Z131" s="270">
        <v>11.377370285476141</v>
      </c>
      <c r="AA131" s="270">
        <v>57.407793290268799</v>
      </c>
      <c r="AB131" s="271" t="s">
        <v>2688</v>
      </c>
      <c r="AC131" s="270">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f>IFERROR(AVERAGE('Dry_Litterbag Placem_Collection'!O132,'Dry_Litterbag Placem_Collection'!R132),"")</f>
        <v>8.9499999999999993</v>
      </c>
      <c r="AI131" s="290">
        <f>IFERROR(AVERAGE('Dry_Litterbag Placem_Collection'!N132,'Dry_Litterbag Placem_Collection'!Q132),"")</f>
        <v>28.55</v>
      </c>
      <c r="AJ131" s="289">
        <f>INDEX(Coordinates!$B$2:$B$197,MATCH(G131,Coordinates!$J$2:$J$197,0))</f>
        <v>-2.3503729889999998</v>
      </c>
      <c r="AK131" s="289">
        <f>INDEX(Coordinates!$C$2:$C$197,MATCH(G131,Coordinates!$J$2:$J$197,0))</f>
        <v>34.049626969999998</v>
      </c>
      <c r="AL131" s="289" t="str">
        <f>IF(ISNUMBER(SEARCH("C", 'Dry_Litterbag Placem_Collection'!S132)),"YES","")</f>
        <v>YES</v>
      </c>
      <c r="AM131" s="289" t="str">
        <f>IF(ISNUMBER(SEARCH("H", 'Dry_Litterbag Placem_Collection'!S132)),"YES","")</f>
        <v/>
      </c>
      <c r="AN131" s="289" t="str">
        <f>IF(ISNUMBER(SEARCH("R", 'Dry_Litterbag Placem_Collection'!S132)),"YES","")</f>
        <v/>
      </c>
    </row>
    <row r="132" spans="1:40" ht="15" customHeight="1">
      <c r="A132" s="281" t="s">
        <v>2677</v>
      </c>
      <c r="B132" s="282">
        <f>'Dry_Litterbag Placem_Collection'!A133</f>
        <v>131</v>
      </c>
      <c r="C132" s="282" t="str">
        <f>'Dry_Litterbag Placem_Collection'!B133</f>
        <v xml:space="preserve">Mwantimba
</v>
      </c>
      <c r="D132" s="282" t="s">
        <v>2460</v>
      </c>
      <c r="E132" s="282" t="s">
        <v>20</v>
      </c>
      <c r="F132" s="282">
        <v>1</v>
      </c>
      <c r="G132" s="283" t="str">
        <f>'Dry_Litterbag Placem_Collection'!C133</f>
        <v>Wet_P1_T3</v>
      </c>
      <c r="H132" s="284" t="s">
        <v>2559</v>
      </c>
      <c r="I132" s="285" t="s">
        <v>1147</v>
      </c>
      <c r="J132" s="282" t="str">
        <f>IF(ISBLANK('Dry_Litterbag Placem_Collection'!J133),"","G"&amp;""&amp;'Dry_Litterbag Placem_Collection'!J133)</f>
        <v>G118</v>
      </c>
      <c r="K132" s="286">
        <f>IFERROR(INDEX('Green_rooibos initial weight'!$C$5:$C$1749,MATCH(J132, 'Green_rooibos initial weight'!$A$5:$A$1749,0)),"")</f>
        <v>2.0870000000000002</v>
      </c>
      <c r="L132" s="286">
        <f t="shared" si="9"/>
        <v>1.8372000000000002</v>
      </c>
      <c r="M132" s="291"/>
      <c r="N132" s="291"/>
      <c r="O132" s="286">
        <f>IF(IFERROR(INDEX('Both teabags AfterDry'!$D$3:$D$900,MATCH(J132,'Both teabags AfterDry'!$A$3:$A$900,0)),"")="","",(IFERROR(INDEX('Both teabags AfterDry'!$D$3:$D$900,MATCH(J132,'Both teabags AfterDry'!$A$3:$A$900,0)),"")))</f>
        <v>0.87509999999999999</v>
      </c>
      <c r="P132" s="286">
        <f t="shared" si="10"/>
        <v>0.72449999999999992</v>
      </c>
      <c r="Q132" s="291"/>
      <c r="R132" s="291"/>
      <c r="S132" s="287">
        <f>'Dry_Litterbag Placem_Collection'!E133</f>
        <v>42939</v>
      </c>
      <c r="T132" s="287">
        <f>IF('Dry_Litterbag Placem_Collection'!G133="","",'Dry_Litterbag Placem_Collection'!G133)</f>
        <v>43008</v>
      </c>
      <c r="U132" s="288">
        <f t="shared" si="8"/>
        <v>69</v>
      </c>
      <c r="V132" s="286">
        <f t="shared" si="11"/>
        <v>1.1127000000000002</v>
      </c>
      <c r="W132" s="286"/>
      <c r="X132" s="289">
        <f>IFERROR(INDEX(Rainfall_Dry!$O$2:$O$217,MATCH(B132, Rainfall_Dry!$A$2:$A$217,0)),"")</f>
        <v>136.27214243</v>
      </c>
      <c r="Y132" s="270">
        <v>31.214836424255054</v>
      </c>
      <c r="Z132" s="270">
        <v>11.377370285476141</v>
      </c>
      <c r="AA132" s="270">
        <v>57.407793290268799</v>
      </c>
      <c r="AB132" s="271" t="s">
        <v>2688</v>
      </c>
      <c r="AC132" s="270">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f>IFERROR(AVERAGE('Dry_Litterbag Placem_Collection'!O133,'Dry_Litterbag Placem_Collection'!R133),"")</f>
        <v>8.9499999999999993</v>
      </c>
      <c r="AI132" s="290">
        <f>IFERROR(AVERAGE('Dry_Litterbag Placem_Collection'!N133,'Dry_Litterbag Placem_Collection'!Q133),"")</f>
        <v>28.6</v>
      </c>
      <c r="AJ132" s="289">
        <f>INDEX(Coordinates!$B$2:$B$197,MATCH(G132,Coordinates!$J$2:$J$197,0))</f>
        <v>-2.3503259660000002</v>
      </c>
      <c r="AK132" s="289">
        <f>INDEX(Coordinates!$C$2:$C$197,MATCH(G132,Coordinates!$J$2:$J$197,0))</f>
        <v>34.049616999999998</v>
      </c>
      <c r="AL132" s="289" t="str">
        <f>IF(ISNUMBER(SEARCH("C", 'Dry_Litterbag Placem_Collection'!S133)),"YES","")</f>
        <v>YES</v>
      </c>
      <c r="AM132" s="289" t="str">
        <f>IF(ISNUMBER(SEARCH("H", 'Dry_Litterbag Placem_Collection'!S133)),"YES","")</f>
        <v/>
      </c>
      <c r="AN132" s="289" t="str">
        <f>IF(ISNUMBER(SEARCH("R", 'Dry_Litterbag Placem_Collection'!S133)),"YES","")</f>
        <v/>
      </c>
    </row>
    <row r="133" spans="1:40" ht="15" customHeight="1">
      <c r="A133" s="281" t="s">
        <v>2677</v>
      </c>
      <c r="B133" s="282">
        <f>'Dry_Litterbag Placem_Collection'!A134</f>
        <v>132</v>
      </c>
      <c r="C133" s="282" t="str">
        <f>'Dry_Litterbag Placem_Collection'!B134</f>
        <v xml:space="preserve">Mwantimba
</v>
      </c>
      <c r="D133" s="282" t="s">
        <v>2460</v>
      </c>
      <c r="E133" s="282" t="s">
        <v>20</v>
      </c>
      <c r="F133" s="282">
        <v>1</v>
      </c>
      <c r="G133" s="283" t="str">
        <f>'Dry_Litterbag Placem_Collection'!C134</f>
        <v>Wet_P1_T4</v>
      </c>
      <c r="H133" s="284" t="s">
        <v>2559</v>
      </c>
      <c r="I133" s="285" t="s">
        <v>1147</v>
      </c>
      <c r="J133" s="282" t="str">
        <f>IF(ISBLANK('Dry_Litterbag Placem_Collection'!J134),"","G"&amp;""&amp;'Dry_Litterbag Placem_Collection'!J134)</f>
        <v/>
      </c>
      <c r="K133" s="286" t="str">
        <f>IFERROR(INDEX('Green_rooibos initial weight'!$C$5:$C$1749,MATCH(J133, 'Green_rooibos initial weight'!$A$5:$A$1749,0)),"")</f>
        <v/>
      </c>
      <c r="L133" s="286" t="str">
        <f t="shared" si="9"/>
        <v/>
      </c>
      <c r="M133" s="291"/>
      <c r="N133" s="291"/>
      <c r="O133" s="286" t="str">
        <f>IF(IFERROR(INDEX('Both teabags AfterDry'!$D$3:$D$900,MATCH(J133,'Both teabags AfterDry'!$A$3:$A$900,0)),"")="","",(IFERROR(INDEX('Both teabags AfterDry'!$D$3:$D$900,MATCH(J133,'Both teabags AfterDry'!$A$3:$A$900,0)),"")))</f>
        <v/>
      </c>
      <c r="P133" s="286" t="str">
        <f t="shared" si="10"/>
        <v/>
      </c>
      <c r="Q133" s="291"/>
      <c r="R133" s="291"/>
      <c r="S133" s="287">
        <f>'Dry_Litterbag Placem_Collection'!E134</f>
        <v>0</v>
      </c>
      <c r="T133" s="287" t="str">
        <f>IF('Dry_Litterbag Placem_Collection'!G134="","",'Dry_Litterbag Placem_Collection'!G134)</f>
        <v/>
      </c>
      <c r="U133" s="288" t="str">
        <f t="shared" si="8"/>
        <v/>
      </c>
      <c r="V133" s="286" t="str">
        <f t="shared" si="11"/>
        <v/>
      </c>
      <c r="W133" s="286"/>
      <c r="X133" s="289" t="str">
        <f>IFERROR(INDEX(Rainfall_Dry!$O$2:$O$217,MATCH(B133, Rainfall_Dry!$A$2:$A$217,0)),"")</f>
        <v/>
      </c>
      <c r="Y133" s="270">
        <v>31.214836424255054</v>
      </c>
      <c r="Z133" s="270">
        <v>11.377370285476141</v>
      </c>
      <c r="AA133" s="270">
        <v>57.407793290268799</v>
      </c>
      <c r="AB133" s="271" t="s">
        <v>2688</v>
      </c>
      <c r="AC133" s="270">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t="str">
        <f>IFERROR(AVERAGE('Dry_Litterbag Placem_Collection'!O134,'Dry_Litterbag Placem_Collection'!R134),"")</f>
        <v/>
      </c>
      <c r="AI133" s="290" t="str">
        <f>IFERROR(AVERAGE('Dry_Litterbag Placem_Collection'!N134,'Dry_Litterbag Placem_Collection'!Q134),"")</f>
        <v/>
      </c>
      <c r="AJ133" s="289">
        <f>INDEX(Coordinates!$B$2:$B$197,MATCH(G133,Coordinates!$J$2:$J$197,0))</f>
        <v>-2.3504800260000001</v>
      </c>
      <c r="AK133" s="289">
        <f>INDEX(Coordinates!$C$2:$C$197,MATCH(G133,Coordinates!$J$2:$J$197,0))</f>
        <v>34.049551030000003</v>
      </c>
      <c r="AL133" s="289" t="str">
        <f>IF(ISNUMBER(SEARCH("C", 'Dry_Litterbag Placem_Collection'!S134)),"YES","")</f>
        <v/>
      </c>
      <c r="AM133" s="289" t="str">
        <f>IF(ISNUMBER(SEARCH("H", 'Dry_Litterbag Placem_Collection'!S134)),"YES","")</f>
        <v/>
      </c>
      <c r="AN133" s="289" t="str">
        <f>IF(ISNUMBER(SEARCH("R", 'Dry_Litterbag Placem_Collection'!S134)),"YES","")</f>
        <v/>
      </c>
    </row>
    <row r="134" spans="1:40" ht="15" customHeight="1">
      <c r="A134" s="281" t="s">
        <v>2677</v>
      </c>
      <c r="B134" s="282">
        <f>'Dry_Litterbag Placem_Collection'!A135</f>
        <v>133</v>
      </c>
      <c r="C134" s="282" t="str">
        <f>'Dry_Litterbag Placem_Collection'!B135</f>
        <v xml:space="preserve">Mwantimba
</v>
      </c>
      <c r="D134" s="282" t="s">
        <v>2460</v>
      </c>
      <c r="E134" s="282" t="s">
        <v>20</v>
      </c>
      <c r="F134" s="282">
        <v>1</v>
      </c>
      <c r="G134" s="283" t="str">
        <f>'Dry_Litterbag Placem_Collection'!C135</f>
        <v>Wet_P1_T5</v>
      </c>
      <c r="H134" s="284" t="s">
        <v>2559</v>
      </c>
      <c r="I134" s="285" t="s">
        <v>1147</v>
      </c>
      <c r="J134" s="282" t="str">
        <f>IF(ISBLANK('Dry_Litterbag Placem_Collection'!J135),"","G"&amp;""&amp;'Dry_Litterbag Placem_Collection'!J135)</f>
        <v>G270</v>
      </c>
      <c r="K134" s="286">
        <f>IFERROR(INDEX('Green_rooibos initial weight'!$C$5:$C$1749,MATCH(J134, 'Green_rooibos initial weight'!$A$5:$A$1749,0)),"")</f>
        <v>2.0139999999999998</v>
      </c>
      <c r="L134" s="286">
        <f t="shared" si="9"/>
        <v>1.7641999999999998</v>
      </c>
      <c r="M134" s="291"/>
      <c r="N134" s="291"/>
      <c r="O134" s="286" t="str">
        <f>IF(IFERROR(INDEX('Both teabags AfterDry'!$D$3:$D$900,MATCH(J134,'Both teabags AfterDry'!$A$3:$A$900,0)),"")="","",(IFERROR(INDEX('Both teabags AfterDry'!$D$3:$D$900,MATCH(J134,'Both teabags AfterDry'!$A$3:$A$900,0)),"")))</f>
        <v/>
      </c>
      <c r="P134" s="286" t="str">
        <f t="shared" si="10"/>
        <v/>
      </c>
      <c r="Q134" s="291"/>
      <c r="R134" s="291"/>
      <c r="S134" s="287">
        <f>'Dry_Litterbag Placem_Collection'!E135</f>
        <v>42939</v>
      </c>
      <c r="T134" s="287">
        <f>IF('Dry_Litterbag Placem_Collection'!G135="","",'Dry_Litterbag Placem_Collection'!G135)</f>
        <v>43008</v>
      </c>
      <c r="U134" s="288">
        <f t="shared" si="8"/>
        <v>69</v>
      </c>
      <c r="V134" s="286" t="str">
        <f t="shared" si="11"/>
        <v/>
      </c>
      <c r="W134" s="286"/>
      <c r="X134" s="289">
        <f>IFERROR(INDEX(Rainfall_Dry!$O$2:$O$217,MATCH(B134, Rainfall_Dry!$A$2:$A$217,0)),"")</f>
        <v>136.27214243</v>
      </c>
      <c r="Y134" s="270">
        <v>31.214836424255054</v>
      </c>
      <c r="Z134" s="270">
        <v>11.377370285476141</v>
      </c>
      <c r="AA134" s="270">
        <v>57.407793290268799</v>
      </c>
      <c r="AB134" s="271" t="s">
        <v>2688</v>
      </c>
      <c r="AC134" s="270">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f>IFERROR(AVERAGE('Dry_Litterbag Placem_Collection'!O135,'Dry_Litterbag Placem_Collection'!R135),"")</f>
        <v>8.75</v>
      </c>
      <c r="AI134" s="290">
        <f>IFERROR(AVERAGE('Dry_Litterbag Placem_Collection'!N135,'Dry_Litterbag Placem_Collection'!Q135),"")</f>
        <v>31.3</v>
      </c>
      <c r="AJ134" s="289">
        <f>INDEX(Coordinates!$B$2:$B$197,MATCH(G134,Coordinates!$J$2:$J$197,0))</f>
        <v>-2.350474996</v>
      </c>
      <c r="AK134" s="289">
        <f>INDEX(Coordinates!$C$2:$C$197,MATCH(G134,Coordinates!$J$2:$J$197,0))</f>
        <v>34.049801979999998</v>
      </c>
      <c r="AL134" s="289" t="str">
        <f>IF(ISNUMBER(SEARCH("C", 'Dry_Litterbag Placem_Collection'!S135)),"YES","")</f>
        <v>YES</v>
      </c>
      <c r="AM134" s="289" t="str">
        <f>IF(ISNUMBER(SEARCH("H", 'Dry_Litterbag Placem_Collection'!S135)),"YES","")</f>
        <v/>
      </c>
      <c r="AN134" s="289" t="str">
        <f>IF(ISNUMBER(SEARCH("R", 'Dry_Litterbag Placem_Collection'!S135)),"YES","")</f>
        <v/>
      </c>
    </row>
    <row r="135" spans="1:40" ht="15" customHeight="1">
      <c r="A135" s="281" t="s">
        <v>2677</v>
      </c>
      <c r="B135" s="282">
        <f>'Dry_Litterbag Placem_Collection'!A136</f>
        <v>134</v>
      </c>
      <c r="C135" s="282" t="str">
        <f>'Dry_Litterbag Placem_Collection'!B136</f>
        <v xml:space="preserve">Mwantimba
</v>
      </c>
      <c r="D135" s="282" t="s">
        <v>2460</v>
      </c>
      <c r="E135" s="282" t="s">
        <v>20</v>
      </c>
      <c r="F135" s="282">
        <v>1</v>
      </c>
      <c r="G135" s="283" t="str">
        <f>'Dry_Litterbag Placem_Collection'!C136</f>
        <v>Wet_P1_T6</v>
      </c>
      <c r="H135" s="284" t="s">
        <v>2559</v>
      </c>
      <c r="I135" s="285" t="s">
        <v>1147</v>
      </c>
      <c r="J135" s="282" t="str">
        <f>IF(ISBLANK('Dry_Litterbag Placem_Collection'!J136),"","G"&amp;""&amp;'Dry_Litterbag Placem_Collection'!J136)</f>
        <v>G316</v>
      </c>
      <c r="K135" s="286">
        <f>IFERROR(INDEX('Green_rooibos initial weight'!$C$5:$C$1749,MATCH(J135, 'Green_rooibos initial weight'!$A$5:$A$1749,0)),"")</f>
        <v>2.0579999999999998</v>
      </c>
      <c r="L135" s="286">
        <f t="shared" si="9"/>
        <v>1.8081999999999998</v>
      </c>
      <c r="M135" s="291"/>
      <c r="N135" s="291"/>
      <c r="O135" s="286">
        <f>IF(IFERROR(INDEX('Both teabags AfterDry'!$D$3:$D$900,MATCH(J135,'Both teabags AfterDry'!$A$3:$A$900,0)),"")="","",(IFERROR(INDEX('Both teabags AfterDry'!$D$3:$D$900,MATCH(J135,'Both teabags AfterDry'!$A$3:$A$900,0)),"")))</f>
        <v>0.6512</v>
      </c>
      <c r="P135" s="286">
        <f t="shared" si="10"/>
        <v>0.50059999999999993</v>
      </c>
      <c r="Q135" s="291"/>
      <c r="R135" s="291"/>
      <c r="S135" s="287">
        <f>'Dry_Litterbag Placem_Collection'!E136</f>
        <v>42939</v>
      </c>
      <c r="T135" s="287">
        <f>IF('Dry_Litterbag Placem_Collection'!G136="","",'Dry_Litterbag Placem_Collection'!G136)</f>
        <v>43008</v>
      </c>
      <c r="U135" s="288">
        <f t="shared" si="8"/>
        <v>69</v>
      </c>
      <c r="V135" s="286">
        <f t="shared" si="11"/>
        <v>1.3075999999999999</v>
      </c>
      <c r="W135" s="286"/>
      <c r="X135" s="289">
        <f>IFERROR(INDEX(Rainfall_Dry!$O$2:$O$217,MATCH(B135, Rainfall_Dry!$A$2:$A$217,0)),"")</f>
        <v>136.27214243</v>
      </c>
      <c r="Y135" s="270">
        <v>31.214836424255054</v>
      </c>
      <c r="Z135" s="270">
        <v>11.377370285476141</v>
      </c>
      <c r="AA135" s="270">
        <v>57.407793290268799</v>
      </c>
      <c r="AB135" s="271" t="s">
        <v>2688</v>
      </c>
      <c r="AC135" s="270">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f>IFERROR(AVERAGE('Dry_Litterbag Placem_Collection'!O136,'Dry_Litterbag Placem_Collection'!R136),"")</f>
        <v>6.65</v>
      </c>
      <c r="AI135" s="290">
        <f>IFERROR(AVERAGE('Dry_Litterbag Placem_Collection'!N136,'Dry_Litterbag Placem_Collection'!Q136),"")</f>
        <v>29.200000000000003</v>
      </c>
      <c r="AJ135" s="289">
        <f>INDEX(Coordinates!$B$2:$B$197,MATCH(G135,Coordinates!$J$2:$J$197,0))</f>
        <v>-2.3503559730000001</v>
      </c>
      <c r="AK135" s="289">
        <f>INDEX(Coordinates!$C$2:$C$197,MATCH(G135,Coordinates!$J$2:$J$197,0))</f>
        <v>34.049800980000001</v>
      </c>
      <c r="AL135" s="289" t="str">
        <f>IF(ISNUMBER(SEARCH("C", 'Dry_Litterbag Placem_Collection'!S136)),"YES","")</f>
        <v/>
      </c>
      <c r="AM135" s="289" t="str">
        <f>IF(ISNUMBER(SEARCH("H", 'Dry_Litterbag Placem_Collection'!S136)),"YES","")</f>
        <v/>
      </c>
      <c r="AN135" s="289" t="str">
        <f>IF(ISNUMBER(SEARCH("R", 'Dry_Litterbag Placem_Collection'!S136)),"YES","")</f>
        <v>YES</v>
      </c>
    </row>
    <row r="136" spans="1:40" ht="15" customHeight="1">
      <c r="A136" s="281" t="s">
        <v>2677</v>
      </c>
      <c r="B136" s="282">
        <f>'Dry_Litterbag Placem_Collection'!A137</f>
        <v>135</v>
      </c>
      <c r="C136" s="282" t="str">
        <f>'Dry_Litterbag Placem_Collection'!B137</f>
        <v xml:space="preserve">Mwantimba
</v>
      </c>
      <c r="D136" s="282" t="s">
        <v>2460</v>
      </c>
      <c r="E136" s="282" t="s">
        <v>20</v>
      </c>
      <c r="F136" s="282">
        <v>1</v>
      </c>
      <c r="G136" s="283" t="str">
        <f>'Dry_Litterbag Placem_Collection'!C137</f>
        <v>Wet_P1_T7</v>
      </c>
      <c r="H136" s="284" t="s">
        <v>2559</v>
      </c>
      <c r="I136" s="285" t="s">
        <v>1147</v>
      </c>
      <c r="J136" s="282" t="str">
        <f>IF(ISBLANK('Dry_Litterbag Placem_Collection'!J137),"","G"&amp;""&amp;'Dry_Litterbag Placem_Collection'!J137)</f>
        <v>G77</v>
      </c>
      <c r="K136" s="286">
        <f>IFERROR(INDEX('Green_rooibos initial weight'!$C$5:$C$1749,MATCH(J136, 'Green_rooibos initial weight'!$A$5:$A$1749,0)),"")</f>
        <v>2.0190000000000001</v>
      </c>
      <c r="L136" s="286">
        <f t="shared" si="9"/>
        <v>1.7692000000000001</v>
      </c>
      <c r="M136" s="291"/>
      <c r="N136" s="291"/>
      <c r="O136" s="286">
        <f>IF(IFERROR(INDEX('Both teabags AfterDry'!$D$3:$D$900,MATCH(J136,'Both teabags AfterDry'!$A$3:$A$900,0)),"")="","",(IFERROR(INDEX('Both teabags AfterDry'!$D$3:$D$900,MATCH(J136,'Both teabags AfterDry'!$A$3:$A$900,0)),"")))</f>
        <v>0.94330000000000003</v>
      </c>
      <c r="P136" s="286">
        <f t="shared" si="10"/>
        <v>0.79269999999999996</v>
      </c>
      <c r="Q136" s="291"/>
      <c r="R136" s="291"/>
      <c r="S136" s="287">
        <f>'Dry_Litterbag Placem_Collection'!E137</f>
        <v>42939</v>
      </c>
      <c r="T136" s="287">
        <f>IF('Dry_Litterbag Placem_Collection'!G137="","",'Dry_Litterbag Placem_Collection'!G137)</f>
        <v>43008</v>
      </c>
      <c r="U136" s="288">
        <f t="shared" si="8"/>
        <v>69</v>
      </c>
      <c r="V136" s="286">
        <f t="shared" si="11"/>
        <v>0.97650000000000015</v>
      </c>
      <c r="W136" s="286"/>
      <c r="X136" s="289">
        <f>IFERROR(INDEX(Rainfall_Dry!$O$2:$O$217,MATCH(B136, Rainfall_Dry!$A$2:$A$217,0)),"")</f>
        <v>136.27214243</v>
      </c>
      <c r="Y136" s="270">
        <v>31.214836424255054</v>
      </c>
      <c r="Z136" s="270">
        <v>11.377370285476141</v>
      </c>
      <c r="AA136" s="270">
        <v>57.407793290268799</v>
      </c>
      <c r="AB136" s="271" t="s">
        <v>2688</v>
      </c>
      <c r="AC136" s="270">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f>IFERROR(AVERAGE('Dry_Litterbag Placem_Collection'!O137,'Dry_Litterbag Placem_Collection'!R137),"")</f>
        <v>8.5500000000000007</v>
      </c>
      <c r="AI136" s="290">
        <f>IFERROR(AVERAGE('Dry_Litterbag Placem_Collection'!N137,'Dry_Litterbag Placem_Collection'!Q137),"")</f>
        <v>31.35</v>
      </c>
      <c r="AJ136" s="289">
        <f>INDEX(Coordinates!$B$2:$B$197,MATCH(G136,Coordinates!$J$2:$J$197,0))</f>
        <v>-2.3503589909999998</v>
      </c>
      <c r="AK136" s="289">
        <f>INDEX(Coordinates!$C$2:$C$197,MATCH(G136,Coordinates!$J$2:$J$197,0))</f>
        <v>34.049719000000003</v>
      </c>
      <c r="AL136" s="289" t="str">
        <f>IF(ISNUMBER(SEARCH("C", 'Dry_Litterbag Placem_Collection'!S137)),"YES","")</f>
        <v>YES</v>
      </c>
      <c r="AM136" s="289" t="str">
        <f>IF(ISNUMBER(SEARCH("H", 'Dry_Litterbag Placem_Collection'!S137)),"YES","")</f>
        <v>YES</v>
      </c>
      <c r="AN136" s="289" t="str">
        <f>IF(ISNUMBER(SEARCH("R", 'Dry_Litterbag Placem_Collection'!S137)),"YES","")</f>
        <v/>
      </c>
    </row>
    <row r="137" spans="1:40" ht="15" customHeight="1">
      <c r="A137" s="281" t="s">
        <v>2677</v>
      </c>
      <c r="B137" s="282">
        <f>'Dry_Litterbag Placem_Collection'!A138</f>
        <v>136</v>
      </c>
      <c r="C137" s="282" t="str">
        <f>'Dry_Litterbag Placem_Collection'!B138</f>
        <v xml:space="preserve">Mwantimba
</v>
      </c>
      <c r="D137" s="282" t="s">
        <v>2460</v>
      </c>
      <c r="E137" s="282" t="s">
        <v>20</v>
      </c>
      <c r="F137" s="282">
        <v>1</v>
      </c>
      <c r="G137" s="283" t="str">
        <f>'Dry_Litterbag Placem_Collection'!C138</f>
        <v>Wet_P1_T8</v>
      </c>
      <c r="H137" s="284" t="s">
        <v>2559</v>
      </c>
      <c r="I137" s="285" t="s">
        <v>1147</v>
      </c>
      <c r="J137" s="282" t="str">
        <f>IF(ISBLANK('Dry_Litterbag Placem_Collection'!J138),"","G"&amp;""&amp;'Dry_Litterbag Placem_Collection'!J138)</f>
        <v>G332</v>
      </c>
      <c r="K137" s="286">
        <f>IFERROR(INDEX('Green_rooibos initial weight'!$C$5:$C$1749,MATCH(J137, 'Green_rooibos initial weight'!$A$5:$A$1749,0)),"")</f>
        <v>2.121</v>
      </c>
      <c r="L137" s="286">
        <f t="shared" si="9"/>
        <v>1.8712</v>
      </c>
      <c r="M137" s="291"/>
      <c r="N137" s="291"/>
      <c r="O137" s="286">
        <f>IF(IFERROR(INDEX('Both teabags AfterDry'!$D$3:$D$900,MATCH(J137,'Both teabags AfterDry'!$A$3:$A$900,0)),"")="","",(IFERROR(INDEX('Both teabags AfterDry'!$D$3:$D$900,MATCH(J137,'Both teabags AfterDry'!$A$3:$A$900,0)),"")))</f>
        <v>0.98260000000000003</v>
      </c>
      <c r="P137" s="286">
        <f t="shared" si="10"/>
        <v>0.83200000000000007</v>
      </c>
      <c r="Q137" s="291"/>
      <c r="R137" s="291"/>
      <c r="S137" s="287">
        <f>'Dry_Litterbag Placem_Collection'!E138</f>
        <v>42939</v>
      </c>
      <c r="T137" s="287">
        <f>IF('Dry_Litterbag Placem_Collection'!G138="","",'Dry_Litterbag Placem_Collection'!G138)</f>
        <v>43008</v>
      </c>
      <c r="U137" s="288">
        <f t="shared" si="8"/>
        <v>69</v>
      </c>
      <c r="V137" s="286">
        <f t="shared" si="11"/>
        <v>1.0391999999999999</v>
      </c>
      <c r="W137" s="286"/>
      <c r="X137" s="289">
        <f>IFERROR(INDEX(Rainfall_Dry!$O$2:$O$217,MATCH(B137, Rainfall_Dry!$A$2:$A$217,0)),"")</f>
        <v>136.27214243</v>
      </c>
      <c r="Y137" s="270">
        <v>31.214836424255054</v>
      </c>
      <c r="Z137" s="270">
        <v>11.377370285476141</v>
      </c>
      <c r="AA137" s="270">
        <v>57.407793290268799</v>
      </c>
      <c r="AB137" s="271" t="s">
        <v>2688</v>
      </c>
      <c r="AC137" s="270">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f>IFERROR(AVERAGE('Dry_Litterbag Placem_Collection'!O138,'Dry_Litterbag Placem_Collection'!R138),"")</f>
        <v>5.9</v>
      </c>
      <c r="AI137" s="290">
        <f>IFERROR(AVERAGE('Dry_Litterbag Placem_Collection'!N138,'Dry_Litterbag Placem_Collection'!Q138),"")</f>
        <v>29.9</v>
      </c>
      <c r="AJ137" s="289">
        <f>INDEX(Coordinates!$B$2:$B$197,MATCH(G137,Coordinates!$J$2:$J$197,0))</f>
        <v>-2.3502159960000002</v>
      </c>
      <c r="AK137" s="289">
        <f>INDEX(Coordinates!$C$2:$C$197,MATCH(G137,Coordinates!$J$2:$J$197,0))</f>
        <v>34.049822020000001</v>
      </c>
      <c r="AL137" s="289" t="str">
        <f>IF(ISNUMBER(SEARCH("C", 'Dry_Litterbag Placem_Collection'!S138)),"YES","")</f>
        <v>YES</v>
      </c>
      <c r="AM137" s="289" t="str">
        <f>IF(ISNUMBER(SEARCH("H", 'Dry_Litterbag Placem_Collection'!S138)),"YES","")</f>
        <v/>
      </c>
      <c r="AN137" s="289" t="str">
        <f>IF(ISNUMBER(SEARCH("R", 'Dry_Litterbag Placem_Collection'!S138)),"YES","")</f>
        <v/>
      </c>
    </row>
    <row r="138" spans="1:40" ht="15" customHeight="1">
      <c r="A138" s="281" t="s">
        <v>2677</v>
      </c>
      <c r="B138" s="282">
        <f>'Dry_Litterbag Placem_Collection'!A139</f>
        <v>137</v>
      </c>
      <c r="C138" s="282" t="str">
        <f>'Dry_Litterbag Placem_Collection'!B139</f>
        <v xml:space="preserve">Mwantimba
</v>
      </c>
      <c r="D138" s="282" t="s">
        <v>2460</v>
      </c>
      <c r="E138" s="282" t="s">
        <v>20</v>
      </c>
      <c r="F138" s="282">
        <v>2</v>
      </c>
      <c r="G138" s="283" t="str">
        <f>'Dry_Litterbag Placem_Collection'!C139</f>
        <v>Wet_P2_T1</v>
      </c>
      <c r="H138" s="284" t="s">
        <v>2559</v>
      </c>
      <c r="I138" s="285" t="s">
        <v>1147</v>
      </c>
      <c r="J138" s="282" t="str">
        <f>IF(ISBLANK('Dry_Litterbag Placem_Collection'!J139),"","G"&amp;""&amp;'Dry_Litterbag Placem_Collection'!J139)</f>
        <v>G30</v>
      </c>
      <c r="K138" s="286">
        <f>IFERROR(INDEX('Green_rooibos initial weight'!$C$5:$C$1749,MATCH(J138, 'Green_rooibos initial weight'!$A$5:$A$1749,0)),"")</f>
        <v>2.0680000000000001</v>
      </c>
      <c r="L138" s="286">
        <f t="shared" si="9"/>
        <v>1.8182</v>
      </c>
      <c r="M138" s="291"/>
      <c r="N138" s="291"/>
      <c r="O138" s="286">
        <f>IF(IFERROR(INDEX('Both teabags AfterDry'!$D$3:$D$900,MATCH(J138,'Both teabags AfterDry'!$A$3:$A$900,0)),"")="","",(IFERROR(INDEX('Both teabags AfterDry'!$D$3:$D$900,MATCH(J138,'Both teabags AfterDry'!$A$3:$A$900,0)),"")))</f>
        <v>0.80879999999999996</v>
      </c>
      <c r="P138" s="286">
        <f t="shared" si="10"/>
        <v>0.6581999999999999</v>
      </c>
      <c r="Q138" s="291"/>
      <c r="R138" s="291"/>
      <c r="S138" s="287">
        <f>'Dry_Litterbag Placem_Collection'!E139</f>
        <v>42939</v>
      </c>
      <c r="T138" s="287">
        <f>IF('Dry_Litterbag Placem_Collection'!G139="","",'Dry_Litterbag Placem_Collection'!G139)</f>
        <v>43008</v>
      </c>
      <c r="U138" s="288">
        <f t="shared" si="8"/>
        <v>69</v>
      </c>
      <c r="V138" s="286">
        <f t="shared" si="11"/>
        <v>1.1600000000000001</v>
      </c>
      <c r="W138" s="286"/>
      <c r="X138" s="289">
        <f>IFERROR(INDEX(Rainfall_Dry!$O$2:$O$217,MATCH(B138, Rainfall_Dry!$A$2:$A$217,0)),"")</f>
        <v>136.27214243</v>
      </c>
      <c r="Y138" s="270">
        <v>33.96</v>
      </c>
      <c r="Z138" s="270">
        <v>8.9200000000000017</v>
      </c>
      <c r="AA138" s="270">
        <v>57.12</v>
      </c>
      <c r="AB138" s="271" t="s">
        <v>2688</v>
      </c>
      <c r="AC138" s="270">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f>IFERROR(AVERAGE('Dry_Litterbag Placem_Collection'!O139,'Dry_Litterbag Placem_Collection'!R139),"")</f>
        <v>8.9</v>
      </c>
      <c r="AI138" s="290">
        <f>IFERROR(AVERAGE('Dry_Litterbag Placem_Collection'!N139,'Dry_Litterbag Placem_Collection'!Q139),"")</f>
        <v>27.55</v>
      </c>
      <c r="AJ138" s="289">
        <f>INDEX(Coordinates!$B$2:$B$197,MATCH(G138,Coordinates!$J$2:$J$197,0))</f>
        <v>-2.348596025</v>
      </c>
      <c r="AK138" s="289">
        <f>INDEX(Coordinates!$C$2:$C$197,MATCH(G138,Coordinates!$J$2:$J$197,0))</f>
        <v>34.050070959999999</v>
      </c>
      <c r="AL138" s="289" t="str">
        <f>IF(ISNUMBER(SEARCH("C", 'Dry_Litterbag Placem_Collection'!S139)),"YES","")</f>
        <v/>
      </c>
      <c r="AM138" s="289" t="str">
        <f>IF(ISNUMBER(SEARCH("H", 'Dry_Litterbag Placem_Collection'!S139)),"YES","")</f>
        <v>YES</v>
      </c>
      <c r="AN138" s="289" t="str">
        <f>IF(ISNUMBER(SEARCH("R", 'Dry_Litterbag Placem_Collection'!S139)),"YES","")</f>
        <v/>
      </c>
    </row>
    <row r="139" spans="1:40" ht="15" customHeight="1">
      <c r="A139" s="281" t="s">
        <v>2677</v>
      </c>
      <c r="B139" s="282">
        <f>'Dry_Litterbag Placem_Collection'!A140</f>
        <v>138</v>
      </c>
      <c r="C139" s="282" t="str">
        <f>'Dry_Litterbag Placem_Collection'!B140</f>
        <v xml:space="preserve">Mwantimba
</v>
      </c>
      <c r="D139" s="282" t="s">
        <v>2460</v>
      </c>
      <c r="E139" s="282" t="s">
        <v>20</v>
      </c>
      <c r="F139" s="282">
        <v>2</v>
      </c>
      <c r="G139" s="283" t="str">
        <f>'Dry_Litterbag Placem_Collection'!C140</f>
        <v>Wet_P2_T2</v>
      </c>
      <c r="H139" s="284" t="s">
        <v>2559</v>
      </c>
      <c r="I139" s="285" t="s">
        <v>1147</v>
      </c>
      <c r="J139" s="282" t="str">
        <f>IF(ISBLANK('Dry_Litterbag Placem_Collection'!J140),"","G"&amp;""&amp;'Dry_Litterbag Placem_Collection'!J140)</f>
        <v>G213</v>
      </c>
      <c r="K139" s="286">
        <f>IFERROR(INDEX('Green_rooibos initial weight'!$C$5:$C$1749,MATCH(J139, 'Green_rooibos initial weight'!$A$5:$A$1749,0)),"")</f>
        <v>2.0670000000000002</v>
      </c>
      <c r="L139" s="286">
        <f t="shared" si="9"/>
        <v>1.8172000000000001</v>
      </c>
      <c r="M139" s="291"/>
      <c r="N139" s="291"/>
      <c r="O139" s="286">
        <f>IF(IFERROR(INDEX('Both teabags AfterDry'!$D$3:$D$900,MATCH(J139,'Both teabags AfterDry'!$A$3:$A$900,0)),"")="","",(IFERROR(INDEX('Both teabags AfterDry'!$D$3:$D$900,MATCH(J139,'Both teabags AfterDry'!$A$3:$A$900,0)),"")))</f>
        <v>0.66200000000000003</v>
      </c>
      <c r="P139" s="286">
        <f t="shared" si="10"/>
        <v>0.51140000000000008</v>
      </c>
      <c r="Q139" s="291"/>
      <c r="R139" s="291"/>
      <c r="S139" s="287">
        <f>'Dry_Litterbag Placem_Collection'!E140</f>
        <v>42939</v>
      </c>
      <c r="T139" s="287">
        <f>IF('Dry_Litterbag Placem_Collection'!G140="","",'Dry_Litterbag Placem_Collection'!G140)</f>
        <v>43008</v>
      </c>
      <c r="U139" s="288">
        <f t="shared" si="8"/>
        <v>69</v>
      </c>
      <c r="V139" s="286">
        <f t="shared" si="11"/>
        <v>1.3058000000000001</v>
      </c>
      <c r="W139" s="286"/>
      <c r="X139" s="289">
        <f>IFERROR(INDEX(Rainfall_Dry!$O$2:$O$217,MATCH(B139, Rainfall_Dry!$A$2:$A$217,0)),"")</f>
        <v>136.27214243</v>
      </c>
      <c r="Y139" s="270">
        <v>33.96</v>
      </c>
      <c r="Z139" s="270">
        <v>8.9200000000000017</v>
      </c>
      <c r="AA139" s="270">
        <v>57.12</v>
      </c>
      <c r="AB139" s="271" t="s">
        <v>2688</v>
      </c>
      <c r="AC139" s="270">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f>IFERROR(AVERAGE('Dry_Litterbag Placem_Collection'!O140,'Dry_Litterbag Placem_Collection'!R140),"")</f>
        <v>7.05</v>
      </c>
      <c r="AI139" s="290">
        <f>IFERROR(AVERAGE('Dry_Litterbag Placem_Collection'!N140,'Dry_Litterbag Placem_Collection'!Q140),"")</f>
        <v>28.799999999999997</v>
      </c>
      <c r="AJ139" s="289">
        <f>INDEX(Coordinates!$B$2:$B$197,MATCH(G139,Coordinates!$J$2:$J$197,0))</f>
        <v>-2.3485449790000001</v>
      </c>
      <c r="AK139" s="289">
        <f>INDEX(Coordinates!$C$2:$C$197,MATCH(G139,Coordinates!$J$2:$J$197,0))</f>
        <v>34.050146980000001</v>
      </c>
      <c r="AL139" s="289" t="str">
        <f>IF(ISNUMBER(SEARCH("C", 'Dry_Litterbag Placem_Collection'!S140)),"YES","")</f>
        <v>YES</v>
      </c>
      <c r="AM139" s="289" t="str">
        <f>IF(ISNUMBER(SEARCH("H", 'Dry_Litterbag Placem_Collection'!S140)),"YES","")</f>
        <v>YES</v>
      </c>
      <c r="AN139" s="289" t="str">
        <f>IF(ISNUMBER(SEARCH("R", 'Dry_Litterbag Placem_Collection'!S140)),"YES","")</f>
        <v/>
      </c>
    </row>
    <row r="140" spans="1:40" ht="15" customHeight="1">
      <c r="A140" s="281" t="s">
        <v>2677</v>
      </c>
      <c r="B140" s="282">
        <f>'Dry_Litterbag Placem_Collection'!A141</f>
        <v>139</v>
      </c>
      <c r="C140" s="282" t="str">
        <f>'Dry_Litterbag Placem_Collection'!B141</f>
        <v xml:space="preserve">Mwantimba
</v>
      </c>
      <c r="D140" s="282" t="s">
        <v>2460</v>
      </c>
      <c r="E140" s="282" t="s">
        <v>20</v>
      </c>
      <c r="F140" s="282">
        <v>2</v>
      </c>
      <c r="G140" s="283" t="str">
        <f>'Dry_Litterbag Placem_Collection'!C141</f>
        <v>Wet_P2_T3</v>
      </c>
      <c r="H140" s="284" t="s">
        <v>2559</v>
      </c>
      <c r="I140" s="285" t="s">
        <v>1147</v>
      </c>
      <c r="J140" s="282" t="str">
        <f>IF(ISBLANK('Dry_Litterbag Placem_Collection'!J141),"","G"&amp;""&amp;'Dry_Litterbag Placem_Collection'!J141)</f>
        <v>G250</v>
      </c>
      <c r="K140" s="286">
        <f>IFERROR(INDEX('Green_rooibos initial weight'!$C$5:$C$1749,MATCH(J140, 'Green_rooibos initial weight'!$A$5:$A$1749,0)),"")</f>
        <v>2.0139999999999998</v>
      </c>
      <c r="L140" s="286">
        <f t="shared" si="9"/>
        <v>1.7641999999999998</v>
      </c>
      <c r="M140" s="291"/>
      <c r="N140" s="291"/>
      <c r="O140" s="286">
        <f>IF(IFERROR(INDEX('Both teabags AfterDry'!$D$3:$D$900,MATCH(J140,'Both teabags AfterDry'!$A$3:$A$900,0)),"")="","",(IFERROR(INDEX('Both teabags AfterDry'!$D$3:$D$900,MATCH(J140,'Both teabags AfterDry'!$A$3:$A$900,0)),"")))</f>
        <v>0.80610000000000004</v>
      </c>
      <c r="P140" s="286">
        <f t="shared" si="10"/>
        <v>0.65549999999999997</v>
      </c>
      <c r="Q140" s="291"/>
      <c r="R140" s="291"/>
      <c r="S140" s="287">
        <f>'Dry_Litterbag Placem_Collection'!E141</f>
        <v>42939</v>
      </c>
      <c r="T140" s="287">
        <f>IF('Dry_Litterbag Placem_Collection'!G141="","",'Dry_Litterbag Placem_Collection'!G141)</f>
        <v>43008</v>
      </c>
      <c r="U140" s="288">
        <f t="shared" si="8"/>
        <v>69</v>
      </c>
      <c r="V140" s="286">
        <f t="shared" si="11"/>
        <v>1.1086999999999998</v>
      </c>
      <c r="W140" s="286"/>
      <c r="X140" s="289">
        <f>IFERROR(INDEX(Rainfall_Dry!$O$2:$O$217,MATCH(B140, Rainfall_Dry!$A$2:$A$217,0)),"")</f>
        <v>136.27214243</v>
      </c>
      <c r="Y140" s="270">
        <v>33.96</v>
      </c>
      <c r="Z140" s="270">
        <v>8.9200000000000017</v>
      </c>
      <c r="AA140" s="270">
        <v>57.12</v>
      </c>
      <c r="AB140" s="271" t="s">
        <v>2688</v>
      </c>
      <c r="AC140" s="270">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f>IFERROR(AVERAGE('Dry_Litterbag Placem_Collection'!O141,'Dry_Litterbag Placem_Collection'!R141),"")</f>
        <v>11.200000000000001</v>
      </c>
      <c r="AI140" s="290">
        <f>IFERROR(AVERAGE('Dry_Litterbag Placem_Collection'!N141,'Dry_Litterbag Placem_Collection'!Q141),"")</f>
        <v>28.15</v>
      </c>
      <c r="AJ140" s="289">
        <f>INDEX(Coordinates!$B$2:$B$197,MATCH(G140,Coordinates!$J$2:$J$197,0))</f>
        <v>-2.3487209990000002</v>
      </c>
      <c r="AK140" s="289">
        <f>INDEX(Coordinates!$C$2:$C$197,MATCH(G140,Coordinates!$J$2:$J$197,0))</f>
        <v>34.050128039999997</v>
      </c>
      <c r="AL140" s="289" t="str">
        <f>IF(ISNUMBER(SEARCH("C", 'Dry_Litterbag Placem_Collection'!S141)),"YES","")</f>
        <v>YES</v>
      </c>
      <c r="AM140" s="289" t="str">
        <f>IF(ISNUMBER(SEARCH("H", 'Dry_Litterbag Placem_Collection'!S141)),"YES","")</f>
        <v>YES</v>
      </c>
      <c r="AN140" s="289" t="str">
        <f>IF(ISNUMBER(SEARCH("R", 'Dry_Litterbag Placem_Collection'!S141)),"YES","")</f>
        <v/>
      </c>
    </row>
    <row r="141" spans="1:40" ht="15" customHeight="1">
      <c r="A141" s="281" t="s">
        <v>2677</v>
      </c>
      <c r="B141" s="282">
        <f>'Dry_Litterbag Placem_Collection'!A142</f>
        <v>140</v>
      </c>
      <c r="C141" s="282" t="str">
        <f>'Dry_Litterbag Placem_Collection'!B142</f>
        <v xml:space="preserve">Mwantimba
</v>
      </c>
      <c r="D141" s="282" t="s">
        <v>2460</v>
      </c>
      <c r="E141" s="282" t="s">
        <v>20</v>
      </c>
      <c r="F141" s="282">
        <v>2</v>
      </c>
      <c r="G141" s="283" t="str">
        <f>'Dry_Litterbag Placem_Collection'!C142</f>
        <v>Wet_P2_T4</v>
      </c>
      <c r="H141" s="284" t="s">
        <v>2559</v>
      </c>
      <c r="I141" s="285" t="s">
        <v>1147</v>
      </c>
      <c r="J141" s="282" t="str">
        <f>IF(ISBLANK('Dry_Litterbag Placem_Collection'!J142),"","G"&amp;""&amp;'Dry_Litterbag Placem_Collection'!J142)</f>
        <v>G401</v>
      </c>
      <c r="K141" s="286">
        <f>IFERROR(INDEX('Green_rooibos initial weight'!$C$5:$C$1749,MATCH(J141, 'Green_rooibos initial weight'!$A$5:$A$1749,0)),"")</f>
        <v>1.9390000000000001</v>
      </c>
      <c r="L141" s="286">
        <f t="shared" si="9"/>
        <v>1.6892</v>
      </c>
      <c r="M141" s="291"/>
      <c r="N141" s="291"/>
      <c r="O141" s="286">
        <f>IF(IFERROR(INDEX('Both teabags AfterDry'!$D$3:$D$900,MATCH(J141,'Both teabags AfterDry'!$A$3:$A$900,0)),"")="","",(IFERROR(INDEX('Both teabags AfterDry'!$D$3:$D$900,MATCH(J141,'Both teabags AfterDry'!$A$3:$A$900,0)),"")))</f>
        <v>0.9304</v>
      </c>
      <c r="P141" s="286">
        <f t="shared" si="10"/>
        <v>0.77980000000000005</v>
      </c>
      <c r="Q141" s="291"/>
      <c r="R141" s="291"/>
      <c r="S141" s="287">
        <f>'Dry_Litterbag Placem_Collection'!E142</f>
        <v>42939</v>
      </c>
      <c r="T141" s="287">
        <f>IF('Dry_Litterbag Placem_Collection'!G142="","",'Dry_Litterbag Placem_Collection'!G142)</f>
        <v>43008</v>
      </c>
      <c r="U141" s="288">
        <f t="shared" si="8"/>
        <v>69</v>
      </c>
      <c r="V141" s="286">
        <f t="shared" si="11"/>
        <v>0.90939999999999999</v>
      </c>
      <c r="W141" s="286"/>
      <c r="X141" s="289">
        <f>IFERROR(INDEX(Rainfall_Dry!$O$2:$O$217,MATCH(B141, Rainfall_Dry!$A$2:$A$217,0)),"")</f>
        <v>136.27214243</v>
      </c>
      <c r="Y141" s="270">
        <v>33.96</v>
      </c>
      <c r="Z141" s="270">
        <v>8.9200000000000017</v>
      </c>
      <c r="AA141" s="270">
        <v>57.12</v>
      </c>
      <c r="AB141" s="271" t="s">
        <v>2688</v>
      </c>
      <c r="AC141" s="270">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f>IFERROR(AVERAGE('Dry_Litterbag Placem_Collection'!O142,'Dry_Litterbag Placem_Collection'!R142),"")</f>
        <v>7.3000000000000007</v>
      </c>
      <c r="AI141" s="290">
        <f>IFERROR(AVERAGE('Dry_Litterbag Placem_Collection'!N142,'Dry_Litterbag Placem_Collection'!Q142),"")</f>
        <v>28</v>
      </c>
      <c r="AJ141" s="289">
        <f>INDEX(Coordinates!$B$2:$B$197,MATCH(G141,Coordinates!$J$2:$J$197,0))</f>
        <v>-2.3486250270000002</v>
      </c>
      <c r="AK141" s="289">
        <f>INDEX(Coordinates!$C$2:$C$197,MATCH(G141,Coordinates!$J$2:$J$197,0))</f>
        <v>34.050070959999999</v>
      </c>
      <c r="AL141" s="289" t="str">
        <f>IF(ISNUMBER(SEARCH("C", 'Dry_Litterbag Placem_Collection'!S142)),"YES","")</f>
        <v/>
      </c>
      <c r="AM141" s="289" t="str">
        <f>IF(ISNUMBER(SEARCH("H", 'Dry_Litterbag Placem_Collection'!S142)),"YES","")</f>
        <v/>
      </c>
      <c r="AN141" s="289" t="str">
        <f>IF(ISNUMBER(SEARCH("R", 'Dry_Litterbag Placem_Collection'!S142)),"YES","")</f>
        <v>YES</v>
      </c>
    </row>
    <row r="142" spans="1:40" ht="15" customHeight="1">
      <c r="A142" s="281" t="s">
        <v>2677</v>
      </c>
      <c r="B142" s="282">
        <f>'Dry_Litterbag Placem_Collection'!A143</f>
        <v>141</v>
      </c>
      <c r="C142" s="282" t="str">
        <f>'Dry_Litterbag Placem_Collection'!B143</f>
        <v xml:space="preserve">Mwantimba
</v>
      </c>
      <c r="D142" s="282" t="s">
        <v>2460</v>
      </c>
      <c r="E142" s="282" t="s">
        <v>20</v>
      </c>
      <c r="F142" s="282">
        <v>2</v>
      </c>
      <c r="G142" s="283" t="str">
        <f>'Dry_Litterbag Placem_Collection'!C143</f>
        <v>Wet_P2_T5</v>
      </c>
      <c r="H142" s="284" t="s">
        <v>2559</v>
      </c>
      <c r="I142" s="285" t="s">
        <v>1147</v>
      </c>
      <c r="J142" s="282" t="str">
        <f>IF(ISBLANK('Dry_Litterbag Placem_Collection'!J143),"","G"&amp;""&amp;'Dry_Litterbag Placem_Collection'!J143)</f>
        <v/>
      </c>
      <c r="K142" s="286" t="str">
        <f>IFERROR(INDEX('Green_rooibos initial weight'!$C$5:$C$1749,MATCH(J142, 'Green_rooibos initial weight'!$A$5:$A$1749,0)),"")</f>
        <v/>
      </c>
      <c r="L142" s="286" t="str">
        <f t="shared" si="9"/>
        <v/>
      </c>
      <c r="M142" s="291"/>
      <c r="N142" s="291"/>
      <c r="O142" s="286" t="str">
        <f>IF(IFERROR(INDEX('Both teabags AfterDry'!$D$3:$D$900,MATCH(J142,'Both teabags AfterDry'!$A$3:$A$900,0)),"")="","",(IFERROR(INDEX('Both teabags AfterDry'!$D$3:$D$900,MATCH(J142,'Both teabags AfterDry'!$A$3:$A$900,0)),"")))</f>
        <v/>
      </c>
      <c r="P142" s="286" t="str">
        <f t="shared" si="10"/>
        <v/>
      </c>
      <c r="Q142" s="291"/>
      <c r="R142" s="291"/>
      <c r="S142" s="287">
        <f>'Dry_Litterbag Placem_Collection'!E143</f>
        <v>0</v>
      </c>
      <c r="T142" s="287" t="str">
        <f>IF('Dry_Litterbag Placem_Collection'!G143="","",'Dry_Litterbag Placem_Collection'!G143)</f>
        <v/>
      </c>
      <c r="U142" s="288" t="str">
        <f t="shared" si="8"/>
        <v/>
      </c>
      <c r="V142" s="286" t="str">
        <f t="shared" si="11"/>
        <v/>
      </c>
      <c r="W142" s="286"/>
      <c r="X142" s="289" t="str">
        <f>IFERROR(INDEX(Rainfall_Dry!$O$2:$O$217,MATCH(B142, Rainfall_Dry!$A$2:$A$217,0)),"")</f>
        <v/>
      </c>
      <c r="Y142" s="270">
        <v>33.96</v>
      </c>
      <c r="Z142" s="270">
        <v>8.9200000000000017</v>
      </c>
      <c r="AA142" s="270">
        <v>57.12</v>
      </c>
      <c r="AB142" s="271" t="s">
        <v>2688</v>
      </c>
      <c r="AC142" s="270">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t="str">
        <f>IFERROR(AVERAGE('Dry_Litterbag Placem_Collection'!O143,'Dry_Litterbag Placem_Collection'!R143),"")</f>
        <v/>
      </c>
      <c r="AI142" s="290" t="str">
        <f>IFERROR(AVERAGE('Dry_Litterbag Placem_Collection'!N143,'Dry_Litterbag Placem_Collection'!Q143),"")</f>
        <v/>
      </c>
      <c r="AJ142" s="289">
        <f>INDEX(Coordinates!$B$2:$B$197,MATCH(G142,Coordinates!$J$2:$J$197,0))</f>
        <v>-2.3486060000000002</v>
      </c>
      <c r="AK142" s="289">
        <f>INDEX(Coordinates!$C$2:$C$197,MATCH(G142,Coordinates!$J$2:$J$197,0))</f>
        <v>34.050010020000002</v>
      </c>
      <c r="AL142" s="289" t="str">
        <f>IF(ISNUMBER(SEARCH("C", 'Dry_Litterbag Placem_Collection'!S143)),"YES","")</f>
        <v/>
      </c>
      <c r="AM142" s="289" t="str">
        <f>IF(ISNUMBER(SEARCH("H", 'Dry_Litterbag Placem_Collection'!S143)),"YES","")</f>
        <v/>
      </c>
      <c r="AN142" s="289" t="str">
        <f>IF(ISNUMBER(SEARCH("R", 'Dry_Litterbag Placem_Collection'!S143)),"YES","")</f>
        <v/>
      </c>
    </row>
    <row r="143" spans="1:40" ht="15" customHeight="1">
      <c r="A143" s="281" t="s">
        <v>2677</v>
      </c>
      <c r="B143" s="282">
        <f>'Dry_Litterbag Placem_Collection'!A144</f>
        <v>142</v>
      </c>
      <c r="C143" s="282" t="str">
        <f>'Dry_Litterbag Placem_Collection'!B144</f>
        <v xml:space="preserve">Mwantimba
</v>
      </c>
      <c r="D143" s="282" t="s">
        <v>2460</v>
      </c>
      <c r="E143" s="282" t="s">
        <v>20</v>
      </c>
      <c r="F143" s="282">
        <v>2</v>
      </c>
      <c r="G143" s="283" t="str">
        <f>'Dry_Litterbag Placem_Collection'!C144</f>
        <v>Wet_P2_T6</v>
      </c>
      <c r="H143" s="284" t="s">
        <v>2559</v>
      </c>
      <c r="I143" s="285" t="s">
        <v>1147</v>
      </c>
      <c r="J143" s="282" t="str">
        <f>IF(ISBLANK('Dry_Litterbag Placem_Collection'!J144),"","G"&amp;""&amp;'Dry_Litterbag Placem_Collection'!J144)</f>
        <v>G87</v>
      </c>
      <c r="K143" s="286">
        <f>IFERROR(INDEX('Green_rooibos initial weight'!$C$5:$C$1749,MATCH(J143, 'Green_rooibos initial weight'!$A$5:$A$1749,0)),"")</f>
        <v>1.9870000000000001</v>
      </c>
      <c r="L143" s="286">
        <f t="shared" si="9"/>
        <v>1.7372000000000001</v>
      </c>
      <c r="M143" s="291"/>
      <c r="N143" s="291"/>
      <c r="O143" s="286" t="str">
        <f>IF(IFERROR(INDEX('Both teabags AfterDry'!$D$3:$D$900,MATCH(J143,'Both teabags AfterDry'!$A$3:$A$900,0)),"")="","",(IFERROR(INDEX('Both teabags AfterDry'!$D$3:$D$900,MATCH(J143,'Both teabags AfterDry'!$A$3:$A$900,0)),"")))</f>
        <v/>
      </c>
      <c r="P143" s="286" t="str">
        <f t="shared" si="10"/>
        <v/>
      </c>
      <c r="Q143" s="291"/>
      <c r="R143" s="291"/>
      <c r="S143" s="287">
        <f>'Dry_Litterbag Placem_Collection'!E144</f>
        <v>42939</v>
      </c>
      <c r="T143" s="287">
        <f>IF('Dry_Litterbag Placem_Collection'!G144="","",'Dry_Litterbag Placem_Collection'!G144)</f>
        <v>43008</v>
      </c>
      <c r="U143" s="288">
        <f t="shared" si="8"/>
        <v>69</v>
      </c>
      <c r="V143" s="286" t="str">
        <f t="shared" si="11"/>
        <v/>
      </c>
      <c r="W143" s="286"/>
      <c r="X143" s="289">
        <f>IFERROR(INDEX(Rainfall_Dry!$O$2:$O$217,MATCH(B143, Rainfall_Dry!$A$2:$A$217,0)),"")</f>
        <v>136.27214243</v>
      </c>
      <c r="Y143" s="270">
        <v>33.96</v>
      </c>
      <c r="Z143" s="270">
        <v>8.9200000000000017</v>
      </c>
      <c r="AA143" s="270">
        <v>57.12</v>
      </c>
      <c r="AB143" s="271" t="s">
        <v>2688</v>
      </c>
      <c r="AC143" s="270">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f>IFERROR(AVERAGE('Dry_Litterbag Placem_Collection'!O144,'Dry_Litterbag Placem_Collection'!R144),"")</f>
        <v>8.4499999999999993</v>
      </c>
      <c r="AI143" s="290">
        <f>IFERROR(AVERAGE('Dry_Litterbag Placem_Collection'!N144,'Dry_Litterbag Placem_Collection'!Q144),"")</f>
        <v>28.4</v>
      </c>
      <c r="AJ143" s="289">
        <f>INDEX(Coordinates!$B$2:$B$197,MATCH(G143,Coordinates!$J$2:$J$197,0))</f>
        <v>-2.348618992</v>
      </c>
      <c r="AK143" s="289">
        <f>INDEX(Coordinates!$C$2:$C$197,MATCH(G143,Coordinates!$J$2:$J$197,0))</f>
        <v>34.049996030000003</v>
      </c>
      <c r="AL143" s="289" t="str">
        <f>IF(ISNUMBER(SEARCH("C", 'Dry_Litterbag Placem_Collection'!S144)),"YES","")</f>
        <v>YES</v>
      </c>
      <c r="AM143" s="289" t="str">
        <f>IF(ISNUMBER(SEARCH("H", 'Dry_Litterbag Placem_Collection'!S144)),"YES","")</f>
        <v/>
      </c>
      <c r="AN143" s="289" t="str">
        <f>IF(ISNUMBER(SEARCH("R", 'Dry_Litterbag Placem_Collection'!S144)),"YES","")</f>
        <v>YES</v>
      </c>
    </row>
    <row r="144" spans="1:40" ht="15" customHeight="1">
      <c r="A144" s="281" t="s">
        <v>2677</v>
      </c>
      <c r="B144" s="282">
        <f>'Dry_Litterbag Placem_Collection'!A145</f>
        <v>143</v>
      </c>
      <c r="C144" s="282" t="str">
        <f>'Dry_Litterbag Placem_Collection'!B145</f>
        <v xml:space="preserve">Mwantimba
</v>
      </c>
      <c r="D144" s="282" t="s">
        <v>2460</v>
      </c>
      <c r="E144" s="282" t="s">
        <v>20</v>
      </c>
      <c r="F144" s="282">
        <v>2</v>
      </c>
      <c r="G144" s="283" t="str">
        <f>'Dry_Litterbag Placem_Collection'!C145</f>
        <v>Wet_P2_T7</v>
      </c>
      <c r="H144" s="284" t="s">
        <v>2559</v>
      </c>
      <c r="I144" s="285" t="s">
        <v>1147</v>
      </c>
      <c r="J144" s="282" t="str">
        <f>IF(ISBLANK('Dry_Litterbag Placem_Collection'!J145),"","G"&amp;""&amp;'Dry_Litterbag Placem_Collection'!J145)</f>
        <v>G501</v>
      </c>
      <c r="K144" s="286">
        <f>IFERROR(INDEX('Green_rooibos initial weight'!$C$5:$C$1749,MATCH(J144, 'Green_rooibos initial weight'!$A$5:$A$1749,0)),"")</f>
        <v>1.917</v>
      </c>
      <c r="L144" s="286">
        <f t="shared" si="9"/>
        <v>1.6672</v>
      </c>
      <c r="M144" s="291"/>
      <c r="N144" s="291"/>
      <c r="O144" s="286">
        <f>IF(IFERROR(INDEX('Both teabags AfterDry'!$D$3:$D$900,MATCH(J144,'Both teabags AfterDry'!$A$3:$A$900,0)),"")="","",(IFERROR(INDEX('Both teabags AfterDry'!$D$3:$D$900,MATCH(J144,'Both teabags AfterDry'!$A$3:$A$900,0)),"")))</f>
        <v>0.78680000000000005</v>
      </c>
      <c r="P144" s="286">
        <f t="shared" si="10"/>
        <v>0.6362000000000001</v>
      </c>
      <c r="Q144" s="291"/>
      <c r="R144" s="291"/>
      <c r="S144" s="287">
        <f>'Dry_Litterbag Placem_Collection'!E145</f>
        <v>42939</v>
      </c>
      <c r="T144" s="287">
        <f>IF('Dry_Litterbag Placem_Collection'!G145="","",'Dry_Litterbag Placem_Collection'!G145)</f>
        <v>43008</v>
      </c>
      <c r="U144" s="288">
        <f t="shared" si="8"/>
        <v>69</v>
      </c>
      <c r="V144" s="286">
        <f t="shared" si="11"/>
        <v>1.0309999999999999</v>
      </c>
      <c r="W144" s="286"/>
      <c r="X144" s="289">
        <f>IFERROR(INDEX(Rainfall_Dry!$O$2:$O$217,MATCH(B144, Rainfall_Dry!$A$2:$A$217,0)),"")</f>
        <v>136.27214243</v>
      </c>
      <c r="Y144" s="270">
        <v>33.96</v>
      </c>
      <c r="Z144" s="270">
        <v>8.9200000000000017</v>
      </c>
      <c r="AA144" s="270">
        <v>57.12</v>
      </c>
      <c r="AB144" s="271" t="s">
        <v>2688</v>
      </c>
      <c r="AC144" s="270">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f>IFERROR(AVERAGE('Dry_Litterbag Placem_Collection'!O145,'Dry_Litterbag Placem_Collection'!R145),"")</f>
        <v>12.5</v>
      </c>
      <c r="AI144" s="290">
        <f>IFERROR(AVERAGE('Dry_Litterbag Placem_Collection'!N145,'Dry_Litterbag Placem_Collection'!Q145),"")</f>
        <v>28</v>
      </c>
      <c r="AJ144" s="289">
        <f>INDEX(Coordinates!$B$2:$B$197,MATCH(G144,Coordinates!$J$2:$J$197,0))</f>
        <v>-2.3484970349999998</v>
      </c>
      <c r="AK144" s="289">
        <f>INDEX(Coordinates!$C$2:$C$197,MATCH(G144,Coordinates!$J$2:$J$197,0))</f>
        <v>34.049979010000001</v>
      </c>
      <c r="AL144" s="289" t="str">
        <f>IF(ISNUMBER(SEARCH("C", 'Dry_Litterbag Placem_Collection'!S145)),"YES","")</f>
        <v/>
      </c>
      <c r="AM144" s="289" t="str">
        <f>IF(ISNUMBER(SEARCH("H", 'Dry_Litterbag Placem_Collection'!S145)),"YES","")</f>
        <v/>
      </c>
      <c r="AN144" s="289" t="str">
        <f>IF(ISNUMBER(SEARCH("R", 'Dry_Litterbag Placem_Collection'!S145)),"YES","")</f>
        <v/>
      </c>
    </row>
    <row r="145" spans="1:40" ht="15" customHeight="1">
      <c r="A145" s="281" t="s">
        <v>2677</v>
      </c>
      <c r="B145" s="282">
        <f>'Dry_Litterbag Placem_Collection'!A146</f>
        <v>144</v>
      </c>
      <c r="C145" s="282" t="str">
        <f>'Dry_Litterbag Placem_Collection'!B146</f>
        <v xml:space="preserve">Mwantimba
</v>
      </c>
      <c r="D145" s="282" t="s">
        <v>2460</v>
      </c>
      <c r="E145" s="282" t="s">
        <v>20</v>
      </c>
      <c r="F145" s="282">
        <v>2</v>
      </c>
      <c r="G145" s="283" t="str">
        <f>'Dry_Litterbag Placem_Collection'!C146</f>
        <v>Wet_P2_T8</v>
      </c>
      <c r="H145" s="284" t="s">
        <v>2559</v>
      </c>
      <c r="I145" s="285" t="s">
        <v>1147</v>
      </c>
      <c r="J145" s="282" t="str">
        <f>IF(ISBLANK('Dry_Litterbag Placem_Collection'!J146),"","G"&amp;""&amp;'Dry_Litterbag Placem_Collection'!J146)</f>
        <v>G141</v>
      </c>
      <c r="K145" s="286">
        <f>IFERROR(INDEX('Green_rooibos initial weight'!$C$5:$C$1749,MATCH(J145, 'Green_rooibos initial weight'!$A$5:$A$1749,0)),"")</f>
        <v>2.0310000000000001</v>
      </c>
      <c r="L145" s="286">
        <f t="shared" si="9"/>
        <v>1.7812000000000001</v>
      </c>
      <c r="M145" s="291"/>
      <c r="N145" s="291"/>
      <c r="O145" s="286">
        <f>IF(IFERROR(INDEX('Both teabags AfterDry'!$D$3:$D$900,MATCH(J145,'Both teabags AfterDry'!$A$3:$A$900,0)),"")="","",(IFERROR(INDEX('Both teabags AfterDry'!$D$3:$D$900,MATCH(J145,'Both teabags AfterDry'!$A$3:$A$900,0)),"")))</f>
        <v>0.66180000000000005</v>
      </c>
      <c r="P145" s="286">
        <f t="shared" si="10"/>
        <v>0.5112000000000001</v>
      </c>
      <c r="Q145" s="291"/>
      <c r="R145" s="291"/>
      <c r="S145" s="287">
        <f>'Dry_Litterbag Placem_Collection'!E146</f>
        <v>42939</v>
      </c>
      <c r="T145" s="287">
        <f>IF('Dry_Litterbag Placem_Collection'!G146="","",'Dry_Litterbag Placem_Collection'!G146)</f>
        <v>43008</v>
      </c>
      <c r="U145" s="288">
        <f t="shared" si="8"/>
        <v>69</v>
      </c>
      <c r="V145" s="286">
        <f t="shared" si="11"/>
        <v>1.27</v>
      </c>
      <c r="W145" s="286"/>
      <c r="X145" s="289">
        <f>IFERROR(INDEX(Rainfall_Dry!$O$2:$O$217,MATCH(B145, Rainfall_Dry!$A$2:$A$217,0)),"")</f>
        <v>136.27214243</v>
      </c>
      <c r="Y145" s="270">
        <v>33.96</v>
      </c>
      <c r="Z145" s="270">
        <v>8.9200000000000017</v>
      </c>
      <c r="AA145" s="270">
        <v>57.12</v>
      </c>
      <c r="AB145" s="271" t="s">
        <v>2688</v>
      </c>
      <c r="AC145" s="270">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f>IFERROR(AVERAGE('Dry_Litterbag Placem_Collection'!O146,'Dry_Litterbag Placem_Collection'!R146),"")</f>
        <v>9.4499999999999993</v>
      </c>
      <c r="AI145" s="290">
        <f>IFERROR(AVERAGE('Dry_Litterbag Placem_Collection'!N146,'Dry_Litterbag Placem_Collection'!Q146),"")</f>
        <v>29.15</v>
      </c>
      <c r="AJ145" s="289">
        <f>INDEX(Coordinates!$B$2:$B$197,MATCH(G145,Coordinates!$J$2:$J$197,0))</f>
        <v>-2.3486560399999998</v>
      </c>
      <c r="AK145" s="289">
        <f>INDEX(Coordinates!$C$2:$C$197,MATCH(G145,Coordinates!$J$2:$J$197,0))</f>
        <v>34.049895020000001</v>
      </c>
      <c r="AL145" s="289" t="str">
        <f>IF(ISNUMBER(SEARCH("C", 'Dry_Litterbag Placem_Collection'!S146)),"YES","")</f>
        <v/>
      </c>
      <c r="AM145" s="289" t="str">
        <f>IF(ISNUMBER(SEARCH("H", 'Dry_Litterbag Placem_Collection'!S146)),"YES","")</f>
        <v>YES</v>
      </c>
      <c r="AN145" s="289" t="str">
        <f>IF(ISNUMBER(SEARCH("R", 'Dry_Litterbag Placem_Collection'!S146)),"YES","")</f>
        <v/>
      </c>
    </row>
    <row r="146" spans="1:40" ht="15" customHeight="1">
      <c r="A146" s="281" t="s">
        <v>2677</v>
      </c>
      <c r="B146" s="282">
        <f>'Dry_Litterbag Placem_Collection'!A147</f>
        <v>145</v>
      </c>
      <c r="C146" s="282" t="str">
        <f>'Dry_Litterbag Placem_Collection'!B147</f>
        <v xml:space="preserve">Mwantimba
</v>
      </c>
      <c r="D146" s="282" t="s">
        <v>2460</v>
      </c>
      <c r="E146" s="282" t="s">
        <v>20</v>
      </c>
      <c r="F146" s="282">
        <v>3</v>
      </c>
      <c r="G146" s="283" t="str">
        <f>'Dry_Litterbag Placem_Collection'!C147</f>
        <v>Wet_P3_T1</v>
      </c>
      <c r="H146" s="284" t="s">
        <v>2559</v>
      </c>
      <c r="I146" s="285" t="s">
        <v>1147</v>
      </c>
      <c r="J146" s="282" t="str">
        <f>IF(ISBLANK('Dry_Litterbag Placem_Collection'!J147),"","G"&amp;""&amp;'Dry_Litterbag Placem_Collection'!J147)</f>
        <v>G131</v>
      </c>
      <c r="K146" s="286">
        <f>IFERROR(INDEX('Green_rooibos initial weight'!$C$5:$C$1749,MATCH(J146, 'Green_rooibos initial weight'!$A$5:$A$1749,0)),"")</f>
        <v>1.9670000000000001</v>
      </c>
      <c r="L146" s="286">
        <f t="shared" si="9"/>
        <v>1.7172000000000001</v>
      </c>
      <c r="M146" s="291"/>
      <c r="N146" s="291"/>
      <c r="O146" s="286">
        <f>IF(IFERROR(INDEX('Both teabags AfterDry'!$D$3:$D$900,MATCH(J146,'Both teabags AfterDry'!$A$3:$A$900,0)),"")="","",(IFERROR(INDEX('Both teabags AfterDry'!$D$3:$D$900,MATCH(J146,'Both teabags AfterDry'!$A$3:$A$900,0)),"")))</f>
        <v>1.544</v>
      </c>
      <c r="P146" s="286">
        <f t="shared" si="10"/>
        <v>1.3934</v>
      </c>
      <c r="Q146" s="291"/>
      <c r="R146" s="291"/>
      <c r="S146" s="287">
        <f>'Dry_Litterbag Placem_Collection'!E147</f>
        <v>42939</v>
      </c>
      <c r="T146" s="287">
        <f>IF('Dry_Litterbag Placem_Collection'!G147="","",'Dry_Litterbag Placem_Collection'!G147)</f>
        <v>43010</v>
      </c>
      <c r="U146" s="288">
        <f t="shared" si="8"/>
        <v>71</v>
      </c>
      <c r="V146" s="286">
        <f t="shared" si="11"/>
        <v>0.32380000000000009</v>
      </c>
      <c r="W146" s="286"/>
      <c r="X146" s="289">
        <f>IFERROR(INDEX(Rainfall_Dry!$O$2:$O$217,MATCH(B146, Rainfall_Dry!$A$2:$A$217,0)),"")</f>
        <v>137.19979645800001</v>
      </c>
      <c r="Y146" s="270">
        <v>39.96</v>
      </c>
      <c r="Z146" s="270">
        <v>12.920000000000002</v>
      </c>
      <c r="AA146" s="270">
        <v>47.12</v>
      </c>
      <c r="AB146" s="271" t="s">
        <v>2692</v>
      </c>
      <c r="AC146" s="270">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f>IFERROR(AVERAGE('Dry_Litterbag Placem_Collection'!O147,'Dry_Litterbag Placem_Collection'!R147),"")</f>
        <v>6.35</v>
      </c>
      <c r="AI146" s="290">
        <f>IFERROR(AVERAGE('Dry_Litterbag Placem_Collection'!N147,'Dry_Litterbag Placem_Collection'!Q147),"")</f>
        <v>30</v>
      </c>
      <c r="AJ146" s="289">
        <f>INDEX(Coordinates!$B$2:$B$197,MATCH(G146,Coordinates!$J$2:$J$197,0))</f>
        <v>-2.3675269729999999</v>
      </c>
      <c r="AK146" s="289">
        <f>INDEX(Coordinates!$C$2:$C$197,MATCH(G146,Coordinates!$J$2:$J$197,0))</f>
        <v>34.06035799</v>
      </c>
      <c r="AL146" s="289" t="str">
        <f>IF(ISNUMBER(SEARCH("C", 'Dry_Litterbag Placem_Collection'!S147)),"YES","")</f>
        <v/>
      </c>
      <c r="AM146" s="289" t="str">
        <f>IF(ISNUMBER(SEARCH("H", 'Dry_Litterbag Placem_Collection'!S147)),"YES","")</f>
        <v/>
      </c>
      <c r="AN146" s="289" t="str">
        <f>IF(ISNUMBER(SEARCH("R", 'Dry_Litterbag Placem_Collection'!S147)),"YES","")</f>
        <v/>
      </c>
    </row>
    <row r="147" spans="1:40" ht="15" customHeight="1">
      <c r="A147" s="281" t="s">
        <v>2677</v>
      </c>
      <c r="B147" s="282">
        <f>'Dry_Litterbag Placem_Collection'!A148</f>
        <v>146</v>
      </c>
      <c r="C147" s="282" t="str">
        <f>'Dry_Litterbag Placem_Collection'!B148</f>
        <v xml:space="preserve">Mwantimba
</v>
      </c>
      <c r="D147" s="282" t="s">
        <v>2460</v>
      </c>
      <c r="E147" s="282" t="s">
        <v>20</v>
      </c>
      <c r="F147" s="282">
        <v>3</v>
      </c>
      <c r="G147" s="283" t="str">
        <f>'Dry_Litterbag Placem_Collection'!C148</f>
        <v>Wet_P3_T2</v>
      </c>
      <c r="H147" s="284" t="s">
        <v>2559</v>
      </c>
      <c r="I147" s="285" t="s">
        <v>1147</v>
      </c>
      <c r="J147" s="282" t="str">
        <f>IF(ISBLANK('Dry_Litterbag Placem_Collection'!J148),"","G"&amp;""&amp;'Dry_Litterbag Placem_Collection'!J148)</f>
        <v>G465</v>
      </c>
      <c r="K147" s="286">
        <f>IFERROR(INDEX('Green_rooibos initial weight'!$C$5:$C$1749,MATCH(J147, 'Green_rooibos initial weight'!$A$5:$A$1749,0)),"")</f>
        <v>2.004</v>
      </c>
      <c r="L147" s="286">
        <f t="shared" si="9"/>
        <v>1.7542</v>
      </c>
      <c r="M147" s="291"/>
      <c r="N147" s="291"/>
      <c r="O147" s="286">
        <f>IF(IFERROR(INDEX('Both teabags AfterDry'!$D$3:$D$900,MATCH(J147,'Both teabags AfterDry'!$A$3:$A$900,0)),"")="","",(IFERROR(INDEX('Both teabags AfterDry'!$D$3:$D$900,MATCH(J147,'Both teabags AfterDry'!$A$3:$A$900,0)),"")))</f>
        <v>1.6845000000000001</v>
      </c>
      <c r="P147" s="286">
        <f t="shared" si="10"/>
        <v>1.5339</v>
      </c>
      <c r="Q147" s="291"/>
      <c r="R147" s="291"/>
      <c r="S147" s="287">
        <f>'Dry_Litterbag Placem_Collection'!E148</f>
        <v>42939</v>
      </c>
      <c r="T147" s="287">
        <f>IF('Dry_Litterbag Placem_Collection'!G148="","",'Dry_Litterbag Placem_Collection'!G148)</f>
        <v>43010</v>
      </c>
      <c r="U147" s="288">
        <f t="shared" si="8"/>
        <v>71</v>
      </c>
      <c r="V147" s="286">
        <f t="shared" si="11"/>
        <v>0.22029999999999994</v>
      </c>
      <c r="W147" s="286"/>
      <c r="X147" s="289">
        <f>IFERROR(INDEX(Rainfall_Dry!$O$2:$O$217,MATCH(B147, Rainfall_Dry!$A$2:$A$217,0)),"")</f>
        <v>137.19979645800001</v>
      </c>
      <c r="Y147" s="270">
        <v>39.96</v>
      </c>
      <c r="Z147" s="270">
        <v>12.920000000000002</v>
      </c>
      <c r="AA147" s="270">
        <v>47.12</v>
      </c>
      <c r="AB147" s="271" t="s">
        <v>2692</v>
      </c>
      <c r="AC147" s="270">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f>IFERROR(AVERAGE('Dry_Litterbag Placem_Collection'!O148,'Dry_Litterbag Placem_Collection'!R148),"")</f>
        <v>6.1</v>
      </c>
      <c r="AI147" s="290">
        <f>IFERROR(AVERAGE('Dry_Litterbag Placem_Collection'!N148,'Dry_Litterbag Placem_Collection'!Q148),"")</f>
        <v>31</v>
      </c>
      <c r="AJ147" s="289">
        <f>INDEX(Coordinates!$B$2:$B$197,MATCH(G147,Coordinates!$J$2:$J$197,0))</f>
        <v>-2.3675380370000001</v>
      </c>
      <c r="AK147" s="289">
        <f>INDEX(Coordinates!$C$2:$C$197,MATCH(G147,Coordinates!$J$2:$J$197,0))</f>
        <v>34.060381960000001</v>
      </c>
      <c r="AL147" s="289" t="str">
        <f>IF(ISNUMBER(SEARCH("C", 'Dry_Litterbag Placem_Collection'!S148)),"YES","")</f>
        <v/>
      </c>
      <c r="AM147" s="289" t="str">
        <f>IF(ISNUMBER(SEARCH("H", 'Dry_Litterbag Placem_Collection'!S148)),"YES","")</f>
        <v/>
      </c>
      <c r="AN147" s="289" t="str">
        <f>IF(ISNUMBER(SEARCH("R", 'Dry_Litterbag Placem_Collection'!S148)),"YES","")</f>
        <v/>
      </c>
    </row>
    <row r="148" spans="1:40" ht="15" customHeight="1">
      <c r="A148" s="281" t="s">
        <v>2677</v>
      </c>
      <c r="B148" s="282">
        <f>'Dry_Litterbag Placem_Collection'!A149</f>
        <v>147</v>
      </c>
      <c r="C148" s="282" t="str">
        <f>'Dry_Litterbag Placem_Collection'!B149</f>
        <v xml:space="preserve">Mwantimba
</v>
      </c>
      <c r="D148" s="282" t="s">
        <v>2460</v>
      </c>
      <c r="E148" s="282" t="s">
        <v>20</v>
      </c>
      <c r="F148" s="282">
        <v>3</v>
      </c>
      <c r="G148" s="283" t="str">
        <f>'Dry_Litterbag Placem_Collection'!C149</f>
        <v>Wet_P3_T3</v>
      </c>
      <c r="H148" s="284" t="s">
        <v>2559</v>
      </c>
      <c r="I148" s="285" t="s">
        <v>1147</v>
      </c>
      <c r="J148" s="282" t="str">
        <f>IF(ISBLANK('Dry_Litterbag Placem_Collection'!J149),"","G"&amp;""&amp;'Dry_Litterbag Placem_Collection'!J149)</f>
        <v>G15</v>
      </c>
      <c r="K148" s="286">
        <f>IFERROR(INDEX('Green_rooibos initial weight'!$C$5:$C$1749,MATCH(J148, 'Green_rooibos initial weight'!$A$5:$A$1749,0)),"")</f>
        <v>2.0510000000000002</v>
      </c>
      <c r="L148" s="286">
        <f t="shared" si="9"/>
        <v>1.8012000000000001</v>
      </c>
      <c r="M148" s="291"/>
      <c r="N148" s="291"/>
      <c r="O148" s="286">
        <f>IF(IFERROR(INDEX('Both teabags AfterDry'!$D$3:$D$900,MATCH(J148,'Both teabags AfterDry'!$A$3:$A$900,0)),"")="","",(IFERROR(INDEX('Both teabags AfterDry'!$D$3:$D$900,MATCH(J148,'Both teabags AfterDry'!$A$3:$A$900,0)),"")))</f>
        <v>1.6711</v>
      </c>
      <c r="P148" s="286">
        <f t="shared" si="10"/>
        <v>1.5205</v>
      </c>
      <c r="Q148" s="291"/>
      <c r="R148" s="291"/>
      <c r="S148" s="287">
        <f>'Dry_Litterbag Placem_Collection'!E149</f>
        <v>42939</v>
      </c>
      <c r="T148" s="287">
        <f>IF('Dry_Litterbag Placem_Collection'!G149="","",'Dry_Litterbag Placem_Collection'!G149)</f>
        <v>43010</v>
      </c>
      <c r="U148" s="288">
        <f t="shared" si="8"/>
        <v>71</v>
      </c>
      <c r="V148" s="286">
        <f t="shared" si="11"/>
        <v>0.28070000000000017</v>
      </c>
      <c r="W148" s="286"/>
      <c r="X148" s="289">
        <f>IFERROR(INDEX(Rainfall_Dry!$O$2:$O$217,MATCH(B148, Rainfall_Dry!$A$2:$A$217,0)),"")</f>
        <v>137.19979645800001</v>
      </c>
      <c r="Y148" s="270">
        <v>39.96</v>
      </c>
      <c r="Z148" s="270">
        <v>12.920000000000002</v>
      </c>
      <c r="AA148" s="270">
        <v>47.12</v>
      </c>
      <c r="AB148" s="271" t="s">
        <v>2692</v>
      </c>
      <c r="AC148" s="270">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f>IFERROR(AVERAGE('Dry_Litterbag Placem_Collection'!O149,'Dry_Litterbag Placem_Collection'!R149),"")</f>
        <v>5.6</v>
      </c>
      <c r="AI148" s="290">
        <f>IFERROR(AVERAGE('Dry_Litterbag Placem_Collection'!N149,'Dry_Litterbag Placem_Collection'!Q149),"")</f>
        <v>29.900000000000002</v>
      </c>
      <c r="AJ148" s="289">
        <f>INDEX(Coordinates!$B$2:$B$197,MATCH(G148,Coordinates!$J$2:$J$197,0))</f>
        <v>-2.3675780180000001</v>
      </c>
      <c r="AK148" s="289">
        <f>INDEX(Coordinates!$C$2:$C$197,MATCH(G148,Coordinates!$J$2:$J$197,0))</f>
        <v>34.060323029999999</v>
      </c>
      <c r="AL148" s="289" t="str">
        <f>IF(ISNUMBER(SEARCH("C", 'Dry_Litterbag Placem_Collection'!S149)),"YES","")</f>
        <v/>
      </c>
      <c r="AM148" s="289" t="str">
        <f>IF(ISNUMBER(SEARCH("H", 'Dry_Litterbag Placem_Collection'!S149)),"YES","")</f>
        <v/>
      </c>
      <c r="AN148" s="289" t="str">
        <f>IF(ISNUMBER(SEARCH("R", 'Dry_Litterbag Placem_Collection'!S149)),"YES","")</f>
        <v/>
      </c>
    </row>
    <row r="149" spans="1:40" ht="15" customHeight="1">
      <c r="A149" s="281" t="s">
        <v>2677</v>
      </c>
      <c r="B149" s="282">
        <f>'Dry_Litterbag Placem_Collection'!A150</f>
        <v>148</v>
      </c>
      <c r="C149" s="282" t="str">
        <f>'Dry_Litterbag Placem_Collection'!B150</f>
        <v xml:space="preserve">Mwantimba
</v>
      </c>
      <c r="D149" s="282" t="s">
        <v>2460</v>
      </c>
      <c r="E149" s="282" t="s">
        <v>20</v>
      </c>
      <c r="F149" s="282">
        <v>3</v>
      </c>
      <c r="G149" s="283" t="str">
        <f>'Dry_Litterbag Placem_Collection'!C150</f>
        <v>Wet_P3_T4</v>
      </c>
      <c r="H149" s="284" t="s">
        <v>2559</v>
      </c>
      <c r="I149" s="285" t="s">
        <v>1147</v>
      </c>
      <c r="J149" s="282" t="str">
        <f>IF(ISBLANK('Dry_Litterbag Placem_Collection'!J150),"","G"&amp;""&amp;'Dry_Litterbag Placem_Collection'!J150)</f>
        <v>G290</v>
      </c>
      <c r="K149" s="286">
        <f>IFERROR(INDEX('Green_rooibos initial weight'!$C$5:$C$1749,MATCH(J149, 'Green_rooibos initial weight'!$A$5:$A$1749,0)),"")</f>
        <v>2.0539999999999998</v>
      </c>
      <c r="L149" s="286">
        <f t="shared" si="9"/>
        <v>1.8041999999999998</v>
      </c>
      <c r="M149" s="291"/>
      <c r="N149" s="291"/>
      <c r="O149" s="286">
        <f>IF(IFERROR(INDEX('Both teabags AfterDry'!$D$3:$D$900,MATCH(J149,'Both teabags AfterDry'!$A$3:$A$900,0)),"")="","",(IFERROR(INDEX('Both teabags AfterDry'!$D$3:$D$900,MATCH(J149,'Both teabags AfterDry'!$A$3:$A$900,0)),"")))</f>
        <v>1.6564000000000001</v>
      </c>
      <c r="P149" s="286">
        <f t="shared" si="10"/>
        <v>1.5058</v>
      </c>
      <c r="Q149" s="291"/>
      <c r="R149" s="291"/>
      <c r="S149" s="287">
        <f>'Dry_Litterbag Placem_Collection'!E150</f>
        <v>42939</v>
      </c>
      <c r="T149" s="287">
        <f>IF('Dry_Litterbag Placem_Collection'!G150="","",'Dry_Litterbag Placem_Collection'!G150)</f>
        <v>43010</v>
      </c>
      <c r="U149" s="288">
        <f t="shared" si="8"/>
        <v>71</v>
      </c>
      <c r="V149" s="286">
        <f t="shared" si="11"/>
        <v>0.29839999999999978</v>
      </c>
      <c r="W149" s="286"/>
      <c r="X149" s="289">
        <f>IFERROR(INDEX(Rainfall_Dry!$O$2:$O$217,MATCH(B149, Rainfall_Dry!$A$2:$A$217,0)),"")</f>
        <v>137.19979645800001</v>
      </c>
      <c r="Y149" s="270">
        <v>39.96</v>
      </c>
      <c r="Z149" s="270">
        <v>12.920000000000002</v>
      </c>
      <c r="AA149" s="270">
        <v>47.12</v>
      </c>
      <c r="AB149" s="271" t="s">
        <v>2692</v>
      </c>
      <c r="AC149" s="270">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f>IFERROR(AVERAGE('Dry_Litterbag Placem_Collection'!O150,'Dry_Litterbag Placem_Collection'!R150),"")</f>
        <v>6.5</v>
      </c>
      <c r="AI149" s="290">
        <f>IFERROR(AVERAGE('Dry_Litterbag Placem_Collection'!N150,'Dry_Litterbag Placem_Collection'!Q150),"")</f>
        <v>31.6</v>
      </c>
      <c r="AJ149" s="289">
        <f>INDEX(Coordinates!$B$2:$B$197,MATCH(G149,Coordinates!$J$2:$J$197,0))</f>
        <v>-2.3676269689999998</v>
      </c>
      <c r="AK149" s="289">
        <f>INDEX(Coordinates!$C$2:$C$197,MATCH(G149,Coordinates!$J$2:$J$197,0))</f>
        <v>34.060310960000002</v>
      </c>
      <c r="AL149" s="289" t="str">
        <f>IF(ISNUMBER(SEARCH("C", 'Dry_Litterbag Placem_Collection'!S150)),"YES","")</f>
        <v/>
      </c>
      <c r="AM149" s="289" t="str">
        <f>IF(ISNUMBER(SEARCH("H", 'Dry_Litterbag Placem_Collection'!S150)),"YES","")</f>
        <v/>
      </c>
      <c r="AN149" s="289" t="str">
        <f>IF(ISNUMBER(SEARCH("R", 'Dry_Litterbag Placem_Collection'!S150)),"YES","")</f>
        <v/>
      </c>
    </row>
    <row r="150" spans="1:40" ht="15" customHeight="1">
      <c r="A150" s="281" t="s">
        <v>2677</v>
      </c>
      <c r="B150" s="282">
        <f>'Dry_Litterbag Placem_Collection'!A151</f>
        <v>149</v>
      </c>
      <c r="C150" s="282" t="str">
        <f>'Dry_Litterbag Placem_Collection'!B151</f>
        <v xml:space="preserve">Mwantimba
</v>
      </c>
      <c r="D150" s="282" t="s">
        <v>2460</v>
      </c>
      <c r="E150" s="282" t="s">
        <v>20</v>
      </c>
      <c r="F150" s="282">
        <v>3</v>
      </c>
      <c r="G150" s="283" t="str">
        <f>'Dry_Litterbag Placem_Collection'!C151</f>
        <v>Wet_P3_T5</v>
      </c>
      <c r="H150" s="284" t="s">
        <v>2559</v>
      </c>
      <c r="I150" s="285" t="s">
        <v>1147</v>
      </c>
      <c r="J150" s="282" t="str">
        <f>IF(ISBLANK('Dry_Litterbag Placem_Collection'!J151),"","G"&amp;""&amp;'Dry_Litterbag Placem_Collection'!J151)</f>
        <v>G194</v>
      </c>
      <c r="K150" s="286">
        <f>IFERROR(INDEX('Green_rooibos initial weight'!$C$5:$C$1749,MATCH(J150, 'Green_rooibos initial weight'!$A$5:$A$1749,0)),"")</f>
        <v>2.032</v>
      </c>
      <c r="L150" s="286">
        <f t="shared" si="9"/>
        <v>1.7822</v>
      </c>
      <c r="M150" s="291"/>
      <c r="N150" s="291"/>
      <c r="O150" s="286">
        <f>IF(IFERROR(INDEX('Both teabags AfterDry'!$D$3:$D$900,MATCH(J150,'Both teabags AfterDry'!$A$3:$A$900,0)),"")="","",(IFERROR(INDEX('Both teabags AfterDry'!$D$3:$D$900,MATCH(J150,'Both teabags AfterDry'!$A$3:$A$900,0)),"")))</f>
        <v>1.56</v>
      </c>
      <c r="P150" s="286">
        <f t="shared" si="10"/>
        <v>1.4094</v>
      </c>
      <c r="Q150" s="291"/>
      <c r="R150" s="291"/>
      <c r="S150" s="287">
        <f>'Dry_Litterbag Placem_Collection'!E151</f>
        <v>42939</v>
      </c>
      <c r="T150" s="287">
        <f>IF('Dry_Litterbag Placem_Collection'!G151="","",'Dry_Litterbag Placem_Collection'!G151)</f>
        <v>43010</v>
      </c>
      <c r="U150" s="288">
        <f t="shared" si="8"/>
        <v>71</v>
      </c>
      <c r="V150" s="286">
        <f t="shared" si="11"/>
        <v>0.37280000000000002</v>
      </c>
      <c r="W150" s="286"/>
      <c r="X150" s="289">
        <f>IFERROR(INDEX(Rainfall_Dry!$O$2:$O$217,MATCH(B150, Rainfall_Dry!$A$2:$A$217,0)),"")</f>
        <v>137.19979645800001</v>
      </c>
      <c r="Y150" s="270">
        <v>39.96</v>
      </c>
      <c r="Z150" s="270">
        <v>12.920000000000002</v>
      </c>
      <c r="AA150" s="270">
        <v>47.12</v>
      </c>
      <c r="AB150" s="271" t="s">
        <v>2692</v>
      </c>
      <c r="AC150" s="270">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f>IFERROR(AVERAGE('Dry_Litterbag Placem_Collection'!O151,'Dry_Litterbag Placem_Collection'!R151),"")</f>
        <v>6.3000000000000007</v>
      </c>
      <c r="AI150" s="290">
        <f>IFERROR(AVERAGE('Dry_Litterbag Placem_Collection'!N151,'Dry_Litterbag Placem_Collection'!Q151),"")</f>
        <v>31</v>
      </c>
      <c r="AJ150" s="289">
        <f>INDEX(Coordinates!$B$2:$B$197,MATCH(G150,Coordinates!$J$2:$J$197,0))</f>
        <v>-2.3677179960000001</v>
      </c>
      <c r="AK150" s="289">
        <f>INDEX(Coordinates!$C$2:$C$197,MATCH(G150,Coordinates!$J$2:$J$197,0))</f>
        <v>34.060324960000003</v>
      </c>
      <c r="AL150" s="289" t="str">
        <f>IF(ISNUMBER(SEARCH("C", 'Dry_Litterbag Placem_Collection'!S151)),"YES","")</f>
        <v/>
      </c>
      <c r="AM150" s="289" t="str">
        <f>IF(ISNUMBER(SEARCH("H", 'Dry_Litterbag Placem_Collection'!S151)),"YES","")</f>
        <v/>
      </c>
      <c r="AN150" s="289" t="str">
        <f>IF(ISNUMBER(SEARCH("R", 'Dry_Litterbag Placem_Collection'!S151)),"YES","")</f>
        <v/>
      </c>
    </row>
    <row r="151" spans="1:40" ht="15" customHeight="1">
      <c r="A151" s="281" t="s">
        <v>2677</v>
      </c>
      <c r="B151" s="282">
        <f>'Dry_Litterbag Placem_Collection'!A152</f>
        <v>150</v>
      </c>
      <c r="C151" s="282" t="str">
        <f>'Dry_Litterbag Placem_Collection'!B152</f>
        <v xml:space="preserve">Mwantimba
</v>
      </c>
      <c r="D151" s="282" t="s">
        <v>2460</v>
      </c>
      <c r="E151" s="282" t="s">
        <v>20</v>
      </c>
      <c r="F151" s="282">
        <v>3</v>
      </c>
      <c r="G151" s="283" t="str">
        <f>'Dry_Litterbag Placem_Collection'!C152</f>
        <v>Wet_P3_T6</v>
      </c>
      <c r="H151" s="284" t="s">
        <v>2559</v>
      </c>
      <c r="I151" s="285" t="s">
        <v>1147</v>
      </c>
      <c r="J151" s="282" t="str">
        <f>IF(ISBLANK('Dry_Litterbag Placem_Collection'!J152),"","G"&amp;""&amp;'Dry_Litterbag Placem_Collection'!J152)</f>
        <v>G272</v>
      </c>
      <c r="K151" s="286">
        <f>IFERROR(INDEX('Green_rooibos initial weight'!$C$5:$C$1749,MATCH(J151, 'Green_rooibos initial weight'!$A$5:$A$1749,0)),"")</f>
        <v>2.0649999999999999</v>
      </c>
      <c r="L151" s="286">
        <f t="shared" si="9"/>
        <v>1.8151999999999999</v>
      </c>
      <c r="M151" s="291"/>
      <c r="N151" s="291"/>
      <c r="O151" s="286" t="str">
        <f>IF(IFERROR(INDEX('Both teabags AfterDry'!$D$3:$D$900,MATCH(J151,'Both teabags AfterDry'!$A$3:$A$900,0)),"")="","",(IFERROR(INDEX('Both teabags AfterDry'!$D$3:$D$900,MATCH(J151,'Both teabags AfterDry'!$A$3:$A$900,0)),"")))</f>
        <v/>
      </c>
      <c r="P151" s="286" t="str">
        <f t="shared" si="10"/>
        <v/>
      </c>
      <c r="Q151" s="291"/>
      <c r="R151" s="291"/>
      <c r="S151" s="287">
        <f>'Dry_Litterbag Placem_Collection'!E152</f>
        <v>42939</v>
      </c>
      <c r="T151" s="287">
        <f>IF('Dry_Litterbag Placem_Collection'!G152="","",'Dry_Litterbag Placem_Collection'!G152)</f>
        <v>43010</v>
      </c>
      <c r="U151" s="288">
        <f t="shared" si="8"/>
        <v>71</v>
      </c>
      <c r="V151" s="286" t="str">
        <f t="shared" si="11"/>
        <v/>
      </c>
      <c r="W151" s="286"/>
      <c r="X151" s="289">
        <f>IFERROR(INDEX(Rainfall_Dry!$O$2:$O$217,MATCH(B151, Rainfall_Dry!$A$2:$A$217,0)),"")</f>
        <v>137.19979645800001</v>
      </c>
      <c r="Y151" s="270">
        <v>39.96</v>
      </c>
      <c r="Z151" s="270">
        <v>12.920000000000002</v>
      </c>
      <c r="AA151" s="270">
        <v>47.12</v>
      </c>
      <c r="AB151" s="271" t="s">
        <v>2692</v>
      </c>
      <c r="AC151" s="270">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f>IFERROR(AVERAGE('Dry_Litterbag Placem_Collection'!O152,'Dry_Litterbag Placem_Collection'!R152),"")</f>
        <v>6.1999999999999993</v>
      </c>
      <c r="AI151" s="290">
        <f>IFERROR(AVERAGE('Dry_Litterbag Placem_Collection'!N152,'Dry_Litterbag Placem_Collection'!Q152),"")</f>
        <v>30.8</v>
      </c>
      <c r="AJ151" s="289">
        <f>INDEX(Coordinates!$B$2:$B$197,MATCH(G151,Coordinates!$J$2:$J$197,0))</f>
        <v>-2.3675230329999999</v>
      </c>
      <c r="AK151" s="289">
        <f>INDEX(Coordinates!$C$2:$C$197,MATCH(G151,Coordinates!$J$2:$J$197,0))</f>
        <v>34.060512969999998</v>
      </c>
      <c r="AL151" s="289" t="str">
        <f>IF(ISNUMBER(SEARCH("C", 'Dry_Litterbag Placem_Collection'!S152)),"YES","")</f>
        <v/>
      </c>
      <c r="AM151" s="289" t="str">
        <f>IF(ISNUMBER(SEARCH("H", 'Dry_Litterbag Placem_Collection'!S152)),"YES","")</f>
        <v>YES</v>
      </c>
      <c r="AN151" s="289" t="str">
        <f>IF(ISNUMBER(SEARCH("R", 'Dry_Litterbag Placem_Collection'!S152)),"YES","")</f>
        <v/>
      </c>
    </row>
    <row r="152" spans="1:40" ht="15" customHeight="1">
      <c r="A152" s="281" t="s">
        <v>2677</v>
      </c>
      <c r="B152" s="282">
        <f>'Dry_Litterbag Placem_Collection'!A153</f>
        <v>151</v>
      </c>
      <c r="C152" s="282" t="str">
        <f>'Dry_Litterbag Placem_Collection'!B153</f>
        <v xml:space="preserve">Mwantimba
</v>
      </c>
      <c r="D152" s="282" t="s">
        <v>2460</v>
      </c>
      <c r="E152" s="282" t="s">
        <v>20</v>
      </c>
      <c r="F152" s="282">
        <v>3</v>
      </c>
      <c r="G152" s="283" t="str">
        <f>'Dry_Litterbag Placem_Collection'!C153</f>
        <v>Wet_P3_T7</v>
      </c>
      <c r="H152" s="284" t="s">
        <v>2559</v>
      </c>
      <c r="I152" s="285" t="s">
        <v>1147</v>
      </c>
      <c r="J152" s="282" t="str">
        <f>IF(ISBLANK('Dry_Litterbag Placem_Collection'!J153),"","G"&amp;""&amp;'Dry_Litterbag Placem_Collection'!J153)</f>
        <v/>
      </c>
      <c r="K152" s="286" t="str">
        <f>IFERROR(INDEX('Green_rooibos initial weight'!$C$5:$C$1749,MATCH(J152, 'Green_rooibos initial weight'!$A$5:$A$1749,0)),"")</f>
        <v/>
      </c>
      <c r="L152" s="286" t="str">
        <f t="shared" si="9"/>
        <v/>
      </c>
      <c r="M152" s="291"/>
      <c r="N152" s="291"/>
      <c r="O152" s="286" t="str">
        <f>IF(IFERROR(INDEX('Both teabags AfterDry'!$D$3:$D$900,MATCH(J152,'Both teabags AfterDry'!$A$3:$A$900,0)),"")="","",(IFERROR(INDEX('Both teabags AfterDry'!$D$3:$D$900,MATCH(J152,'Both teabags AfterDry'!$A$3:$A$900,0)),"")))</f>
        <v/>
      </c>
      <c r="P152" s="286" t="str">
        <f t="shared" si="10"/>
        <v/>
      </c>
      <c r="Q152" s="291"/>
      <c r="R152" s="291"/>
      <c r="S152" s="287">
        <f>'Dry_Litterbag Placem_Collection'!E153</f>
        <v>0</v>
      </c>
      <c r="T152" s="287" t="str">
        <f>IF('Dry_Litterbag Placem_Collection'!G153="","",'Dry_Litterbag Placem_Collection'!G153)</f>
        <v/>
      </c>
      <c r="U152" s="288" t="str">
        <f t="shared" si="8"/>
        <v/>
      </c>
      <c r="V152" s="286" t="str">
        <f t="shared" si="11"/>
        <v/>
      </c>
      <c r="W152" s="286"/>
      <c r="X152" s="289" t="str">
        <f>IFERROR(INDEX(Rainfall_Dry!$O$2:$O$217,MATCH(B152, Rainfall_Dry!$A$2:$A$217,0)),"")</f>
        <v/>
      </c>
      <c r="Y152" s="270">
        <v>39.96</v>
      </c>
      <c r="Z152" s="270">
        <v>12.920000000000002</v>
      </c>
      <c r="AA152" s="270">
        <v>47.12</v>
      </c>
      <c r="AB152" s="271" t="s">
        <v>2692</v>
      </c>
      <c r="AC152" s="270">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t="str">
        <f>IFERROR(AVERAGE('Dry_Litterbag Placem_Collection'!O153,'Dry_Litterbag Placem_Collection'!R153),"")</f>
        <v/>
      </c>
      <c r="AI152" s="290" t="str">
        <f>IFERROR(AVERAGE('Dry_Litterbag Placem_Collection'!N153,'Dry_Litterbag Placem_Collection'!Q153),"")</f>
        <v/>
      </c>
      <c r="AJ152" s="289">
        <f>INDEX(Coordinates!$B$2:$B$197,MATCH(G152,Coordinates!$J$2:$J$197,0))</f>
        <v>-2.3673460070000001</v>
      </c>
      <c r="AK152" s="289">
        <f>INDEX(Coordinates!$C$2:$C$197,MATCH(G152,Coordinates!$J$2:$J$197,0))</f>
        <v>34.060310039999997</v>
      </c>
      <c r="AL152" s="289" t="str">
        <f>IF(ISNUMBER(SEARCH("C", 'Dry_Litterbag Placem_Collection'!S153)),"YES","")</f>
        <v/>
      </c>
      <c r="AM152" s="289" t="str">
        <f>IF(ISNUMBER(SEARCH("H", 'Dry_Litterbag Placem_Collection'!S153)),"YES","")</f>
        <v/>
      </c>
      <c r="AN152" s="289" t="str">
        <f>IF(ISNUMBER(SEARCH("R", 'Dry_Litterbag Placem_Collection'!S153)),"YES","")</f>
        <v/>
      </c>
    </row>
    <row r="153" spans="1:40" ht="15" customHeight="1">
      <c r="A153" s="281" t="s">
        <v>2677</v>
      </c>
      <c r="B153" s="282">
        <f>'Dry_Litterbag Placem_Collection'!A154</f>
        <v>152</v>
      </c>
      <c r="C153" s="282" t="str">
        <f>'Dry_Litterbag Placem_Collection'!B154</f>
        <v xml:space="preserve">Mwantimba
</v>
      </c>
      <c r="D153" s="282" t="s">
        <v>2460</v>
      </c>
      <c r="E153" s="282" t="s">
        <v>20</v>
      </c>
      <c r="F153" s="282">
        <v>3</v>
      </c>
      <c r="G153" s="283" t="str">
        <f>'Dry_Litterbag Placem_Collection'!C154</f>
        <v>Wet_P3_T8</v>
      </c>
      <c r="H153" s="284" t="s">
        <v>2559</v>
      </c>
      <c r="I153" s="285" t="s">
        <v>1147</v>
      </c>
      <c r="J153" s="282" t="str">
        <f>IF(ISBLANK('Dry_Litterbag Placem_Collection'!J154),"","G"&amp;""&amp;'Dry_Litterbag Placem_Collection'!J154)</f>
        <v>G198</v>
      </c>
      <c r="K153" s="286">
        <f>IFERROR(INDEX('Green_rooibos initial weight'!$C$5:$C$1749,MATCH(J153, 'Green_rooibos initial weight'!$A$5:$A$1749,0)),"")</f>
        <v>1.931</v>
      </c>
      <c r="L153" s="286">
        <f t="shared" si="9"/>
        <v>1.6812</v>
      </c>
      <c r="M153" s="291"/>
      <c r="N153" s="291"/>
      <c r="O153" s="286">
        <f>IF(IFERROR(INDEX('Both teabags AfterDry'!$D$3:$D$900,MATCH(J153,'Both teabags AfterDry'!$A$3:$A$900,0)),"")="","",(IFERROR(INDEX('Both teabags AfterDry'!$D$3:$D$900,MATCH(J153,'Both teabags AfterDry'!$A$3:$A$900,0)),"")))</f>
        <v>1.3654999999999999</v>
      </c>
      <c r="P153" s="286">
        <f t="shared" si="10"/>
        <v>1.2148999999999999</v>
      </c>
      <c r="Q153" s="291"/>
      <c r="R153" s="291"/>
      <c r="S153" s="287">
        <f>'Dry_Litterbag Placem_Collection'!E154</f>
        <v>42939</v>
      </c>
      <c r="T153" s="287">
        <f>IF('Dry_Litterbag Placem_Collection'!G154="","",'Dry_Litterbag Placem_Collection'!G154)</f>
        <v>43010</v>
      </c>
      <c r="U153" s="288">
        <f t="shared" si="8"/>
        <v>71</v>
      </c>
      <c r="V153" s="286">
        <f t="shared" si="11"/>
        <v>0.46630000000000016</v>
      </c>
      <c r="W153" s="286"/>
      <c r="X153" s="289">
        <f>IFERROR(INDEX(Rainfall_Dry!$O$2:$O$217,MATCH(B153, Rainfall_Dry!$A$2:$A$217,0)),"")</f>
        <v>137.19979645800001</v>
      </c>
      <c r="Y153" s="270">
        <v>39.96</v>
      </c>
      <c r="Z153" s="270">
        <v>12.920000000000002</v>
      </c>
      <c r="AA153" s="270">
        <v>47.12</v>
      </c>
      <c r="AB153" s="271" t="s">
        <v>2692</v>
      </c>
      <c r="AC153" s="270">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f>IFERROR(AVERAGE('Dry_Litterbag Placem_Collection'!O154,'Dry_Litterbag Placem_Collection'!R154),"")</f>
        <v>6.4</v>
      </c>
      <c r="AI153" s="290">
        <f>IFERROR(AVERAGE('Dry_Litterbag Placem_Collection'!N154,'Dry_Litterbag Placem_Collection'!Q154),"")</f>
        <v>28.45</v>
      </c>
      <c r="AJ153" s="289">
        <f>INDEX(Coordinates!$B$2:$B$197,MATCH(G153,Coordinates!$J$2:$J$197,0))</f>
        <v>-2.367543988</v>
      </c>
      <c r="AK153" s="289">
        <f>INDEX(Coordinates!$C$2:$C$197,MATCH(G153,Coordinates!$J$2:$J$197,0))</f>
        <v>34.060168969999999</v>
      </c>
      <c r="AL153" s="289" t="str">
        <f>IF(ISNUMBER(SEARCH("C", 'Dry_Litterbag Placem_Collection'!S154)),"YES","")</f>
        <v>YES</v>
      </c>
      <c r="AM153" s="289" t="str">
        <f>IF(ISNUMBER(SEARCH("H", 'Dry_Litterbag Placem_Collection'!S154)),"YES","")</f>
        <v>YES</v>
      </c>
      <c r="AN153" s="289" t="str">
        <f>IF(ISNUMBER(SEARCH("R", 'Dry_Litterbag Placem_Collection'!S154)),"YES","")</f>
        <v/>
      </c>
    </row>
    <row r="154" spans="1:40" ht="15" customHeight="1">
      <c r="A154" s="281" t="s">
        <v>2677</v>
      </c>
      <c r="B154" s="282">
        <f>'Dry_Litterbag Placem_Collection'!A155</f>
        <v>153</v>
      </c>
      <c r="C154" s="282" t="str">
        <f>'Dry_Litterbag Placem_Collection'!B155</f>
        <v xml:space="preserve">Mwantimba
</v>
      </c>
      <c r="D154" s="282" t="s">
        <v>2460</v>
      </c>
      <c r="E154" s="282" t="s">
        <v>20</v>
      </c>
      <c r="F154" s="282">
        <v>4</v>
      </c>
      <c r="G154" s="283" t="str">
        <f>'Dry_Litterbag Placem_Collection'!C155</f>
        <v>Wet_P4_T1</v>
      </c>
      <c r="H154" s="284" t="s">
        <v>2559</v>
      </c>
      <c r="I154" s="285" t="s">
        <v>1147</v>
      </c>
      <c r="J154" s="282" t="str">
        <f>IF(ISBLANK('Dry_Litterbag Placem_Collection'!J155),"","G"&amp;""&amp;'Dry_Litterbag Placem_Collection'!J155)</f>
        <v>G197</v>
      </c>
      <c r="K154" s="286">
        <f>IFERROR(INDEX('Green_rooibos initial weight'!$C$5:$C$1749,MATCH(J154, 'Green_rooibos initial weight'!$A$5:$A$1749,0)),"")</f>
        <v>2.1120000000000001</v>
      </c>
      <c r="L154" s="286">
        <f t="shared" si="9"/>
        <v>1.8622000000000001</v>
      </c>
      <c r="M154" s="291"/>
      <c r="N154" s="291"/>
      <c r="O154" s="286">
        <f>IF(IFERROR(INDEX('Both teabags AfterDry'!$D$3:$D$900,MATCH(J154,'Both teabags AfterDry'!$A$3:$A$900,0)),"")="","",(IFERROR(INDEX('Both teabags AfterDry'!$D$3:$D$900,MATCH(J154,'Both teabags AfterDry'!$A$3:$A$900,0)),"")))</f>
        <v>1.2847</v>
      </c>
      <c r="P154" s="286">
        <f t="shared" si="10"/>
        <v>1.1340999999999999</v>
      </c>
      <c r="Q154" s="291"/>
      <c r="R154" s="291"/>
      <c r="S154" s="287">
        <f>'Dry_Litterbag Placem_Collection'!E155</f>
        <v>42939</v>
      </c>
      <c r="T154" s="287">
        <f>IF('Dry_Litterbag Placem_Collection'!G155="","",'Dry_Litterbag Placem_Collection'!G155)</f>
        <v>43010</v>
      </c>
      <c r="U154" s="288">
        <f t="shared" si="8"/>
        <v>71</v>
      </c>
      <c r="V154" s="286">
        <f t="shared" si="11"/>
        <v>0.72810000000000019</v>
      </c>
      <c r="W154" s="286"/>
      <c r="X154" s="289">
        <f>IFERROR(INDEX(Rainfall_Dry!$O$2:$O$217,MATCH(B154, Rainfall_Dry!$A$2:$A$217,0)),"")</f>
        <v>137.19979645800001</v>
      </c>
      <c r="Y154" s="270">
        <v>27.96</v>
      </c>
      <c r="Z154" s="270">
        <v>4.9200000000000017</v>
      </c>
      <c r="AA154" s="270">
        <v>67.12</v>
      </c>
      <c r="AB154" s="271" t="s">
        <v>2688</v>
      </c>
      <c r="AC154" s="270">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f>IFERROR(AVERAGE('Dry_Litterbag Placem_Collection'!O155,'Dry_Litterbag Placem_Collection'!R155),"")</f>
        <v>5.65</v>
      </c>
      <c r="AI154" s="290">
        <f>IFERROR(AVERAGE('Dry_Litterbag Placem_Collection'!N155,'Dry_Litterbag Placem_Collection'!Q155),"")</f>
        <v>31.65</v>
      </c>
      <c r="AJ154" s="289">
        <f>INDEX(Coordinates!$B$2:$B$197,MATCH(G154,Coordinates!$J$2:$J$197,0))</f>
        <v>-2.3676780150000001</v>
      </c>
      <c r="AK154" s="289">
        <f>INDEX(Coordinates!$C$2:$C$197,MATCH(G154,Coordinates!$J$2:$J$197,0))</f>
        <v>34.05937797</v>
      </c>
      <c r="AL154" s="289" t="str">
        <f>IF(ISNUMBER(SEARCH("C", 'Dry_Litterbag Placem_Collection'!S155)),"YES","")</f>
        <v>YES</v>
      </c>
      <c r="AM154" s="289" t="str">
        <f>IF(ISNUMBER(SEARCH("H", 'Dry_Litterbag Placem_Collection'!S155)),"YES","")</f>
        <v>YES</v>
      </c>
      <c r="AN154" s="289" t="str">
        <f>IF(ISNUMBER(SEARCH("R", 'Dry_Litterbag Placem_Collection'!S155)),"YES","")</f>
        <v/>
      </c>
    </row>
    <row r="155" spans="1:40" ht="15" customHeight="1">
      <c r="A155" s="281" t="s">
        <v>2677</v>
      </c>
      <c r="B155" s="282">
        <f>'Dry_Litterbag Placem_Collection'!A156</f>
        <v>154</v>
      </c>
      <c r="C155" s="282" t="str">
        <f>'Dry_Litterbag Placem_Collection'!B156</f>
        <v xml:space="preserve">Mwantimba
</v>
      </c>
      <c r="D155" s="282" t="s">
        <v>2460</v>
      </c>
      <c r="E155" s="282" t="s">
        <v>20</v>
      </c>
      <c r="F155" s="282">
        <v>4</v>
      </c>
      <c r="G155" s="283" t="str">
        <f>'Dry_Litterbag Placem_Collection'!C156</f>
        <v>Wet_P4_T2</v>
      </c>
      <c r="H155" s="284" t="s">
        <v>2559</v>
      </c>
      <c r="I155" s="285" t="s">
        <v>1147</v>
      </c>
      <c r="J155" s="282" t="str">
        <f>IF(ISBLANK('Dry_Litterbag Placem_Collection'!J156),"","G"&amp;""&amp;'Dry_Litterbag Placem_Collection'!J156)</f>
        <v>G127</v>
      </c>
      <c r="K155" s="286">
        <f>IFERROR(INDEX('Green_rooibos initial weight'!$C$5:$C$1749,MATCH(J155, 'Green_rooibos initial weight'!$A$5:$A$1749,0)),"")</f>
        <v>1.9490000000000001</v>
      </c>
      <c r="L155" s="286">
        <f t="shared" si="9"/>
        <v>1.6992</v>
      </c>
      <c r="M155" s="291"/>
      <c r="N155" s="291"/>
      <c r="O155" s="286">
        <f>IF(IFERROR(INDEX('Both teabags AfterDry'!$D$3:$D$900,MATCH(J155,'Both teabags AfterDry'!$A$3:$A$900,0)),"")="","",(IFERROR(INDEX('Both teabags AfterDry'!$D$3:$D$900,MATCH(J155,'Both teabags AfterDry'!$A$3:$A$900,0)),"")))</f>
        <v>1.1896</v>
      </c>
      <c r="P155" s="286">
        <f t="shared" si="10"/>
        <v>1.0389999999999999</v>
      </c>
      <c r="Q155" s="291"/>
      <c r="R155" s="291"/>
      <c r="S155" s="287">
        <f>'Dry_Litterbag Placem_Collection'!E156</f>
        <v>42939</v>
      </c>
      <c r="T155" s="287">
        <f>IF('Dry_Litterbag Placem_Collection'!G156="","",'Dry_Litterbag Placem_Collection'!G156)</f>
        <v>43010</v>
      </c>
      <c r="U155" s="288">
        <f t="shared" si="8"/>
        <v>71</v>
      </c>
      <c r="V155" s="286">
        <f t="shared" si="11"/>
        <v>0.66020000000000012</v>
      </c>
      <c r="W155" s="286"/>
      <c r="X155" s="289">
        <f>IFERROR(INDEX(Rainfall_Dry!$O$2:$O$217,MATCH(B155, Rainfall_Dry!$A$2:$A$217,0)),"")</f>
        <v>137.19979645800001</v>
      </c>
      <c r="Y155" s="270">
        <v>27.96</v>
      </c>
      <c r="Z155" s="270">
        <v>4.9200000000000017</v>
      </c>
      <c r="AA155" s="270">
        <v>67.12</v>
      </c>
      <c r="AB155" s="271" t="s">
        <v>2688</v>
      </c>
      <c r="AC155" s="270">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f>IFERROR(AVERAGE('Dry_Litterbag Placem_Collection'!O156,'Dry_Litterbag Placem_Collection'!R156),"")</f>
        <v>4.05</v>
      </c>
      <c r="AI155" s="290">
        <f>IFERROR(AVERAGE('Dry_Litterbag Placem_Collection'!N156,'Dry_Litterbag Placem_Collection'!Q156),"")</f>
        <v>30.45</v>
      </c>
      <c r="AJ155" s="289">
        <f>INDEX(Coordinates!$B$2:$B$197,MATCH(G155,Coordinates!$J$2:$J$197,0))</f>
        <v>-2.3677299820000002</v>
      </c>
      <c r="AK155" s="289">
        <f>INDEX(Coordinates!$C$2:$C$197,MATCH(G155,Coordinates!$J$2:$J$197,0))</f>
        <v>34.059351990000003</v>
      </c>
      <c r="AL155" s="289" t="str">
        <f>IF(ISNUMBER(SEARCH("C", 'Dry_Litterbag Placem_Collection'!S156)),"YES","")</f>
        <v>YES</v>
      </c>
      <c r="AM155" s="289" t="str">
        <f>IF(ISNUMBER(SEARCH("H", 'Dry_Litterbag Placem_Collection'!S156)),"YES","")</f>
        <v>YES</v>
      </c>
      <c r="AN155" s="289" t="str">
        <f>IF(ISNUMBER(SEARCH("R", 'Dry_Litterbag Placem_Collection'!S156)),"YES","")</f>
        <v/>
      </c>
    </row>
    <row r="156" spans="1:40" ht="15" customHeight="1">
      <c r="A156" s="281" t="s">
        <v>2677</v>
      </c>
      <c r="B156" s="282">
        <f>'Dry_Litterbag Placem_Collection'!A157</f>
        <v>155</v>
      </c>
      <c r="C156" s="282" t="str">
        <f>'Dry_Litterbag Placem_Collection'!B157</f>
        <v xml:space="preserve">Mwantimba
</v>
      </c>
      <c r="D156" s="282" t="s">
        <v>2460</v>
      </c>
      <c r="E156" s="282" t="s">
        <v>20</v>
      </c>
      <c r="F156" s="282">
        <v>4</v>
      </c>
      <c r="G156" s="283" t="str">
        <f>'Dry_Litterbag Placem_Collection'!C157</f>
        <v>Wet_P4_T3</v>
      </c>
      <c r="H156" s="284" t="s">
        <v>2559</v>
      </c>
      <c r="I156" s="285" t="s">
        <v>1147</v>
      </c>
      <c r="J156" s="282" t="str">
        <f>IF(ISBLANK('Dry_Litterbag Placem_Collection'!J157),"","G"&amp;""&amp;'Dry_Litterbag Placem_Collection'!J157)</f>
        <v>G253</v>
      </c>
      <c r="K156" s="286">
        <f>IFERROR(INDEX('Green_rooibos initial weight'!$C$5:$C$1749,MATCH(J156, 'Green_rooibos initial weight'!$A$5:$A$1749,0)),"")</f>
        <v>2.0169999999999999</v>
      </c>
      <c r="L156" s="286">
        <f t="shared" si="9"/>
        <v>1.7671999999999999</v>
      </c>
      <c r="M156" s="291"/>
      <c r="N156" s="291"/>
      <c r="O156" s="286">
        <f>IF(IFERROR(INDEX('Both teabags AfterDry'!$D$3:$D$900,MATCH(J156,'Both teabags AfterDry'!$A$3:$A$900,0)),"")="","",(IFERROR(INDEX('Both teabags AfterDry'!$D$3:$D$900,MATCH(J156,'Both teabags AfterDry'!$A$3:$A$900,0)),"")))</f>
        <v>1.2484</v>
      </c>
      <c r="P156" s="286">
        <f t="shared" si="10"/>
        <v>1.0977999999999999</v>
      </c>
      <c r="Q156" s="291"/>
      <c r="R156" s="291"/>
      <c r="S156" s="287">
        <f>'Dry_Litterbag Placem_Collection'!E157</f>
        <v>42939</v>
      </c>
      <c r="T156" s="287">
        <f>IF('Dry_Litterbag Placem_Collection'!G157="","",'Dry_Litterbag Placem_Collection'!G157)</f>
        <v>43010</v>
      </c>
      <c r="U156" s="288">
        <f t="shared" si="8"/>
        <v>71</v>
      </c>
      <c r="V156" s="286">
        <f t="shared" si="11"/>
        <v>0.6694</v>
      </c>
      <c r="W156" s="286"/>
      <c r="X156" s="289">
        <f>IFERROR(INDEX(Rainfall_Dry!$O$2:$O$217,MATCH(B156, Rainfall_Dry!$A$2:$A$217,0)),"")</f>
        <v>137.19979645800001</v>
      </c>
      <c r="Y156" s="270">
        <v>27.96</v>
      </c>
      <c r="Z156" s="270">
        <v>4.9200000000000017</v>
      </c>
      <c r="AA156" s="270">
        <v>67.12</v>
      </c>
      <c r="AB156" s="271" t="s">
        <v>2688</v>
      </c>
      <c r="AC156" s="270">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f>IFERROR(AVERAGE('Dry_Litterbag Placem_Collection'!O157,'Dry_Litterbag Placem_Collection'!R157),"")</f>
        <v>5.0999999999999996</v>
      </c>
      <c r="AI156" s="290">
        <f>IFERROR(AVERAGE('Dry_Litterbag Placem_Collection'!N157,'Dry_Litterbag Placem_Collection'!Q157),"")</f>
        <v>29.4</v>
      </c>
      <c r="AJ156" s="289">
        <f>INDEX(Coordinates!$B$2:$B$197,MATCH(G156,Coordinates!$J$2:$J$197,0))</f>
        <v>-2.3677119609999999</v>
      </c>
      <c r="AK156" s="289">
        <f>INDEX(Coordinates!$C$2:$C$197,MATCH(G156,Coordinates!$J$2:$J$197,0))</f>
        <v>34.059339000000001</v>
      </c>
      <c r="AL156" s="289" t="str">
        <f>IF(ISNUMBER(SEARCH("C", 'Dry_Litterbag Placem_Collection'!S157)),"YES","")</f>
        <v/>
      </c>
      <c r="AM156" s="289" t="str">
        <f>IF(ISNUMBER(SEARCH("H", 'Dry_Litterbag Placem_Collection'!S157)),"YES","")</f>
        <v>YES</v>
      </c>
      <c r="AN156" s="289" t="str">
        <f>IF(ISNUMBER(SEARCH("R", 'Dry_Litterbag Placem_Collection'!S157)),"YES","")</f>
        <v/>
      </c>
    </row>
    <row r="157" spans="1:40" ht="15" customHeight="1">
      <c r="A157" s="281" t="s">
        <v>2677</v>
      </c>
      <c r="B157" s="282">
        <f>'Dry_Litterbag Placem_Collection'!A158</f>
        <v>156</v>
      </c>
      <c r="C157" s="282" t="str">
        <f>'Dry_Litterbag Placem_Collection'!B158</f>
        <v xml:space="preserve">Mwantimba
</v>
      </c>
      <c r="D157" s="282" t="s">
        <v>2460</v>
      </c>
      <c r="E157" s="282" t="s">
        <v>20</v>
      </c>
      <c r="F157" s="282">
        <v>4</v>
      </c>
      <c r="G157" s="283" t="str">
        <f>'Dry_Litterbag Placem_Collection'!C158</f>
        <v>Wet_P4_T4</v>
      </c>
      <c r="H157" s="284" t="s">
        <v>2559</v>
      </c>
      <c r="I157" s="285" t="s">
        <v>1147</v>
      </c>
      <c r="J157" s="282" t="str">
        <f>IF(ISBLANK('Dry_Litterbag Placem_Collection'!J158),"","G"&amp;""&amp;'Dry_Litterbag Placem_Collection'!J158)</f>
        <v>G47</v>
      </c>
      <c r="K157" s="286">
        <f>IFERROR(INDEX('Green_rooibos initial weight'!$C$5:$C$1749,MATCH(J157, 'Green_rooibos initial weight'!$A$5:$A$1749,0)),"")</f>
        <v>2.0840000000000001</v>
      </c>
      <c r="L157" s="286">
        <f t="shared" si="9"/>
        <v>1.8342000000000001</v>
      </c>
      <c r="M157" s="291"/>
      <c r="N157" s="291"/>
      <c r="O157" s="286">
        <f>IF(IFERROR(INDEX('Both teabags AfterDry'!$D$3:$D$900,MATCH(J157,'Both teabags AfterDry'!$A$3:$A$900,0)),"")="","",(IFERROR(INDEX('Both teabags AfterDry'!$D$3:$D$900,MATCH(J157,'Both teabags AfterDry'!$A$3:$A$900,0)),"")))</f>
        <v>1.1167</v>
      </c>
      <c r="P157" s="286">
        <f t="shared" si="10"/>
        <v>0.96609999999999996</v>
      </c>
      <c r="Q157" s="291"/>
      <c r="R157" s="291"/>
      <c r="S157" s="287">
        <f>'Dry_Litterbag Placem_Collection'!E158</f>
        <v>42939</v>
      </c>
      <c r="T157" s="287">
        <f>IF('Dry_Litterbag Placem_Collection'!G158="","",'Dry_Litterbag Placem_Collection'!G158)</f>
        <v>43010</v>
      </c>
      <c r="U157" s="288">
        <f t="shared" si="8"/>
        <v>71</v>
      </c>
      <c r="V157" s="286">
        <f t="shared" si="11"/>
        <v>0.86810000000000009</v>
      </c>
      <c r="W157" s="286"/>
      <c r="X157" s="289">
        <f>IFERROR(INDEX(Rainfall_Dry!$O$2:$O$217,MATCH(B157, Rainfall_Dry!$A$2:$A$217,0)),"")</f>
        <v>137.19979645800001</v>
      </c>
      <c r="Y157" s="270">
        <v>27.96</v>
      </c>
      <c r="Z157" s="270">
        <v>4.9200000000000017</v>
      </c>
      <c r="AA157" s="270">
        <v>67.12</v>
      </c>
      <c r="AB157" s="271" t="s">
        <v>2688</v>
      </c>
      <c r="AC157" s="270">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f>IFERROR(AVERAGE('Dry_Litterbag Placem_Collection'!O158,'Dry_Litterbag Placem_Collection'!R158),"")</f>
        <v>4.5</v>
      </c>
      <c r="AI157" s="290">
        <f>IFERROR(AVERAGE('Dry_Litterbag Placem_Collection'!N158,'Dry_Litterbag Placem_Collection'!Q158),"")</f>
        <v>30.35</v>
      </c>
      <c r="AJ157" s="289">
        <f>INDEX(Coordinates!$B$2:$B$197,MATCH(G157,Coordinates!$J$2:$J$197,0))</f>
        <v>-2.3676950300000001</v>
      </c>
      <c r="AK157" s="289">
        <f>INDEX(Coordinates!$C$2:$C$197,MATCH(G157,Coordinates!$J$2:$J$197,0))</f>
        <v>34.059499010000003</v>
      </c>
      <c r="AL157" s="289" t="str">
        <f>IF(ISNUMBER(SEARCH("C", 'Dry_Litterbag Placem_Collection'!S158)),"YES","")</f>
        <v/>
      </c>
      <c r="AM157" s="289" t="str">
        <f>IF(ISNUMBER(SEARCH("H", 'Dry_Litterbag Placem_Collection'!S158)),"YES","")</f>
        <v>YES</v>
      </c>
      <c r="AN157" s="289" t="str">
        <f>IF(ISNUMBER(SEARCH("R", 'Dry_Litterbag Placem_Collection'!S158)),"YES","")</f>
        <v>YES</v>
      </c>
    </row>
    <row r="158" spans="1:40" ht="15" customHeight="1">
      <c r="A158" s="281" t="s">
        <v>2677</v>
      </c>
      <c r="B158" s="282">
        <f>'Dry_Litterbag Placem_Collection'!A159</f>
        <v>157</v>
      </c>
      <c r="C158" s="282" t="str">
        <f>'Dry_Litterbag Placem_Collection'!B159</f>
        <v xml:space="preserve">Mwantimba
</v>
      </c>
      <c r="D158" s="282" t="s">
        <v>2460</v>
      </c>
      <c r="E158" s="282" t="s">
        <v>20</v>
      </c>
      <c r="F158" s="282">
        <v>4</v>
      </c>
      <c r="G158" s="283" t="str">
        <f>'Dry_Litterbag Placem_Collection'!C159</f>
        <v>Wet_P4_T5</v>
      </c>
      <c r="H158" s="284" t="s">
        <v>2559</v>
      </c>
      <c r="I158" s="285" t="s">
        <v>1147</v>
      </c>
      <c r="J158" s="282" t="str">
        <f>IF(ISBLANK('Dry_Litterbag Placem_Collection'!J159),"","G"&amp;""&amp;'Dry_Litterbag Placem_Collection'!J159)</f>
        <v>G328</v>
      </c>
      <c r="K158" s="286">
        <f>IFERROR(INDEX('Green_rooibos initial weight'!$C$5:$C$1749,MATCH(J158, 'Green_rooibos initial weight'!$A$5:$A$1749,0)),"")</f>
        <v>2.1309999999999998</v>
      </c>
      <c r="L158" s="286">
        <f t="shared" si="9"/>
        <v>1.8811999999999998</v>
      </c>
      <c r="M158" s="291"/>
      <c r="N158" s="291"/>
      <c r="O158" s="286" t="str">
        <f>IF(IFERROR(INDEX('Both teabags AfterDry'!$D$3:$D$900,MATCH(J158,'Both teabags AfterDry'!$A$3:$A$900,0)),"")="","",(IFERROR(INDEX('Both teabags AfterDry'!$D$3:$D$900,MATCH(J158,'Both teabags AfterDry'!$A$3:$A$900,0)),"")))</f>
        <v/>
      </c>
      <c r="P158" s="286" t="str">
        <f t="shared" si="10"/>
        <v/>
      </c>
      <c r="Q158" s="291"/>
      <c r="R158" s="291"/>
      <c r="S158" s="287">
        <f>'Dry_Litterbag Placem_Collection'!E159</f>
        <v>42939</v>
      </c>
      <c r="T158" s="287">
        <f>IF('Dry_Litterbag Placem_Collection'!G159="","",'Dry_Litterbag Placem_Collection'!G159)</f>
        <v>43010</v>
      </c>
      <c r="U158" s="288">
        <f t="shared" si="8"/>
        <v>71</v>
      </c>
      <c r="V158" s="286" t="str">
        <f t="shared" si="11"/>
        <v/>
      </c>
      <c r="W158" s="286"/>
      <c r="X158" s="289">
        <f>IFERROR(INDEX(Rainfall_Dry!$O$2:$O$217,MATCH(B158, Rainfall_Dry!$A$2:$A$217,0)),"")</f>
        <v>137.19979645800001</v>
      </c>
      <c r="Y158" s="270">
        <v>27.96</v>
      </c>
      <c r="Z158" s="270">
        <v>4.9200000000000017</v>
      </c>
      <c r="AA158" s="270">
        <v>67.12</v>
      </c>
      <c r="AB158" s="271" t="s">
        <v>2688</v>
      </c>
      <c r="AC158" s="270">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f>IFERROR(AVERAGE('Dry_Litterbag Placem_Collection'!O159,'Dry_Litterbag Placem_Collection'!R159),"")</f>
        <v>5.65</v>
      </c>
      <c r="AI158" s="290">
        <f>IFERROR(AVERAGE('Dry_Litterbag Placem_Collection'!N159,'Dry_Litterbag Placem_Collection'!Q159),"")</f>
        <v>29.85</v>
      </c>
      <c r="AJ158" s="289">
        <f>INDEX(Coordinates!$B$2:$B$197,MATCH(G158,Coordinates!$J$2:$J$197,0))</f>
        <v>-2.3678019830000001</v>
      </c>
      <c r="AK158" s="289">
        <f>INDEX(Coordinates!$C$2:$C$197,MATCH(G158,Coordinates!$J$2:$J$197,0))</f>
        <v>34.059521969999999</v>
      </c>
      <c r="AL158" s="289" t="str">
        <f>IF(ISNUMBER(SEARCH("C", 'Dry_Litterbag Placem_Collection'!S159)),"YES","")</f>
        <v>YES</v>
      </c>
      <c r="AM158" s="289" t="str">
        <f>IF(ISNUMBER(SEARCH("H", 'Dry_Litterbag Placem_Collection'!S159)),"YES","")</f>
        <v>YES</v>
      </c>
      <c r="AN158" s="289" t="str">
        <f>IF(ISNUMBER(SEARCH("R", 'Dry_Litterbag Placem_Collection'!S159)),"YES","")</f>
        <v>YES</v>
      </c>
    </row>
    <row r="159" spans="1:40" ht="15" customHeight="1">
      <c r="A159" s="281" t="s">
        <v>2677</v>
      </c>
      <c r="B159" s="282">
        <f>'Dry_Litterbag Placem_Collection'!A160</f>
        <v>158</v>
      </c>
      <c r="C159" s="282" t="str">
        <f>'Dry_Litterbag Placem_Collection'!B160</f>
        <v xml:space="preserve">Mwantimba
</v>
      </c>
      <c r="D159" s="282" t="s">
        <v>2460</v>
      </c>
      <c r="E159" s="282" t="s">
        <v>20</v>
      </c>
      <c r="F159" s="282">
        <v>4</v>
      </c>
      <c r="G159" s="283" t="str">
        <f>'Dry_Litterbag Placem_Collection'!C160</f>
        <v>Wet_P4_T6</v>
      </c>
      <c r="H159" s="284" t="s">
        <v>2559</v>
      </c>
      <c r="I159" s="285" t="s">
        <v>1147</v>
      </c>
      <c r="J159" s="282" t="str">
        <f>IF(ISBLANK('Dry_Litterbag Placem_Collection'!J160),"","G"&amp;""&amp;'Dry_Litterbag Placem_Collection'!J160)</f>
        <v>G21</v>
      </c>
      <c r="K159" s="286">
        <f>IFERROR(INDEX('Green_rooibos initial weight'!$C$5:$C$1749,MATCH(J159, 'Green_rooibos initial weight'!$A$5:$A$1749,0)),"")</f>
        <v>2.04</v>
      </c>
      <c r="L159" s="286">
        <f t="shared" si="9"/>
        <v>1.7902</v>
      </c>
      <c r="M159" s="291"/>
      <c r="N159" s="291"/>
      <c r="O159" s="286" t="str">
        <f>IF(IFERROR(INDEX('Both teabags AfterDry'!$D$3:$D$900,MATCH(J159,'Both teabags AfterDry'!$A$3:$A$900,0)),"")="","",(IFERROR(INDEX('Both teabags AfterDry'!$D$3:$D$900,MATCH(J159,'Both teabags AfterDry'!$A$3:$A$900,0)),"")))</f>
        <v/>
      </c>
      <c r="P159" s="286" t="str">
        <f t="shared" si="10"/>
        <v/>
      </c>
      <c r="Q159" s="291"/>
      <c r="R159" s="291"/>
      <c r="S159" s="287">
        <f>'Dry_Litterbag Placem_Collection'!E160</f>
        <v>42939</v>
      </c>
      <c r="T159" s="287">
        <f>IF('Dry_Litterbag Placem_Collection'!G160="","",'Dry_Litterbag Placem_Collection'!G160)</f>
        <v>43010</v>
      </c>
      <c r="U159" s="288">
        <f t="shared" si="8"/>
        <v>71</v>
      </c>
      <c r="V159" s="286" t="str">
        <f t="shared" si="11"/>
        <v/>
      </c>
      <c r="W159" s="286"/>
      <c r="X159" s="289">
        <f>IFERROR(INDEX(Rainfall_Dry!$O$2:$O$217,MATCH(B159, Rainfall_Dry!$A$2:$A$217,0)),"")</f>
        <v>137.19979645800001</v>
      </c>
      <c r="Y159" s="270">
        <v>27.96</v>
      </c>
      <c r="Z159" s="270">
        <v>4.9200000000000017</v>
      </c>
      <c r="AA159" s="270">
        <v>67.12</v>
      </c>
      <c r="AB159" s="271" t="s">
        <v>2688</v>
      </c>
      <c r="AC159" s="270">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f>IFERROR(AVERAGE('Dry_Litterbag Placem_Collection'!O160,'Dry_Litterbag Placem_Collection'!R160),"")</f>
        <v>5.95</v>
      </c>
      <c r="AI159" s="290">
        <f>IFERROR(AVERAGE('Dry_Litterbag Placem_Collection'!N160,'Dry_Litterbag Placem_Collection'!Q160),"")</f>
        <v>31.8</v>
      </c>
      <c r="AJ159" s="289">
        <f>INDEX(Coordinates!$B$2:$B$197,MATCH(G159,Coordinates!$J$2:$J$197,0))</f>
        <v>-2.3679270410000002</v>
      </c>
      <c r="AK159" s="289">
        <f>INDEX(Coordinates!$C$2:$C$197,MATCH(G159,Coordinates!$J$2:$J$197,0))</f>
        <v>34.059300020000002</v>
      </c>
      <c r="AL159" s="289" t="str">
        <f>IF(ISNUMBER(SEARCH("C", 'Dry_Litterbag Placem_Collection'!S160)),"YES","")</f>
        <v>YES</v>
      </c>
      <c r="AM159" s="289" t="str">
        <f>IF(ISNUMBER(SEARCH("H", 'Dry_Litterbag Placem_Collection'!S160)),"YES","")</f>
        <v>YES</v>
      </c>
      <c r="AN159" s="289" t="str">
        <f>IF(ISNUMBER(SEARCH("R", 'Dry_Litterbag Placem_Collection'!S160)),"YES","")</f>
        <v/>
      </c>
    </row>
    <row r="160" spans="1:40" ht="15" customHeight="1">
      <c r="A160" s="281" t="s">
        <v>2677</v>
      </c>
      <c r="B160" s="282">
        <f>'Dry_Litterbag Placem_Collection'!A161</f>
        <v>159</v>
      </c>
      <c r="C160" s="282" t="str">
        <f>'Dry_Litterbag Placem_Collection'!B161</f>
        <v xml:space="preserve">Mwantimba
</v>
      </c>
      <c r="D160" s="282" t="s">
        <v>2460</v>
      </c>
      <c r="E160" s="282" t="s">
        <v>20</v>
      </c>
      <c r="F160" s="282">
        <v>4</v>
      </c>
      <c r="G160" s="283" t="str">
        <f>'Dry_Litterbag Placem_Collection'!C161</f>
        <v>Wet_P4_T7</v>
      </c>
      <c r="H160" s="284" t="s">
        <v>2559</v>
      </c>
      <c r="I160" s="285" t="s">
        <v>1147</v>
      </c>
      <c r="J160" s="282" t="str">
        <f>IF(ISBLANK('Dry_Litterbag Placem_Collection'!J161),"","G"&amp;""&amp;'Dry_Litterbag Placem_Collection'!J161)</f>
        <v/>
      </c>
      <c r="K160" s="286" t="str">
        <f>IFERROR(INDEX('Green_rooibos initial weight'!$C$5:$C$1749,MATCH(J160, 'Green_rooibos initial weight'!$A$5:$A$1749,0)),"")</f>
        <v/>
      </c>
      <c r="L160" s="286" t="str">
        <f t="shared" si="9"/>
        <v/>
      </c>
      <c r="M160" s="291"/>
      <c r="N160" s="291"/>
      <c r="O160" s="286" t="str">
        <f>IF(IFERROR(INDEX('Both teabags AfterDry'!$D$3:$D$900,MATCH(J160,'Both teabags AfterDry'!$A$3:$A$900,0)),"")="","",(IFERROR(INDEX('Both teabags AfterDry'!$D$3:$D$900,MATCH(J160,'Both teabags AfterDry'!$A$3:$A$900,0)),"")))</f>
        <v/>
      </c>
      <c r="P160" s="286" t="str">
        <f t="shared" si="10"/>
        <v/>
      </c>
      <c r="Q160" s="291"/>
      <c r="R160" s="291"/>
      <c r="S160" s="287">
        <f>'Dry_Litterbag Placem_Collection'!E161</f>
        <v>0</v>
      </c>
      <c r="T160" s="287" t="str">
        <f>IF('Dry_Litterbag Placem_Collection'!G161="","",'Dry_Litterbag Placem_Collection'!G161)</f>
        <v/>
      </c>
      <c r="U160" s="288" t="str">
        <f t="shared" si="8"/>
        <v/>
      </c>
      <c r="V160" s="286" t="str">
        <f t="shared" si="11"/>
        <v/>
      </c>
      <c r="W160" s="286"/>
      <c r="X160" s="289" t="str">
        <f>IFERROR(INDEX(Rainfall_Dry!$O$2:$O$217,MATCH(B160, Rainfall_Dry!$A$2:$A$217,0)),"")</f>
        <v/>
      </c>
      <c r="Y160" s="270">
        <v>27.96</v>
      </c>
      <c r="Z160" s="270">
        <v>4.9200000000000017</v>
      </c>
      <c r="AA160" s="270">
        <v>67.12</v>
      </c>
      <c r="AB160" s="271" t="s">
        <v>2688</v>
      </c>
      <c r="AC160" s="270">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t="str">
        <f>IFERROR(AVERAGE('Dry_Litterbag Placem_Collection'!O161,'Dry_Litterbag Placem_Collection'!R161),"")</f>
        <v/>
      </c>
      <c r="AI160" s="290" t="str">
        <f>IFERROR(AVERAGE('Dry_Litterbag Placem_Collection'!N161,'Dry_Litterbag Placem_Collection'!Q161),"")</f>
        <v/>
      </c>
      <c r="AJ160" s="289">
        <f>INDEX(Coordinates!$B$2:$B$197,MATCH(G160,Coordinates!$J$2:$J$197,0))</f>
        <v>-2.3676829599999998</v>
      </c>
      <c r="AK160" s="289">
        <f>INDEX(Coordinates!$C$2:$C$197,MATCH(G160,Coordinates!$J$2:$J$197,0))</f>
        <v>34.059236990000002</v>
      </c>
      <c r="AL160" s="289" t="str">
        <f>IF(ISNUMBER(SEARCH("C", 'Dry_Litterbag Placem_Collection'!S161)),"YES","")</f>
        <v/>
      </c>
      <c r="AM160" s="289" t="str">
        <f>IF(ISNUMBER(SEARCH("H", 'Dry_Litterbag Placem_Collection'!S161)),"YES","")</f>
        <v/>
      </c>
      <c r="AN160" s="289" t="str">
        <f>IF(ISNUMBER(SEARCH("R", 'Dry_Litterbag Placem_Collection'!S161)),"YES","")</f>
        <v/>
      </c>
    </row>
    <row r="161" spans="1:40" ht="15" customHeight="1">
      <c r="A161" s="281" t="s">
        <v>2677</v>
      </c>
      <c r="B161" s="282">
        <f>'Dry_Litterbag Placem_Collection'!A162</f>
        <v>160</v>
      </c>
      <c r="C161" s="282" t="str">
        <f>'Dry_Litterbag Placem_Collection'!B162</f>
        <v xml:space="preserve">Mwantimba
</v>
      </c>
      <c r="D161" s="282" t="s">
        <v>2460</v>
      </c>
      <c r="E161" s="282" t="s">
        <v>20</v>
      </c>
      <c r="F161" s="282">
        <v>4</v>
      </c>
      <c r="G161" s="283" t="str">
        <f>'Dry_Litterbag Placem_Collection'!C162</f>
        <v>Wet_P4_T8</v>
      </c>
      <c r="H161" s="284" t="s">
        <v>2559</v>
      </c>
      <c r="I161" s="285" t="s">
        <v>1147</v>
      </c>
      <c r="J161" s="282" t="str">
        <f>IF(ISBLANK('Dry_Litterbag Placem_Collection'!J162),"","G"&amp;""&amp;'Dry_Litterbag Placem_Collection'!J162)</f>
        <v>G482</v>
      </c>
      <c r="K161" s="286">
        <f>IFERROR(INDEX('Green_rooibos initial weight'!$C$5:$C$1749,MATCH(J161, 'Green_rooibos initial weight'!$A$5:$A$1749,0)),"")</f>
        <v>2.056</v>
      </c>
      <c r="L161" s="286">
        <f t="shared" si="9"/>
        <v>1.8062</v>
      </c>
      <c r="M161" s="291"/>
      <c r="N161" s="291"/>
      <c r="O161" s="286">
        <f>IF(IFERROR(INDEX('Both teabags AfterDry'!$D$3:$D$900,MATCH(J161,'Both teabags AfterDry'!$A$3:$A$900,0)),"")="","",(IFERROR(INDEX('Both teabags AfterDry'!$D$3:$D$900,MATCH(J161,'Both teabags AfterDry'!$A$3:$A$900,0)),"")))</f>
        <v>1.4819</v>
      </c>
      <c r="P161" s="286">
        <f t="shared" si="10"/>
        <v>1.3312999999999999</v>
      </c>
      <c r="Q161" s="291"/>
      <c r="R161" s="291"/>
      <c r="S161" s="287">
        <f>'Dry_Litterbag Placem_Collection'!E162</f>
        <v>42939</v>
      </c>
      <c r="T161" s="287">
        <f>IF('Dry_Litterbag Placem_Collection'!G162="","",'Dry_Litterbag Placem_Collection'!G162)</f>
        <v>43010</v>
      </c>
      <c r="U161" s="288">
        <f t="shared" si="8"/>
        <v>71</v>
      </c>
      <c r="V161" s="286">
        <f t="shared" si="11"/>
        <v>0.4749000000000001</v>
      </c>
      <c r="W161" s="286"/>
      <c r="X161" s="289">
        <f>IFERROR(INDEX(Rainfall_Dry!$O$2:$O$217,MATCH(B161, Rainfall_Dry!$A$2:$A$217,0)),"")</f>
        <v>137.19979645800001</v>
      </c>
      <c r="Y161" s="270">
        <v>27.96</v>
      </c>
      <c r="Z161" s="270">
        <v>4.9200000000000017</v>
      </c>
      <c r="AA161" s="270">
        <v>67.12</v>
      </c>
      <c r="AB161" s="271" t="s">
        <v>2688</v>
      </c>
      <c r="AC161" s="270">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f>IFERROR(AVERAGE('Dry_Litterbag Placem_Collection'!O162,'Dry_Litterbag Placem_Collection'!R162),"")</f>
        <v>6.25</v>
      </c>
      <c r="AI161" s="290">
        <f>IFERROR(AVERAGE('Dry_Litterbag Placem_Collection'!N162,'Dry_Litterbag Placem_Collection'!Q162),"")</f>
        <v>29.200000000000003</v>
      </c>
      <c r="AJ161" s="289">
        <f>INDEX(Coordinates!$B$2:$B$197,MATCH(G161,Coordinates!$J$2:$J$197,0))</f>
        <v>-2.367547005</v>
      </c>
      <c r="AK161" s="289">
        <f>INDEX(Coordinates!$C$2:$C$197,MATCH(G161,Coordinates!$J$2:$J$197,0))</f>
        <v>34.059494989999997</v>
      </c>
      <c r="AL161" s="289" t="str">
        <f>IF(ISNUMBER(SEARCH("C", 'Dry_Litterbag Placem_Collection'!S162)),"YES","")</f>
        <v>YES</v>
      </c>
      <c r="AM161" s="289" t="str">
        <f>IF(ISNUMBER(SEARCH("H", 'Dry_Litterbag Placem_Collection'!S162)),"YES","")</f>
        <v>YES</v>
      </c>
      <c r="AN161" s="289" t="str">
        <f>IF(ISNUMBER(SEARCH("R", 'Dry_Litterbag Placem_Collection'!S162)),"YES","")</f>
        <v/>
      </c>
    </row>
    <row r="162" spans="1:40" ht="15" customHeight="1">
      <c r="A162" s="281" t="s">
        <v>2677</v>
      </c>
      <c r="B162" s="282">
        <f>'Dry_Litterbag Placem_Collection'!A163</f>
        <v>161</v>
      </c>
      <c r="C162" s="282" t="str">
        <f>'Dry_Litterbag Placem_Collection'!B163</f>
        <v>Handajega</v>
      </c>
      <c r="D162" s="282" t="s">
        <v>2460</v>
      </c>
      <c r="E162" s="282" t="s">
        <v>2679</v>
      </c>
      <c r="F162" s="282">
        <v>1</v>
      </c>
      <c r="G162" s="283" t="str">
        <f>'Dry_Litterbag Placem_Collection'!C163</f>
        <v>Wet_W1_T1</v>
      </c>
      <c r="H162" s="284" t="s">
        <v>2559</v>
      </c>
      <c r="I162" s="285" t="s">
        <v>1147</v>
      </c>
      <c r="J162" s="282" t="str">
        <f>IF(ISBLANK('Dry_Litterbag Placem_Collection'!J163),"","G"&amp;""&amp;'Dry_Litterbag Placem_Collection'!J163)</f>
        <v>G51</v>
      </c>
      <c r="K162" s="286">
        <f>IFERROR(INDEX('Green_rooibos initial weight'!$C$5:$C$1749,MATCH(J162, 'Green_rooibos initial weight'!$A$5:$A$1749,0)),"")</f>
        <v>2.0259999999999998</v>
      </c>
      <c r="L162" s="286">
        <f t="shared" si="9"/>
        <v>1.7761999999999998</v>
      </c>
      <c r="M162" s="291"/>
      <c r="N162" s="291"/>
      <c r="O162" s="286">
        <f>IF(IFERROR(INDEX('Both teabags AfterDry'!$D$3:$D$900,MATCH(J162,'Both teabags AfterDry'!$A$3:$A$900,0)),"")="","",(IFERROR(INDEX('Both teabags AfterDry'!$D$3:$D$900,MATCH(J162,'Both teabags AfterDry'!$A$3:$A$900,0)),"")))</f>
        <v>0.81589999999999996</v>
      </c>
      <c r="P162" s="286">
        <f t="shared" si="10"/>
        <v>0.6653</v>
      </c>
      <c r="Q162" s="291"/>
      <c r="R162" s="291"/>
      <c r="S162" s="287">
        <f>'Dry_Litterbag Placem_Collection'!E163</f>
        <v>42940</v>
      </c>
      <c r="T162" s="287">
        <f>IF('Dry_Litterbag Placem_Collection'!G163="","",'Dry_Litterbag Placem_Collection'!G163)</f>
        <v>43009</v>
      </c>
      <c r="U162" s="288">
        <f t="shared" si="8"/>
        <v>69</v>
      </c>
      <c r="V162" s="286">
        <f t="shared" si="11"/>
        <v>1.1108999999999998</v>
      </c>
      <c r="W162" s="286"/>
      <c r="X162" s="289">
        <f>IFERROR(INDEX(Rainfall_Dry!$O$2:$O$217,MATCH(B162, Rainfall_Dry!$A$2:$A$217,0)),"")</f>
        <v>162.634207253</v>
      </c>
      <c r="Y162" s="270">
        <v>21.96</v>
      </c>
      <c r="Z162" s="270">
        <v>4.9199999999999982</v>
      </c>
      <c r="AA162" s="270">
        <v>73.12</v>
      </c>
      <c r="AB162" s="271" t="s">
        <v>2688</v>
      </c>
      <c r="AC162" s="270">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f>IFERROR(AVERAGE('Dry_Litterbag Placem_Collection'!O163,'Dry_Litterbag Placem_Collection'!R163),"")</f>
        <v>5.65</v>
      </c>
      <c r="AI162" s="290">
        <f>IFERROR(AVERAGE('Dry_Litterbag Placem_Collection'!N163,'Dry_Litterbag Placem_Collection'!Q163),"")</f>
        <v>31.7</v>
      </c>
      <c r="AJ162" s="289">
        <f>INDEX(Coordinates!$B$2:$B$197,MATCH(G162,Coordinates!$J$2:$J$197,0))</f>
        <v>-2.272751033</v>
      </c>
      <c r="AK162" s="289">
        <f>INDEX(Coordinates!$C$2:$C$197,MATCH(G162,Coordinates!$J$2:$J$197,0))</f>
        <v>34.023176030000002</v>
      </c>
      <c r="AL162" s="289" t="str">
        <f>IF(ISNUMBER(SEARCH("C", 'Dry_Litterbag Placem_Collection'!S163)),"YES","")</f>
        <v/>
      </c>
      <c r="AM162" s="289" t="str">
        <f>IF(ISNUMBER(SEARCH("H", 'Dry_Litterbag Placem_Collection'!S163)),"YES","")</f>
        <v>YES</v>
      </c>
      <c r="AN162" s="289" t="str">
        <f>IF(ISNUMBER(SEARCH("R", 'Dry_Litterbag Placem_Collection'!S163)),"YES","")</f>
        <v>YES</v>
      </c>
    </row>
    <row r="163" spans="1:40" ht="15" customHeight="1">
      <c r="A163" s="281" t="s">
        <v>2677</v>
      </c>
      <c r="B163" s="282">
        <f>'Dry_Litterbag Placem_Collection'!A164</f>
        <v>162</v>
      </c>
      <c r="C163" s="282" t="str">
        <f>'Dry_Litterbag Placem_Collection'!B164</f>
        <v>Handajega</v>
      </c>
      <c r="D163" s="282" t="s">
        <v>2460</v>
      </c>
      <c r="E163" s="282" t="s">
        <v>2679</v>
      </c>
      <c r="F163" s="282">
        <v>1</v>
      </c>
      <c r="G163" s="283" t="str">
        <f>'Dry_Litterbag Placem_Collection'!C164</f>
        <v>Wet_W1_T2</v>
      </c>
      <c r="H163" s="284" t="s">
        <v>2559</v>
      </c>
      <c r="I163" s="285" t="s">
        <v>1147</v>
      </c>
      <c r="J163" s="282" t="str">
        <f>IF(ISBLANK('Dry_Litterbag Placem_Collection'!J164),"","G"&amp;""&amp;'Dry_Litterbag Placem_Collection'!J164)</f>
        <v>G238</v>
      </c>
      <c r="K163" s="286">
        <f>IFERROR(INDEX('Green_rooibos initial weight'!$C$5:$C$1749,MATCH(J163, 'Green_rooibos initial weight'!$A$5:$A$1749,0)),"")</f>
        <v>2.1160000000000001</v>
      </c>
      <c r="L163" s="286">
        <f t="shared" si="9"/>
        <v>1.8662000000000001</v>
      </c>
      <c r="M163" s="291"/>
      <c r="N163" s="291"/>
      <c r="O163" s="286">
        <f>IF(IFERROR(INDEX('Both teabags AfterDry'!$D$3:$D$900,MATCH(J163,'Both teabags AfterDry'!$A$3:$A$900,0)),"")="","",(IFERROR(INDEX('Both teabags AfterDry'!$D$3:$D$900,MATCH(J163,'Both teabags AfterDry'!$A$3:$A$900,0)),"")))</f>
        <v>0.81089999999999995</v>
      </c>
      <c r="P163" s="286">
        <f t="shared" si="10"/>
        <v>0.66029999999999989</v>
      </c>
      <c r="Q163" s="291"/>
      <c r="R163" s="291"/>
      <c r="S163" s="287">
        <f>'Dry_Litterbag Placem_Collection'!E164</f>
        <v>42940</v>
      </c>
      <c r="T163" s="287">
        <f>IF('Dry_Litterbag Placem_Collection'!G164="","",'Dry_Litterbag Placem_Collection'!G164)</f>
        <v>43009</v>
      </c>
      <c r="U163" s="288">
        <f t="shared" si="8"/>
        <v>69</v>
      </c>
      <c r="V163" s="286">
        <f t="shared" si="11"/>
        <v>1.2059000000000002</v>
      </c>
      <c r="W163" s="286"/>
      <c r="X163" s="289">
        <f>IFERROR(INDEX(Rainfall_Dry!$O$2:$O$217,MATCH(B163, Rainfall_Dry!$A$2:$A$217,0)),"")</f>
        <v>162.634207253</v>
      </c>
      <c r="Y163" s="270">
        <v>21.96</v>
      </c>
      <c r="Z163" s="270">
        <v>4.9199999999999982</v>
      </c>
      <c r="AA163" s="270">
        <v>73.12</v>
      </c>
      <c r="AB163" s="271" t="s">
        <v>2688</v>
      </c>
      <c r="AC163" s="270">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f>IFERROR(AVERAGE('Dry_Litterbag Placem_Collection'!O164,'Dry_Litterbag Placem_Collection'!R164),"")</f>
        <v>4.4499999999999993</v>
      </c>
      <c r="AI163" s="290">
        <f>IFERROR(AVERAGE('Dry_Litterbag Placem_Collection'!N164,'Dry_Litterbag Placem_Collection'!Q164),"")</f>
        <v>31.650000000000002</v>
      </c>
      <c r="AJ163" s="289">
        <f>INDEX(Coordinates!$B$2:$B$197,MATCH(G163,Coordinates!$J$2:$J$197,0))</f>
        <v>-2.2727060219999999</v>
      </c>
      <c r="AK163" s="289">
        <f>INDEX(Coordinates!$C$2:$C$197,MATCH(G163,Coordinates!$J$2:$J$197,0))</f>
        <v>34.023162030000002</v>
      </c>
      <c r="AL163" s="289" t="str">
        <f>IF(ISNUMBER(SEARCH("C", 'Dry_Litterbag Placem_Collection'!S164)),"YES","")</f>
        <v/>
      </c>
      <c r="AM163" s="289" t="str">
        <f>IF(ISNUMBER(SEARCH("H", 'Dry_Litterbag Placem_Collection'!S164)),"YES","")</f>
        <v/>
      </c>
      <c r="AN163" s="289" t="str">
        <f>IF(ISNUMBER(SEARCH("R", 'Dry_Litterbag Placem_Collection'!S164)),"YES","")</f>
        <v>YES</v>
      </c>
    </row>
    <row r="164" spans="1:40" ht="15" customHeight="1">
      <c r="A164" s="281" t="s">
        <v>2677</v>
      </c>
      <c r="B164" s="282">
        <f>'Dry_Litterbag Placem_Collection'!A165</f>
        <v>163</v>
      </c>
      <c r="C164" s="282" t="str">
        <f>'Dry_Litterbag Placem_Collection'!B165</f>
        <v>Handajega</v>
      </c>
      <c r="D164" s="282" t="s">
        <v>2460</v>
      </c>
      <c r="E164" s="282" t="s">
        <v>2679</v>
      </c>
      <c r="F164" s="282">
        <v>1</v>
      </c>
      <c r="G164" s="283" t="str">
        <f>'Dry_Litterbag Placem_Collection'!C165</f>
        <v>Wet_W1_T3</v>
      </c>
      <c r="H164" s="284" t="s">
        <v>2559</v>
      </c>
      <c r="I164" s="285" t="s">
        <v>1147</v>
      </c>
      <c r="J164" s="282" t="str">
        <f>IF(ISBLANK('Dry_Litterbag Placem_Collection'!J165),"","G"&amp;""&amp;'Dry_Litterbag Placem_Collection'!J165)</f>
        <v>G59</v>
      </c>
      <c r="K164" s="286">
        <f>IFERROR(INDEX('Green_rooibos initial weight'!$C$5:$C$1749,MATCH(J164, 'Green_rooibos initial weight'!$A$5:$A$1749,0)),"")</f>
        <v>1.929</v>
      </c>
      <c r="L164" s="286">
        <f t="shared" si="9"/>
        <v>1.6792</v>
      </c>
      <c r="M164" s="291"/>
      <c r="N164" s="291"/>
      <c r="O164" s="286">
        <f>IF(IFERROR(INDEX('Both teabags AfterDry'!$D$3:$D$900,MATCH(J164,'Both teabags AfterDry'!$A$3:$A$900,0)),"")="","",(IFERROR(INDEX('Both teabags AfterDry'!$D$3:$D$900,MATCH(J164,'Both teabags AfterDry'!$A$3:$A$900,0)),"")))</f>
        <v>0.95679999999999998</v>
      </c>
      <c r="P164" s="286">
        <f t="shared" si="10"/>
        <v>0.80620000000000003</v>
      </c>
      <c r="Q164" s="291"/>
      <c r="R164" s="291"/>
      <c r="S164" s="287">
        <f>'Dry_Litterbag Placem_Collection'!E165</f>
        <v>42940</v>
      </c>
      <c r="T164" s="287">
        <f>IF('Dry_Litterbag Placem_Collection'!G165="","",'Dry_Litterbag Placem_Collection'!G165)</f>
        <v>43009</v>
      </c>
      <c r="U164" s="288">
        <f t="shared" si="8"/>
        <v>69</v>
      </c>
      <c r="V164" s="286">
        <f t="shared" si="11"/>
        <v>0.873</v>
      </c>
      <c r="W164" s="286"/>
      <c r="X164" s="289">
        <f>IFERROR(INDEX(Rainfall_Dry!$O$2:$O$217,MATCH(B164, Rainfall_Dry!$A$2:$A$217,0)),"")</f>
        <v>162.634207253</v>
      </c>
      <c r="Y164" s="270">
        <v>21.96</v>
      </c>
      <c r="Z164" s="270">
        <v>4.9199999999999982</v>
      </c>
      <c r="AA164" s="270">
        <v>73.12</v>
      </c>
      <c r="AB164" s="271" t="s">
        <v>2688</v>
      </c>
      <c r="AC164" s="270">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f>IFERROR(AVERAGE('Dry_Litterbag Placem_Collection'!O165,'Dry_Litterbag Placem_Collection'!R165),"")</f>
        <v>4.45</v>
      </c>
      <c r="AI164" s="290">
        <f>IFERROR(AVERAGE('Dry_Litterbag Placem_Collection'!N165,'Dry_Litterbag Placem_Collection'!Q165),"")</f>
        <v>32.75</v>
      </c>
      <c r="AJ164" s="289">
        <f>INDEX(Coordinates!$B$2:$B$197,MATCH(G164,Coordinates!$J$2:$J$197,0))</f>
        <v>-2.2726719919999998</v>
      </c>
      <c r="AK164" s="289">
        <f>INDEX(Coordinates!$C$2:$C$197,MATCH(G164,Coordinates!$J$2:$J$197,0))</f>
        <v>34.023210980000002</v>
      </c>
      <c r="AL164" s="289" t="str">
        <f>IF(ISNUMBER(SEARCH("C", 'Dry_Litterbag Placem_Collection'!S165)),"YES","")</f>
        <v/>
      </c>
      <c r="AM164" s="289" t="str">
        <f>IF(ISNUMBER(SEARCH("H", 'Dry_Litterbag Placem_Collection'!S165)),"YES","")</f>
        <v/>
      </c>
      <c r="AN164" s="289" t="str">
        <f>IF(ISNUMBER(SEARCH("R", 'Dry_Litterbag Placem_Collection'!S165)),"YES","")</f>
        <v>YES</v>
      </c>
    </row>
    <row r="165" spans="1:40" ht="15" customHeight="1">
      <c r="A165" s="281" t="s">
        <v>2677</v>
      </c>
      <c r="B165" s="282">
        <f>'Dry_Litterbag Placem_Collection'!A166</f>
        <v>164</v>
      </c>
      <c r="C165" s="282" t="str">
        <f>'Dry_Litterbag Placem_Collection'!B166</f>
        <v>Handajega</v>
      </c>
      <c r="D165" s="282" t="s">
        <v>2460</v>
      </c>
      <c r="E165" s="282" t="s">
        <v>2679</v>
      </c>
      <c r="F165" s="282">
        <v>1</v>
      </c>
      <c r="G165" s="283" t="str">
        <f>'Dry_Litterbag Placem_Collection'!C166</f>
        <v>Wet_W1_T4</v>
      </c>
      <c r="H165" s="284" t="s">
        <v>2559</v>
      </c>
      <c r="I165" s="285" t="s">
        <v>1147</v>
      </c>
      <c r="J165" s="282" t="str">
        <f>IF(ISBLANK('Dry_Litterbag Placem_Collection'!J166),"","G"&amp;""&amp;'Dry_Litterbag Placem_Collection'!J166)</f>
        <v>G7</v>
      </c>
      <c r="K165" s="286">
        <f>IFERROR(INDEX('Green_rooibos initial weight'!$C$5:$C$1749,MATCH(J165, 'Green_rooibos initial weight'!$A$5:$A$1749,0)),"")</f>
        <v>1.974</v>
      </c>
      <c r="L165" s="286">
        <f t="shared" si="9"/>
        <v>1.7242</v>
      </c>
      <c r="M165" s="291"/>
      <c r="N165" s="291"/>
      <c r="O165" s="286">
        <f>IF(IFERROR(INDEX('Both teabags AfterDry'!$D$3:$D$900,MATCH(J165,'Both teabags AfterDry'!$A$3:$A$900,0)),"")="","",(IFERROR(INDEX('Both teabags AfterDry'!$D$3:$D$900,MATCH(J165,'Both teabags AfterDry'!$A$3:$A$900,0)),"")))</f>
        <v>0.82040000000000002</v>
      </c>
      <c r="P165" s="286">
        <f t="shared" si="10"/>
        <v>0.66979999999999995</v>
      </c>
      <c r="Q165" s="291"/>
      <c r="R165" s="291"/>
      <c r="S165" s="287">
        <f>'Dry_Litterbag Placem_Collection'!E166</f>
        <v>42940</v>
      </c>
      <c r="T165" s="287">
        <f>IF('Dry_Litterbag Placem_Collection'!G166="","",'Dry_Litterbag Placem_Collection'!G166)</f>
        <v>43009</v>
      </c>
      <c r="U165" s="288">
        <f t="shared" si="8"/>
        <v>69</v>
      </c>
      <c r="V165" s="286">
        <f t="shared" si="11"/>
        <v>1.0544</v>
      </c>
      <c r="W165" s="286"/>
      <c r="X165" s="289">
        <f>IFERROR(INDEX(Rainfall_Dry!$O$2:$O$217,MATCH(B165, Rainfall_Dry!$A$2:$A$217,0)),"")</f>
        <v>162.634207253</v>
      </c>
      <c r="Y165" s="270">
        <v>21.96</v>
      </c>
      <c r="Z165" s="270">
        <v>4.9199999999999982</v>
      </c>
      <c r="AA165" s="270">
        <v>73.12</v>
      </c>
      <c r="AB165" s="271" t="s">
        <v>2688</v>
      </c>
      <c r="AC165" s="270">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f>IFERROR(AVERAGE('Dry_Litterbag Placem_Collection'!O166,'Dry_Litterbag Placem_Collection'!R166),"")</f>
        <v>5.0500000000000007</v>
      </c>
      <c r="AI165" s="290">
        <f>IFERROR(AVERAGE('Dry_Litterbag Placem_Collection'!N166,'Dry_Litterbag Placem_Collection'!Q166),"")</f>
        <v>31.3</v>
      </c>
      <c r="AJ165" s="289">
        <f>INDEX(Coordinates!$B$2:$B$197,MATCH(G165,Coordinates!$J$2:$J$197,0))</f>
        <v>-2.2726180130000002</v>
      </c>
      <c r="AK165" s="289">
        <f>INDEX(Coordinates!$C$2:$C$197,MATCH(G165,Coordinates!$J$2:$J$197,0))</f>
        <v>34.023212999999998</v>
      </c>
      <c r="AL165" s="289" t="str">
        <f>IF(ISNUMBER(SEARCH("C", 'Dry_Litterbag Placem_Collection'!S166)),"YES","")</f>
        <v/>
      </c>
      <c r="AM165" s="289" t="str">
        <f>IF(ISNUMBER(SEARCH("H", 'Dry_Litterbag Placem_Collection'!S166)),"YES","")</f>
        <v/>
      </c>
      <c r="AN165" s="289" t="str">
        <f>IF(ISNUMBER(SEARCH("R", 'Dry_Litterbag Placem_Collection'!S166)),"YES","")</f>
        <v>YES</v>
      </c>
    </row>
    <row r="166" spans="1:40" ht="15" customHeight="1">
      <c r="A166" s="281" t="s">
        <v>2677</v>
      </c>
      <c r="B166" s="282">
        <f>'Dry_Litterbag Placem_Collection'!A167</f>
        <v>165</v>
      </c>
      <c r="C166" s="282" t="str">
        <f>'Dry_Litterbag Placem_Collection'!B167</f>
        <v>Handajega</v>
      </c>
      <c r="D166" s="282" t="s">
        <v>2460</v>
      </c>
      <c r="E166" s="282" t="s">
        <v>2679</v>
      </c>
      <c r="F166" s="282">
        <v>1</v>
      </c>
      <c r="G166" s="283" t="str">
        <f>'Dry_Litterbag Placem_Collection'!C167</f>
        <v>Wet_W1_T5</v>
      </c>
      <c r="H166" s="284" t="s">
        <v>2559</v>
      </c>
      <c r="I166" s="285" t="s">
        <v>1147</v>
      </c>
      <c r="J166" s="282" t="str">
        <f>IF(ISBLANK('Dry_Litterbag Placem_Collection'!J167),"","G"&amp;""&amp;'Dry_Litterbag Placem_Collection'!J167)</f>
        <v>G85</v>
      </c>
      <c r="K166" s="286">
        <f>IFERROR(INDEX('Green_rooibos initial weight'!$C$5:$C$1749,MATCH(J166, 'Green_rooibos initial weight'!$A$5:$A$1749,0)),"")</f>
        <v>2.1360000000000001</v>
      </c>
      <c r="L166" s="286">
        <f t="shared" si="9"/>
        <v>1.8862000000000001</v>
      </c>
      <c r="M166" s="291"/>
      <c r="N166" s="291"/>
      <c r="O166" s="286">
        <f>IF(IFERROR(INDEX('Both teabags AfterDry'!$D$3:$D$900,MATCH(J166,'Both teabags AfterDry'!$A$3:$A$900,0)),"")="","",(IFERROR(INDEX('Both teabags AfterDry'!$D$3:$D$900,MATCH(J166,'Both teabags AfterDry'!$A$3:$A$900,0)),"")))</f>
        <v>0.84360000000000002</v>
      </c>
      <c r="P166" s="286">
        <f t="shared" si="10"/>
        <v>0.69300000000000006</v>
      </c>
      <c r="Q166" s="291"/>
      <c r="R166" s="291"/>
      <c r="S166" s="287">
        <f>'Dry_Litterbag Placem_Collection'!E167</f>
        <v>42940</v>
      </c>
      <c r="T166" s="287">
        <f>IF('Dry_Litterbag Placem_Collection'!G167="","",'Dry_Litterbag Placem_Collection'!G167)</f>
        <v>43009</v>
      </c>
      <c r="U166" s="288">
        <f t="shared" si="8"/>
        <v>69</v>
      </c>
      <c r="V166" s="286">
        <f t="shared" si="11"/>
        <v>1.1932</v>
      </c>
      <c r="W166" s="286"/>
      <c r="X166" s="289">
        <f>IFERROR(INDEX(Rainfall_Dry!$O$2:$O$217,MATCH(B166, Rainfall_Dry!$A$2:$A$217,0)),"")</f>
        <v>162.634207253</v>
      </c>
      <c r="Y166" s="270">
        <v>21.96</v>
      </c>
      <c r="Z166" s="270">
        <v>4.9199999999999982</v>
      </c>
      <c r="AA166" s="270">
        <v>73.12</v>
      </c>
      <c r="AB166" s="271" t="s">
        <v>2688</v>
      </c>
      <c r="AC166" s="270">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f>IFERROR(AVERAGE('Dry_Litterbag Placem_Collection'!O167,'Dry_Litterbag Placem_Collection'!R167),"")</f>
        <v>5.3000000000000007</v>
      </c>
      <c r="AI166" s="290">
        <f>IFERROR(AVERAGE('Dry_Litterbag Placem_Collection'!N167,'Dry_Litterbag Placem_Collection'!Q167),"")</f>
        <v>32.049999999999997</v>
      </c>
      <c r="AJ166" s="289">
        <f>INDEX(Coordinates!$B$2:$B$197,MATCH(G166,Coordinates!$J$2:$J$197,0))</f>
        <v>-2.2724750170000001</v>
      </c>
      <c r="AK166" s="289">
        <f>INDEX(Coordinates!$C$2:$C$197,MATCH(G166,Coordinates!$J$2:$J$197,0))</f>
        <v>34.02334501</v>
      </c>
      <c r="AL166" s="289" t="str">
        <f>IF(ISNUMBER(SEARCH("C", 'Dry_Litterbag Placem_Collection'!S167)),"YES","")</f>
        <v/>
      </c>
      <c r="AM166" s="289" t="str">
        <f>IF(ISNUMBER(SEARCH("H", 'Dry_Litterbag Placem_Collection'!S167)),"YES","")</f>
        <v/>
      </c>
      <c r="AN166" s="289" t="str">
        <f>IF(ISNUMBER(SEARCH("R", 'Dry_Litterbag Placem_Collection'!S167)),"YES","")</f>
        <v/>
      </c>
    </row>
    <row r="167" spans="1:40" ht="15" customHeight="1">
      <c r="A167" s="281" t="s">
        <v>2677</v>
      </c>
      <c r="B167" s="282">
        <f>'Dry_Litterbag Placem_Collection'!A168</f>
        <v>166</v>
      </c>
      <c r="C167" s="282" t="str">
        <f>'Dry_Litterbag Placem_Collection'!B168</f>
        <v>Handajega</v>
      </c>
      <c r="D167" s="282" t="s">
        <v>2460</v>
      </c>
      <c r="E167" s="282" t="s">
        <v>2679</v>
      </c>
      <c r="F167" s="282">
        <v>1</v>
      </c>
      <c r="G167" s="283" t="str">
        <f>'Dry_Litterbag Placem_Collection'!C168</f>
        <v>Wet_W1_T6</v>
      </c>
      <c r="H167" s="284" t="s">
        <v>2559</v>
      </c>
      <c r="I167" s="285" t="s">
        <v>1147</v>
      </c>
      <c r="J167" s="282" t="str">
        <f>IF(ISBLANK('Dry_Litterbag Placem_Collection'!J168),"","G"&amp;""&amp;'Dry_Litterbag Placem_Collection'!J168)</f>
        <v>G1</v>
      </c>
      <c r="K167" s="286">
        <f>IFERROR(INDEX('Green_rooibos initial weight'!$C$5:$C$1749,MATCH(J167, 'Green_rooibos initial weight'!$A$5:$A$1749,0)),"")</f>
        <v>1.9870000000000001</v>
      </c>
      <c r="L167" s="286">
        <f t="shared" si="9"/>
        <v>1.7372000000000001</v>
      </c>
      <c r="M167" s="291"/>
      <c r="N167" s="291"/>
      <c r="O167" s="286">
        <f>IF(IFERROR(INDEX('Both teabags AfterDry'!$D$3:$D$900,MATCH(J167,'Both teabags AfterDry'!$A$3:$A$900,0)),"")="","",(IFERROR(INDEX('Both teabags AfterDry'!$D$3:$D$900,MATCH(J167,'Both teabags AfterDry'!$A$3:$A$900,0)),"")))</f>
        <v>0.85040000000000004</v>
      </c>
      <c r="P167" s="286">
        <f t="shared" si="10"/>
        <v>0.69979999999999998</v>
      </c>
      <c r="Q167" s="291"/>
      <c r="R167" s="291"/>
      <c r="S167" s="287">
        <f>'Dry_Litterbag Placem_Collection'!E168</f>
        <v>42940</v>
      </c>
      <c r="T167" s="287">
        <f>IF('Dry_Litterbag Placem_Collection'!G168="","",'Dry_Litterbag Placem_Collection'!G168)</f>
        <v>43009</v>
      </c>
      <c r="U167" s="288">
        <f t="shared" si="8"/>
        <v>69</v>
      </c>
      <c r="V167" s="286">
        <f t="shared" si="11"/>
        <v>1.0374000000000001</v>
      </c>
      <c r="W167" s="286"/>
      <c r="X167" s="289">
        <f>IFERROR(INDEX(Rainfall_Dry!$O$2:$O$217,MATCH(B167, Rainfall_Dry!$A$2:$A$217,0)),"")</f>
        <v>162.634207253</v>
      </c>
      <c r="Y167" s="270">
        <v>21.96</v>
      </c>
      <c r="Z167" s="270">
        <v>4.9199999999999982</v>
      </c>
      <c r="AA167" s="270">
        <v>73.12</v>
      </c>
      <c r="AB167" s="271" t="s">
        <v>2688</v>
      </c>
      <c r="AC167" s="270">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f>IFERROR(AVERAGE('Dry_Litterbag Placem_Collection'!O168,'Dry_Litterbag Placem_Collection'!R168),"")</f>
        <v>5.15</v>
      </c>
      <c r="AI167" s="290">
        <f>IFERROR(AVERAGE('Dry_Litterbag Placem_Collection'!N168,'Dry_Litterbag Placem_Collection'!Q168),"")</f>
        <v>33.25</v>
      </c>
      <c r="AJ167" s="289">
        <f>INDEX(Coordinates!$B$2:$B$197,MATCH(G167,Coordinates!$J$2:$J$197,0))</f>
        <v>-2.2725490289999999</v>
      </c>
      <c r="AK167" s="289">
        <f>INDEX(Coordinates!$C$2:$C$197,MATCH(G167,Coordinates!$J$2:$J$197,0))</f>
        <v>34.022886020000001</v>
      </c>
      <c r="AL167" s="289" t="str">
        <f>IF(ISNUMBER(SEARCH("C", 'Dry_Litterbag Placem_Collection'!S168)),"YES","")</f>
        <v/>
      </c>
      <c r="AM167" s="289" t="str">
        <f>IF(ISNUMBER(SEARCH("H", 'Dry_Litterbag Placem_Collection'!S168)),"YES","")</f>
        <v/>
      </c>
      <c r="AN167" s="289" t="str">
        <f>IF(ISNUMBER(SEARCH("R", 'Dry_Litterbag Placem_Collection'!S168)),"YES","")</f>
        <v>YES</v>
      </c>
    </row>
    <row r="168" spans="1:40" ht="15" customHeight="1">
      <c r="A168" s="281" t="s">
        <v>2677</v>
      </c>
      <c r="B168" s="282">
        <f>'Dry_Litterbag Placem_Collection'!A169</f>
        <v>167</v>
      </c>
      <c r="C168" s="282" t="str">
        <f>'Dry_Litterbag Placem_Collection'!B169</f>
        <v>Handajega</v>
      </c>
      <c r="D168" s="282" t="s">
        <v>2460</v>
      </c>
      <c r="E168" s="282" t="s">
        <v>2679</v>
      </c>
      <c r="F168" s="282">
        <v>1</v>
      </c>
      <c r="G168" s="283" t="str">
        <f>'Dry_Litterbag Placem_Collection'!C169</f>
        <v>Wet_W1_T7</v>
      </c>
      <c r="H168" s="284" t="s">
        <v>2559</v>
      </c>
      <c r="I168" s="285" t="s">
        <v>1147</v>
      </c>
      <c r="J168" s="282" t="str">
        <f>IF(ISBLANK('Dry_Litterbag Placem_Collection'!J169),"","G"&amp;""&amp;'Dry_Litterbag Placem_Collection'!J169)</f>
        <v/>
      </c>
      <c r="K168" s="286" t="str">
        <f>IFERROR(INDEX('Green_rooibos initial weight'!$C$5:$C$1749,MATCH(J168, 'Green_rooibos initial weight'!$A$5:$A$1749,0)),"")</f>
        <v/>
      </c>
      <c r="L168" s="286" t="str">
        <f t="shared" si="9"/>
        <v/>
      </c>
      <c r="M168" s="291"/>
      <c r="N168" s="291"/>
      <c r="O168" s="286" t="str">
        <f>IF(IFERROR(INDEX('Both teabags AfterDry'!$D$3:$D$900,MATCH(J168,'Both teabags AfterDry'!$A$3:$A$900,0)),"")="","",(IFERROR(INDEX('Both teabags AfterDry'!$D$3:$D$900,MATCH(J168,'Both teabags AfterDry'!$A$3:$A$900,0)),"")))</f>
        <v/>
      </c>
      <c r="P168" s="286" t="str">
        <f t="shared" si="10"/>
        <v/>
      </c>
      <c r="Q168" s="291"/>
      <c r="R168" s="291"/>
      <c r="S168" s="287">
        <f>'Dry_Litterbag Placem_Collection'!E169</f>
        <v>0</v>
      </c>
      <c r="T168" s="287" t="str">
        <f>IF('Dry_Litterbag Placem_Collection'!G169="","",'Dry_Litterbag Placem_Collection'!G169)</f>
        <v/>
      </c>
      <c r="U168" s="288" t="str">
        <f t="shared" si="8"/>
        <v/>
      </c>
      <c r="V168" s="286" t="str">
        <f t="shared" si="11"/>
        <v/>
      </c>
      <c r="W168" s="286"/>
      <c r="X168" s="289" t="str">
        <f>IFERROR(INDEX(Rainfall_Dry!$O$2:$O$217,MATCH(B168, Rainfall_Dry!$A$2:$A$217,0)),"")</f>
        <v/>
      </c>
      <c r="Y168" s="270">
        <v>21.96</v>
      </c>
      <c r="Z168" s="270">
        <v>4.9199999999999982</v>
      </c>
      <c r="AA168" s="270">
        <v>73.12</v>
      </c>
      <c r="AB168" s="271" t="s">
        <v>2688</v>
      </c>
      <c r="AC168" s="270">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t="str">
        <f>IFERROR(AVERAGE('Dry_Litterbag Placem_Collection'!O169,'Dry_Litterbag Placem_Collection'!R169),"")</f>
        <v/>
      </c>
      <c r="AI168" s="290" t="str">
        <f>IFERROR(AVERAGE('Dry_Litterbag Placem_Collection'!N169,'Dry_Litterbag Placem_Collection'!Q169),"")</f>
        <v/>
      </c>
      <c r="AJ168" s="289">
        <f>INDEX(Coordinates!$B$2:$B$197,MATCH(G168,Coordinates!$J$2:$J$197,0))</f>
        <v>-2.2729950310000002</v>
      </c>
      <c r="AK168" s="289">
        <f>INDEX(Coordinates!$C$2:$C$197,MATCH(G168,Coordinates!$J$2:$J$197,0))</f>
        <v>34.022923990000002</v>
      </c>
      <c r="AL168" s="289" t="str">
        <f>IF(ISNUMBER(SEARCH("C", 'Dry_Litterbag Placem_Collection'!S169)),"YES","")</f>
        <v/>
      </c>
      <c r="AM168" s="289" t="str">
        <f>IF(ISNUMBER(SEARCH("H", 'Dry_Litterbag Placem_Collection'!S169)),"YES","")</f>
        <v/>
      </c>
      <c r="AN168" s="289" t="str">
        <f>IF(ISNUMBER(SEARCH("R", 'Dry_Litterbag Placem_Collection'!S169)),"YES","")</f>
        <v/>
      </c>
    </row>
    <row r="169" spans="1:40" ht="15" customHeight="1">
      <c r="A169" s="281" t="s">
        <v>2677</v>
      </c>
      <c r="B169" s="282">
        <f>'Dry_Litterbag Placem_Collection'!A170</f>
        <v>168</v>
      </c>
      <c r="C169" s="282" t="str">
        <f>'Dry_Litterbag Placem_Collection'!B170</f>
        <v>Handajega</v>
      </c>
      <c r="D169" s="282" t="s">
        <v>2460</v>
      </c>
      <c r="E169" s="282" t="s">
        <v>2679</v>
      </c>
      <c r="F169" s="282">
        <v>1</v>
      </c>
      <c r="G169" s="283" t="str">
        <f>'Dry_Litterbag Placem_Collection'!C170</f>
        <v>Wet_W1_T8</v>
      </c>
      <c r="H169" s="284" t="s">
        <v>2559</v>
      </c>
      <c r="I169" s="285" t="s">
        <v>1147</v>
      </c>
      <c r="J169" s="282" t="str">
        <f>IF(ISBLANK('Dry_Litterbag Placem_Collection'!J170),"","G"&amp;""&amp;'Dry_Litterbag Placem_Collection'!J170)</f>
        <v>G70</v>
      </c>
      <c r="K169" s="286">
        <f>IFERROR(INDEX('Green_rooibos initial weight'!$C$5:$C$1749,MATCH(J169, 'Green_rooibos initial weight'!$A$5:$A$1749,0)),"")</f>
        <v>2.0939999999999999</v>
      </c>
      <c r="L169" s="286">
        <f t="shared" si="9"/>
        <v>1.8441999999999998</v>
      </c>
      <c r="M169" s="291"/>
      <c r="N169" s="291"/>
      <c r="O169" s="286" t="str">
        <f>IF(IFERROR(INDEX('Both teabags AfterDry'!$D$3:$D$900,MATCH(J169,'Both teabags AfterDry'!$A$3:$A$900,0)),"")="","",(IFERROR(INDEX('Both teabags AfterDry'!$D$3:$D$900,MATCH(J169,'Both teabags AfterDry'!$A$3:$A$900,0)),"")))</f>
        <v/>
      </c>
      <c r="P169" s="286" t="str">
        <f t="shared" si="10"/>
        <v/>
      </c>
      <c r="Q169" s="291"/>
      <c r="R169" s="291"/>
      <c r="S169" s="287">
        <f>'Dry_Litterbag Placem_Collection'!E170</f>
        <v>42940</v>
      </c>
      <c r="T169" s="287">
        <f>IF('Dry_Litterbag Placem_Collection'!G170="","",'Dry_Litterbag Placem_Collection'!G170)</f>
        <v>43009</v>
      </c>
      <c r="U169" s="288">
        <f t="shared" si="8"/>
        <v>69</v>
      </c>
      <c r="V169" s="286" t="str">
        <f t="shared" si="11"/>
        <v/>
      </c>
      <c r="W169" s="286"/>
      <c r="X169" s="289">
        <f>IFERROR(INDEX(Rainfall_Dry!$O$2:$O$217,MATCH(B169, Rainfall_Dry!$A$2:$A$217,0)),"")</f>
        <v>162.634207253</v>
      </c>
      <c r="Y169" s="270">
        <v>21.96</v>
      </c>
      <c r="Z169" s="270">
        <v>4.9199999999999982</v>
      </c>
      <c r="AA169" s="270">
        <v>73.12</v>
      </c>
      <c r="AB169" s="271" t="s">
        <v>2688</v>
      </c>
      <c r="AC169" s="270">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f>IFERROR(AVERAGE('Dry_Litterbag Placem_Collection'!O170,'Dry_Litterbag Placem_Collection'!R170),"")</f>
        <v>4.0999999999999996</v>
      </c>
      <c r="AI169" s="290">
        <f>IFERROR(AVERAGE('Dry_Litterbag Placem_Collection'!N170,'Dry_Litterbag Placem_Collection'!Q170),"")</f>
        <v>30.15</v>
      </c>
      <c r="AJ169" s="289">
        <f>INDEX(Coordinates!$B$2:$B$197,MATCH(G169,Coordinates!$J$2:$J$197,0))</f>
        <v>-2.2729129719999999</v>
      </c>
      <c r="AK169" s="289">
        <f>INDEX(Coordinates!$C$2:$C$197,MATCH(G169,Coordinates!$J$2:$J$197,0))</f>
        <v>34.023350039999997</v>
      </c>
      <c r="AL169" s="289" t="str">
        <f>IF(ISNUMBER(SEARCH("C", 'Dry_Litterbag Placem_Collection'!S170)),"YES","")</f>
        <v/>
      </c>
      <c r="AM169" s="289" t="str">
        <f>IF(ISNUMBER(SEARCH("H", 'Dry_Litterbag Placem_Collection'!S170)),"YES","")</f>
        <v/>
      </c>
      <c r="AN169" s="289" t="str">
        <f>IF(ISNUMBER(SEARCH("R", 'Dry_Litterbag Placem_Collection'!S170)),"YES","")</f>
        <v>YES</v>
      </c>
    </row>
    <row r="170" spans="1:40" ht="15" customHeight="1">
      <c r="A170" s="281" t="s">
        <v>2677</v>
      </c>
      <c r="B170" s="282">
        <f>'Dry_Litterbag Placem_Collection'!A171</f>
        <v>169</v>
      </c>
      <c r="C170" s="282" t="str">
        <f>'Dry_Litterbag Placem_Collection'!B171</f>
        <v>Handajega</v>
      </c>
      <c r="D170" s="282" t="s">
        <v>2460</v>
      </c>
      <c r="E170" s="282" t="s">
        <v>2679</v>
      </c>
      <c r="F170" s="282">
        <v>2</v>
      </c>
      <c r="G170" s="283" t="str">
        <f>'Dry_Litterbag Placem_Collection'!C171</f>
        <v>Wet_W2_T1</v>
      </c>
      <c r="H170" s="284" t="s">
        <v>2559</v>
      </c>
      <c r="I170" s="285" t="s">
        <v>1147</v>
      </c>
      <c r="J170" s="282" t="str">
        <f>IF(ISBLANK('Dry_Litterbag Placem_Collection'!J171),"","G"&amp;""&amp;'Dry_Litterbag Placem_Collection'!J171)</f>
        <v>G250</v>
      </c>
      <c r="K170" s="286">
        <f>IFERROR(INDEX('Green_rooibos initial weight'!$C$5:$C$1749,MATCH(J170, 'Green_rooibos initial weight'!$A$5:$A$1749,0)),"")</f>
        <v>2.0139999999999998</v>
      </c>
      <c r="L170" s="286">
        <f t="shared" si="9"/>
        <v>1.7641999999999998</v>
      </c>
      <c r="M170" s="291"/>
      <c r="N170" s="291"/>
      <c r="O170" s="286">
        <f>IF(IFERROR(INDEX('Both teabags AfterDry'!$D$3:$D$900,MATCH(J170,'Both teabags AfterDry'!$A$3:$A$900,0)),"")="","",(IFERROR(INDEX('Both teabags AfterDry'!$D$3:$D$900,MATCH(J170,'Both teabags AfterDry'!$A$3:$A$900,0)),"")))</f>
        <v>0.80610000000000004</v>
      </c>
      <c r="P170" s="286">
        <f t="shared" si="10"/>
        <v>0.65549999999999997</v>
      </c>
      <c r="Q170" s="291"/>
      <c r="R170" s="291"/>
      <c r="S170" s="287">
        <f>'Dry_Litterbag Placem_Collection'!E171</f>
        <v>42940</v>
      </c>
      <c r="T170" s="287">
        <f>IF('Dry_Litterbag Placem_Collection'!G171="","",'Dry_Litterbag Placem_Collection'!G171)</f>
        <v>43009</v>
      </c>
      <c r="U170" s="288">
        <f t="shared" si="8"/>
        <v>69</v>
      </c>
      <c r="V170" s="286">
        <f t="shared" si="11"/>
        <v>1.1086999999999998</v>
      </c>
      <c r="W170" s="286"/>
      <c r="X170" s="289">
        <f>IFERROR(INDEX(Rainfall_Dry!$O$2:$O$217,MATCH(B170, Rainfall_Dry!$A$2:$A$217,0)),"")</f>
        <v>162.634207253</v>
      </c>
      <c r="Y170" s="270">
        <v>23.96</v>
      </c>
      <c r="Z170" s="270">
        <v>4.9199999999999982</v>
      </c>
      <c r="AA170" s="270">
        <v>71.12</v>
      </c>
      <c r="AB170" s="271" t="s">
        <v>2688</v>
      </c>
      <c r="AC170" s="270">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f>IFERROR(AVERAGE('Dry_Litterbag Placem_Collection'!O171,'Dry_Litterbag Placem_Collection'!R171),"")</f>
        <v>6.65</v>
      </c>
      <c r="AI170" s="290">
        <f>IFERROR(AVERAGE('Dry_Litterbag Placem_Collection'!N171,'Dry_Litterbag Placem_Collection'!Q171),"")</f>
        <v>35.049999999999997</v>
      </c>
      <c r="AJ170" s="289">
        <f>INDEX(Coordinates!$B$2:$B$197,MATCH(G170,Coordinates!$J$2:$J$197,0))</f>
        <v>-2.2784290180000002</v>
      </c>
      <c r="AK170" s="289">
        <f>INDEX(Coordinates!$C$2:$C$197,MATCH(G170,Coordinates!$J$2:$J$197,0))</f>
        <v>34.024240030000001</v>
      </c>
      <c r="AL170" s="289" t="str">
        <f>IF(ISNUMBER(SEARCH("C", 'Dry_Litterbag Placem_Collection'!S171)),"YES","")</f>
        <v/>
      </c>
      <c r="AM170" s="289" t="str">
        <f>IF(ISNUMBER(SEARCH("H", 'Dry_Litterbag Placem_Collection'!S171)),"YES","")</f>
        <v/>
      </c>
      <c r="AN170" s="289" t="str">
        <f>IF(ISNUMBER(SEARCH("R", 'Dry_Litterbag Placem_Collection'!S171)),"YES","")</f>
        <v>YES</v>
      </c>
    </row>
    <row r="171" spans="1:40" ht="15" customHeight="1">
      <c r="A171" s="281" t="s">
        <v>2677</v>
      </c>
      <c r="B171" s="282">
        <f>'Dry_Litterbag Placem_Collection'!A172</f>
        <v>170</v>
      </c>
      <c r="C171" s="282" t="str">
        <f>'Dry_Litterbag Placem_Collection'!B172</f>
        <v>Handajega</v>
      </c>
      <c r="D171" s="282" t="s">
        <v>2460</v>
      </c>
      <c r="E171" s="282" t="s">
        <v>2679</v>
      </c>
      <c r="F171" s="282">
        <v>2</v>
      </c>
      <c r="G171" s="283" t="str">
        <f>'Dry_Litterbag Placem_Collection'!C172</f>
        <v>Wet_W2_T2</v>
      </c>
      <c r="H171" s="284" t="s">
        <v>2559</v>
      </c>
      <c r="I171" s="285" t="s">
        <v>1147</v>
      </c>
      <c r="J171" s="282" t="str">
        <f>IF(ISBLANK('Dry_Litterbag Placem_Collection'!J172),"","G"&amp;""&amp;'Dry_Litterbag Placem_Collection'!J172)</f>
        <v>G624</v>
      </c>
      <c r="K171" s="286">
        <f>IFERROR(INDEX('Green_rooibos initial weight'!$C$5:$C$1749,MATCH(J171, 'Green_rooibos initial weight'!$A$5:$A$1749,0)),"")</f>
        <v>2.024</v>
      </c>
      <c r="L171" s="286">
        <f t="shared" si="9"/>
        <v>1.7742</v>
      </c>
      <c r="M171" s="291"/>
      <c r="N171" s="291"/>
      <c r="O171" s="286">
        <f>IF(IFERROR(INDEX('Both teabags AfterDry'!$D$3:$D$900,MATCH(J171,'Both teabags AfterDry'!$A$3:$A$900,0)),"")="","",(IFERROR(INDEX('Both teabags AfterDry'!$D$3:$D$900,MATCH(J171,'Both teabags AfterDry'!$A$3:$A$900,0)),"")))</f>
        <v>0.94779999999999998</v>
      </c>
      <c r="P171" s="286">
        <f t="shared" si="10"/>
        <v>0.79719999999999991</v>
      </c>
      <c r="Q171" s="291"/>
      <c r="R171" s="291"/>
      <c r="S171" s="287">
        <f>'Dry_Litterbag Placem_Collection'!E172</f>
        <v>42940</v>
      </c>
      <c r="T171" s="287">
        <f>IF('Dry_Litterbag Placem_Collection'!G172="","",'Dry_Litterbag Placem_Collection'!G172)</f>
        <v>43009</v>
      </c>
      <c r="U171" s="288">
        <f t="shared" si="8"/>
        <v>69</v>
      </c>
      <c r="V171" s="286">
        <f t="shared" si="11"/>
        <v>0.97700000000000009</v>
      </c>
      <c r="W171" s="286"/>
      <c r="X171" s="289">
        <f>IFERROR(INDEX(Rainfall_Dry!$O$2:$O$217,MATCH(B171, Rainfall_Dry!$A$2:$A$217,0)),"")</f>
        <v>162.634207253</v>
      </c>
      <c r="Y171" s="270">
        <v>23.96</v>
      </c>
      <c r="Z171" s="270">
        <v>4.9199999999999982</v>
      </c>
      <c r="AA171" s="270">
        <v>71.12</v>
      </c>
      <c r="AB171" s="271" t="s">
        <v>2688</v>
      </c>
      <c r="AC171" s="270">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f>IFERROR(AVERAGE('Dry_Litterbag Placem_Collection'!O172,'Dry_Litterbag Placem_Collection'!R172),"")</f>
        <v>6.1</v>
      </c>
      <c r="AI171" s="290">
        <f>IFERROR(AVERAGE('Dry_Litterbag Placem_Collection'!N172,'Dry_Litterbag Placem_Collection'!Q172),"")</f>
        <v>33.950000000000003</v>
      </c>
      <c r="AJ171" s="289">
        <f>INDEX(Coordinates!$B$2:$B$197,MATCH(G171,Coordinates!$J$2:$J$197,0))</f>
        <v>-2.2784629650000001</v>
      </c>
      <c r="AK171" s="289">
        <f>INDEX(Coordinates!$C$2:$C$197,MATCH(G171,Coordinates!$J$2:$J$197,0))</f>
        <v>34.024177999999999</v>
      </c>
      <c r="AL171" s="289" t="str">
        <f>IF(ISNUMBER(SEARCH("C", 'Dry_Litterbag Placem_Collection'!S172)),"YES","")</f>
        <v/>
      </c>
      <c r="AM171" s="289" t="str">
        <f>IF(ISNUMBER(SEARCH("H", 'Dry_Litterbag Placem_Collection'!S172)),"YES","")</f>
        <v>YES</v>
      </c>
      <c r="AN171" s="289" t="str">
        <f>IF(ISNUMBER(SEARCH("R", 'Dry_Litterbag Placem_Collection'!S172)),"YES","")</f>
        <v>YES</v>
      </c>
    </row>
    <row r="172" spans="1:40" ht="15" customHeight="1">
      <c r="A172" s="281" t="s">
        <v>2677</v>
      </c>
      <c r="B172" s="282">
        <f>'Dry_Litterbag Placem_Collection'!A173</f>
        <v>171</v>
      </c>
      <c r="C172" s="282" t="str">
        <f>'Dry_Litterbag Placem_Collection'!B173</f>
        <v>Handajega</v>
      </c>
      <c r="D172" s="282" t="s">
        <v>2460</v>
      </c>
      <c r="E172" s="282" t="s">
        <v>2679</v>
      </c>
      <c r="F172" s="282">
        <v>2</v>
      </c>
      <c r="G172" s="283" t="str">
        <f>'Dry_Litterbag Placem_Collection'!C173</f>
        <v>Wet_W2_T3</v>
      </c>
      <c r="H172" s="284" t="s">
        <v>2559</v>
      </c>
      <c r="I172" s="285" t="s">
        <v>1147</v>
      </c>
      <c r="J172" s="282" t="str">
        <f>IF(ISBLANK('Dry_Litterbag Placem_Collection'!J173),"","G"&amp;""&amp;'Dry_Litterbag Placem_Collection'!J173)</f>
        <v>G149</v>
      </c>
      <c r="K172" s="286">
        <f>IFERROR(INDEX('Green_rooibos initial weight'!$C$5:$C$1749,MATCH(J172, 'Green_rooibos initial weight'!$A$5:$A$1749,0)),"")</f>
        <v>2.1789999999999998</v>
      </c>
      <c r="L172" s="286">
        <f t="shared" si="9"/>
        <v>1.9291999999999998</v>
      </c>
      <c r="M172" s="291"/>
      <c r="N172" s="291"/>
      <c r="O172" s="286">
        <f>IF(IFERROR(INDEX('Both teabags AfterDry'!$D$3:$D$900,MATCH(J172,'Both teabags AfterDry'!$A$3:$A$900,0)),"")="","",(IFERROR(INDEX('Both teabags AfterDry'!$D$3:$D$900,MATCH(J172,'Both teabags AfterDry'!$A$3:$A$900,0)),"")))</f>
        <v>0.75890000000000002</v>
      </c>
      <c r="P172" s="286">
        <f t="shared" si="10"/>
        <v>0.60830000000000006</v>
      </c>
      <c r="Q172" s="291"/>
      <c r="R172" s="291"/>
      <c r="S172" s="287">
        <f>'Dry_Litterbag Placem_Collection'!E173</f>
        <v>42940</v>
      </c>
      <c r="T172" s="287">
        <f>IF('Dry_Litterbag Placem_Collection'!G173="","",'Dry_Litterbag Placem_Collection'!G173)</f>
        <v>43009</v>
      </c>
      <c r="U172" s="288">
        <f t="shared" si="8"/>
        <v>69</v>
      </c>
      <c r="V172" s="286">
        <f t="shared" si="11"/>
        <v>1.3208999999999997</v>
      </c>
      <c r="W172" s="286"/>
      <c r="X172" s="289">
        <f>IFERROR(INDEX(Rainfall_Dry!$O$2:$O$217,MATCH(B172, Rainfall_Dry!$A$2:$A$217,0)),"")</f>
        <v>162.634207253</v>
      </c>
      <c r="Y172" s="270">
        <v>23.96</v>
      </c>
      <c r="Z172" s="270">
        <v>4.9199999999999982</v>
      </c>
      <c r="AA172" s="270">
        <v>71.12</v>
      </c>
      <c r="AB172" s="271" t="s">
        <v>2688</v>
      </c>
      <c r="AC172" s="270">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f>IFERROR(AVERAGE('Dry_Litterbag Placem_Collection'!O173,'Dry_Litterbag Placem_Collection'!R173),"")</f>
        <v>5.6</v>
      </c>
      <c r="AI172" s="290">
        <f>IFERROR(AVERAGE('Dry_Litterbag Placem_Collection'!N173,'Dry_Litterbag Placem_Collection'!Q173),"")</f>
        <v>33</v>
      </c>
      <c r="AJ172" s="289">
        <f>INDEX(Coordinates!$B$2:$B$197,MATCH(G172,Coordinates!$J$2:$J$197,0))</f>
        <v>-2.2785389889999998</v>
      </c>
      <c r="AK172" s="289">
        <f>INDEX(Coordinates!$C$2:$C$197,MATCH(G172,Coordinates!$J$2:$J$197,0))</f>
        <v>34.024371039999998</v>
      </c>
      <c r="AL172" s="289" t="str">
        <f>IF(ISNUMBER(SEARCH("C", 'Dry_Litterbag Placem_Collection'!S173)),"YES","")</f>
        <v/>
      </c>
      <c r="AM172" s="289" t="str">
        <f>IF(ISNUMBER(SEARCH("H", 'Dry_Litterbag Placem_Collection'!S173)),"YES","")</f>
        <v/>
      </c>
      <c r="AN172" s="289" t="str">
        <f>IF(ISNUMBER(SEARCH("R", 'Dry_Litterbag Placem_Collection'!S173)),"YES","")</f>
        <v>YES</v>
      </c>
    </row>
    <row r="173" spans="1:40" ht="15" customHeight="1">
      <c r="A173" s="281" t="s">
        <v>2677</v>
      </c>
      <c r="B173" s="282">
        <f>'Dry_Litterbag Placem_Collection'!A174</f>
        <v>172</v>
      </c>
      <c r="C173" s="282" t="str">
        <f>'Dry_Litterbag Placem_Collection'!B174</f>
        <v>Handajega</v>
      </c>
      <c r="D173" s="282" t="s">
        <v>2460</v>
      </c>
      <c r="E173" s="282" t="s">
        <v>2679</v>
      </c>
      <c r="F173" s="282">
        <v>2</v>
      </c>
      <c r="G173" s="283" t="str">
        <f>'Dry_Litterbag Placem_Collection'!C174</f>
        <v>Wet_W2_T4</v>
      </c>
      <c r="H173" s="284" t="s">
        <v>2559</v>
      </c>
      <c r="I173" s="285" t="s">
        <v>1147</v>
      </c>
      <c r="J173" s="282" t="str">
        <f>IF(ISBLANK('Dry_Litterbag Placem_Collection'!J174),"","G"&amp;""&amp;'Dry_Litterbag Placem_Collection'!J174)</f>
        <v/>
      </c>
      <c r="K173" s="286" t="str">
        <f>IFERROR(INDEX('Green_rooibos initial weight'!$C$5:$C$1749,MATCH(J173, 'Green_rooibos initial weight'!$A$5:$A$1749,0)),"")</f>
        <v/>
      </c>
      <c r="L173" s="286" t="str">
        <f t="shared" si="9"/>
        <v/>
      </c>
      <c r="M173" s="291"/>
      <c r="N173" s="291"/>
      <c r="O173" s="286" t="str">
        <f>IF(IFERROR(INDEX('Both teabags AfterDry'!$D$3:$D$900,MATCH(J173,'Both teabags AfterDry'!$A$3:$A$900,0)),"")="","",(IFERROR(INDEX('Both teabags AfterDry'!$D$3:$D$900,MATCH(J173,'Both teabags AfterDry'!$A$3:$A$900,0)),"")))</f>
        <v/>
      </c>
      <c r="P173" s="286" t="str">
        <f t="shared" si="10"/>
        <v/>
      </c>
      <c r="Q173" s="291"/>
      <c r="R173" s="291"/>
      <c r="S173" s="287">
        <f>'Dry_Litterbag Placem_Collection'!E174</f>
        <v>0</v>
      </c>
      <c r="T173" s="287" t="str">
        <f>IF('Dry_Litterbag Placem_Collection'!G174="","",'Dry_Litterbag Placem_Collection'!G174)</f>
        <v/>
      </c>
      <c r="U173" s="288" t="str">
        <f t="shared" si="8"/>
        <v/>
      </c>
      <c r="V173" s="286" t="str">
        <f t="shared" si="11"/>
        <v/>
      </c>
      <c r="W173" s="286"/>
      <c r="X173" s="289" t="str">
        <f>IFERROR(INDEX(Rainfall_Dry!$O$2:$O$217,MATCH(B173, Rainfall_Dry!$A$2:$A$217,0)),"")</f>
        <v/>
      </c>
      <c r="Y173" s="270">
        <v>23.96</v>
      </c>
      <c r="Z173" s="270">
        <v>4.9199999999999982</v>
      </c>
      <c r="AA173" s="270">
        <v>71.12</v>
      </c>
      <c r="AB173" s="271" t="s">
        <v>2688</v>
      </c>
      <c r="AC173" s="270">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t="str">
        <f>IFERROR(AVERAGE('Dry_Litterbag Placem_Collection'!O174,'Dry_Litterbag Placem_Collection'!R174),"")</f>
        <v/>
      </c>
      <c r="AI173" s="290" t="str">
        <f>IFERROR(AVERAGE('Dry_Litterbag Placem_Collection'!N174,'Dry_Litterbag Placem_Collection'!Q174),"")</f>
        <v/>
      </c>
      <c r="AJ173" s="289">
        <f>INDEX(Coordinates!$B$2:$B$197,MATCH(G173,Coordinates!$J$2:$J$197,0))</f>
        <v>-2.2781410160000002</v>
      </c>
      <c r="AK173" s="289">
        <f>INDEX(Coordinates!$C$2:$C$197,MATCH(G173,Coordinates!$J$2:$J$197,0))</f>
        <v>34.024136009999999</v>
      </c>
      <c r="AL173" s="289" t="str">
        <f>IF(ISNUMBER(SEARCH("C", 'Dry_Litterbag Placem_Collection'!S174)),"YES","")</f>
        <v/>
      </c>
      <c r="AM173" s="289" t="str">
        <f>IF(ISNUMBER(SEARCH("H", 'Dry_Litterbag Placem_Collection'!S174)),"YES","")</f>
        <v/>
      </c>
      <c r="AN173" s="289" t="str">
        <f>IF(ISNUMBER(SEARCH("R", 'Dry_Litterbag Placem_Collection'!S174)),"YES","")</f>
        <v/>
      </c>
    </row>
    <row r="174" spans="1:40" ht="15" customHeight="1">
      <c r="A174" s="281" t="s">
        <v>2677</v>
      </c>
      <c r="B174" s="282">
        <f>'Dry_Litterbag Placem_Collection'!A175</f>
        <v>173</v>
      </c>
      <c r="C174" s="282" t="str">
        <f>'Dry_Litterbag Placem_Collection'!B175</f>
        <v>Handajega</v>
      </c>
      <c r="D174" s="282" t="s">
        <v>2460</v>
      </c>
      <c r="E174" s="282" t="s">
        <v>2679</v>
      </c>
      <c r="F174" s="282">
        <v>2</v>
      </c>
      <c r="G174" s="283" t="str">
        <f>'Dry_Litterbag Placem_Collection'!C175</f>
        <v>Wet_W2_T5</v>
      </c>
      <c r="H174" s="284" t="s">
        <v>2559</v>
      </c>
      <c r="I174" s="285" t="s">
        <v>1147</v>
      </c>
      <c r="J174" s="282" t="str">
        <f>IF(ISBLANK('Dry_Litterbag Placem_Collection'!J175),"","G"&amp;""&amp;'Dry_Litterbag Placem_Collection'!J175)</f>
        <v>G597</v>
      </c>
      <c r="K174" s="286">
        <f>IFERROR(INDEX('Green_rooibos initial weight'!$C$5:$C$1749,MATCH(J174, 'Green_rooibos initial weight'!$A$5:$A$1749,0)),"")</f>
        <v>1.948</v>
      </c>
      <c r="L174" s="286">
        <f t="shared" si="9"/>
        <v>1.6981999999999999</v>
      </c>
      <c r="M174" s="291"/>
      <c r="N174" s="291"/>
      <c r="O174" s="286" t="str">
        <f>IF(IFERROR(INDEX('Both teabags AfterDry'!$D$3:$D$900,MATCH(J174,'Both teabags AfterDry'!$A$3:$A$900,0)),"")="","",(IFERROR(INDEX('Both teabags AfterDry'!$D$3:$D$900,MATCH(J174,'Both teabags AfterDry'!$A$3:$A$900,0)),"")))</f>
        <v/>
      </c>
      <c r="P174" s="286" t="str">
        <f t="shared" si="10"/>
        <v/>
      </c>
      <c r="Q174" s="291"/>
      <c r="R174" s="291"/>
      <c r="S174" s="287">
        <f>'Dry_Litterbag Placem_Collection'!E175</f>
        <v>42940</v>
      </c>
      <c r="T174" s="287">
        <f>IF('Dry_Litterbag Placem_Collection'!G175="","",'Dry_Litterbag Placem_Collection'!G175)</f>
        <v>43009</v>
      </c>
      <c r="U174" s="288">
        <f t="shared" si="8"/>
        <v>69</v>
      </c>
      <c r="V174" s="286" t="str">
        <f t="shared" si="11"/>
        <v/>
      </c>
      <c r="W174" s="286"/>
      <c r="X174" s="289">
        <f>IFERROR(INDEX(Rainfall_Dry!$O$2:$O$217,MATCH(B174, Rainfall_Dry!$A$2:$A$217,0)),"")</f>
        <v>162.634207253</v>
      </c>
      <c r="Y174" s="270">
        <v>23.96</v>
      </c>
      <c r="Z174" s="270">
        <v>4.9199999999999982</v>
      </c>
      <c r="AA174" s="270">
        <v>71.12</v>
      </c>
      <c r="AB174" s="271" t="s">
        <v>2688</v>
      </c>
      <c r="AC174" s="270">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f>IFERROR(AVERAGE('Dry_Litterbag Placem_Collection'!O175,'Dry_Litterbag Placem_Collection'!R175),"")</f>
        <v>6.3</v>
      </c>
      <c r="AI174" s="290">
        <f>IFERROR(AVERAGE('Dry_Litterbag Placem_Collection'!N175,'Dry_Litterbag Placem_Collection'!Q175),"")</f>
        <v>34.049999999999997</v>
      </c>
      <c r="AJ174" s="289">
        <f>INDEX(Coordinates!$B$2:$B$197,MATCH(G174,Coordinates!$J$2:$J$197,0))</f>
        <v>-2.27856799</v>
      </c>
      <c r="AK174" s="289">
        <f>INDEX(Coordinates!$C$2:$C$197,MATCH(G174,Coordinates!$J$2:$J$197,0))</f>
        <v>34.023969970000003</v>
      </c>
      <c r="AL174" s="289" t="str">
        <f>IF(ISNUMBER(SEARCH("C", 'Dry_Litterbag Placem_Collection'!S175)),"YES","")</f>
        <v/>
      </c>
      <c r="AM174" s="289" t="str">
        <f>IF(ISNUMBER(SEARCH("H", 'Dry_Litterbag Placem_Collection'!S175)),"YES","")</f>
        <v>YES</v>
      </c>
      <c r="AN174" s="289" t="str">
        <f>IF(ISNUMBER(SEARCH("R", 'Dry_Litterbag Placem_Collection'!S175)),"YES","")</f>
        <v>YES</v>
      </c>
    </row>
    <row r="175" spans="1:40" ht="15" customHeight="1">
      <c r="A175" s="281" t="s">
        <v>2677</v>
      </c>
      <c r="B175" s="282">
        <f>'Dry_Litterbag Placem_Collection'!A176</f>
        <v>174</v>
      </c>
      <c r="C175" s="282" t="str">
        <f>'Dry_Litterbag Placem_Collection'!B176</f>
        <v>Handajega</v>
      </c>
      <c r="D175" s="282" t="s">
        <v>2460</v>
      </c>
      <c r="E175" s="282" t="s">
        <v>2679</v>
      </c>
      <c r="F175" s="282">
        <v>2</v>
      </c>
      <c r="G175" s="283" t="str">
        <f>'Dry_Litterbag Placem_Collection'!C176</f>
        <v>Wet_W2_T6</v>
      </c>
      <c r="H175" s="284" t="s">
        <v>2559</v>
      </c>
      <c r="I175" s="285" t="s">
        <v>1147</v>
      </c>
      <c r="J175" s="282" t="str">
        <f>IF(ISBLANK('Dry_Litterbag Placem_Collection'!J176),"","G"&amp;""&amp;'Dry_Litterbag Placem_Collection'!J176)</f>
        <v>G396</v>
      </c>
      <c r="K175" s="286">
        <f>IFERROR(INDEX('Green_rooibos initial weight'!$C$5:$C$1749,MATCH(J175, 'Green_rooibos initial weight'!$A$5:$A$1749,0)),"")</f>
        <v>2.0070000000000001</v>
      </c>
      <c r="L175" s="286">
        <f t="shared" si="9"/>
        <v>1.7572000000000001</v>
      </c>
      <c r="M175" s="291"/>
      <c r="N175" s="291"/>
      <c r="O175" s="286">
        <f>IF(IFERROR(INDEX('Both teabags AfterDry'!$D$3:$D$900,MATCH(J175,'Both teabags AfterDry'!$A$3:$A$900,0)),"")="","",(IFERROR(INDEX('Both teabags AfterDry'!$D$3:$D$900,MATCH(J175,'Both teabags AfterDry'!$A$3:$A$900,0)),"")))</f>
        <v>0.80349999999999999</v>
      </c>
      <c r="P175" s="286">
        <f t="shared" si="10"/>
        <v>0.65290000000000004</v>
      </c>
      <c r="Q175" s="291"/>
      <c r="R175" s="291"/>
      <c r="S175" s="287">
        <f>'Dry_Litterbag Placem_Collection'!E176</f>
        <v>42940</v>
      </c>
      <c r="T175" s="287">
        <f>IF('Dry_Litterbag Placem_Collection'!G176="","",'Dry_Litterbag Placem_Collection'!G176)</f>
        <v>43009</v>
      </c>
      <c r="U175" s="288">
        <f t="shared" si="8"/>
        <v>69</v>
      </c>
      <c r="V175" s="286">
        <f t="shared" si="11"/>
        <v>1.1043000000000001</v>
      </c>
      <c r="W175" s="286"/>
      <c r="X175" s="289">
        <f>IFERROR(INDEX(Rainfall_Dry!$O$2:$O$217,MATCH(B175, Rainfall_Dry!$A$2:$A$217,0)),"")</f>
        <v>162.634207253</v>
      </c>
      <c r="Y175" s="270">
        <v>23.96</v>
      </c>
      <c r="Z175" s="270">
        <v>4.9199999999999982</v>
      </c>
      <c r="AA175" s="270">
        <v>71.12</v>
      </c>
      <c r="AB175" s="271" t="s">
        <v>2688</v>
      </c>
      <c r="AC175" s="270">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f>IFERROR(AVERAGE('Dry_Litterbag Placem_Collection'!O176,'Dry_Litterbag Placem_Collection'!R176),"")</f>
        <v>5.9</v>
      </c>
      <c r="AI175" s="290">
        <f>IFERROR(AVERAGE('Dry_Litterbag Placem_Collection'!N176,'Dry_Litterbag Placem_Collection'!Q176),"")</f>
        <v>33.200000000000003</v>
      </c>
      <c r="AJ175" s="289">
        <f>INDEX(Coordinates!$B$2:$B$197,MATCH(G175,Coordinates!$J$2:$J$197,0))</f>
        <v>-2.2786809780000001</v>
      </c>
      <c r="AK175" s="289">
        <f>INDEX(Coordinates!$C$2:$C$197,MATCH(G175,Coordinates!$J$2:$J$197,0))</f>
        <v>34.02434899</v>
      </c>
      <c r="AL175" s="289" t="str">
        <f>IF(ISNUMBER(SEARCH("C", 'Dry_Litterbag Placem_Collection'!S176)),"YES","")</f>
        <v/>
      </c>
      <c r="AM175" s="289" t="str">
        <f>IF(ISNUMBER(SEARCH("H", 'Dry_Litterbag Placem_Collection'!S176)),"YES","")</f>
        <v>YES</v>
      </c>
      <c r="AN175" s="289" t="str">
        <f>IF(ISNUMBER(SEARCH("R", 'Dry_Litterbag Placem_Collection'!S176)),"YES","")</f>
        <v>YES</v>
      </c>
    </row>
    <row r="176" spans="1:40" ht="15" customHeight="1">
      <c r="A176" s="281" t="s">
        <v>2677</v>
      </c>
      <c r="B176" s="282">
        <f>'Dry_Litterbag Placem_Collection'!A177</f>
        <v>175</v>
      </c>
      <c r="C176" s="282" t="str">
        <f>'Dry_Litterbag Placem_Collection'!B177</f>
        <v>Handajega</v>
      </c>
      <c r="D176" s="282" t="s">
        <v>2460</v>
      </c>
      <c r="E176" s="282" t="s">
        <v>2679</v>
      </c>
      <c r="F176" s="282">
        <v>2</v>
      </c>
      <c r="G176" s="283" t="str">
        <f>'Dry_Litterbag Placem_Collection'!C177</f>
        <v>Wet_W2_T7</v>
      </c>
      <c r="H176" s="284" t="s">
        <v>2559</v>
      </c>
      <c r="I176" s="285" t="s">
        <v>1147</v>
      </c>
      <c r="J176" s="282" t="str">
        <f>IF(ISBLANK('Dry_Litterbag Placem_Collection'!J177),"","G"&amp;""&amp;'Dry_Litterbag Placem_Collection'!J177)</f>
        <v>G612</v>
      </c>
      <c r="K176" s="286">
        <f>IFERROR(INDEX('Green_rooibos initial weight'!$C$5:$C$1749,MATCH(J176, 'Green_rooibos initial weight'!$A$5:$A$1749,0)),"")</f>
        <v>2.004</v>
      </c>
      <c r="L176" s="286">
        <f t="shared" si="9"/>
        <v>1.7542</v>
      </c>
      <c r="M176" s="291"/>
      <c r="N176" s="291"/>
      <c r="O176" s="286">
        <f>IF(IFERROR(INDEX('Both teabags AfterDry'!$D$3:$D$900,MATCH(J176,'Both teabags AfterDry'!$A$3:$A$900,0)),"")="","",(IFERROR(INDEX('Both teabags AfterDry'!$D$3:$D$900,MATCH(J176,'Both teabags AfterDry'!$A$3:$A$900,0)),"")))</f>
        <v>0.83</v>
      </c>
      <c r="P176" s="286">
        <f t="shared" si="10"/>
        <v>0.6794</v>
      </c>
      <c r="Q176" s="291"/>
      <c r="R176" s="291"/>
      <c r="S176" s="287">
        <f>'Dry_Litterbag Placem_Collection'!E177</f>
        <v>42940</v>
      </c>
      <c r="T176" s="287">
        <f>IF('Dry_Litterbag Placem_Collection'!G177="","",'Dry_Litterbag Placem_Collection'!G177)</f>
        <v>43009</v>
      </c>
      <c r="U176" s="288">
        <f t="shared" si="8"/>
        <v>69</v>
      </c>
      <c r="V176" s="286">
        <f t="shared" si="11"/>
        <v>1.0748</v>
      </c>
      <c r="W176" s="286"/>
      <c r="X176" s="289">
        <f>IFERROR(INDEX(Rainfall_Dry!$O$2:$O$217,MATCH(B176, Rainfall_Dry!$A$2:$A$217,0)),"")</f>
        <v>162.634207253</v>
      </c>
      <c r="Y176" s="270">
        <v>23.96</v>
      </c>
      <c r="Z176" s="270">
        <v>4.9199999999999982</v>
      </c>
      <c r="AA176" s="270">
        <v>71.12</v>
      </c>
      <c r="AB176" s="271" t="s">
        <v>2688</v>
      </c>
      <c r="AC176" s="270">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f>IFERROR(AVERAGE('Dry_Litterbag Placem_Collection'!O177,'Dry_Litterbag Placem_Collection'!R177),"")</f>
        <v>5.9499999999999993</v>
      </c>
      <c r="AI176" s="290">
        <f>IFERROR(AVERAGE('Dry_Litterbag Placem_Collection'!N177,'Dry_Litterbag Placem_Collection'!Q177),"")</f>
        <v>34.049999999999997</v>
      </c>
      <c r="AJ176" s="289">
        <f>INDEX(Coordinates!$B$2:$B$197,MATCH(G176,Coordinates!$J$2:$J$197,0))</f>
        <v>-2.2784219779999999</v>
      </c>
      <c r="AK176" s="289">
        <f>INDEX(Coordinates!$C$2:$C$197,MATCH(G176,Coordinates!$J$2:$J$197,0))</f>
        <v>34.024374979999997</v>
      </c>
      <c r="AL176" s="289" t="str">
        <f>IF(ISNUMBER(SEARCH("C", 'Dry_Litterbag Placem_Collection'!S177)),"YES","")</f>
        <v/>
      </c>
      <c r="AM176" s="289" t="str">
        <f>IF(ISNUMBER(SEARCH("H", 'Dry_Litterbag Placem_Collection'!S177)),"YES","")</f>
        <v>YES</v>
      </c>
      <c r="AN176" s="289" t="str">
        <f>IF(ISNUMBER(SEARCH("R", 'Dry_Litterbag Placem_Collection'!S177)),"YES","")</f>
        <v>YES</v>
      </c>
    </row>
    <row r="177" spans="1:40" ht="15" customHeight="1">
      <c r="A177" s="281" t="s">
        <v>2677</v>
      </c>
      <c r="B177" s="282">
        <f>'Dry_Litterbag Placem_Collection'!A178</f>
        <v>176</v>
      </c>
      <c r="C177" s="282" t="str">
        <f>'Dry_Litterbag Placem_Collection'!B178</f>
        <v>Handajega</v>
      </c>
      <c r="D177" s="282" t="s">
        <v>2460</v>
      </c>
      <c r="E177" s="282" t="s">
        <v>2679</v>
      </c>
      <c r="F177" s="282">
        <v>2</v>
      </c>
      <c r="G177" s="283" t="str">
        <f>'Dry_Litterbag Placem_Collection'!C178</f>
        <v>Wet_W2_T8</v>
      </c>
      <c r="H177" s="284" t="s">
        <v>2559</v>
      </c>
      <c r="I177" s="285" t="s">
        <v>1147</v>
      </c>
      <c r="J177" s="282" t="str">
        <f>IF(ISBLANK('Dry_Litterbag Placem_Collection'!J178),"","G"&amp;""&amp;'Dry_Litterbag Placem_Collection'!J178)</f>
        <v>G183</v>
      </c>
      <c r="K177" s="286">
        <f>IFERROR(INDEX('Green_rooibos initial weight'!$C$5:$C$1749,MATCH(J177, 'Green_rooibos initial weight'!$A$5:$A$1749,0)),"")</f>
        <v>1.897</v>
      </c>
      <c r="L177" s="286">
        <f t="shared" si="9"/>
        <v>1.6472</v>
      </c>
      <c r="M177" s="291"/>
      <c r="N177" s="291"/>
      <c r="O177" s="286">
        <f>IF(IFERROR(INDEX('Both teabags AfterDry'!$D$3:$D$900,MATCH(J177,'Both teabags AfterDry'!$A$3:$A$900,0)),"")="","",(IFERROR(INDEX('Both teabags AfterDry'!$D$3:$D$900,MATCH(J177,'Both teabags AfterDry'!$A$3:$A$900,0)),"")))</f>
        <v>0.92459999999999998</v>
      </c>
      <c r="P177" s="286">
        <f t="shared" si="10"/>
        <v>0.77400000000000002</v>
      </c>
      <c r="Q177" s="291"/>
      <c r="R177" s="291"/>
      <c r="S177" s="287">
        <f>'Dry_Litterbag Placem_Collection'!E178</f>
        <v>42940</v>
      </c>
      <c r="T177" s="287">
        <f>IF('Dry_Litterbag Placem_Collection'!G178="","",'Dry_Litterbag Placem_Collection'!G178)</f>
        <v>43009</v>
      </c>
      <c r="U177" s="288">
        <f t="shared" si="8"/>
        <v>69</v>
      </c>
      <c r="V177" s="286">
        <f t="shared" si="11"/>
        <v>0.87319999999999998</v>
      </c>
      <c r="W177" s="286"/>
      <c r="X177" s="289">
        <f>IFERROR(INDEX(Rainfall_Dry!$O$2:$O$217,MATCH(B177, Rainfall_Dry!$A$2:$A$217,0)),"")</f>
        <v>162.634207253</v>
      </c>
      <c r="Y177" s="270">
        <v>23.96</v>
      </c>
      <c r="Z177" s="270">
        <v>4.9199999999999982</v>
      </c>
      <c r="AA177" s="270">
        <v>71.12</v>
      </c>
      <c r="AB177" s="271" t="s">
        <v>2688</v>
      </c>
      <c r="AC177" s="270">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f>IFERROR(AVERAGE('Dry_Litterbag Placem_Collection'!O178,'Dry_Litterbag Placem_Collection'!R178),"")</f>
        <v>4.5999999999999996</v>
      </c>
      <c r="AI177" s="290">
        <f>IFERROR(AVERAGE('Dry_Litterbag Placem_Collection'!N178,'Dry_Litterbag Placem_Collection'!Q178),"")</f>
        <v>34.5</v>
      </c>
      <c r="AJ177" s="289">
        <f>INDEX(Coordinates!$B$2:$B$197,MATCH(G177,Coordinates!$J$2:$J$197,0))</f>
        <v>-2.2782909679999999</v>
      </c>
      <c r="AK177" s="289">
        <f>INDEX(Coordinates!$C$2:$C$197,MATCH(G177,Coordinates!$J$2:$J$197,0))</f>
        <v>34.024574970000003</v>
      </c>
      <c r="AL177" s="289" t="str">
        <f>IF(ISNUMBER(SEARCH("C", 'Dry_Litterbag Placem_Collection'!S178)),"YES","")</f>
        <v/>
      </c>
      <c r="AM177" s="289" t="str">
        <f>IF(ISNUMBER(SEARCH("H", 'Dry_Litterbag Placem_Collection'!S178)),"YES","")</f>
        <v>YES</v>
      </c>
      <c r="AN177" s="289" t="str">
        <f>IF(ISNUMBER(SEARCH("R", 'Dry_Litterbag Placem_Collection'!S178)),"YES","")</f>
        <v>YES</v>
      </c>
    </row>
    <row r="178" spans="1:40" ht="15" customHeight="1">
      <c r="A178" s="281" t="s">
        <v>2677</v>
      </c>
      <c r="B178" s="282">
        <f>'Dry_Litterbag Placem_Collection'!A179</f>
        <v>177</v>
      </c>
      <c r="C178" s="282" t="str">
        <f>'Dry_Litterbag Placem_Collection'!B179</f>
        <v>Handajega</v>
      </c>
      <c r="D178" s="282" t="s">
        <v>2460</v>
      </c>
      <c r="E178" s="282" t="s">
        <v>2679</v>
      </c>
      <c r="F178" s="282">
        <v>3</v>
      </c>
      <c r="G178" s="283" t="str">
        <f>'Dry_Litterbag Placem_Collection'!C179</f>
        <v>Wet_W3_T1</v>
      </c>
      <c r="H178" s="284" t="s">
        <v>2559</v>
      </c>
      <c r="I178" s="285" t="s">
        <v>1147</v>
      </c>
      <c r="J178" s="282" t="str">
        <f>IF(ISBLANK('Dry_Litterbag Placem_Collection'!J179),"","G"&amp;""&amp;'Dry_Litterbag Placem_Collection'!J179)</f>
        <v>G98</v>
      </c>
      <c r="K178" s="286">
        <f>IFERROR(INDEX('Green_rooibos initial weight'!$C$5:$C$1749,MATCH(J178, 'Green_rooibos initial weight'!$A$5:$A$1749,0)),"")</f>
        <v>2.0979999999999999</v>
      </c>
      <c r="L178" s="286">
        <f t="shared" si="9"/>
        <v>1.8481999999999998</v>
      </c>
      <c r="M178" s="291"/>
      <c r="N178" s="291"/>
      <c r="O178" s="286" t="str">
        <f>IF(IFERROR(INDEX('Both teabags AfterDry'!$D$3:$D$900,MATCH(J178,'Both teabags AfterDry'!$A$3:$A$900,0)),"")="","",(IFERROR(INDEX('Both teabags AfterDry'!$D$3:$D$900,MATCH(J178,'Both teabags AfterDry'!$A$3:$A$900,0)),"")))</f>
        <v/>
      </c>
      <c r="P178" s="286" t="str">
        <f t="shared" si="10"/>
        <v/>
      </c>
      <c r="Q178" s="291"/>
      <c r="R178" s="291"/>
      <c r="S178" s="287">
        <f>'Dry_Litterbag Placem_Collection'!E179</f>
        <v>42940</v>
      </c>
      <c r="T178" s="287">
        <f>IF('Dry_Litterbag Placem_Collection'!G179="","",'Dry_Litterbag Placem_Collection'!G179)</f>
        <v>43009</v>
      </c>
      <c r="U178" s="288">
        <f t="shared" si="8"/>
        <v>69</v>
      </c>
      <c r="V178" s="286" t="str">
        <f t="shared" si="11"/>
        <v/>
      </c>
      <c r="W178" s="286"/>
      <c r="X178" s="289">
        <f>IFERROR(INDEX(Rainfall_Dry!$O$2:$O$217,MATCH(B178, Rainfall_Dry!$A$2:$A$217,0)),"")</f>
        <v>162.634207253</v>
      </c>
      <c r="Y178" s="270">
        <v>25.96</v>
      </c>
      <c r="Z178" s="270">
        <v>8.9200000000000017</v>
      </c>
      <c r="AA178" s="270">
        <v>65.12</v>
      </c>
      <c r="AB178" s="271" t="s">
        <v>2688</v>
      </c>
      <c r="AC178" s="270">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f>IFERROR(AVERAGE('Dry_Litterbag Placem_Collection'!O179,'Dry_Litterbag Placem_Collection'!R179),"")</f>
        <v>4.6999999999999993</v>
      </c>
      <c r="AI178" s="290">
        <f>IFERROR(AVERAGE('Dry_Litterbag Placem_Collection'!N179,'Dry_Litterbag Placem_Collection'!Q179),"")</f>
        <v>34.150000000000006</v>
      </c>
      <c r="AJ178" s="289">
        <f>INDEX(Coordinates!$B$2:$B$197,MATCH(G178,Coordinates!$J$2:$J$197,0))</f>
        <v>-2.277740026</v>
      </c>
      <c r="AK178" s="289">
        <f>INDEX(Coordinates!$C$2:$C$197,MATCH(G178,Coordinates!$J$2:$J$197,0))</f>
        <v>34.027640990000002</v>
      </c>
      <c r="AL178" s="289" t="str">
        <f>IF(ISNUMBER(SEARCH("C", 'Dry_Litterbag Placem_Collection'!S179)),"YES","")</f>
        <v/>
      </c>
      <c r="AM178" s="289" t="str">
        <f>IF(ISNUMBER(SEARCH("H", 'Dry_Litterbag Placem_Collection'!S179)),"YES","")</f>
        <v>YES</v>
      </c>
      <c r="AN178" s="289" t="str">
        <f>IF(ISNUMBER(SEARCH("R", 'Dry_Litterbag Placem_Collection'!S179)),"YES","")</f>
        <v>YES</v>
      </c>
    </row>
    <row r="179" spans="1:40" ht="15" customHeight="1">
      <c r="A179" s="281" t="s">
        <v>2677</v>
      </c>
      <c r="B179" s="282">
        <f>'Dry_Litterbag Placem_Collection'!A180</f>
        <v>178</v>
      </c>
      <c r="C179" s="282" t="str">
        <f>'Dry_Litterbag Placem_Collection'!B180</f>
        <v>Handajega</v>
      </c>
      <c r="D179" s="282" t="s">
        <v>2460</v>
      </c>
      <c r="E179" s="282" t="s">
        <v>2679</v>
      </c>
      <c r="F179" s="282">
        <v>3</v>
      </c>
      <c r="G179" s="283" t="str">
        <f>'Dry_Litterbag Placem_Collection'!C180</f>
        <v>Wet_W3_T2</v>
      </c>
      <c r="H179" s="284" t="s">
        <v>2559</v>
      </c>
      <c r="I179" s="285" t="s">
        <v>1147</v>
      </c>
      <c r="J179" s="282" t="str">
        <f>IF(ISBLANK('Dry_Litterbag Placem_Collection'!J180),"","G"&amp;""&amp;'Dry_Litterbag Placem_Collection'!J180)</f>
        <v>G353</v>
      </c>
      <c r="K179" s="286">
        <f>IFERROR(INDEX('Green_rooibos initial weight'!$C$5:$C$1749,MATCH(J179, 'Green_rooibos initial weight'!$A$5:$A$1749,0)),"")</f>
        <v>1.988</v>
      </c>
      <c r="L179" s="286">
        <f t="shared" si="9"/>
        <v>1.7382</v>
      </c>
      <c r="M179" s="291"/>
      <c r="N179" s="291"/>
      <c r="O179" s="286">
        <f>IF(IFERROR(INDEX('Both teabags AfterDry'!$D$3:$D$900,MATCH(J179,'Both teabags AfterDry'!$A$3:$A$900,0)),"")="","",(IFERROR(INDEX('Both teabags AfterDry'!$D$3:$D$900,MATCH(J179,'Both teabags AfterDry'!$A$3:$A$900,0)),"")))</f>
        <v>0.80569999999999997</v>
      </c>
      <c r="P179" s="286">
        <f t="shared" si="10"/>
        <v>0.65510000000000002</v>
      </c>
      <c r="Q179" s="291"/>
      <c r="R179" s="291"/>
      <c r="S179" s="287">
        <f>'Dry_Litterbag Placem_Collection'!E180</f>
        <v>42940</v>
      </c>
      <c r="T179" s="287">
        <f>IF('Dry_Litterbag Placem_Collection'!G180="","",'Dry_Litterbag Placem_Collection'!G180)</f>
        <v>43009</v>
      </c>
      <c r="U179" s="288">
        <f t="shared" si="8"/>
        <v>69</v>
      </c>
      <c r="V179" s="286">
        <f t="shared" si="11"/>
        <v>1.0831</v>
      </c>
      <c r="W179" s="286"/>
      <c r="X179" s="289">
        <f>IFERROR(INDEX(Rainfall_Dry!$O$2:$O$217,MATCH(B179, Rainfall_Dry!$A$2:$A$217,0)),"")</f>
        <v>162.634207253</v>
      </c>
      <c r="Y179" s="270">
        <v>25.96</v>
      </c>
      <c r="Z179" s="270">
        <v>8.9200000000000017</v>
      </c>
      <c r="AA179" s="270">
        <v>65.12</v>
      </c>
      <c r="AB179" s="271" t="s">
        <v>2688</v>
      </c>
      <c r="AC179" s="270">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f>IFERROR(AVERAGE('Dry_Litterbag Placem_Collection'!O180,'Dry_Litterbag Placem_Collection'!R180),"")</f>
        <v>4.5</v>
      </c>
      <c r="AI179" s="290">
        <f>IFERROR(AVERAGE('Dry_Litterbag Placem_Collection'!N180,'Dry_Litterbag Placem_Collection'!Q180),"")</f>
        <v>35.799999999999997</v>
      </c>
      <c r="AJ179" s="289">
        <f>INDEX(Coordinates!$B$2:$B$197,MATCH(G179,Coordinates!$J$2:$J$197,0))</f>
        <v>-2.2777889760000001</v>
      </c>
      <c r="AK179" s="289">
        <f>INDEX(Coordinates!$C$2:$C$197,MATCH(G179,Coordinates!$J$2:$J$197,0))</f>
        <v>34.027664960000003</v>
      </c>
      <c r="AL179" s="289" t="str">
        <f>IF(ISNUMBER(SEARCH("C", 'Dry_Litterbag Placem_Collection'!S180)),"YES","")</f>
        <v/>
      </c>
      <c r="AM179" s="289" t="str">
        <f>IF(ISNUMBER(SEARCH("H", 'Dry_Litterbag Placem_Collection'!S180)),"YES","")</f>
        <v/>
      </c>
      <c r="AN179" s="289" t="str">
        <f>IF(ISNUMBER(SEARCH("R", 'Dry_Litterbag Placem_Collection'!S180)),"YES","")</f>
        <v>YES</v>
      </c>
    </row>
    <row r="180" spans="1:40" ht="15" customHeight="1">
      <c r="A180" s="281" t="s">
        <v>2677</v>
      </c>
      <c r="B180" s="282">
        <f>'Dry_Litterbag Placem_Collection'!A181</f>
        <v>179</v>
      </c>
      <c r="C180" s="282" t="str">
        <f>'Dry_Litterbag Placem_Collection'!B181</f>
        <v>Handajega</v>
      </c>
      <c r="D180" s="282" t="s">
        <v>2460</v>
      </c>
      <c r="E180" s="282" t="s">
        <v>2679</v>
      </c>
      <c r="F180" s="282">
        <v>3</v>
      </c>
      <c r="G180" s="283" t="str">
        <f>'Dry_Litterbag Placem_Collection'!C181</f>
        <v>Wet_W3_T3</v>
      </c>
      <c r="H180" s="284" t="s">
        <v>2559</v>
      </c>
      <c r="I180" s="285" t="s">
        <v>1147</v>
      </c>
      <c r="J180" s="282" t="str">
        <f>IF(ISBLANK('Dry_Litterbag Placem_Collection'!J181),"","G"&amp;""&amp;'Dry_Litterbag Placem_Collection'!J181)</f>
        <v>G42</v>
      </c>
      <c r="K180" s="286">
        <f>IFERROR(INDEX('Green_rooibos initial weight'!$C$5:$C$1749,MATCH(J180, 'Green_rooibos initial weight'!$A$5:$A$1749,0)),"")</f>
        <v>1.9530000000000001</v>
      </c>
      <c r="L180" s="286">
        <f t="shared" si="9"/>
        <v>1.7032</v>
      </c>
      <c r="M180" s="291"/>
      <c r="N180" s="291"/>
      <c r="O180" s="286" t="str">
        <f>IF(IFERROR(INDEX('Both teabags AfterDry'!$D$3:$D$900,MATCH(J180,'Both teabags AfterDry'!$A$3:$A$900,0)),"")="","",(IFERROR(INDEX('Both teabags AfterDry'!$D$3:$D$900,MATCH(J180,'Both teabags AfterDry'!$A$3:$A$900,0)),"")))</f>
        <v/>
      </c>
      <c r="P180" s="286" t="str">
        <f t="shared" si="10"/>
        <v/>
      </c>
      <c r="Q180" s="291"/>
      <c r="R180" s="291"/>
      <c r="S180" s="287">
        <f>'Dry_Litterbag Placem_Collection'!E181</f>
        <v>42940</v>
      </c>
      <c r="T180" s="287">
        <f>IF('Dry_Litterbag Placem_Collection'!G181="","",'Dry_Litterbag Placem_Collection'!G181)</f>
        <v>43009</v>
      </c>
      <c r="U180" s="288">
        <f t="shared" si="8"/>
        <v>69</v>
      </c>
      <c r="V180" s="286" t="str">
        <f t="shared" si="11"/>
        <v/>
      </c>
      <c r="W180" s="286"/>
      <c r="X180" s="289">
        <f>IFERROR(INDEX(Rainfall_Dry!$O$2:$O$217,MATCH(B180, Rainfall_Dry!$A$2:$A$217,0)),"")</f>
        <v>162.634207253</v>
      </c>
      <c r="Y180" s="270">
        <v>25.96</v>
      </c>
      <c r="Z180" s="270">
        <v>8.9200000000000017</v>
      </c>
      <c r="AA180" s="270">
        <v>65.12</v>
      </c>
      <c r="AB180" s="271" t="s">
        <v>2688</v>
      </c>
      <c r="AC180" s="270">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f>IFERROR(AVERAGE('Dry_Litterbag Placem_Collection'!O181,'Dry_Litterbag Placem_Collection'!R181),"")</f>
        <v>5.8</v>
      </c>
      <c r="AI180" s="290">
        <f>IFERROR(AVERAGE('Dry_Litterbag Placem_Collection'!N181,'Dry_Litterbag Placem_Collection'!Q181),"")</f>
        <v>34.75</v>
      </c>
      <c r="AJ180" s="289">
        <f>INDEX(Coordinates!$B$2:$B$197,MATCH(G180,Coordinates!$J$2:$J$197,0))</f>
        <v>-2.2778579589999999</v>
      </c>
      <c r="AK180" s="289">
        <f>INDEX(Coordinates!$C$2:$C$197,MATCH(G180,Coordinates!$J$2:$J$197,0))</f>
        <v>34.027682980000002</v>
      </c>
      <c r="AL180" s="289" t="str">
        <f>IF(ISNUMBER(SEARCH("C", 'Dry_Litterbag Placem_Collection'!S181)),"YES","")</f>
        <v/>
      </c>
      <c r="AM180" s="289" t="str">
        <f>IF(ISNUMBER(SEARCH("H", 'Dry_Litterbag Placem_Collection'!S181)),"YES","")</f>
        <v/>
      </c>
      <c r="AN180" s="289" t="str">
        <f>IF(ISNUMBER(SEARCH("R", 'Dry_Litterbag Placem_Collection'!S181)),"YES","")</f>
        <v>YES</v>
      </c>
    </row>
    <row r="181" spans="1:40" ht="15" customHeight="1">
      <c r="A181" s="281" t="s">
        <v>2677</v>
      </c>
      <c r="B181" s="282">
        <f>'Dry_Litterbag Placem_Collection'!A182</f>
        <v>180</v>
      </c>
      <c r="C181" s="282" t="str">
        <f>'Dry_Litterbag Placem_Collection'!B182</f>
        <v>Handajega</v>
      </c>
      <c r="D181" s="282" t="s">
        <v>2460</v>
      </c>
      <c r="E181" s="282" t="s">
        <v>2679</v>
      </c>
      <c r="F181" s="282">
        <v>3</v>
      </c>
      <c r="G181" s="283" t="str">
        <f>'Dry_Litterbag Placem_Collection'!C182</f>
        <v>Wet_W3_T4</v>
      </c>
      <c r="H181" s="284" t="s">
        <v>2559</v>
      </c>
      <c r="I181" s="285" t="s">
        <v>1147</v>
      </c>
      <c r="J181" s="282" t="str">
        <f>IF(ISBLANK('Dry_Litterbag Placem_Collection'!J182),"","G"&amp;""&amp;'Dry_Litterbag Placem_Collection'!J182)</f>
        <v>G245</v>
      </c>
      <c r="K181" s="286">
        <f>IFERROR(INDEX('Green_rooibos initial weight'!$C$5:$C$1749,MATCH(J181, 'Green_rooibos initial weight'!$A$5:$A$1749,0)),"")</f>
        <v>2.0150000000000001</v>
      </c>
      <c r="L181" s="286">
        <f t="shared" si="9"/>
        <v>1.7652000000000001</v>
      </c>
      <c r="M181" s="291"/>
      <c r="N181" s="291"/>
      <c r="O181" s="286">
        <f>IF(IFERROR(INDEX('Both teabags AfterDry'!$D$3:$D$900,MATCH(J181,'Both teabags AfterDry'!$A$3:$A$900,0)),"")="","",(IFERROR(INDEX('Both teabags AfterDry'!$D$3:$D$900,MATCH(J181,'Both teabags AfterDry'!$A$3:$A$900,0)),"")))</f>
        <v>0.81240000000000001</v>
      </c>
      <c r="P181" s="286">
        <f t="shared" si="10"/>
        <v>0.66179999999999994</v>
      </c>
      <c r="Q181" s="291"/>
      <c r="R181" s="291"/>
      <c r="S181" s="287">
        <f>'Dry_Litterbag Placem_Collection'!E182</f>
        <v>42940</v>
      </c>
      <c r="T181" s="287">
        <f>IF('Dry_Litterbag Placem_Collection'!G182="","",'Dry_Litterbag Placem_Collection'!G182)</f>
        <v>43009</v>
      </c>
      <c r="U181" s="288">
        <f t="shared" si="8"/>
        <v>69</v>
      </c>
      <c r="V181" s="286">
        <f t="shared" si="11"/>
        <v>1.1034000000000002</v>
      </c>
      <c r="W181" s="286"/>
      <c r="X181" s="289">
        <f>IFERROR(INDEX(Rainfall_Dry!$O$2:$O$217,MATCH(B181, Rainfall_Dry!$A$2:$A$217,0)),"")</f>
        <v>162.634207253</v>
      </c>
      <c r="Y181" s="270">
        <v>25.96</v>
      </c>
      <c r="Z181" s="270">
        <v>8.9200000000000017</v>
      </c>
      <c r="AA181" s="270">
        <v>65.12</v>
      </c>
      <c r="AB181" s="271" t="s">
        <v>2688</v>
      </c>
      <c r="AC181" s="270">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f>IFERROR(AVERAGE('Dry_Litterbag Placem_Collection'!O182,'Dry_Litterbag Placem_Collection'!R182),"")</f>
        <v>5.3</v>
      </c>
      <c r="AI181" s="290">
        <f>IFERROR(AVERAGE('Dry_Litterbag Placem_Collection'!N182,'Dry_Litterbag Placem_Collection'!Q182),"")</f>
        <v>31</v>
      </c>
      <c r="AJ181" s="289">
        <f>INDEX(Coordinates!$B$2:$B$197,MATCH(G181,Coordinates!$J$2:$J$197,0))</f>
        <v>-2.2780199809999999</v>
      </c>
      <c r="AK181" s="289">
        <f>INDEX(Coordinates!$C$2:$C$197,MATCH(G181,Coordinates!$J$2:$J$197,0))</f>
        <v>34.027705019999999</v>
      </c>
      <c r="AL181" s="289" t="str">
        <f>IF(ISNUMBER(SEARCH("C", 'Dry_Litterbag Placem_Collection'!S182)),"YES","")</f>
        <v/>
      </c>
      <c r="AM181" s="289" t="str">
        <f>IF(ISNUMBER(SEARCH("H", 'Dry_Litterbag Placem_Collection'!S182)),"YES","")</f>
        <v/>
      </c>
      <c r="AN181" s="289" t="str">
        <f>IF(ISNUMBER(SEARCH("R", 'Dry_Litterbag Placem_Collection'!S182)),"YES","")</f>
        <v>YES</v>
      </c>
    </row>
    <row r="182" spans="1:40" ht="15" customHeight="1">
      <c r="A182" s="281" t="s">
        <v>2677</v>
      </c>
      <c r="B182" s="282">
        <f>'Dry_Litterbag Placem_Collection'!A183</f>
        <v>181</v>
      </c>
      <c r="C182" s="282" t="str">
        <f>'Dry_Litterbag Placem_Collection'!B183</f>
        <v>Handajega</v>
      </c>
      <c r="D182" s="282" t="s">
        <v>2460</v>
      </c>
      <c r="E182" s="282" t="s">
        <v>2679</v>
      </c>
      <c r="F182" s="282">
        <v>3</v>
      </c>
      <c r="G182" s="283" t="str">
        <f>'Dry_Litterbag Placem_Collection'!C183</f>
        <v>Wet_W3_T5</v>
      </c>
      <c r="H182" s="284" t="s">
        <v>2559</v>
      </c>
      <c r="I182" s="285" t="s">
        <v>1147</v>
      </c>
      <c r="J182" s="282" t="str">
        <f>IF(ISBLANK('Dry_Litterbag Placem_Collection'!J183),"","G"&amp;""&amp;'Dry_Litterbag Placem_Collection'!J183)</f>
        <v>G411</v>
      </c>
      <c r="K182" s="286">
        <f>IFERROR(INDEX('Green_rooibos initial weight'!$C$5:$C$1749,MATCH(J182, 'Green_rooibos initial weight'!$A$5:$A$1749,0)),"")</f>
        <v>2.1120000000000001</v>
      </c>
      <c r="L182" s="286">
        <f t="shared" si="9"/>
        <v>1.8622000000000001</v>
      </c>
      <c r="M182" s="291"/>
      <c r="N182" s="291"/>
      <c r="O182" s="286">
        <f>IF(IFERROR(INDEX('Both teabags AfterDry'!$D$3:$D$900,MATCH(J182,'Both teabags AfterDry'!$A$3:$A$900,0)),"")="","",(IFERROR(INDEX('Both teabags AfterDry'!$D$3:$D$900,MATCH(J182,'Both teabags AfterDry'!$A$3:$A$900,0)),"")))</f>
        <v>0.76629999999999998</v>
      </c>
      <c r="P182" s="286">
        <f t="shared" si="10"/>
        <v>0.61569999999999991</v>
      </c>
      <c r="Q182" s="291"/>
      <c r="R182" s="291"/>
      <c r="S182" s="287">
        <f>'Dry_Litterbag Placem_Collection'!E183</f>
        <v>42940</v>
      </c>
      <c r="T182" s="287">
        <f>IF('Dry_Litterbag Placem_Collection'!G183="","",'Dry_Litterbag Placem_Collection'!G183)</f>
        <v>43009</v>
      </c>
      <c r="U182" s="288">
        <f t="shared" si="8"/>
        <v>69</v>
      </c>
      <c r="V182" s="286">
        <f t="shared" si="11"/>
        <v>1.2465000000000002</v>
      </c>
      <c r="W182" s="286"/>
      <c r="X182" s="289">
        <f>IFERROR(INDEX(Rainfall_Dry!$O$2:$O$217,MATCH(B182, Rainfall_Dry!$A$2:$A$217,0)),"")</f>
        <v>162.634207253</v>
      </c>
      <c r="Y182" s="270">
        <v>25.96</v>
      </c>
      <c r="Z182" s="270">
        <v>8.9200000000000017</v>
      </c>
      <c r="AA182" s="270">
        <v>65.12</v>
      </c>
      <c r="AB182" s="271" t="s">
        <v>2688</v>
      </c>
      <c r="AC182" s="270">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f>IFERROR(AVERAGE('Dry_Litterbag Placem_Collection'!O183,'Dry_Litterbag Placem_Collection'!R183),"")</f>
        <v>4.3000000000000007</v>
      </c>
      <c r="AI182" s="290">
        <f>IFERROR(AVERAGE('Dry_Litterbag Placem_Collection'!N183,'Dry_Litterbag Placem_Collection'!Q183),"")</f>
        <v>35.099999999999994</v>
      </c>
      <c r="AJ182" s="289">
        <f>INDEX(Coordinates!$B$2:$B$197,MATCH(G182,Coordinates!$J$2:$J$197,0))</f>
        <v>-2.2777329850000001</v>
      </c>
      <c r="AK182" s="289">
        <f>INDEX(Coordinates!$C$2:$C$197,MATCH(G182,Coordinates!$J$2:$J$197,0))</f>
        <v>34.027422970000003</v>
      </c>
      <c r="AL182" s="289" t="str">
        <f>IF(ISNUMBER(SEARCH("C", 'Dry_Litterbag Placem_Collection'!S183)),"YES","")</f>
        <v/>
      </c>
      <c r="AM182" s="289" t="str">
        <f>IF(ISNUMBER(SEARCH("H", 'Dry_Litterbag Placem_Collection'!S183)),"YES","")</f>
        <v/>
      </c>
      <c r="AN182" s="289" t="str">
        <f>IF(ISNUMBER(SEARCH("R", 'Dry_Litterbag Placem_Collection'!S183)),"YES","")</f>
        <v>YES</v>
      </c>
    </row>
    <row r="183" spans="1:40" ht="15" customHeight="1">
      <c r="A183" s="281" t="s">
        <v>2677</v>
      </c>
      <c r="B183" s="282">
        <f>'Dry_Litterbag Placem_Collection'!A184</f>
        <v>182</v>
      </c>
      <c r="C183" s="282" t="str">
        <f>'Dry_Litterbag Placem_Collection'!B184</f>
        <v>Handajega</v>
      </c>
      <c r="D183" s="282" t="s">
        <v>2460</v>
      </c>
      <c r="E183" s="282" t="s">
        <v>2679</v>
      </c>
      <c r="F183" s="282">
        <v>3</v>
      </c>
      <c r="G183" s="283" t="str">
        <f>'Dry_Litterbag Placem_Collection'!C184</f>
        <v>Wet_W3_T6</v>
      </c>
      <c r="H183" s="284" t="s">
        <v>2559</v>
      </c>
      <c r="I183" s="285" t="s">
        <v>1147</v>
      </c>
      <c r="J183" s="282" t="str">
        <f>IF(ISBLANK('Dry_Litterbag Placem_Collection'!J184),"","G"&amp;""&amp;'Dry_Litterbag Placem_Collection'!J184)</f>
        <v>G309</v>
      </c>
      <c r="K183" s="286">
        <f>IFERROR(INDEX('Green_rooibos initial weight'!$C$5:$C$1749,MATCH(J183, 'Green_rooibos initial weight'!$A$5:$A$1749,0)),"")</f>
        <v>2.0579999999999998</v>
      </c>
      <c r="L183" s="286">
        <f t="shared" si="9"/>
        <v>1.8081999999999998</v>
      </c>
      <c r="M183" s="291"/>
      <c r="N183" s="291"/>
      <c r="O183" s="286">
        <f>IF(IFERROR(INDEX('Both teabags AfterDry'!$D$3:$D$900,MATCH(J183,'Both teabags AfterDry'!$A$3:$A$900,0)),"")="","",(IFERROR(INDEX('Both teabags AfterDry'!$D$3:$D$900,MATCH(J183,'Both teabags AfterDry'!$A$3:$A$900,0)),"")))</f>
        <v>0.88170000000000004</v>
      </c>
      <c r="P183" s="286">
        <f t="shared" si="10"/>
        <v>0.73110000000000008</v>
      </c>
      <c r="Q183" s="291"/>
      <c r="R183" s="291"/>
      <c r="S183" s="287">
        <f>'Dry_Litterbag Placem_Collection'!E184</f>
        <v>42940</v>
      </c>
      <c r="T183" s="287">
        <f>IF('Dry_Litterbag Placem_Collection'!G184="","",'Dry_Litterbag Placem_Collection'!G184)</f>
        <v>43009</v>
      </c>
      <c r="U183" s="288">
        <f t="shared" si="8"/>
        <v>69</v>
      </c>
      <c r="V183" s="286">
        <f t="shared" si="11"/>
        <v>1.0770999999999997</v>
      </c>
      <c r="W183" s="286"/>
      <c r="X183" s="289">
        <f>IFERROR(INDEX(Rainfall_Dry!$O$2:$O$217,MATCH(B183, Rainfall_Dry!$A$2:$A$217,0)),"")</f>
        <v>162.634207253</v>
      </c>
      <c r="Y183" s="270">
        <v>25.96</v>
      </c>
      <c r="Z183" s="270">
        <v>8.9200000000000017</v>
      </c>
      <c r="AA183" s="270">
        <v>65.12</v>
      </c>
      <c r="AB183" s="271" t="s">
        <v>2688</v>
      </c>
      <c r="AC183" s="270">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f>IFERROR(AVERAGE('Dry_Litterbag Placem_Collection'!O184,'Dry_Litterbag Placem_Collection'!R184),"")</f>
        <v>6.55</v>
      </c>
      <c r="AI183" s="290">
        <f>IFERROR(AVERAGE('Dry_Litterbag Placem_Collection'!N184,'Dry_Litterbag Placem_Collection'!Q184),"")</f>
        <v>36.400000000000006</v>
      </c>
      <c r="AJ183" s="289">
        <f>INDEX(Coordinates!$B$2:$B$197,MATCH(G183,Coordinates!$J$2:$J$197,0))</f>
        <v>-2.2777009659999998</v>
      </c>
      <c r="AK183" s="289">
        <f>INDEX(Coordinates!$C$2:$C$197,MATCH(G183,Coordinates!$J$2:$J$197,0))</f>
        <v>34.027393969999999</v>
      </c>
      <c r="AL183" s="289" t="str">
        <f>IF(ISNUMBER(SEARCH("C", 'Dry_Litterbag Placem_Collection'!S184)),"YES","")</f>
        <v/>
      </c>
      <c r="AM183" s="289" t="str">
        <f>IF(ISNUMBER(SEARCH("H", 'Dry_Litterbag Placem_Collection'!S184)),"YES","")</f>
        <v/>
      </c>
      <c r="AN183" s="289" t="str">
        <f>IF(ISNUMBER(SEARCH("R", 'Dry_Litterbag Placem_Collection'!S184)),"YES","")</f>
        <v/>
      </c>
    </row>
    <row r="184" spans="1:40" ht="15" customHeight="1">
      <c r="A184" s="281" t="s">
        <v>2677</v>
      </c>
      <c r="B184" s="282">
        <f>'Dry_Litterbag Placem_Collection'!A185</f>
        <v>183</v>
      </c>
      <c r="C184" s="282" t="str">
        <f>'Dry_Litterbag Placem_Collection'!B185</f>
        <v>Handajega</v>
      </c>
      <c r="D184" s="282" t="s">
        <v>2460</v>
      </c>
      <c r="E184" s="282" t="s">
        <v>2679</v>
      </c>
      <c r="F184" s="282">
        <v>3</v>
      </c>
      <c r="G184" s="283" t="str">
        <f>'Dry_Litterbag Placem_Collection'!C185</f>
        <v>Wet_W3_T7</v>
      </c>
      <c r="H184" s="284" t="s">
        <v>2559</v>
      </c>
      <c r="I184" s="285" t="s">
        <v>1147</v>
      </c>
      <c r="J184" s="282" t="str">
        <f>IF(ISBLANK('Dry_Litterbag Placem_Collection'!J185),"","G"&amp;""&amp;'Dry_Litterbag Placem_Collection'!J185)</f>
        <v/>
      </c>
      <c r="K184" s="286" t="str">
        <f>IFERROR(INDEX('Green_rooibos initial weight'!$C$5:$C$1749,MATCH(J184, 'Green_rooibos initial weight'!$A$5:$A$1749,0)),"")</f>
        <v/>
      </c>
      <c r="L184" s="286" t="str">
        <f t="shared" si="9"/>
        <v/>
      </c>
      <c r="M184" s="291"/>
      <c r="N184" s="291"/>
      <c r="O184" s="286" t="str">
        <f>IF(IFERROR(INDEX('Both teabags AfterDry'!$D$3:$D$900,MATCH(J184,'Both teabags AfterDry'!$A$3:$A$900,0)),"")="","",(IFERROR(INDEX('Both teabags AfterDry'!$D$3:$D$900,MATCH(J184,'Both teabags AfterDry'!$A$3:$A$900,0)),"")))</f>
        <v/>
      </c>
      <c r="P184" s="286" t="str">
        <f t="shared" si="10"/>
        <v/>
      </c>
      <c r="Q184" s="291"/>
      <c r="R184" s="291"/>
      <c r="S184" s="287">
        <f>'Dry_Litterbag Placem_Collection'!E185</f>
        <v>0</v>
      </c>
      <c r="T184" s="287" t="str">
        <f>IF('Dry_Litterbag Placem_Collection'!G185="","",'Dry_Litterbag Placem_Collection'!G185)</f>
        <v/>
      </c>
      <c r="U184" s="288" t="str">
        <f t="shared" si="8"/>
        <v/>
      </c>
      <c r="V184" s="286" t="str">
        <f t="shared" si="11"/>
        <v/>
      </c>
      <c r="W184" s="286"/>
      <c r="X184" s="289" t="str">
        <f>IFERROR(INDEX(Rainfall_Dry!$O$2:$O$217,MATCH(B184, Rainfall_Dry!$A$2:$A$217,0)),"")</f>
        <v/>
      </c>
      <c r="Y184" s="270">
        <v>25.96</v>
      </c>
      <c r="Z184" s="270">
        <v>8.9200000000000017</v>
      </c>
      <c r="AA184" s="270">
        <v>65.12</v>
      </c>
      <c r="AB184" s="271" t="s">
        <v>2688</v>
      </c>
      <c r="AC184" s="270">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t="str">
        <f>IFERROR(AVERAGE('Dry_Litterbag Placem_Collection'!O185,'Dry_Litterbag Placem_Collection'!R185),"")</f>
        <v/>
      </c>
      <c r="AI184" s="290" t="str">
        <f>IFERROR(AVERAGE('Dry_Litterbag Placem_Collection'!N185,'Dry_Litterbag Placem_Collection'!Q185),"")</f>
        <v/>
      </c>
      <c r="AJ184" s="289">
        <f>INDEX(Coordinates!$B$2:$B$197,MATCH(G184,Coordinates!$J$2:$J$197,0))</f>
        <v>-2.2777790019999999</v>
      </c>
      <c r="AK184" s="289">
        <f>INDEX(Coordinates!$C$2:$C$197,MATCH(G184,Coordinates!$J$2:$J$197,0))</f>
        <v>34.028066029999998</v>
      </c>
      <c r="AL184" s="289" t="str">
        <f>IF(ISNUMBER(SEARCH("C", 'Dry_Litterbag Placem_Collection'!S185)),"YES","")</f>
        <v/>
      </c>
      <c r="AM184" s="289" t="str">
        <f>IF(ISNUMBER(SEARCH("H", 'Dry_Litterbag Placem_Collection'!S185)),"YES","")</f>
        <v/>
      </c>
      <c r="AN184" s="289" t="str">
        <f>IF(ISNUMBER(SEARCH("R", 'Dry_Litterbag Placem_Collection'!S185)),"YES","")</f>
        <v/>
      </c>
    </row>
    <row r="185" spans="1:40" ht="15" customHeight="1">
      <c r="A185" s="281" t="s">
        <v>2677</v>
      </c>
      <c r="B185" s="282">
        <f>'Dry_Litterbag Placem_Collection'!A186</f>
        <v>184</v>
      </c>
      <c r="C185" s="282" t="str">
        <f>'Dry_Litterbag Placem_Collection'!B186</f>
        <v>Handajega</v>
      </c>
      <c r="D185" s="282" t="s">
        <v>2460</v>
      </c>
      <c r="E185" s="282" t="s">
        <v>2679</v>
      </c>
      <c r="F185" s="282">
        <v>3</v>
      </c>
      <c r="G185" s="283" t="str">
        <f>'Dry_Litterbag Placem_Collection'!C186</f>
        <v>Wet_W3_T8</v>
      </c>
      <c r="H185" s="284" t="s">
        <v>2559</v>
      </c>
      <c r="I185" s="285" t="s">
        <v>1147</v>
      </c>
      <c r="J185" s="282" t="str">
        <f>IF(ISBLANK('Dry_Litterbag Placem_Collection'!J186),"","G"&amp;""&amp;'Dry_Litterbag Placem_Collection'!J186)</f>
        <v>G235</v>
      </c>
      <c r="K185" s="286">
        <f>IFERROR(INDEX('Green_rooibos initial weight'!$C$5:$C$1749,MATCH(J185, 'Green_rooibos initial weight'!$A$5:$A$1749,0)),"")</f>
        <v>1.9259999999999999</v>
      </c>
      <c r="L185" s="286">
        <f t="shared" si="9"/>
        <v>1.6761999999999999</v>
      </c>
      <c r="M185" s="291"/>
      <c r="N185" s="291"/>
      <c r="O185" s="286">
        <f>IF(IFERROR(INDEX('Both teabags AfterDry'!$D$3:$D$900,MATCH(J185,'Both teabags AfterDry'!$A$3:$A$900,0)),"")="","",(IFERROR(INDEX('Both teabags AfterDry'!$D$3:$D$900,MATCH(J185,'Both teabags AfterDry'!$A$3:$A$900,0)),"")))</f>
        <v>0.66620000000000001</v>
      </c>
      <c r="P185" s="286">
        <f t="shared" si="10"/>
        <v>0.51560000000000006</v>
      </c>
      <c r="Q185" s="291"/>
      <c r="R185" s="291"/>
      <c r="S185" s="287">
        <f>'Dry_Litterbag Placem_Collection'!E186</f>
        <v>42940</v>
      </c>
      <c r="T185" s="287">
        <f>IF('Dry_Litterbag Placem_Collection'!G186="","",'Dry_Litterbag Placem_Collection'!G186)</f>
        <v>43009</v>
      </c>
      <c r="U185" s="288">
        <f t="shared" si="8"/>
        <v>69</v>
      </c>
      <c r="V185" s="286">
        <f t="shared" si="11"/>
        <v>1.1605999999999999</v>
      </c>
      <c r="W185" s="286"/>
      <c r="X185" s="289">
        <f>IFERROR(INDEX(Rainfall_Dry!$O$2:$O$217,MATCH(B185, Rainfall_Dry!$A$2:$A$217,0)),"")</f>
        <v>162.634207253</v>
      </c>
      <c r="Y185" s="270">
        <v>25.96</v>
      </c>
      <c r="Z185" s="270">
        <v>8.9200000000000017</v>
      </c>
      <c r="AA185" s="270">
        <v>65.12</v>
      </c>
      <c r="AB185" s="271" t="s">
        <v>2688</v>
      </c>
      <c r="AC185" s="270">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f>IFERROR(AVERAGE('Dry_Litterbag Placem_Collection'!O186,'Dry_Litterbag Placem_Collection'!R186),"")</f>
        <v>4.3</v>
      </c>
      <c r="AI185" s="290">
        <f>IFERROR(AVERAGE('Dry_Litterbag Placem_Collection'!N186,'Dry_Litterbag Placem_Collection'!Q186),"")</f>
        <v>28.05</v>
      </c>
      <c r="AJ185" s="289">
        <f>INDEX(Coordinates!$B$2:$B$197,MATCH(G185,Coordinates!$J$2:$J$197,0))</f>
        <v>-2.2775169829999999</v>
      </c>
      <c r="AK185" s="289">
        <f>INDEX(Coordinates!$C$2:$C$197,MATCH(G185,Coordinates!$J$2:$J$197,0))</f>
        <v>34.027766970000002</v>
      </c>
      <c r="AL185" s="289" t="str">
        <f>IF(ISNUMBER(SEARCH("C", 'Dry_Litterbag Placem_Collection'!S186)),"YES","")</f>
        <v/>
      </c>
      <c r="AM185" s="289" t="str">
        <f>IF(ISNUMBER(SEARCH("H", 'Dry_Litterbag Placem_Collection'!S186)),"YES","")</f>
        <v/>
      </c>
      <c r="AN185" s="289" t="str">
        <f>IF(ISNUMBER(SEARCH("R", 'Dry_Litterbag Placem_Collection'!S186)),"YES","")</f>
        <v>YES</v>
      </c>
    </row>
    <row r="186" spans="1:40" ht="15" customHeight="1">
      <c r="A186" s="281" t="s">
        <v>2677</v>
      </c>
      <c r="B186" s="282">
        <f>'Dry_Litterbag Placem_Collection'!A187</f>
        <v>185</v>
      </c>
      <c r="C186" s="282" t="str">
        <f>'Dry_Litterbag Placem_Collection'!B187</f>
        <v>Handajega</v>
      </c>
      <c r="D186" s="282" t="s">
        <v>2460</v>
      </c>
      <c r="E186" s="282" t="s">
        <v>2679</v>
      </c>
      <c r="F186" s="282">
        <v>4</v>
      </c>
      <c r="G186" s="283" t="str">
        <f>'Dry_Litterbag Placem_Collection'!C187</f>
        <v>Wet_W4_T1</v>
      </c>
      <c r="H186" s="284" t="s">
        <v>2559</v>
      </c>
      <c r="I186" s="285" t="s">
        <v>1147</v>
      </c>
      <c r="J186" s="282" t="str">
        <f>IF(ISBLANK('Dry_Litterbag Placem_Collection'!J187),"","G"&amp;""&amp;'Dry_Litterbag Placem_Collection'!J187)</f>
        <v>G369</v>
      </c>
      <c r="K186" s="286">
        <f>IFERROR(INDEX('Green_rooibos initial weight'!$C$5:$C$1749,MATCH(J186, 'Green_rooibos initial weight'!$A$5:$A$1749,0)),"")</f>
        <v>2.1219999999999999</v>
      </c>
      <c r="L186" s="286">
        <f t="shared" si="9"/>
        <v>1.8721999999999999</v>
      </c>
      <c r="M186" s="291"/>
      <c r="N186" s="291"/>
      <c r="O186" s="286" t="str">
        <f>IF(IFERROR(INDEX('Both teabags AfterDry'!$D$3:$D$900,MATCH(J186,'Both teabags AfterDry'!$A$3:$A$900,0)),"")="","",(IFERROR(INDEX('Both teabags AfterDry'!$D$3:$D$900,MATCH(J186,'Both teabags AfterDry'!$A$3:$A$900,0)),"")))</f>
        <v/>
      </c>
      <c r="P186" s="286" t="str">
        <f t="shared" si="10"/>
        <v/>
      </c>
      <c r="Q186" s="291"/>
      <c r="R186" s="291"/>
      <c r="S186" s="287">
        <f>'Dry_Litterbag Placem_Collection'!E187</f>
        <v>42940</v>
      </c>
      <c r="T186" s="287">
        <f>IF('Dry_Litterbag Placem_Collection'!G187="","",'Dry_Litterbag Placem_Collection'!G187)</f>
        <v>43009</v>
      </c>
      <c r="U186" s="288">
        <f t="shared" si="8"/>
        <v>69</v>
      </c>
      <c r="V186" s="286" t="str">
        <f t="shared" si="11"/>
        <v/>
      </c>
      <c r="W186" s="286"/>
      <c r="X186" s="289">
        <f>IFERROR(INDEX(Rainfall_Dry!$O$2:$O$217,MATCH(B186, Rainfall_Dry!$A$2:$A$217,0)),"")</f>
        <v>162.634207253</v>
      </c>
      <c r="Y186" s="270">
        <v>25.96</v>
      </c>
      <c r="Z186" s="270">
        <v>8.9200000000000017</v>
      </c>
      <c r="AA186" s="270">
        <v>65.12</v>
      </c>
      <c r="AB186" s="271" t="s">
        <v>2688</v>
      </c>
      <c r="AC186" s="270">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f>IFERROR(AVERAGE('Dry_Litterbag Placem_Collection'!O187,'Dry_Litterbag Placem_Collection'!R187),"")</f>
        <v>4.9000000000000004</v>
      </c>
      <c r="AI186" s="290">
        <f>IFERROR(AVERAGE('Dry_Litterbag Placem_Collection'!N187,'Dry_Litterbag Placem_Collection'!Q187),"")</f>
        <v>35</v>
      </c>
      <c r="AJ186" s="289">
        <f>INDEX(Coordinates!$B$2:$B$197,MATCH(G186,Coordinates!$J$2:$J$197,0))</f>
        <v>-2.2787330300000002</v>
      </c>
      <c r="AK186" s="289">
        <f>INDEX(Coordinates!$C$2:$C$197,MATCH(G186,Coordinates!$J$2:$J$197,0))</f>
        <v>34.032136029999997</v>
      </c>
      <c r="AL186" s="289" t="str">
        <f>IF(ISNUMBER(SEARCH("C", 'Dry_Litterbag Placem_Collection'!S187)),"YES","")</f>
        <v/>
      </c>
      <c r="AM186" s="289" t="str">
        <f>IF(ISNUMBER(SEARCH("H", 'Dry_Litterbag Placem_Collection'!S187)),"YES","")</f>
        <v/>
      </c>
      <c r="AN186" s="289" t="str">
        <f>IF(ISNUMBER(SEARCH("R", 'Dry_Litterbag Placem_Collection'!S187)),"YES","")</f>
        <v/>
      </c>
    </row>
    <row r="187" spans="1:40" ht="15" customHeight="1">
      <c r="A187" s="281" t="s">
        <v>2677</v>
      </c>
      <c r="B187" s="282">
        <f>'Dry_Litterbag Placem_Collection'!A188</f>
        <v>186</v>
      </c>
      <c r="C187" s="282" t="str">
        <f>'Dry_Litterbag Placem_Collection'!B188</f>
        <v>Handajega</v>
      </c>
      <c r="D187" s="282" t="s">
        <v>2460</v>
      </c>
      <c r="E187" s="282" t="s">
        <v>2679</v>
      </c>
      <c r="F187" s="282">
        <v>4</v>
      </c>
      <c r="G187" s="283" t="str">
        <f>'Dry_Litterbag Placem_Collection'!C188</f>
        <v>Wet_W4_T2</v>
      </c>
      <c r="H187" s="284" t="s">
        <v>2559</v>
      </c>
      <c r="I187" s="285" t="s">
        <v>1147</v>
      </c>
      <c r="J187" s="282" t="str">
        <f>IF(ISBLANK('Dry_Litterbag Placem_Collection'!J188),"","G"&amp;""&amp;'Dry_Litterbag Placem_Collection'!J188)</f>
        <v>G295</v>
      </c>
      <c r="K187" s="286">
        <f>IFERROR(INDEX('Green_rooibos initial weight'!$C$5:$C$1749,MATCH(J187, 'Green_rooibos initial weight'!$A$5:$A$1749,0)),"")</f>
        <v>2.0379999999999998</v>
      </c>
      <c r="L187" s="286">
        <f t="shared" si="9"/>
        <v>1.7881999999999998</v>
      </c>
      <c r="M187" s="291"/>
      <c r="N187" s="291"/>
      <c r="O187" s="286">
        <f>IF(IFERROR(INDEX('Both teabags AfterDry'!$D$3:$D$900,MATCH(J187,'Both teabags AfterDry'!$A$3:$A$900,0)),"")="","",(IFERROR(INDEX('Both teabags AfterDry'!$D$3:$D$900,MATCH(J187,'Both teabags AfterDry'!$A$3:$A$900,0)),"")))</f>
        <v>0.92659999999999998</v>
      </c>
      <c r="P187" s="286">
        <f t="shared" si="10"/>
        <v>0.77600000000000002</v>
      </c>
      <c r="Q187" s="291"/>
      <c r="R187" s="291"/>
      <c r="S187" s="287">
        <f>'Dry_Litterbag Placem_Collection'!E188</f>
        <v>42940</v>
      </c>
      <c r="T187" s="287">
        <f>IF('Dry_Litterbag Placem_Collection'!G188="","",'Dry_Litterbag Placem_Collection'!G188)</f>
        <v>43009</v>
      </c>
      <c r="U187" s="288">
        <f t="shared" si="8"/>
        <v>69</v>
      </c>
      <c r="V187" s="286">
        <f t="shared" si="11"/>
        <v>1.0121999999999998</v>
      </c>
      <c r="W187" s="286"/>
      <c r="X187" s="289">
        <f>IFERROR(INDEX(Rainfall_Dry!$O$2:$O$217,MATCH(B187, Rainfall_Dry!$A$2:$A$217,0)),"")</f>
        <v>162.634207253</v>
      </c>
      <c r="Y187" s="270">
        <v>25.96</v>
      </c>
      <c r="Z187" s="270">
        <v>8.9200000000000017</v>
      </c>
      <c r="AA187" s="270">
        <v>65.12</v>
      </c>
      <c r="AB187" s="271" t="s">
        <v>2688</v>
      </c>
      <c r="AC187" s="270">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f>IFERROR(AVERAGE('Dry_Litterbag Placem_Collection'!O188,'Dry_Litterbag Placem_Collection'!R188),"")</f>
        <v>7.55</v>
      </c>
      <c r="AI187" s="290">
        <f>IFERROR(AVERAGE('Dry_Litterbag Placem_Collection'!N188,'Dry_Litterbag Placem_Collection'!Q188),"")</f>
        <v>35.299999999999997</v>
      </c>
      <c r="AJ187" s="289">
        <f>INDEX(Coordinates!$B$2:$B$197,MATCH(G187,Coordinates!$J$2:$J$197,0))</f>
        <v>-2.278763037</v>
      </c>
      <c r="AK187" s="289">
        <f>INDEX(Coordinates!$C$2:$C$197,MATCH(G187,Coordinates!$J$2:$J$197,0))</f>
        <v>34.031974009999999</v>
      </c>
      <c r="AL187" s="289" t="str">
        <f>IF(ISNUMBER(SEARCH("C", 'Dry_Litterbag Placem_Collection'!S188)),"YES","")</f>
        <v/>
      </c>
      <c r="AM187" s="289" t="str">
        <f>IF(ISNUMBER(SEARCH("H", 'Dry_Litterbag Placem_Collection'!S188)),"YES","")</f>
        <v>YES</v>
      </c>
      <c r="AN187" s="289" t="str">
        <f>IF(ISNUMBER(SEARCH("R", 'Dry_Litterbag Placem_Collection'!S188)),"YES","")</f>
        <v>YES</v>
      </c>
    </row>
    <row r="188" spans="1:40" ht="15" customHeight="1">
      <c r="A188" s="281" t="s">
        <v>2677</v>
      </c>
      <c r="B188" s="282">
        <f>'Dry_Litterbag Placem_Collection'!A189</f>
        <v>187</v>
      </c>
      <c r="C188" s="282" t="str">
        <f>'Dry_Litterbag Placem_Collection'!B189</f>
        <v>Handajega</v>
      </c>
      <c r="D188" s="282" t="s">
        <v>2460</v>
      </c>
      <c r="E188" s="282" t="s">
        <v>2679</v>
      </c>
      <c r="F188" s="282">
        <v>4</v>
      </c>
      <c r="G188" s="283" t="str">
        <f>'Dry_Litterbag Placem_Collection'!C189</f>
        <v>Wet_W4_T3</v>
      </c>
      <c r="H188" s="284" t="s">
        <v>2559</v>
      </c>
      <c r="I188" s="285" t="s">
        <v>1147</v>
      </c>
      <c r="J188" s="282" t="str">
        <f>IF(ISBLANK('Dry_Litterbag Placem_Collection'!J189),"","G"&amp;""&amp;'Dry_Litterbag Placem_Collection'!J189)</f>
        <v>G242</v>
      </c>
      <c r="K188" s="286">
        <f>IFERROR(INDEX('Green_rooibos initial weight'!$C$5:$C$1749,MATCH(J188, 'Green_rooibos initial weight'!$A$5:$A$1749,0)),"")</f>
        <v>1.9470000000000001</v>
      </c>
      <c r="L188" s="286">
        <f t="shared" si="9"/>
        <v>1.6972</v>
      </c>
      <c r="M188" s="291"/>
      <c r="N188" s="291"/>
      <c r="O188" s="286">
        <f>IF(IFERROR(INDEX('Both teabags AfterDry'!$D$3:$D$900,MATCH(J188,'Both teabags AfterDry'!$A$3:$A$900,0)),"")="","",(IFERROR(INDEX('Both teabags AfterDry'!$D$3:$D$900,MATCH(J188,'Both teabags AfterDry'!$A$3:$A$900,0)),"")))</f>
        <v>0.70840000000000003</v>
      </c>
      <c r="P188" s="286">
        <f t="shared" si="10"/>
        <v>0.55780000000000007</v>
      </c>
      <c r="Q188" s="291"/>
      <c r="R188" s="291"/>
      <c r="S188" s="287">
        <f>'Dry_Litterbag Placem_Collection'!E189</f>
        <v>42940</v>
      </c>
      <c r="T188" s="287">
        <f>IF('Dry_Litterbag Placem_Collection'!G189="","",'Dry_Litterbag Placem_Collection'!G189)</f>
        <v>43009</v>
      </c>
      <c r="U188" s="288">
        <f t="shared" si="8"/>
        <v>69</v>
      </c>
      <c r="V188" s="286">
        <f t="shared" si="11"/>
        <v>1.1394</v>
      </c>
      <c r="W188" s="286"/>
      <c r="X188" s="289">
        <f>IFERROR(INDEX(Rainfall_Dry!$O$2:$O$217,MATCH(B188, Rainfall_Dry!$A$2:$A$217,0)),"")</f>
        <v>162.634207253</v>
      </c>
      <c r="Y188" s="270">
        <v>25.96</v>
      </c>
      <c r="Z188" s="270">
        <v>8.9200000000000017</v>
      </c>
      <c r="AA188" s="270">
        <v>65.12</v>
      </c>
      <c r="AB188" s="271" t="s">
        <v>2688</v>
      </c>
      <c r="AC188" s="270">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f>IFERROR(AVERAGE('Dry_Litterbag Placem_Collection'!O189,'Dry_Litterbag Placem_Collection'!R189),"")</f>
        <v>5.05</v>
      </c>
      <c r="AI188" s="290">
        <f>IFERROR(AVERAGE('Dry_Litterbag Placem_Collection'!N189,'Dry_Litterbag Placem_Collection'!Q189),"")</f>
        <v>35.150000000000006</v>
      </c>
      <c r="AJ188" s="289">
        <f>INDEX(Coordinates!$B$2:$B$197,MATCH(G188,Coordinates!$J$2:$J$197,0))</f>
        <v>-2.2785890289999999</v>
      </c>
      <c r="AK188" s="289">
        <f>INDEX(Coordinates!$C$2:$C$197,MATCH(G188,Coordinates!$J$2:$J$197,0))</f>
        <v>34.031841999999997</v>
      </c>
      <c r="AL188" s="289" t="str">
        <f>IF(ISNUMBER(SEARCH("C", 'Dry_Litterbag Placem_Collection'!S189)),"YES","")</f>
        <v/>
      </c>
      <c r="AM188" s="289" t="str">
        <f>IF(ISNUMBER(SEARCH("H", 'Dry_Litterbag Placem_Collection'!S189)),"YES","")</f>
        <v/>
      </c>
      <c r="AN188" s="289" t="str">
        <f>IF(ISNUMBER(SEARCH("R", 'Dry_Litterbag Placem_Collection'!S189)),"YES","")</f>
        <v>YES</v>
      </c>
    </row>
    <row r="189" spans="1:40" ht="15" customHeight="1">
      <c r="A189" s="281" t="s">
        <v>2677</v>
      </c>
      <c r="B189" s="282">
        <f>'Dry_Litterbag Placem_Collection'!A190</f>
        <v>188</v>
      </c>
      <c r="C189" s="282" t="str">
        <f>'Dry_Litterbag Placem_Collection'!B190</f>
        <v>Handajega</v>
      </c>
      <c r="D189" s="282" t="s">
        <v>2460</v>
      </c>
      <c r="E189" s="282" t="s">
        <v>2679</v>
      </c>
      <c r="F189" s="282">
        <v>4</v>
      </c>
      <c r="G189" s="283" t="str">
        <f>'Dry_Litterbag Placem_Collection'!C190</f>
        <v>Wet_W4_T4</v>
      </c>
      <c r="H189" s="284" t="s">
        <v>2559</v>
      </c>
      <c r="I189" s="285" t="s">
        <v>1147</v>
      </c>
      <c r="J189" s="282" t="str">
        <f>IF(ISBLANK('Dry_Litterbag Placem_Collection'!J190),"","G"&amp;""&amp;'Dry_Litterbag Placem_Collection'!J190)</f>
        <v>G146</v>
      </c>
      <c r="K189" s="286">
        <f>IFERROR(INDEX('Green_rooibos initial weight'!$C$5:$C$1749,MATCH(J189, 'Green_rooibos initial weight'!$A$5:$A$1749,0)),"")</f>
        <v>2.0529999999999999</v>
      </c>
      <c r="L189" s="286">
        <f t="shared" si="9"/>
        <v>1.8031999999999999</v>
      </c>
      <c r="M189" s="291"/>
      <c r="N189" s="291"/>
      <c r="O189" s="286">
        <f>IF(IFERROR(INDEX('Both teabags AfterDry'!$D$3:$D$900,MATCH(J189,'Both teabags AfterDry'!$A$3:$A$900,0)),"")="","",(IFERROR(INDEX('Both teabags AfterDry'!$D$3:$D$900,MATCH(J189,'Both teabags AfterDry'!$A$3:$A$900,0)),"")))</f>
        <v>0.91069999999999995</v>
      </c>
      <c r="P189" s="286">
        <f t="shared" si="10"/>
        <v>0.7601</v>
      </c>
      <c r="Q189" s="291"/>
      <c r="R189" s="291"/>
      <c r="S189" s="287">
        <f>'Dry_Litterbag Placem_Collection'!E190</f>
        <v>42940</v>
      </c>
      <c r="T189" s="287">
        <f>IF('Dry_Litterbag Placem_Collection'!G190="","",'Dry_Litterbag Placem_Collection'!G190)</f>
        <v>43009</v>
      </c>
      <c r="U189" s="288">
        <f t="shared" si="8"/>
        <v>69</v>
      </c>
      <c r="V189" s="286">
        <f t="shared" si="11"/>
        <v>1.0430999999999999</v>
      </c>
      <c r="W189" s="286"/>
      <c r="X189" s="289">
        <f>IFERROR(INDEX(Rainfall_Dry!$O$2:$O$217,MATCH(B189, Rainfall_Dry!$A$2:$A$217,0)),"")</f>
        <v>162.634207253</v>
      </c>
      <c r="Y189" s="270">
        <v>25.96</v>
      </c>
      <c r="Z189" s="270">
        <v>8.9200000000000017</v>
      </c>
      <c r="AA189" s="270">
        <v>65.12</v>
      </c>
      <c r="AB189" s="271" t="s">
        <v>2688</v>
      </c>
      <c r="AC189" s="270">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f>IFERROR(AVERAGE('Dry_Litterbag Placem_Collection'!O190,'Dry_Litterbag Placem_Collection'!R190),"")</f>
        <v>7.35</v>
      </c>
      <c r="AI189" s="290">
        <f>IFERROR(AVERAGE('Dry_Litterbag Placem_Collection'!N190,'Dry_Litterbag Placem_Collection'!Q190),"")</f>
        <v>34.150000000000006</v>
      </c>
      <c r="AJ189" s="289">
        <f>INDEX(Coordinates!$B$2:$B$197,MATCH(G189,Coordinates!$J$2:$J$197,0))</f>
        <v>-2.278422983</v>
      </c>
      <c r="AK189" s="289">
        <f>INDEX(Coordinates!$C$2:$C$197,MATCH(G189,Coordinates!$J$2:$J$197,0))</f>
        <v>34.032261009999999</v>
      </c>
      <c r="AL189" s="289" t="str">
        <f>IF(ISNUMBER(SEARCH("C", 'Dry_Litterbag Placem_Collection'!S190)),"YES","")</f>
        <v/>
      </c>
      <c r="AM189" s="289" t="str">
        <f>IF(ISNUMBER(SEARCH("H", 'Dry_Litterbag Placem_Collection'!S190)),"YES","")</f>
        <v>YES</v>
      </c>
      <c r="AN189" s="289" t="str">
        <f>IF(ISNUMBER(SEARCH("R", 'Dry_Litterbag Placem_Collection'!S190)),"YES","")</f>
        <v>YES</v>
      </c>
    </row>
    <row r="190" spans="1:40" ht="15" customHeight="1">
      <c r="A190" s="281" t="s">
        <v>2677</v>
      </c>
      <c r="B190" s="282">
        <f>'Dry_Litterbag Placem_Collection'!A191</f>
        <v>189</v>
      </c>
      <c r="C190" s="282" t="str">
        <f>'Dry_Litterbag Placem_Collection'!B191</f>
        <v>Handajega</v>
      </c>
      <c r="D190" s="282" t="s">
        <v>2460</v>
      </c>
      <c r="E190" s="282" t="s">
        <v>2679</v>
      </c>
      <c r="F190" s="282">
        <v>4</v>
      </c>
      <c r="G190" s="283" t="str">
        <f>'Dry_Litterbag Placem_Collection'!C191</f>
        <v>Wet_W4_T5</v>
      </c>
      <c r="H190" s="284" t="s">
        <v>2559</v>
      </c>
      <c r="I190" s="285" t="s">
        <v>1147</v>
      </c>
      <c r="J190" s="282" t="str">
        <f>IF(ISBLANK('Dry_Litterbag Placem_Collection'!J191),"","G"&amp;""&amp;'Dry_Litterbag Placem_Collection'!J191)</f>
        <v>G144</v>
      </c>
      <c r="K190" s="286">
        <f>IFERROR(INDEX('Green_rooibos initial weight'!$C$5:$C$1749,MATCH(J190, 'Green_rooibos initial weight'!$A$5:$A$1749,0)),"")</f>
        <v>2.0230000000000001</v>
      </c>
      <c r="L190" s="286">
        <f t="shared" si="9"/>
        <v>1.7732000000000001</v>
      </c>
      <c r="M190" s="291"/>
      <c r="N190" s="291"/>
      <c r="O190" s="286">
        <f>IF(IFERROR(INDEX('Both teabags AfterDry'!$D$3:$D$900,MATCH(J190,'Both teabags AfterDry'!$A$3:$A$900,0)),"")="","",(IFERROR(INDEX('Both teabags AfterDry'!$D$3:$D$900,MATCH(J190,'Both teabags AfterDry'!$A$3:$A$900,0)),"")))</f>
        <v>0.68520000000000003</v>
      </c>
      <c r="P190" s="286">
        <f t="shared" si="10"/>
        <v>0.53459999999999996</v>
      </c>
      <c r="Q190" s="291"/>
      <c r="R190" s="291"/>
      <c r="S190" s="287">
        <f>'Dry_Litterbag Placem_Collection'!E191</f>
        <v>42940</v>
      </c>
      <c r="T190" s="287">
        <f>IF('Dry_Litterbag Placem_Collection'!G191="","",'Dry_Litterbag Placem_Collection'!G191)</f>
        <v>43009</v>
      </c>
      <c r="U190" s="288">
        <f t="shared" si="8"/>
        <v>69</v>
      </c>
      <c r="V190" s="286">
        <f t="shared" si="11"/>
        <v>1.2386000000000001</v>
      </c>
      <c r="W190" s="286"/>
      <c r="X190" s="289">
        <f>IFERROR(INDEX(Rainfall_Dry!$O$2:$O$217,MATCH(B190, Rainfall_Dry!$A$2:$A$217,0)),"")</f>
        <v>162.634207253</v>
      </c>
      <c r="Y190" s="270">
        <v>25.96</v>
      </c>
      <c r="Z190" s="270">
        <v>8.9200000000000017</v>
      </c>
      <c r="AA190" s="270">
        <v>65.12</v>
      </c>
      <c r="AB190" s="271" t="s">
        <v>2688</v>
      </c>
      <c r="AC190" s="270">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f>IFERROR(AVERAGE('Dry_Litterbag Placem_Collection'!O191,'Dry_Litterbag Placem_Collection'!R191),"")</f>
        <v>5.5</v>
      </c>
      <c r="AI190" s="290">
        <f>IFERROR(AVERAGE('Dry_Litterbag Placem_Collection'!N191,'Dry_Litterbag Placem_Collection'!Q191),"")</f>
        <v>33</v>
      </c>
      <c r="AJ190" s="289">
        <f>INDEX(Coordinates!$B$2:$B$197,MATCH(G190,Coordinates!$J$2:$J$197,0))</f>
        <v>-2.2787580080000001</v>
      </c>
      <c r="AK190" s="289">
        <f>INDEX(Coordinates!$C$2:$C$197,MATCH(G190,Coordinates!$J$2:$J$197,0))</f>
        <v>34.032463010000001</v>
      </c>
      <c r="AL190" s="289" t="str">
        <f>IF(ISNUMBER(SEARCH("C", 'Dry_Litterbag Placem_Collection'!S191)),"YES","")</f>
        <v/>
      </c>
      <c r="AM190" s="289" t="str">
        <f>IF(ISNUMBER(SEARCH("H", 'Dry_Litterbag Placem_Collection'!S191)),"YES","")</f>
        <v/>
      </c>
      <c r="AN190" s="289" t="str">
        <f>IF(ISNUMBER(SEARCH("R", 'Dry_Litterbag Placem_Collection'!S191)),"YES","")</f>
        <v>YES</v>
      </c>
    </row>
    <row r="191" spans="1:40" ht="15" customHeight="1">
      <c r="A191" s="281" t="s">
        <v>2677</v>
      </c>
      <c r="B191" s="282">
        <f>'Dry_Litterbag Placem_Collection'!A192</f>
        <v>190</v>
      </c>
      <c r="C191" s="282" t="str">
        <f>'Dry_Litterbag Placem_Collection'!B192</f>
        <v>Handajega</v>
      </c>
      <c r="D191" s="282" t="s">
        <v>2460</v>
      </c>
      <c r="E191" s="282" t="s">
        <v>2679</v>
      </c>
      <c r="F191" s="282">
        <v>4</v>
      </c>
      <c r="G191" s="283" t="str">
        <f>'Dry_Litterbag Placem_Collection'!C192</f>
        <v>Wet_W4_T6</v>
      </c>
      <c r="H191" s="284" t="s">
        <v>2559</v>
      </c>
      <c r="I191" s="285" t="s">
        <v>1147</v>
      </c>
      <c r="J191" s="282" t="str">
        <f>IF(ISBLANK('Dry_Litterbag Placem_Collection'!J192),"","G"&amp;""&amp;'Dry_Litterbag Placem_Collection'!J192)</f>
        <v>G171</v>
      </c>
      <c r="K191" s="286">
        <f>IFERROR(INDEX('Green_rooibos initial weight'!$C$5:$C$1749,MATCH(J191, 'Green_rooibos initial weight'!$A$5:$A$1749,0)),"")</f>
        <v>1.9239999999999999</v>
      </c>
      <c r="L191" s="286">
        <f t="shared" si="9"/>
        <v>1.6741999999999999</v>
      </c>
      <c r="M191" s="291"/>
      <c r="N191" s="291"/>
      <c r="O191" s="286">
        <f>IF(IFERROR(INDEX('Both teabags AfterDry'!$D$3:$D$900,MATCH(J191,'Both teabags AfterDry'!$A$3:$A$900,0)),"")="","",(IFERROR(INDEX('Both teabags AfterDry'!$D$3:$D$900,MATCH(J191,'Both teabags AfterDry'!$A$3:$A$900,0)),"")))</f>
        <v>0.75309999999999999</v>
      </c>
      <c r="P191" s="286">
        <f t="shared" si="10"/>
        <v>0.60250000000000004</v>
      </c>
      <c r="Q191" s="291"/>
      <c r="R191" s="291"/>
      <c r="S191" s="287">
        <f>'Dry_Litterbag Placem_Collection'!E192</f>
        <v>42940</v>
      </c>
      <c r="T191" s="287">
        <f>IF('Dry_Litterbag Placem_Collection'!G192="","",'Dry_Litterbag Placem_Collection'!G192)</f>
        <v>43009</v>
      </c>
      <c r="U191" s="288">
        <f t="shared" si="8"/>
        <v>69</v>
      </c>
      <c r="V191" s="286">
        <f t="shared" si="11"/>
        <v>1.0716999999999999</v>
      </c>
      <c r="W191" s="286"/>
      <c r="X191" s="289">
        <f>IFERROR(INDEX(Rainfall_Dry!$O$2:$O$217,MATCH(B191, Rainfall_Dry!$A$2:$A$217,0)),"")</f>
        <v>162.634207253</v>
      </c>
      <c r="Y191" s="270">
        <v>25.96</v>
      </c>
      <c r="Z191" s="270">
        <v>8.9200000000000017</v>
      </c>
      <c r="AA191" s="270">
        <v>65.12</v>
      </c>
      <c r="AB191" s="271" t="s">
        <v>2688</v>
      </c>
      <c r="AC191" s="270">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f>IFERROR(AVERAGE('Dry_Litterbag Placem_Collection'!O192,'Dry_Litterbag Placem_Collection'!R192),"")</f>
        <v>5.0500000000000007</v>
      </c>
      <c r="AI191" s="290">
        <f>IFERROR(AVERAGE('Dry_Litterbag Placem_Collection'!N192,'Dry_Litterbag Placem_Collection'!Q192),"")</f>
        <v>36.049999999999997</v>
      </c>
      <c r="AJ191" s="289">
        <f>INDEX(Coordinates!$B$2:$B$197,MATCH(G191,Coordinates!$J$2:$J$197,0))</f>
        <v>-2.2787559960000001</v>
      </c>
      <c r="AK191" s="289">
        <f>INDEX(Coordinates!$C$2:$C$197,MATCH(G191,Coordinates!$J$2:$J$197,0))</f>
        <v>34.032268969999997</v>
      </c>
      <c r="AL191" s="289" t="str">
        <f>IF(ISNUMBER(SEARCH("C", 'Dry_Litterbag Placem_Collection'!S192)),"YES","")</f>
        <v/>
      </c>
      <c r="AM191" s="289" t="str">
        <f>IF(ISNUMBER(SEARCH("H", 'Dry_Litterbag Placem_Collection'!S192)),"YES","")</f>
        <v/>
      </c>
      <c r="AN191" s="289" t="str">
        <f>IF(ISNUMBER(SEARCH("R", 'Dry_Litterbag Placem_Collection'!S192)),"YES","")</f>
        <v/>
      </c>
    </row>
    <row r="192" spans="1:40" ht="15" customHeight="1">
      <c r="A192" s="281" t="s">
        <v>2677</v>
      </c>
      <c r="B192" s="282">
        <f>'Dry_Litterbag Placem_Collection'!A193</f>
        <v>191</v>
      </c>
      <c r="C192" s="282" t="str">
        <f>'Dry_Litterbag Placem_Collection'!B193</f>
        <v>Handajega</v>
      </c>
      <c r="D192" s="282" t="s">
        <v>2460</v>
      </c>
      <c r="E192" s="282" t="s">
        <v>2679</v>
      </c>
      <c r="F192" s="282">
        <v>4</v>
      </c>
      <c r="G192" s="283" t="str">
        <f>'Dry_Litterbag Placem_Collection'!C193</f>
        <v>Wet_W4_T7</v>
      </c>
      <c r="H192" s="284" t="s">
        <v>2559</v>
      </c>
      <c r="I192" s="285" t="s">
        <v>1147</v>
      </c>
      <c r="J192" s="282" t="str">
        <f>IF(ISBLANK('Dry_Litterbag Placem_Collection'!J193),"","G"&amp;""&amp;'Dry_Litterbag Placem_Collection'!J193)</f>
        <v>G232</v>
      </c>
      <c r="K192" s="286">
        <f>IFERROR(INDEX('Green_rooibos initial weight'!$C$5:$C$1749,MATCH(J192, 'Green_rooibos initial weight'!$A$5:$A$1749,0)),"")</f>
        <v>2.04</v>
      </c>
      <c r="L192" s="286">
        <f t="shared" si="9"/>
        <v>1.7902</v>
      </c>
      <c r="M192" s="291"/>
      <c r="N192" s="291"/>
      <c r="O192" s="286">
        <f>IF(IFERROR(INDEX('Both teabags AfterDry'!$D$3:$D$900,MATCH(J192,'Both teabags AfterDry'!$A$3:$A$900,0)),"")="","",(IFERROR(INDEX('Both teabags AfterDry'!$D$3:$D$900,MATCH(J192,'Both teabags AfterDry'!$A$3:$A$900,0)),"")))</f>
        <v>0.80369999999999997</v>
      </c>
      <c r="P192" s="286">
        <f t="shared" si="10"/>
        <v>0.65310000000000001</v>
      </c>
      <c r="Q192" s="291"/>
      <c r="R192" s="291"/>
      <c r="S192" s="287">
        <f>'Dry_Litterbag Placem_Collection'!E193</f>
        <v>42940</v>
      </c>
      <c r="T192" s="287">
        <f>IF('Dry_Litterbag Placem_Collection'!G193="","",'Dry_Litterbag Placem_Collection'!G193)</f>
        <v>43009</v>
      </c>
      <c r="U192" s="288">
        <f t="shared" si="8"/>
        <v>69</v>
      </c>
      <c r="V192" s="286">
        <f t="shared" si="11"/>
        <v>1.1371</v>
      </c>
      <c r="W192" s="286"/>
      <c r="X192" s="289">
        <f>IFERROR(INDEX(Rainfall_Dry!$O$2:$O$217,MATCH(B192, Rainfall_Dry!$A$2:$A$217,0)),"")</f>
        <v>162.634207253</v>
      </c>
      <c r="Y192" s="270">
        <v>25.96</v>
      </c>
      <c r="Z192" s="270">
        <v>8.9200000000000017</v>
      </c>
      <c r="AA192" s="270">
        <v>65.12</v>
      </c>
      <c r="AB192" s="271" t="s">
        <v>2688</v>
      </c>
      <c r="AC192" s="270">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f>IFERROR(AVERAGE('Dry_Litterbag Placem_Collection'!O193,'Dry_Litterbag Placem_Collection'!R193),"")</f>
        <v>6.45</v>
      </c>
      <c r="AI192" s="290">
        <f>IFERROR(AVERAGE('Dry_Litterbag Placem_Collection'!N193,'Dry_Litterbag Placem_Collection'!Q193),"")</f>
        <v>36.349999999999994</v>
      </c>
      <c r="AJ192" s="289">
        <f>INDEX(Coordinates!$B$2:$B$197,MATCH(G192,Coordinates!$J$2:$J$197,0))</f>
        <v>-2.278704029</v>
      </c>
      <c r="AK192" s="289">
        <f>INDEX(Coordinates!$C$2:$C$197,MATCH(G192,Coordinates!$J$2:$J$197,0))</f>
        <v>34.032182970000001</v>
      </c>
      <c r="AL192" s="289" t="str">
        <f>IF(ISNUMBER(SEARCH("C", 'Dry_Litterbag Placem_Collection'!S193)),"YES","")</f>
        <v/>
      </c>
      <c r="AM192" s="289" t="str">
        <f>IF(ISNUMBER(SEARCH("H", 'Dry_Litterbag Placem_Collection'!S193)),"YES","")</f>
        <v/>
      </c>
      <c r="AN192" s="289" t="str">
        <f>IF(ISNUMBER(SEARCH("R", 'Dry_Litterbag Placem_Collection'!S193)),"YES","")</f>
        <v/>
      </c>
    </row>
    <row r="193" spans="1:40" ht="15" customHeight="1">
      <c r="A193" s="281" t="s">
        <v>2677</v>
      </c>
      <c r="B193" s="282">
        <f>'Dry_Litterbag Placem_Collection'!A194</f>
        <v>192</v>
      </c>
      <c r="C193" s="282" t="str">
        <f>'Dry_Litterbag Placem_Collection'!B194</f>
        <v>Handajega</v>
      </c>
      <c r="D193" s="282" t="s">
        <v>2460</v>
      </c>
      <c r="E193" s="282" t="s">
        <v>2679</v>
      </c>
      <c r="F193" s="282">
        <v>4</v>
      </c>
      <c r="G193" s="283" t="str">
        <f>'Dry_Litterbag Placem_Collection'!C194</f>
        <v>Wet_W4_T8</v>
      </c>
      <c r="H193" s="284" t="s">
        <v>2559</v>
      </c>
      <c r="I193" s="285" t="s">
        <v>1147</v>
      </c>
      <c r="J193" s="282" t="str">
        <f>IF(ISBLANK('Dry_Litterbag Placem_Collection'!J194),"","G"&amp;""&amp;'Dry_Litterbag Placem_Collection'!J194)</f>
        <v/>
      </c>
      <c r="K193" s="286" t="str">
        <f>IFERROR(INDEX('Green_rooibos initial weight'!$C$5:$C$1749,MATCH(J193, 'Green_rooibos initial weight'!$A$5:$A$1749,0)),"")</f>
        <v/>
      </c>
      <c r="L193" s="286" t="str">
        <f t="shared" si="9"/>
        <v/>
      </c>
      <c r="M193" s="291"/>
      <c r="N193" s="291"/>
      <c r="O193" s="286" t="str">
        <f>IF(IFERROR(INDEX('Both teabags AfterDry'!$D$3:$D$900,MATCH(J193,'Both teabags AfterDry'!$A$3:$A$900,0)),"")="","",(IFERROR(INDEX('Both teabags AfterDry'!$D$3:$D$900,MATCH(J193,'Both teabags AfterDry'!$A$3:$A$900,0)),"")))</f>
        <v/>
      </c>
      <c r="P193" s="286" t="str">
        <f t="shared" si="10"/>
        <v/>
      </c>
      <c r="Q193" s="291"/>
      <c r="R193" s="291"/>
      <c r="S193" s="287">
        <f>'Dry_Litterbag Placem_Collection'!E194</f>
        <v>0</v>
      </c>
      <c r="T193" s="287" t="str">
        <f>IF('Dry_Litterbag Placem_Collection'!G194="","",'Dry_Litterbag Placem_Collection'!G194)</f>
        <v/>
      </c>
      <c r="U193" s="288" t="str">
        <f t="shared" si="8"/>
        <v/>
      </c>
      <c r="V193" s="286" t="str">
        <f t="shared" si="11"/>
        <v/>
      </c>
      <c r="W193" s="286"/>
      <c r="X193" s="289" t="str">
        <f>IFERROR(INDEX(Rainfall_Dry!$O$2:$O$217,MATCH(B193, Rainfall_Dry!$A$2:$A$217,0)),"")</f>
        <v/>
      </c>
      <c r="Y193" s="270">
        <v>25.96</v>
      </c>
      <c r="Z193" s="270">
        <v>8.9200000000000017</v>
      </c>
      <c r="AA193" s="270">
        <v>65.12</v>
      </c>
      <c r="AB193" s="271" t="s">
        <v>2688</v>
      </c>
      <c r="AC193" s="270">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t="str">
        <f>IFERROR(AVERAGE('Dry_Litterbag Placem_Collection'!O194,'Dry_Litterbag Placem_Collection'!R194),"")</f>
        <v/>
      </c>
      <c r="AI193" s="290" t="str">
        <f>IFERROR(AVERAGE('Dry_Litterbag Placem_Collection'!N194,'Dry_Litterbag Placem_Collection'!Q194),"")</f>
        <v/>
      </c>
      <c r="AJ193" s="289">
        <f>INDEX(Coordinates!$B$2:$B$197,MATCH(G193,Coordinates!$J$2:$J$197,0))</f>
        <v>-2.2789770269999998</v>
      </c>
      <c r="AK193" s="289">
        <f>INDEX(Coordinates!$C$2:$C$197,MATCH(G193,Coordinates!$J$2:$J$197,0))</f>
        <v>34.032051039999999</v>
      </c>
      <c r="AL193" s="289" t="str">
        <f>IF(ISNUMBER(SEARCH("C", 'Dry_Litterbag Placem_Collection'!S194)),"YES","")</f>
        <v/>
      </c>
      <c r="AM193" s="289" t="str">
        <f>IF(ISNUMBER(SEARCH("H", 'Dry_Litterbag Placem_Collection'!S194)),"YES","")</f>
        <v/>
      </c>
      <c r="AN193" s="289" t="str">
        <f>IF(ISNUMBER(SEARCH("R", 'Dry_Litterbag Placem_Collection'!S194)),"YES","")</f>
        <v/>
      </c>
    </row>
    <row r="194" spans="1:40" ht="15" customHeight="1">
      <c r="A194" s="281" t="s">
        <v>2677</v>
      </c>
      <c r="B194" s="282">
        <f>'Dry_Litterbag Placem_Collection'!A195</f>
        <v>193</v>
      </c>
      <c r="C194" s="282" t="str">
        <f>'Dry_Litterbag Placem_Collection'!B195</f>
        <v>Makao</v>
      </c>
      <c r="D194" s="282" t="s">
        <v>2677</v>
      </c>
      <c r="E194" s="282" t="s">
        <v>2527</v>
      </c>
      <c r="F194" s="282">
        <v>4</v>
      </c>
      <c r="G194" s="283" t="str">
        <f>'Dry_Litterbag Placem_Collection'!C195</f>
        <v>Dry_Ag1_CG4</v>
      </c>
      <c r="H194" s="284" t="s">
        <v>2559</v>
      </c>
      <c r="I194" s="285" t="s">
        <v>1147</v>
      </c>
      <c r="J194" s="282" t="str">
        <f>IF(ISBLANK('Dry_Litterbag Placem_Collection'!J195),"","G"&amp;""&amp;'Dry_Litterbag Placem_Collection'!J195)</f>
        <v>G257</v>
      </c>
      <c r="K194" s="286">
        <f>IFERROR(INDEX('Green_rooibos initial weight'!$C$5:$C$1749,MATCH(J194, 'Green_rooibos initial weight'!$A$5:$A$1749,0)),"")</f>
        <v>1.9319999999999999</v>
      </c>
      <c r="L194" s="286">
        <f t="shared" si="9"/>
        <v>1.6821999999999999</v>
      </c>
      <c r="M194" s="291"/>
      <c r="N194" s="291"/>
      <c r="O194" s="286">
        <f>IF(IFERROR(INDEX('Both teabags AfterDry'!$D$3:$D$900,MATCH(J194,'Both teabags AfterDry'!$A$3:$A$900,0)),"")="","",(IFERROR(INDEX('Both teabags AfterDry'!$D$3:$D$900,MATCH(J194,'Both teabags AfterDry'!$A$3:$A$900,0)),"")))</f>
        <v>0.67</v>
      </c>
      <c r="P194" s="286">
        <f t="shared" si="10"/>
        <v>0.51940000000000008</v>
      </c>
      <c r="Q194" s="291"/>
      <c r="R194" s="291"/>
      <c r="S194" s="287">
        <f>'Dry_Litterbag Placem_Collection'!E195</f>
        <v>42942</v>
      </c>
      <c r="T194" s="287">
        <f>IF('Dry_Litterbag Placem_Collection'!G195="","",'Dry_Litterbag Placem_Collection'!G195)</f>
        <v>43004</v>
      </c>
      <c r="U194" s="288">
        <f t="shared" ref="U194:U257" si="12">IFERROR(T194-S194,"")</f>
        <v>62</v>
      </c>
      <c r="V194" s="286">
        <f t="shared" si="11"/>
        <v>1.1627999999999998</v>
      </c>
      <c r="W194" s="286"/>
      <c r="X194" s="289">
        <f>IFERROR(INDEX(Rainfall_Dry!$O$2:$O$217,MATCH(B194, Rainfall_Dry!$A$2:$A$217,0)),"")</f>
        <v>171.84818423999999</v>
      </c>
      <c r="Y194" s="270">
        <v>12.565665055683967</v>
      </c>
      <c r="Z194" s="270">
        <v>0.9665896196679955</v>
      </c>
      <c r="AA194" s="270">
        <v>86.467745324648035</v>
      </c>
      <c r="AB194" s="271" t="s">
        <v>2690</v>
      </c>
      <c r="AC194" s="270">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f>IFERROR(AVERAGE('Dry_Litterbag Placem_Collection'!O195,'Dry_Litterbag Placem_Collection'!R195),"")</f>
        <v>5.0999999999999996</v>
      </c>
      <c r="AI194" s="290">
        <f>IFERROR(AVERAGE('Dry_Litterbag Placem_Collection'!N195,'Dry_Litterbag Placem_Collection'!Q195),"")</f>
        <v>28.799999999999997</v>
      </c>
      <c r="AJ194">
        <v>-2.4396949910000001</v>
      </c>
      <c r="AK194">
        <v>34.838574029999997</v>
      </c>
      <c r="AL194" s="289" t="str">
        <f>IF(ISNUMBER(SEARCH("C", 'Dry_Litterbag Placem_Collection'!S195)),"YES","")</f>
        <v/>
      </c>
      <c r="AM194" s="289" t="str">
        <f>IF(ISNUMBER(SEARCH("H", 'Dry_Litterbag Placem_Collection'!S195)),"YES","")</f>
        <v/>
      </c>
      <c r="AN194" s="289" t="str">
        <f>IF(ISNUMBER(SEARCH("R", 'Dry_Litterbag Placem_Collection'!S195)),"YES","")</f>
        <v>YES</v>
      </c>
    </row>
    <row r="195" spans="1:40" ht="15" customHeight="1">
      <c r="A195" s="281" t="s">
        <v>2677</v>
      </c>
      <c r="B195" s="282">
        <f>'Dry_Litterbag Placem_Collection'!A196</f>
        <v>194</v>
      </c>
      <c r="C195" s="282" t="str">
        <f>'Dry_Litterbag Placem_Collection'!B196</f>
        <v>Makao</v>
      </c>
      <c r="D195" s="282" t="s">
        <v>2677</v>
      </c>
      <c r="E195" s="282" t="s">
        <v>2527</v>
      </c>
      <c r="F195" s="282">
        <v>3</v>
      </c>
      <c r="G195" s="283" t="str">
        <f>'Dry_Litterbag Placem_Collection'!C196</f>
        <v>Dry_Ag2_CG3</v>
      </c>
      <c r="H195" s="284" t="s">
        <v>2559</v>
      </c>
      <c r="I195" s="285" t="s">
        <v>1147</v>
      </c>
      <c r="J195" s="282" t="str">
        <f>IF(ISBLANK('Dry_Litterbag Placem_Collection'!J196),"","G"&amp;""&amp;'Dry_Litterbag Placem_Collection'!J196)</f>
        <v>G148</v>
      </c>
      <c r="K195" s="286">
        <f>IFERROR(INDEX('Green_rooibos initial weight'!$C$5:$C$1749,MATCH(J195, 'Green_rooibos initial weight'!$A$5:$A$1749,0)),"")</f>
        <v>2.0710000000000002</v>
      </c>
      <c r="L195" s="286">
        <f t="shared" ref="L195:L258" si="13">IFERROR(K195-($BG$7+$BG$8),"")</f>
        <v>1.8212000000000002</v>
      </c>
      <c r="M195" s="291"/>
      <c r="N195" s="291"/>
      <c r="O195" s="286">
        <f>IF(IFERROR(INDEX('Both teabags AfterDry'!$D$3:$D$900,MATCH(J195,'Both teabags AfterDry'!$A$3:$A$900,0)),"")="","",(IFERROR(INDEX('Both teabags AfterDry'!$D$3:$D$900,MATCH(J195,'Both teabags AfterDry'!$A$3:$A$900,0)),"")))</f>
        <v>0.433</v>
      </c>
      <c r="P195" s="286">
        <f t="shared" ref="P195:P258" si="14">IFERROR(IF(O195&gt;0,O195-($BG$7),""),"")</f>
        <v>0.28239999999999998</v>
      </c>
      <c r="Q195" s="291"/>
      <c r="R195" s="291"/>
      <c r="S195" s="287">
        <f>'Dry_Litterbag Placem_Collection'!E196</f>
        <v>42942</v>
      </c>
      <c r="T195" s="287">
        <f>IF('Dry_Litterbag Placem_Collection'!G196="","",'Dry_Litterbag Placem_Collection'!G196)</f>
        <v>43004</v>
      </c>
      <c r="U195" s="288">
        <f t="shared" si="12"/>
        <v>62</v>
      </c>
      <c r="V195" s="286">
        <f t="shared" ref="V195:V258" si="15">IFERROR(L195-P195,"")</f>
        <v>1.5388000000000002</v>
      </c>
      <c r="W195" s="286"/>
      <c r="X195" s="289">
        <f>IFERROR(INDEX(Rainfall_Dry!$O$2:$O$217,MATCH(B195, Rainfall_Dry!$A$2:$A$217,0)),"")</f>
        <v>171.84818423999999</v>
      </c>
      <c r="Y195" s="270">
        <v>21.13063730679653</v>
      </c>
      <c r="Z195" s="270">
        <v>3.0912555579081076</v>
      </c>
      <c r="AA195" s="270">
        <v>75.778107135295357</v>
      </c>
      <c r="AB195" s="271" t="s">
        <v>2688</v>
      </c>
      <c r="AC195" s="270">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f>IFERROR(AVERAGE('Dry_Litterbag Placem_Collection'!O196,'Dry_Litterbag Placem_Collection'!R196),"")</f>
        <v>5.4</v>
      </c>
      <c r="AI195" s="290">
        <f>IFERROR(AVERAGE('Dry_Litterbag Placem_Collection'!N196,'Dry_Litterbag Placem_Collection'!Q196),"")</f>
        <v>30.849999999999998</v>
      </c>
      <c r="AJ195">
        <v>-2.4395990190000001</v>
      </c>
      <c r="AK195">
        <v>34.838418959999998</v>
      </c>
      <c r="AL195" s="289" t="str">
        <f>IF(ISNUMBER(SEARCH("C", 'Dry_Litterbag Placem_Collection'!S196)),"YES","")</f>
        <v/>
      </c>
      <c r="AM195" s="289" t="str">
        <f>IF(ISNUMBER(SEARCH("H", 'Dry_Litterbag Placem_Collection'!S196)),"YES","")</f>
        <v>YES</v>
      </c>
      <c r="AN195" s="289" t="str">
        <f>IF(ISNUMBER(SEARCH("R", 'Dry_Litterbag Placem_Collection'!S196)),"YES","")</f>
        <v>YES</v>
      </c>
    </row>
    <row r="196" spans="1:40" ht="15" customHeight="1">
      <c r="A196" s="281" t="s">
        <v>2677</v>
      </c>
      <c r="B196" s="282">
        <f>'Dry_Litterbag Placem_Collection'!A197</f>
        <v>195</v>
      </c>
      <c r="C196" s="282" t="str">
        <f>'Dry_Litterbag Placem_Collection'!B197</f>
        <v>Makao</v>
      </c>
      <c r="D196" s="282" t="s">
        <v>2677</v>
      </c>
      <c r="E196" s="282" t="s">
        <v>2527</v>
      </c>
      <c r="F196" s="282">
        <v>2</v>
      </c>
      <c r="G196" s="283" t="str">
        <f>'Dry_Litterbag Placem_Collection'!C197</f>
        <v>Dry_Ag3_CG2</v>
      </c>
      <c r="H196" s="284" t="s">
        <v>2559</v>
      </c>
      <c r="I196" s="285" t="s">
        <v>1147</v>
      </c>
      <c r="J196" s="282" t="str">
        <f>IF(ISBLANK('Dry_Litterbag Placem_Collection'!J197),"","G"&amp;""&amp;'Dry_Litterbag Placem_Collection'!J197)</f>
        <v>G105</v>
      </c>
      <c r="K196" s="286">
        <f>IFERROR(INDEX('Green_rooibos initial weight'!$C$5:$C$1749,MATCH(J196, 'Green_rooibos initial weight'!$A$5:$A$1749,0)),"")</f>
        <v>2.1440000000000001</v>
      </c>
      <c r="L196" s="286">
        <f t="shared" si="13"/>
        <v>1.8942000000000001</v>
      </c>
      <c r="M196" s="291"/>
      <c r="N196" s="291"/>
      <c r="O196" s="286">
        <f>IF(IFERROR(INDEX('Both teabags AfterDry'!$D$3:$D$900,MATCH(J196,'Both teabags AfterDry'!$A$3:$A$900,0)),"")="","",(IFERROR(INDEX('Both teabags AfterDry'!$D$3:$D$900,MATCH(J196,'Both teabags AfterDry'!$A$3:$A$900,0)),"")))</f>
        <v>1.2050000000000001</v>
      </c>
      <c r="P196" s="286">
        <f t="shared" si="14"/>
        <v>1.0544</v>
      </c>
      <c r="Q196" s="291"/>
      <c r="R196" s="291"/>
      <c r="S196" s="287">
        <f>'Dry_Litterbag Placem_Collection'!E197</f>
        <v>42942</v>
      </c>
      <c r="T196" s="287">
        <f>IF('Dry_Litterbag Placem_Collection'!G197="","",'Dry_Litterbag Placem_Collection'!G197)</f>
        <v>43004</v>
      </c>
      <c r="U196" s="288">
        <f t="shared" si="12"/>
        <v>62</v>
      </c>
      <c r="V196" s="286">
        <f t="shared" si="15"/>
        <v>0.8398000000000001</v>
      </c>
      <c r="W196" s="286"/>
      <c r="X196" s="289">
        <f>IFERROR(INDEX(Rainfall_Dry!$O$2:$O$217,MATCH(B196, Rainfall_Dry!$A$2:$A$217,0)),"")</f>
        <v>171.84818423999999</v>
      </c>
      <c r="Y196" s="270">
        <v>54.080969906906262</v>
      </c>
      <c r="Z196" s="270">
        <v>21.264484651351896</v>
      </c>
      <c r="AA196" s="270">
        <v>24.654545441741845</v>
      </c>
      <c r="AB196" s="271" t="s">
        <v>2691</v>
      </c>
      <c r="AC196" s="270">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f>IFERROR(AVERAGE('Dry_Litterbag Placem_Collection'!O197,'Dry_Litterbag Placem_Collection'!R197),"")</f>
        <v>11.4</v>
      </c>
      <c r="AI196" s="290">
        <f>IFERROR(AVERAGE('Dry_Litterbag Placem_Collection'!N197,'Dry_Litterbag Placem_Collection'!Q197),"")</f>
        <v>28.1</v>
      </c>
      <c r="AJ196">
        <v>-2.4396450349999999</v>
      </c>
      <c r="AK196">
        <v>34.83836599</v>
      </c>
      <c r="AL196" s="289" t="str">
        <f>IF(ISNUMBER(SEARCH("C", 'Dry_Litterbag Placem_Collection'!S197)),"YES","")</f>
        <v/>
      </c>
      <c r="AM196" s="289" t="str">
        <f>IF(ISNUMBER(SEARCH("H", 'Dry_Litterbag Placem_Collection'!S197)),"YES","")</f>
        <v>YES</v>
      </c>
      <c r="AN196" s="289" t="str">
        <f>IF(ISNUMBER(SEARCH("R", 'Dry_Litterbag Placem_Collection'!S197)),"YES","")</f>
        <v>YES</v>
      </c>
    </row>
    <row r="197" spans="1:40" ht="15" customHeight="1">
      <c r="A197" s="281" t="s">
        <v>2677</v>
      </c>
      <c r="B197" s="282">
        <f>'Dry_Litterbag Placem_Collection'!A198</f>
        <v>196</v>
      </c>
      <c r="C197" s="282" t="str">
        <f>'Dry_Litterbag Placem_Collection'!B198</f>
        <v>Makao</v>
      </c>
      <c r="D197" s="282" t="s">
        <v>2677</v>
      </c>
      <c r="E197" s="282" t="s">
        <v>2527</v>
      </c>
      <c r="F197" s="282">
        <v>1</v>
      </c>
      <c r="G197" s="283" t="str">
        <f>'Dry_Litterbag Placem_Collection'!C198</f>
        <v>Dry_Ag4_CG1</v>
      </c>
      <c r="H197" s="284" t="s">
        <v>2559</v>
      </c>
      <c r="I197" s="285" t="s">
        <v>1147</v>
      </c>
      <c r="J197" s="282" t="str">
        <f>IF(ISBLANK('Dry_Litterbag Placem_Collection'!J198),"","G"&amp;""&amp;'Dry_Litterbag Placem_Collection'!J198)</f>
        <v>G12</v>
      </c>
      <c r="K197" s="286">
        <f>IFERROR(INDEX('Green_rooibos initial weight'!$C$5:$C$1749,MATCH(J197, 'Green_rooibos initial weight'!$A$5:$A$1749,0)),"")</f>
        <v>1.9870000000000001</v>
      </c>
      <c r="L197" s="286">
        <f t="shared" si="13"/>
        <v>1.7372000000000001</v>
      </c>
      <c r="M197" s="291"/>
      <c r="N197" s="291"/>
      <c r="O197" s="286">
        <f>IF(IFERROR(INDEX('Both teabags AfterDry'!$D$3:$D$900,MATCH(J197,'Both teabags AfterDry'!$A$3:$A$900,0)),"")="","",(IFERROR(INDEX('Both teabags AfterDry'!$D$3:$D$900,MATCH(J197,'Both teabags AfterDry'!$A$3:$A$900,0)),"")))</f>
        <v>0.748</v>
      </c>
      <c r="P197" s="286">
        <f t="shared" si="14"/>
        <v>0.59739999999999993</v>
      </c>
      <c r="Q197" s="291"/>
      <c r="R197" s="291"/>
      <c r="S197" s="287">
        <f>'Dry_Litterbag Placem_Collection'!E198</f>
        <v>42942</v>
      </c>
      <c r="T197" s="287">
        <f>IF('Dry_Litterbag Placem_Collection'!G198="","",'Dry_Litterbag Placem_Collection'!G198)</f>
        <v>43004</v>
      </c>
      <c r="U197" s="288">
        <f t="shared" si="12"/>
        <v>62</v>
      </c>
      <c r="V197" s="286">
        <f t="shared" si="15"/>
        <v>1.1398000000000001</v>
      </c>
      <c r="W197" s="286"/>
      <c r="X197" s="289">
        <f>IFERROR(INDEX(Rainfall_Dry!$O$2:$O$217,MATCH(B197, Rainfall_Dry!$A$2:$A$217,0)),"")</f>
        <v>171.84818423999999</v>
      </c>
      <c r="Y197" s="270">
        <v>51.960000000000008</v>
      </c>
      <c r="Z197" s="270">
        <v>18.919999999999995</v>
      </c>
      <c r="AA197" s="270">
        <v>29.120000000000005</v>
      </c>
      <c r="AB197" s="271" t="s">
        <v>2691</v>
      </c>
      <c r="AC197" s="270">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f>IFERROR(AVERAGE('Dry_Litterbag Placem_Collection'!O198,'Dry_Litterbag Placem_Collection'!R198),"")</f>
        <v>12.45</v>
      </c>
      <c r="AI197" s="290">
        <f>IFERROR(AVERAGE('Dry_Litterbag Placem_Collection'!N198,'Dry_Litterbag Placem_Collection'!Q198),"")</f>
        <v>26.65</v>
      </c>
      <c r="AJ197">
        <v>-2.439403972</v>
      </c>
      <c r="AK197">
        <v>34.838404959999998</v>
      </c>
      <c r="AL197" s="289" t="str">
        <f>IF(ISNUMBER(SEARCH("C", 'Dry_Litterbag Placem_Collection'!S198)),"YES","")</f>
        <v/>
      </c>
      <c r="AM197" s="289" t="str">
        <f>IF(ISNUMBER(SEARCH("H", 'Dry_Litterbag Placem_Collection'!S198)),"YES","")</f>
        <v>YES</v>
      </c>
      <c r="AN197" s="289" t="str">
        <f>IF(ISNUMBER(SEARCH("R", 'Dry_Litterbag Placem_Collection'!S198)),"YES","")</f>
        <v/>
      </c>
    </row>
    <row r="198" spans="1:40" ht="15" customHeight="1">
      <c r="A198" s="281" t="s">
        <v>2677</v>
      </c>
      <c r="B198" s="282">
        <f>'Dry_Litterbag Placem_Collection'!A199</f>
        <v>197</v>
      </c>
      <c r="C198" s="282" t="str">
        <f>'Dry_Litterbag Placem_Collection'!B199</f>
        <v>Makao</v>
      </c>
      <c r="D198" s="282" t="s">
        <v>2677</v>
      </c>
      <c r="E198" s="282" t="s">
        <v>2527</v>
      </c>
      <c r="F198" s="282">
        <v>2</v>
      </c>
      <c r="G198" s="283" t="str">
        <f>'Dry_Litterbag Placem_Collection'!C199</f>
        <v>Dry_P1_CG2</v>
      </c>
      <c r="H198" s="284" t="s">
        <v>2559</v>
      </c>
      <c r="I198" s="285" t="s">
        <v>1147</v>
      </c>
      <c r="J198" s="282" t="str">
        <f>IF(ISBLANK('Dry_Litterbag Placem_Collection'!J199),"","G"&amp;""&amp;'Dry_Litterbag Placem_Collection'!J199)</f>
        <v>G399</v>
      </c>
      <c r="K198" s="286">
        <f>IFERROR(INDEX('Green_rooibos initial weight'!$C$5:$C$1749,MATCH(J198, 'Green_rooibos initial weight'!$A$5:$A$1749,0)),"")</f>
        <v>2.0070000000000001</v>
      </c>
      <c r="L198" s="286">
        <f t="shared" si="13"/>
        <v>1.7572000000000001</v>
      </c>
      <c r="M198" s="291"/>
      <c r="N198" s="291"/>
      <c r="O198" s="286">
        <f>IF(IFERROR(INDEX('Both teabags AfterDry'!$D$3:$D$900,MATCH(J198,'Both teabags AfterDry'!$A$3:$A$900,0)),"")="","",(IFERROR(INDEX('Both teabags AfterDry'!$D$3:$D$900,MATCH(J198,'Both teabags AfterDry'!$A$3:$A$900,0)),"")))</f>
        <v>0.69</v>
      </c>
      <c r="P198" s="286">
        <f t="shared" si="14"/>
        <v>0.53939999999999988</v>
      </c>
      <c r="Q198" s="291"/>
      <c r="R198" s="291"/>
      <c r="S198" s="287">
        <f>'Dry_Litterbag Placem_Collection'!E199</f>
        <v>42942</v>
      </c>
      <c r="T198" s="287">
        <f>IF('Dry_Litterbag Placem_Collection'!G199="","",'Dry_Litterbag Placem_Collection'!G199)</f>
        <v>43004</v>
      </c>
      <c r="U198" s="288">
        <f t="shared" si="12"/>
        <v>62</v>
      </c>
      <c r="V198" s="286">
        <f t="shared" si="15"/>
        <v>1.2178000000000002</v>
      </c>
      <c r="W198" s="286"/>
      <c r="X198" s="289">
        <f>IFERROR(INDEX(Rainfall_Dry!$O$2:$O$217,MATCH(B198, Rainfall_Dry!$A$2:$A$217,0)),"")</f>
        <v>171.84818423999999</v>
      </c>
      <c r="Y198" s="270">
        <v>23.96</v>
      </c>
      <c r="Z198" s="270">
        <v>0.91999999999999804</v>
      </c>
      <c r="AA198" s="270">
        <v>75.12</v>
      </c>
      <c r="AB198" s="271" t="s">
        <v>2688</v>
      </c>
      <c r="AC198" s="270">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f>IFERROR(AVERAGE('Dry_Litterbag Placem_Collection'!O199,'Dry_Litterbag Placem_Collection'!R199),"")</f>
        <v>6.3000000000000007</v>
      </c>
      <c r="AI198" s="290">
        <f>IFERROR(AVERAGE('Dry_Litterbag Placem_Collection'!N199,'Dry_Litterbag Placem_Collection'!Q199),"")</f>
        <v>29.05</v>
      </c>
      <c r="AJ198">
        <v>-2.4396450349999999</v>
      </c>
      <c r="AK198">
        <v>34.83836599</v>
      </c>
      <c r="AL198" s="289" t="str">
        <f>IF(ISNUMBER(SEARCH("C", 'Dry_Litterbag Placem_Collection'!S199)),"YES","")</f>
        <v/>
      </c>
      <c r="AM198" s="289" t="str">
        <f>IF(ISNUMBER(SEARCH("H", 'Dry_Litterbag Placem_Collection'!S199)),"YES","")</f>
        <v/>
      </c>
      <c r="AN198" s="289" t="str">
        <f>IF(ISNUMBER(SEARCH("R", 'Dry_Litterbag Placem_Collection'!S199)),"YES","")</f>
        <v>YES</v>
      </c>
    </row>
    <row r="199" spans="1:40" ht="15" customHeight="1">
      <c r="A199" s="281" t="s">
        <v>2677</v>
      </c>
      <c r="B199" s="282">
        <f>'Dry_Litterbag Placem_Collection'!A200</f>
        <v>198</v>
      </c>
      <c r="C199" s="282" t="str">
        <f>'Dry_Litterbag Placem_Collection'!B200</f>
        <v>Makao</v>
      </c>
      <c r="D199" s="282" t="s">
        <v>2677</v>
      </c>
      <c r="E199" s="282" t="s">
        <v>2527</v>
      </c>
      <c r="F199" s="282">
        <v>3</v>
      </c>
      <c r="G199" s="283" t="str">
        <f>'Dry_Litterbag Placem_Collection'!C200</f>
        <v>Dry_P2_CG3</v>
      </c>
      <c r="H199" s="284" t="s">
        <v>2559</v>
      </c>
      <c r="I199" s="285" t="s">
        <v>1147</v>
      </c>
      <c r="J199" s="282" t="str">
        <f>IF(ISBLANK('Dry_Litterbag Placem_Collection'!J200),"","G"&amp;""&amp;'Dry_Litterbag Placem_Collection'!J200)</f>
        <v>G27</v>
      </c>
      <c r="K199" s="286">
        <f>IFERROR(INDEX('Green_rooibos initial weight'!$C$5:$C$1749,MATCH(J199, 'Green_rooibos initial weight'!$A$5:$A$1749,0)),"")</f>
        <v>1.966</v>
      </c>
      <c r="L199" s="286">
        <f t="shared" si="13"/>
        <v>1.7161999999999999</v>
      </c>
      <c r="M199" s="291"/>
      <c r="N199" s="291"/>
      <c r="O199" s="286">
        <f>IF(IFERROR(INDEX('Both teabags AfterDry'!$D$3:$D$900,MATCH(J199,'Both teabags AfterDry'!$A$3:$A$900,0)),"")="","",(IFERROR(INDEX('Both teabags AfterDry'!$D$3:$D$900,MATCH(J199,'Both teabags AfterDry'!$A$3:$A$900,0)),"")))</f>
        <v>0.73799999999999999</v>
      </c>
      <c r="P199" s="286">
        <f t="shared" si="14"/>
        <v>0.58739999999999992</v>
      </c>
      <c r="Q199" s="291"/>
      <c r="R199" s="291"/>
      <c r="S199" s="287">
        <f>'Dry_Litterbag Placem_Collection'!E200</f>
        <v>42942</v>
      </c>
      <c r="T199" s="287">
        <f>IF('Dry_Litterbag Placem_Collection'!G200="","",'Dry_Litterbag Placem_Collection'!G200)</f>
        <v>43004</v>
      </c>
      <c r="U199" s="288">
        <f t="shared" si="12"/>
        <v>62</v>
      </c>
      <c r="V199" s="286">
        <f t="shared" si="15"/>
        <v>1.1288</v>
      </c>
      <c r="W199" s="286"/>
      <c r="X199" s="289">
        <f>IFERROR(INDEX(Rainfall_Dry!$O$2:$O$217,MATCH(B199, Rainfall_Dry!$A$2:$A$217,0)),"")</f>
        <v>171.84818423999999</v>
      </c>
      <c r="Y199" s="270">
        <v>19.96</v>
      </c>
      <c r="Z199" s="270">
        <v>4.9199999999999982</v>
      </c>
      <c r="AA199" s="270">
        <v>75.12</v>
      </c>
      <c r="AB199" s="271" t="s">
        <v>2689</v>
      </c>
      <c r="AC199" s="270">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f>IFERROR(AVERAGE('Dry_Litterbag Placem_Collection'!O200,'Dry_Litterbag Placem_Collection'!R200),"")</f>
        <v>4.8499999999999996</v>
      </c>
      <c r="AI199" s="290">
        <f>IFERROR(AVERAGE('Dry_Litterbag Placem_Collection'!N200,'Dry_Litterbag Placem_Collection'!Q200),"")</f>
        <v>30.25</v>
      </c>
      <c r="AJ199">
        <v>-2.4395990190000001</v>
      </c>
      <c r="AK199">
        <v>34.838418959999998</v>
      </c>
      <c r="AL199" s="289" t="str">
        <f>IF(ISNUMBER(SEARCH("C", 'Dry_Litterbag Placem_Collection'!S200)),"YES","")</f>
        <v/>
      </c>
      <c r="AM199" s="289" t="str">
        <f>IF(ISNUMBER(SEARCH("H", 'Dry_Litterbag Placem_Collection'!S200)),"YES","")</f>
        <v/>
      </c>
      <c r="AN199" s="289" t="str">
        <f>IF(ISNUMBER(SEARCH("R", 'Dry_Litterbag Placem_Collection'!S200)),"YES","")</f>
        <v>YES</v>
      </c>
    </row>
    <row r="200" spans="1:40" ht="15" customHeight="1">
      <c r="A200" s="281" t="s">
        <v>2677</v>
      </c>
      <c r="B200" s="282">
        <f>'Dry_Litterbag Placem_Collection'!A201</f>
        <v>199</v>
      </c>
      <c r="C200" s="282" t="str">
        <f>'Dry_Litterbag Placem_Collection'!B201</f>
        <v>Makao</v>
      </c>
      <c r="D200" s="282" t="s">
        <v>2677</v>
      </c>
      <c r="E200" s="282" t="s">
        <v>2527</v>
      </c>
      <c r="F200" s="282">
        <v>1</v>
      </c>
      <c r="G200" s="283" t="str">
        <f>'Dry_Litterbag Placem_Collection'!C201</f>
        <v>Dry_P3_CG1</v>
      </c>
      <c r="H200" s="284" t="s">
        <v>2559</v>
      </c>
      <c r="I200" s="285" t="s">
        <v>1147</v>
      </c>
      <c r="J200" s="282" t="str">
        <f>IF(ISBLANK('Dry_Litterbag Placem_Collection'!J201),"","G"&amp;""&amp;'Dry_Litterbag Placem_Collection'!J201)</f>
        <v>G224</v>
      </c>
      <c r="K200" s="286">
        <f>IFERROR(INDEX('Green_rooibos initial weight'!$C$5:$C$1749,MATCH(J200, 'Green_rooibos initial weight'!$A$5:$A$1749,0)),"")</f>
        <v>2.0259999999999998</v>
      </c>
      <c r="L200" s="286">
        <f t="shared" si="13"/>
        <v>1.7761999999999998</v>
      </c>
      <c r="M200" s="291"/>
      <c r="N200" s="291"/>
      <c r="O200" s="286">
        <f>IF(IFERROR(INDEX('Both teabags AfterDry'!$D$3:$D$900,MATCH(J200,'Both teabags AfterDry'!$A$3:$A$900,0)),"")="","",(IFERROR(INDEX('Both teabags AfterDry'!$D$3:$D$900,MATCH(J200,'Both teabags AfterDry'!$A$3:$A$900,0)),"")))</f>
        <v>0.53049999999999997</v>
      </c>
      <c r="P200" s="286">
        <f t="shared" si="14"/>
        <v>0.37989999999999996</v>
      </c>
      <c r="Q200" s="291"/>
      <c r="R200" s="291"/>
      <c r="S200" s="287">
        <f>'Dry_Litterbag Placem_Collection'!E201</f>
        <v>42942</v>
      </c>
      <c r="T200" s="287">
        <f>IF('Dry_Litterbag Placem_Collection'!G201="","",'Dry_Litterbag Placem_Collection'!G201)</f>
        <v>43004</v>
      </c>
      <c r="U200" s="288">
        <f t="shared" si="12"/>
        <v>62</v>
      </c>
      <c r="V200" s="286">
        <f t="shared" si="15"/>
        <v>1.3962999999999999</v>
      </c>
      <c r="W200" s="286"/>
      <c r="X200" s="289">
        <f>IFERROR(INDEX(Rainfall_Dry!$O$2:$O$217,MATCH(B200, Rainfall_Dry!$A$2:$A$217,0)),"")</f>
        <v>171.84818423999999</v>
      </c>
      <c r="Y200" s="270">
        <v>21.96</v>
      </c>
      <c r="Z200" s="270">
        <v>8.9199999999999982</v>
      </c>
      <c r="AA200" s="270">
        <v>69.12</v>
      </c>
      <c r="AB200" s="271" t="s">
        <v>2688</v>
      </c>
      <c r="AC200" s="270">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f>IFERROR(AVERAGE('Dry_Litterbag Placem_Collection'!O201,'Dry_Litterbag Placem_Collection'!R201),"")</f>
        <v>6.1999999999999993</v>
      </c>
      <c r="AI200" s="290">
        <f>IFERROR(AVERAGE('Dry_Litterbag Placem_Collection'!N201,'Dry_Litterbag Placem_Collection'!Q201),"")</f>
        <v>27.200000000000003</v>
      </c>
      <c r="AJ200">
        <v>-2.439403972</v>
      </c>
      <c r="AK200">
        <v>34.838404959999998</v>
      </c>
      <c r="AL200" s="289" t="str">
        <f>IF(ISNUMBER(SEARCH("C", 'Dry_Litterbag Placem_Collection'!S201)),"YES","")</f>
        <v/>
      </c>
      <c r="AM200" s="289" t="str">
        <f>IF(ISNUMBER(SEARCH("H", 'Dry_Litterbag Placem_Collection'!S201)),"YES","")</f>
        <v>YES</v>
      </c>
      <c r="AN200" s="289" t="str">
        <f>IF(ISNUMBER(SEARCH("R", 'Dry_Litterbag Placem_Collection'!S201)),"YES","")</f>
        <v/>
      </c>
    </row>
    <row r="201" spans="1:40" ht="15" customHeight="1">
      <c r="A201" s="281" t="s">
        <v>2677</v>
      </c>
      <c r="B201" s="282">
        <f>'Dry_Litterbag Placem_Collection'!A202</f>
        <v>200</v>
      </c>
      <c r="C201" s="282" t="str">
        <f>'Dry_Litterbag Placem_Collection'!B202</f>
        <v>Makao</v>
      </c>
      <c r="D201" s="282" t="s">
        <v>2677</v>
      </c>
      <c r="E201" s="282" t="s">
        <v>2527</v>
      </c>
      <c r="F201" s="282">
        <v>4</v>
      </c>
      <c r="G201" s="283" t="str">
        <f>'Dry_Litterbag Placem_Collection'!C202</f>
        <v>Dry_P4_CG4</v>
      </c>
      <c r="H201" s="284" t="s">
        <v>2559</v>
      </c>
      <c r="I201" s="285" t="s">
        <v>1147</v>
      </c>
      <c r="J201" s="282" t="str">
        <f>IF(ISBLANK('Dry_Litterbag Placem_Collection'!J202),"","G"&amp;""&amp;'Dry_Litterbag Placem_Collection'!J202)</f>
        <v>G158</v>
      </c>
      <c r="K201" s="286">
        <f>IFERROR(INDEX('Green_rooibos initial weight'!$C$5:$C$1749,MATCH(J201, 'Green_rooibos initial weight'!$A$5:$A$1749,0)),"")</f>
        <v>2.0609999999999999</v>
      </c>
      <c r="L201" s="286">
        <f t="shared" si="13"/>
        <v>1.8111999999999999</v>
      </c>
      <c r="M201" s="291"/>
      <c r="N201" s="291"/>
      <c r="O201" s="286">
        <f>IF(IFERROR(INDEX('Both teabags AfterDry'!$D$3:$D$900,MATCH(J201,'Both teabags AfterDry'!$A$3:$A$900,0)),"")="","",(IFERROR(INDEX('Both teabags AfterDry'!$D$3:$D$900,MATCH(J201,'Both teabags AfterDry'!$A$3:$A$900,0)),"")))</f>
        <v>0.71050000000000002</v>
      </c>
      <c r="P201" s="286">
        <f t="shared" si="14"/>
        <v>0.55990000000000006</v>
      </c>
      <c r="Q201" s="291"/>
      <c r="R201" s="291"/>
      <c r="S201" s="287">
        <f>'Dry_Litterbag Placem_Collection'!E202</f>
        <v>42942</v>
      </c>
      <c r="T201" s="287">
        <f>IF('Dry_Litterbag Placem_Collection'!G202="","",'Dry_Litterbag Placem_Collection'!G202)</f>
        <v>43004</v>
      </c>
      <c r="U201" s="288">
        <f t="shared" si="12"/>
        <v>62</v>
      </c>
      <c r="V201" s="286">
        <f t="shared" si="15"/>
        <v>1.2512999999999999</v>
      </c>
      <c r="W201" s="286"/>
      <c r="X201" s="289">
        <f>IFERROR(INDEX(Rainfall_Dry!$O$2:$O$217,MATCH(B201, Rainfall_Dry!$A$2:$A$217,0)),"")</f>
        <v>171.84818423999999</v>
      </c>
      <c r="Y201" s="270">
        <v>25.96</v>
      </c>
      <c r="Z201" s="270">
        <v>6.9200000000000008</v>
      </c>
      <c r="AA201" s="270">
        <v>67.12</v>
      </c>
      <c r="AB201" s="271" t="s">
        <v>2688</v>
      </c>
      <c r="AC201" s="270">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f>IFERROR(AVERAGE('Dry_Litterbag Placem_Collection'!O202,'Dry_Litterbag Placem_Collection'!R202),"")</f>
        <v>7</v>
      </c>
      <c r="AI201" s="290">
        <f>IFERROR(AVERAGE('Dry_Litterbag Placem_Collection'!N202,'Dry_Litterbag Placem_Collection'!Q202),"")</f>
        <v>32.9</v>
      </c>
      <c r="AJ201">
        <v>-2.4396949910000001</v>
      </c>
      <c r="AK201">
        <v>34.838574029999997</v>
      </c>
      <c r="AL201" s="289" t="str">
        <f>IF(ISNUMBER(SEARCH("C", 'Dry_Litterbag Placem_Collection'!S202)),"YES","")</f>
        <v/>
      </c>
      <c r="AM201" s="289" t="str">
        <f>IF(ISNUMBER(SEARCH("H", 'Dry_Litterbag Placem_Collection'!S202)),"YES","")</f>
        <v/>
      </c>
      <c r="AN201" s="289" t="str">
        <f>IF(ISNUMBER(SEARCH("R", 'Dry_Litterbag Placem_Collection'!S202)),"YES","")</f>
        <v>YES</v>
      </c>
    </row>
    <row r="202" spans="1:40" ht="15" customHeight="1">
      <c r="A202" s="281" t="s">
        <v>2677</v>
      </c>
      <c r="B202" s="282">
        <f>'Dry_Litterbag Placem_Collection'!A203</f>
        <v>201</v>
      </c>
      <c r="C202" s="282" t="str">
        <f>'Dry_Litterbag Placem_Collection'!B203</f>
        <v>Maswa</v>
      </c>
      <c r="D202" s="282" t="s">
        <v>2677</v>
      </c>
      <c r="E202" s="282" t="s">
        <v>2527</v>
      </c>
      <c r="F202" s="282">
        <v>4</v>
      </c>
      <c r="G202" s="283" t="str">
        <f>'Dry_Litterbag Placem_Collection'!C203</f>
        <v>Dry_W3_CG4</v>
      </c>
      <c r="H202" s="284" t="s">
        <v>2559</v>
      </c>
      <c r="I202" s="285" t="s">
        <v>1147</v>
      </c>
      <c r="J202" s="282" t="str">
        <f>IF(ISBLANK('Dry_Litterbag Placem_Collection'!J203),"","G"&amp;""&amp;'Dry_Litterbag Placem_Collection'!J203)</f>
        <v>G211</v>
      </c>
      <c r="K202" s="286">
        <f>IFERROR(INDEX('Green_rooibos initial weight'!$C$5:$C$1749,MATCH(J202, 'Green_rooibos initial weight'!$A$5:$A$1749,0)),"")</f>
        <v>2.06</v>
      </c>
      <c r="L202" s="286">
        <f t="shared" si="13"/>
        <v>1.8102</v>
      </c>
      <c r="M202" s="291"/>
      <c r="N202" s="291"/>
      <c r="O202" s="286">
        <f>IF(IFERROR(INDEX('Both teabags AfterDry'!$D$3:$D$900,MATCH(J202,'Both teabags AfterDry'!$A$3:$A$900,0)),"")="","",(IFERROR(INDEX('Both teabags AfterDry'!$D$3:$D$900,MATCH(J202,'Both teabags AfterDry'!$A$3:$A$900,0)),"")))</f>
        <v>0.67300000000000004</v>
      </c>
      <c r="P202" s="286">
        <f t="shared" si="14"/>
        <v>0.52239999999999998</v>
      </c>
      <c r="Q202" s="291"/>
      <c r="R202" s="291"/>
      <c r="S202" s="287">
        <f>'Dry_Litterbag Placem_Collection'!E203</f>
        <v>42942</v>
      </c>
      <c r="T202" s="287">
        <f>IF('Dry_Litterbag Placem_Collection'!G203="","",'Dry_Litterbag Placem_Collection'!G203)</f>
        <v>43004</v>
      </c>
      <c r="U202" s="288">
        <f t="shared" si="12"/>
        <v>62</v>
      </c>
      <c r="V202" s="286">
        <f t="shared" si="15"/>
        <v>1.2878000000000001</v>
      </c>
      <c r="W202" s="286"/>
      <c r="X202" s="289">
        <f>IFERROR(INDEX(Rainfall_Dry!$O$2:$O$217,MATCH(B202, Rainfall_Dry!$A$2:$A$217,0)),"")</f>
        <v>171.84818423999999</v>
      </c>
      <c r="Y202" s="270">
        <v>38.691629007962128</v>
      </c>
      <c r="Z202" s="270">
        <v>26.81299763288143</v>
      </c>
      <c r="AA202" s="270">
        <v>34.495373359156439</v>
      </c>
      <c r="AB202" s="271" t="s">
        <v>2693</v>
      </c>
      <c r="AC202" s="270">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f>IFERROR(AVERAGE('Dry_Litterbag Placem_Collection'!O203,'Dry_Litterbag Placem_Collection'!R203),"")</f>
        <v>8.9</v>
      </c>
      <c r="AI202" s="290">
        <f>IFERROR(AVERAGE('Dry_Litterbag Placem_Collection'!N203,'Dry_Litterbag Placem_Collection'!Q203),"")</f>
        <v>29.15</v>
      </c>
      <c r="AJ202">
        <v>-2.4396949910000001</v>
      </c>
      <c r="AK202">
        <v>34.838574029999997</v>
      </c>
      <c r="AL202" s="289" t="str">
        <f>IF(ISNUMBER(SEARCH("C", 'Dry_Litterbag Placem_Collection'!S203)),"YES","")</f>
        <v/>
      </c>
      <c r="AM202" s="289" t="str">
        <f>IF(ISNUMBER(SEARCH("H", 'Dry_Litterbag Placem_Collection'!S203)),"YES","")</f>
        <v>YES</v>
      </c>
      <c r="AN202" s="289" t="str">
        <f>IF(ISNUMBER(SEARCH("R", 'Dry_Litterbag Placem_Collection'!S203)),"YES","")</f>
        <v>YES</v>
      </c>
    </row>
    <row r="203" spans="1:40" ht="15" customHeight="1">
      <c r="A203" s="281" t="s">
        <v>2677</v>
      </c>
      <c r="B203" s="282">
        <f>'Dry_Litterbag Placem_Collection'!A204</f>
        <v>202</v>
      </c>
      <c r="C203" s="282" t="str">
        <f>'Dry_Litterbag Placem_Collection'!B204</f>
        <v>Maswa</v>
      </c>
      <c r="D203" s="282" t="s">
        <v>2677</v>
      </c>
      <c r="E203" s="282" t="s">
        <v>2527</v>
      </c>
      <c r="F203" s="282">
        <v>1</v>
      </c>
      <c r="G203" s="283" t="str">
        <f>'Dry_Litterbag Placem_Collection'!C204</f>
        <v>Dry_W2_CG1</v>
      </c>
      <c r="H203" s="284" t="s">
        <v>2559</v>
      </c>
      <c r="I203" s="285" t="s">
        <v>1147</v>
      </c>
      <c r="J203" s="282" t="str">
        <f>IF(ISBLANK('Dry_Litterbag Placem_Collection'!J204),"","G"&amp;""&amp;'Dry_Litterbag Placem_Collection'!J204)</f>
        <v>G181</v>
      </c>
      <c r="K203" s="286">
        <f>IFERROR(INDEX('Green_rooibos initial weight'!$C$5:$C$1749,MATCH(J203, 'Green_rooibos initial weight'!$A$5:$A$1749,0)),"")</f>
        <v>1.7629999999999999</v>
      </c>
      <c r="L203" s="286">
        <f t="shared" si="13"/>
        <v>1.5131999999999999</v>
      </c>
      <c r="M203" s="291"/>
      <c r="N203" s="291"/>
      <c r="O203" s="286">
        <f>IF(IFERROR(INDEX('Both teabags AfterDry'!$D$3:$D$900,MATCH(J203,'Both teabags AfterDry'!$A$3:$A$900,0)),"")="","",(IFERROR(INDEX('Both teabags AfterDry'!$D$3:$D$900,MATCH(J203,'Both teabags AfterDry'!$A$3:$A$900,0)),"")))</f>
        <v>0.80740000000000001</v>
      </c>
      <c r="P203" s="286">
        <f t="shared" si="14"/>
        <v>0.65680000000000005</v>
      </c>
      <c r="Q203" s="291"/>
      <c r="R203" s="291"/>
      <c r="S203" s="287">
        <f>'Dry_Litterbag Placem_Collection'!E204</f>
        <v>42942</v>
      </c>
      <c r="T203" s="287">
        <f>IF('Dry_Litterbag Placem_Collection'!G204="","",'Dry_Litterbag Placem_Collection'!G204)</f>
        <v>43004</v>
      </c>
      <c r="U203" s="288">
        <f t="shared" si="12"/>
        <v>62</v>
      </c>
      <c r="V203" s="286">
        <f t="shared" si="15"/>
        <v>0.85639999999999983</v>
      </c>
      <c r="W203" s="286"/>
      <c r="X203" s="289">
        <f>IFERROR(INDEX(Rainfall_Dry!$O$2:$O$217,MATCH(B203, Rainfall_Dry!$A$2:$A$217,0)),"")</f>
        <v>171.84818423999999</v>
      </c>
      <c r="Y203" s="270">
        <v>45.272914521112256</v>
      </c>
      <c r="Z203" s="270">
        <v>23.604531410916575</v>
      </c>
      <c r="AA203" s="270">
        <v>31.122554067971166</v>
      </c>
      <c r="AB203" s="271" t="s">
        <v>2691</v>
      </c>
      <c r="AC203" s="270">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f>IFERROR(AVERAGE('Dry_Litterbag Placem_Collection'!O204,'Dry_Litterbag Placem_Collection'!R204),"")</f>
        <v>6.3</v>
      </c>
      <c r="AI203" s="290">
        <f>IFERROR(AVERAGE('Dry_Litterbag Placem_Collection'!N204,'Dry_Litterbag Placem_Collection'!Q204),"")</f>
        <v>28.85</v>
      </c>
      <c r="AJ203">
        <v>-2.439403972</v>
      </c>
      <c r="AK203">
        <v>34.838404959999998</v>
      </c>
      <c r="AL203" s="289" t="str">
        <f>IF(ISNUMBER(SEARCH("C", 'Dry_Litterbag Placem_Collection'!S204)),"YES","")</f>
        <v/>
      </c>
      <c r="AM203" s="289" t="str">
        <f>IF(ISNUMBER(SEARCH("H", 'Dry_Litterbag Placem_Collection'!S204)),"YES","")</f>
        <v/>
      </c>
      <c r="AN203" s="289" t="str">
        <f>IF(ISNUMBER(SEARCH("R", 'Dry_Litterbag Placem_Collection'!S204)),"YES","")</f>
        <v>YES</v>
      </c>
    </row>
    <row r="204" spans="1:40" ht="15" customHeight="1">
      <c r="A204" s="281" t="s">
        <v>2677</v>
      </c>
      <c r="B204" s="282">
        <f>'Dry_Litterbag Placem_Collection'!A205</f>
        <v>203</v>
      </c>
      <c r="C204" s="282" t="str">
        <f>'Dry_Litterbag Placem_Collection'!B205</f>
        <v>Maswa</v>
      </c>
      <c r="D204" s="282" t="s">
        <v>2677</v>
      </c>
      <c r="E204" s="282" t="s">
        <v>2527</v>
      </c>
      <c r="F204" s="282">
        <v>2</v>
      </c>
      <c r="G204" s="283" t="str">
        <f>'Dry_Litterbag Placem_Collection'!C205</f>
        <v>Dry_W1_CG2</v>
      </c>
      <c r="H204" s="284" t="s">
        <v>2559</v>
      </c>
      <c r="I204" s="285" t="s">
        <v>1147</v>
      </c>
      <c r="J204" s="282" t="str">
        <f>IF(ISBLANK('Dry_Litterbag Placem_Collection'!J205),"","G"&amp;""&amp;'Dry_Litterbag Placem_Collection'!J205)</f>
        <v>G179</v>
      </c>
      <c r="K204" s="286">
        <f>IFERROR(INDEX('Green_rooibos initial weight'!$C$5:$C$1749,MATCH(J204, 'Green_rooibos initial weight'!$A$5:$A$1749,0)),"")</f>
        <v>1.9750000000000001</v>
      </c>
      <c r="L204" s="286">
        <f t="shared" si="13"/>
        <v>1.7252000000000001</v>
      </c>
      <c r="M204" s="291"/>
      <c r="N204" s="291"/>
      <c r="O204" s="286">
        <f>IF(IFERROR(INDEX('Both teabags AfterDry'!$D$3:$D$900,MATCH(J204,'Both teabags AfterDry'!$A$3:$A$900,0)),"")="","",(IFERROR(INDEX('Both teabags AfterDry'!$D$3:$D$900,MATCH(J204,'Both teabags AfterDry'!$A$3:$A$900,0)),"")))</f>
        <v>0.59770000000000001</v>
      </c>
      <c r="P204" s="286">
        <f t="shared" si="14"/>
        <v>0.4471</v>
      </c>
      <c r="Q204" s="291"/>
      <c r="R204" s="291"/>
      <c r="S204" s="287">
        <f>'Dry_Litterbag Placem_Collection'!E205</f>
        <v>42942</v>
      </c>
      <c r="T204" s="287">
        <f>IF('Dry_Litterbag Placem_Collection'!G205="","",'Dry_Litterbag Placem_Collection'!G205)</f>
        <v>43004</v>
      </c>
      <c r="U204" s="288">
        <f t="shared" si="12"/>
        <v>62</v>
      </c>
      <c r="V204" s="286">
        <f t="shared" si="15"/>
        <v>1.2781</v>
      </c>
      <c r="W204" s="286"/>
      <c r="X204" s="289">
        <f>IFERROR(INDEX(Rainfall_Dry!$O$2:$O$217,MATCH(B204, Rainfall_Dry!$A$2:$A$217,0)),"")</f>
        <v>171.84818423999999</v>
      </c>
      <c r="Y204" s="270">
        <v>47.96</v>
      </c>
      <c r="Z204" s="270">
        <v>22.919999999999995</v>
      </c>
      <c r="AA204" s="270">
        <v>29.120000000000012</v>
      </c>
      <c r="AB204" s="271" t="s">
        <v>2691</v>
      </c>
      <c r="AC204" s="270">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f>IFERROR(AVERAGE('Dry_Litterbag Placem_Collection'!O205,'Dry_Litterbag Placem_Collection'!R205),"")</f>
        <v>10.100000000000001</v>
      </c>
      <c r="AI204" s="290">
        <f>IFERROR(AVERAGE('Dry_Litterbag Placem_Collection'!N205,'Dry_Litterbag Placem_Collection'!Q205),"")</f>
        <v>28.299999999999997</v>
      </c>
      <c r="AJ204">
        <v>-2.4396450349999999</v>
      </c>
      <c r="AK204">
        <v>34.83836599</v>
      </c>
      <c r="AL204" s="289" t="str">
        <f>IF(ISNUMBER(SEARCH("C", 'Dry_Litterbag Placem_Collection'!S205)),"YES","")</f>
        <v/>
      </c>
      <c r="AM204" s="289" t="str">
        <f>IF(ISNUMBER(SEARCH("H", 'Dry_Litterbag Placem_Collection'!S205)),"YES","")</f>
        <v>YES</v>
      </c>
      <c r="AN204" s="289" t="str">
        <f>IF(ISNUMBER(SEARCH("R", 'Dry_Litterbag Placem_Collection'!S205)),"YES","")</f>
        <v>YES</v>
      </c>
    </row>
    <row r="205" spans="1:40" ht="15" customHeight="1">
      <c r="A205" s="281" t="s">
        <v>2677</v>
      </c>
      <c r="B205" s="282">
        <f>'Dry_Litterbag Placem_Collection'!A206</f>
        <v>204</v>
      </c>
      <c r="C205" s="282" t="str">
        <f>'Dry_Litterbag Placem_Collection'!B206</f>
        <v>Maswa</v>
      </c>
      <c r="D205" s="282" t="s">
        <v>2677</v>
      </c>
      <c r="E205" s="282" t="s">
        <v>2527</v>
      </c>
      <c r="F205" s="282">
        <v>3</v>
      </c>
      <c r="G205" s="283" t="str">
        <f>'Dry_Litterbag Placem_Collection'!C206</f>
        <v>Dry_W4_CG3</v>
      </c>
      <c r="H205" s="284" t="s">
        <v>2559</v>
      </c>
      <c r="I205" s="285" t="s">
        <v>1147</v>
      </c>
      <c r="J205" s="282" t="str">
        <f>IF(ISBLANK('Dry_Litterbag Placem_Collection'!J206),"","G"&amp;""&amp;'Dry_Litterbag Placem_Collection'!J206)</f>
        <v>G248</v>
      </c>
      <c r="K205" s="286">
        <f>IFERROR(INDEX('Green_rooibos initial weight'!$C$5:$C$1749,MATCH(J205, 'Green_rooibos initial weight'!$A$5:$A$1749,0)),"")</f>
        <v>1.9950000000000001</v>
      </c>
      <c r="L205" s="286">
        <f t="shared" si="13"/>
        <v>1.7452000000000001</v>
      </c>
      <c r="M205" s="291"/>
      <c r="N205" s="291"/>
      <c r="O205" s="286">
        <f>IF(IFERROR(INDEX('Both teabags AfterDry'!$D$3:$D$900,MATCH(J205,'Both teabags AfterDry'!$A$3:$A$900,0)),"")="","",(IFERROR(INDEX('Both teabags AfterDry'!$D$3:$D$900,MATCH(J205,'Both teabags AfterDry'!$A$3:$A$900,0)),"")))</f>
        <v>1.7124999999999999</v>
      </c>
      <c r="P205" s="286">
        <f t="shared" si="14"/>
        <v>1.5618999999999998</v>
      </c>
      <c r="Q205" s="291"/>
      <c r="R205" s="291"/>
      <c r="S205" s="287">
        <f>'Dry_Litterbag Placem_Collection'!E206</f>
        <v>42942</v>
      </c>
      <c r="T205" s="287">
        <f>IF('Dry_Litterbag Placem_Collection'!G206="","",'Dry_Litterbag Placem_Collection'!G206)</f>
        <v>43004</v>
      </c>
      <c r="U205" s="288">
        <f t="shared" si="12"/>
        <v>62</v>
      </c>
      <c r="V205" s="286">
        <f t="shared" si="15"/>
        <v>0.18330000000000024</v>
      </c>
      <c r="W205" s="286"/>
      <c r="X205" s="289">
        <f>IFERROR(INDEX(Rainfall_Dry!$O$2:$O$217,MATCH(B205, Rainfall_Dry!$A$2:$A$217,0)),"")</f>
        <v>171.84818423999999</v>
      </c>
      <c r="Y205" s="270">
        <v>28.145762029394</v>
      </c>
      <c r="Z205" s="270">
        <v>25.085564727199518</v>
      </c>
      <c r="AA205" s="270">
        <v>46.768673243406489</v>
      </c>
      <c r="AB205" s="271" t="s">
        <v>2688</v>
      </c>
      <c r="AC205" s="270">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f>IFERROR(AVERAGE('Dry_Litterbag Placem_Collection'!O206,'Dry_Litterbag Placem_Collection'!R206),"")</f>
        <v>8.3500000000000014</v>
      </c>
      <c r="AI205" s="290">
        <f>IFERROR(AVERAGE('Dry_Litterbag Placem_Collection'!N206,'Dry_Litterbag Placem_Collection'!Q206),"")</f>
        <v>27.299999999999997</v>
      </c>
      <c r="AJ205">
        <v>-2.4395990190000001</v>
      </c>
      <c r="AK205">
        <v>34.838418959999998</v>
      </c>
      <c r="AL205" s="289" t="str">
        <f>IF(ISNUMBER(SEARCH("C", 'Dry_Litterbag Placem_Collection'!S206)),"YES","")</f>
        <v/>
      </c>
      <c r="AM205" s="289" t="str">
        <f>IF(ISNUMBER(SEARCH("H", 'Dry_Litterbag Placem_Collection'!S206)),"YES","")</f>
        <v>YES</v>
      </c>
      <c r="AN205" s="289" t="str">
        <f>IF(ISNUMBER(SEARCH("R", 'Dry_Litterbag Placem_Collection'!S206)),"YES","")</f>
        <v>YES</v>
      </c>
    </row>
    <row r="206" spans="1:40" ht="15" customHeight="1">
      <c r="A206" s="281" t="s">
        <v>2677</v>
      </c>
      <c r="B206" s="282">
        <f>'Dry_Litterbag Placem_Collection'!A207</f>
        <v>205</v>
      </c>
      <c r="C206" s="282" t="str">
        <f>'Dry_Litterbag Placem_Collection'!B207</f>
        <v xml:space="preserve">Mwantimba
</v>
      </c>
      <c r="D206" s="282" t="s">
        <v>2460</v>
      </c>
      <c r="E206" s="282" t="s">
        <v>2527</v>
      </c>
      <c r="F206" s="282">
        <v>2</v>
      </c>
      <c r="G206" s="283" t="str">
        <f>'Dry_Litterbag Placem_Collection'!C207</f>
        <v>Wet_Ag1_CG2</v>
      </c>
      <c r="H206" s="284" t="s">
        <v>2559</v>
      </c>
      <c r="I206" s="285" t="s">
        <v>1147</v>
      </c>
      <c r="J206" s="282" t="str">
        <f>IF(ISBLANK('Dry_Litterbag Placem_Collection'!J207),"","G"&amp;""&amp;'Dry_Litterbag Placem_Collection'!J207)</f>
        <v>G55</v>
      </c>
      <c r="K206" s="286">
        <f>IFERROR(INDEX('Green_rooibos initial weight'!$C$5:$C$1749,MATCH(J206, 'Green_rooibos initial weight'!$A$5:$A$1749,0)),"")</f>
        <v>2.024</v>
      </c>
      <c r="L206" s="286">
        <f t="shared" si="13"/>
        <v>1.7742</v>
      </c>
      <c r="M206" s="291"/>
      <c r="N206" s="291"/>
      <c r="O206" s="286">
        <f>IF(IFERROR(INDEX('Both teabags AfterDry'!$D$3:$D$900,MATCH(J206,'Both teabags AfterDry'!$A$3:$A$900,0)),"")="","",(IFERROR(INDEX('Both teabags AfterDry'!$D$3:$D$900,MATCH(J206,'Both teabags AfterDry'!$A$3:$A$900,0)),"")))</f>
        <v>0.86550000000000005</v>
      </c>
      <c r="P206" s="286">
        <f t="shared" si="14"/>
        <v>0.71490000000000009</v>
      </c>
      <c r="Q206" s="291"/>
      <c r="R206" s="291"/>
      <c r="S206" s="287">
        <f>'Dry_Litterbag Placem_Collection'!E207</f>
        <v>42942</v>
      </c>
      <c r="T206" s="287">
        <f>IF('Dry_Litterbag Placem_Collection'!G207="","",'Dry_Litterbag Placem_Collection'!G207)</f>
        <v>43004</v>
      </c>
      <c r="U206" s="288">
        <f t="shared" si="12"/>
        <v>62</v>
      </c>
      <c r="V206" s="286">
        <f t="shared" si="15"/>
        <v>1.0592999999999999</v>
      </c>
      <c r="W206" s="286"/>
      <c r="X206" s="289">
        <f>IFERROR(INDEX(Rainfall_Dry!$O$2:$O$217,MATCH(B206, Rainfall_Dry!$A$2:$A$217,0)),"")</f>
        <v>171.84818423999999</v>
      </c>
      <c r="Y206" s="270">
        <v>45.96</v>
      </c>
      <c r="Z206" s="270">
        <v>14.920000000000003</v>
      </c>
      <c r="AA206" s="270">
        <v>39.119999999999997</v>
      </c>
      <c r="AB206" s="271" t="s">
        <v>2691</v>
      </c>
      <c r="AC206" s="270">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f>IFERROR(AVERAGE('Dry_Litterbag Placem_Collection'!O207,'Dry_Litterbag Placem_Collection'!R207),"")</f>
        <v>7.9499999999999993</v>
      </c>
      <c r="AI206" s="290">
        <f>IFERROR(AVERAGE('Dry_Litterbag Placem_Collection'!N207,'Dry_Litterbag Placem_Collection'!Q207),"")</f>
        <v>29.05</v>
      </c>
      <c r="AJ206">
        <v>-2.4396450349999999</v>
      </c>
      <c r="AK206">
        <v>34.83836599</v>
      </c>
      <c r="AL206" s="289" t="str">
        <f>IF(ISNUMBER(SEARCH("C", 'Dry_Litterbag Placem_Collection'!S207)),"YES","")</f>
        <v/>
      </c>
      <c r="AM206" s="289" t="str">
        <f>IF(ISNUMBER(SEARCH("H", 'Dry_Litterbag Placem_Collection'!S207)),"YES","")</f>
        <v>YES</v>
      </c>
      <c r="AN206" s="289" t="str">
        <f>IF(ISNUMBER(SEARCH("R", 'Dry_Litterbag Placem_Collection'!S207)),"YES","")</f>
        <v>YES</v>
      </c>
    </row>
    <row r="207" spans="1:40" ht="15" customHeight="1">
      <c r="A207" s="281" t="s">
        <v>2677</v>
      </c>
      <c r="B207" s="282">
        <f>'Dry_Litterbag Placem_Collection'!A208</f>
        <v>206</v>
      </c>
      <c r="C207" s="282" t="str">
        <f>'Dry_Litterbag Placem_Collection'!B208</f>
        <v xml:space="preserve">Mwantimba
</v>
      </c>
      <c r="D207" s="282" t="s">
        <v>2460</v>
      </c>
      <c r="E207" s="282" t="s">
        <v>2527</v>
      </c>
      <c r="F207" s="282">
        <v>1</v>
      </c>
      <c r="G207" s="283" t="str">
        <f>'Dry_Litterbag Placem_Collection'!C208</f>
        <v>Wet_Ag2_CG1</v>
      </c>
      <c r="H207" s="284" t="s">
        <v>2559</v>
      </c>
      <c r="I207" s="285" t="s">
        <v>1147</v>
      </c>
      <c r="J207" s="282" t="str">
        <f>IF(ISBLANK('Dry_Litterbag Placem_Collection'!J208),"","G"&amp;""&amp;'Dry_Litterbag Placem_Collection'!J208)</f>
        <v>G124</v>
      </c>
      <c r="K207" s="286">
        <f>IFERROR(INDEX('Green_rooibos initial weight'!$C$5:$C$1749,MATCH(J207, 'Green_rooibos initial weight'!$A$5:$A$1749,0)),"")</f>
        <v>1.9390000000000001</v>
      </c>
      <c r="L207" s="286">
        <f t="shared" si="13"/>
        <v>1.6892</v>
      </c>
      <c r="M207" s="291"/>
      <c r="N207" s="291"/>
      <c r="O207" s="286">
        <f>IF(IFERROR(INDEX('Both teabags AfterDry'!$D$3:$D$900,MATCH(J207,'Both teabags AfterDry'!$A$3:$A$900,0)),"")="","",(IFERROR(INDEX('Both teabags AfterDry'!$D$3:$D$900,MATCH(J207,'Both teabags AfterDry'!$A$3:$A$900,0)),"")))</f>
        <v>0.66969999999999996</v>
      </c>
      <c r="P207" s="286">
        <f t="shared" si="14"/>
        <v>0.51909999999999989</v>
      </c>
      <c r="Q207" s="291"/>
      <c r="R207" s="291"/>
      <c r="S207" s="287">
        <f>'Dry_Litterbag Placem_Collection'!E208</f>
        <v>42942</v>
      </c>
      <c r="T207" s="287">
        <f>IF('Dry_Litterbag Placem_Collection'!G208="","",'Dry_Litterbag Placem_Collection'!G208)</f>
        <v>43004</v>
      </c>
      <c r="U207" s="288">
        <f t="shared" si="12"/>
        <v>62</v>
      </c>
      <c r="V207" s="286">
        <f t="shared" si="15"/>
        <v>1.1701000000000001</v>
      </c>
      <c r="W207" s="286"/>
      <c r="X207" s="289">
        <f>IFERROR(INDEX(Rainfall_Dry!$O$2:$O$217,MATCH(B207, Rainfall_Dry!$A$2:$A$217,0)),"")</f>
        <v>171.84818423999999</v>
      </c>
      <c r="Y207" s="270">
        <v>34.344660194174757</v>
      </c>
      <c r="Z207" s="270">
        <v>19.22727272727273</v>
      </c>
      <c r="AA207" s="270">
        <v>46.428067078552509</v>
      </c>
      <c r="AB207" s="271" t="s">
        <v>2688</v>
      </c>
      <c r="AC207" s="270">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f>IFERROR(AVERAGE('Dry_Litterbag Placem_Collection'!O208,'Dry_Litterbag Placem_Collection'!R208),"")</f>
        <v>6.4</v>
      </c>
      <c r="AI207" s="290">
        <f>IFERROR(AVERAGE('Dry_Litterbag Placem_Collection'!N208,'Dry_Litterbag Placem_Collection'!Q208),"")</f>
        <v>27.799999999999997</v>
      </c>
      <c r="AJ207">
        <v>-2.439403972</v>
      </c>
      <c r="AK207">
        <v>34.838404959999998</v>
      </c>
      <c r="AL207" s="289" t="str">
        <f>IF(ISNUMBER(SEARCH("C", 'Dry_Litterbag Placem_Collection'!S208)),"YES","")</f>
        <v/>
      </c>
      <c r="AM207" s="289" t="str">
        <f>IF(ISNUMBER(SEARCH("H", 'Dry_Litterbag Placem_Collection'!S208)),"YES","")</f>
        <v/>
      </c>
      <c r="AN207" s="289" t="str">
        <f>IF(ISNUMBER(SEARCH("R", 'Dry_Litterbag Placem_Collection'!S208)),"YES","")</f>
        <v>YES</v>
      </c>
    </row>
    <row r="208" spans="1:40" ht="15" customHeight="1">
      <c r="A208" s="281" t="s">
        <v>2677</v>
      </c>
      <c r="B208" s="282">
        <f>'Dry_Litterbag Placem_Collection'!A209</f>
        <v>207</v>
      </c>
      <c r="C208" s="282" t="str">
        <f>'Dry_Litterbag Placem_Collection'!B209</f>
        <v xml:space="preserve">Mwantimba
</v>
      </c>
      <c r="D208" s="282" t="s">
        <v>2460</v>
      </c>
      <c r="E208" s="282" t="s">
        <v>2527</v>
      </c>
      <c r="F208" s="282">
        <v>4</v>
      </c>
      <c r="G208" s="283" t="str">
        <f>'Dry_Litterbag Placem_Collection'!C209</f>
        <v>Wet_Ag3_CG4</v>
      </c>
      <c r="H208" s="284" t="s">
        <v>2559</v>
      </c>
      <c r="I208" s="285" t="s">
        <v>1147</v>
      </c>
      <c r="J208" s="282" t="str">
        <f>IF(ISBLANK('Dry_Litterbag Placem_Collection'!J209),"","G"&amp;""&amp;'Dry_Litterbag Placem_Collection'!J209)</f>
        <v>G234</v>
      </c>
      <c r="K208" s="286">
        <f>IFERROR(INDEX('Green_rooibos initial weight'!$C$5:$C$1749,MATCH(J208, 'Green_rooibos initial weight'!$A$5:$A$1749,0)),"")</f>
        <v>2.13</v>
      </c>
      <c r="L208" s="286">
        <f t="shared" si="13"/>
        <v>1.8801999999999999</v>
      </c>
      <c r="M208" s="291"/>
      <c r="N208" s="291"/>
      <c r="O208" s="286">
        <f>IF(IFERROR(INDEX('Both teabags AfterDry'!$D$3:$D$900,MATCH(J208,'Both teabags AfterDry'!$A$3:$A$900,0)),"")="","",(IFERROR(INDEX('Both teabags AfterDry'!$D$3:$D$900,MATCH(J208,'Both teabags AfterDry'!$A$3:$A$900,0)),"")))</f>
        <v>0.745</v>
      </c>
      <c r="P208" s="286">
        <f t="shared" si="14"/>
        <v>0.59440000000000004</v>
      </c>
      <c r="Q208" s="291"/>
      <c r="R208" s="291"/>
      <c r="S208" s="287">
        <f>'Dry_Litterbag Placem_Collection'!E209</f>
        <v>42942</v>
      </c>
      <c r="T208" s="287">
        <f>IF('Dry_Litterbag Placem_Collection'!G209="","",'Dry_Litterbag Placem_Collection'!G209)</f>
        <v>43004</v>
      </c>
      <c r="U208" s="288">
        <f t="shared" si="12"/>
        <v>62</v>
      </c>
      <c r="V208" s="286">
        <f t="shared" si="15"/>
        <v>1.2857999999999998</v>
      </c>
      <c r="W208" s="286"/>
      <c r="X208" s="289">
        <f>IFERROR(INDEX(Rainfall_Dry!$O$2:$O$217,MATCH(B208, Rainfall_Dry!$A$2:$A$217,0)),"")</f>
        <v>171.84818423999999</v>
      </c>
      <c r="Y208" s="270">
        <v>27.96</v>
      </c>
      <c r="Z208" s="270">
        <v>4.9200000000000017</v>
      </c>
      <c r="AA208" s="270">
        <v>67.12</v>
      </c>
      <c r="AB208" s="271" t="s">
        <v>2688</v>
      </c>
      <c r="AC208" s="270">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f>IFERROR(AVERAGE('Dry_Litterbag Placem_Collection'!O209,'Dry_Litterbag Placem_Collection'!R209),"")</f>
        <v>4.3</v>
      </c>
      <c r="AI208" s="290">
        <f>IFERROR(AVERAGE('Dry_Litterbag Placem_Collection'!N209,'Dry_Litterbag Placem_Collection'!Q209),"")</f>
        <v>29.6</v>
      </c>
      <c r="AJ208">
        <v>-2.4396949910000001</v>
      </c>
      <c r="AK208">
        <v>34.838574029999997</v>
      </c>
      <c r="AL208" s="289" t="str">
        <f>IF(ISNUMBER(SEARCH("C", 'Dry_Litterbag Placem_Collection'!S209)),"YES","")</f>
        <v/>
      </c>
      <c r="AM208" s="289" t="str">
        <f>IF(ISNUMBER(SEARCH("H", 'Dry_Litterbag Placem_Collection'!S209)),"YES","")</f>
        <v/>
      </c>
      <c r="AN208" s="289" t="str">
        <f>IF(ISNUMBER(SEARCH("R", 'Dry_Litterbag Placem_Collection'!S209)),"YES","")</f>
        <v>YES</v>
      </c>
    </row>
    <row r="209" spans="1:40" ht="15" customHeight="1">
      <c r="A209" s="281" t="s">
        <v>2677</v>
      </c>
      <c r="B209" s="282">
        <f>'Dry_Litterbag Placem_Collection'!A210</f>
        <v>208</v>
      </c>
      <c r="C209" s="282" t="str">
        <f>'Dry_Litterbag Placem_Collection'!B210</f>
        <v xml:space="preserve">Mwantimba
</v>
      </c>
      <c r="D209" s="282" t="s">
        <v>2460</v>
      </c>
      <c r="E209" s="282" t="s">
        <v>2527</v>
      </c>
      <c r="F209" s="282">
        <v>3</v>
      </c>
      <c r="G209" s="283" t="str">
        <f>'Dry_Litterbag Placem_Collection'!C210</f>
        <v>Wet_Ag4_CG3</v>
      </c>
      <c r="H209" s="284" t="s">
        <v>2559</v>
      </c>
      <c r="I209" s="285" t="s">
        <v>1147</v>
      </c>
      <c r="J209" s="282" t="str">
        <f>IF(ISBLANK('Dry_Litterbag Placem_Collection'!J210),"","G"&amp;""&amp;'Dry_Litterbag Placem_Collection'!J210)</f>
        <v>G412</v>
      </c>
      <c r="K209" s="286">
        <f>IFERROR(INDEX('Green_rooibos initial weight'!$C$5:$C$1749,MATCH(J209, 'Green_rooibos initial weight'!$A$5:$A$1749,0)),"")</f>
        <v>2.0049999999999999</v>
      </c>
      <c r="L209" s="286">
        <f t="shared" si="13"/>
        <v>1.7551999999999999</v>
      </c>
      <c r="M209" s="291"/>
      <c r="N209" s="291"/>
      <c r="O209" s="286">
        <f>IF(IFERROR(INDEX('Both teabags AfterDry'!$D$3:$D$900,MATCH(J209,'Both teabags AfterDry'!$A$3:$A$900,0)),"")="","",(IFERROR(INDEX('Both teabags AfterDry'!$D$3:$D$900,MATCH(J209,'Both teabags AfterDry'!$A$3:$A$900,0)),"")))</f>
        <v>0.72499999999999998</v>
      </c>
      <c r="P209" s="286">
        <f t="shared" si="14"/>
        <v>0.57440000000000002</v>
      </c>
      <c r="Q209" s="291"/>
      <c r="R209" s="291"/>
      <c r="S209" s="287">
        <f>'Dry_Litterbag Placem_Collection'!E210</f>
        <v>42942</v>
      </c>
      <c r="T209" s="287">
        <f>IF('Dry_Litterbag Placem_Collection'!G210="","",'Dry_Litterbag Placem_Collection'!G210)</f>
        <v>43004</v>
      </c>
      <c r="U209" s="288">
        <f t="shared" si="12"/>
        <v>62</v>
      </c>
      <c r="V209" s="286">
        <f t="shared" si="15"/>
        <v>1.1807999999999998</v>
      </c>
      <c r="W209" s="286"/>
      <c r="X209" s="289">
        <f>IFERROR(INDEX(Rainfall_Dry!$O$2:$O$217,MATCH(B209, Rainfall_Dry!$A$2:$A$217,0)),"")</f>
        <v>171.84818423999999</v>
      </c>
      <c r="Y209" s="270">
        <v>17.96</v>
      </c>
      <c r="Z209" s="270">
        <v>4.9199999999999982</v>
      </c>
      <c r="AA209" s="270">
        <v>77.12</v>
      </c>
      <c r="AB209" s="271" t="s">
        <v>2689</v>
      </c>
      <c r="AC209" s="270">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f>IFERROR(AVERAGE('Dry_Litterbag Placem_Collection'!O210,'Dry_Litterbag Placem_Collection'!R210),"")</f>
        <v>6.2</v>
      </c>
      <c r="AI209" s="290">
        <f>IFERROR(AVERAGE('Dry_Litterbag Placem_Collection'!N210,'Dry_Litterbag Placem_Collection'!Q210),"")</f>
        <v>29.1</v>
      </c>
      <c r="AJ209">
        <v>-2.4395990190000001</v>
      </c>
      <c r="AK209">
        <v>34.838418959999998</v>
      </c>
      <c r="AL209" s="289" t="str">
        <f>IF(ISNUMBER(SEARCH("C", 'Dry_Litterbag Placem_Collection'!S210)),"YES","")</f>
        <v/>
      </c>
      <c r="AM209" s="289" t="str">
        <f>IF(ISNUMBER(SEARCH("H", 'Dry_Litterbag Placem_Collection'!S210)),"YES","")</f>
        <v>YES</v>
      </c>
      <c r="AN209" s="289" t="str">
        <f>IF(ISNUMBER(SEARCH("R", 'Dry_Litterbag Placem_Collection'!S210)),"YES","")</f>
        <v>YES</v>
      </c>
    </row>
    <row r="210" spans="1:40" ht="15" customHeight="1">
      <c r="A210" s="281" t="s">
        <v>2677</v>
      </c>
      <c r="B210" s="282">
        <f>'Dry_Litterbag Placem_Collection'!A211</f>
        <v>209</v>
      </c>
      <c r="C210" s="282" t="str">
        <f>'Dry_Litterbag Placem_Collection'!B211</f>
        <v xml:space="preserve">Mwantimba
</v>
      </c>
      <c r="D210" s="282" t="s">
        <v>2460</v>
      </c>
      <c r="E210" s="282" t="s">
        <v>2527</v>
      </c>
      <c r="F210" s="282">
        <v>2</v>
      </c>
      <c r="G210" s="283" t="str">
        <f>'Dry_Litterbag Placem_Collection'!C211</f>
        <v>Wet_P1_CG2</v>
      </c>
      <c r="H210" s="284" t="s">
        <v>2559</v>
      </c>
      <c r="I210" s="285" t="s">
        <v>1147</v>
      </c>
      <c r="J210" s="282" t="str">
        <f>IF(ISBLANK('Dry_Litterbag Placem_Collection'!J211),"","G"&amp;""&amp;'Dry_Litterbag Placem_Collection'!J211)</f>
        <v>G94</v>
      </c>
      <c r="K210" s="286">
        <f>IFERROR(INDEX('Green_rooibos initial weight'!$C$5:$C$1749,MATCH(J210, 'Green_rooibos initial weight'!$A$5:$A$1749,0)),"")</f>
        <v>2.0630000000000002</v>
      </c>
      <c r="L210" s="286">
        <f t="shared" si="13"/>
        <v>1.8132000000000001</v>
      </c>
      <c r="M210" s="291"/>
      <c r="N210" s="291"/>
      <c r="O210" s="286" t="str">
        <f>IF(IFERROR(INDEX('Both teabags AfterDry'!$D$3:$D$900,MATCH(J210,'Both teabags AfterDry'!$A$3:$A$900,0)),"")="","",(IFERROR(INDEX('Both teabags AfterDry'!$D$3:$D$900,MATCH(J210,'Both teabags AfterDry'!$A$3:$A$900,0)),"")))</f>
        <v/>
      </c>
      <c r="P210" s="286" t="str">
        <f t="shared" si="14"/>
        <v/>
      </c>
      <c r="Q210" s="291"/>
      <c r="R210" s="291"/>
      <c r="S210" s="287">
        <f>'Dry_Litterbag Placem_Collection'!E211</f>
        <v>42942</v>
      </c>
      <c r="T210" s="287">
        <f>IF('Dry_Litterbag Placem_Collection'!G211="","",'Dry_Litterbag Placem_Collection'!G211)</f>
        <v>43004</v>
      </c>
      <c r="U210" s="288">
        <f t="shared" si="12"/>
        <v>62</v>
      </c>
      <c r="V210" s="286" t="str">
        <f t="shared" si="15"/>
        <v/>
      </c>
      <c r="W210" s="286"/>
      <c r="X210" s="289">
        <f>IFERROR(INDEX(Rainfall_Dry!$O$2:$O$217,MATCH(B210, Rainfall_Dry!$A$2:$A$217,0)),"")</f>
        <v>171.84818423999999</v>
      </c>
      <c r="Y210" s="270">
        <v>31.214836424255054</v>
      </c>
      <c r="Z210" s="270">
        <v>11.377370285476141</v>
      </c>
      <c r="AA210" s="270">
        <v>57.407793290268799</v>
      </c>
      <c r="AB210" s="271" t="s">
        <v>2688</v>
      </c>
      <c r="AC210" s="270">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f>IFERROR(AVERAGE('Dry_Litterbag Placem_Collection'!O211,'Dry_Litterbag Placem_Collection'!R211),"")</f>
        <v>8.6000000000000014</v>
      </c>
      <c r="AI210" s="290">
        <f>IFERROR(AVERAGE('Dry_Litterbag Placem_Collection'!N211,'Dry_Litterbag Placem_Collection'!Q211),"")</f>
        <v>29.6</v>
      </c>
      <c r="AJ210">
        <v>-2.4396450349999999</v>
      </c>
      <c r="AK210">
        <v>34.83836599</v>
      </c>
      <c r="AL210" s="289" t="str">
        <f>IF(ISNUMBER(SEARCH("C", 'Dry_Litterbag Placem_Collection'!S211)),"YES","")</f>
        <v/>
      </c>
      <c r="AM210" s="289" t="str">
        <f>IF(ISNUMBER(SEARCH("H", 'Dry_Litterbag Placem_Collection'!S211)),"YES","")</f>
        <v/>
      </c>
      <c r="AN210" s="289" t="str">
        <f>IF(ISNUMBER(SEARCH("R", 'Dry_Litterbag Placem_Collection'!S211)),"YES","")</f>
        <v>YES</v>
      </c>
    </row>
    <row r="211" spans="1:40" ht="15" customHeight="1">
      <c r="A211" s="281" t="s">
        <v>2677</v>
      </c>
      <c r="B211" s="282">
        <f>'Dry_Litterbag Placem_Collection'!A212</f>
        <v>210</v>
      </c>
      <c r="C211" s="282" t="str">
        <f>'Dry_Litterbag Placem_Collection'!B212</f>
        <v xml:space="preserve">Mwantimba
</v>
      </c>
      <c r="D211" s="282" t="s">
        <v>2460</v>
      </c>
      <c r="E211" s="282" t="s">
        <v>2527</v>
      </c>
      <c r="F211" s="282">
        <v>4</v>
      </c>
      <c r="G211" s="283" t="str">
        <f>'Dry_Litterbag Placem_Collection'!C212</f>
        <v>Wet_P2_CG4</v>
      </c>
      <c r="H211" s="284" t="s">
        <v>2559</v>
      </c>
      <c r="I211" s="285" t="s">
        <v>1147</v>
      </c>
      <c r="J211" s="282" t="str">
        <f>IF(ISBLANK('Dry_Litterbag Placem_Collection'!J212),"","G"&amp;""&amp;'Dry_Litterbag Placem_Collection'!J212)</f>
        <v>G93</v>
      </c>
      <c r="K211" s="286">
        <f>IFERROR(INDEX('Green_rooibos initial weight'!$C$5:$C$1749,MATCH(J211, 'Green_rooibos initial weight'!$A$5:$A$1749,0)),"")</f>
        <v>2.1230000000000002</v>
      </c>
      <c r="L211" s="286">
        <f t="shared" si="13"/>
        <v>1.8732000000000002</v>
      </c>
      <c r="M211" s="291"/>
      <c r="N211" s="291"/>
      <c r="O211" s="286">
        <f>IF(IFERROR(INDEX('Both teabags AfterDry'!$D$3:$D$900,MATCH(J211,'Both teabags AfterDry'!$A$3:$A$900,0)),"")="","",(IFERROR(INDEX('Both teabags AfterDry'!$D$3:$D$900,MATCH(J211,'Both teabags AfterDry'!$A$3:$A$900,0)),"")))</f>
        <v>0.80600000000000005</v>
      </c>
      <c r="P211" s="286">
        <f t="shared" si="14"/>
        <v>0.65539999999999998</v>
      </c>
      <c r="Q211" s="291"/>
      <c r="R211" s="291"/>
      <c r="S211" s="287">
        <f>'Dry_Litterbag Placem_Collection'!E212</f>
        <v>42942</v>
      </c>
      <c r="T211" s="287">
        <f>IF('Dry_Litterbag Placem_Collection'!G212="","",'Dry_Litterbag Placem_Collection'!G212)</f>
        <v>43004</v>
      </c>
      <c r="U211" s="288">
        <f t="shared" si="12"/>
        <v>62</v>
      </c>
      <c r="V211" s="286">
        <f t="shared" si="15"/>
        <v>1.2178000000000002</v>
      </c>
      <c r="W211" s="286"/>
      <c r="X211" s="289">
        <f>IFERROR(INDEX(Rainfall_Dry!$O$2:$O$217,MATCH(B211, Rainfall_Dry!$A$2:$A$217,0)),"")</f>
        <v>171.84818423999999</v>
      </c>
      <c r="Y211" s="270">
        <v>33.96</v>
      </c>
      <c r="Z211" s="270">
        <v>8.9200000000000017</v>
      </c>
      <c r="AA211" s="270">
        <v>57.12</v>
      </c>
      <c r="AB211" s="271" t="s">
        <v>2688</v>
      </c>
      <c r="AC211" s="270">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f>IFERROR(AVERAGE('Dry_Litterbag Placem_Collection'!O212,'Dry_Litterbag Placem_Collection'!R212),"")</f>
        <v>6.1</v>
      </c>
      <c r="AI211" s="290">
        <f>IFERROR(AVERAGE('Dry_Litterbag Placem_Collection'!N212,'Dry_Litterbag Placem_Collection'!Q212),"")</f>
        <v>27.5</v>
      </c>
      <c r="AJ211">
        <v>-2.4396949910000001</v>
      </c>
      <c r="AK211">
        <v>34.838574029999997</v>
      </c>
      <c r="AL211" s="289" t="str">
        <f>IF(ISNUMBER(SEARCH("C", 'Dry_Litterbag Placem_Collection'!S212)),"YES","")</f>
        <v>YES</v>
      </c>
      <c r="AM211" s="289" t="str">
        <f>IF(ISNUMBER(SEARCH("H", 'Dry_Litterbag Placem_Collection'!S212)),"YES","")</f>
        <v/>
      </c>
      <c r="AN211" s="289" t="str">
        <f>IF(ISNUMBER(SEARCH("R", 'Dry_Litterbag Placem_Collection'!S212)),"YES","")</f>
        <v>YES</v>
      </c>
    </row>
    <row r="212" spans="1:40" ht="15" customHeight="1">
      <c r="A212" s="281" t="s">
        <v>2677</v>
      </c>
      <c r="B212" s="282">
        <f>'Dry_Litterbag Placem_Collection'!A213</f>
        <v>211</v>
      </c>
      <c r="C212" s="282" t="str">
        <f>'Dry_Litterbag Placem_Collection'!B213</f>
        <v xml:space="preserve">Mwantimba
</v>
      </c>
      <c r="D212" s="282" t="s">
        <v>2460</v>
      </c>
      <c r="E212" s="282" t="s">
        <v>2527</v>
      </c>
      <c r="F212" s="282">
        <v>1</v>
      </c>
      <c r="G212" s="283" t="str">
        <f>'Dry_Litterbag Placem_Collection'!C213</f>
        <v>Wet_P3_CG1</v>
      </c>
      <c r="H212" s="284" t="s">
        <v>2559</v>
      </c>
      <c r="I212" s="285" t="s">
        <v>1147</v>
      </c>
      <c r="J212" s="282" t="str">
        <f>IF(ISBLANK('Dry_Litterbag Placem_Collection'!J213),"","G"&amp;""&amp;'Dry_Litterbag Placem_Collection'!J213)</f>
        <v>G26</v>
      </c>
      <c r="K212" s="286">
        <f>IFERROR(INDEX('Green_rooibos initial weight'!$C$5:$C$1749,MATCH(J212, 'Green_rooibos initial weight'!$A$5:$A$1749,0)),"")</f>
        <v>2.1059999999999999</v>
      </c>
      <c r="L212" s="286">
        <f t="shared" si="13"/>
        <v>1.8561999999999999</v>
      </c>
      <c r="M212" s="291"/>
      <c r="N212" s="291"/>
      <c r="O212" s="286">
        <f>IF(IFERROR(INDEX('Both teabags AfterDry'!$D$3:$D$900,MATCH(J212,'Both teabags AfterDry'!$A$3:$A$900,0)),"")="","",(IFERROR(INDEX('Both teabags AfterDry'!$D$3:$D$900,MATCH(J212,'Both teabags AfterDry'!$A$3:$A$900,0)),"")))</f>
        <v>0.38400000000000001</v>
      </c>
      <c r="P212" s="286">
        <f t="shared" si="14"/>
        <v>0.2334</v>
      </c>
      <c r="Q212" s="291"/>
      <c r="R212" s="291"/>
      <c r="S212" s="287">
        <f>'Dry_Litterbag Placem_Collection'!E213</f>
        <v>42942</v>
      </c>
      <c r="T212" s="287">
        <f>IF('Dry_Litterbag Placem_Collection'!G213="","",'Dry_Litterbag Placem_Collection'!G213)</f>
        <v>43004</v>
      </c>
      <c r="U212" s="288">
        <f t="shared" si="12"/>
        <v>62</v>
      </c>
      <c r="V212" s="286">
        <f t="shared" si="15"/>
        <v>1.6227999999999998</v>
      </c>
      <c r="W212" s="286"/>
      <c r="X212" s="289">
        <f>IFERROR(INDEX(Rainfall_Dry!$O$2:$O$217,MATCH(B212, Rainfall_Dry!$A$2:$A$217,0)),"")</f>
        <v>171.84818423999999</v>
      </c>
      <c r="Y212" s="270">
        <v>39.96</v>
      </c>
      <c r="Z212" s="270">
        <v>12.920000000000002</v>
      </c>
      <c r="AA212" s="270">
        <v>47.12</v>
      </c>
      <c r="AB212" s="271" t="s">
        <v>2692</v>
      </c>
      <c r="AC212" s="270">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f>IFERROR(AVERAGE('Dry_Litterbag Placem_Collection'!O213,'Dry_Litterbag Placem_Collection'!R213),"")</f>
        <v>7.55</v>
      </c>
      <c r="AI212" s="290">
        <f>IFERROR(AVERAGE('Dry_Litterbag Placem_Collection'!N213,'Dry_Litterbag Placem_Collection'!Q213),"")</f>
        <v>28</v>
      </c>
      <c r="AJ212">
        <v>-2.439403972</v>
      </c>
      <c r="AK212">
        <v>34.838404959999998</v>
      </c>
      <c r="AL212" s="289" t="str">
        <f>IF(ISNUMBER(SEARCH("C", 'Dry_Litterbag Placem_Collection'!S213)),"YES","")</f>
        <v/>
      </c>
      <c r="AM212" s="289" t="str">
        <f>IF(ISNUMBER(SEARCH("H", 'Dry_Litterbag Placem_Collection'!S213)),"YES","")</f>
        <v>YES</v>
      </c>
      <c r="AN212" s="289" t="str">
        <f>IF(ISNUMBER(SEARCH("R", 'Dry_Litterbag Placem_Collection'!S213)),"YES","")</f>
        <v/>
      </c>
    </row>
    <row r="213" spans="1:40" ht="15" customHeight="1">
      <c r="A213" s="281" t="s">
        <v>2677</v>
      </c>
      <c r="B213" s="282">
        <f>'Dry_Litterbag Placem_Collection'!A214</f>
        <v>215</v>
      </c>
      <c r="C213" s="282" t="str">
        <f>'Dry_Litterbag Placem_Collection'!B214</f>
        <v xml:space="preserve">Mwantimba
</v>
      </c>
      <c r="D213" s="282" t="s">
        <v>2460</v>
      </c>
      <c r="E213" s="282" t="s">
        <v>2527</v>
      </c>
      <c r="F213" s="282">
        <v>3</v>
      </c>
      <c r="G213" s="283" t="str">
        <f>'Dry_Litterbag Placem_Collection'!C214</f>
        <v>Wet_W3_CG1</v>
      </c>
      <c r="H213" s="284" t="s">
        <v>2559</v>
      </c>
      <c r="I213" s="285" t="s">
        <v>1147</v>
      </c>
      <c r="J213" s="282" t="str">
        <f>IF(ISBLANK('Dry_Litterbag Placem_Collection'!J214),"","G"&amp;""&amp;'Dry_Litterbag Placem_Collection'!J214)</f>
        <v>G169</v>
      </c>
      <c r="K213" s="286">
        <f>IFERROR(INDEX('Green_rooibos initial weight'!$C$5:$C$1749,MATCH(J213, 'Green_rooibos initial weight'!$A$5:$A$1749,0)),"")</f>
        <v>2.0649999999999999</v>
      </c>
      <c r="L213" s="286">
        <f t="shared" si="13"/>
        <v>1.8151999999999999</v>
      </c>
      <c r="M213" s="291"/>
      <c r="N213" s="291"/>
      <c r="O213" s="286">
        <f>IF(IFERROR(INDEX('Both teabags AfterDry'!$D$3:$D$900,MATCH(J213,'Both teabags AfterDry'!$A$3:$A$900,0)),"")="","",(IFERROR(INDEX('Both teabags AfterDry'!$D$3:$D$900,MATCH(J213,'Both teabags AfterDry'!$A$3:$A$900,0)),"")))</f>
        <v>0.70899999999999996</v>
      </c>
      <c r="P213" s="286">
        <f t="shared" si="14"/>
        <v>0.55840000000000001</v>
      </c>
      <c r="Q213" s="291"/>
      <c r="R213" s="291"/>
      <c r="S213" s="287">
        <f>'Dry_Litterbag Placem_Collection'!E214</f>
        <v>42942</v>
      </c>
      <c r="T213" s="287">
        <f>IF('Dry_Litterbag Placem_Collection'!G214="","",'Dry_Litterbag Placem_Collection'!G214)</f>
        <v>43004</v>
      </c>
      <c r="U213" s="288">
        <f t="shared" si="12"/>
        <v>62</v>
      </c>
      <c r="V213" s="286">
        <f t="shared" si="15"/>
        <v>1.2567999999999999</v>
      </c>
      <c r="W213" s="286"/>
      <c r="X213" s="289" t="str">
        <f>IFERROR(INDEX(Rainfall_Dry!$O$2:$O$217,MATCH(B213, Rainfall_Dry!$A$2:$A$217,0)),"")</f>
        <v/>
      </c>
      <c r="Y213" s="270">
        <v>27.96</v>
      </c>
      <c r="Z213" s="270">
        <v>4.9200000000000017</v>
      </c>
      <c r="AA213" s="270">
        <v>67.12</v>
      </c>
      <c r="AB213" s="271" t="s">
        <v>2688</v>
      </c>
      <c r="AC213" s="270">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f>IFERROR(AVERAGE('Dry_Litterbag Placem_Collection'!O214,'Dry_Litterbag Placem_Collection'!R214),"")</f>
        <v>4.3</v>
      </c>
      <c r="AI213" s="290">
        <f>IFERROR(AVERAGE('Dry_Litterbag Placem_Collection'!N214,'Dry_Litterbag Placem_Collection'!Q214),"")</f>
        <v>28.75</v>
      </c>
      <c r="AJ213">
        <v>-2.4395990190000001</v>
      </c>
      <c r="AK213">
        <v>34.838418959999998</v>
      </c>
      <c r="AL213" s="289" t="str">
        <f>IF(ISNUMBER(SEARCH("C", 'Dry_Litterbag Placem_Collection'!S214)),"YES","")</f>
        <v/>
      </c>
      <c r="AM213" s="289" t="str">
        <f>IF(ISNUMBER(SEARCH("H", 'Dry_Litterbag Placem_Collection'!S214)),"YES","")</f>
        <v/>
      </c>
      <c r="AN213" s="289" t="str">
        <f>IF(ISNUMBER(SEARCH("R", 'Dry_Litterbag Placem_Collection'!S214)),"YES","")</f>
        <v/>
      </c>
    </row>
    <row r="214" spans="1:40" ht="15" customHeight="1">
      <c r="A214" s="281" t="s">
        <v>2677</v>
      </c>
      <c r="B214" s="282">
        <f>'Dry_Litterbag Placem_Collection'!A215</f>
        <v>212</v>
      </c>
      <c r="C214" s="282" t="str">
        <f>'Dry_Litterbag Placem_Collection'!B215</f>
        <v xml:space="preserve">Mwantimba
</v>
      </c>
      <c r="D214" s="282" t="s">
        <v>2460</v>
      </c>
      <c r="E214" s="282" t="s">
        <v>2527</v>
      </c>
      <c r="F214" s="282">
        <v>4</v>
      </c>
      <c r="G214" s="283" t="str">
        <f>'Dry_Litterbag Placem_Collection'!C215</f>
        <v>Wet_P4_CG3</v>
      </c>
      <c r="H214" s="284" t="s">
        <v>2559</v>
      </c>
      <c r="I214" s="285" t="s">
        <v>1147</v>
      </c>
      <c r="J214" s="282" t="str">
        <f>IF(ISBLANK('Dry_Litterbag Placem_Collection'!J215),"","G"&amp;""&amp;'Dry_Litterbag Placem_Collection'!J215)</f>
        <v>G68</v>
      </c>
      <c r="K214" s="286">
        <f>IFERROR(INDEX('Green_rooibos initial weight'!$C$5:$C$1749,MATCH(J214, 'Green_rooibos initial weight'!$A$5:$A$1749,0)),"")</f>
        <v>1.921</v>
      </c>
      <c r="L214" s="286">
        <f t="shared" si="13"/>
        <v>1.6712</v>
      </c>
      <c r="M214" s="291"/>
      <c r="N214" s="291"/>
      <c r="O214" s="286">
        <f>IF(IFERROR(INDEX('Both teabags AfterDry'!$D$3:$D$900,MATCH(J214,'Both teabags AfterDry'!$A$3:$A$900,0)),"")="","",(IFERROR(INDEX('Both teabags AfterDry'!$D$3:$D$900,MATCH(J214,'Both teabags AfterDry'!$A$3:$A$900,0)),"")))</f>
        <v>0.71</v>
      </c>
      <c r="P214" s="286">
        <f t="shared" si="14"/>
        <v>0.5593999999999999</v>
      </c>
      <c r="Q214" s="291"/>
      <c r="R214" s="291"/>
      <c r="S214" s="287">
        <f>'Dry_Litterbag Placem_Collection'!E215</f>
        <v>42942</v>
      </c>
      <c r="T214" s="287">
        <f>IF('Dry_Litterbag Placem_Collection'!G215="","",'Dry_Litterbag Placem_Collection'!G215)</f>
        <v>43004</v>
      </c>
      <c r="U214" s="288">
        <f t="shared" si="12"/>
        <v>62</v>
      </c>
      <c r="V214" s="286">
        <f t="shared" si="15"/>
        <v>1.1118000000000001</v>
      </c>
      <c r="W214" s="286"/>
      <c r="X214" s="289">
        <f>IFERROR(INDEX(Rainfall_Dry!$O$2:$O$217,MATCH(B214, Rainfall_Dry!$A$2:$A$217,0)),"")</f>
        <v>171.84818423999999</v>
      </c>
      <c r="Y214" s="270">
        <v>21.96</v>
      </c>
      <c r="Z214" s="270">
        <v>4.9199999999999982</v>
      </c>
      <c r="AA214" s="270">
        <v>73.12</v>
      </c>
      <c r="AB214" s="271" t="s">
        <v>2688</v>
      </c>
      <c r="AC214" s="270">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f>IFERROR(AVERAGE('Dry_Litterbag Placem_Collection'!O215,'Dry_Litterbag Placem_Collection'!R215),"")</f>
        <v>8.1499999999999986</v>
      </c>
      <c r="AI214" s="290">
        <f>IFERROR(AVERAGE('Dry_Litterbag Placem_Collection'!N215,'Dry_Litterbag Placem_Collection'!Q215),"")</f>
        <v>28.25</v>
      </c>
      <c r="AJ214">
        <v>-2.4396949910000001</v>
      </c>
      <c r="AK214">
        <v>34.838574029999997</v>
      </c>
      <c r="AL214" s="289" t="str">
        <f>IF(ISNUMBER(SEARCH("C", 'Dry_Litterbag Placem_Collection'!S215)),"YES","")</f>
        <v/>
      </c>
      <c r="AM214" s="289" t="str">
        <f>IF(ISNUMBER(SEARCH("H", 'Dry_Litterbag Placem_Collection'!S215)),"YES","")</f>
        <v>YES</v>
      </c>
      <c r="AN214" s="289" t="str">
        <f>IF(ISNUMBER(SEARCH("R", 'Dry_Litterbag Placem_Collection'!S215)),"YES","")</f>
        <v>YES</v>
      </c>
    </row>
    <row r="215" spans="1:40" ht="15" customHeight="1">
      <c r="A215" s="281" t="s">
        <v>2677</v>
      </c>
      <c r="B215" s="282">
        <f>'Dry_Litterbag Placem_Collection'!A216</f>
        <v>213</v>
      </c>
      <c r="C215" s="282" t="str">
        <f>'Dry_Litterbag Placem_Collection'!B216</f>
        <v>Handajega</v>
      </c>
      <c r="D215" s="282" t="s">
        <v>2460</v>
      </c>
      <c r="E215" s="282" t="s">
        <v>2527</v>
      </c>
      <c r="F215" s="282">
        <v>3</v>
      </c>
      <c r="G215" s="283" t="str">
        <f>'Dry_Litterbag Placem_Collection'!C216</f>
        <v>Wet_W1_CG4</v>
      </c>
      <c r="H215" s="284" t="s">
        <v>2559</v>
      </c>
      <c r="I215" s="285" t="s">
        <v>1147</v>
      </c>
      <c r="J215" s="282" t="str">
        <f>IF(ISBLANK('Dry_Litterbag Placem_Collection'!J216),"","G"&amp;""&amp;'Dry_Litterbag Placem_Collection'!J216)</f>
        <v>G143</v>
      </c>
      <c r="K215" s="286">
        <f>IFERROR(INDEX('Green_rooibos initial weight'!$C$5:$C$1749,MATCH(J215, 'Green_rooibos initial weight'!$A$5:$A$1749,0)),"")</f>
        <v>1.9450000000000001</v>
      </c>
      <c r="L215" s="286">
        <f t="shared" si="13"/>
        <v>1.6952</v>
      </c>
      <c r="M215" s="291"/>
      <c r="N215" s="291"/>
      <c r="O215" s="286">
        <f>IF(IFERROR(INDEX('Both teabags AfterDry'!$D$3:$D$900,MATCH(J215,'Both teabags AfterDry'!$A$3:$A$900,0)),"")="","",(IFERROR(INDEX('Both teabags AfterDry'!$D$3:$D$900,MATCH(J215,'Both teabags AfterDry'!$A$3:$A$900,0)),"")))</f>
        <v>0.57899999999999996</v>
      </c>
      <c r="P215" s="286">
        <f t="shared" si="14"/>
        <v>0.42839999999999995</v>
      </c>
      <c r="Q215" s="291"/>
      <c r="R215" s="291"/>
      <c r="S215" s="287">
        <f>'Dry_Litterbag Placem_Collection'!E216</f>
        <v>42942</v>
      </c>
      <c r="T215" s="287">
        <f>IF('Dry_Litterbag Placem_Collection'!G216="","",'Dry_Litterbag Placem_Collection'!G216)</f>
        <v>43004</v>
      </c>
      <c r="U215" s="288">
        <f t="shared" si="12"/>
        <v>62</v>
      </c>
      <c r="V215" s="286">
        <f t="shared" si="15"/>
        <v>1.2668000000000001</v>
      </c>
      <c r="W215" s="286"/>
      <c r="X215" s="289">
        <f>IFERROR(INDEX(Rainfall_Dry!$O$2:$O$217,MATCH(B215, Rainfall_Dry!$A$2:$A$217,0)),"")</f>
        <v>171.84818423999999</v>
      </c>
      <c r="Y215" s="270">
        <v>23.96</v>
      </c>
      <c r="Z215" s="270">
        <v>4.9199999999999982</v>
      </c>
      <c r="AA215" s="270">
        <v>71.12</v>
      </c>
      <c r="AB215" s="271" t="s">
        <v>2688</v>
      </c>
      <c r="AC215" s="270">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f>IFERROR(AVERAGE('Dry_Litterbag Placem_Collection'!O216,'Dry_Litterbag Placem_Collection'!R216),"")</f>
        <v>4.3499999999999996</v>
      </c>
      <c r="AI215" s="290">
        <f>IFERROR(AVERAGE('Dry_Litterbag Placem_Collection'!N216,'Dry_Litterbag Placem_Collection'!Q216),"")</f>
        <v>29.1</v>
      </c>
      <c r="AJ215">
        <v>-2.4396949910000001</v>
      </c>
      <c r="AK215">
        <v>34.838574029999997</v>
      </c>
      <c r="AL215" s="289" t="str">
        <f>IF(ISNUMBER(SEARCH("C", 'Dry_Litterbag Placem_Collection'!S216)),"YES","")</f>
        <v/>
      </c>
      <c r="AM215" s="289" t="str">
        <f>IF(ISNUMBER(SEARCH("H", 'Dry_Litterbag Placem_Collection'!S216)),"YES","")</f>
        <v/>
      </c>
      <c r="AN215" s="289" t="str">
        <f>IF(ISNUMBER(SEARCH("R", 'Dry_Litterbag Placem_Collection'!S216)),"YES","")</f>
        <v>YES</v>
      </c>
    </row>
    <row r="216" spans="1:40" ht="15" customHeight="1">
      <c r="A216" s="281" t="s">
        <v>2677</v>
      </c>
      <c r="B216" s="282">
        <f>'Dry_Litterbag Placem_Collection'!A217</f>
        <v>214</v>
      </c>
      <c r="C216" s="282" t="str">
        <f>'Dry_Litterbag Placem_Collection'!B217</f>
        <v>Handajega</v>
      </c>
      <c r="D216" s="282" t="s">
        <v>2460</v>
      </c>
      <c r="E216" s="282" t="s">
        <v>2527</v>
      </c>
      <c r="F216" s="282">
        <v>1</v>
      </c>
      <c r="G216" s="283" t="str">
        <f>'Dry_Litterbag Placem_Collection'!C217</f>
        <v>Wet_W2_CG3</v>
      </c>
      <c r="H216" s="284" t="s">
        <v>2559</v>
      </c>
      <c r="I216" s="285" t="s">
        <v>1147</v>
      </c>
      <c r="J216" s="282" t="str">
        <f>IF(ISBLANK('Dry_Litterbag Placem_Collection'!J217),"","G"&amp;""&amp;'Dry_Litterbag Placem_Collection'!J217)</f>
        <v>G128</v>
      </c>
      <c r="K216" s="286">
        <f>IFERROR(INDEX('Green_rooibos initial weight'!$C$5:$C$1749,MATCH(J216, 'Green_rooibos initial weight'!$A$5:$A$1749,0)),"")</f>
        <v>2.0219999999999998</v>
      </c>
      <c r="L216" s="286">
        <f t="shared" si="13"/>
        <v>1.7721999999999998</v>
      </c>
      <c r="M216" s="291"/>
      <c r="N216" s="291"/>
      <c r="O216" s="286">
        <f>IF(IFERROR(INDEX('Both teabags AfterDry'!$D$3:$D$900,MATCH(J216,'Both teabags AfterDry'!$A$3:$A$900,0)),"")="","",(IFERROR(INDEX('Both teabags AfterDry'!$D$3:$D$900,MATCH(J216,'Both teabags AfterDry'!$A$3:$A$900,0)),"")))</f>
        <v>0.70599999999999996</v>
      </c>
      <c r="P216" s="286">
        <f t="shared" si="14"/>
        <v>0.55539999999999989</v>
      </c>
      <c r="Q216" s="291"/>
      <c r="R216" s="291"/>
      <c r="S216" s="287">
        <f>'Dry_Litterbag Placem_Collection'!E217</f>
        <v>42942</v>
      </c>
      <c r="T216" s="287">
        <f>IF('Dry_Litterbag Placem_Collection'!G217="","",'Dry_Litterbag Placem_Collection'!G217)</f>
        <v>43004</v>
      </c>
      <c r="U216" s="288">
        <f t="shared" si="12"/>
        <v>62</v>
      </c>
      <c r="V216" s="286">
        <f t="shared" si="15"/>
        <v>1.2167999999999999</v>
      </c>
      <c r="W216" s="286"/>
      <c r="X216" s="289">
        <f>IFERROR(INDEX(Rainfall_Dry!$O$2:$O$217,MATCH(B216, Rainfall_Dry!$A$2:$A$217,0)),"")</f>
        <v>171.84818423999999</v>
      </c>
      <c r="Y216" s="270">
        <v>25.96</v>
      </c>
      <c r="Z216" s="270">
        <v>8.9200000000000017</v>
      </c>
      <c r="AA216" s="270">
        <v>65.12</v>
      </c>
      <c r="AB216" s="271" t="s">
        <v>2688</v>
      </c>
      <c r="AC216" s="270">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f>IFERROR(AVERAGE('Dry_Litterbag Placem_Collection'!O217,'Dry_Litterbag Placem_Collection'!R217),"")</f>
        <v>6.3</v>
      </c>
      <c r="AI216" s="290">
        <f>IFERROR(AVERAGE('Dry_Litterbag Placem_Collection'!N217,'Dry_Litterbag Placem_Collection'!Q217),"")</f>
        <v>29.8</v>
      </c>
      <c r="AJ216">
        <v>-2.439403972</v>
      </c>
      <c r="AK216">
        <v>34.838404959999998</v>
      </c>
      <c r="AL216" s="289" t="str">
        <f>IF(ISNUMBER(SEARCH("C", 'Dry_Litterbag Placem_Collection'!S217)),"YES","")</f>
        <v/>
      </c>
      <c r="AM216" s="289" t="str">
        <f>IF(ISNUMBER(SEARCH("H", 'Dry_Litterbag Placem_Collection'!S217)),"YES","")</f>
        <v>YES</v>
      </c>
      <c r="AN216" s="289" t="str">
        <f>IF(ISNUMBER(SEARCH("R", 'Dry_Litterbag Placem_Collection'!S217)),"YES","")</f>
        <v/>
      </c>
    </row>
    <row r="217" spans="1:40" ht="15" customHeight="1">
      <c r="A217" s="281" t="s">
        <v>2677</v>
      </c>
      <c r="B217" s="282">
        <f>'Dry_Litterbag Placem_Collection'!A218</f>
        <v>216</v>
      </c>
      <c r="C217" s="282" t="str">
        <f>'Dry_Litterbag Placem_Collection'!B218</f>
        <v>Handajega</v>
      </c>
      <c r="D217" s="282" t="s">
        <v>2460</v>
      </c>
      <c r="E217" s="282" t="s">
        <v>2527</v>
      </c>
      <c r="F217" s="282">
        <v>2</v>
      </c>
      <c r="G217" s="283" t="str">
        <f>'Dry_Litterbag Placem_Collection'!C218</f>
        <v>Wet_W4_CG2</v>
      </c>
      <c r="H217" s="284" t="s">
        <v>2559</v>
      </c>
      <c r="I217" s="285" t="s">
        <v>1147</v>
      </c>
      <c r="J217" s="282" t="str">
        <f>IF(ISBLANK('Dry_Litterbag Placem_Collection'!J218),"","G"&amp;""&amp;'Dry_Litterbag Placem_Collection'!J218)</f>
        <v>G95</v>
      </c>
      <c r="K217" s="286">
        <f>IFERROR(INDEX('Green_rooibos initial weight'!$C$5:$C$1749,MATCH(J217, 'Green_rooibos initial weight'!$A$5:$A$1749,0)),"")</f>
        <v>2.1110000000000002</v>
      </c>
      <c r="L217" s="286">
        <f t="shared" si="13"/>
        <v>1.8612000000000002</v>
      </c>
      <c r="M217" s="291"/>
      <c r="N217" s="291"/>
      <c r="O217" s="286">
        <f>IF(IFERROR(INDEX('Both teabags AfterDry'!$D$3:$D$900,MATCH(J217,'Both teabags AfterDry'!$A$3:$A$900,0)),"")="","",(IFERROR(INDEX('Both teabags AfterDry'!$D$3:$D$900,MATCH(J217,'Both teabags AfterDry'!$A$3:$A$900,0)),"")))</f>
        <v>0.80600000000000005</v>
      </c>
      <c r="P217" s="286">
        <f t="shared" si="14"/>
        <v>0.65539999999999998</v>
      </c>
      <c r="Q217" s="291"/>
      <c r="R217" s="291"/>
      <c r="S217" s="287">
        <f>'Dry_Litterbag Placem_Collection'!E218</f>
        <v>42942</v>
      </c>
      <c r="T217" s="287">
        <f>IF('Dry_Litterbag Placem_Collection'!G218="","",'Dry_Litterbag Placem_Collection'!G218)</f>
        <v>43004</v>
      </c>
      <c r="U217" s="288">
        <f t="shared" si="12"/>
        <v>62</v>
      </c>
      <c r="V217" s="286">
        <f t="shared" si="15"/>
        <v>1.2058000000000002</v>
      </c>
      <c r="W217" s="286"/>
      <c r="X217" s="289">
        <f>IFERROR(INDEX(Rainfall_Dry!$O$2:$O$217,MATCH(B217, Rainfall_Dry!$A$2:$A$217,0)),"")</f>
        <v>171.84818423999999</v>
      </c>
      <c r="Y217" s="270">
        <v>25.96</v>
      </c>
      <c r="Z217" s="270">
        <v>8.9200000000000017</v>
      </c>
      <c r="AA217" s="270">
        <v>65.12</v>
      </c>
      <c r="AB217" s="271" t="s">
        <v>2688</v>
      </c>
      <c r="AC217" s="270">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f>IFERROR(AVERAGE('Dry_Litterbag Placem_Collection'!O218,'Dry_Litterbag Placem_Collection'!R218),"")</f>
        <v>7.0500000000000007</v>
      </c>
      <c r="AI217" s="290">
        <f>IFERROR(AVERAGE('Dry_Litterbag Placem_Collection'!N218,'Dry_Litterbag Placem_Collection'!Q218),"")</f>
        <v>29.85</v>
      </c>
      <c r="AJ217">
        <v>-2.4396450349999999</v>
      </c>
      <c r="AK217">
        <v>34.83836599</v>
      </c>
      <c r="AL217" s="289" t="str">
        <f>IF(ISNUMBER(SEARCH("C", 'Dry_Litterbag Placem_Collection'!S218)),"YES","")</f>
        <v/>
      </c>
      <c r="AM217" s="289" t="str">
        <f>IF(ISNUMBER(SEARCH("H", 'Dry_Litterbag Placem_Collection'!S218)),"YES","")</f>
        <v/>
      </c>
      <c r="AN217" s="289" t="str">
        <f>IF(ISNUMBER(SEARCH("R", 'Dry_Litterbag Placem_Collection'!S218)),"YES","")</f>
        <v/>
      </c>
    </row>
    <row r="218" spans="1:40" ht="15" customHeight="1">
      <c r="A218" s="281" t="s">
        <v>2677</v>
      </c>
      <c r="B218" s="282">
        <f>'Dry_Litterbag Placem_Collection'!A219</f>
        <v>217</v>
      </c>
      <c r="C218" s="282" t="str">
        <f>'Dry_Litterbag Placem_Collection'!B219</f>
        <v>Seronera</v>
      </c>
      <c r="D218" s="282" t="s">
        <v>2680</v>
      </c>
      <c r="E218" s="282" t="s">
        <v>2527</v>
      </c>
      <c r="F218" s="282">
        <v>1</v>
      </c>
      <c r="G218" s="283" t="str">
        <f>'Dry_Litterbag Placem_Collection'!C219</f>
        <v>Local1_CG1</v>
      </c>
      <c r="H218" s="284" t="s">
        <v>2559</v>
      </c>
      <c r="I218" s="285" t="s">
        <v>1147</v>
      </c>
      <c r="J218" s="282" t="str">
        <f>IF(ISBLANK('Dry_Litterbag Placem_Collection'!J219),"","G"&amp;""&amp;'Dry_Litterbag Placem_Collection'!J219)</f>
        <v>G313</v>
      </c>
      <c r="K218" s="286">
        <f>IFERROR(INDEX('Green_rooibos initial weight'!$C$5:$C$1749,MATCH(J218, 'Green_rooibos initial weight'!$A$5:$A$1749,0)),"")</f>
        <v>1.923</v>
      </c>
      <c r="L218" s="286">
        <f t="shared" si="13"/>
        <v>1.6732</v>
      </c>
      <c r="M218" s="291"/>
      <c r="N218" s="291"/>
      <c r="O218" s="286">
        <f>IF(IFERROR(INDEX('Both teabags AfterDry'!$D$3:$D$900,MATCH(J218,'Both teabags AfterDry'!$A$3:$A$900,0)),"")="","",(IFERROR(INDEX('Both teabags AfterDry'!$D$3:$D$900,MATCH(J218,'Both teabags AfterDry'!$A$3:$A$900,0)),"")))</f>
        <v>0.74719999999999998</v>
      </c>
      <c r="P218" s="286">
        <f t="shared" si="14"/>
        <v>0.59660000000000002</v>
      </c>
      <c r="Q218" s="291"/>
      <c r="R218" s="291"/>
      <c r="S218" s="287">
        <f>'Dry_Litterbag Placem_Collection'!E219</f>
        <v>42942</v>
      </c>
      <c r="T218" s="287">
        <f>IF('Dry_Litterbag Placem_Collection'!G219="","",'Dry_Litterbag Placem_Collection'!G219)</f>
        <v>43004</v>
      </c>
      <c r="U218" s="288">
        <f t="shared" si="12"/>
        <v>62</v>
      </c>
      <c r="V218" s="286">
        <f t="shared" si="15"/>
        <v>1.0766</v>
      </c>
      <c r="W218" s="286"/>
      <c r="X218" s="289">
        <f>IFERROR(INDEX(Rainfall_Dry!$O$2:$O$217,MATCH(B218, Rainfall_Dry!$A$2:$A$217,0)),"")</f>
        <v>171.84818423999999</v>
      </c>
      <c r="Y218" s="270">
        <v>29.076539101497506</v>
      </c>
      <c r="Z218" s="270">
        <v>7.1963394342762079</v>
      </c>
      <c r="AA218" s="270">
        <v>63.727121464226286</v>
      </c>
      <c r="AB218" s="270" t="s">
        <v>2688</v>
      </c>
      <c r="AC218" s="270">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f>IFERROR(AVERAGE('Dry_Litterbag Placem_Collection'!O219,'Dry_Litterbag Placem_Collection'!R219),"")</f>
        <v>7.1999999999999993</v>
      </c>
      <c r="AI218" s="290">
        <f>IFERROR(AVERAGE('Dry_Litterbag Placem_Collection'!N219,'Dry_Litterbag Placem_Collection'!Q219),"")</f>
        <v>31.25</v>
      </c>
      <c r="AJ218">
        <v>-2.439403972</v>
      </c>
      <c r="AK218">
        <v>34.838404959999998</v>
      </c>
      <c r="AL218" s="289" t="str">
        <f>IF(ISNUMBER(SEARCH("C", 'Dry_Litterbag Placem_Collection'!S219)),"YES","")</f>
        <v/>
      </c>
      <c r="AM218" s="289" t="str">
        <f>IF(ISNUMBER(SEARCH("H", 'Dry_Litterbag Placem_Collection'!S219)),"YES","")</f>
        <v>YES</v>
      </c>
      <c r="AN218" s="289" t="str">
        <f>IF(ISNUMBER(SEARCH("R", 'Dry_Litterbag Placem_Collection'!S219)),"YES","")</f>
        <v>YES</v>
      </c>
    </row>
    <row r="219" spans="1:40" ht="15" customHeight="1">
      <c r="A219" s="281" t="s">
        <v>2677</v>
      </c>
      <c r="B219" s="282">
        <f>'Dry_Litterbag Placem_Collection'!A220</f>
        <v>218</v>
      </c>
      <c r="C219" s="282" t="str">
        <f>'Dry_Litterbag Placem_Collection'!B220</f>
        <v>Seronera</v>
      </c>
      <c r="D219" s="282" t="s">
        <v>2680</v>
      </c>
      <c r="E219" s="282" t="s">
        <v>2527</v>
      </c>
      <c r="F219" s="282">
        <v>2</v>
      </c>
      <c r="G219" s="283" t="str">
        <f>'Dry_Litterbag Placem_Collection'!C220</f>
        <v>Local2_CG2</v>
      </c>
      <c r="H219" s="284" t="s">
        <v>2559</v>
      </c>
      <c r="I219" s="285" t="s">
        <v>1147</v>
      </c>
      <c r="J219" s="282" t="str">
        <f>IF(ISBLANK('Dry_Litterbag Placem_Collection'!J220),"","G"&amp;""&amp;'Dry_Litterbag Placem_Collection'!J220)</f>
        <v>G485</v>
      </c>
      <c r="K219" s="286">
        <f>IFERROR(INDEX('Green_rooibos initial weight'!$C$5:$C$1749,MATCH(J219, 'Green_rooibos initial weight'!$A$5:$A$1749,0)),"")</f>
        <v>1.9890000000000001</v>
      </c>
      <c r="L219" s="286">
        <f t="shared" si="13"/>
        <v>1.7392000000000001</v>
      </c>
      <c r="M219" s="291"/>
      <c r="N219" s="291"/>
      <c r="O219" s="286">
        <f>IF(IFERROR(INDEX('Both teabags AfterDry'!$D$3:$D$900,MATCH(J219,'Both teabags AfterDry'!$A$3:$A$900,0)),"")="","",(IFERROR(INDEX('Both teabags AfterDry'!$D$3:$D$900,MATCH(J219,'Both teabags AfterDry'!$A$3:$A$900,0)),"")))</f>
        <v>0.66900000000000004</v>
      </c>
      <c r="P219" s="286">
        <f t="shared" si="14"/>
        <v>0.51839999999999997</v>
      </c>
      <c r="Q219" s="291"/>
      <c r="R219" s="291"/>
      <c r="S219" s="287">
        <f>'Dry_Litterbag Placem_Collection'!E220</f>
        <v>42942</v>
      </c>
      <c r="T219" s="287">
        <f>IF('Dry_Litterbag Placem_Collection'!G220="","",'Dry_Litterbag Placem_Collection'!G220)</f>
        <v>43004</v>
      </c>
      <c r="U219" s="288">
        <f t="shared" si="12"/>
        <v>62</v>
      </c>
      <c r="V219" s="286">
        <f t="shared" si="15"/>
        <v>1.2208000000000001</v>
      </c>
      <c r="W219" s="286"/>
      <c r="X219" s="289">
        <f>IFERROR(INDEX(Rainfall_Dry!$O$2:$O$217,MATCH(B219, Rainfall_Dry!$A$2:$A$217,0)),"")</f>
        <v>171.84818423999999</v>
      </c>
      <c r="Y219" s="270">
        <v>21.072635135135137</v>
      </c>
      <c r="Z219" s="270">
        <v>7.3057432432432412</v>
      </c>
      <c r="AA219" s="270">
        <v>71.621621621621614</v>
      </c>
      <c r="AB219" s="270" t="s">
        <v>2688</v>
      </c>
      <c r="AC219" s="270">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f>IFERROR(AVERAGE('Dry_Litterbag Placem_Collection'!O220,'Dry_Litterbag Placem_Collection'!R220),"")</f>
        <v>6.45</v>
      </c>
      <c r="AI219" s="290">
        <f>IFERROR(AVERAGE('Dry_Litterbag Placem_Collection'!N220,'Dry_Litterbag Placem_Collection'!Q220),"")</f>
        <v>29.15</v>
      </c>
      <c r="AJ219">
        <v>-2.4396450349999999</v>
      </c>
      <c r="AK219">
        <v>34.83836599</v>
      </c>
      <c r="AL219" s="289" t="str">
        <f>IF(ISNUMBER(SEARCH("C", 'Dry_Litterbag Placem_Collection'!S220)),"YES","")</f>
        <v/>
      </c>
      <c r="AM219" s="289" t="str">
        <f>IF(ISNUMBER(SEARCH("H", 'Dry_Litterbag Placem_Collection'!S220)),"YES","")</f>
        <v/>
      </c>
      <c r="AN219" s="289" t="str">
        <f>IF(ISNUMBER(SEARCH("R", 'Dry_Litterbag Placem_Collection'!S220)),"YES","")</f>
        <v>YES</v>
      </c>
    </row>
    <row r="220" spans="1:40" ht="15" customHeight="1">
      <c r="A220" s="281" t="s">
        <v>2677</v>
      </c>
      <c r="B220" s="282">
        <f>'Dry_Litterbag Placem_Collection'!A221</f>
        <v>219</v>
      </c>
      <c r="C220" s="282" t="str">
        <f>'Dry_Litterbag Placem_Collection'!B221</f>
        <v>Seronera</v>
      </c>
      <c r="D220" s="282" t="s">
        <v>2680</v>
      </c>
      <c r="E220" s="282" t="s">
        <v>2527</v>
      </c>
      <c r="F220" s="282">
        <v>3</v>
      </c>
      <c r="G220" s="283" t="str">
        <f>'Dry_Litterbag Placem_Collection'!C221</f>
        <v>Local3_CG3</v>
      </c>
      <c r="H220" s="284" t="s">
        <v>2559</v>
      </c>
      <c r="I220" s="285" t="s">
        <v>1147</v>
      </c>
      <c r="J220" s="282" t="str">
        <f>IF(ISBLANK('Dry_Litterbag Placem_Collection'!J221),"","G"&amp;""&amp;'Dry_Litterbag Placem_Collection'!J221)</f>
        <v>G196</v>
      </c>
      <c r="K220" s="286">
        <f>IFERROR(INDEX('Green_rooibos initial weight'!$C$5:$C$1749,MATCH(J220, 'Green_rooibos initial weight'!$A$5:$A$1749,0)),"")</f>
        <v>2.028</v>
      </c>
      <c r="L220" s="286">
        <f t="shared" si="13"/>
        <v>1.7782</v>
      </c>
      <c r="M220" s="291"/>
      <c r="N220" s="291"/>
      <c r="O220" s="286">
        <f>IF(IFERROR(INDEX('Both teabags AfterDry'!$D$3:$D$900,MATCH(J220,'Both teabags AfterDry'!$A$3:$A$900,0)),"")="","",(IFERROR(INDEX('Both teabags AfterDry'!$D$3:$D$900,MATCH(J220,'Both teabags AfterDry'!$A$3:$A$900,0)),"")))</f>
        <v>0.5756</v>
      </c>
      <c r="P220" s="286">
        <f t="shared" si="14"/>
        <v>0.42499999999999999</v>
      </c>
      <c r="Q220" s="291"/>
      <c r="R220" s="291"/>
      <c r="S220" s="287">
        <f>'Dry_Litterbag Placem_Collection'!E221</f>
        <v>42942</v>
      </c>
      <c r="T220" s="287">
        <f>IF('Dry_Litterbag Placem_Collection'!G221="","",'Dry_Litterbag Placem_Collection'!G221)</f>
        <v>43004</v>
      </c>
      <c r="U220" s="288">
        <f t="shared" si="12"/>
        <v>62</v>
      </c>
      <c r="V220" s="286">
        <f t="shared" si="15"/>
        <v>1.3532</v>
      </c>
      <c r="W220" s="286"/>
      <c r="X220" s="289">
        <f>IFERROR(INDEX(Rainfall_Dry!$O$2:$O$217,MATCH(B220, Rainfall_Dry!$A$2:$A$217,0)),"")</f>
        <v>171.84818423999999</v>
      </c>
      <c r="Y220" s="270">
        <v>21.96</v>
      </c>
      <c r="Z220" s="270">
        <v>4.9199999999999982</v>
      </c>
      <c r="AA220" s="270">
        <v>73.12</v>
      </c>
      <c r="AB220" s="270" t="s">
        <v>2688</v>
      </c>
      <c r="AC220" s="270">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f>IFERROR(AVERAGE('Dry_Litterbag Placem_Collection'!O221,'Dry_Litterbag Placem_Collection'!R221),"")</f>
        <v>5.75</v>
      </c>
      <c r="AI220" s="290">
        <f>IFERROR(AVERAGE('Dry_Litterbag Placem_Collection'!N221,'Dry_Litterbag Placem_Collection'!Q221),"")</f>
        <v>32.75</v>
      </c>
      <c r="AJ220">
        <v>-2.4395990190000001</v>
      </c>
      <c r="AK220">
        <v>34.838418959999998</v>
      </c>
      <c r="AL220" s="289" t="str">
        <f>IF(ISNUMBER(SEARCH("C", 'Dry_Litterbag Placem_Collection'!S221)),"YES","")</f>
        <v/>
      </c>
      <c r="AM220" s="289" t="str">
        <f>IF(ISNUMBER(SEARCH("H", 'Dry_Litterbag Placem_Collection'!S221)),"YES","")</f>
        <v>YES</v>
      </c>
      <c r="AN220" s="289" t="str">
        <f>IF(ISNUMBER(SEARCH("R", 'Dry_Litterbag Placem_Collection'!S221)),"YES","")</f>
        <v>YES</v>
      </c>
    </row>
    <row r="221" spans="1:40" ht="15" customHeight="1">
      <c r="A221" s="281" t="s">
        <v>2677</v>
      </c>
      <c r="B221" s="282">
        <f>'Dry_Litterbag Placem_Collection'!A222</f>
        <v>220</v>
      </c>
      <c r="C221" s="282" t="str">
        <f>'Dry_Litterbag Placem_Collection'!B222</f>
        <v>Seronera</v>
      </c>
      <c r="D221" s="282" t="s">
        <v>2680</v>
      </c>
      <c r="E221" s="282" t="s">
        <v>2527</v>
      </c>
      <c r="F221" s="282">
        <v>4</v>
      </c>
      <c r="G221" s="283" t="str">
        <f>'Dry_Litterbag Placem_Collection'!C222</f>
        <v>Local4_CG4</v>
      </c>
      <c r="H221" s="284" t="s">
        <v>2559</v>
      </c>
      <c r="I221" s="285" t="s">
        <v>1147</v>
      </c>
      <c r="J221" s="282" t="str">
        <f>IF(ISBLANK('Dry_Litterbag Placem_Collection'!J222),"","G"&amp;""&amp;'Dry_Litterbag Placem_Collection'!J222)</f>
        <v>G39</v>
      </c>
      <c r="K221" s="286">
        <f>IFERROR(INDEX('Green_rooibos initial weight'!$C$5:$C$1749,MATCH(J221, 'Green_rooibos initial weight'!$A$5:$A$1749,0)),"")</f>
        <v>2.0670000000000002</v>
      </c>
      <c r="L221" s="286">
        <f t="shared" si="13"/>
        <v>1.8172000000000001</v>
      </c>
      <c r="M221" s="291"/>
      <c r="N221" s="291"/>
      <c r="O221" s="286" t="str">
        <f>IF(IFERROR(INDEX('Both teabags AfterDry'!$D$3:$D$900,MATCH(J221,'Both teabags AfterDry'!$A$3:$A$900,0)),"")="","",(IFERROR(INDEX('Both teabags AfterDry'!$D$3:$D$900,MATCH(J221,'Both teabags AfterDry'!$A$3:$A$900,0)),"")))</f>
        <v/>
      </c>
      <c r="P221" s="286" t="str">
        <f t="shared" si="14"/>
        <v/>
      </c>
      <c r="Q221" s="291"/>
      <c r="R221" s="291"/>
      <c r="S221" s="287">
        <f>'Dry_Litterbag Placem_Collection'!E222</f>
        <v>42942</v>
      </c>
      <c r="T221" s="287">
        <f>IF('Dry_Litterbag Placem_Collection'!G222="","",'Dry_Litterbag Placem_Collection'!G222)</f>
        <v>43004</v>
      </c>
      <c r="U221" s="288">
        <f t="shared" si="12"/>
        <v>62</v>
      </c>
      <c r="V221" s="286" t="str">
        <f t="shared" si="15"/>
        <v/>
      </c>
      <c r="W221" s="286"/>
      <c r="X221" s="289">
        <f>IFERROR(INDEX(Rainfall_Dry!$O$2:$O$217,MATCH(B221, Rainfall_Dry!$A$2:$A$217,0)),"")</f>
        <v>171.84818423999999</v>
      </c>
      <c r="Y221" s="270">
        <v>15.960000000000003</v>
      </c>
      <c r="Z221" s="270">
        <v>6.9199999999999982</v>
      </c>
      <c r="AA221" s="270">
        <v>77.11999999999999</v>
      </c>
      <c r="AB221" s="270" t="s">
        <v>2689</v>
      </c>
      <c r="AC221" s="270">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f>IFERROR(AVERAGE('Dry_Litterbag Placem_Collection'!O222,'Dry_Litterbag Placem_Collection'!R222),"")</f>
        <v>5.3</v>
      </c>
      <c r="AI221" s="290">
        <f>IFERROR(AVERAGE('Dry_Litterbag Placem_Collection'!N222,'Dry_Litterbag Placem_Collection'!Q222),"")</f>
        <v>33.65</v>
      </c>
      <c r="AJ221">
        <v>-2.4396949910000001</v>
      </c>
      <c r="AK221">
        <v>34.838574029999997</v>
      </c>
      <c r="AL221" s="289" t="str">
        <f>IF(ISNUMBER(SEARCH("C", 'Dry_Litterbag Placem_Collection'!S222)),"YES","")</f>
        <v/>
      </c>
      <c r="AM221" s="289" t="str">
        <f>IF(ISNUMBER(SEARCH("H", 'Dry_Litterbag Placem_Collection'!S222)),"YES","")</f>
        <v/>
      </c>
      <c r="AN221" s="289" t="str">
        <f>IF(ISNUMBER(SEARCH("R", 'Dry_Litterbag Placem_Collection'!S222)),"YES","")</f>
        <v>YES</v>
      </c>
    </row>
    <row r="222" spans="1:40" ht="15" customHeight="1">
      <c r="A222" s="281" t="s">
        <v>2677</v>
      </c>
      <c r="B222" s="282">
        <f>'Dry_Litterbag Placem_Collection'!A3</f>
        <v>1</v>
      </c>
      <c r="C222" s="282" t="str">
        <f>'Dry_Litterbag Placem_Collection'!B3</f>
        <v>Makao</v>
      </c>
      <c r="D222" s="282" t="s">
        <v>2677</v>
      </c>
      <c r="E222" s="282" t="s">
        <v>2678</v>
      </c>
      <c r="F222" s="282">
        <v>1</v>
      </c>
      <c r="G222" s="283" t="str">
        <f>'Dry_Litterbag Placem_Collection'!C3</f>
        <v>Dry_Ag1_T1</v>
      </c>
      <c r="H222" s="284" t="s">
        <v>2559</v>
      </c>
      <c r="I222" s="292" t="s">
        <v>298</v>
      </c>
      <c r="J222" s="282" t="str">
        <f>IF(ISBLANK('Dry_Litterbag Placem_Collection'!K3),"","R"&amp;""&amp;'Dry_Litterbag Placem_Collection'!K3)</f>
        <v>R811</v>
      </c>
      <c r="K222" s="286">
        <f>IFERROR(INDEX('Green_rooibos initial weight'!$C$5:$C$1749,MATCH(J222, 'Green_rooibos initial weight'!$A$5:$A$1749,0)),"")</f>
        <v>2.226</v>
      </c>
      <c r="L222" s="286">
        <f t="shared" si="13"/>
        <v>1.9762</v>
      </c>
      <c r="M222" s="291"/>
      <c r="N222" s="291"/>
      <c r="O222" s="286">
        <f>IF(IFERROR(INDEX('Both teabags AfterDry'!$D$3:$D$900,MATCH(J222,'Both teabags AfterDry'!$A$3:$A$900,0)),"")="","",(IFERROR(INDEX('Both teabags AfterDry'!$D$3:$D$900,MATCH(J222,'Both teabags AfterDry'!$A$3:$A$900,0)),"")))</f>
        <v>1.8292999999999999</v>
      </c>
      <c r="P222" s="286">
        <f t="shared" si="14"/>
        <v>1.6786999999999999</v>
      </c>
      <c r="Q222" s="291"/>
      <c r="R222" s="291"/>
      <c r="S222" s="287">
        <f>'Dry_Litterbag Placem_Collection'!E3</f>
        <v>42938</v>
      </c>
      <c r="T222" s="287">
        <f>IF('Dry_Litterbag Placem_Collection'!G3="","",'Dry_Litterbag Placem_Collection'!G3)</f>
        <v>43007</v>
      </c>
      <c r="U222" s="288">
        <f t="shared" si="12"/>
        <v>69</v>
      </c>
      <c r="V222" s="286">
        <f t="shared" si="15"/>
        <v>0.2975000000000001</v>
      </c>
      <c r="W222" s="286"/>
      <c r="X222" s="289">
        <f>IFERROR(INDEX(Rainfall_Dry!$O$2:$O$217,MATCH(B222, Rainfall_Dry!$A$2:$A$217,0)),"")</f>
        <v>6.900000125</v>
      </c>
      <c r="Y222" s="270">
        <v>12.565665055683967</v>
      </c>
      <c r="Z222" s="270">
        <v>0.9665896196679955</v>
      </c>
      <c r="AA222" s="270">
        <v>86.467745324648035</v>
      </c>
      <c r="AB222" s="271" t="s">
        <v>2690</v>
      </c>
      <c r="AC222" s="270">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f>IFERROR(AVERAGE('Dry_Litterbag Placem_Collection'!O3,'Dry_Litterbag Placem_Collection'!R3),"")</f>
        <v>3.8</v>
      </c>
      <c r="AI222" s="290">
        <f>IFERROR(AVERAGE('Dry_Litterbag Placem_Collection'!N3,'Dry_Litterbag Placem_Collection'!Q3),"")</f>
        <v>26.9</v>
      </c>
      <c r="AJ222" s="289">
        <f>INDEX(Coordinates!$B$2:$B$197,MATCH(G222,Coordinates!$J$2:$J$197,0))</f>
        <v>-3.3978609999999998</v>
      </c>
      <c r="AK222" s="289">
        <f>INDEX(Coordinates!$C$2:$C$197,MATCH(G222,Coordinates!$J$2:$J$197,0))</f>
        <v>34.837608000000003</v>
      </c>
      <c r="AL222" s="289" t="str">
        <f>IF(ISNUMBER(SEARCH("C", 'Dry_Litterbag Placem_Collection'!T3)),"YES","")</f>
        <v/>
      </c>
      <c r="AM222" s="289" t="str">
        <f>IF(ISNUMBER(SEARCH("H", 'Dry_Litterbag Placem_Collection'!T3)),"YES","")</f>
        <v>YES</v>
      </c>
      <c r="AN222" s="289" t="str">
        <f>IF(ISNUMBER(SEARCH("R", 'Dry_Litterbag Placem_Collection'!T3)),"YES","")</f>
        <v/>
      </c>
    </row>
    <row r="223" spans="1:40" ht="15" customHeight="1">
      <c r="A223" s="281" t="s">
        <v>2677</v>
      </c>
      <c r="B223" s="282">
        <f>'Dry_Litterbag Placem_Collection'!A4</f>
        <v>2</v>
      </c>
      <c r="C223" s="282" t="str">
        <f>'Dry_Litterbag Placem_Collection'!B4</f>
        <v>Makao</v>
      </c>
      <c r="D223" s="282" t="s">
        <v>2677</v>
      </c>
      <c r="E223" s="282" t="s">
        <v>2678</v>
      </c>
      <c r="F223" s="282">
        <v>1</v>
      </c>
      <c r="G223" s="283" t="str">
        <f>'Dry_Litterbag Placem_Collection'!C4</f>
        <v>Dry_Ag1_T2</v>
      </c>
      <c r="H223" s="284" t="s">
        <v>2559</v>
      </c>
      <c r="I223" s="292" t="s">
        <v>298</v>
      </c>
      <c r="J223" s="282" t="str">
        <f>IF(ISBLANK('Dry_Litterbag Placem_Collection'!K4),"","R"&amp;""&amp;'Dry_Litterbag Placem_Collection'!K4)</f>
        <v/>
      </c>
      <c r="K223" s="286" t="str">
        <f>IFERROR(INDEX('Green_rooibos initial weight'!$C$5:$C$1749,MATCH(J223, 'Green_rooibos initial weight'!$A$5:$A$1749,0)),"")</f>
        <v/>
      </c>
      <c r="L223" s="286" t="str">
        <f t="shared" si="13"/>
        <v/>
      </c>
      <c r="M223" s="291"/>
      <c r="N223" s="291"/>
      <c r="O223" s="286" t="str">
        <f>IF(IFERROR(INDEX('Both teabags AfterDry'!$D$3:$D$900,MATCH(J223,'Both teabags AfterDry'!$A$3:$A$900,0)),"")="","",(IFERROR(INDEX('Both teabags AfterDry'!$D$3:$D$900,MATCH(J223,'Both teabags AfterDry'!$A$3:$A$900,0)),"")))</f>
        <v/>
      </c>
      <c r="P223" s="286" t="str">
        <f t="shared" si="14"/>
        <v/>
      </c>
      <c r="Q223" s="291"/>
      <c r="R223" s="291"/>
      <c r="S223" s="287">
        <f>'Dry_Litterbag Placem_Collection'!E4</f>
        <v>0</v>
      </c>
      <c r="T223" s="287" t="str">
        <f>IF('Dry_Litterbag Placem_Collection'!G4="","",'Dry_Litterbag Placem_Collection'!G4)</f>
        <v/>
      </c>
      <c r="U223" s="288" t="str">
        <f t="shared" si="12"/>
        <v/>
      </c>
      <c r="V223" s="286" t="str">
        <f t="shared" si="15"/>
        <v/>
      </c>
      <c r="W223" s="286"/>
      <c r="X223" s="289" t="str">
        <f>IFERROR(INDEX(Rainfall_Dry!$O$2:$O$217,MATCH(B223, Rainfall_Dry!$A$2:$A$217,0)),"")</f>
        <v/>
      </c>
      <c r="Y223" s="270">
        <v>12.565665055683967</v>
      </c>
      <c r="Z223" s="270">
        <v>0.9665896196679955</v>
      </c>
      <c r="AA223" s="270">
        <v>86.467745324648035</v>
      </c>
      <c r="AB223" s="271" t="s">
        <v>2690</v>
      </c>
      <c r="AC223" s="270">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t="str">
        <f>IFERROR(AVERAGE('Dry_Litterbag Placem_Collection'!O4,'Dry_Litterbag Placem_Collection'!R4),"")</f>
        <v/>
      </c>
      <c r="AI223" s="290" t="str">
        <f>IFERROR(AVERAGE('Dry_Litterbag Placem_Collection'!N4,'Dry_Litterbag Placem_Collection'!Q4),"")</f>
        <v/>
      </c>
      <c r="AJ223" s="289">
        <f>INDEX(Coordinates!$B$2:$B$197,MATCH(G223,Coordinates!$J$2:$J$197,0))</f>
        <v>-3.397879042</v>
      </c>
      <c r="AK223" s="289">
        <f>INDEX(Coordinates!$C$2:$C$197,MATCH(G223,Coordinates!$J$2:$J$197,0))</f>
        <v>34.837536010000001</v>
      </c>
      <c r="AL223" s="289" t="str">
        <f>IF(ISNUMBER(SEARCH("C", 'Dry_Litterbag Placem_Collection'!T4)),"YES","")</f>
        <v/>
      </c>
      <c r="AM223" s="289" t="str">
        <f>IF(ISNUMBER(SEARCH("H", 'Dry_Litterbag Placem_Collection'!T4)),"YES","")</f>
        <v/>
      </c>
      <c r="AN223" s="289" t="str">
        <f>IF(ISNUMBER(SEARCH("R", 'Dry_Litterbag Placem_Collection'!T4)),"YES","")</f>
        <v/>
      </c>
    </row>
    <row r="224" spans="1:40" ht="15" customHeight="1">
      <c r="A224" s="281" t="s">
        <v>2677</v>
      </c>
      <c r="B224" s="282">
        <f>'Dry_Litterbag Placem_Collection'!A5</f>
        <v>3</v>
      </c>
      <c r="C224" s="282" t="str">
        <f>'Dry_Litterbag Placem_Collection'!B5</f>
        <v>Makao</v>
      </c>
      <c r="D224" s="282" t="s">
        <v>2677</v>
      </c>
      <c r="E224" s="282" t="s">
        <v>2678</v>
      </c>
      <c r="F224" s="282">
        <v>1</v>
      </c>
      <c r="G224" s="283" t="str">
        <f>'Dry_Litterbag Placem_Collection'!C5</f>
        <v>Dry_Ag1_T3</v>
      </c>
      <c r="H224" s="284" t="s">
        <v>2559</v>
      </c>
      <c r="I224" s="292" t="s">
        <v>298</v>
      </c>
      <c r="J224" s="282" t="str">
        <f>IF(ISBLANK('Dry_Litterbag Placem_Collection'!K5),"","R"&amp;""&amp;'Dry_Litterbag Placem_Collection'!K5)</f>
        <v>R742</v>
      </c>
      <c r="K224" s="286">
        <f>IFERROR(INDEX('Green_rooibos initial weight'!$C$5:$C$1749,MATCH(J224, 'Green_rooibos initial weight'!$A$5:$A$1749,0)),"")</f>
        <v>2.1259999999999999</v>
      </c>
      <c r="L224" s="286">
        <f t="shared" si="13"/>
        <v>1.8761999999999999</v>
      </c>
      <c r="M224" s="291"/>
      <c r="N224" s="291"/>
      <c r="O224" s="286">
        <f>IF(IFERROR(INDEX('Both teabags AfterDry'!$D$3:$D$900,MATCH(J224,'Both teabags AfterDry'!$A$3:$A$900,0)),"")="","",(IFERROR(INDEX('Both teabags AfterDry'!$D$3:$D$900,MATCH(J224,'Both teabags AfterDry'!$A$3:$A$900,0)),"")))</f>
        <v>1.8767</v>
      </c>
      <c r="P224" s="286">
        <f t="shared" si="14"/>
        <v>1.7261</v>
      </c>
      <c r="Q224" s="291"/>
      <c r="R224" s="291"/>
      <c r="S224" s="287">
        <f>'Dry_Litterbag Placem_Collection'!E5</f>
        <v>42938</v>
      </c>
      <c r="T224" s="287">
        <f>IF('Dry_Litterbag Placem_Collection'!G5="","",'Dry_Litterbag Placem_Collection'!G5)</f>
        <v>43007</v>
      </c>
      <c r="U224" s="288">
        <f t="shared" si="12"/>
        <v>69</v>
      </c>
      <c r="V224" s="286">
        <f t="shared" si="15"/>
        <v>0.1500999999999999</v>
      </c>
      <c r="W224" s="286"/>
      <c r="X224" s="289">
        <f>IFERROR(INDEX(Rainfall_Dry!$O$2:$O$217,MATCH(B224, Rainfall_Dry!$A$2:$A$217,0)),"")</f>
        <v>6.900000125</v>
      </c>
      <c r="Y224" s="270">
        <v>12.565665055683967</v>
      </c>
      <c r="Z224" s="270">
        <v>0.9665896196679955</v>
      </c>
      <c r="AA224" s="270">
        <v>86.467745324648035</v>
      </c>
      <c r="AB224" s="271" t="s">
        <v>2690</v>
      </c>
      <c r="AC224" s="270">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f>IFERROR(AVERAGE('Dry_Litterbag Placem_Collection'!O5,'Dry_Litterbag Placem_Collection'!R5),"")</f>
        <v>3.3</v>
      </c>
      <c r="AI224" s="290">
        <f>IFERROR(AVERAGE('Dry_Litterbag Placem_Collection'!N5,'Dry_Litterbag Placem_Collection'!Q5),"")</f>
        <v>25</v>
      </c>
      <c r="AJ224" s="289">
        <f>INDEX(Coordinates!$B$2:$B$197,MATCH(G224,Coordinates!$J$2:$J$197,0))</f>
        <v>-3.3978739999999998</v>
      </c>
      <c r="AK224" s="289">
        <f>INDEX(Coordinates!$C$2:$C$197,MATCH(G224,Coordinates!$J$2:$J$197,0))</f>
        <v>34.837578999999998</v>
      </c>
      <c r="AL224" s="289" t="str">
        <f>IF(ISNUMBER(SEARCH("C", 'Dry_Litterbag Placem_Collection'!T5)),"YES","")</f>
        <v>YES</v>
      </c>
      <c r="AM224" s="289" t="str">
        <f>IF(ISNUMBER(SEARCH("H", 'Dry_Litterbag Placem_Collection'!T5)),"YES","")</f>
        <v>YES</v>
      </c>
      <c r="AN224" s="289" t="str">
        <f>IF(ISNUMBER(SEARCH("R", 'Dry_Litterbag Placem_Collection'!T5)),"YES","")</f>
        <v/>
      </c>
    </row>
    <row r="225" spans="1:40" ht="15" customHeight="1">
      <c r="A225" s="281" t="s">
        <v>2677</v>
      </c>
      <c r="B225" s="282">
        <f>'Dry_Litterbag Placem_Collection'!A6</f>
        <v>4</v>
      </c>
      <c r="C225" s="282" t="str">
        <f>'Dry_Litterbag Placem_Collection'!B6</f>
        <v>Makao</v>
      </c>
      <c r="D225" s="282" t="s">
        <v>2677</v>
      </c>
      <c r="E225" s="282" t="s">
        <v>2678</v>
      </c>
      <c r="F225" s="282">
        <v>1</v>
      </c>
      <c r="G225" s="283" t="str">
        <f>'Dry_Litterbag Placem_Collection'!C6</f>
        <v>Dry_Ag1_T4</v>
      </c>
      <c r="H225" s="284" t="s">
        <v>2559</v>
      </c>
      <c r="I225" s="292" t="s">
        <v>298</v>
      </c>
      <c r="J225" s="282" t="str">
        <f>IF(ISBLANK('Dry_Litterbag Placem_Collection'!K6),"","R"&amp;""&amp;'Dry_Litterbag Placem_Collection'!K6)</f>
        <v>R661</v>
      </c>
      <c r="K225" s="286">
        <f>IFERROR(INDEX('Green_rooibos initial weight'!$C$5:$C$1749,MATCH(J225, 'Green_rooibos initial weight'!$A$5:$A$1749,0)),"")</f>
        <v>2.1629999999999998</v>
      </c>
      <c r="L225" s="286">
        <f t="shared" si="13"/>
        <v>1.9131999999999998</v>
      </c>
      <c r="M225" s="291"/>
      <c r="N225" s="291"/>
      <c r="O225" s="286">
        <f>IF(IFERROR(INDEX('Both teabags AfterDry'!$D$3:$D$900,MATCH(J225,'Both teabags AfterDry'!$A$3:$A$900,0)),"")="","",(IFERROR(INDEX('Both teabags AfterDry'!$D$3:$D$900,MATCH(J225,'Both teabags AfterDry'!$A$3:$A$900,0)),"")))</f>
        <v>1.837</v>
      </c>
      <c r="P225" s="286">
        <f t="shared" si="14"/>
        <v>1.6863999999999999</v>
      </c>
      <c r="Q225" s="291"/>
      <c r="R225" s="291"/>
      <c r="S225" s="287">
        <f>'Dry_Litterbag Placem_Collection'!E6</f>
        <v>42938</v>
      </c>
      <c r="T225" s="287">
        <f>IF('Dry_Litterbag Placem_Collection'!G6="","",'Dry_Litterbag Placem_Collection'!G6)</f>
        <v>43007</v>
      </c>
      <c r="U225" s="288">
        <f t="shared" si="12"/>
        <v>69</v>
      </c>
      <c r="V225" s="286">
        <f t="shared" si="15"/>
        <v>0.22679999999999989</v>
      </c>
      <c r="W225" s="286"/>
      <c r="X225" s="289">
        <f>IFERROR(INDEX(Rainfall_Dry!$O$2:$O$217,MATCH(B225, Rainfall_Dry!$A$2:$A$217,0)),"")</f>
        <v>6.900000125</v>
      </c>
      <c r="Y225" s="270">
        <v>12.565665055683967</v>
      </c>
      <c r="Z225" s="270">
        <v>0.9665896196679955</v>
      </c>
      <c r="AA225" s="270">
        <v>86.467745324648035</v>
      </c>
      <c r="AB225" s="271" t="s">
        <v>2690</v>
      </c>
      <c r="AC225" s="270">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f>IFERROR(AVERAGE('Dry_Litterbag Placem_Collection'!O6,'Dry_Litterbag Placem_Collection'!R6),"")</f>
        <v>2.25</v>
      </c>
      <c r="AI225" s="290">
        <f>IFERROR(AVERAGE('Dry_Litterbag Placem_Collection'!N6,'Dry_Litterbag Placem_Collection'!Q6),"")</f>
        <v>27.35</v>
      </c>
      <c r="AJ225" s="289">
        <f>INDEX(Coordinates!$B$2:$B$197,MATCH(G225,Coordinates!$J$2:$J$197,0))</f>
        <v>-3.3977780399999999</v>
      </c>
      <c r="AK225" s="289">
        <f>INDEX(Coordinates!$C$2:$C$197,MATCH(G225,Coordinates!$J$2:$J$197,0))</f>
        <v>34.83751204</v>
      </c>
      <c r="AL225" s="289" t="str">
        <f>IF(ISNUMBER(SEARCH("C", 'Dry_Litterbag Placem_Collection'!T6)),"YES","")</f>
        <v/>
      </c>
      <c r="AM225" s="289" t="str">
        <f>IF(ISNUMBER(SEARCH("H", 'Dry_Litterbag Placem_Collection'!T6)),"YES","")</f>
        <v>YES</v>
      </c>
      <c r="AN225" s="289" t="str">
        <f>IF(ISNUMBER(SEARCH("R", 'Dry_Litterbag Placem_Collection'!T6)),"YES","")</f>
        <v/>
      </c>
    </row>
    <row r="226" spans="1:40" ht="15" customHeight="1">
      <c r="A226" s="281" t="s">
        <v>2677</v>
      </c>
      <c r="B226" s="282">
        <f>'Dry_Litterbag Placem_Collection'!A7</f>
        <v>5</v>
      </c>
      <c r="C226" s="282" t="str">
        <f>'Dry_Litterbag Placem_Collection'!B7</f>
        <v>Makao</v>
      </c>
      <c r="D226" s="282" t="s">
        <v>2677</v>
      </c>
      <c r="E226" s="282" t="s">
        <v>2678</v>
      </c>
      <c r="F226" s="282">
        <v>1</v>
      </c>
      <c r="G226" s="283" t="str">
        <f>'Dry_Litterbag Placem_Collection'!C7</f>
        <v>Dry_Ag1_T5</v>
      </c>
      <c r="H226" s="284" t="s">
        <v>2559</v>
      </c>
      <c r="I226" s="292" t="s">
        <v>298</v>
      </c>
      <c r="J226" s="282" t="str">
        <f>IF(ISBLANK('Dry_Litterbag Placem_Collection'!K7),"","R"&amp;""&amp;'Dry_Litterbag Placem_Collection'!K7)</f>
        <v>R724</v>
      </c>
      <c r="K226" s="286">
        <f>IFERROR(INDEX('Green_rooibos initial weight'!$C$5:$C$1749,MATCH(J226, 'Green_rooibos initial weight'!$A$5:$A$1749,0)),"")</f>
        <v>2.149</v>
      </c>
      <c r="L226" s="286">
        <f t="shared" si="13"/>
        <v>1.8992</v>
      </c>
      <c r="M226" s="291"/>
      <c r="N226" s="291"/>
      <c r="O226" s="286" t="str">
        <f>IF(IFERROR(INDEX('Both teabags AfterDry'!$D$3:$D$900,MATCH(J226,'Both teabags AfterDry'!$A$3:$A$900,0)),"")="","",(IFERROR(INDEX('Both teabags AfterDry'!$D$3:$D$900,MATCH(J226,'Both teabags AfterDry'!$A$3:$A$900,0)),"")))</f>
        <v/>
      </c>
      <c r="P226" s="286" t="str">
        <f t="shared" si="14"/>
        <v/>
      </c>
      <c r="Q226" s="291"/>
      <c r="R226" s="291"/>
      <c r="S226" s="287">
        <f>'Dry_Litterbag Placem_Collection'!E7</f>
        <v>42938</v>
      </c>
      <c r="T226" s="287" t="str">
        <f>IF('Dry_Litterbag Placem_Collection'!G7="","",'Dry_Litterbag Placem_Collection'!G7)</f>
        <v/>
      </c>
      <c r="U226" s="288" t="str">
        <f t="shared" si="12"/>
        <v/>
      </c>
      <c r="V226" s="286" t="str">
        <f t="shared" si="15"/>
        <v/>
      </c>
      <c r="W226" s="286"/>
      <c r="X226" s="289" t="str">
        <f>IFERROR(INDEX(Rainfall_Dry!$O$2:$O$217,MATCH(B226, Rainfall_Dry!$A$2:$A$217,0)),"")</f>
        <v/>
      </c>
      <c r="Y226" s="270">
        <v>12.565665055683967</v>
      </c>
      <c r="Z226" s="270">
        <v>0.9665896196679955</v>
      </c>
      <c r="AA226" s="270">
        <v>86.467745324648035</v>
      </c>
      <c r="AB226" s="271" t="s">
        <v>2690</v>
      </c>
      <c r="AC226" s="270">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f>IFERROR(AVERAGE('Dry_Litterbag Placem_Collection'!O7,'Dry_Litterbag Placem_Collection'!R7),"")</f>
        <v>3.2</v>
      </c>
      <c r="AI226" s="290">
        <f>IFERROR(AVERAGE('Dry_Litterbag Placem_Collection'!N7,'Dry_Litterbag Placem_Collection'!Q7),"")</f>
        <v>26.7</v>
      </c>
      <c r="AJ226" s="289">
        <f>INDEX(Coordinates!$B$2:$B$197,MATCH(G226,Coordinates!$J$2:$J$197,0))</f>
        <v>-3.3978020120000001</v>
      </c>
      <c r="AK226" s="289">
        <f>INDEX(Coordinates!$C$2:$C$197,MATCH(G226,Coordinates!$J$2:$J$197,0))</f>
        <v>34.83751204</v>
      </c>
      <c r="AL226" s="289" t="str">
        <f>IF(ISNUMBER(SEARCH("C", 'Dry_Litterbag Placem_Collection'!T7)),"YES","")</f>
        <v/>
      </c>
      <c r="AM226" s="289" t="str">
        <f>IF(ISNUMBER(SEARCH("H", 'Dry_Litterbag Placem_Collection'!T7)),"YES","")</f>
        <v/>
      </c>
      <c r="AN226" s="289" t="str">
        <f>IF(ISNUMBER(SEARCH("R", 'Dry_Litterbag Placem_Collection'!T7)),"YES","")</f>
        <v/>
      </c>
    </row>
    <row r="227" spans="1:40" ht="15" customHeight="1">
      <c r="A227" s="281" t="s">
        <v>2677</v>
      </c>
      <c r="B227" s="282">
        <f>'Dry_Litterbag Placem_Collection'!A8</f>
        <v>6</v>
      </c>
      <c r="C227" s="282" t="str">
        <f>'Dry_Litterbag Placem_Collection'!B8</f>
        <v>Makao</v>
      </c>
      <c r="D227" s="282" t="s">
        <v>2677</v>
      </c>
      <c r="E227" s="282" t="s">
        <v>2678</v>
      </c>
      <c r="F227" s="282">
        <v>1</v>
      </c>
      <c r="G227" s="283" t="str">
        <f>'Dry_Litterbag Placem_Collection'!C8</f>
        <v>Dry_Ag1_T6</v>
      </c>
      <c r="H227" s="284" t="s">
        <v>2559</v>
      </c>
      <c r="I227" s="292" t="s">
        <v>298</v>
      </c>
      <c r="J227" s="282" t="str">
        <f>IF(ISBLANK('Dry_Litterbag Placem_Collection'!K8),"","R"&amp;""&amp;'Dry_Litterbag Placem_Collection'!K8)</f>
        <v>R688</v>
      </c>
      <c r="K227" s="286">
        <f>IFERROR(INDEX('Green_rooibos initial weight'!$C$5:$C$1749,MATCH(J227, 'Green_rooibos initial weight'!$A$5:$A$1749,0)),"")</f>
        <v>2.1709999999999998</v>
      </c>
      <c r="L227" s="286">
        <f t="shared" si="13"/>
        <v>1.9211999999999998</v>
      </c>
      <c r="M227" s="291"/>
      <c r="N227" s="291"/>
      <c r="O227" s="286" t="str">
        <f>IF(IFERROR(INDEX('Both teabags AfterDry'!$D$3:$D$900,MATCH(J227,'Both teabags AfterDry'!$A$3:$A$900,0)),"")="","",(IFERROR(INDEX('Both teabags AfterDry'!$D$3:$D$900,MATCH(J227,'Both teabags AfterDry'!$A$3:$A$900,0)),"")))</f>
        <v/>
      </c>
      <c r="P227" s="286" t="str">
        <f t="shared" si="14"/>
        <v/>
      </c>
      <c r="Q227" s="291"/>
      <c r="R227" s="291"/>
      <c r="S227" s="287">
        <f>'Dry_Litterbag Placem_Collection'!E8</f>
        <v>42938</v>
      </c>
      <c r="T227" s="287">
        <f>IF('Dry_Litterbag Placem_Collection'!G8="","",'Dry_Litterbag Placem_Collection'!G8)</f>
        <v>43007</v>
      </c>
      <c r="U227" s="288">
        <f t="shared" si="12"/>
        <v>69</v>
      </c>
      <c r="V227" s="286" t="str">
        <f t="shared" si="15"/>
        <v/>
      </c>
      <c r="W227" s="286"/>
      <c r="X227" s="289">
        <f>IFERROR(INDEX(Rainfall_Dry!$O$2:$O$217,MATCH(B227, Rainfall_Dry!$A$2:$A$217,0)),"")</f>
        <v>6.900000125</v>
      </c>
      <c r="Y227" s="270">
        <v>12.565665055683967</v>
      </c>
      <c r="Z227" s="270">
        <v>0.9665896196679955</v>
      </c>
      <c r="AA227" s="270">
        <v>86.467745324648035</v>
      </c>
      <c r="AB227" s="271" t="s">
        <v>2690</v>
      </c>
      <c r="AC227" s="270">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f>IFERROR(AVERAGE('Dry_Litterbag Placem_Collection'!O8,'Dry_Litterbag Placem_Collection'!R8),"")</f>
        <v>5.35</v>
      </c>
      <c r="AI227" s="290">
        <f>IFERROR(AVERAGE('Dry_Litterbag Placem_Collection'!N8,'Dry_Litterbag Placem_Collection'!Q8),"")</f>
        <v>26.6</v>
      </c>
      <c r="AJ227" s="289">
        <f>INDEX(Coordinates!$B$2:$B$197,MATCH(G227,Coordinates!$J$2:$J$197,0))</f>
        <v>-3.3977389800000002</v>
      </c>
      <c r="AK227" s="289">
        <f>INDEX(Coordinates!$C$2:$C$197,MATCH(G227,Coordinates!$J$2:$J$197,0))</f>
        <v>34.837501979999999</v>
      </c>
      <c r="AL227" s="289" t="str">
        <f>IF(ISNUMBER(SEARCH("C", 'Dry_Litterbag Placem_Collection'!T8)),"YES","")</f>
        <v/>
      </c>
      <c r="AM227" s="289" t="str">
        <f>IF(ISNUMBER(SEARCH("H", 'Dry_Litterbag Placem_Collection'!T8)),"YES","")</f>
        <v/>
      </c>
      <c r="AN227" s="289" t="str">
        <f>IF(ISNUMBER(SEARCH("R", 'Dry_Litterbag Placem_Collection'!T8)),"YES","")</f>
        <v/>
      </c>
    </row>
    <row r="228" spans="1:40" ht="15" customHeight="1">
      <c r="A228" s="281" t="s">
        <v>2677</v>
      </c>
      <c r="B228" s="282">
        <f>'Dry_Litterbag Placem_Collection'!A9</f>
        <v>7</v>
      </c>
      <c r="C228" s="282" t="str">
        <f>'Dry_Litterbag Placem_Collection'!B9</f>
        <v>Makao</v>
      </c>
      <c r="D228" s="282" t="s">
        <v>2677</v>
      </c>
      <c r="E228" s="282" t="s">
        <v>2678</v>
      </c>
      <c r="F228" s="282">
        <v>1</v>
      </c>
      <c r="G228" s="283" t="str">
        <f>'Dry_Litterbag Placem_Collection'!C9</f>
        <v>Dry_Ag1_T7</v>
      </c>
      <c r="H228" s="284" t="s">
        <v>2559</v>
      </c>
      <c r="I228" s="292" t="s">
        <v>298</v>
      </c>
      <c r="J228" s="282" t="str">
        <f>IF(ISBLANK('Dry_Litterbag Placem_Collection'!K9),"","R"&amp;""&amp;'Dry_Litterbag Placem_Collection'!K9)</f>
        <v>R762</v>
      </c>
      <c r="K228" s="286">
        <f>IFERROR(INDEX('Green_rooibos initial weight'!$C$5:$C$1749,MATCH(J228, 'Green_rooibos initial weight'!$A$5:$A$1749,0)),"")</f>
        <v>2.1949999999999998</v>
      </c>
      <c r="L228" s="286">
        <f t="shared" si="13"/>
        <v>1.9451999999999998</v>
      </c>
      <c r="M228" s="291"/>
      <c r="N228" s="291"/>
      <c r="O228" s="286">
        <f>IF(IFERROR(INDEX('Both teabags AfterDry'!$D$3:$D$900,MATCH(J228,'Both teabags AfterDry'!$A$3:$A$900,0)),"")="","",(IFERROR(INDEX('Both teabags AfterDry'!$D$3:$D$900,MATCH(J228,'Both teabags AfterDry'!$A$3:$A$900,0)),"")))</f>
        <v>1.7052</v>
      </c>
      <c r="P228" s="286">
        <f t="shared" si="14"/>
        <v>1.5546</v>
      </c>
      <c r="Q228" s="291"/>
      <c r="R228" s="291"/>
      <c r="S228" s="287">
        <f>'Dry_Litterbag Placem_Collection'!E9</f>
        <v>42938</v>
      </c>
      <c r="T228" s="287">
        <f>IF('Dry_Litterbag Placem_Collection'!G9="","",'Dry_Litterbag Placem_Collection'!G9)</f>
        <v>43007</v>
      </c>
      <c r="U228" s="288">
        <f t="shared" si="12"/>
        <v>69</v>
      </c>
      <c r="V228" s="286">
        <f t="shared" si="15"/>
        <v>0.39059999999999984</v>
      </c>
      <c r="W228" s="286"/>
      <c r="X228" s="289">
        <f>IFERROR(INDEX(Rainfall_Dry!$O$2:$O$217,MATCH(B228, Rainfall_Dry!$A$2:$A$217,0)),"")</f>
        <v>6.900000125</v>
      </c>
      <c r="Y228" s="270">
        <v>12.565665055683967</v>
      </c>
      <c r="Z228" s="270">
        <v>0.9665896196679955</v>
      </c>
      <c r="AA228" s="270">
        <v>86.467745324648035</v>
      </c>
      <c r="AB228" s="271" t="s">
        <v>2690</v>
      </c>
      <c r="AC228" s="270">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f>IFERROR(AVERAGE('Dry_Litterbag Placem_Collection'!O9,'Dry_Litterbag Placem_Collection'!R9),"")</f>
        <v>2.95</v>
      </c>
      <c r="AI228" s="290">
        <f>IFERROR(AVERAGE('Dry_Litterbag Placem_Collection'!N9,'Dry_Litterbag Placem_Collection'!Q9),"")</f>
        <v>24.75</v>
      </c>
      <c r="AJ228" s="289">
        <f>INDEX(Coordinates!$B$2:$B$197,MATCH(G228,Coordinates!$J$2:$J$197,0))</f>
        <v>-3.3977630360000002</v>
      </c>
      <c r="AK228" s="289">
        <f>INDEX(Coordinates!$C$2:$C$197,MATCH(G228,Coordinates!$J$2:$J$197,0))</f>
        <v>34.837600969999997</v>
      </c>
      <c r="AL228" s="289" t="str">
        <f>IF(ISNUMBER(SEARCH("C", 'Dry_Litterbag Placem_Collection'!T9)),"YES","")</f>
        <v/>
      </c>
      <c r="AM228" s="289" t="str">
        <f>IF(ISNUMBER(SEARCH("H", 'Dry_Litterbag Placem_Collection'!T9)),"YES","")</f>
        <v>YES</v>
      </c>
      <c r="AN228" s="289" t="str">
        <f>IF(ISNUMBER(SEARCH("R", 'Dry_Litterbag Placem_Collection'!T9)),"YES","")</f>
        <v/>
      </c>
    </row>
    <row r="229" spans="1:40" ht="15" customHeight="1">
      <c r="A229" s="281" t="s">
        <v>2677</v>
      </c>
      <c r="B229" s="282">
        <f>'Dry_Litterbag Placem_Collection'!A10</f>
        <v>8</v>
      </c>
      <c r="C229" s="282" t="str">
        <f>'Dry_Litterbag Placem_Collection'!B10</f>
        <v>Makao</v>
      </c>
      <c r="D229" s="282" t="s">
        <v>2677</v>
      </c>
      <c r="E229" s="282" t="s">
        <v>2678</v>
      </c>
      <c r="F229" s="282">
        <v>1</v>
      </c>
      <c r="G229" s="283" t="str">
        <f>'Dry_Litterbag Placem_Collection'!C10</f>
        <v>Dry_Ag1_T8</v>
      </c>
      <c r="H229" s="284" t="s">
        <v>2559</v>
      </c>
      <c r="I229" s="292" t="s">
        <v>298</v>
      </c>
      <c r="J229" s="282" t="str">
        <f>IF(ISBLANK('Dry_Litterbag Placem_Collection'!K10),"","R"&amp;""&amp;'Dry_Litterbag Placem_Collection'!K10)</f>
        <v>R727</v>
      </c>
      <c r="K229" s="286">
        <f>IFERROR(INDEX('Green_rooibos initial weight'!$C$5:$C$1749,MATCH(J229, 'Green_rooibos initial weight'!$A$5:$A$1749,0)),"")</f>
        <v>2.1629999999999998</v>
      </c>
      <c r="L229" s="286">
        <f t="shared" si="13"/>
        <v>1.9131999999999998</v>
      </c>
      <c r="M229" s="291"/>
      <c r="N229" s="291"/>
      <c r="O229" s="286" t="str">
        <f>IF(IFERROR(INDEX('Both teabags AfterDry'!$D$3:$D$900,MATCH(J229,'Both teabags AfterDry'!$A$3:$A$900,0)),"")="","",(IFERROR(INDEX('Both teabags AfterDry'!$D$3:$D$900,MATCH(J229,'Both teabags AfterDry'!$A$3:$A$900,0)),"")))</f>
        <v/>
      </c>
      <c r="P229" s="286" t="str">
        <f t="shared" si="14"/>
        <v/>
      </c>
      <c r="Q229" s="291"/>
      <c r="R229" s="291"/>
      <c r="S229" s="287">
        <f>'Dry_Litterbag Placem_Collection'!E10</f>
        <v>42938</v>
      </c>
      <c r="T229" s="287">
        <f>IF('Dry_Litterbag Placem_Collection'!G10="","",'Dry_Litterbag Placem_Collection'!G10)</f>
        <v>43007</v>
      </c>
      <c r="U229" s="288">
        <f t="shared" si="12"/>
        <v>69</v>
      </c>
      <c r="V229" s="286" t="str">
        <f t="shared" si="15"/>
        <v/>
      </c>
      <c r="W229" s="286"/>
      <c r="X229" s="289">
        <f>IFERROR(INDEX(Rainfall_Dry!$O$2:$O$217,MATCH(B229, Rainfall_Dry!$A$2:$A$217,0)),"")</f>
        <v>6.900000125</v>
      </c>
      <c r="Y229" s="270">
        <v>12.565665055683967</v>
      </c>
      <c r="Z229" s="270">
        <v>0.9665896196679955</v>
      </c>
      <c r="AA229" s="270">
        <v>86.467745324648035</v>
      </c>
      <c r="AB229" s="271" t="s">
        <v>2690</v>
      </c>
      <c r="AC229" s="270">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f>IFERROR(AVERAGE('Dry_Litterbag Placem_Collection'!O10,'Dry_Litterbag Placem_Collection'!R10),"")</f>
        <v>2.5999999999999996</v>
      </c>
      <c r="AI229" s="290">
        <f>IFERROR(AVERAGE('Dry_Litterbag Placem_Collection'!N10,'Dry_Litterbag Placem_Collection'!Q10),"")</f>
        <v>26</v>
      </c>
      <c r="AJ229" s="289">
        <f>INDEX(Coordinates!$B$2:$B$197,MATCH(G229,Coordinates!$J$2:$J$197,0))</f>
        <v>-3.3977320230000001</v>
      </c>
      <c r="AK229" s="289">
        <f>INDEX(Coordinates!$C$2:$C$197,MATCH(G229,Coordinates!$J$2:$J$197,0))</f>
        <v>34.837561989999998</v>
      </c>
      <c r="AL229" s="289" t="str">
        <f>IF(ISNUMBER(SEARCH("C", 'Dry_Litterbag Placem_Collection'!T10)),"YES","")</f>
        <v/>
      </c>
      <c r="AM229" s="289" t="str">
        <f>IF(ISNUMBER(SEARCH("H", 'Dry_Litterbag Placem_Collection'!T10)),"YES","")</f>
        <v/>
      </c>
      <c r="AN229" s="289" t="str">
        <f>IF(ISNUMBER(SEARCH("R", 'Dry_Litterbag Placem_Collection'!T10)),"YES","")</f>
        <v/>
      </c>
    </row>
    <row r="230" spans="1:40" ht="15" customHeight="1">
      <c r="A230" s="281" t="s">
        <v>2677</v>
      </c>
      <c r="B230" s="282">
        <f>'Dry_Litterbag Placem_Collection'!A11</f>
        <v>9</v>
      </c>
      <c r="C230" s="282" t="str">
        <f>'Dry_Litterbag Placem_Collection'!B11</f>
        <v>Makao</v>
      </c>
      <c r="D230" s="282" t="s">
        <v>2677</v>
      </c>
      <c r="E230" s="282" t="s">
        <v>2678</v>
      </c>
      <c r="F230" s="282">
        <v>2</v>
      </c>
      <c r="G230" s="283" t="str">
        <f>'Dry_Litterbag Placem_Collection'!C11</f>
        <v>Dry_Ag2_T1</v>
      </c>
      <c r="H230" s="284" t="s">
        <v>2559</v>
      </c>
      <c r="I230" s="292" t="s">
        <v>298</v>
      </c>
      <c r="J230" s="282" t="str">
        <f>IF(ISBLANK('Dry_Litterbag Placem_Collection'!K11),"","R"&amp;""&amp;'Dry_Litterbag Placem_Collection'!K11)</f>
        <v>R785</v>
      </c>
      <c r="K230" s="286">
        <f>IFERROR(INDEX('Green_rooibos initial weight'!$C$5:$C$1749,MATCH(J230, 'Green_rooibos initial weight'!$A$5:$A$1749,0)),"")</f>
        <v>2.2549999999999999</v>
      </c>
      <c r="L230" s="286">
        <f t="shared" si="13"/>
        <v>2.0051999999999999</v>
      </c>
      <c r="M230" s="291"/>
      <c r="N230" s="291"/>
      <c r="O230" s="286">
        <f>IF(IFERROR(INDEX('Both teabags AfterDry'!$D$3:$D$900,MATCH(J230,'Both teabags AfterDry'!$A$3:$A$900,0)),"")="","",(IFERROR(INDEX('Both teabags AfterDry'!$D$3:$D$900,MATCH(J230,'Both teabags AfterDry'!$A$3:$A$900,0)),"")))</f>
        <v>3.7812999999999999</v>
      </c>
      <c r="P230" s="286">
        <f t="shared" si="14"/>
        <v>3.6307</v>
      </c>
      <c r="Q230" s="291"/>
      <c r="R230" s="291"/>
      <c r="S230" s="287">
        <f>'Dry_Litterbag Placem_Collection'!E11</f>
        <v>42938</v>
      </c>
      <c r="T230" s="287">
        <f>IF('Dry_Litterbag Placem_Collection'!G11="","",'Dry_Litterbag Placem_Collection'!G11)</f>
        <v>43007</v>
      </c>
      <c r="U230" s="288">
        <f t="shared" si="12"/>
        <v>69</v>
      </c>
      <c r="V230" s="286">
        <f t="shared" si="15"/>
        <v>-1.6255000000000002</v>
      </c>
      <c r="W230" s="286"/>
      <c r="X230" s="289">
        <f>IFERROR(INDEX(Rainfall_Dry!$O$2:$O$217,MATCH(B230, Rainfall_Dry!$A$2:$A$217,0)),"")</f>
        <v>6.900000125</v>
      </c>
      <c r="Y230" s="270">
        <v>21.13063730679653</v>
      </c>
      <c r="Z230" s="270">
        <v>3.0912555579081076</v>
      </c>
      <c r="AA230" s="270">
        <v>75.778107135295357</v>
      </c>
      <c r="AB230" s="271" t="s">
        <v>2688</v>
      </c>
      <c r="AC230" s="270">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f>IFERROR(AVERAGE('Dry_Litterbag Placem_Collection'!O11,'Dry_Litterbag Placem_Collection'!R11),"")</f>
        <v>3.3</v>
      </c>
      <c r="AI230" s="290">
        <f>IFERROR(AVERAGE('Dry_Litterbag Placem_Collection'!N11,'Dry_Litterbag Placem_Collection'!Q11),"")</f>
        <v>26.15</v>
      </c>
      <c r="AJ230" s="289">
        <f>INDEX(Coordinates!$B$2:$B$197,MATCH(G230,Coordinates!$J$2:$J$197,0))</f>
        <v>-3.3978290019999999</v>
      </c>
      <c r="AK230" s="289">
        <f>INDEX(Coordinates!$C$2:$C$197,MATCH(G230,Coordinates!$J$2:$J$197,0))</f>
        <v>34.837011969999999</v>
      </c>
      <c r="AL230" s="289" t="str">
        <f>IF(ISNUMBER(SEARCH("C", 'Dry_Litterbag Placem_Collection'!T11)),"YES","")</f>
        <v>YES</v>
      </c>
      <c r="AM230" s="289" t="str">
        <f>IF(ISNUMBER(SEARCH("H", 'Dry_Litterbag Placem_Collection'!T11)),"YES","")</f>
        <v/>
      </c>
      <c r="AN230" s="289" t="str">
        <f>IF(ISNUMBER(SEARCH("R", 'Dry_Litterbag Placem_Collection'!T11)),"YES","")</f>
        <v/>
      </c>
    </row>
    <row r="231" spans="1:40" ht="15" customHeight="1">
      <c r="A231" s="281" t="s">
        <v>2677</v>
      </c>
      <c r="B231" s="282">
        <f>'Dry_Litterbag Placem_Collection'!A12</f>
        <v>10</v>
      </c>
      <c r="C231" s="282" t="str">
        <f>'Dry_Litterbag Placem_Collection'!B12</f>
        <v>Makao</v>
      </c>
      <c r="D231" s="282" t="s">
        <v>2677</v>
      </c>
      <c r="E231" s="282" t="s">
        <v>2678</v>
      </c>
      <c r="F231" s="282">
        <v>2</v>
      </c>
      <c r="G231" s="283" t="str">
        <f>'Dry_Litterbag Placem_Collection'!C12</f>
        <v>Dry_Ag2_T2</v>
      </c>
      <c r="H231" s="284" t="s">
        <v>2559</v>
      </c>
      <c r="I231" s="292" t="s">
        <v>298</v>
      </c>
      <c r="J231" s="282" t="str">
        <f>IF(ISBLANK('Dry_Litterbag Placem_Collection'!K12),"","R"&amp;""&amp;'Dry_Litterbag Placem_Collection'!K12)</f>
        <v>R747</v>
      </c>
      <c r="K231" s="286">
        <f>IFERROR(INDEX('Green_rooibos initial weight'!$C$5:$C$1749,MATCH(J231, 'Green_rooibos initial weight'!$A$5:$A$1749,0)),"")</f>
        <v>2.1549999999999998</v>
      </c>
      <c r="L231" s="286">
        <f t="shared" si="13"/>
        <v>1.9051999999999998</v>
      </c>
      <c r="M231" s="291"/>
      <c r="N231" s="291"/>
      <c r="O231" s="286" t="str">
        <f>IF(IFERROR(INDEX('Both teabags AfterDry'!$D$3:$D$900,MATCH(J231,'Both teabags AfterDry'!$A$3:$A$900,0)),"")="","",(IFERROR(INDEX('Both teabags AfterDry'!$D$3:$D$900,MATCH(J231,'Both teabags AfterDry'!$A$3:$A$900,0)),"")))</f>
        <v/>
      </c>
      <c r="P231" s="286" t="str">
        <f t="shared" si="14"/>
        <v/>
      </c>
      <c r="Q231" s="291"/>
      <c r="R231" s="291"/>
      <c r="S231" s="287">
        <f>'Dry_Litterbag Placem_Collection'!E12</f>
        <v>42938</v>
      </c>
      <c r="T231" s="287" t="str">
        <f>IF('Dry_Litterbag Placem_Collection'!G12="","",'Dry_Litterbag Placem_Collection'!G12)</f>
        <v/>
      </c>
      <c r="U231" s="288" t="str">
        <f t="shared" si="12"/>
        <v/>
      </c>
      <c r="V231" s="286" t="str">
        <f t="shared" si="15"/>
        <v/>
      </c>
      <c r="W231" s="286"/>
      <c r="X231" s="289" t="str">
        <f>IFERROR(INDEX(Rainfall_Dry!$O$2:$O$217,MATCH(B231, Rainfall_Dry!$A$2:$A$217,0)),"")</f>
        <v/>
      </c>
      <c r="Y231" s="270">
        <v>21.13063730679653</v>
      </c>
      <c r="Z231" s="270">
        <v>3.0912555579081076</v>
      </c>
      <c r="AA231" s="270">
        <v>75.778107135295357</v>
      </c>
      <c r="AB231" s="271" t="s">
        <v>2688</v>
      </c>
      <c r="AC231" s="270">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f>IFERROR(AVERAGE('Dry_Litterbag Placem_Collection'!O12,'Dry_Litterbag Placem_Collection'!R12),"")</f>
        <v>1.5</v>
      </c>
      <c r="AI231" s="290">
        <f>IFERROR(AVERAGE('Dry_Litterbag Placem_Collection'!N12,'Dry_Litterbag Placem_Collection'!Q12),"")</f>
        <v>26.1</v>
      </c>
      <c r="AJ231" s="289">
        <f>INDEX(Coordinates!$B$2:$B$197,MATCH(G231,Coordinates!$J$2:$J$197,0))</f>
        <v>-3.3978119869999999</v>
      </c>
      <c r="AK231" s="289">
        <f>INDEX(Coordinates!$C$2:$C$197,MATCH(G231,Coordinates!$J$2:$J$197,0))</f>
        <v>34.836968980000002</v>
      </c>
      <c r="AL231" s="289" t="str">
        <f>IF(ISNUMBER(SEARCH("C", 'Dry_Litterbag Placem_Collection'!T12)),"YES","")</f>
        <v/>
      </c>
      <c r="AM231" s="289" t="str">
        <f>IF(ISNUMBER(SEARCH("H", 'Dry_Litterbag Placem_Collection'!T12)),"YES","")</f>
        <v/>
      </c>
      <c r="AN231" s="289" t="str">
        <f>IF(ISNUMBER(SEARCH("R", 'Dry_Litterbag Placem_Collection'!T12)),"YES","")</f>
        <v/>
      </c>
    </row>
    <row r="232" spans="1:40" ht="15" customHeight="1">
      <c r="A232" s="281" t="s">
        <v>2677</v>
      </c>
      <c r="B232" s="282">
        <f>'Dry_Litterbag Placem_Collection'!A13</f>
        <v>11</v>
      </c>
      <c r="C232" s="282" t="str">
        <f>'Dry_Litterbag Placem_Collection'!B13</f>
        <v>Makao</v>
      </c>
      <c r="D232" s="282" t="s">
        <v>2677</v>
      </c>
      <c r="E232" s="282" t="s">
        <v>2678</v>
      </c>
      <c r="F232" s="282">
        <v>2</v>
      </c>
      <c r="G232" s="283" t="str">
        <f>'Dry_Litterbag Placem_Collection'!C13</f>
        <v>Dry_Ag2_T3</v>
      </c>
      <c r="H232" s="284" t="s">
        <v>2559</v>
      </c>
      <c r="I232" s="292" t="s">
        <v>298</v>
      </c>
      <c r="J232" s="282" t="str">
        <f>IF(ISBLANK('Dry_Litterbag Placem_Collection'!K13),"","R"&amp;""&amp;'Dry_Litterbag Placem_Collection'!K13)</f>
        <v>R748</v>
      </c>
      <c r="K232" s="286">
        <f>IFERROR(INDEX('Green_rooibos initial weight'!$C$5:$C$1749,MATCH(J232, 'Green_rooibos initial weight'!$A$5:$A$1749,0)),"")</f>
        <v>2.1829999999999998</v>
      </c>
      <c r="L232" s="286">
        <f t="shared" si="13"/>
        <v>1.9331999999999998</v>
      </c>
      <c r="M232" s="291"/>
      <c r="N232" s="291"/>
      <c r="O232" s="286">
        <f>IF(IFERROR(INDEX('Both teabags AfterDry'!$D$3:$D$900,MATCH(J232,'Both teabags AfterDry'!$A$3:$A$900,0)),"")="","",(IFERROR(INDEX('Both teabags AfterDry'!$D$3:$D$900,MATCH(J232,'Both teabags AfterDry'!$A$3:$A$900,0)),"")))</f>
        <v>0.98360000000000003</v>
      </c>
      <c r="P232" s="286">
        <f t="shared" si="14"/>
        <v>0.83299999999999996</v>
      </c>
      <c r="Q232" s="291"/>
      <c r="R232" s="291"/>
      <c r="S232" s="287">
        <f>'Dry_Litterbag Placem_Collection'!E13</f>
        <v>42938</v>
      </c>
      <c r="T232" s="287">
        <f>IF('Dry_Litterbag Placem_Collection'!G13="","",'Dry_Litterbag Placem_Collection'!G13)</f>
        <v>43007</v>
      </c>
      <c r="U232" s="288">
        <f t="shared" si="12"/>
        <v>69</v>
      </c>
      <c r="V232" s="286">
        <f t="shared" si="15"/>
        <v>1.1001999999999998</v>
      </c>
      <c r="W232" s="286"/>
      <c r="X232" s="289">
        <f>IFERROR(INDEX(Rainfall_Dry!$O$2:$O$217,MATCH(B232, Rainfall_Dry!$A$2:$A$217,0)),"")</f>
        <v>6.900000125</v>
      </c>
      <c r="Y232" s="270">
        <v>21.13063730679653</v>
      </c>
      <c r="Z232" s="270">
        <v>3.0912555579081076</v>
      </c>
      <c r="AA232" s="270">
        <v>75.778107135295357</v>
      </c>
      <c r="AB232" s="271" t="s">
        <v>2688</v>
      </c>
      <c r="AC232" s="270">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f>IFERROR(AVERAGE('Dry_Litterbag Placem_Collection'!O13,'Dry_Litterbag Placem_Collection'!R13),"")</f>
        <v>5.3</v>
      </c>
      <c r="AI232" s="290">
        <f>IFERROR(AVERAGE('Dry_Litterbag Placem_Collection'!N13,'Dry_Litterbag Placem_Collection'!Q13),"")</f>
        <v>26.450000000000003</v>
      </c>
      <c r="AJ232" s="289">
        <f>INDEX(Coordinates!$B$2:$B$197,MATCH(G232,Coordinates!$J$2:$J$197,0))</f>
        <v>-3.3977929599999999</v>
      </c>
      <c r="AK232" s="289">
        <f>INDEX(Coordinates!$C$2:$C$197,MATCH(G232,Coordinates!$J$2:$J$197,0))</f>
        <v>34.837102999999999</v>
      </c>
      <c r="AL232" s="289" t="str">
        <f>IF(ISNUMBER(SEARCH("C", 'Dry_Litterbag Placem_Collection'!T13)),"YES","")</f>
        <v>YES</v>
      </c>
      <c r="AM232" s="289" t="str">
        <f>IF(ISNUMBER(SEARCH("H", 'Dry_Litterbag Placem_Collection'!T13)),"YES","")</f>
        <v>YES</v>
      </c>
      <c r="AN232" s="289" t="str">
        <f>IF(ISNUMBER(SEARCH("R", 'Dry_Litterbag Placem_Collection'!T13)),"YES","")</f>
        <v/>
      </c>
    </row>
    <row r="233" spans="1:40" ht="15" customHeight="1">
      <c r="A233" s="281" t="s">
        <v>2677</v>
      </c>
      <c r="B233" s="282">
        <f>'Dry_Litterbag Placem_Collection'!A14</f>
        <v>12</v>
      </c>
      <c r="C233" s="282" t="str">
        <f>'Dry_Litterbag Placem_Collection'!B14</f>
        <v>Makao</v>
      </c>
      <c r="D233" s="282" t="s">
        <v>2677</v>
      </c>
      <c r="E233" s="282" t="s">
        <v>2678</v>
      </c>
      <c r="F233" s="282">
        <v>2</v>
      </c>
      <c r="G233" s="283" t="str">
        <f>'Dry_Litterbag Placem_Collection'!C14</f>
        <v>Dry_Ag2_T4</v>
      </c>
      <c r="H233" s="284" t="s">
        <v>2559</v>
      </c>
      <c r="I233" s="292" t="s">
        <v>298</v>
      </c>
      <c r="J233" s="282" t="str">
        <f>IF(ISBLANK('Dry_Litterbag Placem_Collection'!K14),"","R"&amp;""&amp;'Dry_Litterbag Placem_Collection'!K14)</f>
        <v/>
      </c>
      <c r="K233" s="286" t="str">
        <f>IFERROR(INDEX('Green_rooibos initial weight'!$C$5:$C$1749,MATCH(J233, 'Green_rooibos initial weight'!$A$5:$A$1749,0)),"")</f>
        <v/>
      </c>
      <c r="L233" s="286" t="str">
        <f t="shared" si="13"/>
        <v/>
      </c>
      <c r="M233" s="291"/>
      <c r="N233" s="291"/>
      <c r="O233" s="286" t="str">
        <f>IF(IFERROR(INDEX('Both teabags AfterDry'!$D$3:$D$900,MATCH(J233,'Both teabags AfterDry'!$A$3:$A$900,0)),"")="","",(IFERROR(INDEX('Both teabags AfterDry'!$D$3:$D$900,MATCH(J233,'Both teabags AfterDry'!$A$3:$A$900,0)),"")))</f>
        <v/>
      </c>
      <c r="P233" s="286" t="str">
        <f t="shared" si="14"/>
        <v/>
      </c>
      <c r="Q233" s="291"/>
      <c r="R233" s="291"/>
      <c r="S233" s="287">
        <f>'Dry_Litterbag Placem_Collection'!E14</f>
        <v>0</v>
      </c>
      <c r="T233" s="287" t="str">
        <f>IF('Dry_Litterbag Placem_Collection'!G14="","",'Dry_Litterbag Placem_Collection'!G14)</f>
        <v/>
      </c>
      <c r="U233" s="288" t="str">
        <f t="shared" si="12"/>
        <v/>
      </c>
      <c r="V233" s="286" t="str">
        <f t="shared" si="15"/>
        <v/>
      </c>
      <c r="W233" s="286"/>
      <c r="X233" s="289" t="str">
        <f>IFERROR(INDEX(Rainfall_Dry!$O$2:$O$217,MATCH(B233, Rainfall_Dry!$A$2:$A$217,0)),"")</f>
        <v/>
      </c>
      <c r="Y233" s="270">
        <v>21.13063730679653</v>
      </c>
      <c r="Z233" s="270">
        <v>3.0912555579081076</v>
      </c>
      <c r="AA233" s="270">
        <v>75.778107135295357</v>
      </c>
      <c r="AB233" s="271" t="s">
        <v>2688</v>
      </c>
      <c r="AC233" s="270">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t="str">
        <f>IFERROR(AVERAGE('Dry_Litterbag Placem_Collection'!O14,'Dry_Litterbag Placem_Collection'!R14),"")</f>
        <v/>
      </c>
      <c r="AI233" s="290" t="str">
        <f>IFERROR(AVERAGE('Dry_Litterbag Placem_Collection'!N14,'Dry_Litterbag Placem_Collection'!Q14),"")</f>
        <v/>
      </c>
      <c r="AJ233" s="289">
        <f>INDEX(Coordinates!$B$2:$B$197,MATCH(G233,Coordinates!$J$2:$J$197,0))</f>
        <v>-3.3979050260000001</v>
      </c>
      <c r="AK233" s="289">
        <f>INDEX(Coordinates!$C$2:$C$197,MATCH(G233,Coordinates!$J$2:$J$197,0))</f>
        <v>34.837123030000001</v>
      </c>
      <c r="AL233" s="289" t="str">
        <f>IF(ISNUMBER(SEARCH("C", 'Dry_Litterbag Placem_Collection'!T14)),"YES","")</f>
        <v/>
      </c>
      <c r="AM233" s="289" t="str">
        <f>IF(ISNUMBER(SEARCH("H", 'Dry_Litterbag Placem_Collection'!T14)),"YES","")</f>
        <v/>
      </c>
      <c r="AN233" s="289" t="str">
        <f>IF(ISNUMBER(SEARCH("R", 'Dry_Litterbag Placem_Collection'!T14)),"YES","")</f>
        <v/>
      </c>
    </row>
    <row r="234" spans="1:40" ht="15" customHeight="1">
      <c r="A234" s="281" t="s">
        <v>2677</v>
      </c>
      <c r="B234" s="282">
        <f>'Dry_Litterbag Placem_Collection'!A15</f>
        <v>13</v>
      </c>
      <c r="C234" s="282" t="str">
        <f>'Dry_Litterbag Placem_Collection'!B15</f>
        <v>Makao</v>
      </c>
      <c r="D234" s="282" t="s">
        <v>2677</v>
      </c>
      <c r="E234" s="282" t="s">
        <v>2678</v>
      </c>
      <c r="F234" s="282">
        <v>2</v>
      </c>
      <c r="G234" s="283" t="str">
        <f>'Dry_Litterbag Placem_Collection'!C15</f>
        <v>Dry_Ag2_T5</v>
      </c>
      <c r="H234" s="284" t="s">
        <v>2559</v>
      </c>
      <c r="I234" s="292" t="s">
        <v>298</v>
      </c>
      <c r="J234" s="282" t="str">
        <f>IF(ISBLANK('Dry_Litterbag Placem_Collection'!K15),"","R"&amp;""&amp;'Dry_Litterbag Placem_Collection'!K15)</f>
        <v>R784</v>
      </c>
      <c r="K234" s="286">
        <f>IFERROR(INDEX('Green_rooibos initial weight'!$C$5:$C$1749,MATCH(J234, 'Green_rooibos initial weight'!$A$5:$A$1749,0)),"")</f>
        <v>2.17</v>
      </c>
      <c r="L234" s="286">
        <f t="shared" si="13"/>
        <v>1.9201999999999999</v>
      </c>
      <c r="M234" s="291"/>
      <c r="N234" s="291"/>
      <c r="O234" s="286" t="str">
        <f>IF(IFERROR(INDEX('Both teabags AfterDry'!$D$3:$D$900,MATCH(J234,'Both teabags AfterDry'!$A$3:$A$900,0)),"")="","",(IFERROR(INDEX('Both teabags AfterDry'!$D$3:$D$900,MATCH(J234,'Both teabags AfterDry'!$A$3:$A$900,0)),"")))</f>
        <v/>
      </c>
      <c r="P234" s="286" t="str">
        <f t="shared" si="14"/>
        <v/>
      </c>
      <c r="Q234" s="291"/>
      <c r="R234" s="291"/>
      <c r="S234" s="287">
        <f>'Dry_Litterbag Placem_Collection'!E15</f>
        <v>42938</v>
      </c>
      <c r="T234" s="287">
        <f>IF('Dry_Litterbag Placem_Collection'!G15="","",'Dry_Litterbag Placem_Collection'!G15)</f>
        <v>43007</v>
      </c>
      <c r="U234" s="288">
        <f t="shared" si="12"/>
        <v>69</v>
      </c>
      <c r="V234" s="286" t="str">
        <f t="shared" si="15"/>
        <v/>
      </c>
      <c r="W234" s="286"/>
      <c r="X234" s="289">
        <f>IFERROR(INDEX(Rainfall_Dry!$O$2:$O$217,MATCH(B234, Rainfall_Dry!$A$2:$A$217,0)),"")</f>
        <v>6.900000125</v>
      </c>
      <c r="Y234" s="270">
        <v>21.13063730679653</v>
      </c>
      <c r="Z234" s="270">
        <v>3.0912555579081076</v>
      </c>
      <c r="AA234" s="270">
        <v>75.778107135295357</v>
      </c>
      <c r="AB234" s="271" t="s">
        <v>2688</v>
      </c>
      <c r="AC234" s="270">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f>IFERROR(AVERAGE('Dry_Litterbag Placem_Collection'!O15,'Dry_Litterbag Placem_Collection'!R15),"")</f>
        <v>4.8</v>
      </c>
      <c r="AI234" s="290">
        <f>IFERROR(AVERAGE('Dry_Litterbag Placem_Collection'!N15,'Dry_Litterbag Placem_Collection'!Q15),"")</f>
        <v>26.1</v>
      </c>
      <c r="AJ234" s="289">
        <f>INDEX(Coordinates!$B$2:$B$197,MATCH(G234,Coordinates!$J$2:$J$197,0))</f>
        <v>-3.3979040199999999</v>
      </c>
      <c r="AK234" s="289">
        <f>INDEX(Coordinates!$C$2:$C$197,MATCH(G234,Coordinates!$J$2:$J$197,0))</f>
        <v>34.837027980000002</v>
      </c>
      <c r="AL234" s="289" t="str">
        <f>IF(ISNUMBER(SEARCH("C", 'Dry_Litterbag Placem_Collection'!T15)),"YES","")</f>
        <v>YES</v>
      </c>
      <c r="AM234" s="289" t="str">
        <f>IF(ISNUMBER(SEARCH("H", 'Dry_Litterbag Placem_Collection'!T15)),"YES","")</f>
        <v>YES</v>
      </c>
      <c r="AN234" s="289" t="str">
        <f>IF(ISNUMBER(SEARCH("R", 'Dry_Litterbag Placem_Collection'!T15)),"YES","")</f>
        <v/>
      </c>
    </row>
    <row r="235" spans="1:40" ht="15" customHeight="1">
      <c r="A235" s="281" t="s">
        <v>2677</v>
      </c>
      <c r="B235" s="282">
        <f>'Dry_Litterbag Placem_Collection'!A16</f>
        <v>14</v>
      </c>
      <c r="C235" s="282" t="str">
        <f>'Dry_Litterbag Placem_Collection'!B16</f>
        <v>Makao</v>
      </c>
      <c r="D235" s="282" t="s">
        <v>2677</v>
      </c>
      <c r="E235" s="282" t="s">
        <v>2678</v>
      </c>
      <c r="F235" s="282">
        <v>2</v>
      </c>
      <c r="G235" s="283" t="str">
        <f>'Dry_Litterbag Placem_Collection'!C16</f>
        <v>Dry_Ag2_T6</v>
      </c>
      <c r="H235" s="284" t="s">
        <v>2559</v>
      </c>
      <c r="I235" s="292" t="s">
        <v>298</v>
      </c>
      <c r="J235" s="282" t="str">
        <f>IF(ISBLANK('Dry_Litterbag Placem_Collection'!K16),"","R"&amp;""&amp;'Dry_Litterbag Placem_Collection'!K16)</f>
        <v>R838</v>
      </c>
      <c r="K235" s="286">
        <f>IFERROR(INDEX('Green_rooibos initial weight'!$C$5:$C$1749,MATCH(J235, 'Green_rooibos initial weight'!$A$5:$A$1749,0)),"")</f>
        <v>2.1589999999999998</v>
      </c>
      <c r="L235" s="286">
        <f t="shared" si="13"/>
        <v>1.9091999999999998</v>
      </c>
      <c r="M235" s="291"/>
      <c r="N235" s="291"/>
      <c r="O235" s="286">
        <f>IF(IFERROR(INDEX('Both teabags AfterDry'!$D$3:$D$900,MATCH(J235,'Both teabags AfterDry'!$A$3:$A$900,0)),"")="","",(IFERROR(INDEX('Both teabags AfterDry'!$D$3:$D$900,MATCH(J235,'Both teabags AfterDry'!$A$3:$A$900,0)),"")))</f>
        <v>1.0848</v>
      </c>
      <c r="P235" s="286">
        <f t="shared" si="14"/>
        <v>0.93419999999999992</v>
      </c>
      <c r="Q235" s="291"/>
      <c r="R235" s="291"/>
      <c r="S235" s="287">
        <f>'Dry_Litterbag Placem_Collection'!E16</f>
        <v>42938</v>
      </c>
      <c r="T235" s="287">
        <f>IF('Dry_Litterbag Placem_Collection'!G16="","",'Dry_Litterbag Placem_Collection'!G16)</f>
        <v>43007</v>
      </c>
      <c r="U235" s="288">
        <f t="shared" si="12"/>
        <v>69</v>
      </c>
      <c r="V235" s="286">
        <f t="shared" si="15"/>
        <v>0.97499999999999987</v>
      </c>
      <c r="W235" s="286"/>
      <c r="X235" s="289">
        <f>IFERROR(INDEX(Rainfall_Dry!$O$2:$O$217,MATCH(B235, Rainfall_Dry!$A$2:$A$217,0)),"")</f>
        <v>6.900000125</v>
      </c>
      <c r="Y235" s="270">
        <v>21.13063730679653</v>
      </c>
      <c r="Z235" s="270">
        <v>3.0912555579081076</v>
      </c>
      <c r="AA235" s="270">
        <v>75.778107135295357</v>
      </c>
      <c r="AB235" s="271" t="s">
        <v>2688</v>
      </c>
      <c r="AC235" s="270">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f>IFERROR(AVERAGE('Dry_Litterbag Placem_Collection'!O16,'Dry_Litterbag Placem_Collection'!R16),"")</f>
        <v>3.4</v>
      </c>
      <c r="AI235" s="290">
        <f>IFERROR(AVERAGE('Dry_Litterbag Placem_Collection'!N16,'Dry_Litterbag Placem_Collection'!Q16),"")</f>
        <v>25.55</v>
      </c>
      <c r="AJ235" s="289">
        <f>INDEX(Coordinates!$B$2:$B$197,MATCH(G235,Coordinates!$J$2:$J$197,0))</f>
        <v>-3.397854986</v>
      </c>
      <c r="AK235" s="289">
        <f>INDEX(Coordinates!$C$2:$C$197,MATCH(G235,Coordinates!$J$2:$J$197,0))</f>
        <v>34.836874010000002</v>
      </c>
      <c r="AL235" s="289" t="str">
        <f>IF(ISNUMBER(SEARCH("C", 'Dry_Litterbag Placem_Collection'!T16)),"YES","")</f>
        <v>YES</v>
      </c>
      <c r="AM235" s="289" t="str">
        <f>IF(ISNUMBER(SEARCH("H", 'Dry_Litterbag Placem_Collection'!T16)),"YES","")</f>
        <v>YES</v>
      </c>
      <c r="AN235" s="289" t="str">
        <f>IF(ISNUMBER(SEARCH("R", 'Dry_Litterbag Placem_Collection'!T16)),"YES","")</f>
        <v/>
      </c>
    </row>
    <row r="236" spans="1:40" ht="15" customHeight="1">
      <c r="A236" s="281" t="s">
        <v>2677</v>
      </c>
      <c r="B236" s="282">
        <f>'Dry_Litterbag Placem_Collection'!A17</f>
        <v>15</v>
      </c>
      <c r="C236" s="282" t="str">
        <f>'Dry_Litterbag Placem_Collection'!B17</f>
        <v>Makao</v>
      </c>
      <c r="D236" s="282" t="s">
        <v>2677</v>
      </c>
      <c r="E236" s="282" t="s">
        <v>2678</v>
      </c>
      <c r="F236" s="282">
        <v>2</v>
      </c>
      <c r="G236" s="283" t="str">
        <f>'Dry_Litterbag Placem_Collection'!C17</f>
        <v>Dry_Ag2_T7</v>
      </c>
      <c r="H236" s="284" t="s">
        <v>2559</v>
      </c>
      <c r="I236" s="292" t="s">
        <v>298</v>
      </c>
      <c r="J236" s="282" t="str">
        <f>IF(ISBLANK('Dry_Litterbag Placem_Collection'!K17),"","R"&amp;""&amp;'Dry_Litterbag Placem_Collection'!K17)</f>
        <v>R793</v>
      </c>
      <c r="K236" s="286">
        <f>IFERROR(INDEX('Green_rooibos initial weight'!$C$5:$C$1749,MATCH(J236, 'Green_rooibos initial weight'!$A$5:$A$1749,0)),"")</f>
        <v>2.2050000000000001</v>
      </c>
      <c r="L236" s="286">
        <f t="shared" si="13"/>
        <v>1.9552</v>
      </c>
      <c r="M236" s="291"/>
      <c r="N236" s="291"/>
      <c r="O236" s="286">
        <f>IF(IFERROR(INDEX('Both teabags AfterDry'!$D$3:$D$900,MATCH(J236,'Both teabags AfterDry'!$A$3:$A$900,0)),"")="","",(IFERROR(INDEX('Both teabags AfterDry'!$D$3:$D$900,MATCH(J236,'Both teabags AfterDry'!$A$3:$A$900,0)),"")))</f>
        <v>0.24560000000000001</v>
      </c>
      <c r="P236" s="286">
        <f t="shared" si="14"/>
        <v>9.5000000000000001E-2</v>
      </c>
      <c r="Q236" s="291"/>
      <c r="R236" s="291"/>
      <c r="S236" s="287">
        <f>'Dry_Litterbag Placem_Collection'!E17</f>
        <v>42938</v>
      </c>
      <c r="T236" s="287">
        <f>IF('Dry_Litterbag Placem_Collection'!G17="","",'Dry_Litterbag Placem_Collection'!G17)</f>
        <v>43007</v>
      </c>
      <c r="U236" s="288">
        <f t="shared" si="12"/>
        <v>69</v>
      </c>
      <c r="V236" s="286">
        <f t="shared" si="15"/>
        <v>1.8602000000000001</v>
      </c>
      <c r="W236" s="286"/>
      <c r="X236" s="289">
        <f>IFERROR(INDEX(Rainfall_Dry!$O$2:$O$217,MATCH(B236, Rainfall_Dry!$A$2:$A$217,0)),"")</f>
        <v>6.900000125</v>
      </c>
      <c r="Y236" s="270">
        <v>21.13063730679653</v>
      </c>
      <c r="Z236" s="270">
        <v>3.0912555579081076</v>
      </c>
      <c r="AA236" s="270">
        <v>75.778107135295357</v>
      </c>
      <c r="AB236" s="271" t="s">
        <v>2688</v>
      </c>
      <c r="AC236" s="270">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f>IFERROR(AVERAGE('Dry_Litterbag Placem_Collection'!O17,'Dry_Litterbag Placem_Collection'!R17),"")</f>
        <v>3.0999999999999996</v>
      </c>
      <c r="AI236" s="290">
        <f>IFERROR(AVERAGE('Dry_Litterbag Placem_Collection'!N17,'Dry_Litterbag Placem_Collection'!Q17),"")</f>
        <v>28</v>
      </c>
      <c r="AJ236" s="289">
        <f>INDEX(Coordinates!$B$2:$B$197,MATCH(G236,Coordinates!$J$2:$J$197,0))</f>
        <v>-3.3978060349999999</v>
      </c>
      <c r="AK236" s="289">
        <f>INDEX(Coordinates!$C$2:$C$197,MATCH(G236,Coordinates!$J$2:$J$197,0))</f>
        <v>34.837023960000003</v>
      </c>
      <c r="AL236" s="289" t="str">
        <f>IF(ISNUMBER(SEARCH("C", 'Dry_Litterbag Placem_Collection'!T17)),"YES","")</f>
        <v>YES</v>
      </c>
      <c r="AM236" s="289" t="str">
        <f>IF(ISNUMBER(SEARCH("H", 'Dry_Litterbag Placem_Collection'!T17)),"YES","")</f>
        <v>YES</v>
      </c>
      <c r="AN236" s="289" t="str">
        <f>IF(ISNUMBER(SEARCH("R", 'Dry_Litterbag Placem_Collection'!T17)),"YES","")</f>
        <v/>
      </c>
    </row>
    <row r="237" spans="1:40" ht="15" customHeight="1">
      <c r="A237" s="281" t="s">
        <v>2677</v>
      </c>
      <c r="B237" s="282">
        <f>'Dry_Litterbag Placem_Collection'!A18</f>
        <v>16</v>
      </c>
      <c r="C237" s="282" t="str">
        <f>'Dry_Litterbag Placem_Collection'!B18</f>
        <v>Makao</v>
      </c>
      <c r="D237" s="282" t="s">
        <v>2677</v>
      </c>
      <c r="E237" s="282" t="s">
        <v>2678</v>
      </c>
      <c r="F237" s="282">
        <v>2</v>
      </c>
      <c r="G237" s="283" t="str">
        <f>'Dry_Litterbag Placem_Collection'!C18</f>
        <v>Dry_Ag2_T8</v>
      </c>
      <c r="H237" s="284" t="s">
        <v>2559</v>
      </c>
      <c r="I237" s="292" t="s">
        <v>298</v>
      </c>
      <c r="J237" s="282" t="str">
        <f>IF(ISBLANK('Dry_Litterbag Placem_Collection'!K18),"","R"&amp;""&amp;'Dry_Litterbag Placem_Collection'!K18)</f>
        <v>R755</v>
      </c>
      <c r="K237" s="286">
        <f>IFERROR(INDEX('Green_rooibos initial weight'!$C$5:$C$1749,MATCH(J237, 'Green_rooibos initial weight'!$A$5:$A$1749,0)),"")</f>
        <v>2.2120000000000002</v>
      </c>
      <c r="L237" s="286">
        <f t="shared" si="13"/>
        <v>1.9622000000000002</v>
      </c>
      <c r="M237" s="291"/>
      <c r="N237" s="291"/>
      <c r="O237" s="286" t="str">
        <f>IF(IFERROR(INDEX('Both teabags AfterDry'!$D$3:$D$900,MATCH(J237,'Both teabags AfterDry'!$A$3:$A$900,0)),"")="","",(IFERROR(INDEX('Both teabags AfterDry'!$D$3:$D$900,MATCH(J237,'Both teabags AfterDry'!$A$3:$A$900,0)),"")))</f>
        <v/>
      </c>
      <c r="P237" s="286" t="str">
        <f t="shared" si="14"/>
        <v/>
      </c>
      <c r="Q237" s="291"/>
      <c r="R237" s="291"/>
      <c r="S237" s="287">
        <f>'Dry_Litterbag Placem_Collection'!E18</f>
        <v>42938</v>
      </c>
      <c r="T237" s="287">
        <f>IF('Dry_Litterbag Placem_Collection'!G18="","",'Dry_Litterbag Placem_Collection'!G18)</f>
        <v>43007</v>
      </c>
      <c r="U237" s="288">
        <f t="shared" si="12"/>
        <v>69</v>
      </c>
      <c r="V237" s="286" t="str">
        <f t="shared" si="15"/>
        <v/>
      </c>
      <c r="W237" s="286"/>
      <c r="X237" s="289">
        <f>IFERROR(INDEX(Rainfall_Dry!$O$2:$O$217,MATCH(B237, Rainfall_Dry!$A$2:$A$217,0)),"")</f>
        <v>6.900000125</v>
      </c>
      <c r="Y237" s="270">
        <v>21.13063730679653</v>
      </c>
      <c r="Z237" s="270">
        <v>3.0912555579081076</v>
      </c>
      <c r="AA237" s="270">
        <v>75.778107135295357</v>
      </c>
      <c r="AB237" s="271" t="s">
        <v>2688</v>
      </c>
      <c r="AC237" s="270">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f>IFERROR(AVERAGE('Dry_Litterbag Placem_Collection'!O18,'Dry_Litterbag Placem_Collection'!R18),"")</f>
        <v>9.1999999999999993</v>
      </c>
      <c r="AI237" s="290">
        <f>IFERROR(AVERAGE('Dry_Litterbag Placem_Collection'!N18,'Dry_Litterbag Placem_Collection'!Q18),"")</f>
        <v>27.049999999999997</v>
      </c>
      <c r="AJ237" s="289">
        <f>INDEX(Coordinates!$B$2:$B$197,MATCH(G237,Coordinates!$J$2:$J$197,0))</f>
        <v>-3.3977669760000002</v>
      </c>
      <c r="AK237" s="289">
        <f>INDEX(Coordinates!$C$2:$C$197,MATCH(G237,Coordinates!$J$2:$J$197,0))</f>
        <v>34.837181039999997</v>
      </c>
      <c r="AL237" s="289" t="str">
        <f>IF(ISNUMBER(SEARCH("C", 'Dry_Litterbag Placem_Collection'!T18)),"YES","")</f>
        <v>YES</v>
      </c>
      <c r="AM237" s="289" t="str">
        <f>IF(ISNUMBER(SEARCH("H", 'Dry_Litterbag Placem_Collection'!T18)),"YES","")</f>
        <v>YES</v>
      </c>
      <c r="AN237" s="289" t="str">
        <f>IF(ISNUMBER(SEARCH("R", 'Dry_Litterbag Placem_Collection'!T18)),"YES","")</f>
        <v/>
      </c>
    </row>
    <row r="238" spans="1:40" ht="15" customHeight="1">
      <c r="A238" s="281" t="s">
        <v>2677</v>
      </c>
      <c r="B238" s="282">
        <f>'Dry_Litterbag Placem_Collection'!A19</f>
        <v>17</v>
      </c>
      <c r="C238" s="282" t="str">
        <f>'Dry_Litterbag Placem_Collection'!B19</f>
        <v>Makao</v>
      </c>
      <c r="D238" s="282" t="s">
        <v>2677</v>
      </c>
      <c r="E238" s="282" t="s">
        <v>2678</v>
      </c>
      <c r="F238" s="282">
        <v>3</v>
      </c>
      <c r="G238" s="283" t="str">
        <f>'Dry_Litterbag Placem_Collection'!C19</f>
        <v>Dry_Ag3_T1</v>
      </c>
      <c r="H238" s="284" t="s">
        <v>2559</v>
      </c>
      <c r="I238" s="292" t="s">
        <v>298</v>
      </c>
      <c r="J238" s="282" t="str">
        <f>IF(ISBLANK('Dry_Litterbag Placem_Collection'!K19),"","R"&amp;""&amp;'Dry_Litterbag Placem_Collection'!K19)</f>
        <v>R826</v>
      </c>
      <c r="K238" s="286">
        <f>IFERROR(INDEX('Green_rooibos initial weight'!$C$5:$C$1749,MATCH(J238, 'Green_rooibos initial weight'!$A$5:$A$1749,0)),"")</f>
        <v>2.1659999999999999</v>
      </c>
      <c r="L238" s="286">
        <f t="shared" si="13"/>
        <v>1.9161999999999999</v>
      </c>
      <c r="M238" s="291"/>
      <c r="N238" s="291"/>
      <c r="O238" s="286">
        <f>IF(IFERROR(INDEX('Both teabags AfterDry'!$D$3:$D$900,MATCH(J238,'Both teabags AfterDry'!$A$3:$A$900,0)),"")="","",(IFERROR(INDEX('Both teabags AfterDry'!$D$3:$D$900,MATCH(J238,'Both teabags AfterDry'!$A$3:$A$900,0)),"")))</f>
        <v>1.9086000000000001</v>
      </c>
      <c r="P238" s="286">
        <f t="shared" si="14"/>
        <v>1.758</v>
      </c>
      <c r="Q238" s="291"/>
      <c r="R238" s="291"/>
      <c r="S238" s="287">
        <f>'Dry_Litterbag Placem_Collection'!E19</f>
        <v>42936</v>
      </c>
      <c r="T238" s="287">
        <f>IF('Dry_Litterbag Placem_Collection'!G19="","",'Dry_Litterbag Placem_Collection'!G19)</f>
        <v>43007</v>
      </c>
      <c r="U238" s="288">
        <f t="shared" si="12"/>
        <v>71</v>
      </c>
      <c r="V238" s="286">
        <f t="shared" si="15"/>
        <v>0.1581999999999999</v>
      </c>
      <c r="W238" s="286"/>
      <c r="X238" s="289">
        <f>IFERROR(INDEX(Rainfall_Dry!$O$2:$O$217,MATCH(B238, Rainfall_Dry!$A$2:$A$217,0)),"")</f>
        <v>6.900000125</v>
      </c>
      <c r="Y238" s="270">
        <v>54.080969906906262</v>
      </c>
      <c r="Z238" s="270">
        <v>21.264484651351896</v>
      </c>
      <c r="AA238" s="270">
        <v>24.654545441741845</v>
      </c>
      <c r="AB238" s="271" t="s">
        <v>2691</v>
      </c>
      <c r="AC238" s="270">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f>IFERROR(AVERAGE('Dry_Litterbag Placem_Collection'!O19,'Dry_Litterbag Placem_Collection'!R19),"")</f>
        <v>12.9</v>
      </c>
      <c r="AI238" s="290">
        <f>IFERROR(AVERAGE('Dry_Litterbag Placem_Collection'!N19,'Dry_Litterbag Placem_Collection'!Q19),"")</f>
        <v>26.2</v>
      </c>
      <c r="AJ238" s="289">
        <f>INDEX(Coordinates!$B$2:$B$197,MATCH(G238,Coordinates!$J$2:$J$197,0))</f>
        <v>-3.3854090330000002</v>
      </c>
      <c r="AK238" s="289">
        <f>INDEX(Coordinates!$C$2:$C$197,MATCH(G238,Coordinates!$J$2:$J$197,0))</f>
        <v>34.818901029999999</v>
      </c>
      <c r="AL238" s="289" t="str">
        <f>IF(ISNUMBER(SEARCH("C", 'Dry_Litterbag Placem_Collection'!T19)),"YES","")</f>
        <v/>
      </c>
      <c r="AM238" s="289" t="str">
        <f>IF(ISNUMBER(SEARCH("H", 'Dry_Litterbag Placem_Collection'!T19)),"YES","")</f>
        <v/>
      </c>
      <c r="AN238" s="289" t="str">
        <f>IF(ISNUMBER(SEARCH("R", 'Dry_Litterbag Placem_Collection'!T19)),"YES","")</f>
        <v/>
      </c>
    </row>
    <row r="239" spans="1:40" ht="15" customHeight="1">
      <c r="A239" s="281" t="s">
        <v>2677</v>
      </c>
      <c r="B239" s="282">
        <f>'Dry_Litterbag Placem_Collection'!A20</f>
        <v>18</v>
      </c>
      <c r="C239" s="282" t="str">
        <f>'Dry_Litterbag Placem_Collection'!B20</f>
        <v>Makao</v>
      </c>
      <c r="D239" s="282" t="s">
        <v>2677</v>
      </c>
      <c r="E239" s="282" t="s">
        <v>2678</v>
      </c>
      <c r="F239" s="282">
        <v>3</v>
      </c>
      <c r="G239" s="283" t="str">
        <f>'Dry_Litterbag Placem_Collection'!C20</f>
        <v>Dry_Ag3_T2</v>
      </c>
      <c r="H239" s="284" t="s">
        <v>2559</v>
      </c>
      <c r="I239" s="292" t="s">
        <v>298</v>
      </c>
      <c r="J239" s="282" t="str">
        <f>IF(ISBLANK('Dry_Litterbag Placem_Collection'!K20),"","R"&amp;""&amp;'Dry_Litterbag Placem_Collection'!K20)</f>
        <v>R732</v>
      </c>
      <c r="K239" s="286">
        <f>IFERROR(INDEX('Green_rooibos initial weight'!$C$5:$C$1749,MATCH(J239, 'Green_rooibos initial weight'!$A$5:$A$1749,0)),"")</f>
        <v>2.2189999999999999</v>
      </c>
      <c r="L239" s="286">
        <f t="shared" si="13"/>
        <v>1.9691999999999998</v>
      </c>
      <c r="M239" s="291"/>
      <c r="N239" s="291"/>
      <c r="O239" s="286">
        <f>IF(IFERROR(INDEX('Both teabags AfterDry'!$D$3:$D$900,MATCH(J239,'Both teabags AfterDry'!$A$3:$A$900,0)),"")="","",(IFERROR(INDEX('Both teabags AfterDry'!$D$3:$D$900,MATCH(J239,'Both teabags AfterDry'!$A$3:$A$900,0)),"")))</f>
        <v>1.9874000000000001</v>
      </c>
      <c r="P239" s="286">
        <f t="shared" si="14"/>
        <v>1.8368</v>
      </c>
      <c r="Q239" s="291"/>
      <c r="R239" s="291"/>
      <c r="S239" s="287">
        <f>'Dry_Litterbag Placem_Collection'!E20</f>
        <v>42936</v>
      </c>
      <c r="T239" s="287">
        <f>IF('Dry_Litterbag Placem_Collection'!G20="","",'Dry_Litterbag Placem_Collection'!G20)</f>
        <v>43007</v>
      </c>
      <c r="U239" s="288">
        <f t="shared" si="12"/>
        <v>71</v>
      </c>
      <c r="V239" s="286">
        <f t="shared" si="15"/>
        <v>0.13239999999999985</v>
      </c>
      <c r="W239" s="286"/>
      <c r="X239" s="289">
        <f>IFERROR(INDEX(Rainfall_Dry!$O$2:$O$217,MATCH(B239, Rainfall_Dry!$A$2:$A$217,0)),"")</f>
        <v>6.900000125</v>
      </c>
      <c r="Y239" s="270">
        <v>54.080969906906262</v>
      </c>
      <c r="Z239" s="270">
        <v>21.264484651351896</v>
      </c>
      <c r="AA239" s="270">
        <v>24.654545441741845</v>
      </c>
      <c r="AB239" s="271" t="s">
        <v>2691</v>
      </c>
      <c r="AC239" s="270">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f>IFERROR(AVERAGE('Dry_Litterbag Placem_Collection'!O20,'Dry_Litterbag Placem_Collection'!R20),"")</f>
        <v>11.15</v>
      </c>
      <c r="AI239" s="290">
        <f>IFERROR(AVERAGE('Dry_Litterbag Placem_Collection'!N20,'Dry_Litterbag Placem_Collection'!Q20),"")</f>
        <v>26.1</v>
      </c>
      <c r="AJ239" s="289">
        <f>INDEX(Coordinates!$B$2:$B$197,MATCH(G239,Coordinates!$J$2:$J$197,0))</f>
        <v>-3.385375002</v>
      </c>
      <c r="AK239" s="289">
        <f>INDEX(Coordinates!$C$2:$C$197,MATCH(G239,Coordinates!$J$2:$J$197,0))</f>
        <v>34.818939999999998</v>
      </c>
      <c r="AL239" s="289" t="str">
        <f>IF(ISNUMBER(SEARCH("C", 'Dry_Litterbag Placem_Collection'!T20)),"YES","")</f>
        <v/>
      </c>
      <c r="AM239" s="289" t="str">
        <f>IF(ISNUMBER(SEARCH("H", 'Dry_Litterbag Placem_Collection'!T20)),"YES","")</f>
        <v>YES</v>
      </c>
      <c r="AN239" s="289" t="str">
        <f>IF(ISNUMBER(SEARCH("R", 'Dry_Litterbag Placem_Collection'!T20)),"YES","")</f>
        <v/>
      </c>
    </row>
    <row r="240" spans="1:40" ht="15" customHeight="1">
      <c r="A240" s="281" t="s">
        <v>2677</v>
      </c>
      <c r="B240" s="282">
        <f>'Dry_Litterbag Placem_Collection'!A21</f>
        <v>19</v>
      </c>
      <c r="C240" s="282" t="str">
        <f>'Dry_Litterbag Placem_Collection'!B21</f>
        <v>Makao</v>
      </c>
      <c r="D240" s="282" t="s">
        <v>2677</v>
      </c>
      <c r="E240" s="282" t="s">
        <v>2678</v>
      </c>
      <c r="F240" s="282">
        <v>3</v>
      </c>
      <c r="G240" s="283" t="str">
        <f>'Dry_Litterbag Placem_Collection'!C21</f>
        <v>Dry_Ag3_T3</v>
      </c>
      <c r="H240" s="284" t="s">
        <v>2559</v>
      </c>
      <c r="I240" s="292" t="s">
        <v>298</v>
      </c>
      <c r="J240" s="282" t="str">
        <f>IF(ISBLANK('Dry_Litterbag Placem_Collection'!K21),"","R"&amp;""&amp;'Dry_Litterbag Placem_Collection'!K21)</f>
        <v>R749</v>
      </c>
      <c r="K240" s="286">
        <f>IFERROR(INDEX('Green_rooibos initial weight'!$C$5:$C$1749,MATCH(J240, 'Green_rooibos initial weight'!$A$5:$A$1749,0)),"")</f>
        <v>2.2050000000000001</v>
      </c>
      <c r="L240" s="286">
        <f t="shared" si="13"/>
        <v>1.9552</v>
      </c>
      <c r="M240" s="291"/>
      <c r="N240" s="291"/>
      <c r="O240" s="286">
        <f>IF(IFERROR(INDEX('Both teabags AfterDry'!$D$3:$D$900,MATCH(J240,'Both teabags AfterDry'!$A$3:$A$900,0)),"")="","",(IFERROR(INDEX('Both teabags AfterDry'!$D$3:$D$900,MATCH(J240,'Both teabags AfterDry'!$A$3:$A$900,0)),"")))</f>
        <v>1.9492</v>
      </c>
      <c r="P240" s="286">
        <f t="shared" si="14"/>
        <v>1.7986</v>
      </c>
      <c r="Q240" s="291"/>
      <c r="R240" s="291"/>
      <c r="S240" s="287">
        <f>'Dry_Litterbag Placem_Collection'!E21</f>
        <v>42936</v>
      </c>
      <c r="T240" s="287">
        <f>IF('Dry_Litterbag Placem_Collection'!G21="","",'Dry_Litterbag Placem_Collection'!G21)</f>
        <v>43007</v>
      </c>
      <c r="U240" s="288">
        <f t="shared" si="12"/>
        <v>71</v>
      </c>
      <c r="V240" s="286">
        <f t="shared" si="15"/>
        <v>0.15660000000000007</v>
      </c>
      <c r="W240" s="286"/>
      <c r="X240" s="289">
        <f>IFERROR(INDEX(Rainfall_Dry!$O$2:$O$217,MATCH(B240, Rainfall_Dry!$A$2:$A$217,0)),"")</f>
        <v>6.900000125</v>
      </c>
      <c r="Y240" s="270">
        <v>54.080969906906262</v>
      </c>
      <c r="Z240" s="270">
        <v>21.264484651351896</v>
      </c>
      <c r="AA240" s="270">
        <v>24.654545441741845</v>
      </c>
      <c r="AB240" s="271" t="s">
        <v>2691</v>
      </c>
      <c r="AC240" s="270">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f>IFERROR(AVERAGE('Dry_Litterbag Placem_Collection'!O21,'Dry_Litterbag Placem_Collection'!R21),"")</f>
        <v>15.75</v>
      </c>
      <c r="AI240" s="290">
        <f>IFERROR(AVERAGE('Dry_Litterbag Placem_Collection'!N21,'Dry_Litterbag Placem_Collection'!Q21),"")</f>
        <v>25.700000000000003</v>
      </c>
      <c r="AJ240" s="289">
        <f>INDEX(Coordinates!$B$2:$B$197,MATCH(G240,Coordinates!$J$2:$J$197,0))</f>
        <v>-3.3853589930000001</v>
      </c>
      <c r="AK240" s="289">
        <f>INDEX(Coordinates!$C$2:$C$197,MATCH(G240,Coordinates!$J$2:$J$197,0))</f>
        <v>34.818991969999999</v>
      </c>
      <c r="AL240" s="289" t="str">
        <f>IF(ISNUMBER(SEARCH("C", 'Dry_Litterbag Placem_Collection'!T21)),"YES","")</f>
        <v/>
      </c>
      <c r="AM240" s="289" t="str">
        <f>IF(ISNUMBER(SEARCH("H", 'Dry_Litterbag Placem_Collection'!T21)),"YES","")</f>
        <v/>
      </c>
      <c r="AN240" s="289" t="str">
        <f>IF(ISNUMBER(SEARCH("R", 'Dry_Litterbag Placem_Collection'!T21)),"YES","")</f>
        <v/>
      </c>
    </row>
    <row r="241" spans="1:40" ht="15" customHeight="1">
      <c r="A241" s="281" t="s">
        <v>2677</v>
      </c>
      <c r="B241" s="282">
        <f>'Dry_Litterbag Placem_Collection'!A22</f>
        <v>20</v>
      </c>
      <c r="C241" s="282" t="str">
        <f>'Dry_Litterbag Placem_Collection'!B22</f>
        <v>Makao</v>
      </c>
      <c r="D241" s="282" t="s">
        <v>2677</v>
      </c>
      <c r="E241" s="282" t="s">
        <v>2678</v>
      </c>
      <c r="F241" s="282">
        <v>3</v>
      </c>
      <c r="G241" s="283" t="str">
        <f>'Dry_Litterbag Placem_Collection'!C22</f>
        <v>Dry_Ag3_T4</v>
      </c>
      <c r="H241" s="284" t="s">
        <v>2559</v>
      </c>
      <c r="I241" s="292" t="s">
        <v>298</v>
      </c>
      <c r="J241" s="282" t="str">
        <f>IF(ISBLANK('Dry_Litterbag Placem_Collection'!K22),"","R"&amp;""&amp;'Dry_Litterbag Placem_Collection'!K22)</f>
        <v>R632</v>
      </c>
      <c r="K241" s="286">
        <f>IFERROR(INDEX('Green_rooibos initial weight'!$C$5:$C$1749,MATCH(J241, 'Green_rooibos initial weight'!$A$5:$A$1749,0)),"")</f>
        <v>2.1269999999999998</v>
      </c>
      <c r="L241" s="286">
        <f t="shared" si="13"/>
        <v>1.8771999999999998</v>
      </c>
      <c r="M241" s="291"/>
      <c r="N241" s="291"/>
      <c r="O241" s="286">
        <f>IF(IFERROR(INDEX('Both teabags AfterDry'!$D$3:$D$900,MATCH(J241,'Both teabags AfterDry'!$A$3:$A$900,0)),"")="","",(IFERROR(INDEX('Both teabags AfterDry'!$D$3:$D$900,MATCH(J241,'Both teabags AfterDry'!$A$3:$A$900,0)),"")))</f>
        <v>1.9161999999999999</v>
      </c>
      <c r="P241" s="286">
        <f t="shared" si="14"/>
        <v>1.7655999999999998</v>
      </c>
      <c r="Q241" s="291"/>
      <c r="R241" s="291"/>
      <c r="S241" s="287">
        <f>'Dry_Litterbag Placem_Collection'!E22</f>
        <v>42936</v>
      </c>
      <c r="T241" s="287">
        <f>IF('Dry_Litterbag Placem_Collection'!G22="","",'Dry_Litterbag Placem_Collection'!G22)</f>
        <v>43007</v>
      </c>
      <c r="U241" s="288">
        <f t="shared" si="12"/>
        <v>71</v>
      </c>
      <c r="V241" s="286">
        <f t="shared" si="15"/>
        <v>0.11159999999999992</v>
      </c>
      <c r="W241" s="286"/>
      <c r="X241" s="289">
        <f>IFERROR(INDEX(Rainfall_Dry!$O$2:$O$217,MATCH(B241, Rainfall_Dry!$A$2:$A$217,0)),"")</f>
        <v>6.900000125</v>
      </c>
      <c r="Y241" s="270">
        <v>54.080969906906262</v>
      </c>
      <c r="Z241" s="270">
        <v>21.264484651351896</v>
      </c>
      <c r="AA241" s="270">
        <v>24.654545441741845</v>
      </c>
      <c r="AB241" s="271" t="s">
        <v>2691</v>
      </c>
      <c r="AC241" s="270">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f>IFERROR(AVERAGE('Dry_Litterbag Placem_Collection'!O22,'Dry_Litterbag Placem_Collection'!R22),"")</f>
        <v>16</v>
      </c>
      <c r="AI241" s="290">
        <f>IFERROR(AVERAGE('Dry_Litterbag Placem_Collection'!N22,'Dry_Litterbag Placem_Collection'!Q22),"")</f>
        <v>26.3</v>
      </c>
      <c r="AJ241" s="289">
        <f>INDEX(Coordinates!$B$2:$B$197,MATCH(G241,Coordinates!$J$2:$J$197,0))</f>
        <v>-3.3853969629999998</v>
      </c>
      <c r="AK241" s="289">
        <f>INDEX(Coordinates!$C$2:$C$197,MATCH(G241,Coordinates!$J$2:$J$197,0))</f>
        <v>34.818977969999999</v>
      </c>
      <c r="AL241" s="289" t="str">
        <f>IF(ISNUMBER(SEARCH("C", 'Dry_Litterbag Placem_Collection'!T22)),"YES","")</f>
        <v/>
      </c>
      <c r="AM241" s="289" t="str">
        <f>IF(ISNUMBER(SEARCH("H", 'Dry_Litterbag Placem_Collection'!T22)),"YES","")</f>
        <v/>
      </c>
      <c r="AN241" s="289" t="str">
        <f>IF(ISNUMBER(SEARCH("R", 'Dry_Litterbag Placem_Collection'!T22)),"YES","")</f>
        <v/>
      </c>
    </row>
    <row r="242" spans="1:40" ht="15" customHeight="1">
      <c r="A242" s="281" t="s">
        <v>2677</v>
      </c>
      <c r="B242" s="282">
        <f>'Dry_Litterbag Placem_Collection'!A23</f>
        <v>21</v>
      </c>
      <c r="C242" s="282" t="str">
        <f>'Dry_Litterbag Placem_Collection'!B23</f>
        <v>Makao</v>
      </c>
      <c r="D242" s="282" t="s">
        <v>2677</v>
      </c>
      <c r="E242" s="282" t="s">
        <v>2678</v>
      </c>
      <c r="F242" s="282">
        <v>3</v>
      </c>
      <c r="G242" s="283" t="str">
        <f>'Dry_Litterbag Placem_Collection'!C23</f>
        <v>Dry_Ag3_T5</v>
      </c>
      <c r="H242" s="284" t="s">
        <v>2559</v>
      </c>
      <c r="I242" s="292" t="s">
        <v>298</v>
      </c>
      <c r="J242" s="282" t="str">
        <f>IF(ISBLANK('Dry_Litterbag Placem_Collection'!K23),"","R"&amp;""&amp;'Dry_Litterbag Placem_Collection'!K23)</f>
        <v>R630</v>
      </c>
      <c r="K242" s="286">
        <f>IFERROR(INDEX('Green_rooibos initial weight'!$C$5:$C$1749,MATCH(J242, 'Green_rooibos initial weight'!$A$5:$A$1749,0)),"")</f>
        <v>2.13</v>
      </c>
      <c r="L242" s="286">
        <f t="shared" si="13"/>
        <v>1.8801999999999999</v>
      </c>
      <c r="M242" s="291"/>
      <c r="N242" s="291"/>
      <c r="O242" s="286" t="str">
        <f>IF(IFERROR(INDEX('Both teabags AfterDry'!$D$3:$D$900,MATCH(J242,'Both teabags AfterDry'!$A$3:$A$900,0)),"")="","",(IFERROR(INDEX('Both teabags AfterDry'!$D$3:$D$900,MATCH(J242,'Both teabags AfterDry'!$A$3:$A$900,0)),"")))</f>
        <v/>
      </c>
      <c r="P242" s="286" t="str">
        <f t="shared" si="14"/>
        <v/>
      </c>
      <c r="Q242" s="291"/>
      <c r="R242" s="291"/>
      <c r="S242" s="287">
        <f>'Dry_Litterbag Placem_Collection'!E23</f>
        <v>42936</v>
      </c>
      <c r="T242" s="287">
        <f>IF('Dry_Litterbag Placem_Collection'!G23="","",'Dry_Litterbag Placem_Collection'!G23)</f>
        <v>43007</v>
      </c>
      <c r="U242" s="288">
        <f t="shared" si="12"/>
        <v>71</v>
      </c>
      <c r="V242" s="286" t="str">
        <f t="shared" si="15"/>
        <v/>
      </c>
      <c r="W242" s="286"/>
      <c r="X242" s="289">
        <f>IFERROR(INDEX(Rainfall_Dry!$O$2:$O$217,MATCH(B242, Rainfall_Dry!$A$2:$A$217,0)),"")</f>
        <v>6.900000125</v>
      </c>
      <c r="Y242" s="270">
        <v>54.080969906906262</v>
      </c>
      <c r="Z242" s="270">
        <v>21.264484651351896</v>
      </c>
      <c r="AA242" s="270">
        <v>24.654545441741845</v>
      </c>
      <c r="AB242" s="271" t="s">
        <v>2691</v>
      </c>
      <c r="AC242" s="270">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f>IFERROR(AVERAGE('Dry_Litterbag Placem_Collection'!O23,'Dry_Litterbag Placem_Collection'!R23),"")</f>
        <v>13.2</v>
      </c>
      <c r="AI242" s="290">
        <f>IFERROR(AVERAGE('Dry_Litterbag Placem_Collection'!N23,'Dry_Litterbag Placem_Collection'!Q23),"")</f>
        <v>26.1</v>
      </c>
      <c r="AJ242" s="289">
        <f>INDEX(Coordinates!$B$2:$B$197,MATCH(G242,Coordinates!$J$2:$J$197,0))</f>
        <v>-3.3854019919999998</v>
      </c>
      <c r="AK242" s="289">
        <f>INDEX(Coordinates!$C$2:$C$197,MATCH(G242,Coordinates!$J$2:$J$197,0))</f>
        <v>34.81894604</v>
      </c>
      <c r="AL242" s="289" t="str">
        <f>IF(ISNUMBER(SEARCH("C", 'Dry_Litterbag Placem_Collection'!T23)),"YES","")</f>
        <v/>
      </c>
      <c r="AM242" s="289" t="str">
        <f>IF(ISNUMBER(SEARCH("H", 'Dry_Litterbag Placem_Collection'!T23)),"YES","")</f>
        <v/>
      </c>
      <c r="AN242" s="289" t="str">
        <f>IF(ISNUMBER(SEARCH("R", 'Dry_Litterbag Placem_Collection'!T23)),"YES","")</f>
        <v/>
      </c>
    </row>
    <row r="243" spans="1:40" ht="15" customHeight="1">
      <c r="A243" s="281" t="s">
        <v>2677</v>
      </c>
      <c r="B243" s="282">
        <f>'Dry_Litterbag Placem_Collection'!A24</f>
        <v>22</v>
      </c>
      <c r="C243" s="282" t="str">
        <f>'Dry_Litterbag Placem_Collection'!B24</f>
        <v>Makao</v>
      </c>
      <c r="D243" s="282" t="s">
        <v>2677</v>
      </c>
      <c r="E243" s="282" t="s">
        <v>2678</v>
      </c>
      <c r="F243" s="282">
        <v>3</v>
      </c>
      <c r="G243" s="283" t="str">
        <f>'Dry_Litterbag Placem_Collection'!C24</f>
        <v>Dry_Ag3_T6</v>
      </c>
      <c r="H243" s="284" t="s">
        <v>2559</v>
      </c>
      <c r="I243" s="292" t="s">
        <v>298</v>
      </c>
      <c r="J243" s="282" t="str">
        <f>IF(ISBLANK('Dry_Litterbag Placem_Collection'!K24),"","R"&amp;""&amp;'Dry_Litterbag Placem_Collection'!K24)</f>
        <v>R723</v>
      </c>
      <c r="K243" s="286">
        <f>IFERROR(INDEX('Green_rooibos initial weight'!$C$5:$C$1749,MATCH(J243, 'Green_rooibos initial weight'!$A$5:$A$1749,0)),"")</f>
        <v>2.2559999999999998</v>
      </c>
      <c r="L243" s="286">
        <f t="shared" si="13"/>
        <v>2.0061999999999998</v>
      </c>
      <c r="M243" s="291"/>
      <c r="N243" s="291"/>
      <c r="O243" s="286">
        <f>IF(IFERROR(INDEX('Both teabags AfterDry'!$D$3:$D$900,MATCH(J243,'Both teabags AfterDry'!$A$3:$A$900,0)),"")="","",(IFERROR(INDEX('Both teabags AfterDry'!$D$3:$D$900,MATCH(J243,'Both teabags AfterDry'!$A$3:$A$900,0)),"")))</f>
        <v>1.8997999999999999</v>
      </c>
      <c r="P243" s="286">
        <f t="shared" si="14"/>
        <v>1.7491999999999999</v>
      </c>
      <c r="Q243" s="291"/>
      <c r="R243" s="291"/>
      <c r="S243" s="287">
        <f>'Dry_Litterbag Placem_Collection'!E24</f>
        <v>42936</v>
      </c>
      <c r="T243" s="287">
        <f>IF('Dry_Litterbag Placem_Collection'!G24="","",'Dry_Litterbag Placem_Collection'!G24)</f>
        <v>43007</v>
      </c>
      <c r="U243" s="288">
        <f t="shared" si="12"/>
        <v>71</v>
      </c>
      <c r="V243" s="286">
        <f t="shared" si="15"/>
        <v>0.2569999999999999</v>
      </c>
      <c r="W243" s="286"/>
      <c r="X243" s="289">
        <f>IFERROR(INDEX(Rainfall_Dry!$O$2:$O$217,MATCH(B243, Rainfall_Dry!$A$2:$A$217,0)),"")</f>
        <v>6.900000125</v>
      </c>
      <c r="Y243" s="270">
        <v>54.080969906906262</v>
      </c>
      <c r="Z243" s="270">
        <v>21.264484651351896</v>
      </c>
      <c r="AA243" s="270">
        <v>24.654545441741845</v>
      </c>
      <c r="AB243" s="271" t="s">
        <v>2691</v>
      </c>
      <c r="AC243" s="270">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f>IFERROR(AVERAGE('Dry_Litterbag Placem_Collection'!O24,'Dry_Litterbag Placem_Collection'!R24),"")</f>
        <v>19.05</v>
      </c>
      <c r="AI243" s="290">
        <f>IFERROR(AVERAGE('Dry_Litterbag Placem_Collection'!N24,'Dry_Litterbag Placem_Collection'!Q24),"")</f>
        <v>25.75</v>
      </c>
      <c r="AJ243" s="289">
        <f>INDEX(Coordinates!$B$2:$B$197,MATCH(G243,Coordinates!$J$2:$J$197,0))</f>
        <v>-3.3854470029999999</v>
      </c>
      <c r="AK243" s="289">
        <f>INDEX(Coordinates!$C$2:$C$197,MATCH(G243,Coordinates!$J$2:$J$197,0))</f>
        <v>34.818946959999998</v>
      </c>
      <c r="AL243" s="289" t="str">
        <f>IF(ISNUMBER(SEARCH("C", 'Dry_Litterbag Placem_Collection'!T24)),"YES","")</f>
        <v/>
      </c>
      <c r="AM243" s="289" t="str">
        <f>IF(ISNUMBER(SEARCH("H", 'Dry_Litterbag Placem_Collection'!T24)),"YES","")</f>
        <v>YES</v>
      </c>
      <c r="AN243" s="289" t="str">
        <f>IF(ISNUMBER(SEARCH("R", 'Dry_Litterbag Placem_Collection'!T24)),"YES","")</f>
        <v/>
      </c>
    </row>
    <row r="244" spans="1:40" ht="15" customHeight="1">
      <c r="A244" s="281" t="s">
        <v>2677</v>
      </c>
      <c r="B244" s="282">
        <f>'Dry_Litterbag Placem_Collection'!A25</f>
        <v>23</v>
      </c>
      <c r="C244" s="282" t="str">
        <f>'Dry_Litterbag Placem_Collection'!B25</f>
        <v>Makao</v>
      </c>
      <c r="D244" s="282" t="s">
        <v>2677</v>
      </c>
      <c r="E244" s="282" t="s">
        <v>2678</v>
      </c>
      <c r="F244" s="282">
        <v>3</v>
      </c>
      <c r="G244" s="283" t="str">
        <f>'Dry_Litterbag Placem_Collection'!C25</f>
        <v>Dry_Ag3_T7</v>
      </c>
      <c r="H244" s="284" t="s">
        <v>2559</v>
      </c>
      <c r="I244" s="292" t="s">
        <v>298</v>
      </c>
      <c r="J244" s="282" t="str">
        <f>IF(ISBLANK('Dry_Litterbag Placem_Collection'!K25),"","R"&amp;""&amp;'Dry_Litterbag Placem_Collection'!K25)</f>
        <v/>
      </c>
      <c r="K244" s="286" t="str">
        <f>IFERROR(INDEX('Green_rooibos initial weight'!$C$5:$C$1749,MATCH(J244, 'Green_rooibos initial weight'!$A$5:$A$1749,0)),"")</f>
        <v/>
      </c>
      <c r="L244" s="286" t="str">
        <f t="shared" si="13"/>
        <v/>
      </c>
      <c r="M244" s="291"/>
      <c r="N244" s="291"/>
      <c r="O244" s="286" t="str">
        <f>IF(IFERROR(INDEX('Both teabags AfterDry'!$D$3:$D$900,MATCH(J244,'Both teabags AfterDry'!$A$3:$A$900,0)),"")="","",(IFERROR(INDEX('Both teabags AfterDry'!$D$3:$D$900,MATCH(J244,'Both teabags AfterDry'!$A$3:$A$900,0)),"")))</f>
        <v/>
      </c>
      <c r="P244" s="286" t="str">
        <f t="shared" si="14"/>
        <v/>
      </c>
      <c r="Q244" s="291"/>
      <c r="R244" s="291"/>
      <c r="S244" s="287">
        <f>'Dry_Litterbag Placem_Collection'!E25</f>
        <v>0</v>
      </c>
      <c r="T244" s="287" t="str">
        <f>IF('Dry_Litterbag Placem_Collection'!G25="","",'Dry_Litterbag Placem_Collection'!G25)</f>
        <v/>
      </c>
      <c r="U244" s="288" t="str">
        <f t="shared" si="12"/>
        <v/>
      </c>
      <c r="V244" s="286" t="str">
        <f t="shared" si="15"/>
        <v/>
      </c>
      <c r="W244" s="286"/>
      <c r="X244" s="289" t="str">
        <f>IFERROR(INDEX(Rainfall_Dry!$O$2:$O$217,MATCH(B244, Rainfall_Dry!$A$2:$A$217,0)),"")</f>
        <v/>
      </c>
      <c r="Y244" s="270">
        <v>54.080969906906262</v>
      </c>
      <c r="Z244" s="270">
        <v>21.264484651351896</v>
      </c>
      <c r="AA244" s="270">
        <v>24.654545441741845</v>
      </c>
      <c r="AB244" s="271" t="s">
        <v>2691</v>
      </c>
      <c r="AC244" s="270">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t="str">
        <f>IFERROR(AVERAGE('Dry_Litterbag Placem_Collection'!O25,'Dry_Litterbag Placem_Collection'!R25),"")</f>
        <v/>
      </c>
      <c r="AI244" s="290" t="str">
        <f>IFERROR(AVERAGE('Dry_Litterbag Placem_Collection'!N25,'Dry_Litterbag Placem_Collection'!Q25),"")</f>
        <v/>
      </c>
      <c r="AJ244" s="289">
        <f>INDEX(Coordinates!$B$2:$B$197,MATCH(G244,Coordinates!$J$2:$J$197,0))</f>
        <v>-3.3854200130000001</v>
      </c>
      <c r="AK244" s="289">
        <f>INDEX(Coordinates!$C$2:$C$197,MATCH(G244,Coordinates!$J$2:$J$197,0))</f>
        <v>34.818856019999998</v>
      </c>
      <c r="AL244" s="289" t="str">
        <f>IF(ISNUMBER(SEARCH("C", 'Dry_Litterbag Placem_Collection'!T25)),"YES","")</f>
        <v/>
      </c>
      <c r="AM244" s="289" t="str">
        <f>IF(ISNUMBER(SEARCH("H", 'Dry_Litterbag Placem_Collection'!T25)),"YES","")</f>
        <v/>
      </c>
      <c r="AN244" s="289" t="str">
        <f>IF(ISNUMBER(SEARCH("R", 'Dry_Litterbag Placem_Collection'!T25)),"YES","")</f>
        <v/>
      </c>
    </row>
    <row r="245" spans="1:40" ht="15" customHeight="1">
      <c r="A245" s="281" t="s">
        <v>2677</v>
      </c>
      <c r="B245" s="282">
        <f>'Dry_Litterbag Placem_Collection'!A26</f>
        <v>24</v>
      </c>
      <c r="C245" s="282" t="str">
        <f>'Dry_Litterbag Placem_Collection'!B26</f>
        <v>Makao</v>
      </c>
      <c r="D245" s="282" t="s">
        <v>2677</v>
      </c>
      <c r="E245" s="282" t="s">
        <v>2678</v>
      </c>
      <c r="F245" s="282">
        <v>3</v>
      </c>
      <c r="G245" s="283" t="str">
        <f>'Dry_Litterbag Placem_Collection'!C26</f>
        <v>Dry_Ag3_T8</v>
      </c>
      <c r="H245" s="284" t="s">
        <v>2559</v>
      </c>
      <c r="I245" s="292" t="s">
        <v>298</v>
      </c>
      <c r="J245" s="282" t="str">
        <f>IF(ISBLANK('Dry_Litterbag Placem_Collection'!K26),"","R"&amp;""&amp;'Dry_Litterbag Placem_Collection'!K26)</f>
        <v>R225</v>
      </c>
      <c r="K245" s="286">
        <f>IFERROR(INDEX('Green_rooibos initial weight'!$C$5:$C$1749,MATCH(J245, 'Green_rooibos initial weight'!$A$5:$A$1749,0)),"")</f>
        <v>2.214</v>
      </c>
      <c r="L245" s="286">
        <f t="shared" si="13"/>
        <v>1.9641999999999999</v>
      </c>
      <c r="M245" s="291"/>
      <c r="N245" s="291"/>
      <c r="O245" s="286">
        <f>IF(IFERROR(INDEX('Both teabags AfterDry'!$D$3:$D$900,MATCH(J245,'Both teabags AfterDry'!$A$3:$A$900,0)),"")="","",(IFERROR(INDEX('Both teabags AfterDry'!$D$3:$D$900,MATCH(J245,'Both teabags AfterDry'!$A$3:$A$900,0)),"")))</f>
        <v>1.9572000000000001</v>
      </c>
      <c r="P245" s="286">
        <f t="shared" si="14"/>
        <v>1.8066</v>
      </c>
      <c r="Q245" s="291"/>
      <c r="R245" s="291"/>
      <c r="S245" s="287">
        <f>'Dry_Litterbag Placem_Collection'!E26</f>
        <v>42936</v>
      </c>
      <c r="T245" s="287">
        <f>IF('Dry_Litterbag Placem_Collection'!G26="","",'Dry_Litterbag Placem_Collection'!G26)</f>
        <v>43007</v>
      </c>
      <c r="U245" s="288">
        <f t="shared" si="12"/>
        <v>71</v>
      </c>
      <c r="V245" s="286">
        <f t="shared" si="15"/>
        <v>0.15759999999999996</v>
      </c>
      <c r="W245" s="286"/>
      <c r="X245" s="289">
        <f>IFERROR(INDEX(Rainfall_Dry!$O$2:$O$217,MATCH(B245, Rainfall_Dry!$A$2:$A$217,0)),"")</f>
        <v>6.900000125</v>
      </c>
      <c r="Y245" s="270">
        <v>54.080969906906262</v>
      </c>
      <c r="Z245" s="270">
        <v>21.264484651351896</v>
      </c>
      <c r="AA245" s="270">
        <v>24.654545441741845</v>
      </c>
      <c r="AB245" s="271" t="s">
        <v>2691</v>
      </c>
      <c r="AC245" s="270">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f>IFERROR(AVERAGE('Dry_Litterbag Placem_Collection'!O26,'Dry_Litterbag Placem_Collection'!R26),"")</f>
        <v>15.6</v>
      </c>
      <c r="AI245" s="290">
        <f>IFERROR(AVERAGE('Dry_Litterbag Placem_Collection'!N26,'Dry_Litterbag Placem_Collection'!Q26),"")</f>
        <v>25.5</v>
      </c>
      <c r="AJ245" s="289">
        <f>INDEX(Coordinates!$B$2:$B$197,MATCH(G245,Coordinates!$J$2:$J$197,0))</f>
        <v>-3.3853829649999998</v>
      </c>
      <c r="AK245" s="289">
        <f>INDEX(Coordinates!$C$2:$C$197,MATCH(G245,Coordinates!$J$2:$J$197,0))</f>
        <v>34.818877980000003</v>
      </c>
      <c r="AL245" s="289" t="str">
        <f>IF(ISNUMBER(SEARCH("C", 'Dry_Litterbag Placem_Collection'!T26)),"YES","")</f>
        <v/>
      </c>
      <c r="AM245" s="289" t="str">
        <f>IF(ISNUMBER(SEARCH("H", 'Dry_Litterbag Placem_Collection'!T26)),"YES","")</f>
        <v/>
      </c>
      <c r="AN245" s="289" t="str">
        <f>IF(ISNUMBER(SEARCH("R", 'Dry_Litterbag Placem_Collection'!T26)),"YES","")</f>
        <v/>
      </c>
    </row>
    <row r="246" spans="1:40" ht="15" customHeight="1">
      <c r="A246" s="281" t="s">
        <v>2677</v>
      </c>
      <c r="B246" s="282">
        <f>'Dry_Litterbag Placem_Collection'!A27</f>
        <v>25</v>
      </c>
      <c r="C246" s="282" t="str">
        <f>'Dry_Litterbag Placem_Collection'!B27</f>
        <v>Makao</v>
      </c>
      <c r="D246" s="282" t="s">
        <v>2677</v>
      </c>
      <c r="E246" s="282" t="s">
        <v>2678</v>
      </c>
      <c r="F246" s="282">
        <v>4</v>
      </c>
      <c r="G246" s="283" t="str">
        <f>'Dry_Litterbag Placem_Collection'!C27</f>
        <v>Dry_Ag4_T1</v>
      </c>
      <c r="H246" s="284" t="s">
        <v>2559</v>
      </c>
      <c r="I246" s="292" t="s">
        <v>298</v>
      </c>
      <c r="J246" s="282" t="str">
        <f>IF(ISBLANK('Dry_Litterbag Placem_Collection'!K27),"","R"&amp;""&amp;'Dry_Litterbag Placem_Collection'!K27)</f>
        <v>R43</v>
      </c>
      <c r="K246" s="286">
        <f>IFERROR(INDEX('Green_rooibos initial weight'!$C$5:$C$1749,MATCH(J246, 'Green_rooibos initial weight'!$A$5:$A$1749,0)),"")</f>
        <v>2.2759999999999998</v>
      </c>
      <c r="L246" s="286">
        <f t="shared" si="13"/>
        <v>2.0261999999999998</v>
      </c>
      <c r="M246" s="291"/>
      <c r="N246" s="291"/>
      <c r="O246" s="286">
        <f>IF(IFERROR(INDEX('Both teabags AfterDry'!$D$3:$D$900,MATCH(J246,'Both teabags AfterDry'!$A$3:$A$900,0)),"")="","",(IFERROR(INDEX('Both teabags AfterDry'!$D$3:$D$900,MATCH(J246,'Both teabags AfterDry'!$A$3:$A$900,0)),"")))</f>
        <v>2.0165999999999999</v>
      </c>
      <c r="P246" s="286">
        <f t="shared" si="14"/>
        <v>1.8659999999999999</v>
      </c>
      <c r="Q246" s="291"/>
      <c r="R246" s="291"/>
      <c r="S246" s="287">
        <f>'Dry_Litterbag Placem_Collection'!E27</f>
        <v>42936</v>
      </c>
      <c r="T246" s="287">
        <f>IF('Dry_Litterbag Placem_Collection'!G27="","",'Dry_Litterbag Placem_Collection'!G27)</f>
        <v>43007</v>
      </c>
      <c r="U246" s="288">
        <f t="shared" si="12"/>
        <v>71</v>
      </c>
      <c r="V246" s="286">
        <f t="shared" si="15"/>
        <v>0.1601999999999999</v>
      </c>
      <c r="W246" s="286"/>
      <c r="X246" s="289">
        <f>IFERROR(INDEX(Rainfall_Dry!$O$2:$O$217,MATCH(B246, Rainfall_Dry!$A$2:$A$217,0)),"")</f>
        <v>6.900000125</v>
      </c>
      <c r="Y246" s="270">
        <v>51.960000000000008</v>
      </c>
      <c r="Z246" s="270">
        <v>18.919999999999995</v>
      </c>
      <c r="AA246" s="270">
        <v>29.120000000000005</v>
      </c>
      <c r="AB246" s="271" t="s">
        <v>2691</v>
      </c>
      <c r="AC246" s="270">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f>IFERROR(AVERAGE('Dry_Litterbag Placem_Collection'!O27,'Dry_Litterbag Placem_Collection'!R27),"")</f>
        <v>9.85</v>
      </c>
      <c r="AI246" s="290">
        <f>IFERROR(AVERAGE('Dry_Litterbag Placem_Collection'!N27,'Dry_Litterbag Placem_Collection'!Q27),"")</f>
        <v>25.4</v>
      </c>
      <c r="AJ246" s="289">
        <f>INDEX(Coordinates!$B$2:$B$197,MATCH(G246,Coordinates!$J$2:$J$197,0))</f>
        <v>-3.3849129919999998</v>
      </c>
      <c r="AK246" s="289">
        <f>INDEX(Coordinates!$C$2:$C$197,MATCH(G246,Coordinates!$J$2:$J$197,0))</f>
        <v>34.818899020000003</v>
      </c>
      <c r="AL246" s="289" t="str">
        <f>IF(ISNUMBER(SEARCH("C", 'Dry_Litterbag Placem_Collection'!T27)),"YES","")</f>
        <v/>
      </c>
      <c r="AM246" s="289" t="str">
        <f>IF(ISNUMBER(SEARCH("H", 'Dry_Litterbag Placem_Collection'!T27)),"YES","")</f>
        <v/>
      </c>
      <c r="AN246" s="289" t="str">
        <f>IF(ISNUMBER(SEARCH("R", 'Dry_Litterbag Placem_Collection'!T27)),"YES","")</f>
        <v/>
      </c>
    </row>
    <row r="247" spans="1:40" ht="15" customHeight="1">
      <c r="A247" s="281" t="s">
        <v>2677</v>
      </c>
      <c r="B247" s="282">
        <f>'Dry_Litterbag Placem_Collection'!A28</f>
        <v>26</v>
      </c>
      <c r="C247" s="282" t="str">
        <f>'Dry_Litterbag Placem_Collection'!B28</f>
        <v>Makao</v>
      </c>
      <c r="D247" s="282" t="s">
        <v>2677</v>
      </c>
      <c r="E247" s="282" t="s">
        <v>2678</v>
      </c>
      <c r="F247" s="282">
        <v>4</v>
      </c>
      <c r="G247" s="283" t="str">
        <f>'Dry_Litterbag Placem_Collection'!C28</f>
        <v>Dry_Ag4_T2</v>
      </c>
      <c r="H247" s="284" t="s">
        <v>2559</v>
      </c>
      <c r="I247" s="292" t="s">
        <v>298</v>
      </c>
      <c r="J247" s="282" t="str">
        <f>IF(ISBLANK('Dry_Litterbag Placem_Collection'!K28),"","R"&amp;""&amp;'Dry_Litterbag Placem_Collection'!K28)</f>
        <v>R602</v>
      </c>
      <c r="K247" s="286">
        <f>IFERROR(INDEX('Green_rooibos initial weight'!$C$5:$C$1749,MATCH(J247, 'Green_rooibos initial weight'!$A$5:$A$1749,0)),"")</f>
        <v>2.19</v>
      </c>
      <c r="L247" s="286">
        <f t="shared" si="13"/>
        <v>1.9401999999999999</v>
      </c>
      <c r="M247" s="291"/>
      <c r="N247" s="291"/>
      <c r="O247" s="286">
        <f>IF(IFERROR(INDEX('Both teabags AfterDry'!$D$3:$D$900,MATCH(J247,'Both teabags AfterDry'!$A$3:$A$900,0)),"")="","",(IFERROR(INDEX('Both teabags AfterDry'!$D$3:$D$900,MATCH(J247,'Both teabags AfterDry'!$A$3:$A$900,0)),"")))</f>
        <v>1.9849000000000001</v>
      </c>
      <c r="P247" s="286">
        <f t="shared" si="14"/>
        <v>1.8343</v>
      </c>
      <c r="Q247" s="291"/>
      <c r="R247" s="291"/>
      <c r="S247" s="287">
        <f>'Dry_Litterbag Placem_Collection'!E28</f>
        <v>42936</v>
      </c>
      <c r="T247" s="287">
        <f>IF('Dry_Litterbag Placem_Collection'!G28="","",'Dry_Litterbag Placem_Collection'!G28)</f>
        <v>43007</v>
      </c>
      <c r="U247" s="288">
        <f t="shared" si="12"/>
        <v>71</v>
      </c>
      <c r="V247" s="286">
        <f t="shared" si="15"/>
        <v>0.10589999999999988</v>
      </c>
      <c r="W247" s="286"/>
      <c r="X247" s="289">
        <f>IFERROR(INDEX(Rainfall_Dry!$O$2:$O$217,MATCH(B247, Rainfall_Dry!$A$2:$A$217,0)),"")</f>
        <v>6.900000125</v>
      </c>
      <c r="Y247" s="270">
        <v>51.960000000000008</v>
      </c>
      <c r="Z247" s="270">
        <v>18.919999999999995</v>
      </c>
      <c r="AA247" s="270">
        <v>29.120000000000005</v>
      </c>
      <c r="AB247" s="271" t="s">
        <v>2691</v>
      </c>
      <c r="AC247" s="270">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f>IFERROR(AVERAGE('Dry_Litterbag Placem_Collection'!O28,'Dry_Litterbag Placem_Collection'!R28),"")</f>
        <v>8.1</v>
      </c>
      <c r="AI247" s="290">
        <f>IFERROR(AVERAGE('Dry_Litterbag Placem_Collection'!N28,'Dry_Litterbag Placem_Collection'!Q28),"")</f>
        <v>25.85</v>
      </c>
      <c r="AJ247" s="289">
        <f>INDEX(Coordinates!$B$2:$B$197,MATCH(G247,Coordinates!$J$2:$J$197,0))</f>
        <v>-3.3849689999999999</v>
      </c>
      <c r="AK247" s="289">
        <f>INDEX(Coordinates!$C$2:$C$197,MATCH(G247,Coordinates!$J$2:$J$197,0))</f>
        <v>34.818908</v>
      </c>
      <c r="AL247" s="289" t="str">
        <f>IF(ISNUMBER(SEARCH("C", 'Dry_Litterbag Placem_Collection'!T28)),"YES","")</f>
        <v/>
      </c>
      <c r="AM247" s="289" t="str">
        <f>IF(ISNUMBER(SEARCH("H", 'Dry_Litterbag Placem_Collection'!T28)),"YES","")</f>
        <v/>
      </c>
      <c r="AN247" s="289" t="str">
        <f>IF(ISNUMBER(SEARCH("R", 'Dry_Litterbag Placem_Collection'!T28)),"YES","")</f>
        <v/>
      </c>
    </row>
    <row r="248" spans="1:40" ht="15" customHeight="1">
      <c r="A248" s="281" t="s">
        <v>2677</v>
      </c>
      <c r="B248" s="282">
        <f>'Dry_Litterbag Placem_Collection'!A29</f>
        <v>27</v>
      </c>
      <c r="C248" s="282" t="str">
        <f>'Dry_Litterbag Placem_Collection'!B29</f>
        <v>Makao</v>
      </c>
      <c r="D248" s="282" t="s">
        <v>2677</v>
      </c>
      <c r="E248" s="282" t="s">
        <v>2678</v>
      </c>
      <c r="F248" s="282">
        <v>4</v>
      </c>
      <c r="G248" s="283" t="str">
        <f>'Dry_Litterbag Placem_Collection'!C29</f>
        <v>Dry_Ag4_T3</v>
      </c>
      <c r="H248" s="284" t="s">
        <v>2559</v>
      </c>
      <c r="I248" s="292" t="s">
        <v>298</v>
      </c>
      <c r="J248" s="282" t="str">
        <f>IF(ISBLANK('Dry_Litterbag Placem_Collection'!K29),"","R"&amp;""&amp;'Dry_Litterbag Placem_Collection'!K29)</f>
        <v>R666</v>
      </c>
      <c r="K248" s="286">
        <f>IFERROR(INDEX('Green_rooibos initial weight'!$C$5:$C$1749,MATCH(J248, 'Green_rooibos initial weight'!$A$5:$A$1749,0)),"")</f>
        <v>2.15</v>
      </c>
      <c r="L248" s="286">
        <f t="shared" si="13"/>
        <v>1.9001999999999999</v>
      </c>
      <c r="M248" s="291"/>
      <c r="N248" s="291"/>
      <c r="O248" s="286" t="str">
        <f>IF(IFERROR(INDEX('Both teabags AfterDry'!$D$3:$D$900,MATCH(J248,'Both teabags AfterDry'!$A$3:$A$900,0)),"")="","",(IFERROR(INDEX('Both teabags AfterDry'!$D$3:$D$900,MATCH(J248,'Both teabags AfterDry'!$A$3:$A$900,0)),"")))</f>
        <v/>
      </c>
      <c r="P248" s="286" t="str">
        <f t="shared" si="14"/>
        <v/>
      </c>
      <c r="Q248" s="291"/>
      <c r="R248" s="291"/>
      <c r="S248" s="287">
        <f>'Dry_Litterbag Placem_Collection'!E29</f>
        <v>42936</v>
      </c>
      <c r="T248" s="287">
        <f>IF('Dry_Litterbag Placem_Collection'!G29="","",'Dry_Litterbag Placem_Collection'!G29)</f>
        <v>43007</v>
      </c>
      <c r="U248" s="288">
        <f t="shared" si="12"/>
        <v>71</v>
      </c>
      <c r="V248" s="286" t="str">
        <f t="shared" si="15"/>
        <v/>
      </c>
      <c r="W248" s="286"/>
      <c r="X248" s="289">
        <f>IFERROR(INDEX(Rainfall_Dry!$O$2:$O$217,MATCH(B248, Rainfall_Dry!$A$2:$A$217,0)),"")</f>
        <v>6.900000125</v>
      </c>
      <c r="Y248" s="270">
        <v>51.960000000000008</v>
      </c>
      <c r="Z248" s="270">
        <v>18.919999999999995</v>
      </c>
      <c r="AA248" s="270">
        <v>29.120000000000005</v>
      </c>
      <c r="AB248" s="271" t="s">
        <v>2691</v>
      </c>
      <c r="AC248" s="270">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f>IFERROR(AVERAGE('Dry_Litterbag Placem_Collection'!O29,'Dry_Litterbag Placem_Collection'!R29),"")</f>
        <v>14.1</v>
      </c>
      <c r="AI248" s="290">
        <f>IFERROR(AVERAGE('Dry_Litterbag Placem_Collection'!N29,'Dry_Litterbag Placem_Collection'!Q29),"")</f>
        <v>26.15</v>
      </c>
      <c r="AJ248" s="289">
        <f>INDEX(Coordinates!$B$2:$B$197,MATCH(G248,Coordinates!$J$2:$J$197,0))</f>
        <v>-3.3849350359999999</v>
      </c>
      <c r="AK248" s="289">
        <f>INDEX(Coordinates!$C$2:$C$197,MATCH(G248,Coordinates!$J$2:$J$197,0))</f>
        <v>34.818943019999999</v>
      </c>
      <c r="AL248" s="289" t="str">
        <f>IF(ISNUMBER(SEARCH("C", 'Dry_Litterbag Placem_Collection'!T29)),"YES","")</f>
        <v/>
      </c>
      <c r="AM248" s="289" t="str">
        <f>IF(ISNUMBER(SEARCH("H", 'Dry_Litterbag Placem_Collection'!T29)),"YES","")</f>
        <v/>
      </c>
      <c r="AN248" s="289" t="str">
        <f>IF(ISNUMBER(SEARCH("R", 'Dry_Litterbag Placem_Collection'!T29)),"YES","")</f>
        <v/>
      </c>
    </row>
    <row r="249" spans="1:40" ht="15" customHeight="1">
      <c r="A249" s="281" t="s">
        <v>2677</v>
      </c>
      <c r="B249" s="282">
        <f>'Dry_Litterbag Placem_Collection'!A30</f>
        <v>28</v>
      </c>
      <c r="C249" s="282" t="str">
        <f>'Dry_Litterbag Placem_Collection'!B30</f>
        <v>Makao</v>
      </c>
      <c r="D249" s="282" t="s">
        <v>2677</v>
      </c>
      <c r="E249" s="282" t="s">
        <v>2678</v>
      </c>
      <c r="F249" s="282">
        <v>4</v>
      </c>
      <c r="G249" s="283" t="str">
        <f>'Dry_Litterbag Placem_Collection'!C30</f>
        <v>Dry_Ag4_T4</v>
      </c>
      <c r="H249" s="284" t="s">
        <v>2559</v>
      </c>
      <c r="I249" s="292" t="s">
        <v>298</v>
      </c>
      <c r="J249" s="282" t="str">
        <f>IF(ISBLANK('Dry_Litterbag Placem_Collection'!K30),"","R"&amp;""&amp;'Dry_Litterbag Placem_Collection'!K30)</f>
        <v>R705</v>
      </c>
      <c r="K249" s="286">
        <f>IFERROR(INDEX('Green_rooibos initial weight'!$C$5:$C$1749,MATCH(J249, 'Green_rooibos initial weight'!$A$5:$A$1749,0)),"")</f>
        <v>2.1859999999999999</v>
      </c>
      <c r="L249" s="286">
        <f t="shared" si="13"/>
        <v>1.9361999999999999</v>
      </c>
      <c r="M249" s="291"/>
      <c r="N249" s="291"/>
      <c r="O249" s="286">
        <f>IF(IFERROR(INDEX('Both teabags AfterDry'!$D$3:$D$900,MATCH(J249,'Both teabags AfterDry'!$A$3:$A$900,0)),"")="","",(IFERROR(INDEX('Both teabags AfterDry'!$D$3:$D$900,MATCH(J249,'Both teabags AfterDry'!$A$3:$A$900,0)),"")))</f>
        <v>2.0167999999999999</v>
      </c>
      <c r="P249" s="286">
        <f t="shared" si="14"/>
        <v>1.8661999999999999</v>
      </c>
      <c r="Q249" s="291"/>
      <c r="R249" s="291"/>
      <c r="S249" s="287">
        <f>'Dry_Litterbag Placem_Collection'!E30</f>
        <v>42936</v>
      </c>
      <c r="T249" s="287">
        <f>IF('Dry_Litterbag Placem_Collection'!G30="","",'Dry_Litterbag Placem_Collection'!G30)</f>
        <v>43007</v>
      </c>
      <c r="U249" s="288">
        <f t="shared" si="12"/>
        <v>71</v>
      </c>
      <c r="V249" s="286">
        <f t="shared" si="15"/>
        <v>7.0000000000000062E-2</v>
      </c>
      <c r="W249" s="286"/>
      <c r="X249" s="289">
        <f>IFERROR(INDEX(Rainfall_Dry!$O$2:$O$217,MATCH(B249, Rainfall_Dry!$A$2:$A$217,0)),"")</f>
        <v>6.900000125</v>
      </c>
      <c r="Y249" s="270">
        <v>51.960000000000008</v>
      </c>
      <c r="Z249" s="270">
        <v>18.919999999999995</v>
      </c>
      <c r="AA249" s="270">
        <v>29.120000000000005</v>
      </c>
      <c r="AB249" s="271" t="s">
        <v>2691</v>
      </c>
      <c r="AC249" s="270">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f>IFERROR(AVERAGE('Dry_Litterbag Placem_Collection'!O30,'Dry_Litterbag Placem_Collection'!R30),"")</f>
        <v>9.1000000000000014</v>
      </c>
      <c r="AI249" s="290">
        <f>IFERROR(AVERAGE('Dry_Litterbag Placem_Collection'!N30,'Dry_Litterbag Placem_Collection'!Q30),"")</f>
        <v>25.700000000000003</v>
      </c>
      <c r="AJ249" s="289">
        <f>INDEX(Coordinates!$B$2:$B$197,MATCH(G249,Coordinates!$J$2:$J$197,0))</f>
        <v>-3.3850070369999998</v>
      </c>
      <c r="AK249" s="289">
        <f>INDEX(Coordinates!$C$2:$C$197,MATCH(G249,Coordinates!$J$2:$J$197,0))</f>
        <v>34.818888960000002</v>
      </c>
      <c r="AL249" s="289" t="str">
        <f>IF(ISNUMBER(SEARCH("C", 'Dry_Litterbag Placem_Collection'!T30)),"YES","")</f>
        <v/>
      </c>
      <c r="AM249" s="289" t="str">
        <f>IF(ISNUMBER(SEARCH("H", 'Dry_Litterbag Placem_Collection'!T30)),"YES","")</f>
        <v/>
      </c>
      <c r="AN249" s="289" t="str">
        <f>IF(ISNUMBER(SEARCH("R", 'Dry_Litterbag Placem_Collection'!T30)),"YES","")</f>
        <v/>
      </c>
    </row>
    <row r="250" spans="1:40" ht="15" customHeight="1">
      <c r="A250" s="281" t="s">
        <v>2677</v>
      </c>
      <c r="B250" s="282">
        <f>'Dry_Litterbag Placem_Collection'!A31</f>
        <v>29</v>
      </c>
      <c r="C250" s="282" t="str">
        <f>'Dry_Litterbag Placem_Collection'!B31</f>
        <v>Makao</v>
      </c>
      <c r="D250" s="282" t="s">
        <v>2677</v>
      </c>
      <c r="E250" s="282" t="s">
        <v>2678</v>
      </c>
      <c r="F250" s="282">
        <v>4</v>
      </c>
      <c r="G250" s="283" t="str">
        <f>'Dry_Litterbag Placem_Collection'!C31</f>
        <v>Dry_Ag4_T5</v>
      </c>
      <c r="H250" s="284" t="s">
        <v>2559</v>
      </c>
      <c r="I250" s="292" t="s">
        <v>298</v>
      </c>
      <c r="J250" s="282" t="str">
        <f>IF(ISBLANK('Dry_Litterbag Placem_Collection'!K31),"","R"&amp;""&amp;'Dry_Litterbag Placem_Collection'!K31)</f>
        <v>R305</v>
      </c>
      <c r="K250" s="286">
        <f>IFERROR(INDEX('Green_rooibos initial weight'!$C$5:$C$1749,MATCH(J250, 'Green_rooibos initial weight'!$A$5:$A$1749,0)),"")</f>
        <v>2.2829999999999999</v>
      </c>
      <c r="L250" s="286">
        <f t="shared" si="13"/>
        <v>2.0331999999999999</v>
      </c>
      <c r="M250" s="291"/>
      <c r="N250" s="291"/>
      <c r="O250" s="286">
        <f>IF(IFERROR(INDEX('Both teabags AfterDry'!$D$3:$D$900,MATCH(J250,'Both teabags AfterDry'!$A$3:$A$900,0)),"")="","",(IFERROR(INDEX('Both teabags AfterDry'!$D$3:$D$900,MATCH(J250,'Both teabags AfterDry'!$A$3:$A$900,0)),"")))</f>
        <v>2.0718999999999999</v>
      </c>
      <c r="P250" s="286">
        <f t="shared" si="14"/>
        <v>1.9212999999999998</v>
      </c>
      <c r="Q250" s="291"/>
      <c r="R250" s="291"/>
      <c r="S250" s="287">
        <f>'Dry_Litterbag Placem_Collection'!E31</f>
        <v>42936</v>
      </c>
      <c r="T250" s="287">
        <f>IF('Dry_Litterbag Placem_Collection'!G31="","",'Dry_Litterbag Placem_Collection'!G31)</f>
        <v>43007</v>
      </c>
      <c r="U250" s="288">
        <f t="shared" si="12"/>
        <v>71</v>
      </c>
      <c r="V250" s="286">
        <f t="shared" si="15"/>
        <v>0.11190000000000011</v>
      </c>
      <c r="W250" s="286"/>
      <c r="X250" s="289">
        <f>IFERROR(INDEX(Rainfall_Dry!$O$2:$O$217,MATCH(B250, Rainfall_Dry!$A$2:$A$217,0)),"")</f>
        <v>6.900000125</v>
      </c>
      <c r="Y250" s="270">
        <v>51.960000000000008</v>
      </c>
      <c r="Z250" s="270">
        <v>18.919999999999995</v>
      </c>
      <c r="AA250" s="270">
        <v>29.120000000000005</v>
      </c>
      <c r="AB250" s="271" t="s">
        <v>2691</v>
      </c>
      <c r="AC250" s="270">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f>IFERROR(AVERAGE('Dry_Litterbag Placem_Collection'!O31,'Dry_Litterbag Placem_Collection'!R31),"")</f>
        <v>15.15</v>
      </c>
      <c r="AI250" s="290">
        <f>IFERROR(AVERAGE('Dry_Litterbag Placem_Collection'!N31,'Dry_Litterbag Placem_Collection'!Q31),"")</f>
        <v>25.65</v>
      </c>
      <c r="AJ250" s="289">
        <f>INDEX(Coordinates!$B$2:$B$197,MATCH(G250,Coordinates!$J$2:$J$197,0))</f>
        <v>-3.3849480280000002</v>
      </c>
      <c r="AK250" s="289">
        <f>INDEX(Coordinates!$C$2:$C$197,MATCH(G250,Coordinates!$J$2:$J$197,0))</f>
        <v>34.818854010000003</v>
      </c>
      <c r="AL250" s="289" t="str">
        <f>IF(ISNUMBER(SEARCH("C", 'Dry_Litterbag Placem_Collection'!T31)),"YES","")</f>
        <v/>
      </c>
      <c r="AM250" s="289" t="str">
        <f>IF(ISNUMBER(SEARCH("H", 'Dry_Litterbag Placem_Collection'!T31)),"YES","")</f>
        <v/>
      </c>
      <c r="AN250" s="289" t="str">
        <f>IF(ISNUMBER(SEARCH("R", 'Dry_Litterbag Placem_Collection'!T31)),"YES","")</f>
        <v/>
      </c>
    </row>
    <row r="251" spans="1:40" ht="15" customHeight="1">
      <c r="A251" s="281" t="s">
        <v>2677</v>
      </c>
      <c r="B251" s="282">
        <f>'Dry_Litterbag Placem_Collection'!A32</f>
        <v>30</v>
      </c>
      <c r="C251" s="282" t="str">
        <f>'Dry_Litterbag Placem_Collection'!B32</f>
        <v>Makao</v>
      </c>
      <c r="D251" s="282" t="s">
        <v>2677</v>
      </c>
      <c r="E251" s="282" t="s">
        <v>2678</v>
      </c>
      <c r="F251" s="282">
        <v>4</v>
      </c>
      <c r="G251" s="283" t="str">
        <f>'Dry_Litterbag Placem_Collection'!C32</f>
        <v>Dry_Ag4_T6</v>
      </c>
      <c r="H251" s="284" t="s">
        <v>2559</v>
      </c>
      <c r="I251" s="292" t="s">
        <v>298</v>
      </c>
      <c r="J251" s="282" t="str">
        <f>IF(ISBLANK('Dry_Litterbag Placem_Collection'!K32),"","R"&amp;""&amp;'Dry_Litterbag Placem_Collection'!K32)</f>
        <v>R667</v>
      </c>
      <c r="K251" s="286">
        <f>IFERROR(INDEX('Green_rooibos initial weight'!$C$5:$C$1749,MATCH(J251, 'Green_rooibos initial weight'!$A$5:$A$1749,0)),"")</f>
        <v>2.1949999999999998</v>
      </c>
      <c r="L251" s="286">
        <f t="shared" si="13"/>
        <v>1.9451999999999998</v>
      </c>
      <c r="M251" s="291"/>
      <c r="N251" s="291"/>
      <c r="O251" s="286">
        <f>IF(IFERROR(INDEX('Both teabags AfterDry'!$D$3:$D$900,MATCH(J251,'Both teabags AfterDry'!$A$3:$A$900,0)),"")="","",(IFERROR(INDEX('Both teabags AfterDry'!$D$3:$D$900,MATCH(J251,'Both teabags AfterDry'!$A$3:$A$900,0)),"")))</f>
        <v>2.0158999999999998</v>
      </c>
      <c r="P251" s="286">
        <f t="shared" si="14"/>
        <v>1.8652999999999997</v>
      </c>
      <c r="Q251" s="291"/>
      <c r="R251" s="291"/>
      <c r="S251" s="287">
        <f>'Dry_Litterbag Placem_Collection'!E32</f>
        <v>42936</v>
      </c>
      <c r="T251" s="287">
        <f>IF('Dry_Litterbag Placem_Collection'!G32="","",'Dry_Litterbag Placem_Collection'!G32)</f>
        <v>43007</v>
      </c>
      <c r="U251" s="288">
        <f t="shared" si="12"/>
        <v>71</v>
      </c>
      <c r="V251" s="286">
        <f t="shared" si="15"/>
        <v>7.9900000000000082E-2</v>
      </c>
      <c r="W251" s="286"/>
      <c r="X251" s="289">
        <f>IFERROR(INDEX(Rainfall_Dry!$O$2:$O$217,MATCH(B251, Rainfall_Dry!$A$2:$A$217,0)),"")</f>
        <v>6.900000125</v>
      </c>
      <c r="Y251" s="270">
        <v>51.960000000000008</v>
      </c>
      <c r="Z251" s="270">
        <v>18.919999999999995</v>
      </c>
      <c r="AA251" s="270">
        <v>29.120000000000005</v>
      </c>
      <c r="AB251" s="271" t="s">
        <v>2691</v>
      </c>
      <c r="AC251" s="270">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f>IFERROR(AVERAGE('Dry_Litterbag Placem_Collection'!O32,'Dry_Litterbag Placem_Collection'!R32),"")</f>
        <v>9.3000000000000007</v>
      </c>
      <c r="AI251" s="290">
        <f>IFERROR(AVERAGE('Dry_Litterbag Placem_Collection'!N32,'Dry_Litterbag Placem_Collection'!Q32),"")</f>
        <v>24</v>
      </c>
      <c r="AJ251" s="289">
        <f>INDEX(Coordinates!$B$2:$B$197,MATCH(G251,Coordinates!$J$2:$J$197,0))</f>
        <v>-3.38496496</v>
      </c>
      <c r="AK251" s="289">
        <f>INDEX(Coordinates!$C$2:$C$197,MATCH(G251,Coordinates!$J$2:$J$197,0))</f>
        <v>34.818790970000002</v>
      </c>
      <c r="AL251" s="289" t="str">
        <f>IF(ISNUMBER(SEARCH("C", 'Dry_Litterbag Placem_Collection'!T32)),"YES","")</f>
        <v/>
      </c>
      <c r="AM251" s="289" t="str">
        <f>IF(ISNUMBER(SEARCH("H", 'Dry_Litterbag Placem_Collection'!T32)),"YES","")</f>
        <v/>
      </c>
      <c r="AN251" s="289" t="str">
        <f>IF(ISNUMBER(SEARCH("R", 'Dry_Litterbag Placem_Collection'!T32)),"YES","")</f>
        <v/>
      </c>
    </row>
    <row r="252" spans="1:40" ht="15" customHeight="1">
      <c r="A252" s="281" t="s">
        <v>2677</v>
      </c>
      <c r="B252" s="282">
        <f>'Dry_Litterbag Placem_Collection'!A33</f>
        <v>31</v>
      </c>
      <c r="C252" s="282" t="str">
        <f>'Dry_Litterbag Placem_Collection'!B33</f>
        <v>Makao</v>
      </c>
      <c r="D252" s="282" t="s">
        <v>2677</v>
      </c>
      <c r="E252" s="282" t="s">
        <v>2678</v>
      </c>
      <c r="F252" s="282">
        <v>4</v>
      </c>
      <c r="G252" s="283" t="str">
        <f>'Dry_Litterbag Placem_Collection'!C33</f>
        <v>Dry_Ag4_T7</v>
      </c>
      <c r="H252" s="284" t="s">
        <v>2559</v>
      </c>
      <c r="I252" s="292" t="s">
        <v>298</v>
      </c>
      <c r="J252" s="282" t="str">
        <f>IF(ISBLANK('Dry_Litterbag Placem_Collection'!K33),"","R"&amp;""&amp;'Dry_Litterbag Placem_Collection'!K33)</f>
        <v/>
      </c>
      <c r="K252" s="286" t="str">
        <f>IFERROR(INDEX('Green_rooibos initial weight'!$C$5:$C$1749,MATCH(J252, 'Green_rooibos initial weight'!$A$5:$A$1749,0)),"")</f>
        <v/>
      </c>
      <c r="L252" s="286" t="str">
        <f t="shared" si="13"/>
        <v/>
      </c>
      <c r="M252" s="291"/>
      <c r="N252" s="291"/>
      <c r="O252" s="286" t="str">
        <f>IF(IFERROR(INDEX('Both teabags AfterDry'!$D$3:$D$900,MATCH(J252,'Both teabags AfterDry'!$A$3:$A$900,0)),"")="","",(IFERROR(INDEX('Both teabags AfterDry'!$D$3:$D$900,MATCH(J252,'Both teabags AfterDry'!$A$3:$A$900,0)),"")))</f>
        <v/>
      </c>
      <c r="P252" s="286" t="str">
        <f t="shared" si="14"/>
        <v/>
      </c>
      <c r="Q252" s="291"/>
      <c r="R252" s="291"/>
      <c r="S252" s="287">
        <f>'Dry_Litterbag Placem_Collection'!E33</f>
        <v>0</v>
      </c>
      <c r="T252" s="287" t="str">
        <f>IF('Dry_Litterbag Placem_Collection'!G33="","",'Dry_Litterbag Placem_Collection'!G33)</f>
        <v/>
      </c>
      <c r="U252" s="288" t="str">
        <f t="shared" si="12"/>
        <v/>
      </c>
      <c r="V252" s="286" t="str">
        <f t="shared" si="15"/>
        <v/>
      </c>
      <c r="W252" s="286"/>
      <c r="X252" s="289" t="str">
        <f>IFERROR(INDEX(Rainfall_Dry!$O$2:$O$217,MATCH(B252, Rainfall_Dry!$A$2:$A$217,0)),"")</f>
        <v/>
      </c>
      <c r="Y252" s="270">
        <v>51.960000000000008</v>
      </c>
      <c r="Z252" s="270">
        <v>18.919999999999995</v>
      </c>
      <c r="AA252" s="270">
        <v>29.120000000000005</v>
      </c>
      <c r="AB252" s="271" t="s">
        <v>2691</v>
      </c>
      <c r="AC252" s="270">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t="str">
        <f>IFERROR(AVERAGE('Dry_Litterbag Placem_Collection'!O33,'Dry_Litterbag Placem_Collection'!R33),"")</f>
        <v/>
      </c>
      <c r="AI252" s="290" t="str">
        <f>IFERROR(AVERAGE('Dry_Litterbag Placem_Collection'!N33,'Dry_Litterbag Placem_Collection'!Q33),"")</f>
        <v/>
      </c>
      <c r="AJ252" s="289">
        <f>INDEX(Coordinates!$B$2:$B$197,MATCH(G252,Coordinates!$J$2:$J$197,0))</f>
        <v>-3.3848409909999999</v>
      </c>
      <c r="AK252" s="289">
        <f>INDEX(Coordinates!$C$2:$C$197,MATCH(G252,Coordinates!$J$2:$J$197,0))</f>
        <v>34.818838999999997</v>
      </c>
      <c r="AL252" s="289" t="str">
        <f>IF(ISNUMBER(SEARCH("C", 'Dry_Litterbag Placem_Collection'!T33)),"YES","")</f>
        <v/>
      </c>
      <c r="AM252" s="289" t="str">
        <f>IF(ISNUMBER(SEARCH("H", 'Dry_Litterbag Placem_Collection'!T33)),"YES","")</f>
        <v/>
      </c>
      <c r="AN252" s="289" t="str">
        <f>IF(ISNUMBER(SEARCH("R", 'Dry_Litterbag Placem_Collection'!T33)),"YES","")</f>
        <v/>
      </c>
    </row>
    <row r="253" spans="1:40" ht="15" customHeight="1">
      <c r="A253" s="281" t="s">
        <v>2677</v>
      </c>
      <c r="B253" s="282">
        <f>'Dry_Litterbag Placem_Collection'!A34</f>
        <v>32</v>
      </c>
      <c r="C253" s="282" t="str">
        <f>'Dry_Litterbag Placem_Collection'!B34</f>
        <v>Makao</v>
      </c>
      <c r="D253" s="282" t="s">
        <v>2677</v>
      </c>
      <c r="E253" s="282" t="s">
        <v>2678</v>
      </c>
      <c r="F253" s="282">
        <v>4</v>
      </c>
      <c r="G253" s="283" t="str">
        <f>'Dry_Litterbag Placem_Collection'!C34</f>
        <v>Dry_Ag4_T8</v>
      </c>
      <c r="H253" s="284" t="s">
        <v>2559</v>
      </c>
      <c r="I253" s="292" t="s">
        <v>298</v>
      </c>
      <c r="J253" s="282" t="str">
        <f>IF(ISBLANK('Dry_Litterbag Placem_Collection'!K34),"","R"&amp;""&amp;'Dry_Litterbag Placem_Collection'!K34)</f>
        <v>R743</v>
      </c>
      <c r="K253" s="286">
        <f>IFERROR(INDEX('Green_rooibos initial weight'!$C$5:$C$1749,MATCH(J253, 'Green_rooibos initial weight'!$A$5:$A$1749,0)),"")</f>
        <v>2.2480000000000002</v>
      </c>
      <c r="L253" s="286">
        <f t="shared" si="13"/>
        <v>1.9982000000000002</v>
      </c>
      <c r="M253" s="291"/>
      <c r="N253" s="291"/>
      <c r="O253" s="286">
        <f>IF(IFERROR(INDEX('Both teabags AfterDry'!$D$3:$D$900,MATCH(J253,'Both teabags AfterDry'!$A$3:$A$900,0)),"")="","",(IFERROR(INDEX('Both teabags AfterDry'!$D$3:$D$900,MATCH(J253,'Both teabags AfterDry'!$A$3:$A$900,0)),"")))</f>
        <v>1.9944999999999999</v>
      </c>
      <c r="P253" s="286">
        <f t="shared" si="14"/>
        <v>1.8438999999999999</v>
      </c>
      <c r="Q253" s="291"/>
      <c r="R253" s="291"/>
      <c r="S253" s="287">
        <f>'Dry_Litterbag Placem_Collection'!E34</f>
        <v>42936</v>
      </c>
      <c r="T253" s="287">
        <f>IF('Dry_Litterbag Placem_Collection'!G34="","",'Dry_Litterbag Placem_Collection'!G34)</f>
        <v>43007</v>
      </c>
      <c r="U253" s="288">
        <f t="shared" si="12"/>
        <v>71</v>
      </c>
      <c r="V253" s="286">
        <f t="shared" si="15"/>
        <v>0.15430000000000033</v>
      </c>
      <c r="W253" s="286"/>
      <c r="X253" s="289">
        <f>IFERROR(INDEX(Rainfall_Dry!$O$2:$O$217,MATCH(B253, Rainfall_Dry!$A$2:$A$217,0)),"")</f>
        <v>6.900000125</v>
      </c>
      <c r="Y253" s="270">
        <v>51.960000000000008</v>
      </c>
      <c r="Z253" s="270">
        <v>18.919999999999995</v>
      </c>
      <c r="AA253" s="270">
        <v>29.120000000000005</v>
      </c>
      <c r="AB253" s="271" t="s">
        <v>2691</v>
      </c>
      <c r="AC253" s="270">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f>IFERROR(AVERAGE('Dry_Litterbag Placem_Collection'!O34,'Dry_Litterbag Placem_Collection'!R34),"")</f>
        <v>11.850000000000001</v>
      </c>
      <c r="AI253" s="290">
        <f>IFERROR(AVERAGE('Dry_Litterbag Placem_Collection'!N34,'Dry_Litterbag Placem_Collection'!Q34),"")</f>
        <v>25.45</v>
      </c>
      <c r="AJ253" s="289">
        <f>INDEX(Coordinates!$B$2:$B$197,MATCH(G253,Coordinates!$J$2:$J$197,0))</f>
        <v>-3.3849010060000002</v>
      </c>
      <c r="AK253" s="289">
        <f>INDEX(Coordinates!$C$2:$C$197,MATCH(G253,Coordinates!$J$2:$J$197,0))</f>
        <v>34.818979990000003</v>
      </c>
      <c r="AL253" s="289" t="str">
        <f>IF(ISNUMBER(SEARCH("C", 'Dry_Litterbag Placem_Collection'!T34)),"YES","")</f>
        <v/>
      </c>
      <c r="AM253" s="289" t="str">
        <f>IF(ISNUMBER(SEARCH("H", 'Dry_Litterbag Placem_Collection'!T34)),"YES","")</f>
        <v/>
      </c>
      <c r="AN253" s="289" t="str">
        <f>IF(ISNUMBER(SEARCH("R", 'Dry_Litterbag Placem_Collection'!T34)),"YES","")</f>
        <v/>
      </c>
    </row>
    <row r="254" spans="1:40" ht="15" customHeight="1">
      <c r="A254" s="281" t="s">
        <v>2677</v>
      </c>
      <c r="B254" s="282">
        <f>'Dry_Litterbag Placem_Collection'!A35</f>
        <v>33</v>
      </c>
      <c r="C254" s="282" t="str">
        <f>'Dry_Litterbag Placem_Collection'!B35</f>
        <v>Makao</v>
      </c>
      <c r="D254" s="282" t="s">
        <v>2677</v>
      </c>
      <c r="E254" s="282" t="s">
        <v>20</v>
      </c>
      <c r="F254" s="282">
        <v>1</v>
      </c>
      <c r="G254" s="283" t="str">
        <f>'Dry_Litterbag Placem_Collection'!C35</f>
        <v>Dry_P1_T1</v>
      </c>
      <c r="H254" s="284" t="s">
        <v>2559</v>
      </c>
      <c r="I254" s="292" t="s">
        <v>298</v>
      </c>
      <c r="J254" s="282" t="str">
        <f>IF(ISBLANK('Dry_Litterbag Placem_Collection'!K35),"","R"&amp;""&amp;'Dry_Litterbag Placem_Collection'!K35)</f>
        <v>R769</v>
      </c>
      <c r="K254" s="286">
        <f>IFERROR(INDEX('Green_rooibos initial weight'!$C$5:$C$1749,MATCH(J254, 'Green_rooibos initial weight'!$A$5:$A$1749,0)),"")</f>
        <v>2.2480000000000002</v>
      </c>
      <c r="L254" s="286">
        <f t="shared" si="13"/>
        <v>1.9982000000000002</v>
      </c>
      <c r="M254" s="291"/>
      <c r="N254" s="291"/>
      <c r="O254" s="286">
        <f>IF(IFERROR(INDEX('Both teabags AfterDry'!$D$3:$D$900,MATCH(J254,'Both teabags AfterDry'!$A$3:$A$900,0)),"")="","",(IFERROR(INDEX('Both teabags AfterDry'!$D$3:$D$900,MATCH(J254,'Both teabags AfterDry'!$A$3:$A$900,0)),"")))</f>
        <v>1.9911000000000001</v>
      </c>
      <c r="P254" s="286">
        <f t="shared" si="14"/>
        <v>1.8405</v>
      </c>
      <c r="Q254" s="291"/>
      <c r="R254" s="291"/>
      <c r="S254" s="287">
        <f>'Dry_Litterbag Placem_Collection'!E35</f>
        <v>42938</v>
      </c>
      <c r="T254" s="287">
        <f>IF('Dry_Litterbag Placem_Collection'!G35="","",'Dry_Litterbag Placem_Collection'!G35)</f>
        <v>43005</v>
      </c>
      <c r="U254" s="288">
        <f t="shared" si="12"/>
        <v>67</v>
      </c>
      <c r="V254" s="286">
        <f t="shared" si="15"/>
        <v>0.15770000000000017</v>
      </c>
      <c r="W254" s="286"/>
      <c r="X254" s="289">
        <f>IFERROR(INDEX(Rainfall_Dry!$O$2:$O$217,MATCH(B254, Rainfall_Dry!$A$2:$A$217,0)),"")</f>
        <v>6.5250000359999998</v>
      </c>
      <c r="Y254" s="270">
        <v>23.96</v>
      </c>
      <c r="Z254" s="270">
        <v>0.91999999999999804</v>
      </c>
      <c r="AA254" s="270">
        <v>75.12</v>
      </c>
      <c r="AB254" s="271" t="s">
        <v>2688</v>
      </c>
      <c r="AC254" s="270">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f>IFERROR(AVERAGE('Dry_Litterbag Placem_Collection'!O35,'Dry_Litterbag Placem_Collection'!R35),"")</f>
        <v>1.65</v>
      </c>
      <c r="AI254" s="290">
        <f>IFERROR(AVERAGE('Dry_Litterbag Placem_Collection'!N35,'Dry_Litterbag Placem_Collection'!Q35),"")</f>
        <v>26.15</v>
      </c>
      <c r="AJ254" s="289">
        <f>INDEX(Coordinates!$B$2:$B$197,MATCH(G254,Coordinates!$J$2:$J$197,0))</f>
        <v>-3.4092039989999998</v>
      </c>
      <c r="AK254" s="289">
        <f>INDEX(Coordinates!$C$2:$C$197,MATCH(G254,Coordinates!$J$2:$J$197,0))</f>
        <v>34.852751009999999</v>
      </c>
      <c r="AL254" s="289" t="str">
        <f>IF(ISNUMBER(SEARCH("C", 'Dry_Litterbag Placem_Collection'!T35)),"YES","")</f>
        <v/>
      </c>
      <c r="AM254" s="289" t="str">
        <f>IF(ISNUMBER(SEARCH("H", 'Dry_Litterbag Placem_Collection'!T35)),"YES","")</f>
        <v/>
      </c>
      <c r="AN254" s="289" t="str">
        <f>IF(ISNUMBER(SEARCH("R", 'Dry_Litterbag Placem_Collection'!T35)),"YES","")</f>
        <v/>
      </c>
    </row>
    <row r="255" spans="1:40" ht="15" customHeight="1">
      <c r="A255" s="281" t="s">
        <v>2677</v>
      </c>
      <c r="B255" s="282">
        <f>'Dry_Litterbag Placem_Collection'!A36</f>
        <v>34</v>
      </c>
      <c r="C255" s="282" t="str">
        <f>'Dry_Litterbag Placem_Collection'!B36</f>
        <v>Makao</v>
      </c>
      <c r="D255" s="282" t="s">
        <v>2677</v>
      </c>
      <c r="E255" s="282" t="s">
        <v>20</v>
      </c>
      <c r="F255" s="282">
        <v>1</v>
      </c>
      <c r="G255" s="283" t="str">
        <f>'Dry_Litterbag Placem_Collection'!C36</f>
        <v>Dry_P1_T2</v>
      </c>
      <c r="H255" s="284" t="s">
        <v>2559</v>
      </c>
      <c r="I255" s="292" t="s">
        <v>298</v>
      </c>
      <c r="J255" s="282" t="str">
        <f>IF(ISBLANK('Dry_Litterbag Placem_Collection'!K36),"","R"&amp;""&amp;'Dry_Litterbag Placem_Collection'!K36)</f>
        <v>R753</v>
      </c>
      <c r="K255" s="286">
        <f>IFERROR(INDEX('Green_rooibos initial weight'!$C$5:$C$1749,MATCH(J255, 'Green_rooibos initial weight'!$A$5:$A$1749,0)),"")</f>
        <v>2.2400000000000002</v>
      </c>
      <c r="L255" s="286">
        <f t="shared" si="13"/>
        <v>1.9902000000000002</v>
      </c>
      <c r="M255" s="291"/>
      <c r="N255" s="291"/>
      <c r="O255" s="286" t="str">
        <f>IF(IFERROR(INDEX('Both teabags AfterDry'!$D$3:$D$900,MATCH(J255,'Both teabags AfterDry'!$A$3:$A$900,0)),"")="","",(IFERROR(INDEX('Both teabags AfterDry'!$D$3:$D$900,MATCH(J255,'Both teabags AfterDry'!$A$3:$A$900,0)),"")))</f>
        <v/>
      </c>
      <c r="P255" s="286" t="str">
        <f t="shared" si="14"/>
        <v/>
      </c>
      <c r="Q255" s="291"/>
      <c r="R255" s="291"/>
      <c r="S255" s="287">
        <f>'Dry_Litterbag Placem_Collection'!E36</f>
        <v>42938</v>
      </c>
      <c r="T255" s="287">
        <f>IF('Dry_Litterbag Placem_Collection'!G36="","",'Dry_Litterbag Placem_Collection'!G36)</f>
        <v>43005</v>
      </c>
      <c r="U255" s="288">
        <f t="shared" si="12"/>
        <v>67</v>
      </c>
      <c r="V255" s="286" t="str">
        <f t="shared" si="15"/>
        <v/>
      </c>
      <c r="W255" s="286"/>
      <c r="X255" s="289">
        <f>IFERROR(INDEX(Rainfall_Dry!$O$2:$O$217,MATCH(B255, Rainfall_Dry!$A$2:$A$217,0)),"")</f>
        <v>6.5250000359999998</v>
      </c>
      <c r="Y255" s="270">
        <v>23.96</v>
      </c>
      <c r="Z255" s="270">
        <v>0.91999999999999804</v>
      </c>
      <c r="AA255" s="270">
        <v>75.12</v>
      </c>
      <c r="AB255" s="271" t="s">
        <v>2688</v>
      </c>
      <c r="AC255" s="270">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f>IFERROR(AVERAGE('Dry_Litterbag Placem_Collection'!O36,'Dry_Litterbag Placem_Collection'!R36),"")</f>
        <v>3.25</v>
      </c>
      <c r="AI255" s="290">
        <f>IFERROR(AVERAGE('Dry_Litterbag Placem_Collection'!N36,'Dry_Litterbag Placem_Collection'!Q36),"")</f>
        <v>26.9</v>
      </c>
      <c r="AJ255" s="289">
        <f>INDEX(Coordinates!$B$2:$B$197,MATCH(G255,Coordinates!$J$2:$J$197,0))</f>
        <v>-3.4092350119999999</v>
      </c>
      <c r="AK255" s="289">
        <f>INDEX(Coordinates!$C$2:$C$197,MATCH(G255,Coordinates!$J$2:$J$197,0))</f>
        <v>34.852782019999999</v>
      </c>
      <c r="AL255" s="289" t="str">
        <f>IF(ISNUMBER(SEARCH("C", 'Dry_Litterbag Placem_Collection'!T36)),"YES","")</f>
        <v/>
      </c>
      <c r="AM255" s="289" t="str">
        <f>IF(ISNUMBER(SEARCH("H", 'Dry_Litterbag Placem_Collection'!T36)),"YES","")</f>
        <v/>
      </c>
      <c r="AN255" s="289" t="str">
        <f>IF(ISNUMBER(SEARCH("R", 'Dry_Litterbag Placem_Collection'!T36)),"YES","")</f>
        <v/>
      </c>
    </row>
    <row r="256" spans="1:40" ht="15" customHeight="1">
      <c r="A256" s="281" t="s">
        <v>2677</v>
      </c>
      <c r="B256" s="282">
        <f>'Dry_Litterbag Placem_Collection'!A37</f>
        <v>35</v>
      </c>
      <c r="C256" s="282" t="str">
        <f>'Dry_Litterbag Placem_Collection'!B37</f>
        <v>Makao</v>
      </c>
      <c r="D256" s="282" t="s">
        <v>2677</v>
      </c>
      <c r="E256" s="282" t="s">
        <v>20</v>
      </c>
      <c r="F256" s="282">
        <v>1</v>
      </c>
      <c r="G256" s="283" t="str">
        <f>'Dry_Litterbag Placem_Collection'!C37</f>
        <v>Dry_P1_T3</v>
      </c>
      <c r="H256" s="284" t="s">
        <v>2559</v>
      </c>
      <c r="I256" s="292" t="s">
        <v>298</v>
      </c>
      <c r="J256" s="282" t="str">
        <f>IF(ISBLANK('Dry_Litterbag Placem_Collection'!K37),"","R"&amp;""&amp;'Dry_Litterbag Placem_Collection'!K37)</f>
        <v>R776</v>
      </c>
      <c r="K256" s="286">
        <f>IFERROR(INDEX('Green_rooibos initial weight'!$C$5:$C$1749,MATCH(J256, 'Green_rooibos initial weight'!$A$5:$A$1749,0)),"")</f>
        <v>2.1989999999999998</v>
      </c>
      <c r="L256" s="286">
        <f t="shared" si="13"/>
        <v>1.9491999999999998</v>
      </c>
      <c r="M256" s="291"/>
      <c r="N256" s="291"/>
      <c r="O256" s="286">
        <f>IF(IFERROR(INDEX('Both teabags AfterDry'!$D$3:$D$900,MATCH(J256,'Both teabags AfterDry'!$A$3:$A$900,0)),"")="","",(IFERROR(INDEX('Both teabags AfterDry'!$D$3:$D$900,MATCH(J256,'Both teabags AfterDry'!$A$3:$A$900,0)),"")))</f>
        <v>1.9447000000000001</v>
      </c>
      <c r="P256" s="286">
        <f t="shared" si="14"/>
        <v>1.7941</v>
      </c>
      <c r="Q256" s="291"/>
      <c r="R256" s="291"/>
      <c r="S256" s="287">
        <f>'Dry_Litterbag Placem_Collection'!E37</f>
        <v>42938</v>
      </c>
      <c r="T256" s="287">
        <f>IF('Dry_Litterbag Placem_Collection'!G37="","",'Dry_Litterbag Placem_Collection'!G37)</f>
        <v>43005</v>
      </c>
      <c r="U256" s="288">
        <f t="shared" si="12"/>
        <v>67</v>
      </c>
      <c r="V256" s="286">
        <f t="shared" si="15"/>
        <v>0.15509999999999979</v>
      </c>
      <c r="W256" s="286"/>
      <c r="X256" s="289">
        <f>IFERROR(INDEX(Rainfall_Dry!$O$2:$O$217,MATCH(B256, Rainfall_Dry!$A$2:$A$217,0)),"")</f>
        <v>6.5250000359999998</v>
      </c>
      <c r="Y256" s="270">
        <v>23.96</v>
      </c>
      <c r="Z256" s="270">
        <v>0.91999999999999804</v>
      </c>
      <c r="AA256" s="270">
        <v>75.12</v>
      </c>
      <c r="AB256" s="271" t="s">
        <v>2688</v>
      </c>
      <c r="AC256" s="270">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f>IFERROR(AVERAGE('Dry_Litterbag Placem_Collection'!O37,'Dry_Litterbag Placem_Collection'!R37),"")</f>
        <v>3.35</v>
      </c>
      <c r="AI256" s="290">
        <f>IFERROR(AVERAGE('Dry_Litterbag Placem_Collection'!N37,'Dry_Litterbag Placem_Collection'!Q37),"")</f>
        <v>26.95</v>
      </c>
      <c r="AJ256" s="289">
        <f>INDEX(Coordinates!$B$2:$B$197,MATCH(G256,Coordinates!$J$2:$J$197,0))</f>
        <v>-3.409177009</v>
      </c>
      <c r="AK256" s="289">
        <f>INDEX(Coordinates!$C$2:$C$197,MATCH(G256,Coordinates!$J$2:$J$197,0))</f>
        <v>34.852818990000003</v>
      </c>
      <c r="AL256" s="289" t="str">
        <f>IF(ISNUMBER(SEARCH("C", 'Dry_Litterbag Placem_Collection'!T37)),"YES","")</f>
        <v/>
      </c>
      <c r="AM256" s="289" t="str">
        <f>IF(ISNUMBER(SEARCH("H", 'Dry_Litterbag Placem_Collection'!T37)),"YES","")</f>
        <v/>
      </c>
      <c r="AN256" s="289" t="str">
        <f>IF(ISNUMBER(SEARCH("R", 'Dry_Litterbag Placem_Collection'!T37)),"YES","")</f>
        <v/>
      </c>
    </row>
    <row r="257" spans="1:40" ht="15" customHeight="1">
      <c r="A257" s="281" t="s">
        <v>2677</v>
      </c>
      <c r="B257" s="282">
        <f>'Dry_Litterbag Placem_Collection'!A38</f>
        <v>36</v>
      </c>
      <c r="C257" s="282" t="str">
        <f>'Dry_Litterbag Placem_Collection'!B38</f>
        <v>Makao</v>
      </c>
      <c r="D257" s="282" t="s">
        <v>2677</v>
      </c>
      <c r="E257" s="282" t="s">
        <v>20</v>
      </c>
      <c r="F257" s="282">
        <v>1</v>
      </c>
      <c r="G257" s="283" t="str">
        <f>'Dry_Litterbag Placem_Collection'!C38</f>
        <v>Dry_P1_T4</v>
      </c>
      <c r="H257" s="284" t="s">
        <v>2559</v>
      </c>
      <c r="I257" s="292" t="s">
        <v>298</v>
      </c>
      <c r="J257" s="282" t="str">
        <f>IF(ISBLANK('Dry_Litterbag Placem_Collection'!K38),"","R"&amp;""&amp;'Dry_Litterbag Placem_Collection'!K38)</f>
        <v>R799</v>
      </c>
      <c r="K257" s="286">
        <f>IFERROR(INDEX('Green_rooibos initial weight'!$C$5:$C$1749,MATCH(J257, 'Green_rooibos initial weight'!$A$5:$A$1749,0)),"")</f>
        <v>2.2040000000000002</v>
      </c>
      <c r="L257" s="286">
        <f t="shared" si="13"/>
        <v>1.9542000000000002</v>
      </c>
      <c r="M257" s="291"/>
      <c r="N257" s="291"/>
      <c r="O257" s="286">
        <f>IF(IFERROR(INDEX('Both teabags AfterDry'!$D$3:$D$900,MATCH(J257,'Both teabags AfterDry'!$A$3:$A$900,0)),"")="","",(IFERROR(INDEX('Both teabags AfterDry'!$D$3:$D$900,MATCH(J257,'Both teabags AfterDry'!$A$3:$A$900,0)),"")))</f>
        <v>1.3494999999999999</v>
      </c>
      <c r="P257" s="286">
        <f t="shared" si="14"/>
        <v>1.1988999999999999</v>
      </c>
      <c r="Q257" s="291"/>
      <c r="R257" s="291"/>
      <c r="S257" s="287">
        <f>'Dry_Litterbag Placem_Collection'!E38</f>
        <v>42938</v>
      </c>
      <c r="T257" s="287">
        <f>IF('Dry_Litterbag Placem_Collection'!G38="","",'Dry_Litterbag Placem_Collection'!G38)</f>
        <v>43005</v>
      </c>
      <c r="U257" s="288">
        <f t="shared" si="12"/>
        <v>67</v>
      </c>
      <c r="V257" s="286">
        <f t="shared" si="15"/>
        <v>0.7553000000000003</v>
      </c>
      <c r="W257" s="286"/>
      <c r="X257" s="289">
        <f>IFERROR(INDEX(Rainfall_Dry!$O$2:$O$217,MATCH(B257, Rainfall_Dry!$A$2:$A$217,0)),"")</f>
        <v>6.5250000359999998</v>
      </c>
      <c r="Y257" s="270">
        <v>23.96</v>
      </c>
      <c r="Z257" s="270">
        <v>0.91999999999999804</v>
      </c>
      <c r="AA257" s="270">
        <v>75.12</v>
      </c>
      <c r="AB257" s="271" t="s">
        <v>2688</v>
      </c>
      <c r="AC257" s="270">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f>IFERROR(AVERAGE('Dry_Litterbag Placem_Collection'!O38,'Dry_Litterbag Placem_Collection'!R38),"")</f>
        <v>3</v>
      </c>
      <c r="AI257" s="290">
        <f>IFERROR(AVERAGE('Dry_Litterbag Placem_Collection'!N38,'Dry_Litterbag Placem_Collection'!Q38),"")</f>
        <v>25.85</v>
      </c>
      <c r="AJ257" s="289">
        <f>INDEX(Coordinates!$B$2:$B$197,MATCH(G257,Coordinates!$J$2:$J$197,0))</f>
        <v>-3.40917198</v>
      </c>
      <c r="AK257" s="289">
        <f>INDEX(Coordinates!$C$2:$C$197,MATCH(G257,Coordinates!$J$2:$J$197,0))</f>
        <v>34.852960979999999</v>
      </c>
      <c r="AL257" s="289" t="str">
        <f>IF(ISNUMBER(SEARCH("C", 'Dry_Litterbag Placem_Collection'!T38)),"YES","")</f>
        <v>YES</v>
      </c>
      <c r="AM257" s="289" t="str">
        <f>IF(ISNUMBER(SEARCH("H", 'Dry_Litterbag Placem_Collection'!T38)),"YES","")</f>
        <v>YES</v>
      </c>
      <c r="AN257" s="289" t="str">
        <f>IF(ISNUMBER(SEARCH("R", 'Dry_Litterbag Placem_Collection'!T38)),"YES","")</f>
        <v/>
      </c>
    </row>
    <row r="258" spans="1:40" ht="15" customHeight="1">
      <c r="A258" s="281" t="s">
        <v>2677</v>
      </c>
      <c r="B258" s="282">
        <f>'Dry_Litterbag Placem_Collection'!A39</f>
        <v>37</v>
      </c>
      <c r="C258" s="282" t="str">
        <f>'Dry_Litterbag Placem_Collection'!B39</f>
        <v>Makao</v>
      </c>
      <c r="D258" s="282" t="s">
        <v>2677</v>
      </c>
      <c r="E258" s="282" t="s">
        <v>20</v>
      </c>
      <c r="F258" s="282">
        <v>1</v>
      </c>
      <c r="G258" s="283" t="str">
        <f>'Dry_Litterbag Placem_Collection'!C39</f>
        <v>Dry_P1_T5</v>
      </c>
      <c r="H258" s="284" t="s">
        <v>2559</v>
      </c>
      <c r="I258" s="292" t="s">
        <v>298</v>
      </c>
      <c r="J258" s="282" t="str">
        <f>IF(ISBLANK('Dry_Litterbag Placem_Collection'!K39),"","R"&amp;""&amp;'Dry_Litterbag Placem_Collection'!K39)</f>
        <v>R722</v>
      </c>
      <c r="K258" s="286">
        <f>IFERROR(INDEX('Green_rooibos initial weight'!$C$5:$C$1749,MATCH(J258, 'Green_rooibos initial weight'!$A$5:$A$1749,0)),"")</f>
        <v>2.2069999999999999</v>
      </c>
      <c r="L258" s="286">
        <f t="shared" si="13"/>
        <v>1.9571999999999998</v>
      </c>
      <c r="M258" s="291"/>
      <c r="N258" s="291"/>
      <c r="O258" s="286">
        <f>IF(IFERROR(INDEX('Both teabags AfterDry'!$D$3:$D$900,MATCH(J258,'Both teabags AfterDry'!$A$3:$A$900,0)),"")="","",(IFERROR(INDEX('Both teabags AfterDry'!$D$3:$D$900,MATCH(J258,'Both teabags AfterDry'!$A$3:$A$900,0)),"")))</f>
        <v>0.13320000000000001</v>
      </c>
      <c r="P258" s="286">
        <f t="shared" si="14"/>
        <v>-1.7399999999999999E-2</v>
      </c>
      <c r="Q258" s="291"/>
      <c r="R258" s="291"/>
      <c r="S258" s="287">
        <f>'Dry_Litterbag Placem_Collection'!E39</f>
        <v>42938</v>
      </c>
      <c r="T258" s="287">
        <f>IF('Dry_Litterbag Placem_Collection'!G39="","",'Dry_Litterbag Placem_Collection'!G39)</f>
        <v>43005</v>
      </c>
      <c r="U258" s="288">
        <f t="shared" ref="U258:U321" si="16">IFERROR(T258-S258,"")</f>
        <v>67</v>
      </c>
      <c r="V258" s="286">
        <f t="shared" si="15"/>
        <v>1.9745999999999999</v>
      </c>
      <c r="W258" s="286"/>
      <c r="X258" s="289">
        <f>IFERROR(INDEX(Rainfall_Dry!$O$2:$O$217,MATCH(B258, Rainfall_Dry!$A$2:$A$217,0)),"")</f>
        <v>6.5250000359999998</v>
      </c>
      <c r="Y258" s="270">
        <v>23.96</v>
      </c>
      <c r="Z258" s="270">
        <v>0.91999999999999804</v>
      </c>
      <c r="AA258" s="270">
        <v>75.12</v>
      </c>
      <c r="AB258" s="271" t="s">
        <v>2688</v>
      </c>
      <c r="AC258" s="270">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f>IFERROR(AVERAGE('Dry_Litterbag Placem_Collection'!O39,'Dry_Litterbag Placem_Collection'!R39),"")</f>
        <v>4.25</v>
      </c>
      <c r="AI258" s="290">
        <f>IFERROR(AVERAGE('Dry_Litterbag Placem_Collection'!N39,'Dry_Litterbag Placem_Collection'!Q39),"")</f>
        <v>26.1</v>
      </c>
      <c r="AJ258" s="289">
        <f>INDEX(Coordinates!$B$2:$B$197,MATCH(G258,Coordinates!$J$2:$J$197,0))</f>
        <v>-3.4090709779999999</v>
      </c>
      <c r="AK258" s="289">
        <f>INDEX(Coordinates!$C$2:$C$197,MATCH(G258,Coordinates!$J$2:$J$197,0))</f>
        <v>34.852712029999999</v>
      </c>
      <c r="AL258" s="289" t="str">
        <f>IF(ISNUMBER(SEARCH("C", 'Dry_Litterbag Placem_Collection'!T39)),"YES","")</f>
        <v>YES</v>
      </c>
      <c r="AM258" s="289" t="str">
        <f>IF(ISNUMBER(SEARCH("H", 'Dry_Litterbag Placem_Collection'!T39)),"YES","")</f>
        <v>YES</v>
      </c>
      <c r="AN258" s="289" t="str">
        <f>IF(ISNUMBER(SEARCH("R", 'Dry_Litterbag Placem_Collection'!T39)),"YES","")</f>
        <v/>
      </c>
    </row>
    <row r="259" spans="1:40" ht="15" customHeight="1">
      <c r="A259" s="281" t="s">
        <v>2677</v>
      </c>
      <c r="B259" s="282">
        <f>'Dry_Litterbag Placem_Collection'!A40</f>
        <v>38</v>
      </c>
      <c r="C259" s="282" t="str">
        <f>'Dry_Litterbag Placem_Collection'!B40</f>
        <v>Makao</v>
      </c>
      <c r="D259" s="282" t="s">
        <v>2677</v>
      </c>
      <c r="E259" s="282" t="s">
        <v>20</v>
      </c>
      <c r="F259" s="282">
        <v>1</v>
      </c>
      <c r="G259" s="283" t="str">
        <f>'Dry_Litterbag Placem_Collection'!C40</f>
        <v>Dry_P1_T6</v>
      </c>
      <c r="H259" s="284" t="s">
        <v>2559</v>
      </c>
      <c r="I259" s="292" t="s">
        <v>298</v>
      </c>
      <c r="J259" s="282" t="str">
        <f>IF(ISBLANK('Dry_Litterbag Placem_Collection'!K40),"","R"&amp;""&amp;'Dry_Litterbag Placem_Collection'!K40)</f>
        <v>R796</v>
      </c>
      <c r="K259" s="286">
        <f>IFERROR(INDEX('Green_rooibos initial weight'!$C$5:$C$1749,MATCH(J259, 'Green_rooibos initial weight'!$A$5:$A$1749,0)),"")</f>
        <v>2.2360000000000002</v>
      </c>
      <c r="L259" s="286">
        <f t="shared" ref="L259:L322" si="17">IFERROR(K259-($BG$7+$BG$8),"")</f>
        <v>1.9862000000000002</v>
      </c>
      <c r="M259" s="291"/>
      <c r="N259" s="291"/>
      <c r="O259" s="286">
        <f>IF(IFERROR(INDEX('Both teabags AfterDry'!$D$3:$D$900,MATCH(J259,'Both teabags AfterDry'!$A$3:$A$900,0)),"")="","",(IFERROR(INDEX('Both teabags AfterDry'!$D$3:$D$900,MATCH(J259,'Both teabags AfterDry'!$A$3:$A$900,0)),"")))</f>
        <v>1.9076</v>
      </c>
      <c r="P259" s="286">
        <f t="shared" ref="P259:P322" si="18">IFERROR(IF(O259&gt;0,O259-($BG$7),""),"")</f>
        <v>1.7569999999999999</v>
      </c>
      <c r="Q259" s="291"/>
      <c r="R259" s="291"/>
      <c r="S259" s="287">
        <f>'Dry_Litterbag Placem_Collection'!E40</f>
        <v>42938</v>
      </c>
      <c r="T259" s="287">
        <f>IF('Dry_Litterbag Placem_Collection'!G40="","",'Dry_Litterbag Placem_Collection'!G40)</f>
        <v>43005</v>
      </c>
      <c r="U259" s="288">
        <f t="shared" si="16"/>
        <v>67</v>
      </c>
      <c r="V259" s="286">
        <f t="shared" ref="V259:V322" si="19">IFERROR(L259-P259,"")</f>
        <v>0.22920000000000029</v>
      </c>
      <c r="W259" s="286"/>
      <c r="X259" s="289">
        <f>IFERROR(INDEX(Rainfall_Dry!$O$2:$O$217,MATCH(B259, Rainfall_Dry!$A$2:$A$217,0)),"")</f>
        <v>6.5250000359999998</v>
      </c>
      <c r="Y259" s="270">
        <v>23.96</v>
      </c>
      <c r="Z259" s="270">
        <v>0.91999999999999804</v>
      </c>
      <c r="AA259" s="270">
        <v>75.12</v>
      </c>
      <c r="AB259" s="271" t="s">
        <v>2688</v>
      </c>
      <c r="AC259" s="270">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f>IFERROR(AVERAGE('Dry_Litterbag Placem_Collection'!O40,'Dry_Litterbag Placem_Collection'!R40),"")</f>
        <v>2.85</v>
      </c>
      <c r="AI259" s="290">
        <f>IFERROR(AVERAGE('Dry_Litterbag Placem_Collection'!N40,'Dry_Litterbag Placem_Collection'!Q40),"")</f>
        <v>26.7</v>
      </c>
      <c r="AJ259" s="289">
        <f>INDEX(Coordinates!$B$2:$B$197,MATCH(G259,Coordinates!$J$2:$J$197,0))</f>
        <v>-3.409280023</v>
      </c>
      <c r="AK259" s="289">
        <f>INDEX(Coordinates!$C$2:$C$197,MATCH(G259,Coordinates!$J$2:$J$197,0))</f>
        <v>34.852612960000002</v>
      </c>
      <c r="AL259" s="289" t="str">
        <f>IF(ISNUMBER(SEARCH("C", 'Dry_Litterbag Placem_Collection'!T40)),"YES","")</f>
        <v/>
      </c>
      <c r="AM259" s="289" t="str">
        <f>IF(ISNUMBER(SEARCH("H", 'Dry_Litterbag Placem_Collection'!T40)),"YES","")</f>
        <v/>
      </c>
      <c r="AN259" s="289" t="str">
        <f>IF(ISNUMBER(SEARCH("R", 'Dry_Litterbag Placem_Collection'!T40)),"YES","")</f>
        <v/>
      </c>
    </row>
    <row r="260" spans="1:40" ht="15" customHeight="1">
      <c r="A260" s="281" t="s">
        <v>2677</v>
      </c>
      <c r="B260" s="282">
        <f>'Dry_Litterbag Placem_Collection'!A41</f>
        <v>39</v>
      </c>
      <c r="C260" s="282" t="str">
        <f>'Dry_Litterbag Placem_Collection'!B41</f>
        <v>Makao</v>
      </c>
      <c r="D260" s="282" t="s">
        <v>2677</v>
      </c>
      <c r="E260" s="282" t="s">
        <v>20</v>
      </c>
      <c r="F260" s="282">
        <v>1</v>
      </c>
      <c r="G260" s="283" t="str">
        <f>'Dry_Litterbag Placem_Collection'!C41</f>
        <v>Dry_P1_T7</v>
      </c>
      <c r="H260" s="284" t="s">
        <v>2559</v>
      </c>
      <c r="I260" s="292" t="s">
        <v>298</v>
      </c>
      <c r="J260" s="282" t="str">
        <f>IF(ISBLANK('Dry_Litterbag Placem_Collection'!K41),"","R"&amp;""&amp;'Dry_Litterbag Placem_Collection'!K41)</f>
        <v/>
      </c>
      <c r="K260" s="286" t="str">
        <f>IFERROR(INDEX('Green_rooibos initial weight'!$C$5:$C$1749,MATCH(J260, 'Green_rooibos initial weight'!$A$5:$A$1749,0)),"")</f>
        <v/>
      </c>
      <c r="L260" s="286" t="str">
        <f t="shared" si="17"/>
        <v/>
      </c>
      <c r="M260" s="291"/>
      <c r="N260" s="291"/>
      <c r="O260" s="286" t="str">
        <f>IF(IFERROR(INDEX('Both teabags AfterDry'!$D$3:$D$900,MATCH(J260,'Both teabags AfterDry'!$A$3:$A$900,0)),"")="","",(IFERROR(INDEX('Both teabags AfterDry'!$D$3:$D$900,MATCH(J260,'Both teabags AfterDry'!$A$3:$A$900,0)),"")))</f>
        <v/>
      </c>
      <c r="P260" s="286" t="str">
        <f t="shared" si="18"/>
        <v/>
      </c>
      <c r="Q260" s="291"/>
      <c r="R260" s="291"/>
      <c r="S260" s="287">
        <f>'Dry_Litterbag Placem_Collection'!E41</f>
        <v>42938</v>
      </c>
      <c r="T260" s="287" t="str">
        <f>IF('Dry_Litterbag Placem_Collection'!G41="","",'Dry_Litterbag Placem_Collection'!G41)</f>
        <v/>
      </c>
      <c r="U260" s="288" t="str">
        <f t="shared" si="16"/>
        <v/>
      </c>
      <c r="V260" s="286" t="str">
        <f t="shared" si="19"/>
        <v/>
      </c>
      <c r="W260" s="286"/>
      <c r="X260" s="289" t="str">
        <f>IFERROR(INDEX(Rainfall_Dry!$O$2:$O$217,MATCH(B260, Rainfall_Dry!$A$2:$A$217,0)),"")</f>
        <v/>
      </c>
      <c r="Y260" s="270">
        <v>23.96</v>
      </c>
      <c r="Z260" s="270">
        <v>0.91999999999999804</v>
      </c>
      <c r="AA260" s="270">
        <v>75.12</v>
      </c>
      <c r="AB260" s="271" t="s">
        <v>2688</v>
      </c>
      <c r="AC260" s="270">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t="str">
        <f>IFERROR(AVERAGE('Dry_Litterbag Placem_Collection'!O41,'Dry_Litterbag Placem_Collection'!R41),"")</f>
        <v/>
      </c>
      <c r="AI260" s="290" t="str">
        <f>IFERROR(AVERAGE('Dry_Litterbag Placem_Collection'!N41,'Dry_Litterbag Placem_Collection'!Q41),"")</f>
        <v/>
      </c>
      <c r="AJ260" s="289">
        <f>INDEX(Coordinates!$B$2:$B$197,MATCH(G260,Coordinates!$J$2:$J$197,0))</f>
        <v>-3.4093859700000002</v>
      </c>
      <c r="AK260" s="289">
        <f>INDEX(Coordinates!$C$2:$C$197,MATCH(G260,Coordinates!$J$2:$J$197,0))</f>
        <v>34.852855030000001</v>
      </c>
      <c r="AL260" s="289" t="str">
        <f>IF(ISNUMBER(SEARCH("C", 'Dry_Litterbag Placem_Collection'!T41)),"YES","")</f>
        <v/>
      </c>
      <c r="AM260" s="289" t="str">
        <f>IF(ISNUMBER(SEARCH("H", 'Dry_Litterbag Placem_Collection'!T41)),"YES","")</f>
        <v/>
      </c>
      <c r="AN260" s="289" t="str">
        <f>IF(ISNUMBER(SEARCH("R", 'Dry_Litterbag Placem_Collection'!T41)),"YES","")</f>
        <v/>
      </c>
    </row>
    <row r="261" spans="1:40" ht="15" customHeight="1">
      <c r="A261" s="281" t="s">
        <v>2677</v>
      </c>
      <c r="B261" s="282">
        <f>'Dry_Litterbag Placem_Collection'!A42</f>
        <v>40</v>
      </c>
      <c r="C261" s="282" t="str">
        <f>'Dry_Litterbag Placem_Collection'!B42</f>
        <v>Makao</v>
      </c>
      <c r="D261" s="282" t="s">
        <v>2677</v>
      </c>
      <c r="E261" s="282" t="s">
        <v>20</v>
      </c>
      <c r="F261" s="282">
        <v>1</v>
      </c>
      <c r="G261" s="283" t="str">
        <f>'Dry_Litterbag Placem_Collection'!C42</f>
        <v>Dry_P1_T8</v>
      </c>
      <c r="H261" s="284" t="s">
        <v>2559</v>
      </c>
      <c r="I261" s="292" t="s">
        <v>298</v>
      </c>
      <c r="J261" s="282" t="str">
        <f>IF(ISBLANK('Dry_Litterbag Placem_Collection'!K42),"","R"&amp;""&amp;'Dry_Litterbag Placem_Collection'!K42)</f>
        <v>R782</v>
      </c>
      <c r="K261" s="286">
        <f>IFERROR(INDEX('Green_rooibos initial weight'!$C$5:$C$1749,MATCH(J261, 'Green_rooibos initial weight'!$A$5:$A$1749,0)),"")</f>
        <v>2.2410000000000001</v>
      </c>
      <c r="L261" s="286">
        <f t="shared" si="17"/>
        <v>1.9912000000000001</v>
      </c>
      <c r="M261" s="291"/>
      <c r="N261" s="291"/>
      <c r="O261" s="286">
        <f>IF(IFERROR(INDEX('Both teabags AfterDry'!$D$3:$D$900,MATCH(J261,'Both teabags AfterDry'!$A$3:$A$900,0)),"")="","",(IFERROR(INDEX('Both teabags AfterDry'!$D$3:$D$900,MATCH(J261,'Both teabags AfterDry'!$A$3:$A$900,0)),"")))</f>
        <v>1.992</v>
      </c>
      <c r="P261" s="286">
        <f t="shared" si="18"/>
        <v>1.8413999999999999</v>
      </c>
      <c r="Q261" s="291"/>
      <c r="R261" s="291"/>
      <c r="S261" s="287">
        <f>'Dry_Litterbag Placem_Collection'!E42</f>
        <v>42938</v>
      </c>
      <c r="T261" s="287">
        <f>IF('Dry_Litterbag Placem_Collection'!G42="","",'Dry_Litterbag Placem_Collection'!G42)</f>
        <v>43005</v>
      </c>
      <c r="U261" s="288">
        <f t="shared" si="16"/>
        <v>67</v>
      </c>
      <c r="V261" s="286">
        <f t="shared" si="19"/>
        <v>0.14980000000000016</v>
      </c>
      <c r="W261" s="286"/>
      <c r="X261" s="289">
        <f>IFERROR(INDEX(Rainfall_Dry!$O$2:$O$217,MATCH(B261, Rainfall_Dry!$A$2:$A$217,0)),"")</f>
        <v>6.5250000359999998</v>
      </c>
      <c r="Y261" s="270">
        <v>23.96</v>
      </c>
      <c r="Z261" s="270">
        <v>0.91999999999999804</v>
      </c>
      <c r="AA261" s="270">
        <v>75.12</v>
      </c>
      <c r="AB261" s="271" t="s">
        <v>2688</v>
      </c>
      <c r="AC261" s="270">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f>IFERROR(AVERAGE('Dry_Litterbag Placem_Collection'!O42,'Dry_Litterbag Placem_Collection'!R42),"")</f>
        <v>4.5999999999999996</v>
      </c>
      <c r="AI261" s="290">
        <f>IFERROR(AVERAGE('Dry_Litterbag Placem_Collection'!N42,'Dry_Litterbag Placem_Collection'!Q42),"")</f>
        <v>26.2</v>
      </c>
      <c r="AJ261" s="289">
        <f>INDEX(Coordinates!$B$2:$B$197,MATCH(G261,Coordinates!$J$2:$J$197,0))</f>
        <v>-3.4091539590000002</v>
      </c>
      <c r="AK261" s="289">
        <f>INDEX(Coordinates!$C$2:$C$197,MATCH(G261,Coordinates!$J$2:$J$197,0))</f>
        <v>34.852755029999997</v>
      </c>
      <c r="AL261" s="289" t="str">
        <f>IF(ISNUMBER(SEARCH("C", 'Dry_Litterbag Placem_Collection'!T42)),"YES","")</f>
        <v/>
      </c>
      <c r="AM261" s="289" t="str">
        <f>IF(ISNUMBER(SEARCH("H", 'Dry_Litterbag Placem_Collection'!T42)),"YES","")</f>
        <v/>
      </c>
      <c r="AN261" s="289" t="str">
        <f>IF(ISNUMBER(SEARCH("R", 'Dry_Litterbag Placem_Collection'!T42)),"YES","")</f>
        <v/>
      </c>
    </row>
    <row r="262" spans="1:40" ht="15" customHeight="1">
      <c r="A262" s="281" t="s">
        <v>2677</v>
      </c>
      <c r="B262" s="282">
        <f>'Dry_Litterbag Placem_Collection'!A43</f>
        <v>41</v>
      </c>
      <c r="C262" s="282" t="str">
        <f>'Dry_Litterbag Placem_Collection'!B43</f>
        <v>Makao</v>
      </c>
      <c r="D262" s="282" t="s">
        <v>2677</v>
      </c>
      <c r="E262" s="282" t="s">
        <v>20</v>
      </c>
      <c r="F262" s="282">
        <v>2</v>
      </c>
      <c r="G262" s="283" t="str">
        <f>'Dry_Litterbag Placem_Collection'!C43</f>
        <v>Dry_P2_T1</v>
      </c>
      <c r="H262" s="284" t="s">
        <v>2559</v>
      </c>
      <c r="I262" s="292" t="s">
        <v>298</v>
      </c>
      <c r="J262" s="282" t="str">
        <f>IF(ISBLANK('Dry_Litterbag Placem_Collection'!K43),"","R"&amp;""&amp;'Dry_Litterbag Placem_Collection'!K43)</f>
        <v>R820</v>
      </c>
      <c r="K262" s="286">
        <f>IFERROR(INDEX('Green_rooibos initial weight'!$C$5:$C$1749,MATCH(J262, 'Green_rooibos initial weight'!$A$5:$A$1749,0)),"")</f>
        <v>2.2170000000000001</v>
      </c>
      <c r="L262" s="286">
        <f t="shared" si="17"/>
        <v>1.9672000000000001</v>
      </c>
      <c r="M262" s="291"/>
      <c r="N262" s="291"/>
      <c r="O262" s="286">
        <f>IF(IFERROR(INDEX('Both teabags AfterDry'!$D$3:$D$900,MATCH(J262,'Both teabags AfterDry'!$A$3:$A$900,0)),"")="","",(IFERROR(INDEX('Both teabags AfterDry'!$D$3:$D$900,MATCH(J262,'Both teabags AfterDry'!$A$3:$A$900,0)),"")))</f>
        <v>1.2708999999999999</v>
      </c>
      <c r="P262" s="286">
        <f t="shared" si="18"/>
        <v>1.1202999999999999</v>
      </c>
      <c r="Q262" s="291"/>
      <c r="R262" s="291"/>
      <c r="S262" s="287">
        <f>'Dry_Litterbag Placem_Collection'!E43</f>
        <v>42938</v>
      </c>
      <c r="T262" s="287">
        <f>IF('Dry_Litterbag Placem_Collection'!G43="","",'Dry_Litterbag Placem_Collection'!G43)</f>
        <v>43005</v>
      </c>
      <c r="U262" s="288">
        <f t="shared" si="16"/>
        <v>67</v>
      </c>
      <c r="V262" s="286">
        <f t="shared" si="19"/>
        <v>0.84690000000000021</v>
      </c>
      <c r="W262" s="286"/>
      <c r="X262" s="289">
        <f>IFERROR(INDEX(Rainfall_Dry!$O$2:$O$217,MATCH(B262, Rainfall_Dry!$A$2:$A$217,0)),"")</f>
        <v>6.5250000359999998</v>
      </c>
      <c r="Y262" s="270">
        <v>19.96</v>
      </c>
      <c r="Z262" s="270">
        <v>4.9199999999999982</v>
      </c>
      <c r="AA262" s="270">
        <v>75.12</v>
      </c>
      <c r="AB262" s="271" t="s">
        <v>2689</v>
      </c>
      <c r="AC262" s="270">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f>IFERROR(AVERAGE('Dry_Litterbag Placem_Collection'!O43,'Dry_Litterbag Placem_Collection'!R43),"")</f>
        <v>4.6500000000000004</v>
      </c>
      <c r="AI262" s="290">
        <f>IFERROR(AVERAGE('Dry_Litterbag Placem_Collection'!N43,'Dry_Litterbag Placem_Collection'!Q43),"")</f>
        <v>27.85</v>
      </c>
      <c r="AJ262" s="289">
        <f>INDEX(Coordinates!$B$2:$B$197,MATCH(G262,Coordinates!$J$2:$J$197,0))</f>
        <v>-3.4083420040000001</v>
      </c>
      <c r="AK262" s="289">
        <f>INDEX(Coordinates!$C$2:$C$197,MATCH(G262,Coordinates!$J$2:$J$197,0))</f>
        <v>34.850283040000001</v>
      </c>
      <c r="AL262" s="289" t="str">
        <f>IF(ISNUMBER(SEARCH("C", 'Dry_Litterbag Placem_Collection'!T43)),"YES","")</f>
        <v/>
      </c>
      <c r="AM262" s="289" t="str">
        <f>IF(ISNUMBER(SEARCH("H", 'Dry_Litterbag Placem_Collection'!T43)),"YES","")</f>
        <v>YES</v>
      </c>
      <c r="AN262" s="289" t="str">
        <f>IF(ISNUMBER(SEARCH("R", 'Dry_Litterbag Placem_Collection'!T43)),"YES","")</f>
        <v/>
      </c>
    </row>
    <row r="263" spans="1:40" ht="15" customHeight="1">
      <c r="A263" s="281" t="s">
        <v>2677</v>
      </c>
      <c r="B263" s="282">
        <f>'Dry_Litterbag Placem_Collection'!A44</f>
        <v>42</v>
      </c>
      <c r="C263" s="282" t="str">
        <f>'Dry_Litterbag Placem_Collection'!B44</f>
        <v>Makao</v>
      </c>
      <c r="D263" s="282" t="s">
        <v>2677</v>
      </c>
      <c r="E263" s="282" t="s">
        <v>20</v>
      </c>
      <c r="F263" s="282">
        <v>2</v>
      </c>
      <c r="G263" s="283" t="str">
        <f>'Dry_Litterbag Placem_Collection'!C44</f>
        <v>Dry_P2_T2</v>
      </c>
      <c r="H263" s="284" t="s">
        <v>2559</v>
      </c>
      <c r="I263" s="292" t="s">
        <v>298</v>
      </c>
      <c r="J263" s="282" t="str">
        <f>IF(ISBLANK('Dry_Litterbag Placem_Collection'!K44),"","R"&amp;""&amp;'Dry_Litterbag Placem_Collection'!K44)</f>
        <v>R806</v>
      </c>
      <c r="K263" s="286">
        <f>IFERROR(INDEX('Green_rooibos initial weight'!$C$5:$C$1749,MATCH(J263, 'Green_rooibos initial weight'!$A$5:$A$1749,0)),"")</f>
        <v>2.2389999999999999</v>
      </c>
      <c r="L263" s="286">
        <f t="shared" si="17"/>
        <v>1.9891999999999999</v>
      </c>
      <c r="M263" s="291"/>
      <c r="N263" s="291"/>
      <c r="O263" s="286">
        <f>IF(IFERROR(INDEX('Both teabags AfterDry'!$D$3:$D$900,MATCH(J263,'Both teabags AfterDry'!$A$3:$A$900,0)),"")="","",(IFERROR(INDEX('Both teabags AfterDry'!$D$3:$D$900,MATCH(J263,'Both teabags AfterDry'!$A$3:$A$900,0)),"")))</f>
        <v>0.14760000000000001</v>
      </c>
      <c r="P263" s="286">
        <f t="shared" si="18"/>
        <v>-3.0000000000000027E-3</v>
      </c>
      <c r="Q263" s="291"/>
      <c r="R263" s="291"/>
      <c r="S263" s="287">
        <f>'Dry_Litterbag Placem_Collection'!E44</f>
        <v>42938</v>
      </c>
      <c r="T263" s="287">
        <f>IF('Dry_Litterbag Placem_Collection'!G44="","",'Dry_Litterbag Placem_Collection'!G44)</f>
        <v>43005</v>
      </c>
      <c r="U263" s="288">
        <f t="shared" si="16"/>
        <v>67</v>
      </c>
      <c r="V263" s="286">
        <f t="shared" si="19"/>
        <v>1.9922</v>
      </c>
      <c r="W263" s="286"/>
      <c r="X263" s="289">
        <f>IFERROR(INDEX(Rainfall_Dry!$O$2:$O$217,MATCH(B263, Rainfall_Dry!$A$2:$A$217,0)),"")</f>
        <v>6.5250000359999998</v>
      </c>
      <c r="Y263" s="270">
        <v>19.96</v>
      </c>
      <c r="Z263" s="270">
        <v>4.9199999999999982</v>
      </c>
      <c r="AA263" s="270">
        <v>75.12</v>
      </c>
      <c r="AB263" s="271" t="s">
        <v>2689</v>
      </c>
      <c r="AC263" s="270">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f>IFERROR(AVERAGE('Dry_Litterbag Placem_Collection'!O44,'Dry_Litterbag Placem_Collection'!R44),"")</f>
        <v>5.1999999999999993</v>
      </c>
      <c r="AI263" s="290">
        <f>IFERROR(AVERAGE('Dry_Litterbag Placem_Collection'!N44,'Dry_Litterbag Placem_Collection'!Q44),"")</f>
        <v>27.15</v>
      </c>
      <c r="AJ263" s="289">
        <f>INDEX(Coordinates!$B$2:$B$197,MATCH(G263,Coordinates!$J$2:$J$197,0))</f>
        <v>-3.4084079690000002</v>
      </c>
      <c r="AK263" s="289">
        <f>INDEX(Coordinates!$C$2:$C$197,MATCH(G263,Coordinates!$J$2:$J$197,0))</f>
        <v>34.850295029999998</v>
      </c>
      <c r="AL263" s="289" t="str">
        <f>IF(ISNUMBER(SEARCH("C", 'Dry_Litterbag Placem_Collection'!T44)),"YES","")</f>
        <v>YES</v>
      </c>
      <c r="AM263" s="289" t="str">
        <f>IF(ISNUMBER(SEARCH("H", 'Dry_Litterbag Placem_Collection'!T44)),"YES","")</f>
        <v>YES</v>
      </c>
      <c r="AN263" s="289" t="str">
        <f>IF(ISNUMBER(SEARCH("R", 'Dry_Litterbag Placem_Collection'!T44)),"YES","")</f>
        <v/>
      </c>
    </row>
    <row r="264" spans="1:40" ht="15" customHeight="1">
      <c r="A264" s="281" t="s">
        <v>2677</v>
      </c>
      <c r="B264" s="282">
        <f>'Dry_Litterbag Placem_Collection'!A45</f>
        <v>43</v>
      </c>
      <c r="C264" s="282" t="str">
        <f>'Dry_Litterbag Placem_Collection'!B45</f>
        <v>Makao</v>
      </c>
      <c r="D264" s="282" t="s">
        <v>2677</v>
      </c>
      <c r="E264" s="282" t="s">
        <v>20</v>
      </c>
      <c r="F264" s="282">
        <v>2</v>
      </c>
      <c r="G264" s="283" t="str">
        <f>'Dry_Litterbag Placem_Collection'!C45</f>
        <v>Dry_P2_T3</v>
      </c>
      <c r="H264" s="284" t="s">
        <v>2559</v>
      </c>
      <c r="I264" s="292" t="s">
        <v>298</v>
      </c>
      <c r="J264" s="282" t="str">
        <f>IF(ISBLANK('Dry_Litterbag Placem_Collection'!K45),"","R"&amp;""&amp;'Dry_Litterbag Placem_Collection'!K45)</f>
        <v>R758</v>
      </c>
      <c r="K264" s="286">
        <f>IFERROR(INDEX('Green_rooibos initial weight'!$C$5:$C$1749,MATCH(J264, 'Green_rooibos initial weight'!$A$5:$A$1749,0)),"")</f>
        <v>2.2200000000000002</v>
      </c>
      <c r="L264" s="286">
        <f t="shared" si="17"/>
        <v>1.9702000000000002</v>
      </c>
      <c r="M264" s="291"/>
      <c r="N264" s="291"/>
      <c r="O264" s="286">
        <f>IF(IFERROR(INDEX('Both teabags AfterDry'!$D$3:$D$900,MATCH(J264,'Both teabags AfterDry'!$A$3:$A$900,0)),"")="","",(IFERROR(INDEX('Both teabags AfterDry'!$D$3:$D$900,MATCH(J264,'Both teabags AfterDry'!$A$3:$A$900,0)),"")))</f>
        <v>1.6818</v>
      </c>
      <c r="P264" s="286">
        <f t="shared" si="18"/>
        <v>1.5311999999999999</v>
      </c>
      <c r="Q264" s="291"/>
      <c r="R264" s="291"/>
      <c r="S264" s="287">
        <f>'Dry_Litterbag Placem_Collection'!E45</f>
        <v>42938</v>
      </c>
      <c r="T264" s="287">
        <f>IF('Dry_Litterbag Placem_Collection'!G45="","",'Dry_Litterbag Placem_Collection'!G45)</f>
        <v>43005</v>
      </c>
      <c r="U264" s="288">
        <f t="shared" si="16"/>
        <v>67</v>
      </c>
      <c r="V264" s="286">
        <f t="shared" si="19"/>
        <v>0.43900000000000028</v>
      </c>
      <c r="W264" s="286"/>
      <c r="X264" s="289">
        <f>IFERROR(INDEX(Rainfall_Dry!$O$2:$O$217,MATCH(B264, Rainfall_Dry!$A$2:$A$217,0)),"")</f>
        <v>6.5250000359999998</v>
      </c>
      <c r="Y264" s="270">
        <v>19.96</v>
      </c>
      <c r="Z264" s="270">
        <v>4.9199999999999982</v>
      </c>
      <c r="AA264" s="270">
        <v>75.12</v>
      </c>
      <c r="AB264" s="271" t="s">
        <v>2689</v>
      </c>
      <c r="AC264" s="270">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f>IFERROR(AVERAGE('Dry_Litterbag Placem_Collection'!O45,'Dry_Litterbag Placem_Collection'!R45),"")</f>
        <v>2.4500000000000002</v>
      </c>
      <c r="AI264" s="290">
        <f>IFERROR(AVERAGE('Dry_Litterbag Placem_Collection'!N45,'Dry_Litterbag Placem_Collection'!Q45),"")</f>
        <v>26.1</v>
      </c>
      <c r="AJ264" s="289">
        <f>INDEX(Coordinates!$B$2:$B$197,MATCH(G264,Coordinates!$J$2:$J$197,0))</f>
        <v>-3.4082369789999998</v>
      </c>
      <c r="AK264" s="289">
        <f>INDEX(Coordinates!$C$2:$C$197,MATCH(G264,Coordinates!$J$2:$J$197,0))</f>
        <v>34.850189999999998</v>
      </c>
      <c r="AL264" s="289" t="str">
        <f>IF(ISNUMBER(SEARCH("C", 'Dry_Litterbag Placem_Collection'!T45)),"YES","")</f>
        <v>YES</v>
      </c>
      <c r="AM264" s="289" t="str">
        <f>IF(ISNUMBER(SEARCH("H", 'Dry_Litterbag Placem_Collection'!T45)),"YES","")</f>
        <v>YES</v>
      </c>
      <c r="AN264" s="289" t="str">
        <f>IF(ISNUMBER(SEARCH("R", 'Dry_Litterbag Placem_Collection'!T45)),"YES","")</f>
        <v/>
      </c>
    </row>
    <row r="265" spans="1:40" ht="15" customHeight="1">
      <c r="A265" s="281" t="s">
        <v>2677</v>
      </c>
      <c r="B265" s="282">
        <f>'Dry_Litterbag Placem_Collection'!A46</f>
        <v>44</v>
      </c>
      <c r="C265" s="282" t="str">
        <f>'Dry_Litterbag Placem_Collection'!B46</f>
        <v>Makao</v>
      </c>
      <c r="D265" s="282" t="s">
        <v>2677</v>
      </c>
      <c r="E265" s="282" t="s">
        <v>20</v>
      </c>
      <c r="F265" s="282">
        <v>2</v>
      </c>
      <c r="G265" s="283" t="str">
        <f>'Dry_Litterbag Placem_Collection'!C46</f>
        <v>Dry_P2_T4</v>
      </c>
      <c r="H265" s="284" t="s">
        <v>2559</v>
      </c>
      <c r="I265" s="292" t="s">
        <v>298</v>
      </c>
      <c r="J265" s="282" t="str">
        <f>IF(ISBLANK('Dry_Litterbag Placem_Collection'!K46),"","R"&amp;""&amp;'Dry_Litterbag Placem_Collection'!K46)</f>
        <v>R783</v>
      </c>
      <c r="K265" s="286">
        <f>IFERROR(INDEX('Green_rooibos initial weight'!$C$5:$C$1749,MATCH(J265, 'Green_rooibos initial weight'!$A$5:$A$1749,0)),"")</f>
        <v>2.1989999999999998</v>
      </c>
      <c r="L265" s="286">
        <f t="shared" si="17"/>
        <v>1.9491999999999998</v>
      </c>
      <c r="M265" s="291"/>
      <c r="N265" s="291"/>
      <c r="O265" s="286">
        <f>IF(IFERROR(INDEX('Both teabags AfterDry'!$D$3:$D$900,MATCH(J265,'Both teabags AfterDry'!$A$3:$A$900,0)),"")="","",(IFERROR(INDEX('Both teabags AfterDry'!$D$3:$D$900,MATCH(J265,'Both teabags AfterDry'!$A$3:$A$900,0)),"")))</f>
        <v>1.8973</v>
      </c>
      <c r="P265" s="286">
        <f t="shared" si="18"/>
        <v>1.7466999999999999</v>
      </c>
      <c r="Q265" s="291"/>
      <c r="R265" s="291"/>
      <c r="S265" s="287">
        <f>'Dry_Litterbag Placem_Collection'!E46</f>
        <v>42938</v>
      </c>
      <c r="T265" s="287">
        <f>IF('Dry_Litterbag Placem_Collection'!G46="","",'Dry_Litterbag Placem_Collection'!G46)</f>
        <v>43005</v>
      </c>
      <c r="U265" s="288">
        <f t="shared" si="16"/>
        <v>67</v>
      </c>
      <c r="V265" s="286">
        <f t="shared" si="19"/>
        <v>0.2024999999999999</v>
      </c>
      <c r="W265" s="286"/>
      <c r="X265" s="289">
        <f>IFERROR(INDEX(Rainfall_Dry!$O$2:$O$217,MATCH(B265, Rainfall_Dry!$A$2:$A$217,0)),"")</f>
        <v>6.5250000359999998</v>
      </c>
      <c r="Y265" s="270">
        <v>19.96</v>
      </c>
      <c r="Z265" s="270">
        <v>4.9199999999999982</v>
      </c>
      <c r="AA265" s="270">
        <v>75.12</v>
      </c>
      <c r="AB265" s="271" t="s">
        <v>2689</v>
      </c>
      <c r="AC265" s="270">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f>IFERROR(AVERAGE('Dry_Litterbag Placem_Collection'!O46,'Dry_Litterbag Placem_Collection'!R46),"")</f>
        <v>3.8499999999999996</v>
      </c>
      <c r="AI265" s="290">
        <f>IFERROR(AVERAGE('Dry_Litterbag Placem_Collection'!N46,'Dry_Litterbag Placem_Collection'!Q46),"")</f>
        <v>26.5</v>
      </c>
      <c r="AJ265" s="289">
        <f>INDEX(Coordinates!$B$2:$B$197,MATCH(G265,Coordinates!$J$2:$J$197,0))</f>
        <v>-3.4081529920000002</v>
      </c>
      <c r="AK265" s="289">
        <f>INDEX(Coordinates!$C$2:$C$197,MATCH(G265,Coordinates!$J$2:$J$197,0))</f>
        <v>34.850168959999998</v>
      </c>
      <c r="AL265" s="289" t="str">
        <f>IF(ISNUMBER(SEARCH("C", 'Dry_Litterbag Placem_Collection'!T46)),"YES","")</f>
        <v/>
      </c>
      <c r="AM265" s="289" t="str">
        <f>IF(ISNUMBER(SEARCH("H", 'Dry_Litterbag Placem_Collection'!T46)),"YES","")</f>
        <v/>
      </c>
      <c r="AN265" s="289" t="str">
        <f>IF(ISNUMBER(SEARCH("R", 'Dry_Litterbag Placem_Collection'!T46)),"YES","")</f>
        <v/>
      </c>
    </row>
    <row r="266" spans="1:40" ht="15" customHeight="1">
      <c r="A266" s="281" t="s">
        <v>2677</v>
      </c>
      <c r="B266" s="282">
        <f>'Dry_Litterbag Placem_Collection'!A47</f>
        <v>45</v>
      </c>
      <c r="C266" s="282" t="str">
        <f>'Dry_Litterbag Placem_Collection'!B47</f>
        <v>Makao</v>
      </c>
      <c r="D266" s="282" t="s">
        <v>2677</v>
      </c>
      <c r="E266" s="282" t="s">
        <v>20</v>
      </c>
      <c r="F266" s="282">
        <v>2</v>
      </c>
      <c r="G266" s="283" t="str">
        <f>'Dry_Litterbag Placem_Collection'!C47</f>
        <v>Dry_P2_T5</v>
      </c>
      <c r="H266" s="284" t="s">
        <v>2559</v>
      </c>
      <c r="I266" s="292" t="s">
        <v>298</v>
      </c>
      <c r="J266" s="282" t="str">
        <f>IF(ISBLANK('Dry_Litterbag Placem_Collection'!K47),"","R"&amp;""&amp;'Dry_Litterbag Placem_Collection'!K47)</f>
        <v>R827</v>
      </c>
      <c r="K266" s="286">
        <f>IFERROR(INDEX('Green_rooibos initial weight'!$C$5:$C$1749,MATCH(J266, 'Green_rooibos initial weight'!$A$5:$A$1749,0)),"")</f>
        <v>2.222</v>
      </c>
      <c r="L266" s="286">
        <f t="shared" si="17"/>
        <v>1.9722</v>
      </c>
      <c r="M266" s="291"/>
      <c r="N266" s="291"/>
      <c r="O266" s="286" t="str">
        <f>IF(IFERROR(INDEX('Both teabags AfterDry'!$D$3:$D$900,MATCH(J266,'Both teabags AfterDry'!$A$3:$A$900,0)),"")="","",(IFERROR(INDEX('Both teabags AfterDry'!$D$3:$D$900,MATCH(J266,'Both teabags AfterDry'!$A$3:$A$900,0)),"")))</f>
        <v/>
      </c>
      <c r="P266" s="286" t="str">
        <f t="shared" si="18"/>
        <v/>
      </c>
      <c r="Q266" s="291"/>
      <c r="R266" s="291"/>
      <c r="S266" s="287">
        <f>'Dry_Litterbag Placem_Collection'!E47</f>
        <v>42938</v>
      </c>
      <c r="T266" s="287">
        <f>IF('Dry_Litterbag Placem_Collection'!G47="","",'Dry_Litterbag Placem_Collection'!G47)</f>
        <v>43005</v>
      </c>
      <c r="U266" s="288">
        <f t="shared" si="16"/>
        <v>67</v>
      </c>
      <c r="V266" s="286" t="str">
        <f t="shared" si="19"/>
        <v/>
      </c>
      <c r="W266" s="286"/>
      <c r="X266" s="289">
        <f>IFERROR(INDEX(Rainfall_Dry!$O$2:$O$217,MATCH(B266, Rainfall_Dry!$A$2:$A$217,0)),"")</f>
        <v>6.5250000359999998</v>
      </c>
      <c r="Y266" s="270">
        <v>19.96</v>
      </c>
      <c r="Z266" s="270">
        <v>4.9199999999999982</v>
      </c>
      <c r="AA266" s="270">
        <v>75.12</v>
      </c>
      <c r="AB266" s="271" t="s">
        <v>2689</v>
      </c>
      <c r="AC266" s="270">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f>IFERROR(AVERAGE('Dry_Litterbag Placem_Collection'!O47,'Dry_Litterbag Placem_Collection'!R47),"")</f>
        <v>4.0999999999999996</v>
      </c>
      <c r="AI266" s="290">
        <f>IFERROR(AVERAGE('Dry_Litterbag Placem_Collection'!N47,'Dry_Litterbag Placem_Collection'!Q47),"")</f>
        <v>27.25</v>
      </c>
      <c r="AJ266" s="289">
        <f>INDEX(Coordinates!$B$2:$B$197,MATCH(G266,Coordinates!$J$2:$J$197,0))</f>
        <v>-3.4081789759999999</v>
      </c>
      <c r="AK266" s="289">
        <f>INDEX(Coordinates!$C$2:$C$197,MATCH(G266,Coordinates!$J$2:$J$197,0))</f>
        <v>34.850516980000002</v>
      </c>
      <c r="AL266" s="289" t="str">
        <f>IF(ISNUMBER(SEARCH("C", 'Dry_Litterbag Placem_Collection'!T47)),"YES","")</f>
        <v>YES</v>
      </c>
      <c r="AM266" s="289" t="str">
        <f>IF(ISNUMBER(SEARCH("H", 'Dry_Litterbag Placem_Collection'!T47)),"YES","")</f>
        <v>YES</v>
      </c>
      <c r="AN266" s="289" t="str">
        <f>IF(ISNUMBER(SEARCH("R", 'Dry_Litterbag Placem_Collection'!T47)),"YES","")</f>
        <v/>
      </c>
    </row>
    <row r="267" spans="1:40" ht="15" customHeight="1">
      <c r="A267" s="281" t="s">
        <v>2677</v>
      </c>
      <c r="B267" s="282">
        <f>'Dry_Litterbag Placem_Collection'!A48</f>
        <v>46</v>
      </c>
      <c r="C267" s="282" t="str">
        <f>'Dry_Litterbag Placem_Collection'!B48</f>
        <v>Makao</v>
      </c>
      <c r="D267" s="282" t="s">
        <v>2677</v>
      </c>
      <c r="E267" s="282" t="s">
        <v>20</v>
      </c>
      <c r="F267" s="282">
        <v>2</v>
      </c>
      <c r="G267" s="283" t="str">
        <f>'Dry_Litterbag Placem_Collection'!C48</f>
        <v>Dry_P2_T6</v>
      </c>
      <c r="H267" s="284" t="s">
        <v>2559</v>
      </c>
      <c r="I267" s="292" t="s">
        <v>298</v>
      </c>
      <c r="J267" s="282" t="str">
        <f>IF(ISBLANK('Dry_Litterbag Placem_Collection'!K48),"","R"&amp;""&amp;'Dry_Litterbag Placem_Collection'!K48)</f>
        <v/>
      </c>
      <c r="K267" s="286" t="str">
        <f>IFERROR(INDEX('Green_rooibos initial weight'!$C$5:$C$1749,MATCH(J267, 'Green_rooibos initial weight'!$A$5:$A$1749,0)),"")</f>
        <v/>
      </c>
      <c r="L267" s="286" t="str">
        <f t="shared" si="17"/>
        <v/>
      </c>
      <c r="M267" s="291"/>
      <c r="N267" s="291"/>
      <c r="O267" s="286" t="str">
        <f>IF(IFERROR(INDEX('Both teabags AfterDry'!$D$3:$D$900,MATCH(J267,'Both teabags AfterDry'!$A$3:$A$900,0)),"")="","",(IFERROR(INDEX('Both teabags AfterDry'!$D$3:$D$900,MATCH(J267,'Both teabags AfterDry'!$A$3:$A$900,0)),"")))</f>
        <v/>
      </c>
      <c r="P267" s="286" t="str">
        <f t="shared" si="18"/>
        <v/>
      </c>
      <c r="Q267" s="291"/>
      <c r="R267" s="291"/>
      <c r="S267" s="287">
        <f>'Dry_Litterbag Placem_Collection'!E48</f>
        <v>0</v>
      </c>
      <c r="T267" s="287" t="str">
        <f>IF('Dry_Litterbag Placem_Collection'!G48="","",'Dry_Litterbag Placem_Collection'!G48)</f>
        <v/>
      </c>
      <c r="U267" s="288" t="str">
        <f t="shared" si="16"/>
        <v/>
      </c>
      <c r="V267" s="286" t="str">
        <f t="shared" si="19"/>
        <v/>
      </c>
      <c r="W267" s="286"/>
      <c r="X267" s="289" t="str">
        <f>IFERROR(INDEX(Rainfall_Dry!$O$2:$O$217,MATCH(B267, Rainfall_Dry!$A$2:$A$217,0)),"")</f>
        <v/>
      </c>
      <c r="Y267" s="270">
        <v>19.96</v>
      </c>
      <c r="Z267" s="270">
        <v>4.9199999999999982</v>
      </c>
      <c r="AA267" s="270">
        <v>75.12</v>
      </c>
      <c r="AB267" s="271" t="s">
        <v>2689</v>
      </c>
      <c r="AC267" s="270">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t="str">
        <f>IFERROR(AVERAGE('Dry_Litterbag Placem_Collection'!O48,'Dry_Litterbag Placem_Collection'!R48),"")</f>
        <v/>
      </c>
      <c r="AI267" s="290" t="str">
        <f>IFERROR(AVERAGE('Dry_Litterbag Placem_Collection'!N48,'Dry_Litterbag Placem_Collection'!Q48),"")</f>
        <v/>
      </c>
      <c r="AJ267" s="289">
        <f>INDEX(Coordinates!$B$2:$B$197,MATCH(G267,Coordinates!$J$2:$J$197,0))</f>
        <v>-3.4084730130000001</v>
      </c>
      <c r="AK267" s="289">
        <f>INDEX(Coordinates!$C$2:$C$197,MATCH(G267,Coordinates!$J$2:$J$197,0))</f>
        <v>34.850401980000001</v>
      </c>
      <c r="AL267" s="289" t="str">
        <f>IF(ISNUMBER(SEARCH("C", 'Dry_Litterbag Placem_Collection'!T48)),"YES","")</f>
        <v/>
      </c>
      <c r="AM267" s="289" t="str">
        <f>IF(ISNUMBER(SEARCH("H", 'Dry_Litterbag Placem_Collection'!T48)),"YES","")</f>
        <v/>
      </c>
      <c r="AN267" s="289" t="str">
        <f>IF(ISNUMBER(SEARCH("R", 'Dry_Litterbag Placem_Collection'!T48)),"YES","")</f>
        <v/>
      </c>
    </row>
    <row r="268" spans="1:40" ht="15" customHeight="1">
      <c r="A268" s="281" t="s">
        <v>2677</v>
      </c>
      <c r="B268" s="282">
        <f>'Dry_Litterbag Placem_Collection'!A49</f>
        <v>47</v>
      </c>
      <c r="C268" s="282" t="str">
        <f>'Dry_Litterbag Placem_Collection'!B49</f>
        <v>Makao</v>
      </c>
      <c r="D268" s="282" t="s">
        <v>2677</v>
      </c>
      <c r="E268" s="282" t="s">
        <v>20</v>
      </c>
      <c r="F268" s="282">
        <v>2</v>
      </c>
      <c r="G268" s="283" t="str">
        <f>'Dry_Litterbag Placem_Collection'!C49</f>
        <v>Dry_P2_T7</v>
      </c>
      <c r="H268" s="284" t="s">
        <v>2559</v>
      </c>
      <c r="I268" s="292" t="s">
        <v>298</v>
      </c>
      <c r="J268" s="282" t="str">
        <f>IF(ISBLANK('Dry_Litterbag Placem_Collection'!K49),"","R"&amp;""&amp;'Dry_Litterbag Placem_Collection'!K49)</f>
        <v>R831</v>
      </c>
      <c r="K268" s="286">
        <f>IFERROR(INDEX('Green_rooibos initial weight'!$C$5:$C$1749,MATCH(J268, 'Green_rooibos initial weight'!$A$5:$A$1749,0)),"")</f>
        <v>2.2410000000000001</v>
      </c>
      <c r="L268" s="286">
        <f t="shared" si="17"/>
        <v>1.9912000000000001</v>
      </c>
      <c r="M268" s="291"/>
      <c r="N268" s="291"/>
      <c r="O268" s="286">
        <f>IF(IFERROR(INDEX('Both teabags AfterDry'!$D$3:$D$900,MATCH(J268,'Both teabags AfterDry'!$A$3:$A$900,0)),"")="","",(IFERROR(INDEX('Both teabags AfterDry'!$D$3:$D$900,MATCH(J268,'Both teabags AfterDry'!$A$3:$A$900,0)),"")))</f>
        <v>1.9105000000000001</v>
      </c>
      <c r="P268" s="286">
        <f t="shared" si="18"/>
        <v>1.7599</v>
      </c>
      <c r="Q268" s="291"/>
      <c r="R268" s="291"/>
      <c r="S268" s="287">
        <f>'Dry_Litterbag Placem_Collection'!E49</f>
        <v>42938</v>
      </c>
      <c r="T268" s="287">
        <f>IF('Dry_Litterbag Placem_Collection'!G49="","",'Dry_Litterbag Placem_Collection'!G49)</f>
        <v>43005</v>
      </c>
      <c r="U268" s="288">
        <f t="shared" si="16"/>
        <v>67</v>
      </c>
      <c r="V268" s="286">
        <f t="shared" si="19"/>
        <v>0.23130000000000006</v>
      </c>
      <c r="W268" s="286"/>
      <c r="X268" s="289">
        <f>IFERROR(INDEX(Rainfall_Dry!$O$2:$O$217,MATCH(B268, Rainfall_Dry!$A$2:$A$217,0)),"")</f>
        <v>6.5250000359999998</v>
      </c>
      <c r="Y268" s="270">
        <v>19.96</v>
      </c>
      <c r="Z268" s="270">
        <v>4.9199999999999982</v>
      </c>
      <c r="AA268" s="270">
        <v>75.12</v>
      </c>
      <c r="AB268" s="271" t="s">
        <v>2689</v>
      </c>
      <c r="AC268" s="270">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f>IFERROR(AVERAGE('Dry_Litterbag Placem_Collection'!O49,'Dry_Litterbag Placem_Collection'!R49),"")</f>
        <v>5.35</v>
      </c>
      <c r="AI268" s="290">
        <f>IFERROR(AVERAGE('Dry_Litterbag Placem_Collection'!N49,'Dry_Litterbag Placem_Collection'!Q49),"")</f>
        <v>26.4</v>
      </c>
      <c r="AJ268" s="289">
        <f>INDEX(Coordinates!$B$2:$B$197,MATCH(G268,Coordinates!$J$2:$J$197,0))</f>
        <v>-3.4084819820000001</v>
      </c>
      <c r="AK268" s="289">
        <f>INDEX(Coordinates!$C$2:$C$197,MATCH(G268,Coordinates!$J$2:$J$197,0))</f>
        <v>34.850024040000001</v>
      </c>
      <c r="AL268" s="289" t="str">
        <f>IF(ISNUMBER(SEARCH("C", 'Dry_Litterbag Placem_Collection'!T49)),"YES","")</f>
        <v/>
      </c>
      <c r="AM268" s="289" t="str">
        <f>IF(ISNUMBER(SEARCH("H", 'Dry_Litterbag Placem_Collection'!T49)),"YES","")</f>
        <v>YES</v>
      </c>
      <c r="AN268" s="289" t="str">
        <f>IF(ISNUMBER(SEARCH("R", 'Dry_Litterbag Placem_Collection'!T49)),"YES","")</f>
        <v/>
      </c>
    </row>
    <row r="269" spans="1:40" ht="15" customHeight="1">
      <c r="A269" s="281" t="s">
        <v>2677</v>
      </c>
      <c r="B269" s="282">
        <f>'Dry_Litterbag Placem_Collection'!A50</f>
        <v>48</v>
      </c>
      <c r="C269" s="282" t="str">
        <f>'Dry_Litterbag Placem_Collection'!B50</f>
        <v>Makao</v>
      </c>
      <c r="D269" s="282" t="s">
        <v>2677</v>
      </c>
      <c r="E269" s="282" t="s">
        <v>20</v>
      </c>
      <c r="F269" s="282">
        <v>2</v>
      </c>
      <c r="G269" s="283" t="str">
        <f>'Dry_Litterbag Placem_Collection'!C50</f>
        <v>Dry_P2_T8</v>
      </c>
      <c r="H269" s="284" t="s">
        <v>2559</v>
      </c>
      <c r="I269" s="292" t="s">
        <v>298</v>
      </c>
      <c r="J269" s="282" t="str">
        <f>IF(ISBLANK('Dry_Litterbag Placem_Collection'!K50),"","R"&amp;""&amp;'Dry_Litterbag Placem_Collection'!K50)</f>
        <v>R828</v>
      </c>
      <c r="K269" s="286">
        <f>IFERROR(INDEX('Green_rooibos initial weight'!$C$5:$C$1749,MATCH(J269, 'Green_rooibos initial weight'!$A$5:$A$1749,0)),"")</f>
        <v>2.2330000000000001</v>
      </c>
      <c r="L269" s="286">
        <f t="shared" si="17"/>
        <v>1.9832000000000001</v>
      </c>
      <c r="M269" s="291"/>
      <c r="N269" s="291"/>
      <c r="O269" s="286">
        <f>IF(IFERROR(INDEX('Both teabags AfterDry'!$D$3:$D$900,MATCH(J269,'Both teabags AfterDry'!$A$3:$A$900,0)),"")="","",(IFERROR(INDEX('Both teabags AfterDry'!$D$3:$D$900,MATCH(J269,'Both teabags AfterDry'!$A$3:$A$900,0)),"")))</f>
        <v>1.7596000000000001</v>
      </c>
      <c r="P269" s="286">
        <f t="shared" si="18"/>
        <v>1.609</v>
      </c>
      <c r="Q269" s="291"/>
      <c r="R269" s="291"/>
      <c r="S269" s="287">
        <f>'Dry_Litterbag Placem_Collection'!E50</f>
        <v>42938</v>
      </c>
      <c r="T269" s="287">
        <f>IF('Dry_Litterbag Placem_Collection'!G50="","",'Dry_Litterbag Placem_Collection'!G50)</f>
        <v>43005</v>
      </c>
      <c r="U269" s="288">
        <f t="shared" si="16"/>
        <v>67</v>
      </c>
      <c r="V269" s="286">
        <f t="shared" si="19"/>
        <v>0.37420000000000009</v>
      </c>
      <c r="W269" s="286"/>
      <c r="X269" s="289">
        <f>IFERROR(INDEX(Rainfall_Dry!$O$2:$O$217,MATCH(B269, Rainfall_Dry!$A$2:$A$217,0)),"")</f>
        <v>6.5250000359999998</v>
      </c>
      <c r="Y269" s="270">
        <v>19.96</v>
      </c>
      <c r="Z269" s="270">
        <v>4.9199999999999982</v>
      </c>
      <c r="AA269" s="270">
        <v>75.12</v>
      </c>
      <c r="AB269" s="271" t="s">
        <v>2689</v>
      </c>
      <c r="AC269" s="270">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f>IFERROR(AVERAGE('Dry_Litterbag Placem_Collection'!O50,'Dry_Litterbag Placem_Collection'!R50),"")</f>
        <v>3.95</v>
      </c>
      <c r="AI269" s="290">
        <f>IFERROR(AVERAGE('Dry_Litterbag Placem_Collection'!N50,'Dry_Litterbag Placem_Collection'!Q50),"")</f>
        <v>25.950000000000003</v>
      </c>
      <c r="AJ269" s="289">
        <f>INDEX(Coordinates!$B$2:$B$197,MATCH(G269,Coordinates!$J$2:$J$197,0))</f>
        <v>-3.4081990090000001</v>
      </c>
      <c r="AK269" s="289">
        <f>INDEX(Coordinates!$C$2:$C$197,MATCH(G269,Coordinates!$J$2:$J$197,0))</f>
        <v>34.850254960000001</v>
      </c>
      <c r="AL269" s="289" t="str">
        <f>IF(ISNUMBER(SEARCH("C", 'Dry_Litterbag Placem_Collection'!T50)),"YES","")</f>
        <v/>
      </c>
      <c r="AM269" s="289" t="str">
        <f>IF(ISNUMBER(SEARCH("H", 'Dry_Litterbag Placem_Collection'!T50)),"YES","")</f>
        <v/>
      </c>
      <c r="AN269" s="289" t="str">
        <f>IF(ISNUMBER(SEARCH("R", 'Dry_Litterbag Placem_Collection'!T50)),"YES","")</f>
        <v/>
      </c>
    </row>
    <row r="270" spans="1:40" ht="15" customHeight="1">
      <c r="A270" s="281" t="s">
        <v>2677</v>
      </c>
      <c r="B270" s="282">
        <f>'Dry_Litterbag Placem_Collection'!A51</f>
        <v>49</v>
      </c>
      <c r="C270" s="282" t="str">
        <f>'Dry_Litterbag Placem_Collection'!B51</f>
        <v>Makao</v>
      </c>
      <c r="D270" s="282" t="s">
        <v>2677</v>
      </c>
      <c r="E270" s="282" t="s">
        <v>20</v>
      </c>
      <c r="F270" s="282">
        <v>3</v>
      </c>
      <c r="G270" s="283" t="str">
        <f>'Dry_Litterbag Placem_Collection'!C51</f>
        <v>Dry_P3_T1</v>
      </c>
      <c r="H270" s="284" t="s">
        <v>2559</v>
      </c>
      <c r="I270" s="292" t="s">
        <v>298</v>
      </c>
      <c r="J270" s="282" t="str">
        <f>IF(ISBLANK('Dry_Litterbag Placem_Collection'!K51),"","R"&amp;""&amp;'Dry_Litterbag Placem_Collection'!K51)</f>
        <v>R805</v>
      </c>
      <c r="K270" s="286">
        <f>IFERROR(INDEX('Green_rooibos initial weight'!$C$5:$C$1749,MATCH(J270, 'Green_rooibos initial weight'!$A$5:$A$1749,0)),"")</f>
        <v>2.2469999999999999</v>
      </c>
      <c r="L270" s="286">
        <f t="shared" si="17"/>
        <v>1.9971999999999999</v>
      </c>
      <c r="M270" s="291"/>
      <c r="N270" s="291"/>
      <c r="O270" s="286" t="str">
        <f>IF(IFERROR(INDEX('Both teabags AfterDry'!$D$3:$D$900,MATCH(J270,'Both teabags AfterDry'!$A$3:$A$900,0)),"")="","",(IFERROR(INDEX('Both teabags AfterDry'!$D$3:$D$900,MATCH(J270,'Both teabags AfterDry'!$A$3:$A$900,0)),"")))</f>
        <v/>
      </c>
      <c r="P270" s="286" t="str">
        <f t="shared" si="18"/>
        <v/>
      </c>
      <c r="Q270" s="291"/>
      <c r="R270" s="291"/>
      <c r="S270" s="287">
        <f>'Dry_Litterbag Placem_Collection'!E51</f>
        <v>42938</v>
      </c>
      <c r="T270" s="287">
        <f>IF('Dry_Litterbag Placem_Collection'!G51="","",'Dry_Litterbag Placem_Collection'!G51)</f>
        <v>43005</v>
      </c>
      <c r="U270" s="288">
        <f t="shared" si="16"/>
        <v>67</v>
      </c>
      <c r="V270" s="286" t="str">
        <f t="shared" si="19"/>
        <v/>
      </c>
      <c r="W270" s="286"/>
      <c r="X270" s="289">
        <f>IFERROR(INDEX(Rainfall_Dry!$O$2:$O$217,MATCH(B270, Rainfall_Dry!$A$2:$A$217,0)),"")</f>
        <v>6.5250000359999998</v>
      </c>
      <c r="Y270" s="270">
        <v>21.96</v>
      </c>
      <c r="Z270" s="270">
        <v>8.9199999999999982</v>
      </c>
      <c r="AA270" s="270">
        <v>69.12</v>
      </c>
      <c r="AB270" s="271" t="s">
        <v>2688</v>
      </c>
      <c r="AC270" s="270">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f>IFERROR(AVERAGE('Dry_Litterbag Placem_Collection'!O51,'Dry_Litterbag Placem_Collection'!R51),"")</f>
        <v>7.05</v>
      </c>
      <c r="AI270" s="290">
        <f>IFERROR(AVERAGE('Dry_Litterbag Placem_Collection'!N51,'Dry_Litterbag Placem_Collection'!Q51),"")</f>
        <v>31.5</v>
      </c>
      <c r="AJ270" s="289">
        <f>INDEX(Coordinates!$B$2:$B$197,MATCH(G270,Coordinates!$J$2:$J$197,0))</f>
        <v>-3.406225992</v>
      </c>
      <c r="AK270" s="289">
        <f>INDEX(Coordinates!$C$2:$C$197,MATCH(G270,Coordinates!$J$2:$J$197,0))</f>
        <v>34.85055998</v>
      </c>
      <c r="AL270" s="289" t="str">
        <f>IF(ISNUMBER(SEARCH("C", 'Dry_Litterbag Placem_Collection'!T51)),"YES","")</f>
        <v/>
      </c>
      <c r="AM270" s="289" t="str">
        <f>IF(ISNUMBER(SEARCH("H", 'Dry_Litterbag Placem_Collection'!T51)),"YES","")</f>
        <v/>
      </c>
      <c r="AN270" s="289" t="str">
        <f>IF(ISNUMBER(SEARCH("R", 'Dry_Litterbag Placem_Collection'!T51)),"YES","")</f>
        <v/>
      </c>
    </row>
    <row r="271" spans="1:40" ht="15" customHeight="1">
      <c r="A271" s="281" t="s">
        <v>2677</v>
      </c>
      <c r="B271" s="282">
        <f>'Dry_Litterbag Placem_Collection'!A52</f>
        <v>50</v>
      </c>
      <c r="C271" s="282" t="str">
        <f>'Dry_Litterbag Placem_Collection'!B52</f>
        <v>Makao</v>
      </c>
      <c r="D271" s="282" t="s">
        <v>2677</v>
      </c>
      <c r="E271" s="282" t="s">
        <v>20</v>
      </c>
      <c r="F271" s="282">
        <v>3</v>
      </c>
      <c r="G271" s="283" t="str">
        <f>'Dry_Litterbag Placem_Collection'!C52</f>
        <v>Dry_P3_T2</v>
      </c>
      <c r="H271" s="284" t="s">
        <v>2559</v>
      </c>
      <c r="I271" s="292" t="s">
        <v>298</v>
      </c>
      <c r="J271" s="282" t="str">
        <f>IF(ISBLANK('Dry_Litterbag Placem_Collection'!K52),"","R"&amp;""&amp;'Dry_Litterbag Placem_Collection'!K52)</f>
        <v>R754</v>
      </c>
      <c r="K271" s="286">
        <f>IFERROR(INDEX('Green_rooibos initial weight'!$C$5:$C$1749,MATCH(J271, 'Green_rooibos initial weight'!$A$5:$A$1749,0)),"")</f>
        <v>2.2069999999999999</v>
      </c>
      <c r="L271" s="286">
        <f t="shared" si="17"/>
        <v>1.9571999999999998</v>
      </c>
      <c r="M271" s="291"/>
      <c r="N271" s="291"/>
      <c r="O271" s="286" t="str">
        <f>IF(IFERROR(INDEX('Both teabags AfterDry'!$D$3:$D$900,MATCH(J271,'Both teabags AfterDry'!$A$3:$A$900,0)),"")="","",(IFERROR(INDEX('Both teabags AfterDry'!$D$3:$D$900,MATCH(J271,'Both teabags AfterDry'!$A$3:$A$900,0)),"")))</f>
        <v/>
      </c>
      <c r="P271" s="286" t="str">
        <f t="shared" si="18"/>
        <v/>
      </c>
      <c r="Q271" s="291"/>
      <c r="R271" s="291"/>
      <c r="S271" s="287">
        <f>'Dry_Litterbag Placem_Collection'!E52</f>
        <v>42938</v>
      </c>
      <c r="T271" s="287" t="str">
        <f>IF('Dry_Litterbag Placem_Collection'!G52="","",'Dry_Litterbag Placem_Collection'!G52)</f>
        <v/>
      </c>
      <c r="U271" s="288" t="str">
        <f t="shared" si="16"/>
        <v/>
      </c>
      <c r="V271" s="286" t="str">
        <f t="shared" si="19"/>
        <v/>
      </c>
      <c r="W271" s="286"/>
      <c r="X271" s="289" t="str">
        <f>IFERROR(INDEX(Rainfall_Dry!$O$2:$O$217,MATCH(B271, Rainfall_Dry!$A$2:$A$217,0)),"")</f>
        <v/>
      </c>
      <c r="Y271" s="270">
        <v>21.96</v>
      </c>
      <c r="Z271" s="270">
        <v>8.9199999999999982</v>
      </c>
      <c r="AA271" s="270">
        <v>69.12</v>
      </c>
      <c r="AB271" s="271" t="s">
        <v>2688</v>
      </c>
      <c r="AC271" s="270">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f>IFERROR(AVERAGE('Dry_Litterbag Placem_Collection'!O52,'Dry_Litterbag Placem_Collection'!R52),"")</f>
        <v>6.4</v>
      </c>
      <c r="AI271" s="290">
        <f>IFERROR(AVERAGE('Dry_Litterbag Placem_Collection'!N52,'Dry_Litterbag Placem_Collection'!Q52),"")</f>
        <v>27.6</v>
      </c>
      <c r="AJ271" s="289">
        <f>INDEX(Coordinates!$B$2:$B$197,MATCH(G271,Coordinates!$J$2:$J$197,0))</f>
        <v>-3.4062630399999998</v>
      </c>
      <c r="AK271" s="289">
        <f>INDEX(Coordinates!$C$2:$C$197,MATCH(G271,Coordinates!$J$2:$J$197,0))</f>
        <v>34.850566010000001</v>
      </c>
      <c r="AL271" s="289" t="str">
        <f>IF(ISNUMBER(SEARCH("C", 'Dry_Litterbag Placem_Collection'!T52)),"YES","")</f>
        <v/>
      </c>
      <c r="AM271" s="289" t="str">
        <f>IF(ISNUMBER(SEARCH("H", 'Dry_Litterbag Placem_Collection'!T52)),"YES","")</f>
        <v/>
      </c>
      <c r="AN271" s="289" t="str">
        <f>IF(ISNUMBER(SEARCH("R", 'Dry_Litterbag Placem_Collection'!T52)),"YES","")</f>
        <v/>
      </c>
    </row>
    <row r="272" spans="1:40" ht="15" customHeight="1">
      <c r="A272" s="281" t="s">
        <v>2677</v>
      </c>
      <c r="B272" s="282">
        <f>'Dry_Litterbag Placem_Collection'!A53</f>
        <v>51</v>
      </c>
      <c r="C272" s="282" t="str">
        <f>'Dry_Litterbag Placem_Collection'!B53</f>
        <v>Makao</v>
      </c>
      <c r="D272" s="282" t="s">
        <v>2677</v>
      </c>
      <c r="E272" s="282" t="s">
        <v>20</v>
      </c>
      <c r="F272" s="282">
        <v>3</v>
      </c>
      <c r="G272" s="283" t="str">
        <f>'Dry_Litterbag Placem_Collection'!C53</f>
        <v>Dry_P3_T3</v>
      </c>
      <c r="H272" s="284" t="s">
        <v>2559</v>
      </c>
      <c r="I272" s="292" t="s">
        <v>298</v>
      </c>
      <c r="J272" s="282" t="str">
        <f>IF(ISBLANK('Dry_Litterbag Placem_Collection'!K53),"","R"&amp;""&amp;'Dry_Litterbag Placem_Collection'!K53)</f>
        <v>R798</v>
      </c>
      <c r="K272" s="286">
        <f>IFERROR(INDEX('Green_rooibos initial weight'!$C$5:$C$1749,MATCH(J272, 'Green_rooibos initial weight'!$A$5:$A$1749,0)),"")</f>
        <v>2.1850000000000001</v>
      </c>
      <c r="L272" s="286">
        <f t="shared" si="17"/>
        <v>1.9352</v>
      </c>
      <c r="M272" s="291"/>
      <c r="N272" s="291"/>
      <c r="O272" s="286">
        <f>IF(IFERROR(INDEX('Both teabags AfterDry'!$D$3:$D$900,MATCH(J272,'Both teabags AfterDry'!$A$3:$A$900,0)),"")="","",(IFERROR(INDEX('Both teabags AfterDry'!$D$3:$D$900,MATCH(J272,'Both teabags AfterDry'!$A$3:$A$900,0)),"")))</f>
        <v>1.8956999999999999</v>
      </c>
      <c r="P272" s="286">
        <f t="shared" si="18"/>
        <v>1.7450999999999999</v>
      </c>
      <c r="Q272" s="291"/>
      <c r="R272" s="291"/>
      <c r="S272" s="287">
        <f>'Dry_Litterbag Placem_Collection'!E53</f>
        <v>42938</v>
      </c>
      <c r="T272" s="287">
        <f>IF('Dry_Litterbag Placem_Collection'!G53="","",'Dry_Litterbag Placem_Collection'!G53)</f>
        <v>43005</v>
      </c>
      <c r="U272" s="288">
        <f t="shared" si="16"/>
        <v>67</v>
      </c>
      <c r="V272" s="286">
        <f t="shared" si="19"/>
        <v>0.19010000000000016</v>
      </c>
      <c r="W272" s="286"/>
      <c r="X272" s="289">
        <f>IFERROR(INDEX(Rainfall_Dry!$O$2:$O$217,MATCH(B272, Rainfall_Dry!$A$2:$A$217,0)),"")</f>
        <v>6.5250000359999998</v>
      </c>
      <c r="Y272" s="270">
        <v>21.96</v>
      </c>
      <c r="Z272" s="270">
        <v>8.9199999999999982</v>
      </c>
      <c r="AA272" s="270">
        <v>69.12</v>
      </c>
      <c r="AB272" s="271" t="s">
        <v>2688</v>
      </c>
      <c r="AC272" s="270">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f>IFERROR(AVERAGE('Dry_Litterbag Placem_Collection'!O53,'Dry_Litterbag Placem_Collection'!R53),"")</f>
        <v>2.4500000000000002</v>
      </c>
      <c r="AI272" s="290">
        <f>IFERROR(AVERAGE('Dry_Litterbag Placem_Collection'!N53,'Dry_Litterbag Placem_Collection'!Q53),"")</f>
        <v>34.450000000000003</v>
      </c>
      <c r="AJ272" s="289">
        <f>INDEX(Coordinates!$B$2:$B$197,MATCH(G272,Coordinates!$J$2:$J$197,0))</f>
        <v>-3.4063920379999999</v>
      </c>
      <c r="AK272" s="289">
        <f>INDEX(Coordinates!$C$2:$C$197,MATCH(G272,Coordinates!$J$2:$J$197,0))</f>
        <v>34.850696020000001</v>
      </c>
      <c r="AL272" s="289" t="str">
        <f>IF(ISNUMBER(SEARCH("C", 'Dry_Litterbag Placem_Collection'!T53)),"YES","")</f>
        <v/>
      </c>
      <c r="AM272" s="289" t="str">
        <f>IF(ISNUMBER(SEARCH("H", 'Dry_Litterbag Placem_Collection'!T53)),"YES","")</f>
        <v/>
      </c>
      <c r="AN272" s="289" t="str">
        <f>IF(ISNUMBER(SEARCH("R", 'Dry_Litterbag Placem_Collection'!T53)),"YES","")</f>
        <v/>
      </c>
    </row>
    <row r="273" spans="1:40" ht="15" customHeight="1">
      <c r="A273" s="281" t="s">
        <v>2677</v>
      </c>
      <c r="B273" s="282">
        <f>'Dry_Litterbag Placem_Collection'!A54</f>
        <v>52</v>
      </c>
      <c r="C273" s="282" t="str">
        <f>'Dry_Litterbag Placem_Collection'!B54</f>
        <v>Makao</v>
      </c>
      <c r="D273" s="282" t="s">
        <v>2677</v>
      </c>
      <c r="E273" s="282" t="s">
        <v>20</v>
      </c>
      <c r="F273" s="282">
        <v>3</v>
      </c>
      <c r="G273" s="283" t="str">
        <f>'Dry_Litterbag Placem_Collection'!C54</f>
        <v>Dry_P3_T4</v>
      </c>
      <c r="H273" s="284" t="s">
        <v>2559</v>
      </c>
      <c r="I273" s="292" t="s">
        <v>298</v>
      </c>
      <c r="J273" s="282" t="str">
        <f>IF(ISBLANK('Dry_Litterbag Placem_Collection'!K54),"","R"&amp;""&amp;'Dry_Litterbag Placem_Collection'!K54)</f>
        <v>R833</v>
      </c>
      <c r="K273" s="286">
        <f>IFERROR(INDEX('Green_rooibos initial weight'!$C$5:$C$1749,MATCH(J273, 'Green_rooibos initial weight'!$A$5:$A$1749,0)),"")</f>
        <v>2.218</v>
      </c>
      <c r="L273" s="286">
        <f t="shared" si="17"/>
        <v>1.9681999999999999</v>
      </c>
      <c r="M273" s="291"/>
      <c r="N273" s="291"/>
      <c r="O273" s="286">
        <f>IF(IFERROR(INDEX('Both teabags AfterDry'!$D$3:$D$900,MATCH(J273,'Both teabags AfterDry'!$A$3:$A$900,0)),"")="","",(IFERROR(INDEX('Both teabags AfterDry'!$D$3:$D$900,MATCH(J273,'Both teabags AfterDry'!$A$3:$A$900,0)),"")))</f>
        <v>1.9791000000000001</v>
      </c>
      <c r="P273" s="286">
        <f t="shared" si="18"/>
        <v>1.8285</v>
      </c>
      <c r="Q273" s="291"/>
      <c r="R273" s="291"/>
      <c r="S273" s="287">
        <f>'Dry_Litterbag Placem_Collection'!E54</f>
        <v>42938</v>
      </c>
      <c r="T273" s="287">
        <f>IF('Dry_Litterbag Placem_Collection'!G54="","",'Dry_Litterbag Placem_Collection'!G54)</f>
        <v>43005</v>
      </c>
      <c r="U273" s="288">
        <f t="shared" si="16"/>
        <v>67</v>
      </c>
      <c r="V273" s="286">
        <f t="shared" si="19"/>
        <v>0.13969999999999994</v>
      </c>
      <c r="W273" s="286"/>
      <c r="X273" s="289">
        <f>IFERROR(INDEX(Rainfall_Dry!$O$2:$O$217,MATCH(B273, Rainfall_Dry!$A$2:$A$217,0)),"")</f>
        <v>6.5250000359999998</v>
      </c>
      <c r="Y273" s="270">
        <v>21.96</v>
      </c>
      <c r="Z273" s="270">
        <v>8.9199999999999982</v>
      </c>
      <c r="AA273" s="270">
        <v>69.12</v>
      </c>
      <c r="AB273" s="271" t="s">
        <v>2688</v>
      </c>
      <c r="AC273" s="270">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f>IFERROR(AVERAGE('Dry_Litterbag Placem_Collection'!O54,'Dry_Litterbag Placem_Collection'!R54),"")</f>
        <v>5.75</v>
      </c>
      <c r="AI273" s="290">
        <f>IFERROR(AVERAGE('Dry_Litterbag Placem_Collection'!N54,'Dry_Litterbag Placem_Collection'!Q54),"")</f>
        <v>30.75</v>
      </c>
      <c r="AJ273" s="289">
        <f>INDEX(Coordinates!$B$2:$B$197,MATCH(G273,Coordinates!$J$2:$J$197,0))</f>
        <v>-3.4061569999999999</v>
      </c>
      <c r="AK273" s="289">
        <f>INDEX(Coordinates!$C$2:$C$197,MATCH(G273,Coordinates!$J$2:$J$197,0))</f>
        <v>34.850738999999997</v>
      </c>
      <c r="AL273" s="289" t="str">
        <f>IF(ISNUMBER(SEARCH("C", 'Dry_Litterbag Placem_Collection'!T54)),"YES","")</f>
        <v/>
      </c>
      <c r="AM273" s="289" t="str">
        <f>IF(ISNUMBER(SEARCH("H", 'Dry_Litterbag Placem_Collection'!T54)),"YES","")</f>
        <v/>
      </c>
      <c r="AN273" s="289" t="str">
        <f>IF(ISNUMBER(SEARCH("R", 'Dry_Litterbag Placem_Collection'!T54)),"YES","")</f>
        <v/>
      </c>
    </row>
    <row r="274" spans="1:40" ht="15" customHeight="1">
      <c r="A274" s="281" t="s">
        <v>2677</v>
      </c>
      <c r="B274" s="282">
        <f>'Dry_Litterbag Placem_Collection'!A55</f>
        <v>53</v>
      </c>
      <c r="C274" s="282" t="str">
        <f>'Dry_Litterbag Placem_Collection'!B55</f>
        <v>Makao</v>
      </c>
      <c r="D274" s="282" t="s">
        <v>2677</v>
      </c>
      <c r="E274" s="282" t="s">
        <v>20</v>
      </c>
      <c r="F274" s="282">
        <v>3</v>
      </c>
      <c r="G274" s="283" t="str">
        <f>'Dry_Litterbag Placem_Collection'!C55</f>
        <v>Dry_P3_T5</v>
      </c>
      <c r="H274" s="284" t="s">
        <v>2559</v>
      </c>
      <c r="I274" s="292" t="s">
        <v>298</v>
      </c>
      <c r="J274" s="282" t="str">
        <f>IF(ISBLANK('Dry_Litterbag Placem_Collection'!K55),"","R"&amp;""&amp;'Dry_Litterbag Placem_Collection'!K55)</f>
        <v>R734</v>
      </c>
      <c r="K274" s="286">
        <f>IFERROR(INDEX('Green_rooibos initial weight'!$C$5:$C$1749,MATCH(J274, 'Green_rooibos initial weight'!$A$5:$A$1749,0)),"")</f>
        <v>2.1589999999999998</v>
      </c>
      <c r="L274" s="286">
        <f t="shared" si="17"/>
        <v>1.9091999999999998</v>
      </c>
      <c r="M274" s="291"/>
      <c r="N274" s="291"/>
      <c r="O274" s="286">
        <f>IF(IFERROR(INDEX('Both teabags AfterDry'!$D$3:$D$900,MATCH(J274,'Both teabags AfterDry'!$A$3:$A$900,0)),"")="","",(IFERROR(INDEX('Both teabags AfterDry'!$D$3:$D$900,MATCH(J274,'Both teabags AfterDry'!$A$3:$A$900,0)),"")))</f>
        <v>1.8914</v>
      </c>
      <c r="P274" s="286">
        <f t="shared" si="18"/>
        <v>1.7407999999999999</v>
      </c>
      <c r="Q274" s="291"/>
      <c r="R274" s="291"/>
      <c r="S274" s="287">
        <f>'Dry_Litterbag Placem_Collection'!E55</f>
        <v>42938</v>
      </c>
      <c r="T274" s="287">
        <f>IF('Dry_Litterbag Placem_Collection'!G55="","",'Dry_Litterbag Placem_Collection'!G55)</f>
        <v>43005</v>
      </c>
      <c r="U274" s="288">
        <f t="shared" si="16"/>
        <v>67</v>
      </c>
      <c r="V274" s="286">
        <f t="shared" si="19"/>
        <v>0.16839999999999988</v>
      </c>
      <c r="W274" s="286"/>
      <c r="X274" s="289">
        <f>IFERROR(INDEX(Rainfall_Dry!$O$2:$O$217,MATCH(B274, Rainfall_Dry!$A$2:$A$217,0)),"")</f>
        <v>6.5250000359999998</v>
      </c>
      <c r="Y274" s="270">
        <v>21.96</v>
      </c>
      <c r="Z274" s="270">
        <v>8.9199999999999982</v>
      </c>
      <c r="AA274" s="270">
        <v>69.12</v>
      </c>
      <c r="AB274" s="271" t="s">
        <v>2688</v>
      </c>
      <c r="AC274" s="270">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f>IFERROR(AVERAGE('Dry_Litterbag Placem_Collection'!O55,'Dry_Litterbag Placem_Collection'!R55),"")</f>
        <v>6.5</v>
      </c>
      <c r="AI274" s="290">
        <f>IFERROR(AVERAGE('Dry_Litterbag Placem_Collection'!N55,'Dry_Litterbag Placem_Collection'!Q55),"")</f>
        <v>30.4</v>
      </c>
      <c r="AJ274" s="289">
        <f>INDEX(Coordinates!$B$2:$B$197,MATCH(G274,Coordinates!$J$2:$J$197,0))</f>
        <v>-3.4061140000000001</v>
      </c>
      <c r="AK274" s="289">
        <f>INDEX(Coordinates!$C$2:$C$197,MATCH(G274,Coordinates!$J$2:$J$197,0))</f>
        <v>34.850596000000003</v>
      </c>
      <c r="AL274" s="289" t="str">
        <f>IF(ISNUMBER(SEARCH("C", 'Dry_Litterbag Placem_Collection'!T55)),"YES","")</f>
        <v/>
      </c>
      <c r="AM274" s="289" t="str">
        <f>IF(ISNUMBER(SEARCH("H", 'Dry_Litterbag Placem_Collection'!T55)),"YES","")</f>
        <v/>
      </c>
      <c r="AN274" s="289" t="str">
        <f>IF(ISNUMBER(SEARCH("R", 'Dry_Litterbag Placem_Collection'!T55)),"YES","")</f>
        <v/>
      </c>
    </row>
    <row r="275" spans="1:40" ht="15" customHeight="1">
      <c r="A275" s="281" t="s">
        <v>2677</v>
      </c>
      <c r="B275" s="282">
        <f>'Dry_Litterbag Placem_Collection'!A56</f>
        <v>54</v>
      </c>
      <c r="C275" s="282" t="str">
        <f>'Dry_Litterbag Placem_Collection'!B56</f>
        <v>Makao</v>
      </c>
      <c r="D275" s="282" t="s">
        <v>2677</v>
      </c>
      <c r="E275" s="282" t="s">
        <v>20</v>
      </c>
      <c r="F275" s="282">
        <v>3</v>
      </c>
      <c r="G275" s="283" t="str">
        <f>'Dry_Litterbag Placem_Collection'!C56</f>
        <v>Dry_P3_T6</v>
      </c>
      <c r="H275" s="284" t="s">
        <v>2559</v>
      </c>
      <c r="I275" s="292" t="s">
        <v>298</v>
      </c>
      <c r="J275" s="282" t="str">
        <f>IF(ISBLANK('Dry_Litterbag Placem_Collection'!K56),"","R"&amp;""&amp;'Dry_Litterbag Placem_Collection'!K56)</f>
        <v/>
      </c>
      <c r="K275" s="286" t="str">
        <f>IFERROR(INDEX('Green_rooibos initial weight'!$C$5:$C$1749,MATCH(J275, 'Green_rooibos initial weight'!$A$5:$A$1749,0)),"")</f>
        <v/>
      </c>
      <c r="L275" s="286" t="str">
        <f t="shared" si="17"/>
        <v/>
      </c>
      <c r="M275" s="291"/>
      <c r="N275" s="291"/>
      <c r="O275" s="286" t="str">
        <f>IF(IFERROR(INDEX('Both teabags AfterDry'!$D$3:$D$900,MATCH(J275,'Both teabags AfterDry'!$A$3:$A$900,0)),"")="","",(IFERROR(INDEX('Both teabags AfterDry'!$D$3:$D$900,MATCH(J275,'Both teabags AfterDry'!$A$3:$A$900,0)),"")))</f>
        <v/>
      </c>
      <c r="P275" s="286" t="str">
        <f t="shared" si="18"/>
        <v/>
      </c>
      <c r="Q275" s="291"/>
      <c r="R275" s="291"/>
      <c r="S275" s="287">
        <f>'Dry_Litterbag Placem_Collection'!E56</f>
        <v>0</v>
      </c>
      <c r="T275" s="287" t="str">
        <f>IF('Dry_Litterbag Placem_Collection'!G56="","",'Dry_Litterbag Placem_Collection'!G56)</f>
        <v/>
      </c>
      <c r="U275" s="288" t="str">
        <f t="shared" si="16"/>
        <v/>
      </c>
      <c r="V275" s="286" t="str">
        <f t="shared" si="19"/>
        <v/>
      </c>
      <c r="W275" s="286"/>
      <c r="X275" s="289" t="str">
        <f>IFERROR(INDEX(Rainfall_Dry!$O$2:$O$217,MATCH(B275, Rainfall_Dry!$A$2:$A$217,0)),"")</f>
        <v/>
      </c>
      <c r="Y275" s="270">
        <v>21.96</v>
      </c>
      <c r="Z275" s="270">
        <v>8.9199999999999982</v>
      </c>
      <c r="AA275" s="270">
        <v>69.12</v>
      </c>
      <c r="AB275" s="271" t="s">
        <v>2688</v>
      </c>
      <c r="AC275" s="270">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t="str">
        <f>IFERROR(AVERAGE('Dry_Litterbag Placem_Collection'!O56,'Dry_Litterbag Placem_Collection'!R56),"")</f>
        <v/>
      </c>
      <c r="AI275" s="290" t="str">
        <f>IFERROR(AVERAGE('Dry_Litterbag Placem_Collection'!N56,'Dry_Litterbag Placem_Collection'!Q56),"")</f>
        <v/>
      </c>
      <c r="AJ275" s="289">
        <f>INDEX(Coordinates!$B$2:$B$197,MATCH(G275,Coordinates!$J$2:$J$197,0))</f>
        <v>-3.406058019</v>
      </c>
      <c r="AK275" s="289">
        <f>INDEX(Coordinates!$C$2:$C$197,MATCH(G275,Coordinates!$J$2:$J$197,0))</f>
        <v>34.850466019999999</v>
      </c>
      <c r="AL275" s="289" t="str">
        <f>IF(ISNUMBER(SEARCH("C", 'Dry_Litterbag Placem_Collection'!T56)),"YES","")</f>
        <v/>
      </c>
      <c r="AM275" s="289" t="str">
        <f>IF(ISNUMBER(SEARCH("H", 'Dry_Litterbag Placem_Collection'!T56)),"YES","")</f>
        <v/>
      </c>
      <c r="AN275" s="289" t="str">
        <f>IF(ISNUMBER(SEARCH("R", 'Dry_Litterbag Placem_Collection'!T56)),"YES","")</f>
        <v/>
      </c>
    </row>
    <row r="276" spans="1:40" ht="15" customHeight="1">
      <c r="A276" s="281" t="s">
        <v>2677</v>
      </c>
      <c r="B276" s="282">
        <f>'Dry_Litterbag Placem_Collection'!A57</f>
        <v>55</v>
      </c>
      <c r="C276" s="282" t="str">
        <f>'Dry_Litterbag Placem_Collection'!B57</f>
        <v>Makao</v>
      </c>
      <c r="D276" s="282" t="s">
        <v>2677</v>
      </c>
      <c r="E276" s="282" t="s">
        <v>20</v>
      </c>
      <c r="F276" s="282">
        <v>3</v>
      </c>
      <c r="G276" s="283" t="str">
        <f>'Dry_Litterbag Placem_Collection'!C57</f>
        <v>Dry_P3_T7</v>
      </c>
      <c r="H276" s="284" t="s">
        <v>2559</v>
      </c>
      <c r="I276" s="292" t="s">
        <v>298</v>
      </c>
      <c r="J276" s="282" t="str">
        <f>IF(ISBLANK('Dry_Litterbag Placem_Collection'!K57),"","R"&amp;""&amp;'Dry_Litterbag Placem_Collection'!K57)</f>
        <v>R839</v>
      </c>
      <c r="K276" s="286">
        <f>IFERROR(INDEX('Green_rooibos initial weight'!$C$5:$C$1749,MATCH(J276, 'Green_rooibos initial weight'!$A$5:$A$1749,0)),"")</f>
        <v>2.2269999999999999</v>
      </c>
      <c r="L276" s="286">
        <f t="shared" si="17"/>
        <v>1.9771999999999998</v>
      </c>
      <c r="M276" s="291"/>
      <c r="N276" s="291"/>
      <c r="O276" s="286">
        <f>IF(IFERROR(INDEX('Both teabags AfterDry'!$D$3:$D$900,MATCH(J276,'Both teabags AfterDry'!$A$3:$A$900,0)),"")="","",(IFERROR(INDEX('Both teabags AfterDry'!$D$3:$D$900,MATCH(J276,'Both teabags AfterDry'!$A$3:$A$900,0)),"")))</f>
        <v>1.9775</v>
      </c>
      <c r="P276" s="286">
        <f t="shared" si="18"/>
        <v>1.8269</v>
      </c>
      <c r="Q276" s="291"/>
      <c r="R276" s="291"/>
      <c r="S276" s="287">
        <f>'Dry_Litterbag Placem_Collection'!E57</f>
        <v>42938</v>
      </c>
      <c r="T276" s="287">
        <f>IF('Dry_Litterbag Placem_Collection'!G57="","",'Dry_Litterbag Placem_Collection'!G57)</f>
        <v>43005</v>
      </c>
      <c r="U276" s="288">
        <f t="shared" si="16"/>
        <v>67</v>
      </c>
      <c r="V276" s="286">
        <f t="shared" si="19"/>
        <v>0.15029999999999988</v>
      </c>
      <c r="W276" s="286"/>
      <c r="X276" s="289">
        <f>IFERROR(INDEX(Rainfall_Dry!$O$2:$O$217,MATCH(B276, Rainfall_Dry!$A$2:$A$217,0)),"")</f>
        <v>6.5250000359999998</v>
      </c>
      <c r="Y276" s="270">
        <v>21.96</v>
      </c>
      <c r="Z276" s="270">
        <v>8.9199999999999982</v>
      </c>
      <c r="AA276" s="270">
        <v>69.12</v>
      </c>
      <c r="AB276" s="271" t="s">
        <v>2688</v>
      </c>
      <c r="AC276" s="270">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f>IFERROR(AVERAGE('Dry_Litterbag Placem_Collection'!O57,'Dry_Litterbag Placem_Collection'!R57),"")</f>
        <v>4.8</v>
      </c>
      <c r="AI276" s="290">
        <f>IFERROR(AVERAGE('Dry_Litterbag Placem_Collection'!N57,'Dry_Litterbag Placem_Collection'!Q57),"")</f>
        <v>31.9</v>
      </c>
      <c r="AJ276" s="289">
        <f>INDEX(Coordinates!$B$2:$B$197,MATCH(G276,Coordinates!$J$2:$J$197,0))</f>
        <v>-3.4061389879999999</v>
      </c>
      <c r="AK276" s="289">
        <f>INDEX(Coordinates!$C$2:$C$197,MATCH(G276,Coordinates!$J$2:$J$197,0))</f>
        <v>34.850574979999998</v>
      </c>
      <c r="AL276" s="289" t="str">
        <f>IF(ISNUMBER(SEARCH("C", 'Dry_Litterbag Placem_Collection'!T57)),"YES","")</f>
        <v>YES</v>
      </c>
      <c r="AM276" s="289" t="str">
        <f>IF(ISNUMBER(SEARCH("H", 'Dry_Litterbag Placem_Collection'!T57)),"YES","")</f>
        <v>YES</v>
      </c>
      <c r="AN276" s="289" t="str">
        <f>IF(ISNUMBER(SEARCH("R", 'Dry_Litterbag Placem_Collection'!T57)),"YES","")</f>
        <v/>
      </c>
    </row>
    <row r="277" spans="1:40" ht="15" customHeight="1">
      <c r="A277" s="281" t="s">
        <v>2677</v>
      </c>
      <c r="B277" s="282">
        <f>'Dry_Litterbag Placem_Collection'!A58</f>
        <v>56</v>
      </c>
      <c r="C277" s="282" t="str">
        <f>'Dry_Litterbag Placem_Collection'!B58</f>
        <v>Makao</v>
      </c>
      <c r="D277" s="282" t="s">
        <v>2677</v>
      </c>
      <c r="E277" s="282" t="s">
        <v>20</v>
      </c>
      <c r="F277" s="282">
        <v>3</v>
      </c>
      <c r="G277" s="283" t="str">
        <f>'Dry_Litterbag Placem_Collection'!C58</f>
        <v>Dry_P3_T8</v>
      </c>
      <c r="H277" s="284" t="s">
        <v>2559</v>
      </c>
      <c r="I277" s="292" t="s">
        <v>298</v>
      </c>
      <c r="J277" s="282" t="str">
        <f>IF(ISBLANK('Dry_Litterbag Placem_Collection'!K58),"","R"&amp;""&amp;'Dry_Litterbag Placem_Collection'!K58)</f>
        <v>R760</v>
      </c>
      <c r="K277" s="286">
        <f>IFERROR(INDEX('Green_rooibos initial weight'!$C$5:$C$1749,MATCH(J277, 'Green_rooibos initial weight'!$A$5:$A$1749,0)),"")</f>
        <v>2.2320000000000002</v>
      </c>
      <c r="L277" s="286">
        <f t="shared" si="17"/>
        <v>1.9822000000000002</v>
      </c>
      <c r="M277" s="291"/>
      <c r="N277" s="291"/>
      <c r="O277" s="286">
        <f>IF(IFERROR(INDEX('Both teabags AfterDry'!$D$3:$D$900,MATCH(J277,'Both teabags AfterDry'!$A$3:$A$900,0)),"")="","",(IFERROR(INDEX('Both teabags AfterDry'!$D$3:$D$900,MATCH(J277,'Both teabags AfterDry'!$A$3:$A$900,0)),"")))</f>
        <v>1.9821</v>
      </c>
      <c r="P277" s="286">
        <f t="shared" si="18"/>
        <v>1.8314999999999999</v>
      </c>
      <c r="Q277" s="291"/>
      <c r="R277" s="291"/>
      <c r="S277" s="287">
        <f>'Dry_Litterbag Placem_Collection'!E58</f>
        <v>42938</v>
      </c>
      <c r="T277" s="287">
        <f>IF('Dry_Litterbag Placem_Collection'!G58="","",'Dry_Litterbag Placem_Collection'!G58)</f>
        <v>43005</v>
      </c>
      <c r="U277" s="288">
        <f t="shared" si="16"/>
        <v>67</v>
      </c>
      <c r="V277" s="286">
        <f t="shared" si="19"/>
        <v>0.15070000000000028</v>
      </c>
      <c r="W277" s="286"/>
      <c r="X277" s="289">
        <f>IFERROR(INDEX(Rainfall_Dry!$O$2:$O$217,MATCH(B277, Rainfall_Dry!$A$2:$A$217,0)),"")</f>
        <v>6.5250000359999998</v>
      </c>
      <c r="Y277" s="270">
        <v>21.96</v>
      </c>
      <c r="Z277" s="270">
        <v>8.9199999999999982</v>
      </c>
      <c r="AA277" s="270">
        <v>69.12</v>
      </c>
      <c r="AB277" s="271" t="s">
        <v>2688</v>
      </c>
      <c r="AC277" s="270">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f>IFERROR(AVERAGE('Dry_Litterbag Placem_Collection'!O58,'Dry_Litterbag Placem_Collection'!R58),"")</f>
        <v>8.3000000000000007</v>
      </c>
      <c r="AI277" s="290">
        <f>IFERROR(AVERAGE('Dry_Litterbag Placem_Collection'!N58,'Dry_Litterbag Placem_Collection'!Q58),"")</f>
        <v>30.049999999999997</v>
      </c>
      <c r="AJ277" s="289">
        <f>INDEX(Coordinates!$B$2:$B$197,MATCH(G277,Coordinates!$J$2:$J$197,0))</f>
        <v>-3.4062900300000001</v>
      </c>
      <c r="AK277" s="289">
        <f>INDEX(Coordinates!$C$2:$C$197,MATCH(G277,Coordinates!$J$2:$J$197,0))</f>
        <v>34.850441959999998</v>
      </c>
      <c r="AL277" s="289" t="str">
        <f>IF(ISNUMBER(SEARCH("C", 'Dry_Litterbag Placem_Collection'!T58)),"YES","")</f>
        <v/>
      </c>
      <c r="AM277" s="289" t="str">
        <f>IF(ISNUMBER(SEARCH("H", 'Dry_Litterbag Placem_Collection'!T58)),"YES","")</f>
        <v/>
      </c>
      <c r="AN277" s="289" t="str">
        <f>IF(ISNUMBER(SEARCH("R", 'Dry_Litterbag Placem_Collection'!T58)),"YES","")</f>
        <v/>
      </c>
    </row>
    <row r="278" spans="1:40" ht="15" customHeight="1">
      <c r="A278" s="281" t="s">
        <v>2677</v>
      </c>
      <c r="B278" s="282">
        <f>'Dry_Litterbag Placem_Collection'!A59</f>
        <v>57</v>
      </c>
      <c r="C278" s="282" t="str">
        <f>'Dry_Litterbag Placem_Collection'!B59</f>
        <v>Makao</v>
      </c>
      <c r="D278" s="282" t="s">
        <v>2677</v>
      </c>
      <c r="E278" s="282" t="s">
        <v>20</v>
      </c>
      <c r="F278" s="282">
        <v>4</v>
      </c>
      <c r="G278" s="283" t="str">
        <f>'Dry_Litterbag Placem_Collection'!C59</f>
        <v>Dry_P4_T1</v>
      </c>
      <c r="H278" s="284" t="s">
        <v>2559</v>
      </c>
      <c r="I278" s="292" t="s">
        <v>298</v>
      </c>
      <c r="J278" s="282" t="str">
        <f>IF(ISBLANK('Dry_Litterbag Placem_Collection'!K59),"","R"&amp;""&amp;'Dry_Litterbag Placem_Collection'!K59)</f>
        <v>R830</v>
      </c>
      <c r="K278" s="286">
        <f>IFERROR(INDEX('Green_rooibos initial weight'!$C$5:$C$1749,MATCH(J278, 'Green_rooibos initial weight'!$A$5:$A$1749,0)),"")</f>
        <v>2.2160000000000002</v>
      </c>
      <c r="L278" s="286">
        <f t="shared" si="17"/>
        <v>1.9662000000000002</v>
      </c>
      <c r="M278" s="291"/>
      <c r="N278" s="291"/>
      <c r="O278" s="286">
        <f>IF(IFERROR(INDEX('Both teabags AfterDry'!$D$3:$D$900,MATCH(J278,'Both teabags AfterDry'!$A$3:$A$900,0)),"")="","",(IFERROR(INDEX('Both teabags AfterDry'!$D$3:$D$900,MATCH(J278,'Both teabags AfterDry'!$A$3:$A$900,0)),"")))</f>
        <v>1.9719</v>
      </c>
      <c r="P278" s="286">
        <f t="shared" si="18"/>
        <v>1.8212999999999999</v>
      </c>
      <c r="Q278" s="291"/>
      <c r="R278" s="291"/>
      <c r="S278" s="287">
        <f>'Dry_Litterbag Placem_Collection'!E59</f>
        <v>42938</v>
      </c>
      <c r="T278" s="287">
        <f>IF('Dry_Litterbag Placem_Collection'!G59="","",'Dry_Litterbag Placem_Collection'!G59)</f>
        <v>43005</v>
      </c>
      <c r="U278" s="288">
        <f t="shared" si="16"/>
        <v>67</v>
      </c>
      <c r="V278" s="286">
        <f t="shared" si="19"/>
        <v>0.14490000000000025</v>
      </c>
      <c r="W278" s="286"/>
      <c r="X278" s="289">
        <f>IFERROR(INDEX(Rainfall_Dry!$O$2:$O$217,MATCH(B278, Rainfall_Dry!$A$2:$A$217,0)),"")</f>
        <v>6.5250000359999998</v>
      </c>
      <c r="Y278" s="270">
        <v>25.96</v>
      </c>
      <c r="Z278" s="270">
        <v>6.9200000000000008</v>
      </c>
      <c r="AA278" s="270">
        <v>67.12</v>
      </c>
      <c r="AB278" s="271" t="s">
        <v>2688</v>
      </c>
      <c r="AC278" s="270">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f>IFERROR(AVERAGE('Dry_Litterbag Placem_Collection'!O59,'Dry_Litterbag Placem_Collection'!R59),"")</f>
        <v>3.95</v>
      </c>
      <c r="AI278" s="290">
        <f>IFERROR(AVERAGE('Dry_Litterbag Placem_Collection'!N59,'Dry_Litterbag Placem_Collection'!Q59),"")</f>
        <v>33.25</v>
      </c>
      <c r="AJ278" s="289">
        <f>INDEX(Coordinates!$B$2:$B$197,MATCH(G278,Coordinates!$J$2:$J$197,0))</f>
        <v>-3.4064239729999999</v>
      </c>
      <c r="AK278" s="289">
        <f>INDEX(Coordinates!$C$2:$C$197,MATCH(G278,Coordinates!$J$2:$J$197,0))</f>
        <v>34.851213010000002</v>
      </c>
      <c r="AL278" s="289" t="str">
        <f>IF(ISNUMBER(SEARCH("C", 'Dry_Litterbag Placem_Collection'!T59)),"YES","")</f>
        <v/>
      </c>
      <c r="AM278" s="289" t="str">
        <f>IF(ISNUMBER(SEARCH("H", 'Dry_Litterbag Placem_Collection'!T59)),"YES","")</f>
        <v/>
      </c>
      <c r="AN278" s="289" t="str">
        <f>IF(ISNUMBER(SEARCH("R", 'Dry_Litterbag Placem_Collection'!T59)),"YES","")</f>
        <v/>
      </c>
    </row>
    <row r="279" spans="1:40" ht="15" customHeight="1">
      <c r="A279" s="281" t="s">
        <v>2677</v>
      </c>
      <c r="B279" s="282">
        <f>'Dry_Litterbag Placem_Collection'!A60</f>
        <v>58</v>
      </c>
      <c r="C279" s="282" t="str">
        <f>'Dry_Litterbag Placem_Collection'!B60</f>
        <v>Makao</v>
      </c>
      <c r="D279" s="282" t="s">
        <v>2677</v>
      </c>
      <c r="E279" s="282" t="s">
        <v>20</v>
      </c>
      <c r="F279" s="282">
        <v>4</v>
      </c>
      <c r="G279" s="283" t="str">
        <f>'Dry_Litterbag Placem_Collection'!C60</f>
        <v>Dry_P4_T2</v>
      </c>
      <c r="H279" s="284" t="s">
        <v>2559</v>
      </c>
      <c r="I279" s="292" t="s">
        <v>298</v>
      </c>
      <c r="J279" s="282" t="str">
        <f>IF(ISBLANK('Dry_Litterbag Placem_Collection'!K60),"","R"&amp;""&amp;'Dry_Litterbag Placem_Collection'!K60)</f>
        <v>R725</v>
      </c>
      <c r="K279" s="286">
        <f>IFERROR(INDEX('Green_rooibos initial weight'!$C$5:$C$1749,MATCH(J279, 'Green_rooibos initial weight'!$A$5:$A$1749,0)),"")</f>
        <v>2.1930000000000001</v>
      </c>
      <c r="L279" s="286">
        <f t="shared" si="17"/>
        <v>1.9432</v>
      </c>
      <c r="M279" s="291"/>
      <c r="N279" s="291"/>
      <c r="O279" s="286">
        <f>IF(IFERROR(INDEX('Both teabags AfterDry'!$D$3:$D$900,MATCH(J279,'Both teabags AfterDry'!$A$3:$A$900,0)),"")="","",(IFERROR(INDEX('Both teabags AfterDry'!$D$3:$D$900,MATCH(J279,'Both teabags AfterDry'!$A$3:$A$900,0)),"")))</f>
        <v>0.71450000000000002</v>
      </c>
      <c r="P279" s="286">
        <f t="shared" si="18"/>
        <v>0.56390000000000007</v>
      </c>
      <c r="Q279" s="291"/>
      <c r="R279" s="291"/>
      <c r="S279" s="287">
        <f>'Dry_Litterbag Placem_Collection'!E60</f>
        <v>42938</v>
      </c>
      <c r="T279" s="287">
        <f>IF('Dry_Litterbag Placem_Collection'!G60="","",'Dry_Litterbag Placem_Collection'!G60)</f>
        <v>43005</v>
      </c>
      <c r="U279" s="288">
        <f t="shared" si="16"/>
        <v>67</v>
      </c>
      <c r="V279" s="286">
        <f t="shared" si="19"/>
        <v>1.3793</v>
      </c>
      <c r="W279" s="286"/>
      <c r="X279" s="289">
        <f>IFERROR(INDEX(Rainfall_Dry!$O$2:$O$217,MATCH(B279, Rainfall_Dry!$A$2:$A$217,0)),"")</f>
        <v>6.5250000359999998</v>
      </c>
      <c r="Y279" s="270">
        <v>25.96</v>
      </c>
      <c r="Z279" s="270">
        <v>6.9200000000000008</v>
      </c>
      <c r="AA279" s="270">
        <v>67.12</v>
      </c>
      <c r="AB279" s="271" t="s">
        <v>2688</v>
      </c>
      <c r="AC279" s="270">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f>IFERROR(AVERAGE('Dry_Litterbag Placem_Collection'!O60,'Dry_Litterbag Placem_Collection'!R60),"")</f>
        <v>5.7</v>
      </c>
      <c r="AI279" s="290">
        <f>IFERROR(AVERAGE('Dry_Litterbag Placem_Collection'!N60,'Dry_Litterbag Placem_Collection'!Q60),"")</f>
        <v>32.35</v>
      </c>
      <c r="AJ279" s="289">
        <f>INDEX(Coordinates!$B$2:$B$197,MATCH(G279,Coordinates!$J$2:$J$197,0))</f>
        <v>-3.4065020079999999</v>
      </c>
      <c r="AK279" s="289">
        <f>INDEX(Coordinates!$C$2:$C$197,MATCH(G279,Coordinates!$J$2:$J$197,0))</f>
        <v>34.851056020000001</v>
      </c>
      <c r="AL279" s="289" t="str">
        <f>IF(ISNUMBER(SEARCH("C", 'Dry_Litterbag Placem_Collection'!T60)),"YES","")</f>
        <v/>
      </c>
      <c r="AM279" s="289" t="str">
        <f>IF(ISNUMBER(SEARCH("H", 'Dry_Litterbag Placem_Collection'!T60)),"YES","")</f>
        <v>YES</v>
      </c>
      <c r="AN279" s="289" t="str">
        <f>IF(ISNUMBER(SEARCH("R", 'Dry_Litterbag Placem_Collection'!T60)),"YES","")</f>
        <v/>
      </c>
    </row>
    <row r="280" spans="1:40" ht="15" customHeight="1">
      <c r="A280" s="281" t="s">
        <v>2677</v>
      </c>
      <c r="B280" s="282">
        <f>'Dry_Litterbag Placem_Collection'!A61</f>
        <v>59</v>
      </c>
      <c r="C280" s="282" t="str">
        <f>'Dry_Litterbag Placem_Collection'!B61</f>
        <v>Makao</v>
      </c>
      <c r="D280" s="282" t="s">
        <v>2677</v>
      </c>
      <c r="E280" s="282" t="s">
        <v>20</v>
      </c>
      <c r="F280" s="282">
        <v>4</v>
      </c>
      <c r="G280" s="283" t="str">
        <f>'Dry_Litterbag Placem_Collection'!C61</f>
        <v>Dry_P4_T3</v>
      </c>
      <c r="H280" s="284" t="s">
        <v>2559</v>
      </c>
      <c r="I280" s="292" t="s">
        <v>298</v>
      </c>
      <c r="J280" s="282" t="str">
        <f>IF(ISBLANK('Dry_Litterbag Placem_Collection'!K61),"","R"&amp;""&amp;'Dry_Litterbag Placem_Collection'!K61)</f>
        <v>R721</v>
      </c>
      <c r="K280" s="286">
        <f>IFERROR(INDEX('Green_rooibos initial weight'!$C$5:$C$1749,MATCH(J280, 'Green_rooibos initial weight'!$A$5:$A$1749,0)),"")</f>
        <v>2.2229999999999999</v>
      </c>
      <c r="L280" s="286">
        <f t="shared" si="17"/>
        <v>1.9731999999999998</v>
      </c>
      <c r="M280" s="291"/>
      <c r="N280" s="291"/>
      <c r="O280" s="286">
        <f>IF(IFERROR(INDEX('Both teabags AfterDry'!$D$3:$D$900,MATCH(J280,'Both teabags AfterDry'!$A$3:$A$900,0)),"")="","",(IFERROR(INDEX('Both teabags AfterDry'!$D$3:$D$900,MATCH(J280,'Both teabags AfterDry'!$A$3:$A$900,0)),"")))</f>
        <v>1.9549000000000001</v>
      </c>
      <c r="P280" s="286">
        <f t="shared" si="18"/>
        <v>1.8043</v>
      </c>
      <c r="Q280" s="291"/>
      <c r="R280" s="291"/>
      <c r="S280" s="287">
        <f>'Dry_Litterbag Placem_Collection'!E61</f>
        <v>42938</v>
      </c>
      <c r="T280" s="287">
        <f>IF('Dry_Litterbag Placem_Collection'!G61="","",'Dry_Litterbag Placem_Collection'!G61)</f>
        <v>43005</v>
      </c>
      <c r="U280" s="288">
        <f t="shared" si="16"/>
        <v>67</v>
      </c>
      <c r="V280" s="286">
        <f t="shared" si="19"/>
        <v>0.16889999999999983</v>
      </c>
      <c r="W280" s="286"/>
      <c r="X280" s="289">
        <f>IFERROR(INDEX(Rainfall_Dry!$O$2:$O$217,MATCH(B280, Rainfall_Dry!$A$2:$A$217,0)),"")</f>
        <v>6.5250000359999998</v>
      </c>
      <c r="Y280" s="270">
        <v>25.96</v>
      </c>
      <c r="Z280" s="270">
        <v>6.9200000000000008</v>
      </c>
      <c r="AA280" s="270">
        <v>67.12</v>
      </c>
      <c r="AB280" s="271" t="s">
        <v>2688</v>
      </c>
      <c r="AC280" s="270">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f>IFERROR(AVERAGE('Dry_Litterbag Placem_Collection'!O61,'Dry_Litterbag Placem_Collection'!R61),"")</f>
        <v>7.6999999999999993</v>
      </c>
      <c r="AI280" s="290">
        <f>IFERROR(AVERAGE('Dry_Litterbag Placem_Collection'!N61,'Dry_Litterbag Placem_Collection'!Q61),"")</f>
        <v>31.8</v>
      </c>
      <c r="AJ280" s="289">
        <f>INDEX(Coordinates!$B$2:$B$197,MATCH(G280,Coordinates!$J$2:$J$197,0))</f>
        <v>-3.4062359670000002</v>
      </c>
      <c r="AK280" s="289">
        <f>INDEX(Coordinates!$C$2:$C$197,MATCH(G280,Coordinates!$J$2:$J$197,0))</f>
        <v>34.851107990000003</v>
      </c>
      <c r="AL280" s="289" t="str">
        <f>IF(ISNUMBER(SEARCH("C", 'Dry_Litterbag Placem_Collection'!T61)),"YES","")</f>
        <v/>
      </c>
      <c r="AM280" s="289" t="str">
        <f>IF(ISNUMBER(SEARCH("H", 'Dry_Litterbag Placem_Collection'!T61)),"YES","")</f>
        <v/>
      </c>
      <c r="AN280" s="289" t="str">
        <f>IF(ISNUMBER(SEARCH("R", 'Dry_Litterbag Placem_Collection'!T61)),"YES","")</f>
        <v/>
      </c>
    </row>
    <row r="281" spans="1:40" ht="15" customHeight="1">
      <c r="A281" s="281" t="s">
        <v>2677</v>
      </c>
      <c r="B281" s="282">
        <f>'Dry_Litterbag Placem_Collection'!A62</f>
        <v>60</v>
      </c>
      <c r="C281" s="282" t="str">
        <f>'Dry_Litterbag Placem_Collection'!B62</f>
        <v>Makao</v>
      </c>
      <c r="D281" s="282" t="s">
        <v>2677</v>
      </c>
      <c r="E281" s="282" t="s">
        <v>20</v>
      </c>
      <c r="F281" s="282">
        <v>4</v>
      </c>
      <c r="G281" s="283" t="str">
        <f>'Dry_Litterbag Placem_Collection'!C62</f>
        <v>Dry_P4_T4</v>
      </c>
      <c r="H281" s="284" t="s">
        <v>2559</v>
      </c>
      <c r="I281" s="292" t="s">
        <v>298</v>
      </c>
      <c r="J281" s="282" t="str">
        <f>IF(ISBLANK('Dry_Litterbag Placem_Collection'!K62),"","R"&amp;""&amp;'Dry_Litterbag Placem_Collection'!K62)</f>
        <v>R763</v>
      </c>
      <c r="K281" s="286">
        <f>IFERROR(INDEX('Green_rooibos initial weight'!$C$5:$C$1749,MATCH(J281, 'Green_rooibos initial weight'!$A$5:$A$1749,0)),"")</f>
        <v>2.2589999999999999</v>
      </c>
      <c r="L281" s="286">
        <f t="shared" si="17"/>
        <v>2.0091999999999999</v>
      </c>
      <c r="M281" s="291"/>
      <c r="N281" s="291"/>
      <c r="O281" s="286">
        <f>IF(IFERROR(INDEX('Both teabags AfterDry'!$D$3:$D$900,MATCH(J281,'Both teabags AfterDry'!$A$3:$A$900,0)),"")="","",(IFERROR(INDEX('Both teabags AfterDry'!$D$3:$D$900,MATCH(J281,'Both teabags AfterDry'!$A$3:$A$900,0)),"")))</f>
        <v>1.9797</v>
      </c>
      <c r="P281" s="286">
        <f t="shared" si="18"/>
        <v>1.8290999999999999</v>
      </c>
      <c r="Q281" s="291"/>
      <c r="R281" s="291"/>
      <c r="S281" s="287">
        <f>'Dry_Litterbag Placem_Collection'!E62</f>
        <v>42938</v>
      </c>
      <c r="T281" s="287">
        <f>IF('Dry_Litterbag Placem_Collection'!G62="","",'Dry_Litterbag Placem_Collection'!G62)</f>
        <v>43005</v>
      </c>
      <c r="U281" s="288">
        <f t="shared" si="16"/>
        <v>67</v>
      </c>
      <c r="V281" s="286">
        <f t="shared" si="19"/>
        <v>0.18009999999999993</v>
      </c>
      <c r="W281" s="286"/>
      <c r="X281" s="289">
        <f>IFERROR(INDEX(Rainfall_Dry!$O$2:$O$217,MATCH(B281, Rainfall_Dry!$A$2:$A$217,0)),"")</f>
        <v>6.5250000359999998</v>
      </c>
      <c r="Y281" s="270">
        <v>25.96</v>
      </c>
      <c r="Z281" s="270">
        <v>6.9200000000000008</v>
      </c>
      <c r="AA281" s="270">
        <v>67.12</v>
      </c>
      <c r="AB281" s="271" t="s">
        <v>2688</v>
      </c>
      <c r="AC281" s="270">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f>IFERROR(AVERAGE('Dry_Litterbag Placem_Collection'!O62,'Dry_Litterbag Placem_Collection'!R62),"")</f>
        <v>5.65</v>
      </c>
      <c r="AI281" s="290">
        <f>IFERROR(AVERAGE('Dry_Litterbag Placem_Collection'!N62,'Dry_Litterbag Placem_Collection'!Q62),"")</f>
        <v>32.650000000000006</v>
      </c>
      <c r="AJ281" s="289">
        <f>INDEX(Coordinates!$B$2:$B$197,MATCH(G281,Coordinates!$J$2:$J$197,0))</f>
        <v>-3.406281983</v>
      </c>
      <c r="AK281" s="289">
        <f>INDEX(Coordinates!$C$2:$C$197,MATCH(G281,Coordinates!$J$2:$J$197,0))</f>
        <v>34.85137898</v>
      </c>
      <c r="AL281" s="289" t="str">
        <f>IF(ISNUMBER(SEARCH("C", 'Dry_Litterbag Placem_Collection'!T62)),"YES","")</f>
        <v/>
      </c>
      <c r="AM281" s="289" t="str">
        <f>IF(ISNUMBER(SEARCH("H", 'Dry_Litterbag Placem_Collection'!T62)),"YES","")</f>
        <v/>
      </c>
      <c r="AN281" s="289" t="str">
        <f>IF(ISNUMBER(SEARCH("R", 'Dry_Litterbag Placem_Collection'!T62)),"YES","")</f>
        <v/>
      </c>
    </row>
    <row r="282" spans="1:40" ht="15" customHeight="1">
      <c r="A282" s="281" t="s">
        <v>2677</v>
      </c>
      <c r="B282" s="282">
        <f>'Dry_Litterbag Placem_Collection'!A63</f>
        <v>61</v>
      </c>
      <c r="C282" s="282" t="str">
        <f>'Dry_Litterbag Placem_Collection'!B63</f>
        <v>Makao</v>
      </c>
      <c r="D282" s="282" t="s">
        <v>2677</v>
      </c>
      <c r="E282" s="282" t="s">
        <v>20</v>
      </c>
      <c r="F282" s="282">
        <v>4</v>
      </c>
      <c r="G282" s="283" t="str">
        <f>'Dry_Litterbag Placem_Collection'!C63</f>
        <v>Dry_P4_T5</v>
      </c>
      <c r="H282" s="284" t="s">
        <v>2559</v>
      </c>
      <c r="I282" s="292" t="s">
        <v>298</v>
      </c>
      <c r="J282" s="282" t="str">
        <f>IF(ISBLANK('Dry_Litterbag Placem_Collection'!K63),"","R"&amp;""&amp;'Dry_Litterbag Placem_Collection'!K63)</f>
        <v>R775</v>
      </c>
      <c r="K282" s="286">
        <f>IFERROR(INDEX('Green_rooibos initial weight'!$C$5:$C$1749,MATCH(J282, 'Green_rooibos initial weight'!$A$5:$A$1749,0)),"")</f>
        <v>2.2290000000000001</v>
      </c>
      <c r="L282" s="286">
        <f t="shared" si="17"/>
        <v>1.9792000000000001</v>
      </c>
      <c r="M282" s="291"/>
      <c r="N282" s="291"/>
      <c r="O282" s="286" t="str">
        <f>IF(IFERROR(INDEX('Both teabags AfterDry'!$D$3:$D$900,MATCH(J282,'Both teabags AfterDry'!$A$3:$A$900,0)),"")="","",(IFERROR(INDEX('Both teabags AfterDry'!$D$3:$D$900,MATCH(J282,'Both teabags AfterDry'!$A$3:$A$900,0)),"")))</f>
        <v/>
      </c>
      <c r="P282" s="286" t="str">
        <f t="shared" si="18"/>
        <v/>
      </c>
      <c r="Q282" s="291"/>
      <c r="R282" s="291"/>
      <c r="S282" s="287">
        <f>'Dry_Litterbag Placem_Collection'!E63</f>
        <v>42938</v>
      </c>
      <c r="T282" s="287">
        <f>IF('Dry_Litterbag Placem_Collection'!G63="","",'Dry_Litterbag Placem_Collection'!G63)</f>
        <v>43005</v>
      </c>
      <c r="U282" s="288">
        <f t="shared" si="16"/>
        <v>67</v>
      </c>
      <c r="V282" s="286" t="str">
        <f t="shared" si="19"/>
        <v/>
      </c>
      <c r="W282" s="286"/>
      <c r="X282" s="289">
        <f>IFERROR(INDEX(Rainfall_Dry!$O$2:$O$217,MATCH(B282, Rainfall_Dry!$A$2:$A$217,0)),"")</f>
        <v>6.5250000359999998</v>
      </c>
      <c r="Y282" s="270">
        <v>25.96</v>
      </c>
      <c r="Z282" s="270">
        <v>6.9200000000000008</v>
      </c>
      <c r="AA282" s="270">
        <v>67.12</v>
      </c>
      <c r="AB282" s="271" t="s">
        <v>2688</v>
      </c>
      <c r="AC282" s="270">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f>IFERROR(AVERAGE('Dry_Litterbag Placem_Collection'!O63,'Dry_Litterbag Placem_Collection'!R63),"")</f>
        <v>4.5</v>
      </c>
      <c r="AI282" s="290">
        <f>IFERROR(AVERAGE('Dry_Litterbag Placem_Collection'!N63,'Dry_Litterbag Placem_Collection'!Q63),"")</f>
        <v>34</v>
      </c>
      <c r="AJ282" s="289">
        <f>INDEX(Coordinates!$B$2:$B$197,MATCH(G282,Coordinates!$J$2:$J$197,0))</f>
        <v>-3.406569986</v>
      </c>
      <c r="AK282" s="289">
        <f>INDEX(Coordinates!$C$2:$C$197,MATCH(G282,Coordinates!$J$2:$J$197,0))</f>
        <v>34.851323989999997</v>
      </c>
      <c r="AL282" s="289" t="str">
        <f>IF(ISNUMBER(SEARCH("C", 'Dry_Litterbag Placem_Collection'!T63)),"YES","")</f>
        <v/>
      </c>
      <c r="AM282" s="289" t="str">
        <f>IF(ISNUMBER(SEARCH("H", 'Dry_Litterbag Placem_Collection'!T63)),"YES","")</f>
        <v/>
      </c>
      <c r="AN282" s="289" t="str">
        <f>IF(ISNUMBER(SEARCH("R", 'Dry_Litterbag Placem_Collection'!T63)),"YES","")</f>
        <v/>
      </c>
    </row>
    <row r="283" spans="1:40" ht="15" customHeight="1">
      <c r="A283" s="281" t="s">
        <v>2677</v>
      </c>
      <c r="B283" s="282">
        <f>'Dry_Litterbag Placem_Collection'!A64</f>
        <v>62</v>
      </c>
      <c r="C283" s="282" t="str">
        <f>'Dry_Litterbag Placem_Collection'!B64</f>
        <v>Makao</v>
      </c>
      <c r="D283" s="282" t="s">
        <v>2677</v>
      </c>
      <c r="E283" s="282" t="s">
        <v>20</v>
      </c>
      <c r="F283" s="282">
        <v>4</v>
      </c>
      <c r="G283" s="283" t="str">
        <f>'Dry_Litterbag Placem_Collection'!C64</f>
        <v>Dry_P4_T6</v>
      </c>
      <c r="H283" s="284" t="s">
        <v>2559</v>
      </c>
      <c r="I283" s="292" t="s">
        <v>298</v>
      </c>
      <c r="J283" s="282" t="str">
        <f>IF(ISBLANK('Dry_Litterbag Placem_Collection'!K64),"","R"&amp;""&amp;'Dry_Litterbag Placem_Collection'!K64)</f>
        <v/>
      </c>
      <c r="K283" s="286" t="str">
        <f>IFERROR(INDEX('Green_rooibos initial weight'!$C$5:$C$1749,MATCH(J283, 'Green_rooibos initial weight'!$A$5:$A$1749,0)),"")</f>
        <v/>
      </c>
      <c r="L283" s="286" t="str">
        <f t="shared" si="17"/>
        <v/>
      </c>
      <c r="M283" s="291"/>
      <c r="N283" s="291"/>
      <c r="O283" s="286" t="str">
        <f>IF(IFERROR(INDEX('Both teabags AfterDry'!$D$3:$D$900,MATCH(J283,'Both teabags AfterDry'!$A$3:$A$900,0)),"")="","",(IFERROR(INDEX('Both teabags AfterDry'!$D$3:$D$900,MATCH(J283,'Both teabags AfterDry'!$A$3:$A$900,0)),"")))</f>
        <v/>
      </c>
      <c r="P283" s="286" t="str">
        <f t="shared" si="18"/>
        <v/>
      </c>
      <c r="Q283" s="291"/>
      <c r="R283" s="291"/>
      <c r="S283" s="287">
        <f>'Dry_Litterbag Placem_Collection'!E64</f>
        <v>0</v>
      </c>
      <c r="T283" s="287" t="str">
        <f>IF('Dry_Litterbag Placem_Collection'!G64="","",'Dry_Litterbag Placem_Collection'!G64)</f>
        <v/>
      </c>
      <c r="U283" s="288" t="str">
        <f t="shared" si="16"/>
        <v/>
      </c>
      <c r="V283" s="286" t="str">
        <f t="shared" si="19"/>
        <v/>
      </c>
      <c r="W283" s="286"/>
      <c r="X283" s="289" t="str">
        <f>IFERROR(INDEX(Rainfall_Dry!$O$2:$O$217,MATCH(B283, Rainfall_Dry!$A$2:$A$217,0)),"")</f>
        <v/>
      </c>
      <c r="Y283" s="270">
        <v>25.96</v>
      </c>
      <c r="Z283" s="270">
        <v>6.9200000000000008</v>
      </c>
      <c r="AA283" s="270">
        <v>67.12</v>
      </c>
      <c r="AB283" s="271" t="s">
        <v>2688</v>
      </c>
      <c r="AC283" s="270">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t="str">
        <f>IFERROR(AVERAGE('Dry_Litterbag Placem_Collection'!O64,'Dry_Litterbag Placem_Collection'!R64),"")</f>
        <v/>
      </c>
      <c r="AI283" s="290" t="str">
        <f>IFERROR(AVERAGE('Dry_Litterbag Placem_Collection'!N64,'Dry_Litterbag Placem_Collection'!Q64),"")</f>
        <v/>
      </c>
      <c r="AJ283" s="289">
        <f>INDEX(Coordinates!$B$2:$B$197,MATCH(G283,Coordinates!$J$2:$J$197,0))</f>
        <v>-3.4065180179999999</v>
      </c>
      <c r="AK283" s="289">
        <f>INDEX(Coordinates!$C$2:$C$197,MATCH(G283,Coordinates!$J$2:$J$197,0))</f>
        <v>34.85121402</v>
      </c>
      <c r="AL283" s="289" t="str">
        <f>IF(ISNUMBER(SEARCH("C", 'Dry_Litterbag Placem_Collection'!T64)),"YES","")</f>
        <v/>
      </c>
      <c r="AM283" s="289" t="str">
        <f>IF(ISNUMBER(SEARCH("H", 'Dry_Litterbag Placem_Collection'!T64)),"YES","")</f>
        <v/>
      </c>
      <c r="AN283" s="289" t="str">
        <f>IF(ISNUMBER(SEARCH("R", 'Dry_Litterbag Placem_Collection'!T64)),"YES","")</f>
        <v/>
      </c>
    </row>
    <row r="284" spans="1:40" ht="15" customHeight="1">
      <c r="A284" s="281" t="s">
        <v>2677</v>
      </c>
      <c r="B284" s="282">
        <f>'Dry_Litterbag Placem_Collection'!A65</f>
        <v>63</v>
      </c>
      <c r="C284" s="282" t="str">
        <f>'Dry_Litterbag Placem_Collection'!B65</f>
        <v>Makao</v>
      </c>
      <c r="D284" s="282" t="s">
        <v>2677</v>
      </c>
      <c r="E284" s="282" t="s">
        <v>20</v>
      </c>
      <c r="F284" s="282">
        <v>4</v>
      </c>
      <c r="G284" s="283" t="str">
        <f>'Dry_Litterbag Placem_Collection'!C65</f>
        <v>Dry_P4_T7</v>
      </c>
      <c r="H284" s="284" t="s">
        <v>2559</v>
      </c>
      <c r="I284" s="292" t="s">
        <v>298</v>
      </c>
      <c r="J284" s="282" t="str">
        <f>IF(ISBLANK('Dry_Litterbag Placem_Collection'!K65),"","R"&amp;""&amp;'Dry_Litterbag Placem_Collection'!K65)</f>
        <v>R733</v>
      </c>
      <c r="K284" s="286">
        <f>IFERROR(INDEX('Green_rooibos initial weight'!$C$5:$C$1749,MATCH(J284, 'Green_rooibos initial weight'!$A$5:$A$1749,0)),"")</f>
        <v>2.181</v>
      </c>
      <c r="L284" s="286">
        <f t="shared" si="17"/>
        <v>1.9312</v>
      </c>
      <c r="M284" s="291"/>
      <c r="N284" s="291"/>
      <c r="O284" s="286">
        <f>IF(IFERROR(INDEX('Both teabags AfterDry'!$D$3:$D$900,MATCH(J284,'Both teabags AfterDry'!$A$3:$A$900,0)),"")="","",(IFERROR(INDEX('Both teabags AfterDry'!$D$3:$D$900,MATCH(J284,'Both teabags AfterDry'!$A$3:$A$900,0)),"")))</f>
        <v>1.9025000000000001</v>
      </c>
      <c r="P284" s="286">
        <f t="shared" si="18"/>
        <v>1.7519</v>
      </c>
      <c r="Q284" s="291"/>
      <c r="R284" s="291"/>
      <c r="S284" s="287">
        <f>'Dry_Litterbag Placem_Collection'!E65</f>
        <v>42938</v>
      </c>
      <c r="T284" s="287">
        <f>IF('Dry_Litterbag Placem_Collection'!G65="","",'Dry_Litterbag Placem_Collection'!G65)</f>
        <v>43005</v>
      </c>
      <c r="U284" s="288">
        <f t="shared" si="16"/>
        <v>67</v>
      </c>
      <c r="V284" s="286">
        <f t="shared" si="19"/>
        <v>0.17930000000000001</v>
      </c>
      <c r="W284" s="286"/>
      <c r="X284" s="289">
        <f>IFERROR(INDEX(Rainfall_Dry!$O$2:$O$217,MATCH(B284, Rainfall_Dry!$A$2:$A$217,0)),"")</f>
        <v>6.5250000359999998</v>
      </c>
      <c r="Y284" s="270">
        <v>25.96</v>
      </c>
      <c r="Z284" s="270">
        <v>6.9200000000000008</v>
      </c>
      <c r="AA284" s="270">
        <v>67.12</v>
      </c>
      <c r="AB284" s="271" t="s">
        <v>2688</v>
      </c>
      <c r="AC284" s="270">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f>IFERROR(AVERAGE('Dry_Litterbag Placem_Collection'!O65,'Dry_Litterbag Placem_Collection'!R65),"")</f>
        <v>4.75</v>
      </c>
      <c r="AI284" s="290">
        <f>IFERROR(AVERAGE('Dry_Litterbag Placem_Collection'!N65,'Dry_Litterbag Placem_Collection'!Q65),"")</f>
        <v>31.3</v>
      </c>
      <c r="AJ284" s="289">
        <f>INDEX(Coordinates!$B$2:$B$197,MATCH(G284,Coordinates!$J$2:$J$197,0))</f>
        <v>-3.406334035</v>
      </c>
      <c r="AK284" s="289">
        <f>INDEX(Coordinates!$C$2:$C$197,MATCH(G284,Coordinates!$J$2:$J$197,0))</f>
        <v>34.851172030000001</v>
      </c>
      <c r="AL284" s="289" t="str">
        <f>IF(ISNUMBER(SEARCH("C", 'Dry_Litterbag Placem_Collection'!T65)),"YES","")</f>
        <v/>
      </c>
      <c r="AM284" s="289" t="str">
        <f>IF(ISNUMBER(SEARCH("H", 'Dry_Litterbag Placem_Collection'!T65)),"YES","")</f>
        <v/>
      </c>
      <c r="AN284" s="289" t="str">
        <f>IF(ISNUMBER(SEARCH("R", 'Dry_Litterbag Placem_Collection'!T65)),"YES","")</f>
        <v/>
      </c>
    </row>
    <row r="285" spans="1:40" ht="15" customHeight="1">
      <c r="A285" s="281" t="s">
        <v>2677</v>
      </c>
      <c r="B285" s="282">
        <f>'Dry_Litterbag Placem_Collection'!A66</f>
        <v>64</v>
      </c>
      <c r="C285" s="282" t="str">
        <f>'Dry_Litterbag Placem_Collection'!B66</f>
        <v>Makao</v>
      </c>
      <c r="D285" s="282" t="s">
        <v>2677</v>
      </c>
      <c r="E285" s="282" t="s">
        <v>20</v>
      </c>
      <c r="F285" s="282">
        <v>4</v>
      </c>
      <c r="G285" s="283" t="str">
        <f>'Dry_Litterbag Placem_Collection'!C66</f>
        <v>Dry_P4_T8</v>
      </c>
      <c r="H285" s="284" t="s">
        <v>2559</v>
      </c>
      <c r="I285" s="292" t="s">
        <v>298</v>
      </c>
      <c r="J285" s="282" t="str">
        <f>IF(ISBLANK('Dry_Litterbag Placem_Collection'!K66),"","R"&amp;""&amp;'Dry_Litterbag Placem_Collection'!K66)</f>
        <v>R765</v>
      </c>
      <c r="K285" s="286">
        <f>IFERROR(INDEX('Green_rooibos initial weight'!$C$5:$C$1749,MATCH(J285, 'Green_rooibos initial weight'!$A$5:$A$1749,0)),"")</f>
        <v>2.2400000000000002</v>
      </c>
      <c r="L285" s="286">
        <f t="shared" si="17"/>
        <v>1.9902000000000002</v>
      </c>
      <c r="M285" s="291"/>
      <c r="N285" s="291"/>
      <c r="O285" s="286">
        <f>IF(IFERROR(INDEX('Both teabags AfterDry'!$D$3:$D$900,MATCH(J285,'Both teabags AfterDry'!$A$3:$A$900,0)),"")="","",(IFERROR(INDEX('Both teabags AfterDry'!$D$3:$D$900,MATCH(J285,'Both teabags AfterDry'!$A$3:$A$900,0)),"")))</f>
        <v>1.9783999999999999</v>
      </c>
      <c r="P285" s="286">
        <f t="shared" si="18"/>
        <v>1.8277999999999999</v>
      </c>
      <c r="Q285" s="291"/>
      <c r="R285" s="291"/>
      <c r="S285" s="287">
        <f>'Dry_Litterbag Placem_Collection'!E66</f>
        <v>42938</v>
      </c>
      <c r="T285" s="287">
        <f>IF('Dry_Litterbag Placem_Collection'!G66="","",'Dry_Litterbag Placem_Collection'!G66)</f>
        <v>43005</v>
      </c>
      <c r="U285" s="288">
        <f t="shared" si="16"/>
        <v>67</v>
      </c>
      <c r="V285" s="286">
        <f t="shared" si="19"/>
        <v>0.16240000000000032</v>
      </c>
      <c r="W285" s="286"/>
      <c r="X285" s="289">
        <f>IFERROR(INDEX(Rainfall_Dry!$O$2:$O$217,MATCH(B285, Rainfall_Dry!$A$2:$A$217,0)),"")</f>
        <v>6.5250000359999998</v>
      </c>
      <c r="Y285" s="270">
        <v>25.96</v>
      </c>
      <c r="Z285" s="270">
        <v>6.9200000000000008</v>
      </c>
      <c r="AA285" s="270">
        <v>67.12</v>
      </c>
      <c r="AB285" s="271" t="s">
        <v>2688</v>
      </c>
      <c r="AC285" s="270">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f>IFERROR(AVERAGE('Dry_Litterbag Placem_Collection'!O66,'Dry_Litterbag Placem_Collection'!R66),"")</f>
        <v>5.55</v>
      </c>
      <c r="AI285" s="290">
        <f>IFERROR(AVERAGE('Dry_Litterbag Placem_Collection'!N66,'Dry_Litterbag Placem_Collection'!Q66),"")</f>
        <v>31.5</v>
      </c>
      <c r="AJ285" s="289">
        <f>INDEX(Coordinates!$B$2:$B$197,MATCH(G285,Coordinates!$J$2:$J$197,0))</f>
        <v>-3.4063409920000001</v>
      </c>
      <c r="AK285" s="289">
        <f>INDEX(Coordinates!$C$2:$C$197,MATCH(G285,Coordinates!$J$2:$J$197,0))</f>
        <v>34.85126004</v>
      </c>
      <c r="AL285" s="289" t="str">
        <f>IF(ISNUMBER(SEARCH("C", 'Dry_Litterbag Placem_Collection'!T66)),"YES","")</f>
        <v/>
      </c>
      <c r="AM285" s="289" t="str">
        <f>IF(ISNUMBER(SEARCH("H", 'Dry_Litterbag Placem_Collection'!T66)),"YES","")</f>
        <v/>
      </c>
      <c r="AN285" s="289" t="str">
        <f>IF(ISNUMBER(SEARCH("R", 'Dry_Litterbag Placem_Collection'!T66)),"YES","")</f>
        <v/>
      </c>
    </row>
    <row r="286" spans="1:40" ht="15" customHeight="1">
      <c r="A286" s="281" t="s">
        <v>2677</v>
      </c>
      <c r="B286" s="282">
        <f>'Dry_Litterbag Placem_Collection'!A67</f>
        <v>65</v>
      </c>
      <c r="C286" s="282" t="str">
        <f>'Dry_Litterbag Placem_Collection'!B67</f>
        <v>Maswa</v>
      </c>
      <c r="D286" s="282" t="s">
        <v>2677</v>
      </c>
      <c r="E286" s="282" t="s">
        <v>2679</v>
      </c>
      <c r="F286" s="282">
        <v>1</v>
      </c>
      <c r="G286" s="283" t="str">
        <f>'Dry_Litterbag Placem_Collection'!C67</f>
        <v>Dry_W1_T1</v>
      </c>
      <c r="H286" s="284" t="s">
        <v>2559</v>
      </c>
      <c r="I286" s="292" t="s">
        <v>298</v>
      </c>
      <c r="J286" s="282" t="str">
        <f>IF(ISBLANK('Dry_Litterbag Placem_Collection'!K67),"","R"&amp;""&amp;'Dry_Litterbag Placem_Collection'!K67)</f>
        <v>R731</v>
      </c>
      <c r="K286" s="286">
        <f>IFERROR(INDEX('Green_rooibos initial weight'!$C$5:$C$1749,MATCH(J286, 'Green_rooibos initial weight'!$A$5:$A$1749,0)),"")</f>
        <v>2.2480000000000002</v>
      </c>
      <c r="L286" s="286">
        <f t="shared" si="17"/>
        <v>1.9982000000000002</v>
      </c>
      <c r="M286" s="291"/>
      <c r="N286" s="291"/>
      <c r="O286" s="286" t="str">
        <f>IF(IFERROR(INDEX('Both teabags AfterDry'!$D$3:$D$900,MATCH(J286,'Both teabags AfterDry'!$A$3:$A$900,0)),"")="","",(IFERROR(INDEX('Both teabags AfterDry'!$D$3:$D$900,MATCH(J286,'Both teabags AfterDry'!$A$3:$A$900,0)),"")))</f>
        <v/>
      </c>
      <c r="P286" s="286" t="str">
        <f t="shared" si="18"/>
        <v/>
      </c>
      <c r="Q286" s="291"/>
      <c r="R286" s="291"/>
      <c r="S286" s="287">
        <f>'Dry_Litterbag Placem_Collection'!E67</f>
        <v>42937</v>
      </c>
      <c r="T286" s="287">
        <f>IF('Dry_Litterbag Placem_Collection'!G67="","",'Dry_Litterbag Placem_Collection'!G67)</f>
        <v>43005</v>
      </c>
      <c r="U286" s="288">
        <f t="shared" si="16"/>
        <v>68</v>
      </c>
      <c r="V286" s="286" t="str">
        <f t="shared" si="19"/>
        <v/>
      </c>
      <c r="W286" s="286"/>
      <c r="X286" s="289">
        <f>IFERROR(INDEX(Rainfall_Dry!$O$2:$O$217,MATCH(B286, Rainfall_Dry!$A$2:$A$217,0)),"")</f>
        <v>6.900000125</v>
      </c>
      <c r="Y286" s="270">
        <v>47.96</v>
      </c>
      <c r="Z286" s="270">
        <v>22.919999999999995</v>
      </c>
      <c r="AA286" s="270">
        <v>29.120000000000012</v>
      </c>
      <c r="AB286" s="271" t="s">
        <v>2691</v>
      </c>
      <c r="AC286" s="270">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f>IFERROR(AVERAGE('Dry_Litterbag Placem_Collection'!O67,'Dry_Litterbag Placem_Collection'!R67),"")</f>
        <v>10.65</v>
      </c>
      <c r="AI286" s="290">
        <f>IFERROR(AVERAGE('Dry_Litterbag Placem_Collection'!N67,'Dry_Litterbag Placem_Collection'!Q67),"")</f>
        <v>28</v>
      </c>
      <c r="AJ286" s="289">
        <f>INDEX(Coordinates!$B$2:$B$197,MATCH(G286,Coordinates!$J$2:$J$197,0))</f>
        <v>-3.2993960379999998</v>
      </c>
      <c r="AK286" s="289">
        <f>INDEX(Coordinates!$C$2:$C$197,MATCH(G286,Coordinates!$J$2:$J$197,0))</f>
        <v>34.848240959999998</v>
      </c>
      <c r="AL286" s="289" t="str">
        <f>IF(ISNUMBER(SEARCH("C", 'Dry_Litterbag Placem_Collection'!T67)),"YES","")</f>
        <v/>
      </c>
      <c r="AM286" s="289" t="str">
        <f>IF(ISNUMBER(SEARCH("H", 'Dry_Litterbag Placem_Collection'!T67)),"YES","")</f>
        <v/>
      </c>
      <c r="AN286" s="289" t="str">
        <f>IF(ISNUMBER(SEARCH("R", 'Dry_Litterbag Placem_Collection'!T67)),"YES","")</f>
        <v/>
      </c>
    </row>
    <row r="287" spans="1:40" ht="15" customHeight="1">
      <c r="A287" s="281" t="s">
        <v>2677</v>
      </c>
      <c r="B287" s="282">
        <f>'Dry_Litterbag Placem_Collection'!A68</f>
        <v>66</v>
      </c>
      <c r="C287" s="282" t="str">
        <f>'Dry_Litterbag Placem_Collection'!B68</f>
        <v>Maswa</v>
      </c>
      <c r="D287" s="282" t="s">
        <v>2677</v>
      </c>
      <c r="E287" s="282" t="s">
        <v>2679</v>
      </c>
      <c r="F287" s="282">
        <v>1</v>
      </c>
      <c r="G287" s="283" t="str">
        <f>'Dry_Litterbag Placem_Collection'!C68</f>
        <v>Dry_W1_T2</v>
      </c>
      <c r="H287" s="284" t="s">
        <v>2559</v>
      </c>
      <c r="I287" s="292" t="s">
        <v>298</v>
      </c>
      <c r="J287" s="282" t="str">
        <f>IF(ISBLANK('Dry_Litterbag Placem_Collection'!K68),"","R"&amp;""&amp;'Dry_Litterbag Placem_Collection'!K68)</f>
        <v>R816</v>
      </c>
      <c r="K287" s="286">
        <f>IFERROR(INDEX('Green_rooibos initial weight'!$C$5:$C$1749,MATCH(J287, 'Green_rooibos initial weight'!$A$5:$A$1749,0)),"")</f>
        <v>2.194</v>
      </c>
      <c r="L287" s="286">
        <f t="shared" si="17"/>
        <v>1.9441999999999999</v>
      </c>
      <c r="M287" s="291"/>
      <c r="N287" s="291"/>
      <c r="O287" s="286" t="str">
        <f>IF(IFERROR(INDEX('Both teabags AfterDry'!$D$3:$D$900,MATCH(J287,'Both teabags AfterDry'!$A$3:$A$900,0)),"")="","",(IFERROR(INDEX('Both teabags AfterDry'!$D$3:$D$900,MATCH(J287,'Both teabags AfterDry'!$A$3:$A$900,0)),"")))</f>
        <v/>
      </c>
      <c r="P287" s="286" t="str">
        <f t="shared" si="18"/>
        <v/>
      </c>
      <c r="Q287" s="291"/>
      <c r="R287" s="291"/>
      <c r="S287" s="287">
        <f>'Dry_Litterbag Placem_Collection'!E68</f>
        <v>42937</v>
      </c>
      <c r="T287" s="287">
        <f>IF('Dry_Litterbag Placem_Collection'!G68="","",'Dry_Litterbag Placem_Collection'!G68)</f>
        <v>43005</v>
      </c>
      <c r="U287" s="288">
        <f t="shared" si="16"/>
        <v>68</v>
      </c>
      <c r="V287" s="286" t="str">
        <f t="shared" si="19"/>
        <v/>
      </c>
      <c r="W287" s="286"/>
      <c r="X287" s="289">
        <f>IFERROR(INDEX(Rainfall_Dry!$O$2:$O$217,MATCH(B287, Rainfall_Dry!$A$2:$A$217,0)),"")</f>
        <v>6.900000125</v>
      </c>
      <c r="Y287" s="270">
        <v>47.96</v>
      </c>
      <c r="Z287" s="270">
        <v>22.919999999999995</v>
      </c>
      <c r="AA287" s="270">
        <v>29.120000000000012</v>
      </c>
      <c r="AB287" s="271" t="s">
        <v>2691</v>
      </c>
      <c r="AC287" s="270">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f>IFERROR(AVERAGE('Dry_Litterbag Placem_Collection'!O68,'Dry_Litterbag Placem_Collection'!R68),"")</f>
        <v>10.100000000000001</v>
      </c>
      <c r="AI287" s="290">
        <f>IFERROR(AVERAGE('Dry_Litterbag Placem_Collection'!N68,'Dry_Litterbag Placem_Collection'!Q68),"")</f>
        <v>23.6</v>
      </c>
      <c r="AJ287" s="289">
        <f>INDEX(Coordinates!$B$2:$B$197,MATCH(G287,Coordinates!$J$2:$J$197,0))</f>
        <v>-3.2993090340000002</v>
      </c>
      <c r="AK287" s="289">
        <f>INDEX(Coordinates!$C$2:$C$197,MATCH(G287,Coordinates!$J$2:$J$197,0))</f>
        <v>34.848404989999999</v>
      </c>
      <c r="AL287" s="289" t="str">
        <f>IF(ISNUMBER(SEARCH("C", 'Dry_Litterbag Placem_Collection'!T68)),"YES","")</f>
        <v/>
      </c>
      <c r="AM287" s="289" t="str">
        <f>IF(ISNUMBER(SEARCH("H", 'Dry_Litterbag Placem_Collection'!T68)),"YES","")</f>
        <v/>
      </c>
      <c r="AN287" s="289" t="str">
        <f>IF(ISNUMBER(SEARCH("R", 'Dry_Litterbag Placem_Collection'!T68)),"YES","")</f>
        <v/>
      </c>
    </row>
    <row r="288" spans="1:40" ht="15" customHeight="1">
      <c r="A288" s="281" t="s">
        <v>2677</v>
      </c>
      <c r="B288" s="282">
        <f>'Dry_Litterbag Placem_Collection'!A69</f>
        <v>67</v>
      </c>
      <c r="C288" s="282" t="str">
        <f>'Dry_Litterbag Placem_Collection'!B69</f>
        <v>Maswa</v>
      </c>
      <c r="D288" s="282" t="s">
        <v>2677</v>
      </c>
      <c r="E288" s="282" t="s">
        <v>2679</v>
      </c>
      <c r="F288" s="282">
        <v>1</v>
      </c>
      <c r="G288" s="283" t="str">
        <f>'Dry_Litterbag Placem_Collection'!C69</f>
        <v>Dry_W1_T3</v>
      </c>
      <c r="H288" s="284" t="s">
        <v>2559</v>
      </c>
      <c r="I288" s="292" t="s">
        <v>298</v>
      </c>
      <c r="J288" s="282" t="str">
        <f>IF(ISBLANK('Dry_Litterbag Placem_Collection'!K69),"","R"&amp;""&amp;'Dry_Litterbag Placem_Collection'!K69)</f>
        <v/>
      </c>
      <c r="K288" s="286" t="str">
        <f>IFERROR(INDEX('Green_rooibos initial weight'!$C$5:$C$1749,MATCH(J288, 'Green_rooibos initial weight'!$A$5:$A$1749,0)),"")</f>
        <v/>
      </c>
      <c r="L288" s="286" t="str">
        <f t="shared" si="17"/>
        <v/>
      </c>
      <c r="M288" s="291"/>
      <c r="N288" s="291"/>
      <c r="O288" s="286" t="str">
        <f>IF(IFERROR(INDEX('Both teabags AfterDry'!$D$3:$D$900,MATCH(J288,'Both teabags AfterDry'!$A$3:$A$900,0)),"")="","",(IFERROR(INDEX('Both teabags AfterDry'!$D$3:$D$900,MATCH(J288,'Both teabags AfterDry'!$A$3:$A$900,0)),"")))</f>
        <v/>
      </c>
      <c r="P288" s="286" t="str">
        <f t="shared" si="18"/>
        <v/>
      </c>
      <c r="Q288" s="291"/>
      <c r="R288" s="291"/>
      <c r="S288" s="287">
        <f>'Dry_Litterbag Placem_Collection'!E69</f>
        <v>0</v>
      </c>
      <c r="T288" s="287" t="str">
        <f>IF('Dry_Litterbag Placem_Collection'!G69="","",'Dry_Litterbag Placem_Collection'!G69)</f>
        <v/>
      </c>
      <c r="U288" s="288" t="str">
        <f t="shared" si="16"/>
        <v/>
      </c>
      <c r="V288" s="286" t="str">
        <f t="shared" si="19"/>
        <v/>
      </c>
      <c r="W288" s="286"/>
      <c r="X288" s="289" t="str">
        <f>IFERROR(INDEX(Rainfall_Dry!$O$2:$O$217,MATCH(B288, Rainfall_Dry!$A$2:$A$217,0)),"")</f>
        <v/>
      </c>
      <c r="Y288" s="270">
        <v>47.96</v>
      </c>
      <c r="Z288" s="270">
        <v>22.919999999999995</v>
      </c>
      <c r="AA288" s="270">
        <v>29.120000000000012</v>
      </c>
      <c r="AB288" s="271" t="s">
        <v>2691</v>
      </c>
      <c r="AC288" s="270">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t="str">
        <f>IFERROR(AVERAGE('Dry_Litterbag Placem_Collection'!O69,'Dry_Litterbag Placem_Collection'!R69),"")</f>
        <v/>
      </c>
      <c r="AI288" s="290" t="str">
        <f>IFERROR(AVERAGE('Dry_Litterbag Placem_Collection'!N69,'Dry_Litterbag Placem_Collection'!Q69),"")</f>
        <v/>
      </c>
      <c r="AJ288" s="289">
        <f>INDEX(Coordinates!$B$2:$B$197,MATCH(G288,Coordinates!$J$2:$J$197,0))</f>
        <v>-3.299434008</v>
      </c>
      <c r="AK288" s="289">
        <f>INDEX(Coordinates!$C$2:$C$197,MATCH(G288,Coordinates!$J$2:$J$197,0))</f>
        <v>34.848514960000003</v>
      </c>
      <c r="AL288" s="289" t="str">
        <f>IF(ISNUMBER(SEARCH("C", 'Dry_Litterbag Placem_Collection'!T69)),"YES","")</f>
        <v/>
      </c>
      <c r="AM288" s="289" t="str">
        <f>IF(ISNUMBER(SEARCH("H", 'Dry_Litterbag Placem_Collection'!T69)),"YES","")</f>
        <v/>
      </c>
      <c r="AN288" s="289" t="str">
        <f>IF(ISNUMBER(SEARCH("R", 'Dry_Litterbag Placem_Collection'!T69)),"YES","")</f>
        <v/>
      </c>
    </row>
    <row r="289" spans="1:40" ht="15" customHeight="1">
      <c r="A289" s="281" t="s">
        <v>2677</v>
      </c>
      <c r="B289" s="282">
        <f>'Dry_Litterbag Placem_Collection'!A70</f>
        <v>68</v>
      </c>
      <c r="C289" s="282" t="str">
        <f>'Dry_Litterbag Placem_Collection'!B70</f>
        <v>Maswa</v>
      </c>
      <c r="D289" s="282" t="s">
        <v>2677</v>
      </c>
      <c r="E289" s="282" t="s">
        <v>2679</v>
      </c>
      <c r="F289" s="282">
        <v>1</v>
      </c>
      <c r="G289" s="283" t="str">
        <f>'Dry_Litterbag Placem_Collection'!C70</f>
        <v>Dry_W1_T4</v>
      </c>
      <c r="H289" s="284" t="s">
        <v>2559</v>
      </c>
      <c r="I289" s="292" t="s">
        <v>298</v>
      </c>
      <c r="J289" s="282" t="str">
        <f>IF(ISBLANK('Dry_Litterbag Placem_Collection'!K70),"","R"&amp;""&amp;'Dry_Litterbag Placem_Collection'!K70)</f>
        <v>R815</v>
      </c>
      <c r="K289" s="286">
        <f>IFERROR(INDEX('Green_rooibos initial weight'!$C$5:$C$1749,MATCH(J289, 'Green_rooibos initial weight'!$A$5:$A$1749,0)),"")</f>
        <v>2.2130000000000001</v>
      </c>
      <c r="L289" s="286">
        <f t="shared" si="17"/>
        <v>1.9632000000000001</v>
      </c>
      <c r="M289" s="291"/>
      <c r="N289" s="291"/>
      <c r="O289" s="286">
        <f>IF(IFERROR(INDEX('Both teabags AfterDry'!$D$3:$D$900,MATCH(J289,'Both teabags AfterDry'!$A$3:$A$900,0)),"")="","",(IFERROR(INDEX('Both teabags AfterDry'!$D$3:$D$900,MATCH(J289,'Both teabags AfterDry'!$A$3:$A$900,0)),"")))</f>
        <v>1.9467000000000001</v>
      </c>
      <c r="P289" s="286">
        <f t="shared" si="18"/>
        <v>1.7961</v>
      </c>
      <c r="Q289" s="291"/>
      <c r="R289" s="291"/>
      <c r="S289" s="287">
        <f>'Dry_Litterbag Placem_Collection'!E70</f>
        <v>42937</v>
      </c>
      <c r="T289" s="287">
        <f>IF('Dry_Litterbag Placem_Collection'!G70="","",'Dry_Litterbag Placem_Collection'!G70)</f>
        <v>43005</v>
      </c>
      <c r="U289" s="288">
        <f t="shared" si="16"/>
        <v>68</v>
      </c>
      <c r="V289" s="286">
        <f t="shared" si="19"/>
        <v>0.16710000000000003</v>
      </c>
      <c r="W289" s="286"/>
      <c r="X289" s="289">
        <f>IFERROR(INDEX(Rainfall_Dry!$O$2:$O$217,MATCH(B289, Rainfall_Dry!$A$2:$A$217,0)),"")</f>
        <v>6.900000125</v>
      </c>
      <c r="Y289" s="270">
        <v>47.96</v>
      </c>
      <c r="Z289" s="270">
        <v>22.919999999999995</v>
      </c>
      <c r="AA289" s="270">
        <v>29.120000000000012</v>
      </c>
      <c r="AB289" s="271" t="s">
        <v>2691</v>
      </c>
      <c r="AC289" s="270">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f>IFERROR(AVERAGE('Dry_Litterbag Placem_Collection'!O70,'Dry_Litterbag Placem_Collection'!R70),"")</f>
        <v>7.75</v>
      </c>
      <c r="AI289" s="290">
        <f>IFERROR(AVERAGE('Dry_Litterbag Placem_Collection'!N70,'Dry_Litterbag Placem_Collection'!Q70),"")</f>
        <v>26.85</v>
      </c>
      <c r="AJ289" s="289">
        <f>INDEX(Coordinates!$B$2:$B$197,MATCH(G289,Coordinates!$J$2:$J$197,0))</f>
        <v>-3.2991180099999999</v>
      </c>
      <c r="AK289" s="289">
        <f>INDEX(Coordinates!$C$2:$C$197,MATCH(G289,Coordinates!$J$2:$J$197,0))</f>
        <v>34.84824699</v>
      </c>
      <c r="AL289" s="289" t="str">
        <f>IF(ISNUMBER(SEARCH("C", 'Dry_Litterbag Placem_Collection'!T70)),"YES","")</f>
        <v/>
      </c>
      <c r="AM289" s="289" t="str">
        <f>IF(ISNUMBER(SEARCH("H", 'Dry_Litterbag Placem_Collection'!T70)),"YES","")</f>
        <v/>
      </c>
      <c r="AN289" s="289" t="str">
        <f>IF(ISNUMBER(SEARCH("R", 'Dry_Litterbag Placem_Collection'!T70)),"YES","")</f>
        <v/>
      </c>
    </row>
    <row r="290" spans="1:40" ht="15" customHeight="1">
      <c r="A290" s="281" t="s">
        <v>2677</v>
      </c>
      <c r="B290" s="282">
        <f>'Dry_Litterbag Placem_Collection'!A71</f>
        <v>69</v>
      </c>
      <c r="C290" s="282" t="str">
        <f>'Dry_Litterbag Placem_Collection'!B71</f>
        <v>Maswa</v>
      </c>
      <c r="D290" s="282" t="s">
        <v>2677</v>
      </c>
      <c r="E290" s="282" t="s">
        <v>2679</v>
      </c>
      <c r="F290" s="282">
        <v>1</v>
      </c>
      <c r="G290" s="283" t="str">
        <f>'Dry_Litterbag Placem_Collection'!C71</f>
        <v>Dry_W1_T5</v>
      </c>
      <c r="H290" s="284" t="s">
        <v>2559</v>
      </c>
      <c r="I290" s="292" t="s">
        <v>298</v>
      </c>
      <c r="J290" s="282" t="str">
        <f>IF(ISBLANK('Dry_Litterbag Placem_Collection'!K71),"","R"&amp;""&amp;'Dry_Litterbag Placem_Collection'!K71)</f>
        <v>R741</v>
      </c>
      <c r="K290" s="286">
        <f>IFERROR(INDEX('Green_rooibos initial weight'!$C$5:$C$1749,MATCH(J290, 'Green_rooibos initial weight'!$A$5:$A$1749,0)),"")</f>
        <v>2.262</v>
      </c>
      <c r="L290" s="286">
        <f t="shared" si="17"/>
        <v>2.0122</v>
      </c>
      <c r="M290" s="291"/>
      <c r="N290" s="291"/>
      <c r="O290" s="286">
        <f>IF(IFERROR(INDEX('Both teabags AfterDry'!$D$3:$D$900,MATCH(J290,'Both teabags AfterDry'!$A$3:$A$900,0)),"")="","",(IFERROR(INDEX('Both teabags AfterDry'!$D$3:$D$900,MATCH(J290,'Both teabags AfterDry'!$A$3:$A$900,0)),"")))</f>
        <v>1.9702999999999999</v>
      </c>
      <c r="P290" s="286">
        <f t="shared" si="18"/>
        <v>1.8196999999999999</v>
      </c>
      <c r="Q290" s="291"/>
      <c r="R290" s="291"/>
      <c r="S290" s="287">
        <f>'Dry_Litterbag Placem_Collection'!E71</f>
        <v>42937</v>
      </c>
      <c r="T290" s="287">
        <f>IF('Dry_Litterbag Placem_Collection'!G71="","",'Dry_Litterbag Placem_Collection'!G71)</f>
        <v>43006</v>
      </c>
      <c r="U290" s="288">
        <f t="shared" si="16"/>
        <v>69</v>
      </c>
      <c r="V290" s="286">
        <f t="shared" si="19"/>
        <v>0.19250000000000012</v>
      </c>
      <c r="W290" s="286"/>
      <c r="X290" s="289">
        <f>IFERROR(INDEX(Rainfall_Dry!$O$2:$O$217,MATCH(B290, Rainfall_Dry!$A$2:$A$217,0)),"")</f>
        <v>6.900000125</v>
      </c>
      <c r="Y290" s="270">
        <v>47.96</v>
      </c>
      <c r="Z290" s="270">
        <v>22.919999999999995</v>
      </c>
      <c r="AA290" s="270">
        <v>29.120000000000012</v>
      </c>
      <c r="AB290" s="271" t="s">
        <v>2691</v>
      </c>
      <c r="AC290" s="270">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f>IFERROR(AVERAGE('Dry_Litterbag Placem_Collection'!O71,'Dry_Litterbag Placem_Collection'!R71),"")</f>
        <v>7.95</v>
      </c>
      <c r="AI290" s="290">
        <f>IFERROR(AVERAGE('Dry_Litterbag Placem_Collection'!N71,'Dry_Litterbag Placem_Collection'!Q71),"")</f>
        <v>26.55</v>
      </c>
      <c r="AJ290" s="289">
        <f>INDEX(Coordinates!$B$2:$B$197,MATCH(G290,Coordinates!$J$2:$J$197,0))</f>
        <v>-3.2993180030000002</v>
      </c>
      <c r="AK290" s="289">
        <f>INDEX(Coordinates!$C$2:$C$197,MATCH(G290,Coordinates!$J$2:$J$197,0))</f>
        <v>34.848235010000003</v>
      </c>
      <c r="AL290" s="289" t="str">
        <f>IF(ISNUMBER(SEARCH("C", 'Dry_Litterbag Placem_Collection'!T71)),"YES","")</f>
        <v>YES</v>
      </c>
      <c r="AM290" s="289" t="str">
        <f>IF(ISNUMBER(SEARCH("H", 'Dry_Litterbag Placem_Collection'!T71)),"YES","")</f>
        <v/>
      </c>
      <c r="AN290" s="289" t="str">
        <f>IF(ISNUMBER(SEARCH("R", 'Dry_Litterbag Placem_Collection'!T71)),"YES","")</f>
        <v/>
      </c>
    </row>
    <row r="291" spans="1:40" ht="15" customHeight="1">
      <c r="A291" s="281" t="s">
        <v>2677</v>
      </c>
      <c r="B291" s="282">
        <f>'Dry_Litterbag Placem_Collection'!A72</f>
        <v>70</v>
      </c>
      <c r="C291" s="282" t="str">
        <f>'Dry_Litterbag Placem_Collection'!B72</f>
        <v>Maswa</v>
      </c>
      <c r="D291" s="282" t="s">
        <v>2677</v>
      </c>
      <c r="E291" s="282" t="s">
        <v>2679</v>
      </c>
      <c r="F291" s="282">
        <v>1</v>
      </c>
      <c r="G291" s="283" t="str">
        <f>'Dry_Litterbag Placem_Collection'!C72</f>
        <v>Dry_W1_T6</v>
      </c>
      <c r="H291" s="284" t="s">
        <v>2559</v>
      </c>
      <c r="I291" s="292" t="s">
        <v>298</v>
      </c>
      <c r="J291" s="282" t="str">
        <f>IF(ISBLANK('Dry_Litterbag Placem_Collection'!K72),"","R"&amp;""&amp;'Dry_Litterbag Placem_Collection'!K72)</f>
        <v>R294</v>
      </c>
      <c r="K291" s="286">
        <f>IFERROR(INDEX('Green_rooibos initial weight'!$C$5:$C$1749,MATCH(J291, 'Green_rooibos initial weight'!$A$5:$A$1749,0)),"")</f>
        <v>2.226</v>
      </c>
      <c r="L291" s="286">
        <f t="shared" si="17"/>
        <v>1.9762</v>
      </c>
      <c r="M291" s="291"/>
      <c r="N291" s="291"/>
      <c r="O291" s="286">
        <f>IF(IFERROR(INDEX('Both teabags AfterDry'!$D$3:$D$900,MATCH(J291,'Both teabags AfterDry'!$A$3:$A$900,0)),"")="","",(IFERROR(INDEX('Both teabags AfterDry'!$D$3:$D$900,MATCH(J291,'Both teabags AfterDry'!$A$3:$A$900,0)),"")))</f>
        <v>0.51</v>
      </c>
      <c r="P291" s="286">
        <f t="shared" si="18"/>
        <v>0.3594</v>
      </c>
      <c r="Q291" s="291"/>
      <c r="R291" s="291"/>
      <c r="S291" s="287">
        <f>'Dry_Litterbag Placem_Collection'!E72</f>
        <v>42937</v>
      </c>
      <c r="T291" s="287">
        <f>IF('Dry_Litterbag Placem_Collection'!G72="","",'Dry_Litterbag Placem_Collection'!G72)</f>
        <v>43006</v>
      </c>
      <c r="U291" s="288">
        <f t="shared" si="16"/>
        <v>69</v>
      </c>
      <c r="V291" s="286">
        <f t="shared" si="19"/>
        <v>1.6168</v>
      </c>
      <c r="W291" s="286"/>
      <c r="X291" s="289">
        <f>IFERROR(INDEX(Rainfall_Dry!$O$2:$O$217,MATCH(B291, Rainfall_Dry!$A$2:$A$217,0)),"")</f>
        <v>6.900000125</v>
      </c>
      <c r="Y291" s="270">
        <v>47.96</v>
      </c>
      <c r="Z291" s="270">
        <v>22.919999999999995</v>
      </c>
      <c r="AA291" s="270">
        <v>29.120000000000012</v>
      </c>
      <c r="AB291" s="271" t="s">
        <v>2691</v>
      </c>
      <c r="AC291" s="270">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f>IFERROR(AVERAGE('Dry_Litterbag Placem_Collection'!O72,'Dry_Litterbag Placem_Collection'!R72),"")</f>
        <v>8.8000000000000007</v>
      </c>
      <c r="AI291" s="290">
        <f>IFERROR(AVERAGE('Dry_Litterbag Placem_Collection'!N72,'Dry_Litterbag Placem_Collection'!Q72),"")</f>
        <v>27.200000000000003</v>
      </c>
      <c r="AJ291" s="289">
        <f>INDEX(Coordinates!$B$2:$B$197,MATCH(G291,Coordinates!$J$2:$J$197,0))</f>
        <v>-3.299381034</v>
      </c>
      <c r="AK291" s="289">
        <f>INDEX(Coordinates!$C$2:$C$197,MATCH(G291,Coordinates!$J$2:$J$197,0))</f>
        <v>34.848312040000003</v>
      </c>
      <c r="AL291" s="289" t="str">
        <f>IF(ISNUMBER(SEARCH("C", 'Dry_Litterbag Placem_Collection'!T72)),"YES","")</f>
        <v>YES</v>
      </c>
      <c r="AM291" s="289" t="str">
        <f>IF(ISNUMBER(SEARCH("H", 'Dry_Litterbag Placem_Collection'!T72)),"YES","")</f>
        <v>YES</v>
      </c>
      <c r="AN291" s="289" t="str">
        <f>IF(ISNUMBER(SEARCH("R", 'Dry_Litterbag Placem_Collection'!T72)),"YES","")</f>
        <v/>
      </c>
    </row>
    <row r="292" spans="1:40" ht="15" customHeight="1">
      <c r="A292" s="281" t="s">
        <v>2677</v>
      </c>
      <c r="B292" s="282">
        <f>'Dry_Litterbag Placem_Collection'!A73</f>
        <v>71</v>
      </c>
      <c r="C292" s="282" t="str">
        <f>'Dry_Litterbag Placem_Collection'!B73</f>
        <v>Maswa</v>
      </c>
      <c r="D292" s="282" t="s">
        <v>2677</v>
      </c>
      <c r="E292" s="282" t="s">
        <v>2679</v>
      </c>
      <c r="F292" s="282">
        <v>1</v>
      </c>
      <c r="G292" s="283" t="str">
        <f>'Dry_Litterbag Placem_Collection'!C73</f>
        <v>Dry_W1_T7</v>
      </c>
      <c r="H292" s="284" t="s">
        <v>2559</v>
      </c>
      <c r="I292" s="292" t="s">
        <v>298</v>
      </c>
      <c r="J292" s="282" t="str">
        <f>IF(ISBLANK('Dry_Litterbag Placem_Collection'!K73),"","R"&amp;""&amp;'Dry_Litterbag Placem_Collection'!K73)</f>
        <v>R761</v>
      </c>
      <c r="K292" s="286">
        <f>IFERROR(INDEX('Green_rooibos initial weight'!$C$5:$C$1749,MATCH(J292, 'Green_rooibos initial weight'!$A$5:$A$1749,0)),"")</f>
        <v>2.1509999999999998</v>
      </c>
      <c r="L292" s="286">
        <f t="shared" si="17"/>
        <v>1.9011999999999998</v>
      </c>
      <c r="M292" s="291"/>
      <c r="N292" s="291"/>
      <c r="O292" s="286">
        <f>IF(IFERROR(INDEX('Both teabags AfterDry'!$D$3:$D$900,MATCH(J292,'Both teabags AfterDry'!$A$3:$A$900,0)),"")="","",(IFERROR(INDEX('Both teabags AfterDry'!$D$3:$D$900,MATCH(J292,'Both teabags AfterDry'!$A$3:$A$900,0)),"")))</f>
        <v>1.9017999999999999</v>
      </c>
      <c r="P292" s="286">
        <f t="shared" si="18"/>
        <v>1.7511999999999999</v>
      </c>
      <c r="Q292" s="291"/>
      <c r="R292" s="291"/>
      <c r="S292" s="287">
        <f>'Dry_Litterbag Placem_Collection'!E73</f>
        <v>42937</v>
      </c>
      <c r="T292" s="287">
        <f>IF('Dry_Litterbag Placem_Collection'!G73="","",'Dry_Litterbag Placem_Collection'!G73)</f>
        <v>43006</v>
      </c>
      <c r="U292" s="288">
        <f t="shared" si="16"/>
        <v>69</v>
      </c>
      <c r="V292" s="286">
        <f t="shared" si="19"/>
        <v>0.14999999999999991</v>
      </c>
      <c r="W292" s="286"/>
      <c r="X292" s="289">
        <f>IFERROR(INDEX(Rainfall_Dry!$O$2:$O$217,MATCH(B292, Rainfall_Dry!$A$2:$A$217,0)),"")</f>
        <v>6.900000125</v>
      </c>
      <c r="Y292" s="270">
        <v>47.96</v>
      </c>
      <c r="Z292" s="270">
        <v>22.919999999999995</v>
      </c>
      <c r="AA292" s="270">
        <v>29.120000000000012</v>
      </c>
      <c r="AB292" s="271" t="s">
        <v>2691</v>
      </c>
      <c r="AC292" s="270">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f>IFERROR(AVERAGE('Dry_Litterbag Placem_Collection'!O73,'Dry_Litterbag Placem_Collection'!R73),"")</f>
        <v>9.9499999999999993</v>
      </c>
      <c r="AI292" s="290">
        <f>IFERROR(AVERAGE('Dry_Litterbag Placem_Collection'!N73,'Dry_Litterbag Placem_Collection'!Q73),"")</f>
        <v>27.6</v>
      </c>
      <c r="AJ292" s="289">
        <f>INDEX(Coordinates!$B$2:$B$197,MATCH(G292,Coordinates!$J$2:$J$197,0))</f>
        <v>-3.2992429849999998</v>
      </c>
      <c r="AK292" s="289">
        <f>INDEX(Coordinates!$C$2:$C$197,MATCH(G292,Coordinates!$J$2:$J$197,0))</f>
        <v>34.847900989999999</v>
      </c>
      <c r="AL292" s="289" t="str">
        <f>IF(ISNUMBER(SEARCH("C", 'Dry_Litterbag Placem_Collection'!T73)),"YES","")</f>
        <v/>
      </c>
      <c r="AM292" s="289" t="str">
        <f>IF(ISNUMBER(SEARCH("H", 'Dry_Litterbag Placem_Collection'!T73)),"YES","")</f>
        <v/>
      </c>
      <c r="AN292" s="289" t="str">
        <f>IF(ISNUMBER(SEARCH("R", 'Dry_Litterbag Placem_Collection'!T73)),"YES","")</f>
        <v/>
      </c>
    </row>
    <row r="293" spans="1:40" ht="15" customHeight="1">
      <c r="A293" s="281" t="s">
        <v>2677</v>
      </c>
      <c r="B293" s="282">
        <f>'Dry_Litterbag Placem_Collection'!A74</f>
        <v>72</v>
      </c>
      <c r="C293" s="282" t="str">
        <f>'Dry_Litterbag Placem_Collection'!B74</f>
        <v>Maswa</v>
      </c>
      <c r="D293" s="282" t="s">
        <v>2677</v>
      </c>
      <c r="E293" s="282" t="s">
        <v>2679</v>
      </c>
      <c r="F293" s="282">
        <v>1</v>
      </c>
      <c r="G293" s="283" t="str">
        <f>'Dry_Litterbag Placem_Collection'!C74</f>
        <v>Dry_W1_T8</v>
      </c>
      <c r="H293" s="284" t="s">
        <v>2559</v>
      </c>
      <c r="I293" s="292" t="s">
        <v>298</v>
      </c>
      <c r="J293" s="282" t="str">
        <f>IF(ISBLANK('Dry_Litterbag Placem_Collection'!K74),"","R"&amp;""&amp;'Dry_Litterbag Placem_Collection'!K74)</f>
        <v>R780</v>
      </c>
      <c r="K293" s="286">
        <f>IFERROR(INDEX('Green_rooibos initial weight'!$C$5:$C$1749,MATCH(J293, 'Green_rooibos initial weight'!$A$5:$A$1749,0)),"")</f>
        <v>2.19</v>
      </c>
      <c r="L293" s="286">
        <f t="shared" si="17"/>
        <v>1.9401999999999999</v>
      </c>
      <c r="M293" s="291"/>
      <c r="N293" s="291"/>
      <c r="O293" s="286">
        <f>IF(IFERROR(INDEX('Both teabags AfterDry'!$D$3:$D$900,MATCH(J293,'Both teabags AfterDry'!$A$3:$A$900,0)),"")="","",(IFERROR(INDEX('Both teabags AfterDry'!$D$3:$D$900,MATCH(J293,'Both teabags AfterDry'!$A$3:$A$900,0)),"")))</f>
        <v>1.9477</v>
      </c>
      <c r="P293" s="286">
        <f t="shared" si="18"/>
        <v>1.7970999999999999</v>
      </c>
      <c r="Q293" s="291"/>
      <c r="R293" s="291"/>
      <c r="S293" s="287">
        <f>'Dry_Litterbag Placem_Collection'!E74</f>
        <v>42937</v>
      </c>
      <c r="T293" s="287">
        <f>IF('Dry_Litterbag Placem_Collection'!G74="","",'Dry_Litterbag Placem_Collection'!G74)</f>
        <v>43006</v>
      </c>
      <c r="U293" s="288">
        <f t="shared" si="16"/>
        <v>69</v>
      </c>
      <c r="V293" s="286">
        <f t="shared" si="19"/>
        <v>0.1431</v>
      </c>
      <c r="W293" s="286"/>
      <c r="X293" s="289">
        <f>IFERROR(INDEX(Rainfall_Dry!$O$2:$O$217,MATCH(B293, Rainfall_Dry!$A$2:$A$217,0)),"")</f>
        <v>6.900000125</v>
      </c>
      <c r="Y293" s="270">
        <v>47.96</v>
      </c>
      <c r="Z293" s="270">
        <v>22.919999999999995</v>
      </c>
      <c r="AA293" s="270">
        <v>29.120000000000012</v>
      </c>
      <c r="AB293" s="271" t="s">
        <v>2691</v>
      </c>
      <c r="AC293" s="270">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f>IFERROR(AVERAGE('Dry_Litterbag Placem_Collection'!O74,'Dry_Litterbag Placem_Collection'!R74),"")</f>
        <v>9.5</v>
      </c>
      <c r="AI293" s="290">
        <f>IFERROR(AVERAGE('Dry_Litterbag Placem_Collection'!N74,'Dry_Litterbag Placem_Collection'!Q74),"")</f>
        <v>26.35</v>
      </c>
      <c r="AJ293" s="289">
        <f>INDEX(Coordinates!$B$2:$B$197,MATCH(G293,Coordinates!$J$2:$J$197,0))</f>
        <v>-3.2996540329999999</v>
      </c>
      <c r="AK293" s="289">
        <f>INDEX(Coordinates!$C$2:$C$197,MATCH(G293,Coordinates!$J$2:$J$197,0))</f>
        <v>34.848151020000003</v>
      </c>
      <c r="AL293" s="289" t="str">
        <f>IF(ISNUMBER(SEARCH("C", 'Dry_Litterbag Placem_Collection'!T74)),"YES","")</f>
        <v/>
      </c>
      <c r="AM293" s="289" t="str">
        <f>IF(ISNUMBER(SEARCH("H", 'Dry_Litterbag Placem_Collection'!T74)),"YES","")</f>
        <v/>
      </c>
      <c r="AN293" s="289" t="str">
        <f>IF(ISNUMBER(SEARCH("R", 'Dry_Litterbag Placem_Collection'!T74)),"YES","")</f>
        <v/>
      </c>
    </row>
    <row r="294" spans="1:40" ht="15" customHeight="1">
      <c r="A294" s="281" t="s">
        <v>2677</v>
      </c>
      <c r="B294" s="282">
        <f>'Dry_Litterbag Placem_Collection'!A75</f>
        <v>73</v>
      </c>
      <c r="C294" s="282" t="str">
        <f>'Dry_Litterbag Placem_Collection'!B75</f>
        <v>Maswa</v>
      </c>
      <c r="D294" s="282" t="s">
        <v>2677</v>
      </c>
      <c r="E294" s="282" t="s">
        <v>2679</v>
      </c>
      <c r="F294" s="282">
        <v>2</v>
      </c>
      <c r="G294" s="283" t="str">
        <f>'Dry_Litterbag Placem_Collection'!C75</f>
        <v>Dry_W2_T1</v>
      </c>
      <c r="H294" s="284" t="s">
        <v>2559</v>
      </c>
      <c r="I294" s="292" t="s">
        <v>298</v>
      </c>
      <c r="J294" s="282" t="str">
        <f>IF(ISBLANK('Dry_Litterbag Placem_Collection'!K75),"","R"&amp;""&amp;'Dry_Litterbag Placem_Collection'!K75)</f>
        <v>R730</v>
      </c>
      <c r="K294" s="286">
        <f>IFERROR(INDEX('Green_rooibos initial weight'!$C$5:$C$1749,MATCH(J294, 'Green_rooibos initial weight'!$A$5:$A$1749,0)),"")</f>
        <v>2.1509999999999998</v>
      </c>
      <c r="L294" s="286">
        <f t="shared" si="17"/>
        <v>1.9011999999999998</v>
      </c>
      <c r="M294" s="291"/>
      <c r="N294" s="291"/>
      <c r="O294" s="286" t="str">
        <f>IF(IFERROR(INDEX('Both teabags AfterDry'!$D$3:$D$900,MATCH(J294,'Both teabags AfterDry'!$A$3:$A$900,0)),"")="","",(IFERROR(INDEX('Both teabags AfterDry'!$D$3:$D$900,MATCH(J294,'Both teabags AfterDry'!$A$3:$A$900,0)),"")))</f>
        <v/>
      </c>
      <c r="P294" s="286" t="str">
        <f t="shared" si="18"/>
        <v/>
      </c>
      <c r="Q294" s="291"/>
      <c r="R294" s="291"/>
      <c r="S294" s="287">
        <f>'Dry_Litterbag Placem_Collection'!E75</f>
        <v>42937</v>
      </c>
      <c r="T294" s="287">
        <f>IF('Dry_Litterbag Placem_Collection'!G75="","",'Dry_Litterbag Placem_Collection'!G75)</f>
        <v>43006</v>
      </c>
      <c r="U294" s="288">
        <f t="shared" si="16"/>
        <v>69</v>
      </c>
      <c r="V294" s="286" t="str">
        <f t="shared" si="19"/>
        <v/>
      </c>
      <c r="W294" s="286"/>
      <c r="X294" s="289">
        <f>IFERROR(INDEX(Rainfall_Dry!$O$2:$O$217,MATCH(B294, Rainfall_Dry!$A$2:$A$217,0)),"")</f>
        <v>6.900000125</v>
      </c>
      <c r="Y294" s="270">
        <v>45.272914521112256</v>
      </c>
      <c r="Z294" s="270">
        <v>23.604531410916575</v>
      </c>
      <c r="AA294" s="270">
        <v>31.122554067971166</v>
      </c>
      <c r="AB294" s="271" t="s">
        <v>2691</v>
      </c>
      <c r="AC294" s="270">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f>IFERROR(AVERAGE('Dry_Litterbag Placem_Collection'!O75,'Dry_Litterbag Placem_Collection'!R75),"")</f>
        <v>9.5500000000000007</v>
      </c>
      <c r="AI294" s="290">
        <f>IFERROR(AVERAGE('Dry_Litterbag Placem_Collection'!N75,'Dry_Litterbag Placem_Collection'!Q75),"")</f>
        <v>28.35</v>
      </c>
      <c r="AJ294" s="289">
        <f>INDEX(Coordinates!$B$2:$B$197,MATCH(G294,Coordinates!$J$2:$J$197,0))</f>
        <v>-3.3025860229999999</v>
      </c>
      <c r="AK294" s="289">
        <f>INDEX(Coordinates!$C$2:$C$197,MATCH(G294,Coordinates!$J$2:$J$197,0))</f>
        <v>34.848048009999999</v>
      </c>
      <c r="AL294" s="289" t="str">
        <f>IF(ISNUMBER(SEARCH("C", 'Dry_Litterbag Placem_Collection'!T75)),"YES","")</f>
        <v/>
      </c>
      <c r="AM294" s="289" t="str">
        <f>IF(ISNUMBER(SEARCH("H", 'Dry_Litterbag Placem_Collection'!T75)),"YES","")</f>
        <v/>
      </c>
      <c r="AN294" s="289" t="str">
        <f>IF(ISNUMBER(SEARCH("R", 'Dry_Litterbag Placem_Collection'!T75)),"YES","")</f>
        <v/>
      </c>
    </row>
    <row r="295" spans="1:40" ht="15" customHeight="1">
      <c r="A295" s="281" t="s">
        <v>2677</v>
      </c>
      <c r="B295" s="282">
        <f>'Dry_Litterbag Placem_Collection'!A76</f>
        <v>74</v>
      </c>
      <c r="C295" s="282" t="str">
        <f>'Dry_Litterbag Placem_Collection'!B76</f>
        <v>Maswa</v>
      </c>
      <c r="D295" s="282" t="s">
        <v>2677</v>
      </c>
      <c r="E295" s="282" t="s">
        <v>2679</v>
      </c>
      <c r="F295" s="282">
        <v>2</v>
      </c>
      <c r="G295" s="283" t="str">
        <f>'Dry_Litterbag Placem_Collection'!C76</f>
        <v>Dry_W2_T2</v>
      </c>
      <c r="H295" s="284" t="s">
        <v>2559</v>
      </c>
      <c r="I295" s="292" t="s">
        <v>298</v>
      </c>
      <c r="J295" s="282" t="str">
        <f>IF(ISBLANK('Dry_Litterbag Placem_Collection'!K76),"","R"&amp;""&amp;'Dry_Litterbag Placem_Collection'!K76)</f>
        <v>R825</v>
      </c>
      <c r="K295" s="286">
        <f>IFERROR(INDEX('Green_rooibos initial weight'!$C$5:$C$1749,MATCH(J295, 'Green_rooibos initial weight'!$A$5:$A$1749,0)),"")</f>
        <v>2.1419999999999999</v>
      </c>
      <c r="L295" s="286">
        <f t="shared" si="17"/>
        <v>1.8921999999999999</v>
      </c>
      <c r="M295" s="291"/>
      <c r="N295" s="291"/>
      <c r="O295" s="286">
        <f>IF(IFERROR(INDEX('Both teabags AfterDry'!$D$3:$D$900,MATCH(J295,'Both teabags AfterDry'!$A$3:$A$900,0)),"")="","",(IFERROR(INDEX('Both teabags AfterDry'!$D$3:$D$900,MATCH(J295,'Both teabags AfterDry'!$A$3:$A$900,0)),"")))</f>
        <v>1.8925000000000001</v>
      </c>
      <c r="P295" s="286">
        <f t="shared" si="18"/>
        <v>1.7419</v>
      </c>
      <c r="Q295" s="291"/>
      <c r="R295" s="291"/>
      <c r="S295" s="287">
        <f>'Dry_Litterbag Placem_Collection'!E76</f>
        <v>42937</v>
      </c>
      <c r="T295" s="287">
        <f>IF('Dry_Litterbag Placem_Collection'!G76="","",'Dry_Litterbag Placem_Collection'!G76)</f>
        <v>43006</v>
      </c>
      <c r="U295" s="288">
        <f t="shared" si="16"/>
        <v>69</v>
      </c>
      <c r="V295" s="286">
        <f t="shared" si="19"/>
        <v>0.15029999999999988</v>
      </c>
      <c r="W295" s="286"/>
      <c r="X295" s="289">
        <f>IFERROR(INDEX(Rainfall_Dry!$O$2:$O$217,MATCH(B295, Rainfall_Dry!$A$2:$A$217,0)),"")</f>
        <v>6.900000125</v>
      </c>
      <c r="Y295" s="270">
        <v>45.272914521112256</v>
      </c>
      <c r="Z295" s="270">
        <v>23.604531410916575</v>
      </c>
      <c r="AA295" s="270">
        <v>31.122554067971166</v>
      </c>
      <c r="AB295" s="271" t="s">
        <v>2691</v>
      </c>
      <c r="AC295" s="270">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f>IFERROR(AVERAGE('Dry_Litterbag Placem_Collection'!O76,'Dry_Litterbag Placem_Collection'!R76),"")</f>
        <v>10.8</v>
      </c>
      <c r="AI295" s="290">
        <f>IFERROR(AVERAGE('Dry_Litterbag Placem_Collection'!N76,'Dry_Litterbag Placem_Collection'!Q76),"")</f>
        <v>28.1</v>
      </c>
      <c r="AJ295" s="289">
        <f>INDEX(Coordinates!$B$2:$B$197,MATCH(G295,Coordinates!$J$2:$J$197,0))</f>
        <v>-3.3025779759999998</v>
      </c>
      <c r="AK295" s="289">
        <f>INDEX(Coordinates!$C$2:$C$197,MATCH(G295,Coordinates!$J$2:$J$197,0))</f>
        <v>34.848041969999997</v>
      </c>
      <c r="AL295" s="289" t="str">
        <f>IF(ISNUMBER(SEARCH("C", 'Dry_Litterbag Placem_Collection'!T76)),"YES","")</f>
        <v/>
      </c>
      <c r="AM295" s="289" t="str">
        <f>IF(ISNUMBER(SEARCH("H", 'Dry_Litterbag Placem_Collection'!T76)),"YES","")</f>
        <v/>
      </c>
      <c r="AN295" s="289" t="str">
        <f>IF(ISNUMBER(SEARCH("R", 'Dry_Litterbag Placem_Collection'!T76)),"YES","")</f>
        <v/>
      </c>
    </row>
    <row r="296" spans="1:40" ht="15" customHeight="1">
      <c r="A296" s="281" t="s">
        <v>2677</v>
      </c>
      <c r="B296" s="282">
        <f>'Dry_Litterbag Placem_Collection'!A77</f>
        <v>75</v>
      </c>
      <c r="C296" s="282" t="str">
        <f>'Dry_Litterbag Placem_Collection'!B77</f>
        <v>Maswa</v>
      </c>
      <c r="D296" s="282" t="s">
        <v>2677</v>
      </c>
      <c r="E296" s="282" t="s">
        <v>2679</v>
      </c>
      <c r="F296" s="282">
        <v>2</v>
      </c>
      <c r="G296" s="283" t="str">
        <f>'Dry_Litterbag Placem_Collection'!C77</f>
        <v>Dry_W2_T3</v>
      </c>
      <c r="H296" s="284" t="s">
        <v>2559</v>
      </c>
      <c r="I296" s="292" t="s">
        <v>298</v>
      </c>
      <c r="J296" s="282" t="str">
        <f>IF(ISBLANK('Dry_Litterbag Placem_Collection'!K77),"","R"&amp;""&amp;'Dry_Litterbag Placem_Collection'!K77)</f>
        <v>R840</v>
      </c>
      <c r="K296" s="286">
        <f>IFERROR(INDEX('Green_rooibos initial weight'!$C$5:$C$1749,MATCH(J296, 'Green_rooibos initial weight'!$A$5:$A$1749,0)),"")</f>
        <v>2.3010000000000002</v>
      </c>
      <c r="L296" s="286">
        <f t="shared" si="17"/>
        <v>2.0512000000000001</v>
      </c>
      <c r="M296" s="291"/>
      <c r="N296" s="291"/>
      <c r="O296" s="286">
        <f>IF(IFERROR(INDEX('Both teabags AfterDry'!$D$3:$D$900,MATCH(J296,'Both teabags AfterDry'!$A$3:$A$900,0)),"")="","",(IFERROR(INDEX('Both teabags AfterDry'!$D$3:$D$900,MATCH(J296,'Both teabags AfterDry'!$A$3:$A$900,0)),"")))</f>
        <v>2.0405000000000002</v>
      </c>
      <c r="P296" s="286">
        <f t="shared" si="18"/>
        <v>1.8899000000000001</v>
      </c>
      <c r="Q296" s="291"/>
      <c r="R296" s="291"/>
      <c r="S296" s="287">
        <f>'Dry_Litterbag Placem_Collection'!E77</f>
        <v>42937</v>
      </c>
      <c r="T296" s="287">
        <f>IF('Dry_Litterbag Placem_Collection'!G77="","",'Dry_Litterbag Placem_Collection'!G77)</f>
        <v>43006</v>
      </c>
      <c r="U296" s="288">
        <f t="shared" si="16"/>
        <v>69</v>
      </c>
      <c r="V296" s="286">
        <f t="shared" si="19"/>
        <v>0.1613</v>
      </c>
      <c r="W296" s="286"/>
      <c r="X296" s="289">
        <f>IFERROR(INDEX(Rainfall_Dry!$O$2:$O$217,MATCH(B296, Rainfall_Dry!$A$2:$A$217,0)),"")</f>
        <v>6.900000125</v>
      </c>
      <c r="Y296" s="270">
        <v>45.272914521112256</v>
      </c>
      <c r="Z296" s="270">
        <v>23.604531410916575</v>
      </c>
      <c r="AA296" s="270">
        <v>31.122554067971166</v>
      </c>
      <c r="AB296" s="271" t="s">
        <v>2691</v>
      </c>
      <c r="AC296" s="270">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f>IFERROR(AVERAGE('Dry_Litterbag Placem_Collection'!O77,'Dry_Litterbag Placem_Collection'!R77),"")</f>
        <v>12.3</v>
      </c>
      <c r="AI296" s="290">
        <f>IFERROR(AVERAGE('Dry_Litterbag Placem_Collection'!N77,'Dry_Litterbag Placem_Collection'!Q77),"")</f>
        <v>27.200000000000003</v>
      </c>
      <c r="AJ296" s="289">
        <f>INDEX(Coordinates!$B$2:$B$197,MATCH(G296,Coordinates!$J$2:$J$197,0))</f>
        <v>-3.302687025</v>
      </c>
      <c r="AK296" s="289">
        <f>INDEX(Coordinates!$C$2:$C$197,MATCH(G296,Coordinates!$J$2:$J$197,0))</f>
        <v>34.847926970000003</v>
      </c>
      <c r="AL296" s="289" t="str">
        <f>IF(ISNUMBER(SEARCH("C", 'Dry_Litterbag Placem_Collection'!T77)),"YES","")</f>
        <v/>
      </c>
      <c r="AM296" s="289" t="str">
        <f>IF(ISNUMBER(SEARCH("H", 'Dry_Litterbag Placem_Collection'!T77)),"YES","")</f>
        <v/>
      </c>
      <c r="AN296" s="289" t="str">
        <f>IF(ISNUMBER(SEARCH("R", 'Dry_Litterbag Placem_Collection'!T77)),"YES","")</f>
        <v/>
      </c>
    </row>
    <row r="297" spans="1:40" ht="15" customHeight="1">
      <c r="A297" s="281" t="s">
        <v>2677</v>
      </c>
      <c r="B297" s="282">
        <f>'Dry_Litterbag Placem_Collection'!A78</f>
        <v>76</v>
      </c>
      <c r="C297" s="282" t="str">
        <f>'Dry_Litterbag Placem_Collection'!B78</f>
        <v>Maswa</v>
      </c>
      <c r="D297" s="282" t="s">
        <v>2677</v>
      </c>
      <c r="E297" s="282" t="s">
        <v>2679</v>
      </c>
      <c r="F297" s="282">
        <v>2</v>
      </c>
      <c r="G297" s="283" t="str">
        <f>'Dry_Litterbag Placem_Collection'!C78</f>
        <v>Dry_W2_T4</v>
      </c>
      <c r="H297" s="284" t="s">
        <v>2559</v>
      </c>
      <c r="I297" s="292" t="s">
        <v>298</v>
      </c>
      <c r="J297" s="282" t="str">
        <f>IF(ISBLANK('Dry_Litterbag Placem_Collection'!K78),"","R"&amp;""&amp;'Dry_Litterbag Placem_Collection'!K78)</f>
        <v>R770</v>
      </c>
      <c r="K297" s="286">
        <f>IFERROR(INDEX('Green_rooibos initial weight'!$C$5:$C$1749,MATCH(J297, 'Green_rooibos initial weight'!$A$5:$A$1749,0)),"")</f>
        <v>2.206</v>
      </c>
      <c r="L297" s="286">
        <f t="shared" si="17"/>
        <v>1.9561999999999999</v>
      </c>
      <c r="M297" s="291"/>
      <c r="N297" s="291"/>
      <c r="O297" s="286">
        <f>IF(IFERROR(INDEX('Both teabags AfterDry'!$D$3:$D$900,MATCH(J297,'Both teabags AfterDry'!$A$3:$A$900,0)),"")="","",(IFERROR(INDEX('Both teabags AfterDry'!$D$3:$D$900,MATCH(J297,'Both teabags AfterDry'!$A$3:$A$900,0)),"")))</f>
        <v>1.9444999999999999</v>
      </c>
      <c r="P297" s="286">
        <f t="shared" si="18"/>
        <v>1.7938999999999998</v>
      </c>
      <c r="Q297" s="291"/>
      <c r="R297" s="291"/>
      <c r="S297" s="287">
        <f>'Dry_Litterbag Placem_Collection'!E78</f>
        <v>42937</v>
      </c>
      <c r="T297" s="287">
        <f>IF('Dry_Litterbag Placem_Collection'!G78="","",'Dry_Litterbag Placem_Collection'!G78)</f>
        <v>43006</v>
      </c>
      <c r="U297" s="288">
        <f t="shared" si="16"/>
        <v>69</v>
      </c>
      <c r="V297" s="286">
        <f t="shared" si="19"/>
        <v>0.16230000000000011</v>
      </c>
      <c r="W297" s="286"/>
      <c r="X297" s="289">
        <f>IFERROR(INDEX(Rainfall_Dry!$O$2:$O$217,MATCH(B297, Rainfall_Dry!$A$2:$A$217,0)),"")</f>
        <v>6.900000125</v>
      </c>
      <c r="Y297" s="270">
        <v>45.272914521112256</v>
      </c>
      <c r="Z297" s="270">
        <v>23.604531410916575</v>
      </c>
      <c r="AA297" s="270">
        <v>31.122554067971166</v>
      </c>
      <c r="AB297" s="271" t="s">
        <v>2691</v>
      </c>
      <c r="AC297" s="270">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f>IFERROR(AVERAGE('Dry_Litterbag Placem_Collection'!O78,'Dry_Litterbag Placem_Collection'!R78),"")</f>
        <v>11.1</v>
      </c>
      <c r="AI297" s="290">
        <f>IFERROR(AVERAGE('Dry_Litterbag Placem_Collection'!N78,'Dry_Litterbag Placem_Collection'!Q78),"")</f>
        <v>27.75</v>
      </c>
      <c r="AJ297" s="289">
        <f>INDEX(Coordinates!$B$2:$B$197,MATCH(G297,Coordinates!$J$2:$J$197,0))</f>
        <v>-3.3024560190000001</v>
      </c>
      <c r="AK297" s="289">
        <f>INDEX(Coordinates!$C$2:$C$197,MATCH(G297,Coordinates!$J$2:$J$197,0))</f>
        <v>34.847871990000002</v>
      </c>
      <c r="AL297" s="289" t="str">
        <f>IF(ISNUMBER(SEARCH("C", 'Dry_Litterbag Placem_Collection'!T78)),"YES","")</f>
        <v/>
      </c>
      <c r="AM297" s="289" t="str">
        <f>IF(ISNUMBER(SEARCH("H", 'Dry_Litterbag Placem_Collection'!T78)),"YES","")</f>
        <v/>
      </c>
      <c r="AN297" s="289" t="str">
        <f>IF(ISNUMBER(SEARCH("R", 'Dry_Litterbag Placem_Collection'!T78)),"YES","")</f>
        <v/>
      </c>
    </row>
    <row r="298" spans="1:40" ht="15" customHeight="1">
      <c r="A298" s="281" t="s">
        <v>2677</v>
      </c>
      <c r="B298" s="282">
        <f>'Dry_Litterbag Placem_Collection'!A79</f>
        <v>77</v>
      </c>
      <c r="C298" s="282" t="str">
        <f>'Dry_Litterbag Placem_Collection'!B79</f>
        <v>Maswa</v>
      </c>
      <c r="D298" s="282" t="s">
        <v>2677</v>
      </c>
      <c r="E298" s="282" t="s">
        <v>2679</v>
      </c>
      <c r="F298" s="282">
        <v>2</v>
      </c>
      <c r="G298" s="283" t="str">
        <f>'Dry_Litterbag Placem_Collection'!C79</f>
        <v>Dry_W2_T5</v>
      </c>
      <c r="H298" s="284" t="s">
        <v>2559</v>
      </c>
      <c r="I298" s="292" t="s">
        <v>298</v>
      </c>
      <c r="J298" s="282" t="str">
        <f>IF(ISBLANK('Dry_Litterbag Placem_Collection'!K79),"","R"&amp;""&amp;'Dry_Litterbag Placem_Collection'!K79)</f>
        <v/>
      </c>
      <c r="K298" s="286" t="str">
        <f>IFERROR(INDEX('Green_rooibos initial weight'!$C$5:$C$1749,MATCH(J298, 'Green_rooibos initial weight'!$A$5:$A$1749,0)),"")</f>
        <v/>
      </c>
      <c r="L298" s="286" t="str">
        <f t="shared" si="17"/>
        <v/>
      </c>
      <c r="M298" s="291"/>
      <c r="N298" s="291"/>
      <c r="O298" s="286" t="str">
        <f>IF(IFERROR(INDEX('Both teabags AfterDry'!$D$3:$D$900,MATCH(J298,'Both teabags AfterDry'!$A$3:$A$900,0)),"")="","",(IFERROR(INDEX('Both teabags AfterDry'!$D$3:$D$900,MATCH(J298,'Both teabags AfterDry'!$A$3:$A$900,0)),"")))</f>
        <v/>
      </c>
      <c r="P298" s="286" t="str">
        <f t="shared" si="18"/>
        <v/>
      </c>
      <c r="Q298" s="291"/>
      <c r="R298" s="291"/>
      <c r="S298" s="287">
        <f>'Dry_Litterbag Placem_Collection'!E79</f>
        <v>0</v>
      </c>
      <c r="T298" s="287" t="str">
        <f>IF('Dry_Litterbag Placem_Collection'!G79="","",'Dry_Litterbag Placem_Collection'!G79)</f>
        <v/>
      </c>
      <c r="U298" s="288" t="str">
        <f t="shared" si="16"/>
        <v/>
      </c>
      <c r="V298" s="286" t="str">
        <f t="shared" si="19"/>
        <v/>
      </c>
      <c r="W298" s="286"/>
      <c r="X298" s="289" t="str">
        <f>IFERROR(INDEX(Rainfall_Dry!$O$2:$O$217,MATCH(B298, Rainfall_Dry!$A$2:$A$217,0)),"")</f>
        <v/>
      </c>
      <c r="Y298" s="270">
        <v>45.272914521112256</v>
      </c>
      <c r="Z298" s="270">
        <v>23.604531410916575</v>
      </c>
      <c r="AA298" s="270">
        <v>31.122554067971166</v>
      </c>
      <c r="AB298" s="271" t="s">
        <v>2691</v>
      </c>
      <c r="AC298" s="270">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t="str">
        <f>IFERROR(AVERAGE('Dry_Litterbag Placem_Collection'!O79,'Dry_Litterbag Placem_Collection'!R79),"")</f>
        <v/>
      </c>
      <c r="AI298" s="290" t="str">
        <f>IFERROR(AVERAGE('Dry_Litterbag Placem_Collection'!N79,'Dry_Litterbag Placem_Collection'!Q79),"")</f>
        <v/>
      </c>
      <c r="AJ298" s="289">
        <f>INDEX(Coordinates!$B$2:$B$197,MATCH(G298,Coordinates!$J$2:$J$197,0))</f>
        <v>-3.3023280279999998</v>
      </c>
      <c r="AK298" s="289">
        <f>INDEX(Coordinates!$C$2:$C$197,MATCH(G298,Coordinates!$J$2:$J$197,0))</f>
        <v>34.848223019999999</v>
      </c>
      <c r="AL298" s="289" t="str">
        <f>IF(ISNUMBER(SEARCH("C", 'Dry_Litterbag Placem_Collection'!T79)),"YES","")</f>
        <v/>
      </c>
      <c r="AM298" s="289" t="str">
        <f>IF(ISNUMBER(SEARCH("H", 'Dry_Litterbag Placem_Collection'!T79)),"YES","")</f>
        <v/>
      </c>
      <c r="AN298" s="289" t="str">
        <f>IF(ISNUMBER(SEARCH("R", 'Dry_Litterbag Placem_Collection'!T79)),"YES","")</f>
        <v/>
      </c>
    </row>
    <row r="299" spans="1:40" ht="15" customHeight="1">
      <c r="A299" s="281" t="s">
        <v>2677</v>
      </c>
      <c r="B299" s="282">
        <f>'Dry_Litterbag Placem_Collection'!A80</f>
        <v>78</v>
      </c>
      <c r="C299" s="282" t="str">
        <f>'Dry_Litterbag Placem_Collection'!B80</f>
        <v>Maswa</v>
      </c>
      <c r="D299" s="282" t="s">
        <v>2677</v>
      </c>
      <c r="E299" s="282" t="s">
        <v>2679</v>
      </c>
      <c r="F299" s="282">
        <v>2</v>
      </c>
      <c r="G299" s="283" t="str">
        <f>'Dry_Litterbag Placem_Collection'!C80</f>
        <v>Dry_W2_T6</v>
      </c>
      <c r="H299" s="284" t="s">
        <v>2559</v>
      </c>
      <c r="I299" s="292" t="s">
        <v>298</v>
      </c>
      <c r="J299" s="282" t="str">
        <f>IF(ISBLANK('Dry_Litterbag Placem_Collection'!K80),"","R"&amp;""&amp;'Dry_Litterbag Placem_Collection'!K80)</f>
        <v>R696</v>
      </c>
      <c r="K299" s="286">
        <f>IFERROR(INDEX('Green_rooibos initial weight'!$C$5:$C$1749,MATCH(J299, 'Green_rooibos initial weight'!$A$5:$A$1749,0)),"")</f>
        <v>2.1389999999999998</v>
      </c>
      <c r="L299" s="286">
        <f t="shared" si="17"/>
        <v>1.8891999999999998</v>
      </c>
      <c r="M299" s="291"/>
      <c r="N299" s="291"/>
      <c r="O299" s="286">
        <f>IF(IFERROR(INDEX('Both teabags AfterDry'!$D$3:$D$900,MATCH(J299,'Both teabags AfterDry'!$A$3:$A$900,0)),"")="","",(IFERROR(INDEX('Both teabags AfterDry'!$D$3:$D$900,MATCH(J299,'Both teabags AfterDry'!$A$3:$A$900,0)),"")))</f>
        <v>1.9605999999999999</v>
      </c>
      <c r="P299" s="286">
        <f t="shared" si="18"/>
        <v>1.8099999999999998</v>
      </c>
      <c r="Q299" s="291"/>
      <c r="R299" s="291"/>
      <c r="S299" s="287">
        <f>'Dry_Litterbag Placem_Collection'!E80</f>
        <v>42937</v>
      </c>
      <c r="T299" s="287">
        <f>IF('Dry_Litterbag Placem_Collection'!G80="","",'Dry_Litterbag Placem_Collection'!G80)</f>
        <v>43006</v>
      </c>
      <c r="U299" s="288">
        <f t="shared" si="16"/>
        <v>69</v>
      </c>
      <c r="V299" s="286">
        <f t="shared" si="19"/>
        <v>7.9199999999999937E-2</v>
      </c>
      <c r="W299" s="286"/>
      <c r="X299" s="289">
        <f>IFERROR(INDEX(Rainfall_Dry!$O$2:$O$217,MATCH(B299, Rainfall_Dry!$A$2:$A$217,0)),"")</f>
        <v>6.900000125</v>
      </c>
      <c r="Y299" s="270">
        <v>45.272914521112256</v>
      </c>
      <c r="Z299" s="270">
        <v>23.604531410916575</v>
      </c>
      <c r="AA299" s="270">
        <v>31.122554067971166</v>
      </c>
      <c r="AB299" s="271" t="s">
        <v>2691</v>
      </c>
      <c r="AC299" s="270">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f>IFERROR(AVERAGE('Dry_Litterbag Placem_Collection'!O80,'Dry_Litterbag Placem_Collection'!R80),"")</f>
        <v>11.149999999999999</v>
      </c>
      <c r="AI299" s="290">
        <f>IFERROR(AVERAGE('Dry_Litterbag Placem_Collection'!N80,'Dry_Litterbag Placem_Collection'!Q80),"")</f>
        <v>28.35</v>
      </c>
      <c r="AJ299" s="289">
        <f>INDEX(Coordinates!$B$2:$B$197,MATCH(G299,Coordinates!$J$2:$J$197,0))</f>
        <v>-3.3025680020000001</v>
      </c>
      <c r="AK299" s="289">
        <f>INDEX(Coordinates!$C$2:$C$197,MATCH(G299,Coordinates!$J$2:$J$197,0))</f>
        <v>34.848167029999999</v>
      </c>
      <c r="AL299" s="289" t="str">
        <f>IF(ISNUMBER(SEARCH("C", 'Dry_Litterbag Placem_Collection'!T80)),"YES","")</f>
        <v/>
      </c>
      <c r="AM299" s="289" t="str">
        <f>IF(ISNUMBER(SEARCH("H", 'Dry_Litterbag Placem_Collection'!T80)),"YES","")</f>
        <v>YES</v>
      </c>
      <c r="AN299" s="289" t="str">
        <f>IF(ISNUMBER(SEARCH("R", 'Dry_Litterbag Placem_Collection'!T80)),"YES","")</f>
        <v/>
      </c>
    </row>
    <row r="300" spans="1:40" ht="15" customHeight="1">
      <c r="A300" s="281" t="s">
        <v>2677</v>
      </c>
      <c r="B300" s="282">
        <f>'Dry_Litterbag Placem_Collection'!A81</f>
        <v>79</v>
      </c>
      <c r="C300" s="282" t="str">
        <f>'Dry_Litterbag Placem_Collection'!B81</f>
        <v>Maswa</v>
      </c>
      <c r="D300" s="282" t="s">
        <v>2677</v>
      </c>
      <c r="E300" s="282" t="s">
        <v>2679</v>
      </c>
      <c r="F300" s="282">
        <v>2</v>
      </c>
      <c r="G300" s="283" t="str">
        <f>'Dry_Litterbag Placem_Collection'!C81</f>
        <v>Dry_W2_T7</v>
      </c>
      <c r="H300" s="284" t="s">
        <v>2559</v>
      </c>
      <c r="I300" s="292" t="s">
        <v>298</v>
      </c>
      <c r="J300" s="282" t="str">
        <f>IF(ISBLANK('Dry_Litterbag Placem_Collection'!K81),"","R"&amp;""&amp;'Dry_Litterbag Placem_Collection'!K81)</f>
        <v>R270</v>
      </c>
      <c r="K300" s="286">
        <f>IFERROR(INDEX('Green_rooibos initial weight'!$C$5:$C$1749,MATCH(J300, 'Green_rooibos initial weight'!$A$5:$A$1749,0)),"")</f>
        <v>2.2170000000000001</v>
      </c>
      <c r="L300" s="286">
        <f t="shared" si="17"/>
        <v>1.9672000000000001</v>
      </c>
      <c r="M300" s="291"/>
      <c r="N300" s="291"/>
      <c r="O300" s="286">
        <f>IF(IFERROR(INDEX('Both teabags AfterDry'!$D$3:$D$900,MATCH(J300,'Both teabags AfterDry'!$A$3:$A$900,0)),"")="","",(IFERROR(INDEX('Both teabags AfterDry'!$D$3:$D$900,MATCH(J300,'Both teabags AfterDry'!$A$3:$A$900,0)),"")))</f>
        <v>1.9970000000000001</v>
      </c>
      <c r="P300" s="286">
        <f t="shared" si="18"/>
        <v>1.8464</v>
      </c>
      <c r="Q300" s="291"/>
      <c r="R300" s="291"/>
      <c r="S300" s="287">
        <f>'Dry_Litterbag Placem_Collection'!E81</f>
        <v>42937</v>
      </c>
      <c r="T300" s="287">
        <f>IF('Dry_Litterbag Placem_Collection'!G81="","",'Dry_Litterbag Placem_Collection'!G81)</f>
        <v>43006</v>
      </c>
      <c r="U300" s="288">
        <f t="shared" si="16"/>
        <v>69</v>
      </c>
      <c r="V300" s="286">
        <f t="shared" si="19"/>
        <v>0.12080000000000002</v>
      </c>
      <c r="W300" s="286"/>
      <c r="X300" s="289">
        <f>IFERROR(INDEX(Rainfall_Dry!$O$2:$O$217,MATCH(B300, Rainfall_Dry!$A$2:$A$217,0)),"")</f>
        <v>6.900000125</v>
      </c>
      <c r="Y300" s="270">
        <v>45.272914521112256</v>
      </c>
      <c r="Z300" s="270">
        <v>23.604531410916575</v>
      </c>
      <c r="AA300" s="270">
        <v>31.122554067971166</v>
      </c>
      <c r="AB300" s="271" t="s">
        <v>2691</v>
      </c>
      <c r="AC300" s="270">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f>IFERROR(AVERAGE('Dry_Litterbag Placem_Collection'!O81,'Dry_Litterbag Placem_Collection'!R81),"")</f>
        <v>9.1999999999999993</v>
      </c>
      <c r="AI300" s="290">
        <f>IFERROR(AVERAGE('Dry_Litterbag Placem_Collection'!N81,'Dry_Litterbag Placem_Collection'!Q81),"")</f>
        <v>26.25</v>
      </c>
      <c r="AJ300" s="289">
        <f>INDEX(Coordinates!$B$2:$B$197,MATCH(G300,Coordinates!$J$2:$J$197,0))</f>
        <v>-3.3026270100000001</v>
      </c>
      <c r="AK300" s="289">
        <f>INDEX(Coordinates!$C$2:$C$197,MATCH(G300,Coordinates!$J$2:$J$197,0))</f>
        <v>34.84840801</v>
      </c>
      <c r="AL300" s="289" t="str">
        <f>IF(ISNUMBER(SEARCH("C", 'Dry_Litterbag Placem_Collection'!T81)),"YES","")</f>
        <v/>
      </c>
      <c r="AM300" s="289" t="str">
        <f>IF(ISNUMBER(SEARCH("H", 'Dry_Litterbag Placem_Collection'!T81)),"YES","")</f>
        <v/>
      </c>
      <c r="AN300" s="289" t="str">
        <f>IF(ISNUMBER(SEARCH("R", 'Dry_Litterbag Placem_Collection'!T81)),"YES","")</f>
        <v/>
      </c>
    </row>
    <row r="301" spans="1:40" ht="15" customHeight="1">
      <c r="A301" s="281" t="s">
        <v>2677</v>
      </c>
      <c r="B301" s="282">
        <f>'Dry_Litterbag Placem_Collection'!A82</f>
        <v>80</v>
      </c>
      <c r="C301" s="282" t="str">
        <f>'Dry_Litterbag Placem_Collection'!B82</f>
        <v>Maswa</v>
      </c>
      <c r="D301" s="282" t="s">
        <v>2677</v>
      </c>
      <c r="E301" s="282" t="s">
        <v>2679</v>
      </c>
      <c r="F301" s="282">
        <v>2</v>
      </c>
      <c r="G301" s="283" t="str">
        <f>'Dry_Litterbag Placem_Collection'!C82</f>
        <v>Dry_W2_T8</v>
      </c>
      <c r="H301" s="284" t="s">
        <v>2559</v>
      </c>
      <c r="I301" s="292" t="s">
        <v>298</v>
      </c>
      <c r="J301" s="282" t="str">
        <f>IF(ISBLANK('Dry_Litterbag Placem_Collection'!K82),"","R"&amp;""&amp;'Dry_Litterbag Placem_Collection'!K82)</f>
        <v>R726</v>
      </c>
      <c r="K301" s="286">
        <f>IFERROR(INDEX('Green_rooibos initial weight'!$C$5:$C$1749,MATCH(J301, 'Green_rooibos initial weight'!$A$5:$A$1749,0)),"")</f>
        <v>2.2810000000000001</v>
      </c>
      <c r="L301" s="286">
        <f t="shared" si="17"/>
        <v>2.0312000000000001</v>
      </c>
      <c r="M301" s="291"/>
      <c r="N301" s="291"/>
      <c r="O301" s="286">
        <f>IF(IFERROR(INDEX('Both teabags AfterDry'!$D$3:$D$900,MATCH(J301,'Both teabags AfterDry'!$A$3:$A$900,0)),"")="","",(IFERROR(INDEX('Both teabags AfterDry'!$D$3:$D$900,MATCH(J301,'Both teabags AfterDry'!$A$3:$A$900,0)),"")))</f>
        <v>1.9471000000000001</v>
      </c>
      <c r="P301" s="286">
        <f t="shared" si="18"/>
        <v>1.7965</v>
      </c>
      <c r="Q301" s="291"/>
      <c r="R301" s="291"/>
      <c r="S301" s="287">
        <f>'Dry_Litterbag Placem_Collection'!E82</f>
        <v>42937</v>
      </c>
      <c r="T301" s="287">
        <f>IF('Dry_Litterbag Placem_Collection'!G82="","",'Dry_Litterbag Placem_Collection'!G82)</f>
        <v>43006</v>
      </c>
      <c r="U301" s="288">
        <f t="shared" si="16"/>
        <v>69</v>
      </c>
      <c r="V301" s="286">
        <f t="shared" si="19"/>
        <v>0.23470000000000013</v>
      </c>
      <c r="W301" s="286"/>
      <c r="X301" s="289">
        <f>IFERROR(INDEX(Rainfall_Dry!$O$2:$O$217,MATCH(B301, Rainfall_Dry!$A$2:$A$217,0)),"")</f>
        <v>6.900000125</v>
      </c>
      <c r="Y301" s="270">
        <v>45.272914521112256</v>
      </c>
      <c r="Z301" s="270">
        <v>23.604531410916575</v>
      </c>
      <c r="AA301" s="270">
        <v>31.122554067971166</v>
      </c>
      <c r="AB301" s="271" t="s">
        <v>2691</v>
      </c>
      <c r="AC301" s="270">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f>IFERROR(AVERAGE('Dry_Litterbag Placem_Collection'!O82,'Dry_Litterbag Placem_Collection'!R82),"")</f>
        <v>11.75</v>
      </c>
      <c r="AI301" s="290">
        <f>IFERROR(AVERAGE('Dry_Litterbag Placem_Collection'!N82,'Dry_Litterbag Placem_Collection'!Q82),"")</f>
        <v>27.7</v>
      </c>
      <c r="AJ301" s="289">
        <f>INDEX(Coordinates!$B$2:$B$197,MATCH(G301,Coordinates!$J$2:$J$197,0))</f>
        <v>-3.3028539920000002</v>
      </c>
      <c r="AK301" s="289">
        <f>INDEX(Coordinates!$C$2:$C$197,MATCH(G301,Coordinates!$J$2:$J$197,0))</f>
        <v>34.847988999999998</v>
      </c>
      <c r="AL301" s="289" t="str">
        <f>IF(ISNUMBER(SEARCH("C", 'Dry_Litterbag Placem_Collection'!T82)),"YES","")</f>
        <v/>
      </c>
      <c r="AM301" s="289" t="str">
        <f>IF(ISNUMBER(SEARCH("H", 'Dry_Litterbag Placem_Collection'!T82)),"YES","")</f>
        <v/>
      </c>
      <c r="AN301" s="289" t="str">
        <f>IF(ISNUMBER(SEARCH("R", 'Dry_Litterbag Placem_Collection'!T82)),"YES","")</f>
        <v/>
      </c>
    </row>
    <row r="302" spans="1:40" ht="15" customHeight="1">
      <c r="A302" s="281" t="s">
        <v>2677</v>
      </c>
      <c r="B302" s="282">
        <f>'Dry_Litterbag Placem_Collection'!A83</f>
        <v>81</v>
      </c>
      <c r="C302" s="282" t="str">
        <f>'Dry_Litterbag Placem_Collection'!B83</f>
        <v>Maswa</v>
      </c>
      <c r="D302" s="282" t="s">
        <v>2677</v>
      </c>
      <c r="E302" s="282" t="s">
        <v>2679</v>
      </c>
      <c r="F302" s="282">
        <v>3</v>
      </c>
      <c r="G302" s="283" t="str">
        <f>'Dry_Litterbag Placem_Collection'!C83</f>
        <v>Dry_W3_T1</v>
      </c>
      <c r="H302" s="284" t="s">
        <v>2559</v>
      </c>
      <c r="I302" s="292" t="s">
        <v>298</v>
      </c>
      <c r="J302" s="282" t="str">
        <f>IF(ISBLANK('Dry_Litterbag Placem_Collection'!K83),"","R"&amp;""&amp;'Dry_Litterbag Placem_Collection'!K83)</f>
        <v>R739</v>
      </c>
      <c r="K302" s="286">
        <f>IFERROR(INDEX('Green_rooibos initial weight'!$C$5:$C$1749,MATCH(J302, 'Green_rooibos initial weight'!$A$5:$A$1749,0)),"")</f>
        <v>2.222</v>
      </c>
      <c r="L302" s="286">
        <f t="shared" si="17"/>
        <v>1.9722</v>
      </c>
      <c r="M302" s="291"/>
      <c r="N302" s="291"/>
      <c r="O302" s="286">
        <f>IF(IFERROR(INDEX('Both teabags AfterDry'!$D$3:$D$900,MATCH(J302,'Both teabags AfterDry'!$A$3:$A$900,0)),"")="","",(IFERROR(INDEX('Both teabags AfterDry'!$D$3:$D$900,MATCH(J302,'Both teabags AfterDry'!$A$3:$A$900,0)),"")))</f>
        <v>1.9457</v>
      </c>
      <c r="P302" s="286">
        <f t="shared" si="18"/>
        <v>1.7950999999999999</v>
      </c>
      <c r="Q302" s="291"/>
      <c r="R302" s="291"/>
      <c r="S302" s="287">
        <f>'Dry_Litterbag Placem_Collection'!E83</f>
        <v>42937</v>
      </c>
      <c r="T302" s="287">
        <f>IF('Dry_Litterbag Placem_Collection'!G83="","",'Dry_Litterbag Placem_Collection'!G83)</f>
        <v>43006</v>
      </c>
      <c r="U302" s="288">
        <f t="shared" si="16"/>
        <v>69</v>
      </c>
      <c r="V302" s="286">
        <f t="shared" si="19"/>
        <v>0.17710000000000004</v>
      </c>
      <c r="W302" s="286"/>
      <c r="X302" s="289">
        <f>IFERROR(INDEX(Rainfall_Dry!$O$2:$O$217,MATCH(B302, Rainfall_Dry!$A$2:$A$217,0)),"")</f>
        <v>12.563016860999999</v>
      </c>
      <c r="Y302" s="270">
        <v>38.691629007962128</v>
      </c>
      <c r="Z302" s="270">
        <v>26.81299763288143</v>
      </c>
      <c r="AA302" s="270">
        <v>34.495373359156439</v>
      </c>
      <c r="AB302" s="271" t="s">
        <v>2693</v>
      </c>
      <c r="AC302" s="270">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f>IFERROR(AVERAGE('Dry_Litterbag Placem_Collection'!O83,'Dry_Litterbag Placem_Collection'!R83),"")</f>
        <v>11.850000000000001</v>
      </c>
      <c r="AI302" s="290">
        <f>IFERROR(AVERAGE('Dry_Litterbag Placem_Collection'!N83,'Dry_Litterbag Placem_Collection'!Q83),"")</f>
        <v>26.35</v>
      </c>
      <c r="AJ302" s="289">
        <f>INDEX(Coordinates!$B$2:$B$197,MATCH(G302,Coordinates!$J$2:$J$197,0))</f>
        <v>-3.2957159630000001</v>
      </c>
      <c r="AK302" s="289">
        <f>INDEX(Coordinates!$C$2:$C$197,MATCH(G302,Coordinates!$J$2:$J$197,0))</f>
        <v>34.852460999999998</v>
      </c>
      <c r="AL302" s="289" t="str">
        <f>IF(ISNUMBER(SEARCH("C", 'Dry_Litterbag Placem_Collection'!T83)),"YES","")</f>
        <v/>
      </c>
      <c r="AM302" s="289" t="str">
        <f>IF(ISNUMBER(SEARCH("H", 'Dry_Litterbag Placem_Collection'!T83)),"YES","")</f>
        <v/>
      </c>
      <c r="AN302" s="289" t="str">
        <f>IF(ISNUMBER(SEARCH("R", 'Dry_Litterbag Placem_Collection'!T83)),"YES","")</f>
        <v/>
      </c>
    </row>
    <row r="303" spans="1:40" ht="15" customHeight="1">
      <c r="A303" s="281" t="s">
        <v>2677</v>
      </c>
      <c r="B303" s="282">
        <f>'Dry_Litterbag Placem_Collection'!A84</f>
        <v>82</v>
      </c>
      <c r="C303" s="282" t="str">
        <f>'Dry_Litterbag Placem_Collection'!B84</f>
        <v>Maswa</v>
      </c>
      <c r="D303" s="282" t="s">
        <v>2677</v>
      </c>
      <c r="E303" s="282" t="s">
        <v>2679</v>
      </c>
      <c r="F303" s="282">
        <v>3</v>
      </c>
      <c r="G303" s="283" t="str">
        <f>'Dry_Litterbag Placem_Collection'!C84</f>
        <v>Dry_W3_T2</v>
      </c>
      <c r="H303" s="284" t="s">
        <v>2559</v>
      </c>
      <c r="I303" s="292" t="s">
        <v>298</v>
      </c>
      <c r="J303" s="282" t="str">
        <f>IF(ISBLANK('Dry_Litterbag Placem_Collection'!K84),"","R"&amp;""&amp;'Dry_Litterbag Placem_Collection'!K84)</f>
        <v>R800</v>
      </c>
      <c r="K303" s="286">
        <f>IFERROR(INDEX('Green_rooibos initial weight'!$C$5:$C$1749,MATCH(J303, 'Green_rooibos initial weight'!$A$5:$A$1749,0)),"")</f>
        <v>2.1579999999999999</v>
      </c>
      <c r="L303" s="286">
        <f t="shared" si="17"/>
        <v>1.9081999999999999</v>
      </c>
      <c r="M303" s="291"/>
      <c r="N303" s="291"/>
      <c r="O303" s="286">
        <f>IF(IFERROR(INDEX('Both teabags AfterDry'!$D$3:$D$900,MATCH(J303,'Both teabags AfterDry'!$A$3:$A$900,0)),"")="","",(IFERROR(INDEX('Both teabags AfterDry'!$D$3:$D$900,MATCH(J303,'Both teabags AfterDry'!$A$3:$A$900,0)),"")))</f>
        <v>1.8712</v>
      </c>
      <c r="P303" s="286">
        <f t="shared" si="18"/>
        <v>1.7205999999999999</v>
      </c>
      <c r="Q303" s="291"/>
      <c r="R303" s="291"/>
      <c r="S303" s="287">
        <f>'Dry_Litterbag Placem_Collection'!E84</f>
        <v>42937</v>
      </c>
      <c r="T303" s="287">
        <f>IF('Dry_Litterbag Placem_Collection'!G84="","",'Dry_Litterbag Placem_Collection'!G84)</f>
        <v>43006</v>
      </c>
      <c r="U303" s="288">
        <f t="shared" si="16"/>
        <v>69</v>
      </c>
      <c r="V303" s="286">
        <f t="shared" si="19"/>
        <v>0.18759999999999999</v>
      </c>
      <c r="W303" s="286"/>
      <c r="X303" s="289">
        <f>IFERROR(INDEX(Rainfall_Dry!$O$2:$O$217,MATCH(B303, Rainfall_Dry!$A$2:$A$217,0)),"")</f>
        <v>12.563016860999999</v>
      </c>
      <c r="Y303" s="270">
        <v>38.691629007962128</v>
      </c>
      <c r="Z303" s="270">
        <v>26.81299763288143</v>
      </c>
      <c r="AA303" s="270">
        <v>34.495373359156439</v>
      </c>
      <c r="AB303" s="271" t="s">
        <v>2693</v>
      </c>
      <c r="AC303" s="270">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f>IFERROR(AVERAGE('Dry_Litterbag Placem_Collection'!O84,'Dry_Litterbag Placem_Collection'!R84),"")</f>
        <v>9.9499999999999993</v>
      </c>
      <c r="AI303" s="290">
        <f>IFERROR(AVERAGE('Dry_Litterbag Placem_Collection'!N84,'Dry_Litterbag Placem_Collection'!Q84),"")</f>
        <v>25.5</v>
      </c>
      <c r="AJ303" s="289">
        <f>INDEX(Coordinates!$B$2:$B$197,MATCH(G303,Coordinates!$J$2:$J$197,0))</f>
        <v>-3.2957230040000001</v>
      </c>
      <c r="AK303" s="289">
        <f>INDEX(Coordinates!$C$2:$C$197,MATCH(G303,Coordinates!$J$2:$J$197,0))</f>
        <v>34.852416990000002</v>
      </c>
      <c r="AL303" s="289" t="str">
        <f>IF(ISNUMBER(SEARCH("C", 'Dry_Litterbag Placem_Collection'!T84)),"YES","")</f>
        <v/>
      </c>
      <c r="AM303" s="289" t="str">
        <f>IF(ISNUMBER(SEARCH("H", 'Dry_Litterbag Placem_Collection'!T84)),"YES","")</f>
        <v/>
      </c>
      <c r="AN303" s="289" t="str">
        <f>IF(ISNUMBER(SEARCH("R", 'Dry_Litterbag Placem_Collection'!T84)),"YES","")</f>
        <v/>
      </c>
    </row>
    <row r="304" spans="1:40" ht="15" customHeight="1">
      <c r="A304" s="281" t="s">
        <v>2677</v>
      </c>
      <c r="B304" s="282">
        <f>'Dry_Litterbag Placem_Collection'!A85</f>
        <v>83</v>
      </c>
      <c r="C304" s="282" t="str">
        <f>'Dry_Litterbag Placem_Collection'!B85</f>
        <v>Maswa</v>
      </c>
      <c r="D304" s="282" t="s">
        <v>2677</v>
      </c>
      <c r="E304" s="282" t="s">
        <v>2679</v>
      </c>
      <c r="F304" s="282">
        <v>3</v>
      </c>
      <c r="G304" s="283" t="str">
        <f>'Dry_Litterbag Placem_Collection'!C85</f>
        <v>Dry_W3_T3</v>
      </c>
      <c r="H304" s="284" t="s">
        <v>2559</v>
      </c>
      <c r="I304" s="292" t="s">
        <v>298</v>
      </c>
      <c r="J304" s="282" t="str">
        <f>IF(ISBLANK('Dry_Litterbag Placem_Collection'!K85),"","R"&amp;""&amp;'Dry_Litterbag Placem_Collection'!K85)</f>
        <v>R764</v>
      </c>
      <c r="K304" s="286">
        <f>IFERROR(INDEX('Green_rooibos initial weight'!$C$5:$C$1749,MATCH(J304, 'Green_rooibos initial weight'!$A$5:$A$1749,0)),"")</f>
        <v>2.2160000000000002</v>
      </c>
      <c r="L304" s="286">
        <f t="shared" si="17"/>
        <v>1.9662000000000002</v>
      </c>
      <c r="M304" s="291"/>
      <c r="N304" s="291"/>
      <c r="O304" s="286">
        <f>IF(IFERROR(INDEX('Both teabags AfterDry'!$D$3:$D$900,MATCH(J304,'Both teabags AfterDry'!$A$3:$A$900,0)),"")="","",(IFERROR(INDEX('Both teabags AfterDry'!$D$3:$D$900,MATCH(J304,'Both teabags AfterDry'!$A$3:$A$900,0)),"")))</f>
        <v>1.9178999999999999</v>
      </c>
      <c r="P304" s="286">
        <f t="shared" si="18"/>
        <v>1.7672999999999999</v>
      </c>
      <c r="Q304" s="291"/>
      <c r="R304" s="291"/>
      <c r="S304" s="287">
        <f>'Dry_Litterbag Placem_Collection'!E85</f>
        <v>42937</v>
      </c>
      <c r="T304" s="287">
        <f>IF('Dry_Litterbag Placem_Collection'!G85="","",'Dry_Litterbag Placem_Collection'!G85)</f>
        <v>43006</v>
      </c>
      <c r="U304" s="288">
        <f t="shared" si="16"/>
        <v>69</v>
      </c>
      <c r="V304" s="286">
        <f t="shared" si="19"/>
        <v>0.1989000000000003</v>
      </c>
      <c r="W304" s="286"/>
      <c r="X304" s="289">
        <f>IFERROR(INDEX(Rainfall_Dry!$O$2:$O$217,MATCH(B304, Rainfall_Dry!$A$2:$A$217,0)),"")</f>
        <v>12.563016860999999</v>
      </c>
      <c r="Y304" s="270">
        <v>38.691629007962128</v>
      </c>
      <c r="Z304" s="270">
        <v>26.81299763288143</v>
      </c>
      <c r="AA304" s="270">
        <v>34.495373359156439</v>
      </c>
      <c r="AB304" s="271" t="s">
        <v>2693</v>
      </c>
      <c r="AC304" s="270">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f>IFERROR(AVERAGE('Dry_Litterbag Placem_Collection'!O85,'Dry_Litterbag Placem_Collection'!R85),"")</f>
        <v>10.050000000000001</v>
      </c>
      <c r="AI304" s="290">
        <f>IFERROR(AVERAGE('Dry_Litterbag Placem_Collection'!N85,'Dry_Litterbag Placem_Collection'!Q85),"")</f>
        <v>26.05</v>
      </c>
      <c r="AJ304" s="289">
        <f>INDEX(Coordinates!$B$2:$B$197,MATCH(G304,Coordinates!$J$2:$J$197,0))</f>
        <v>-3.2957430369999998</v>
      </c>
      <c r="AK304" s="289">
        <f>INDEX(Coordinates!$C$2:$C$197,MATCH(G304,Coordinates!$J$2:$J$197,0))</f>
        <v>34.852309030000001</v>
      </c>
      <c r="AL304" s="289" t="str">
        <f>IF(ISNUMBER(SEARCH("C", 'Dry_Litterbag Placem_Collection'!T85)),"YES","")</f>
        <v/>
      </c>
      <c r="AM304" s="289" t="str">
        <f>IF(ISNUMBER(SEARCH("H", 'Dry_Litterbag Placem_Collection'!T85)),"YES","")</f>
        <v/>
      </c>
      <c r="AN304" s="289" t="str">
        <f>IF(ISNUMBER(SEARCH("R", 'Dry_Litterbag Placem_Collection'!T85)),"YES","")</f>
        <v/>
      </c>
    </row>
    <row r="305" spans="1:40" ht="15" customHeight="1">
      <c r="A305" s="281" t="s">
        <v>2677</v>
      </c>
      <c r="B305" s="282">
        <f>'Dry_Litterbag Placem_Collection'!A86</f>
        <v>84</v>
      </c>
      <c r="C305" s="282" t="str">
        <f>'Dry_Litterbag Placem_Collection'!B86</f>
        <v>Maswa</v>
      </c>
      <c r="D305" s="282" t="s">
        <v>2677</v>
      </c>
      <c r="E305" s="282" t="s">
        <v>2679</v>
      </c>
      <c r="F305" s="282">
        <v>3</v>
      </c>
      <c r="G305" s="283" t="str">
        <f>'Dry_Litterbag Placem_Collection'!C86</f>
        <v>Dry_W3_T4</v>
      </c>
      <c r="H305" s="284" t="s">
        <v>2559</v>
      </c>
      <c r="I305" s="292" t="s">
        <v>298</v>
      </c>
      <c r="J305" s="282" t="str">
        <f>IF(ISBLANK('Dry_Litterbag Placem_Collection'!K86),"","R"&amp;""&amp;'Dry_Litterbag Placem_Collection'!K86)</f>
        <v>R778</v>
      </c>
      <c r="K305" s="286">
        <f>IFERROR(INDEX('Green_rooibos initial weight'!$C$5:$C$1749,MATCH(J305, 'Green_rooibos initial weight'!$A$5:$A$1749,0)),"")</f>
        <v>2.2450000000000001</v>
      </c>
      <c r="L305" s="286">
        <f t="shared" si="17"/>
        <v>1.9952000000000001</v>
      </c>
      <c r="M305" s="291"/>
      <c r="N305" s="291"/>
      <c r="O305" s="286">
        <f>IF(IFERROR(INDEX('Both teabags AfterDry'!$D$3:$D$900,MATCH(J305,'Both teabags AfterDry'!$A$3:$A$900,0)),"")="","",(IFERROR(INDEX('Both teabags AfterDry'!$D$3:$D$900,MATCH(J305,'Both teabags AfterDry'!$A$3:$A$900,0)),"")))</f>
        <v>1.9495</v>
      </c>
      <c r="P305" s="286">
        <f t="shared" si="18"/>
        <v>1.7988999999999999</v>
      </c>
      <c r="Q305" s="291"/>
      <c r="R305" s="291"/>
      <c r="S305" s="287">
        <f>'Dry_Litterbag Placem_Collection'!E86</f>
        <v>42937</v>
      </c>
      <c r="T305" s="287">
        <f>IF('Dry_Litterbag Placem_Collection'!G86="","",'Dry_Litterbag Placem_Collection'!G86)</f>
        <v>43006</v>
      </c>
      <c r="U305" s="288">
        <f t="shared" si="16"/>
        <v>69</v>
      </c>
      <c r="V305" s="286">
        <f t="shared" si="19"/>
        <v>0.19630000000000014</v>
      </c>
      <c r="W305" s="286"/>
      <c r="X305" s="289">
        <f>IFERROR(INDEX(Rainfall_Dry!$O$2:$O$217,MATCH(B305, Rainfall_Dry!$A$2:$A$217,0)),"")</f>
        <v>12.563016860999999</v>
      </c>
      <c r="Y305" s="270">
        <v>38.691629007962128</v>
      </c>
      <c r="Z305" s="270">
        <v>26.81299763288143</v>
      </c>
      <c r="AA305" s="270">
        <v>34.495373359156439</v>
      </c>
      <c r="AB305" s="271" t="s">
        <v>2693</v>
      </c>
      <c r="AC305" s="270">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f>IFERROR(AVERAGE('Dry_Litterbag Placem_Collection'!O86,'Dry_Litterbag Placem_Collection'!R86),"")</f>
        <v>10.15</v>
      </c>
      <c r="AI305" s="290">
        <f>IFERROR(AVERAGE('Dry_Litterbag Placem_Collection'!N86,'Dry_Litterbag Placem_Collection'!Q86),"")</f>
        <v>26.549999999999997</v>
      </c>
      <c r="AJ305" s="289">
        <f>INDEX(Coordinates!$B$2:$B$197,MATCH(G305,Coordinates!$J$2:$J$197,0))</f>
        <v>-3.295795005</v>
      </c>
      <c r="AK305" s="289">
        <f>INDEX(Coordinates!$C$2:$C$197,MATCH(G305,Coordinates!$J$2:$J$197,0))</f>
        <v>34.85232001</v>
      </c>
      <c r="AL305" s="289" t="str">
        <f>IF(ISNUMBER(SEARCH("C", 'Dry_Litterbag Placem_Collection'!T86)),"YES","")</f>
        <v/>
      </c>
      <c r="AM305" s="289" t="str">
        <f>IF(ISNUMBER(SEARCH("H", 'Dry_Litterbag Placem_Collection'!T86)),"YES","")</f>
        <v/>
      </c>
      <c r="AN305" s="289" t="str">
        <f>IF(ISNUMBER(SEARCH("R", 'Dry_Litterbag Placem_Collection'!T86)),"YES","")</f>
        <v/>
      </c>
    </row>
    <row r="306" spans="1:40" ht="15" customHeight="1">
      <c r="A306" s="281" t="s">
        <v>2677</v>
      </c>
      <c r="B306" s="282">
        <f>'Dry_Litterbag Placem_Collection'!A87</f>
        <v>85</v>
      </c>
      <c r="C306" s="282" t="str">
        <f>'Dry_Litterbag Placem_Collection'!B87</f>
        <v>Maswa</v>
      </c>
      <c r="D306" s="282" t="s">
        <v>2677</v>
      </c>
      <c r="E306" s="282" t="s">
        <v>2679</v>
      </c>
      <c r="F306" s="282">
        <v>3</v>
      </c>
      <c r="G306" s="283" t="str">
        <f>'Dry_Litterbag Placem_Collection'!C87</f>
        <v>Dry_W3_T5</v>
      </c>
      <c r="H306" s="284" t="s">
        <v>2559</v>
      </c>
      <c r="I306" s="292" t="s">
        <v>298</v>
      </c>
      <c r="J306" s="282" t="str">
        <f>IF(ISBLANK('Dry_Litterbag Placem_Collection'!K87),"","R"&amp;""&amp;'Dry_Litterbag Placem_Collection'!K87)</f>
        <v/>
      </c>
      <c r="K306" s="286" t="str">
        <f>IFERROR(INDEX('Green_rooibos initial weight'!$C$5:$C$1749,MATCH(J306, 'Green_rooibos initial weight'!$A$5:$A$1749,0)),"")</f>
        <v/>
      </c>
      <c r="L306" s="286" t="str">
        <f t="shared" si="17"/>
        <v/>
      </c>
      <c r="M306" s="291"/>
      <c r="N306" s="291"/>
      <c r="O306" s="286" t="str">
        <f>IF(IFERROR(INDEX('Both teabags AfterDry'!$D$3:$D$900,MATCH(J306,'Both teabags AfterDry'!$A$3:$A$900,0)),"")="","",(IFERROR(INDEX('Both teabags AfterDry'!$D$3:$D$900,MATCH(J306,'Both teabags AfterDry'!$A$3:$A$900,0)),"")))</f>
        <v/>
      </c>
      <c r="P306" s="286" t="str">
        <f t="shared" si="18"/>
        <v/>
      </c>
      <c r="Q306" s="291"/>
      <c r="R306" s="291"/>
      <c r="S306" s="287">
        <f>'Dry_Litterbag Placem_Collection'!E87</f>
        <v>0</v>
      </c>
      <c r="T306" s="287" t="str">
        <f>IF('Dry_Litterbag Placem_Collection'!G87="","",'Dry_Litterbag Placem_Collection'!G87)</f>
        <v/>
      </c>
      <c r="U306" s="288" t="str">
        <f t="shared" si="16"/>
        <v/>
      </c>
      <c r="V306" s="286" t="str">
        <f t="shared" si="19"/>
        <v/>
      </c>
      <c r="W306" s="286"/>
      <c r="X306" s="289" t="str">
        <f>IFERROR(INDEX(Rainfall_Dry!$O$2:$O$217,MATCH(B306, Rainfall_Dry!$A$2:$A$217,0)),"")</f>
        <v/>
      </c>
      <c r="Y306" s="270">
        <v>38.691629007962128</v>
      </c>
      <c r="Z306" s="270">
        <v>26.81299763288143</v>
      </c>
      <c r="AA306" s="270">
        <v>34.495373359156439</v>
      </c>
      <c r="AB306" s="271" t="s">
        <v>2693</v>
      </c>
      <c r="AC306" s="270">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t="str">
        <f>IFERROR(AVERAGE('Dry_Litterbag Placem_Collection'!O87,'Dry_Litterbag Placem_Collection'!R87),"")</f>
        <v/>
      </c>
      <c r="AI306" s="290" t="str">
        <f>IFERROR(AVERAGE('Dry_Litterbag Placem_Collection'!N87,'Dry_Litterbag Placem_Collection'!Q87),"")</f>
        <v/>
      </c>
      <c r="AJ306" s="289">
        <f>INDEX(Coordinates!$B$2:$B$197,MATCH(G306,Coordinates!$J$2:$J$197,0))</f>
        <v>-3.2957100119999998</v>
      </c>
      <c r="AK306" s="289">
        <f>INDEX(Coordinates!$C$2:$C$197,MATCH(G306,Coordinates!$J$2:$J$197,0))</f>
        <v>34.852283970000002</v>
      </c>
      <c r="AL306" s="289" t="str">
        <f>IF(ISNUMBER(SEARCH("C", 'Dry_Litterbag Placem_Collection'!T87)),"YES","")</f>
        <v/>
      </c>
      <c r="AM306" s="289" t="str">
        <f>IF(ISNUMBER(SEARCH("H", 'Dry_Litterbag Placem_Collection'!T87)),"YES","")</f>
        <v/>
      </c>
      <c r="AN306" s="289" t="str">
        <f>IF(ISNUMBER(SEARCH("R", 'Dry_Litterbag Placem_Collection'!T87)),"YES","")</f>
        <v/>
      </c>
    </row>
    <row r="307" spans="1:40" ht="15" customHeight="1">
      <c r="A307" s="281" t="s">
        <v>2677</v>
      </c>
      <c r="B307" s="282">
        <f>'Dry_Litterbag Placem_Collection'!A88</f>
        <v>86</v>
      </c>
      <c r="C307" s="282" t="str">
        <f>'Dry_Litterbag Placem_Collection'!B88</f>
        <v>Maswa</v>
      </c>
      <c r="D307" s="282" t="s">
        <v>2677</v>
      </c>
      <c r="E307" s="282" t="s">
        <v>2679</v>
      </c>
      <c r="F307" s="282">
        <v>3</v>
      </c>
      <c r="G307" s="283" t="str">
        <f>'Dry_Litterbag Placem_Collection'!C88</f>
        <v>Dry_W3_T6</v>
      </c>
      <c r="H307" s="284" t="s">
        <v>2559</v>
      </c>
      <c r="I307" s="292" t="s">
        <v>298</v>
      </c>
      <c r="J307" s="282" t="str">
        <f>IF(ISBLANK('Dry_Litterbag Placem_Collection'!K88),"","R"&amp;""&amp;'Dry_Litterbag Placem_Collection'!K88)</f>
        <v>R738</v>
      </c>
      <c r="K307" s="286">
        <f>IFERROR(INDEX('Green_rooibos initial weight'!$C$5:$C$1749,MATCH(J307, 'Green_rooibos initial weight'!$A$5:$A$1749,0)),"")</f>
        <v>2.1890000000000001</v>
      </c>
      <c r="L307" s="286">
        <f t="shared" si="17"/>
        <v>1.9392</v>
      </c>
      <c r="M307" s="291"/>
      <c r="N307" s="291"/>
      <c r="O307" s="286" t="str">
        <f>IF(IFERROR(INDEX('Both teabags AfterDry'!$D$3:$D$900,MATCH(J307,'Both teabags AfterDry'!$A$3:$A$900,0)),"")="","",(IFERROR(INDEX('Both teabags AfterDry'!$D$3:$D$900,MATCH(J307,'Both teabags AfterDry'!$A$3:$A$900,0)),"")))</f>
        <v/>
      </c>
      <c r="P307" s="286" t="str">
        <f t="shared" si="18"/>
        <v/>
      </c>
      <c r="Q307" s="291"/>
      <c r="R307" s="291"/>
      <c r="S307" s="287">
        <f>'Dry_Litterbag Placem_Collection'!E88</f>
        <v>42937</v>
      </c>
      <c r="T307" s="287">
        <f>IF('Dry_Litterbag Placem_Collection'!G88="","",'Dry_Litterbag Placem_Collection'!G88)</f>
        <v>43006</v>
      </c>
      <c r="U307" s="288">
        <f t="shared" si="16"/>
        <v>69</v>
      </c>
      <c r="V307" s="286" t="str">
        <f t="shared" si="19"/>
        <v/>
      </c>
      <c r="W307" s="286"/>
      <c r="X307" s="289">
        <f>IFERROR(INDEX(Rainfall_Dry!$O$2:$O$217,MATCH(B307, Rainfall_Dry!$A$2:$A$217,0)),"")</f>
        <v>12.563016860999999</v>
      </c>
      <c r="Y307" s="270">
        <v>38.691629007962128</v>
      </c>
      <c r="Z307" s="270">
        <v>26.81299763288143</v>
      </c>
      <c r="AA307" s="270">
        <v>34.495373359156439</v>
      </c>
      <c r="AB307" s="271" t="s">
        <v>2693</v>
      </c>
      <c r="AC307" s="270">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f>IFERROR(AVERAGE('Dry_Litterbag Placem_Collection'!O88,'Dry_Litterbag Placem_Collection'!R88),"")</f>
        <v>11.75</v>
      </c>
      <c r="AI307" s="290">
        <f>IFERROR(AVERAGE('Dry_Litterbag Placem_Collection'!N88,'Dry_Litterbag Placem_Collection'!Q88),"")</f>
        <v>26.9</v>
      </c>
      <c r="AJ307" s="289">
        <f>INDEX(Coordinates!$B$2:$B$197,MATCH(G307,Coordinates!$J$2:$J$197,0))</f>
        <v>-3.2956140399999998</v>
      </c>
      <c r="AK307" s="289">
        <f>INDEX(Coordinates!$C$2:$C$197,MATCH(G307,Coordinates!$J$2:$J$197,0))</f>
        <v>34.852137030000002</v>
      </c>
      <c r="AL307" s="289" t="str">
        <f>IF(ISNUMBER(SEARCH("C", 'Dry_Litterbag Placem_Collection'!T88)),"YES","")</f>
        <v/>
      </c>
      <c r="AM307" s="289" t="str">
        <f>IF(ISNUMBER(SEARCH("H", 'Dry_Litterbag Placem_Collection'!T88)),"YES","")</f>
        <v/>
      </c>
      <c r="AN307" s="289" t="str">
        <f>IF(ISNUMBER(SEARCH("R", 'Dry_Litterbag Placem_Collection'!T88)),"YES","")</f>
        <v/>
      </c>
    </row>
    <row r="308" spans="1:40" ht="15" customHeight="1">
      <c r="A308" s="281" t="s">
        <v>2677</v>
      </c>
      <c r="B308" s="282">
        <f>'Dry_Litterbag Placem_Collection'!A89</f>
        <v>87</v>
      </c>
      <c r="C308" s="282" t="str">
        <f>'Dry_Litterbag Placem_Collection'!B89</f>
        <v>Maswa</v>
      </c>
      <c r="D308" s="282" t="s">
        <v>2677</v>
      </c>
      <c r="E308" s="282" t="s">
        <v>2679</v>
      </c>
      <c r="F308" s="282">
        <v>3</v>
      </c>
      <c r="G308" s="283" t="str">
        <f>'Dry_Litterbag Placem_Collection'!C89</f>
        <v>Dry_W3_T7</v>
      </c>
      <c r="H308" s="284" t="s">
        <v>2559</v>
      </c>
      <c r="I308" s="292" t="s">
        <v>298</v>
      </c>
      <c r="J308" s="282" t="str">
        <f>IF(ISBLANK('Dry_Litterbag Placem_Collection'!K89),"","R"&amp;""&amp;'Dry_Litterbag Placem_Collection'!K89)</f>
        <v>R394</v>
      </c>
      <c r="K308" s="286">
        <f>IFERROR(INDEX('Green_rooibos initial weight'!$C$5:$C$1749,MATCH(J308, 'Green_rooibos initial weight'!$A$5:$A$1749,0)),"")</f>
        <v>2.1800000000000002</v>
      </c>
      <c r="L308" s="286">
        <f t="shared" si="17"/>
        <v>1.9302000000000001</v>
      </c>
      <c r="M308" s="291"/>
      <c r="N308" s="291"/>
      <c r="O308" s="286">
        <f>IF(IFERROR(INDEX('Both teabags AfterDry'!$D$3:$D$900,MATCH(J308,'Both teabags AfterDry'!$A$3:$A$900,0)),"")="","",(IFERROR(INDEX('Both teabags AfterDry'!$D$3:$D$900,MATCH(J308,'Both teabags AfterDry'!$A$3:$A$900,0)),"")))</f>
        <v>1.9392</v>
      </c>
      <c r="P308" s="286">
        <f t="shared" si="18"/>
        <v>1.7886</v>
      </c>
      <c r="Q308" s="291"/>
      <c r="R308" s="291"/>
      <c r="S308" s="287">
        <f>'Dry_Litterbag Placem_Collection'!E89</f>
        <v>42937</v>
      </c>
      <c r="T308" s="287">
        <f>IF('Dry_Litterbag Placem_Collection'!G89="","",'Dry_Litterbag Placem_Collection'!G89)</f>
        <v>43006</v>
      </c>
      <c r="U308" s="288">
        <f t="shared" si="16"/>
        <v>69</v>
      </c>
      <c r="V308" s="286">
        <f t="shared" si="19"/>
        <v>0.14160000000000017</v>
      </c>
      <c r="W308" s="286"/>
      <c r="X308" s="289">
        <f>IFERROR(INDEX(Rainfall_Dry!$O$2:$O$217,MATCH(B308, Rainfall_Dry!$A$2:$A$217,0)),"")</f>
        <v>12.563016860999999</v>
      </c>
      <c r="Y308" s="270">
        <v>38.691629007962128</v>
      </c>
      <c r="Z308" s="270">
        <v>26.81299763288143</v>
      </c>
      <c r="AA308" s="270">
        <v>34.495373359156439</v>
      </c>
      <c r="AB308" s="271" t="s">
        <v>2693</v>
      </c>
      <c r="AC308" s="270">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f>IFERROR(AVERAGE('Dry_Litterbag Placem_Collection'!O89,'Dry_Litterbag Placem_Collection'!R89),"")</f>
        <v>10.65</v>
      </c>
      <c r="AI308" s="290">
        <f>IFERROR(AVERAGE('Dry_Litterbag Placem_Collection'!N89,'Dry_Litterbag Placem_Collection'!Q89),"")</f>
        <v>24.3</v>
      </c>
      <c r="AJ308" s="289">
        <f>INDEX(Coordinates!$B$2:$B$197,MATCH(G308,Coordinates!$J$2:$J$197,0))</f>
        <v>-3.295904975</v>
      </c>
      <c r="AK308" s="289">
        <f>INDEX(Coordinates!$C$2:$C$197,MATCH(G308,Coordinates!$J$2:$J$197,0))</f>
        <v>34.852136029999997</v>
      </c>
      <c r="AL308" s="289" t="str">
        <f>IF(ISNUMBER(SEARCH("C", 'Dry_Litterbag Placem_Collection'!T89)),"YES","")</f>
        <v/>
      </c>
      <c r="AM308" s="289" t="str">
        <f>IF(ISNUMBER(SEARCH("H", 'Dry_Litterbag Placem_Collection'!T89)),"YES","")</f>
        <v/>
      </c>
      <c r="AN308" s="289" t="str">
        <f>IF(ISNUMBER(SEARCH("R", 'Dry_Litterbag Placem_Collection'!T89)),"YES","")</f>
        <v/>
      </c>
    </row>
    <row r="309" spans="1:40" ht="15" customHeight="1">
      <c r="A309" s="281" t="s">
        <v>2677</v>
      </c>
      <c r="B309" s="282">
        <f>'Dry_Litterbag Placem_Collection'!A90</f>
        <v>88</v>
      </c>
      <c r="C309" s="282" t="str">
        <f>'Dry_Litterbag Placem_Collection'!B90</f>
        <v>Maswa</v>
      </c>
      <c r="D309" s="282" t="s">
        <v>2677</v>
      </c>
      <c r="E309" s="282" t="s">
        <v>2679</v>
      </c>
      <c r="F309" s="282">
        <v>3</v>
      </c>
      <c r="G309" s="283" t="str">
        <f>'Dry_Litterbag Placem_Collection'!C90</f>
        <v>Dry_W3_T8</v>
      </c>
      <c r="H309" s="284" t="s">
        <v>2559</v>
      </c>
      <c r="I309" s="292" t="s">
        <v>298</v>
      </c>
      <c r="J309" s="282" t="str">
        <f>IF(ISBLANK('Dry_Litterbag Placem_Collection'!K90),"","R"&amp;""&amp;'Dry_Litterbag Placem_Collection'!K90)</f>
        <v>R819</v>
      </c>
      <c r="K309" s="286">
        <f>IFERROR(INDEX('Green_rooibos initial weight'!$C$5:$C$1749,MATCH(J309, 'Green_rooibos initial weight'!$A$5:$A$1749,0)),"")</f>
        <v>2.16</v>
      </c>
      <c r="L309" s="286">
        <f t="shared" si="17"/>
        <v>1.9102000000000001</v>
      </c>
      <c r="M309" s="291"/>
      <c r="N309" s="291"/>
      <c r="O309" s="286">
        <f>IF(IFERROR(INDEX('Both teabags AfterDry'!$D$3:$D$900,MATCH(J309,'Both teabags AfterDry'!$A$3:$A$900,0)),"")="","",(IFERROR(INDEX('Both teabags AfterDry'!$D$3:$D$900,MATCH(J309,'Both teabags AfterDry'!$A$3:$A$900,0)),"")))</f>
        <v>2.8028</v>
      </c>
      <c r="P309" s="286">
        <f t="shared" si="18"/>
        <v>2.6522000000000001</v>
      </c>
      <c r="Q309" s="291"/>
      <c r="R309" s="291"/>
      <c r="S309" s="287">
        <f>'Dry_Litterbag Placem_Collection'!E90</f>
        <v>42937</v>
      </c>
      <c r="T309" s="287">
        <f>IF('Dry_Litterbag Placem_Collection'!G90="","",'Dry_Litterbag Placem_Collection'!G90)</f>
        <v>43006</v>
      </c>
      <c r="U309" s="288">
        <f t="shared" si="16"/>
        <v>69</v>
      </c>
      <c r="V309" s="286">
        <f t="shared" si="19"/>
        <v>-0.74199999999999999</v>
      </c>
      <c r="W309" s="286"/>
      <c r="X309" s="289">
        <f>IFERROR(INDEX(Rainfall_Dry!$O$2:$O$217,MATCH(B309, Rainfall_Dry!$A$2:$A$217,0)),"")</f>
        <v>12.563016860999999</v>
      </c>
      <c r="Y309" s="270">
        <v>38.691629007962128</v>
      </c>
      <c r="Z309" s="270">
        <v>26.81299763288143</v>
      </c>
      <c r="AA309" s="270">
        <v>34.495373359156439</v>
      </c>
      <c r="AB309" s="271" t="s">
        <v>2693</v>
      </c>
      <c r="AC309" s="270">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f>IFERROR(AVERAGE('Dry_Litterbag Placem_Collection'!O90,'Dry_Litterbag Placem_Collection'!R90),"")</f>
        <v>11.7</v>
      </c>
      <c r="AI309" s="290">
        <f>IFERROR(AVERAGE('Dry_Litterbag Placem_Collection'!N90,'Dry_Litterbag Placem_Collection'!Q90),"")</f>
        <v>26.049999999999997</v>
      </c>
      <c r="AJ309" s="289">
        <f>INDEX(Coordinates!$B$2:$B$197,MATCH(G309,Coordinates!$J$2:$J$197,0))</f>
        <v>-3.2959530039999998</v>
      </c>
      <c r="AK309" s="289">
        <f>INDEX(Coordinates!$C$2:$C$197,MATCH(G309,Coordinates!$J$2:$J$197,0))</f>
        <v>34.85242504</v>
      </c>
      <c r="AL309" s="289" t="str">
        <f>IF(ISNUMBER(SEARCH("C", 'Dry_Litterbag Placem_Collection'!T90)),"YES","")</f>
        <v/>
      </c>
      <c r="AM309" s="289" t="str">
        <f>IF(ISNUMBER(SEARCH("H", 'Dry_Litterbag Placem_Collection'!T90)),"YES","")</f>
        <v/>
      </c>
      <c r="AN309" s="289" t="str">
        <f>IF(ISNUMBER(SEARCH("R", 'Dry_Litterbag Placem_Collection'!T90)),"YES","")</f>
        <v/>
      </c>
    </row>
    <row r="310" spans="1:40" ht="15" customHeight="1">
      <c r="A310" s="281" t="s">
        <v>2677</v>
      </c>
      <c r="B310" s="282">
        <f>'Dry_Litterbag Placem_Collection'!A91</f>
        <v>89</v>
      </c>
      <c r="C310" s="282" t="str">
        <f>'Dry_Litterbag Placem_Collection'!B91</f>
        <v>Maswa</v>
      </c>
      <c r="D310" s="282" t="s">
        <v>2677</v>
      </c>
      <c r="E310" s="282" t="s">
        <v>2679</v>
      </c>
      <c r="F310" s="282">
        <v>4</v>
      </c>
      <c r="G310" s="283" t="str">
        <f>'Dry_Litterbag Placem_Collection'!C91</f>
        <v>Dry_W4_T1</v>
      </c>
      <c r="H310" s="284" t="s">
        <v>2559</v>
      </c>
      <c r="I310" s="292" t="s">
        <v>298</v>
      </c>
      <c r="J310" s="282" t="str">
        <f>IF(ISBLANK('Dry_Litterbag Placem_Collection'!K91),"","R"&amp;""&amp;'Dry_Litterbag Placem_Collection'!K91)</f>
        <v>R818</v>
      </c>
      <c r="K310" s="286">
        <f>IFERROR(INDEX('Green_rooibos initial weight'!$C$5:$C$1749,MATCH(J310, 'Green_rooibos initial weight'!$A$5:$A$1749,0)),"")</f>
        <v>2.1680000000000001</v>
      </c>
      <c r="L310" s="286">
        <f t="shared" si="17"/>
        <v>1.9182000000000001</v>
      </c>
      <c r="M310" s="291"/>
      <c r="N310" s="291"/>
      <c r="O310" s="286">
        <f>IF(IFERROR(INDEX('Both teabags AfterDry'!$D$3:$D$900,MATCH(J310,'Both teabags AfterDry'!$A$3:$A$900,0)),"")="","",(IFERROR(INDEX('Both teabags AfterDry'!$D$3:$D$900,MATCH(J310,'Both teabags AfterDry'!$A$3:$A$900,0)),"")))</f>
        <v>1.9155</v>
      </c>
      <c r="P310" s="286">
        <f t="shared" si="18"/>
        <v>1.7648999999999999</v>
      </c>
      <c r="Q310" s="291"/>
      <c r="R310" s="291"/>
      <c r="S310" s="287">
        <f>'Dry_Litterbag Placem_Collection'!E91</f>
        <v>42937</v>
      </c>
      <c r="T310" s="287">
        <f>IF('Dry_Litterbag Placem_Collection'!G91="","",'Dry_Litterbag Placem_Collection'!G91)</f>
        <v>43006</v>
      </c>
      <c r="U310" s="288">
        <f t="shared" si="16"/>
        <v>69</v>
      </c>
      <c r="V310" s="286">
        <f t="shared" si="19"/>
        <v>0.15330000000000021</v>
      </c>
      <c r="W310" s="286"/>
      <c r="X310" s="289">
        <f>IFERROR(INDEX(Rainfall_Dry!$O$2:$O$217,MATCH(B310, Rainfall_Dry!$A$2:$A$217,0)),"")</f>
        <v>12.563016860999999</v>
      </c>
      <c r="Y310" s="270">
        <v>28.145762029394</v>
      </c>
      <c r="Z310" s="270">
        <v>25.085564727199518</v>
      </c>
      <c r="AA310" s="270">
        <v>46.768673243406489</v>
      </c>
      <c r="AB310" s="271" t="s">
        <v>2688</v>
      </c>
      <c r="AC310" s="270">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f>IFERROR(AVERAGE('Dry_Litterbag Placem_Collection'!O91,'Dry_Litterbag Placem_Collection'!R91),"")</f>
        <v>10.5</v>
      </c>
      <c r="AI310" s="290">
        <f>IFERROR(AVERAGE('Dry_Litterbag Placem_Collection'!N91,'Dry_Litterbag Placem_Collection'!Q91),"")</f>
        <v>26.6</v>
      </c>
      <c r="AJ310" s="289">
        <f>INDEX(Coordinates!$B$2:$B$197,MATCH(G310,Coordinates!$J$2:$J$197,0))</f>
        <v>-3.2966709980000002</v>
      </c>
      <c r="AK310" s="289">
        <f>INDEX(Coordinates!$C$2:$C$197,MATCH(G310,Coordinates!$J$2:$J$197,0))</f>
        <v>34.854407019999996</v>
      </c>
      <c r="AL310" s="289" t="str">
        <f>IF(ISNUMBER(SEARCH("C", 'Dry_Litterbag Placem_Collection'!T91)),"YES","")</f>
        <v/>
      </c>
      <c r="AM310" s="289" t="str">
        <f>IF(ISNUMBER(SEARCH("H", 'Dry_Litterbag Placem_Collection'!T91)),"YES","")</f>
        <v/>
      </c>
      <c r="AN310" s="289" t="str">
        <f>IF(ISNUMBER(SEARCH("R", 'Dry_Litterbag Placem_Collection'!T91)),"YES","")</f>
        <v/>
      </c>
    </row>
    <row r="311" spans="1:40" ht="15" customHeight="1">
      <c r="A311" s="281" t="s">
        <v>2677</v>
      </c>
      <c r="B311" s="282">
        <f>'Dry_Litterbag Placem_Collection'!A92</f>
        <v>90</v>
      </c>
      <c r="C311" s="282" t="str">
        <f>'Dry_Litterbag Placem_Collection'!B92</f>
        <v>Maswa</v>
      </c>
      <c r="D311" s="282" t="s">
        <v>2677</v>
      </c>
      <c r="E311" s="282" t="s">
        <v>2679</v>
      </c>
      <c r="F311" s="282">
        <v>4</v>
      </c>
      <c r="G311" s="283" t="str">
        <f>'Dry_Litterbag Placem_Collection'!C92</f>
        <v>Dry_W4_T2</v>
      </c>
      <c r="H311" s="284" t="s">
        <v>2559</v>
      </c>
      <c r="I311" s="292" t="s">
        <v>298</v>
      </c>
      <c r="J311" s="282" t="str">
        <f>IF(ISBLANK('Dry_Litterbag Placem_Collection'!K92),"","R"&amp;""&amp;'Dry_Litterbag Placem_Collection'!K92)</f>
        <v>R767</v>
      </c>
      <c r="K311" s="286">
        <f>IFERROR(INDEX('Green_rooibos initial weight'!$C$5:$C$1749,MATCH(J311, 'Green_rooibos initial weight'!$A$5:$A$1749,0)),"")</f>
        <v>2.1890000000000001</v>
      </c>
      <c r="L311" s="286">
        <f t="shared" si="17"/>
        <v>1.9392</v>
      </c>
      <c r="M311" s="291"/>
      <c r="N311" s="291"/>
      <c r="O311" s="286" t="str">
        <f>IF(IFERROR(INDEX('Both teabags AfterDry'!$D$3:$D$900,MATCH(J311,'Both teabags AfterDry'!$A$3:$A$900,0)),"")="","",(IFERROR(INDEX('Both teabags AfterDry'!$D$3:$D$900,MATCH(J311,'Both teabags AfterDry'!$A$3:$A$900,0)),"")))</f>
        <v/>
      </c>
      <c r="P311" s="286" t="str">
        <f t="shared" si="18"/>
        <v/>
      </c>
      <c r="Q311" s="291"/>
      <c r="R311" s="291"/>
      <c r="S311" s="287">
        <f>'Dry_Litterbag Placem_Collection'!E92</f>
        <v>42937</v>
      </c>
      <c r="T311" s="287">
        <f>IF('Dry_Litterbag Placem_Collection'!G92="","",'Dry_Litterbag Placem_Collection'!G92)</f>
        <v>43006</v>
      </c>
      <c r="U311" s="288">
        <f t="shared" si="16"/>
        <v>69</v>
      </c>
      <c r="V311" s="286" t="str">
        <f t="shared" si="19"/>
        <v/>
      </c>
      <c r="W311" s="286"/>
      <c r="X311" s="289">
        <f>IFERROR(INDEX(Rainfall_Dry!$O$2:$O$217,MATCH(B311, Rainfall_Dry!$A$2:$A$217,0)),"")</f>
        <v>12.563016860999999</v>
      </c>
      <c r="Y311" s="270">
        <v>28.145762029394</v>
      </c>
      <c r="Z311" s="270">
        <v>25.085564727199518</v>
      </c>
      <c r="AA311" s="270">
        <v>46.768673243406489</v>
      </c>
      <c r="AB311" s="271" t="s">
        <v>2688</v>
      </c>
      <c r="AC311" s="270">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f>IFERROR(AVERAGE('Dry_Litterbag Placem_Collection'!O92,'Dry_Litterbag Placem_Collection'!R92),"")</f>
        <v>9.85</v>
      </c>
      <c r="AI311" s="290">
        <f>IFERROR(AVERAGE('Dry_Litterbag Placem_Collection'!N92,'Dry_Litterbag Placem_Collection'!Q92),"")</f>
        <v>26.45</v>
      </c>
      <c r="AJ311" s="289">
        <f>INDEX(Coordinates!$B$2:$B$197,MATCH(G311,Coordinates!$J$2:$J$197,0))</f>
        <v>-3.2966860009999999</v>
      </c>
      <c r="AK311" s="289">
        <f>INDEX(Coordinates!$C$2:$C$197,MATCH(G311,Coordinates!$J$2:$J$197,0))</f>
        <v>34.854371989999997</v>
      </c>
      <c r="AL311" s="289" t="str">
        <f>IF(ISNUMBER(SEARCH("C", 'Dry_Litterbag Placem_Collection'!T92)),"YES","")</f>
        <v/>
      </c>
      <c r="AM311" s="289" t="str">
        <f>IF(ISNUMBER(SEARCH("H", 'Dry_Litterbag Placem_Collection'!T92)),"YES","")</f>
        <v/>
      </c>
      <c r="AN311" s="289" t="str">
        <f>IF(ISNUMBER(SEARCH("R", 'Dry_Litterbag Placem_Collection'!T92)),"YES","")</f>
        <v/>
      </c>
    </row>
    <row r="312" spans="1:40" ht="15" customHeight="1">
      <c r="A312" s="281" t="s">
        <v>2677</v>
      </c>
      <c r="B312" s="282">
        <f>'Dry_Litterbag Placem_Collection'!A93</f>
        <v>91</v>
      </c>
      <c r="C312" s="282" t="str">
        <f>'Dry_Litterbag Placem_Collection'!B93</f>
        <v>Maswa</v>
      </c>
      <c r="D312" s="282" t="s">
        <v>2677</v>
      </c>
      <c r="E312" s="282" t="s">
        <v>2679</v>
      </c>
      <c r="F312" s="282">
        <v>4</v>
      </c>
      <c r="G312" s="283" t="str">
        <f>'Dry_Litterbag Placem_Collection'!C93</f>
        <v>Dry_W4_T3</v>
      </c>
      <c r="H312" s="284" t="s">
        <v>2559</v>
      </c>
      <c r="I312" s="292" t="s">
        <v>298</v>
      </c>
      <c r="J312" s="282" t="str">
        <f>IF(ISBLANK('Dry_Litterbag Placem_Collection'!K93),"","R"&amp;""&amp;'Dry_Litterbag Placem_Collection'!K93)</f>
        <v>R787</v>
      </c>
      <c r="K312" s="286">
        <f>IFERROR(INDEX('Green_rooibos initial weight'!$C$5:$C$1749,MATCH(J312, 'Green_rooibos initial weight'!$A$5:$A$1749,0)),"")</f>
        <v>2.1579999999999999</v>
      </c>
      <c r="L312" s="286">
        <f t="shared" si="17"/>
        <v>1.9081999999999999</v>
      </c>
      <c r="M312" s="291"/>
      <c r="N312" s="291"/>
      <c r="O312" s="286">
        <f>IF(IFERROR(INDEX('Both teabags AfterDry'!$D$3:$D$900,MATCH(J312,'Both teabags AfterDry'!$A$3:$A$900,0)),"")="","",(IFERROR(INDEX('Both teabags AfterDry'!$D$3:$D$900,MATCH(J312,'Both teabags AfterDry'!$A$3:$A$900,0)),"")))</f>
        <v>1.8551</v>
      </c>
      <c r="P312" s="286">
        <f t="shared" si="18"/>
        <v>1.7044999999999999</v>
      </c>
      <c r="Q312" s="291"/>
      <c r="R312" s="291"/>
      <c r="S312" s="287">
        <f>'Dry_Litterbag Placem_Collection'!E93</f>
        <v>42937</v>
      </c>
      <c r="T312" s="287">
        <f>IF('Dry_Litterbag Placem_Collection'!G93="","",'Dry_Litterbag Placem_Collection'!G93)</f>
        <v>43006</v>
      </c>
      <c r="U312" s="288">
        <f t="shared" si="16"/>
        <v>69</v>
      </c>
      <c r="V312" s="286">
        <f t="shared" si="19"/>
        <v>0.20369999999999999</v>
      </c>
      <c r="W312" s="286"/>
      <c r="X312" s="289">
        <f>IFERROR(INDEX(Rainfall_Dry!$O$2:$O$217,MATCH(B312, Rainfall_Dry!$A$2:$A$217,0)),"")</f>
        <v>12.563016860999999</v>
      </c>
      <c r="Y312" s="270">
        <v>28.145762029394</v>
      </c>
      <c r="Z312" s="270">
        <v>25.085564727199518</v>
      </c>
      <c r="AA312" s="270">
        <v>46.768673243406489</v>
      </c>
      <c r="AB312" s="271" t="s">
        <v>2688</v>
      </c>
      <c r="AC312" s="270">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f>IFERROR(AVERAGE('Dry_Litterbag Placem_Collection'!O93,'Dry_Litterbag Placem_Collection'!R93),"")</f>
        <v>10.95</v>
      </c>
      <c r="AI312" s="290">
        <f>IFERROR(AVERAGE('Dry_Litterbag Placem_Collection'!N93,'Dry_Litterbag Placem_Collection'!Q93),"")</f>
        <v>25.95</v>
      </c>
      <c r="AJ312" s="289">
        <f>INDEX(Coordinates!$B$2:$B$197,MATCH(G312,Coordinates!$J$2:$J$197,0))</f>
        <v>-3.2966180239999998</v>
      </c>
      <c r="AK312" s="289">
        <f>INDEX(Coordinates!$C$2:$C$197,MATCH(G312,Coordinates!$J$2:$J$197,0))</f>
        <v>34.854464020000002</v>
      </c>
      <c r="AL312" s="289" t="str">
        <f>IF(ISNUMBER(SEARCH("C", 'Dry_Litterbag Placem_Collection'!T93)),"YES","")</f>
        <v/>
      </c>
      <c r="AM312" s="289" t="str">
        <f>IF(ISNUMBER(SEARCH("H", 'Dry_Litterbag Placem_Collection'!T93)),"YES","")</f>
        <v/>
      </c>
      <c r="AN312" s="289" t="str">
        <f>IF(ISNUMBER(SEARCH("R", 'Dry_Litterbag Placem_Collection'!T93)),"YES","")</f>
        <v/>
      </c>
    </row>
    <row r="313" spans="1:40" ht="15" customHeight="1">
      <c r="A313" s="281" t="s">
        <v>2677</v>
      </c>
      <c r="B313" s="282">
        <f>'Dry_Litterbag Placem_Collection'!A94</f>
        <v>92</v>
      </c>
      <c r="C313" s="282" t="str">
        <f>'Dry_Litterbag Placem_Collection'!B94</f>
        <v>Maswa</v>
      </c>
      <c r="D313" s="282" t="s">
        <v>2677</v>
      </c>
      <c r="E313" s="282" t="s">
        <v>2679</v>
      </c>
      <c r="F313" s="282">
        <v>4</v>
      </c>
      <c r="G313" s="283" t="str">
        <f>'Dry_Litterbag Placem_Collection'!C94</f>
        <v>Dry_W4_T4</v>
      </c>
      <c r="H313" s="284" t="s">
        <v>2559</v>
      </c>
      <c r="I313" s="292" t="s">
        <v>298</v>
      </c>
      <c r="J313" s="282" t="str">
        <f>IF(ISBLANK('Dry_Litterbag Placem_Collection'!K94),"","R"&amp;""&amp;'Dry_Litterbag Placem_Collection'!K94)</f>
        <v>R812</v>
      </c>
      <c r="K313" s="286">
        <f>IFERROR(INDEX('Green_rooibos initial weight'!$C$5:$C$1749,MATCH(J313, 'Green_rooibos initial weight'!$A$5:$A$1749,0)),"")</f>
        <v>2.1819999999999999</v>
      </c>
      <c r="L313" s="286">
        <f t="shared" si="17"/>
        <v>1.9321999999999999</v>
      </c>
      <c r="M313" s="291"/>
      <c r="N313" s="291"/>
      <c r="O313" s="286">
        <f>IF(IFERROR(INDEX('Both teabags AfterDry'!$D$3:$D$900,MATCH(J313,'Both teabags AfterDry'!$A$3:$A$900,0)),"")="","",(IFERROR(INDEX('Both teabags AfterDry'!$D$3:$D$900,MATCH(J313,'Both teabags AfterDry'!$A$3:$A$900,0)),"")))</f>
        <v>1.8855</v>
      </c>
      <c r="P313" s="286">
        <f t="shared" si="18"/>
        <v>1.7348999999999999</v>
      </c>
      <c r="Q313" s="291"/>
      <c r="R313" s="291"/>
      <c r="S313" s="287">
        <f>'Dry_Litterbag Placem_Collection'!E94</f>
        <v>42937</v>
      </c>
      <c r="T313" s="287">
        <f>IF('Dry_Litterbag Placem_Collection'!G94="","",'Dry_Litterbag Placem_Collection'!G94)</f>
        <v>43006</v>
      </c>
      <c r="U313" s="288">
        <f t="shared" si="16"/>
        <v>69</v>
      </c>
      <c r="V313" s="286">
        <f t="shared" si="19"/>
        <v>0.19730000000000003</v>
      </c>
      <c r="W313" s="286"/>
      <c r="X313" s="289">
        <f>IFERROR(INDEX(Rainfall_Dry!$O$2:$O$217,MATCH(B313, Rainfall_Dry!$A$2:$A$217,0)),"")</f>
        <v>12.563016860999999</v>
      </c>
      <c r="Y313" s="270">
        <v>28.145762029394</v>
      </c>
      <c r="Z313" s="270">
        <v>25.085564727199518</v>
      </c>
      <c r="AA313" s="270">
        <v>46.768673243406489</v>
      </c>
      <c r="AB313" s="271" t="s">
        <v>2688</v>
      </c>
      <c r="AC313" s="270">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f>IFERROR(AVERAGE('Dry_Litterbag Placem_Collection'!O94,'Dry_Litterbag Placem_Collection'!R94),"")</f>
        <v>10.25</v>
      </c>
      <c r="AI313" s="290">
        <f>IFERROR(AVERAGE('Dry_Litterbag Placem_Collection'!N94,'Dry_Litterbag Placem_Collection'!Q94),"")</f>
        <v>26</v>
      </c>
      <c r="AJ313" s="289">
        <f>INDEX(Coordinates!$B$2:$B$197,MATCH(G313,Coordinates!$J$2:$J$197,0))</f>
        <v>-3.2965539860000002</v>
      </c>
      <c r="AK313" s="289">
        <f>INDEX(Coordinates!$C$2:$C$197,MATCH(G313,Coordinates!$J$2:$J$197,0))</f>
        <v>34.854455969999997</v>
      </c>
      <c r="AL313" s="289" t="str">
        <f>IF(ISNUMBER(SEARCH("C", 'Dry_Litterbag Placem_Collection'!T94)),"YES","")</f>
        <v/>
      </c>
      <c r="AM313" s="289" t="str">
        <f>IF(ISNUMBER(SEARCH("H", 'Dry_Litterbag Placem_Collection'!T94)),"YES","")</f>
        <v/>
      </c>
      <c r="AN313" s="289" t="str">
        <f>IF(ISNUMBER(SEARCH("R", 'Dry_Litterbag Placem_Collection'!T94)),"YES","")</f>
        <v/>
      </c>
    </row>
    <row r="314" spans="1:40" ht="15" customHeight="1">
      <c r="A314" s="281" t="s">
        <v>2677</v>
      </c>
      <c r="B314" s="282">
        <f>'Dry_Litterbag Placem_Collection'!A95</f>
        <v>93</v>
      </c>
      <c r="C314" s="282" t="str">
        <f>'Dry_Litterbag Placem_Collection'!B95</f>
        <v>Maswa</v>
      </c>
      <c r="D314" s="282" t="s">
        <v>2677</v>
      </c>
      <c r="E314" s="282" t="s">
        <v>2679</v>
      </c>
      <c r="F314" s="282">
        <v>4</v>
      </c>
      <c r="G314" s="283" t="str">
        <f>'Dry_Litterbag Placem_Collection'!C95</f>
        <v>Dry_W4_T5</v>
      </c>
      <c r="H314" s="284" t="s">
        <v>2559</v>
      </c>
      <c r="I314" s="292" t="s">
        <v>298</v>
      </c>
      <c r="J314" s="282" t="str">
        <f>IF(ISBLANK('Dry_Litterbag Placem_Collection'!K95),"","R"&amp;""&amp;'Dry_Litterbag Placem_Collection'!K95)</f>
        <v>R675</v>
      </c>
      <c r="K314" s="286">
        <f>IFERROR(INDEX('Green_rooibos initial weight'!$C$5:$C$1749,MATCH(J314, 'Green_rooibos initial weight'!$A$5:$A$1749,0)),"")</f>
        <v>2.2069999999999999</v>
      </c>
      <c r="L314" s="286">
        <f t="shared" si="17"/>
        <v>1.9571999999999998</v>
      </c>
      <c r="M314" s="291"/>
      <c r="N314" s="291"/>
      <c r="O314" s="286">
        <f>IF(IFERROR(INDEX('Both teabags AfterDry'!$D$3:$D$900,MATCH(J314,'Both teabags AfterDry'!$A$3:$A$900,0)),"")="","",(IFERROR(INDEX('Both teabags AfterDry'!$D$3:$D$900,MATCH(J314,'Both teabags AfterDry'!$A$3:$A$900,0)),"")))</f>
        <v>2.0310000000000001</v>
      </c>
      <c r="P314" s="286">
        <f t="shared" si="18"/>
        <v>1.8804000000000001</v>
      </c>
      <c r="Q314" s="291"/>
      <c r="R314" s="291"/>
      <c r="S314" s="287">
        <f>'Dry_Litterbag Placem_Collection'!E95</f>
        <v>42937</v>
      </c>
      <c r="T314" s="287">
        <f>IF('Dry_Litterbag Placem_Collection'!G95="","",'Dry_Litterbag Placem_Collection'!G95)</f>
        <v>43006</v>
      </c>
      <c r="U314" s="288">
        <f t="shared" si="16"/>
        <v>69</v>
      </c>
      <c r="V314" s="286">
        <f t="shared" si="19"/>
        <v>7.6799999999999757E-2</v>
      </c>
      <c r="W314" s="286"/>
      <c r="X314" s="289">
        <f>IFERROR(INDEX(Rainfall_Dry!$O$2:$O$217,MATCH(B314, Rainfall_Dry!$A$2:$A$217,0)),"")</f>
        <v>12.563016860999999</v>
      </c>
      <c r="Y314" s="270">
        <v>28.145762029394</v>
      </c>
      <c r="Z314" s="270">
        <v>25.085564727199518</v>
      </c>
      <c r="AA314" s="270">
        <v>46.768673243406489</v>
      </c>
      <c r="AB314" s="271" t="s">
        <v>2688</v>
      </c>
      <c r="AC314" s="270">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f>IFERROR(AVERAGE('Dry_Litterbag Placem_Collection'!O95,'Dry_Litterbag Placem_Collection'!R95),"")</f>
        <v>10.45</v>
      </c>
      <c r="AI314" s="290">
        <f>IFERROR(AVERAGE('Dry_Litterbag Placem_Collection'!N95,'Dry_Litterbag Placem_Collection'!Q95),"")</f>
        <v>26.4</v>
      </c>
      <c r="AJ314" s="289">
        <f>INDEX(Coordinates!$B$2:$B$197,MATCH(G314,Coordinates!$J$2:$J$197,0))</f>
        <v>-3.2964789680000002</v>
      </c>
      <c r="AK314" s="289">
        <f>INDEX(Coordinates!$C$2:$C$197,MATCH(G314,Coordinates!$J$2:$J$197,0))</f>
        <v>34.854331000000002</v>
      </c>
      <c r="AL314" s="289" t="str">
        <f>IF(ISNUMBER(SEARCH("C", 'Dry_Litterbag Placem_Collection'!T95)),"YES","")</f>
        <v/>
      </c>
      <c r="AM314" s="289" t="str">
        <f>IF(ISNUMBER(SEARCH("H", 'Dry_Litterbag Placem_Collection'!T95)),"YES","")</f>
        <v>YES</v>
      </c>
      <c r="AN314" s="289" t="str">
        <f>IF(ISNUMBER(SEARCH("R", 'Dry_Litterbag Placem_Collection'!T95)),"YES","")</f>
        <v/>
      </c>
    </row>
    <row r="315" spans="1:40" ht="15" customHeight="1">
      <c r="A315" s="281" t="s">
        <v>2677</v>
      </c>
      <c r="B315" s="282">
        <f>'Dry_Litterbag Placem_Collection'!A96</f>
        <v>94</v>
      </c>
      <c r="C315" s="282" t="str">
        <f>'Dry_Litterbag Placem_Collection'!B96</f>
        <v>Maswa</v>
      </c>
      <c r="D315" s="282" t="s">
        <v>2677</v>
      </c>
      <c r="E315" s="282" t="s">
        <v>2679</v>
      </c>
      <c r="F315" s="282">
        <v>4</v>
      </c>
      <c r="G315" s="283" t="str">
        <f>'Dry_Litterbag Placem_Collection'!C96</f>
        <v>Dry_W4_T6</v>
      </c>
      <c r="H315" s="284" t="s">
        <v>2559</v>
      </c>
      <c r="I315" s="292" t="s">
        <v>298</v>
      </c>
      <c r="J315" s="282" t="str">
        <f>IF(ISBLANK('Dry_Litterbag Placem_Collection'!K96),"","R"&amp;""&amp;'Dry_Litterbag Placem_Collection'!K96)</f>
        <v/>
      </c>
      <c r="K315" s="286" t="str">
        <f>IFERROR(INDEX('Green_rooibos initial weight'!$C$5:$C$1749,MATCH(J315, 'Green_rooibos initial weight'!$A$5:$A$1749,0)),"")</f>
        <v/>
      </c>
      <c r="L315" s="286" t="str">
        <f t="shared" si="17"/>
        <v/>
      </c>
      <c r="M315" s="291"/>
      <c r="N315" s="291"/>
      <c r="O315" s="286" t="str">
        <f>IF(IFERROR(INDEX('Both teabags AfterDry'!$D$3:$D$900,MATCH(J315,'Both teabags AfterDry'!$A$3:$A$900,0)),"")="","",(IFERROR(INDEX('Both teabags AfterDry'!$D$3:$D$900,MATCH(J315,'Both teabags AfterDry'!$A$3:$A$900,0)),"")))</f>
        <v/>
      </c>
      <c r="P315" s="286" t="str">
        <f t="shared" si="18"/>
        <v/>
      </c>
      <c r="Q315" s="291"/>
      <c r="R315" s="291"/>
      <c r="S315" s="287">
        <f>'Dry_Litterbag Placem_Collection'!E96</f>
        <v>0</v>
      </c>
      <c r="T315" s="287" t="str">
        <f>IF('Dry_Litterbag Placem_Collection'!G96="","",'Dry_Litterbag Placem_Collection'!G96)</f>
        <v/>
      </c>
      <c r="U315" s="288" t="str">
        <f t="shared" si="16"/>
        <v/>
      </c>
      <c r="V315" s="286" t="str">
        <f t="shared" si="19"/>
        <v/>
      </c>
      <c r="W315" s="286"/>
      <c r="X315" s="289" t="str">
        <f>IFERROR(INDEX(Rainfall_Dry!$O$2:$O$217,MATCH(B315, Rainfall_Dry!$A$2:$A$217,0)),"")</f>
        <v/>
      </c>
      <c r="Y315" s="270">
        <v>28.145762029394</v>
      </c>
      <c r="Z315" s="270">
        <v>25.085564727199518</v>
      </c>
      <c r="AA315" s="270">
        <v>46.768673243406489</v>
      </c>
      <c r="AB315" s="271" t="s">
        <v>2688</v>
      </c>
      <c r="AC315" s="270">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t="str">
        <f>IFERROR(AVERAGE('Dry_Litterbag Placem_Collection'!O96,'Dry_Litterbag Placem_Collection'!R96),"")</f>
        <v/>
      </c>
      <c r="AI315" s="290" t="str">
        <f>IFERROR(AVERAGE('Dry_Litterbag Placem_Collection'!N96,'Dry_Litterbag Placem_Collection'!Q96),"")</f>
        <v/>
      </c>
      <c r="AJ315" s="289">
        <f>INDEX(Coordinates!$B$2:$B$197,MATCH(G315,Coordinates!$J$2:$J$197,0))</f>
        <v>-3.2964649700000002</v>
      </c>
      <c r="AK315" s="289">
        <f>INDEX(Coordinates!$C$2:$C$197,MATCH(G315,Coordinates!$J$2:$J$197,0))</f>
        <v>34.854340970000003</v>
      </c>
      <c r="AL315" s="289" t="str">
        <f>IF(ISNUMBER(SEARCH("C", 'Dry_Litterbag Placem_Collection'!T96)),"YES","")</f>
        <v/>
      </c>
      <c r="AM315" s="289" t="str">
        <f>IF(ISNUMBER(SEARCH("H", 'Dry_Litterbag Placem_Collection'!T96)),"YES","")</f>
        <v/>
      </c>
      <c r="AN315" s="289" t="str">
        <f>IF(ISNUMBER(SEARCH("R", 'Dry_Litterbag Placem_Collection'!T96)),"YES","")</f>
        <v/>
      </c>
    </row>
    <row r="316" spans="1:40" ht="15" customHeight="1">
      <c r="A316" s="281" t="s">
        <v>2677</v>
      </c>
      <c r="B316" s="282">
        <f>'Dry_Litterbag Placem_Collection'!A97</f>
        <v>95</v>
      </c>
      <c r="C316" s="282" t="str">
        <f>'Dry_Litterbag Placem_Collection'!B97</f>
        <v>Maswa</v>
      </c>
      <c r="D316" s="282" t="s">
        <v>2677</v>
      </c>
      <c r="E316" s="282" t="s">
        <v>2679</v>
      </c>
      <c r="F316" s="282">
        <v>4</v>
      </c>
      <c r="G316" s="283" t="str">
        <f>'Dry_Litterbag Placem_Collection'!C97</f>
        <v>Dry_W4_T7</v>
      </c>
      <c r="H316" s="284" t="s">
        <v>2559</v>
      </c>
      <c r="I316" s="292" t="s">
        <v>298</v>
      </c>
      <c r="J316" s="282" t="str">
        <f>IF(ISBLANK('Dry_Litterbag Placem_Collection'!K97),"","R"&amp;""&amp;'Dry_Litterbag Placem_Collection'!K97)</f>
        <v>R794</v>
      </c>
      <c r="K316" s="286">
        <f>IFERROR(INDEX('Green_rooibos initial weight'!$C$5:$C$1749,MATCH(J316, 'Green_rooibos initial weight'!$A$5:$A$1749,0)),"")</f>
        <v>2.2000000000000002</v>
      </c>
      <c r="L316" s="286">
        <f t="shared" si="17"/>
        <v>1.9502000000000002</v>
      </c>
      <c r="M316" s="291"/>
      <c r="N316" s="291"/>
      <c r="O316" s="286">
        <f>IF(IFERROR(INDEX('Both teabags AfterDry'!$D$3:$D$900,MATCH(J316,'Both teabags AfterDry'!$A$3:$A$900,0)),"")="","",(IFERROR(INDEX('Both teabags AfterDry'!$D$3:$D$900,MATCH(J316,'Both teabags AfterDry'!$A$3:$A$900,0)),"")))</f>
        <v>1.9469000000000001</v>
      </c>
      <c r="P316" s="286">
        <f t="shared" si="18"/>
        <v>1.7963</v>
      </c>
      <c r="Q316" s="291"/>
      <c r="R316" s="291"/>
      <c r="S316" s="287">
        <f>'Dry_Litterbag Placem_Collection'!E97</f>
        <v>42937</v>
      </c>
      <c r="T316" s="287">
        <f>IF('Dry_Litterbag Placem_Collection'!G97="","",'Dry_Litterbag Placem_Collection'!G97)</f>
        <v>43006</v>
      </c>
      <c r="U316" s="288">
        <f t="shared" si="16"/>
        <v>69</v>
      </c>
      <c r="V316" s="286">
        <f t="shared" si="19"/>
        <v>0.15390000000000015</v>
      </c>
      <c r="W316" s="286"/>
      <c r="X316" s="289">
        <f>IFERROR(INDEX(Rainfall_Dry!$O$2:$O$217,MATCH(B316, Rainfall_Dry!$A$2:$A$217,0)),"")</f>
        <v>12.563016860999999</v>
      </c>
      <c r="Y316" s="270">
        <v>28.145762029394</v>
      </c>
      <c r="Z316" s="270">
        <v>25.085564727199518</v>
      </c>
      <c r="AA316" s="270">
        <v>46.768673243406489</v>
      </c>
      <c r="AB316" s="271" t="s">
        <v>2688</v>
      </c>
      <c r="AC316" s="270">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f>IFERROR(AVERAGE('Dry_Litterbag Placem_Collection'!O97,'Dry_Litterbag Placem_Collection'!R97),"")</f>
        <v>8.75</v>
      </c>
      <c r="AI316" s="290">
        <f>IFERROR(AVERAGE('Dry_Litterbag Placem_Collection'!N97,'Dry_Litterbag Placem_Collection'!Q97),"")</f>
        <v>27.35</v>
      </c>
      <c r="AJ316" s="289">
        <f>INDEX(Coordinates!$B$2:$B$197,MATCH(G316,Coordinates!$J$2:$J$197,0))</f>
        <v>-3.296725983</v>
      </c>
      <c r="AK316" s="289">
        <f>INDEX(Coordinates!$C$2:$C$197,MATCH(G316,Coordinates!$J$2:$J$197,0))</f>
        <v>34.854216000000001</v>
      </c>
      <c r="AL316" s="289" t="str">
        <f>IF(ISNUMBER(SEARCH("C", 'Dry_Litterbag Placem_Collection'!T97)),"YES","")</f>
        <v/>
      </c>
      <c r="AM316" s="289" t="str">
        <f>IF(ISNUMBER(SEARCH("H", 'Dry_Litterbag Placem_Collection'!T97)),"YES","")</f>
        <v/>
      </c>
      <c r="AN316" s="289" t="str">
        <f>IF(ISNUMBER(SEARCH("R", 'Dry_Litterbag Placem_Collection'!T97)),"YES","")</f>
        <v/>
      </c>
    </row>
    <row r="317" spans="1:40" ht="15" customHeight="1">
      <c r="A317" s="281" t="s">
        <v>2677</v>
      </c>
      <c r="B317" s="282">
        <f>'Dry_Litterbag Placem_Collection'!A98</f>
        <v>96</v>
      </c>
      <c r="C317" s="282" t="str">
        <f>'Dry_Litterbag Placem_Collection'!B98</f>
        <v>Maswa</v>
      </c>
      <c r="D317" s="282" t="s">
        <v>2677</v>
      </c>
      <c r="E317" s="282" t="s">
        <v>2679</v>
      </c>
      <c r="F317" s="282">
        <v>4</v>
      </c>
      <c r="G317" s="283" t="str">
        <f>'Dry_Litterbag Placem_Collection'!C98</f>
        <v>Dry_W4_T8</v>
      </c>
      <c r="H317" s="284" t="s">
        <v>2559</v>
      </c>
      <c r="I317" s="292" t="s">
        <v>298</v>
      </c>
      <c r="J317" s="282" t="str">
        <f>IF(ISBLANK('Dry_Litterbag Placem_Collection'!K98),"","R"&amp;""&amp;'Dry_Litterbag Placem_Collection'!K98)</f>
        <v>R737</v>
      </c>
      <c r="K317" s="286">
        <f>IFERROR(INDEX('Green_rooibos initial weight'!$C$5:$C$1749,MATCH(J317, 'Green_rooibos initial weight'!$A$5:$A$1749,0)),"")</f>
        <v>2.222</v>
      </c>
      <c r="L317" s="286">
        <f t="shared" si="17"/>
        <v>1.9722</v>
      </c>
      <c r="M317" s="291"/>
      <c r="N317" s="291"/>
      <c r="O317" s="286">
        <f>IF(IFERROR(INDEX('Both teabags AfterDry'!$D$3:$D$900,MATCH(J317,'Both teabags AfterDry'!$A$3:$A$900,0)),"")="","",(IFERROR(INDEX('Both teabags AfterDry'!$D$3:$D$900,MATCH(J317,'Both teabags AfterDry'!$A$3:$A$900,0)),"")))</f>
        <v>1.9686999999999999</v>
      </c>
      <c r="P317" s="286">
        <f t="shared" si="18"/>
        <v>1.8180999999999998</v>
      </c>
      <c r="Q317" s="291"/>
      <c r="R317" s="291"/>
      <c r="S317" s="287">
        <f>'Dry_Litterbag Placem_Collection'!E98</f>
        <v>42937</v>
      </c>
      <c r="T317" s="287">
        <f>IF('Dry_Litterbag Placem_Collection'!G98="","",'Dry_Litterbag Placem_Collection'!G98)</f>
        <v>43006</v>
      </c>
      <c r="U317" s="288">
        <f t="shared" si="16"/>
        <v>69</v>
      </c>
      <c r="V317" s="286">
        <f t="shared" si="19"/>
        <v>0.15410000000000013</v>
      </c>
      <c r="W317" s="286"/>
      <c r="X317" s="289">
        <f>IFERROR(INDEX(Rainfall_Dry!$O$2:$O$217,MATCH(B317, Rainfall_Dry!$A$2:$A$217,0)),"")</f>
        <v>12.563016860999999</v>
      </c>
      <c r="Y317" s="270">
        <v>28.145762029394</v>
      </c>
      <c r="Z317" s="270">
        <v>25.085564727199518</v>
      </c>
      <c r="AA317" s="270">
        <v>46.768673243406489</v>
      </c>
      <c r="AB317" s="271" t="s">
        <v>2688</v>
      </c>
      <c r="AC317" s="270">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f>IFERROR(AVERAGE('Dry_Litterbag Placem_Collection'!O98,'Dry_Litterbag Placem_Collection'!R98),"")</f>
        <v>5.0999999999999996</v>
      </c>
      <c r="AI317" s="290">
        <f>IFERROR(AVERAGE('Dry_Litterbag Placem_Collection'!N98,'Dry_Litterbag Placem_Collection'!Q98),"")</f>
        <v>25.950000000000003</v>
      </c>
      <c r="AJ317" s="289">
        <f>INDEX(Coordinates!$B$2:$B$197,MATCH(G317,Coordinates!$J$2:$J$197,0))</f>
        <v>-3.2968360369999998</v>
      </c>
      <c r="AK317" s="289">
        <f>INDEX(Coordinates!$C$2:$C$197,MATCH(G317,Coordinates!$J$2:$J$197,0))</f>
        <v>34.854462009999999</v>
      </c>
      <c r="AL317" s="289" t="str">
        <f>IF(ISNUMBER(SEARCH("C", 'Dry_Litterbag Placem_Collection'!T98)),"YES","")</f>
        <v/>
      </c>
      <c r="AM317" s="289" t="str">
        <f>IF(ISNUMBER(SEARCH("H", 'Dry_Litterbag Placem_Collection'!T98)),"YES","")</f>
        <v/>
      </c>
      <c r="AN317" s="289" t="str">
        <f>IF(ISNUMBER(SEARCH("R", 'Dry_Litterbag Placem_Collection'!T98)),"YES","")</f>
        <v/>
      </c>
    </row>
    <row r="318" spans="1:40" ht="15" customHeight="1">
      <c r="A318" s="281" t="s">
        <v>2677</v>
      </c>
      <c r="B318" s="282">
        <f>'Dry_Litterbag Placem_Collection'!A99</f>
        <v>97</v>
      </c>
      <c r="C318" s="282" t="str">
        <f>'Dry_Litterbag Placem_Collection'!B99</f>
        <v xml:space="preserve">Mwantimba
</v>
      </c>
      <c r="D318" s="282" t="s">
        <v>2677</v>
      </c>
      <c r="E318" s="282" t="s">
        <v>2678</v>
      </c>
      <c r="F318" s="282">
        <v>1</v>
      </c>
      <c r="G318" s="283" t="str">
        <f>'Dry_Litterbag Placem_Collection'!C99</f>
        <v>Wet_Ag1_T1</v>
      </c>
      <c r="H318" s="284" t="s">
        <v>2559</v>
      </c>
      <c r="I318" s="292" t="s">
        <v>298</v>
      </c>
      <c r="J318" s="282" t="str">
        <f>IF(ISBLANK('Dry_Litterbag Placem_Collection'!K99),"","R"&amp;""&amp;'Dry_Litterbag Placem_Collection'!K99)</f>
        <v>R801</v>
      </c>
      <c r="K318" s="286">
        <f>IFERROR(INDEX('Green_rooibos initial weight'!$C$5:$C$1749,MATCH(J318, 'Green_rooibos initial weight'!$A$5:$A$1749,0)),"")</f>
        <v>2.17</v>
      </c>
      <c r="L318" s="286">
        <f t="shared" si="17"/>
        <v>1.9201999999999999</v>
      </c>
      <c r="M318" s="291"/>
      <c r="N318" s="291"/>
      <c r="O318" s="286" t="str">
        <f>IF(IFERROR(INDEX('Both teabags AfterDry'!$D$3:$D$900,MATCH(J318,'Both teabags AfterDry'!$A$3:$A$900,0)),"")="","",(IFERROR(INDEX('Both teabags AfterDry'!$D$3:$D$900,MATCH(J318,'Both teabags AfterDry'!$A$3:$A$900,0)),"")))</f>
        <v/>
      </c>
      <c r="P318" s="286" t="str">
        <f t="shared" si="18"/>
        <v/>
      </c>
      <c r="Q318" s="291"/>
      <c r="R318" s="291"/>
      <c r="S318" s="287">
        <f>'Dry_Litterbag Placem_Collection'!E99</f>
        <v>42939</v>
      </c>
      <c r="T318" s="287">
        <f>IF('Dry_Litterbag Placem_Collection'!G99="","",'Dry_Litterbag Placem_Collection'!G99)</f>
        <v>43010</v>
      </c>
      <c r="U318" s="288">
        <f t="shared" si="16"/>
        <v>71</v>
      </c>
      <c r="V318" s="286" t="str">
        <f t="shared" si="19"/>
        <v/>
      </c>
      <c r="W318" s="286"/>
      <c r="X318" s="289">
        <f>IFERROR(INDEX(Rainfall_Dry!$O$2:$O$217,MATCH(B318, Rainfall_Dry!$A$2:$A$217,0)),"")</f>
        <v>137.19979645800001</v>
      </c>
      <c r="Y318" s="270">
        <v>45.96</v>
      </c>
      <c r="Z318" s="270">
        <v>14.920000000000003</v>
      </c>
      <c r="AA318" s="270">
        <v>39.119999999999997</v>
      </c>
      <c r="AB318" s="271" t="s">
        <v>2691</v>
      </c>
      <c r="AC318" s="270">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f>IFERROR(AVERAGE('Dry_Litterbag Placem_Collection'!O99,'Dry_Litterbag Placem_Collection'!R99),"")</f>
        <v>6.6</v>
      </c>
      <c r="AI318" s="290">
        <f>IFERROR(AVERAGE('Dry_Litterbag Placem_Collection'!N99,'Dry_Litterbag Placem_Collection'!Q99),"")</f>
        <v>28.5</v>
      </c>
      <c r="AJ318" s="289">
        <f>INDEX(Coordinates!$B$2:$B$197,MATCH(G318,Coordinates!$J$2:$J$197,0))</f>
        <v>-2.3691620310000001</v>
      </c>
      <c r="AK318" s="289">
        <f>INDEX(Coordinates!$C$2:$C$197,MATCH(G318,Coordinates!$J$2:$J$197,0))</f>
        <v>34.06028104</v>
      </c>
      <c r="AL318" s="289" t="str">
        <f>IF(ISNUMBER(SEARCH("C", 'Dry_Litterbag Placem_Collection'!T99)),"YES","")</f>
        <v>YES</v>
      </c>
      <c r="AM318" s="289" t="str">
        <f>IF(ISNUMBER(SEARCH("H", 'Dry_Litterbag Placem_Collection'!T99)),"YES","")</f>
        <v>YES</v>
      </c>
      <c r="AN318" s="289" t="str">
        <f>IF(ISNUMBER(SEARCH("R", 'Dry_Litterbag Placem_Collection'!T99)),"YES","")</f>
        <v/>
      </c>
    </row>
    <row r="319" spans="1:40" ht="15" customHeight="1">
      <c r="A319" s="281" t="s">
        <v>2677</v>
      </c>
      <c r="B319" s="282">
        <f>'Dry_Litterbag Placem_Collection'!A100</f>
        <v>98</v>
      </c>
      <c r="C319" s="282" t="str">
        <f>'Dry_Litterbag Placem_Collection'!B100</f>
        <v xml:space="preserve">Mwantimba
</v>
      </c>
      <c r="D319" s="282" t="s">
        <v>2677</v>
      </c>
      <c r="E319" s="282" t="s">
        <v>2678</v>
      </c>
      <c r="F319" s="282">
        <v>1</v>
      </c>
      <c r="G319" s="283" t="str">
        <f>'Dry_Litterbag Placem_Collection'!C100</f>
        <v>Wet_Ag1_T2</v>
      </c>
      <c r="H319" s="284" t="s">
        <v>2559</v>
      </c>
      <c r="I319" s="292" t="s">
        <v>298</v>
      </c>
      <c r="J319" s="282" t="str">
        <f>IF(ISBLANK('Dry_Litterbag Placem_Collection'!K100),"","R"&amp;""&amp;'Dry_Litterbag Placem_Collection'!K100)</f>
        <v>R808</v>
      </c>
      <c r="K319" s="286">
        <f>IFERROR(INDEX('Green_rooibos initial weight'!$C$5:$C$1749,MATCH(J319, 'Green_rooibos initial weight'!$A$5:$A$1749,0)),"")</f>
        <v>2.2309999999999999</v>
      </c>
      <c r="L319" s="286">
        <f t="shared" si="17"/>
        <v>1.9811999999999999</v>
      </c>
      <c r="M319" s="291"/>
      <c r="N319" s="291"/>
      <c r="O319" s="286">
        <f>IF(IFERROR(INDEX('Both teabags AfterDry'!$D$3:$D$900,MATCH(J319,'Both teabags AfterDry'!$A$3:$A$900,0)),"")="","",(IFERROR(INDEX('Both teabags AfterDry'!$D$3:$D$900,MATCH(J319,'Both teabags AfterDry'!$A$3:$A$900,0)),"")))</f>
        <v>0</v>
      </c>
      <c r="P319" s="286" t="str">
        <f t="shared" si="18"/>
        <v/>
      </c>
      <c r="Q319" s="291"/>
      <c r="R319" s="291"/>
      <c r="S319" s="287">
        <f>'Dry_Litterbag Placem_Collection'!E100</f>
        <v>42939</v>
      </c>
      <c r="T319" s="287">
        <f>IF('Dry_Litterbag Placem_Collection'!G100="","",'Dry_Litterbag Placem_Collection'!G100)</f>
        <v>43010</v>
      </c>
      <c r="U319" s="288">
        <f t="shared" si="16"/>
        <v>71</v>
      </c>
      <c r="V319" s="286" t="str">
        <f t="shared" si="19"/>
        <v/>
      </c>
      <c r="W319" s="286"/>
      <c r="X319" s="289">
        <f>IFERROR(INDEX(Rainfall_Dry!$O$2:$O$217,MATCH(B319, Rainfall_Dry!$A$2:$A$217,0)),"")</f>
        <v>137.19979645800001</v>
      </c>
      <c r="Y319" s="270">
        <v>45.96</v>
      </c>
      <c r="Z319" s="270">
        <v>14.920000000000003</v>
      </c>
      <c r="AA319" s="270">
        <v>39.119999999999997</v>
      </c>
      <c r="AB319" s="271" t="s">
        <v>2691</v>
      </c>
      <c r="AC319" s="270">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f>IFERROR(AVERAGE('Dry_Litterbag Placem_Collection'!O100,'Dry_Litterbag Placem_Collection'!R100),"")</f>
        <v>7.25</v>
      </c>
      <c r="AI319" s="290">
        <f>IFERROR(AVERAGE('Dry_Litterbag Placem_Collection'!N100,'Dry_Litterbag Placem_Collection'!Q100),"")</f>
        <v>29.3</v>
      </c>
      <c r="AJ319" s="289">
        <f>INDEX(Coordinates!$B$2:$B$197,MATCH(G319,Coordinates!$J$2:$J$197,0))</f>
        <v>-2.3692249790000002</v>
      </c>
      <c r="AK319" s="289">
        <f>INDEX(Coordinates!$C$2:$C$197,MATCH(G319,Coordinates!$J$2:$J$197,0))</f>
        <v>34.060285989999997</v>
      </c>
      <c r="AL319" s="289" t="str">
        <f>IF(ISNUMBER(SEARCH("C", 'Dry_Litterbag Placem_Collection'!T100)),"YES","")</f>
        <v>YES</v>
      </c>
      <c r="AM319" s="289" t="str">
        <f>IF(ISNUMBER(SEARCH("H", 'Dry_Litterbag Placem_Collection'!T100)),"YES","")</f>
        <v>YES</v>
      </c>
      <c r="AN319" s="289" t="str">
        <f>IF(ISNUMBER(SEARCH("R", 'Dry_Litterbag Placem_Collection'!T100)),"YES","")</f>
        <v/>
      </c>
    </row>
    <row r="320" spans="1:40" ht="15" customHeight="1">
      <c r="A320" s="281" t="s">
        <v>2677</v>
      </c>
      <c r="B320" s="282">
        <f>'Dry_Litterbag Placem_Collection'!A101</f>
        <v>99</v>
      </c>
      <c r="C320" s="282" t="str">
        <f>'Dry_Litterbag Placem_Collection'!B101</f>
        <v xml:space="preserve">Mwantimba
</v>
      </c>
      <c r="D320" s="282" t="s">
        <v>2677</v>
      </c>
      <c r="E320" s="282" t="s">
        <v>2678</v>
      </c>
      <c r="F320" s="282">
        <v>1</v>
      </c>
      <c r="G320" s="283" t="str">
        <f>'Dry_Litterbag Placem_Collection'!C101</f>
        <v>Wet_Ag1_T3</v>
      </c>
      <c r="H320" s="284" t="s">
        <v>2559</v>
      </c>
      <c r="I320" s="292" t="s">
        <v>298</v>
      </c>
      <c r="J320" s="282" t="str">
        <f>IF(ISBLANK('Dry_Litterbag Placem_Collection'!K101),"","R"&amp;""&amp;'Dry_Litterbag Placem_Collection'!K101)</f>
        <v/>
      </c>
      <c r="K320" s="286" t="str">
        <f>IFERROR(INDEX('Green_rooibos initial weight'!$C$5:$C$1749,MATCH(J320, 'Green_rooibos initial weight'!$A$5:$A$1749,0)),"")</f>
        <v/>
      </c>
      <c r="L320" s="286" t="str">
        <f t="shared" si="17"/>
        <v/>
      </c>
      <c r="M320" s="291"/>
      <c r="N320" s="291"/>
      <c r="O320" s="286" t="str">
        <f>IF(IFERROR(INDEX('Both teabags AfterDry'!$D$3:$D$900,MATCH(J320,'Both teabags AfterDry'!$A$3:$A$900,0)),"")="","",(IFERROR(INDEX('Both teabags AfterDry'!$D$3:$D$900,MATCH(J320,'Both teabags AfterDry'!$A$3:$A$900,0)),"")))</f>
        <v/>
      </c>
      <c r="P320" s="286" t="str">
        <f t="shared" si="18"/>
        <v/>
      </c>
      <c r="Q320" s="291"/>
      <c r="R320" s="291"/>
      <c r="S320" s="287">
        <f>'Dry_Litterbag Placem_Collection'!E101</f>
        <v>0</v>
      </c>
      <c r="T320" s="287" t="str">
        <f>IF('Dry_Litterbag Placem_Collection'!G101="","",'Dry_Litterbag Placem_Collection'!G101)</f>
        <v/>
      </c>
      <c r="U320" s="288" t="str">
        <f t="shared" si="16"/>
        <v/>
      </c>
      <c r="V320" s="286" t="str">
        <f t="shared" si="19"/>
        <v/>
      </c>
      <c r="W320" s="286"/>
      <c r="X320" s="289" t="str">
        <f>IFERROR(INDEX(Rainfall_Dry!$O$2:$O$217,MATCH(B320, Rainfall_Dry!$A$2:$A$217,0)),"")</f>
        <v/>
      </c>
      <c r="Y320" s="270">
        <v>45.96</v>
      </c>
      <c r="Z320" s="270">
        <v>14.920000000000003</v>
      </c>
      <c r="AA320" s="270">
        <v>39.119999999999997</v>
      </c>
      <c r="AB320" s="271" t="s">
        <v>2691</v>
      </c>
      <c r="AC320" s="270">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t="str">
        <f>IFERROR(AVERAGE('Dry_Litterbag Placem_Collection'!O101,'Dry_Litterbag Placem_Collection'!R101),"")</f>
        <v/>
      </c>
      <c r="AI320" s="290" t="str">
        <f>IFERROR(AVERAGE('Dry_Litterbag Placem_Collection'!N101,'Dry_Litterbag Placem_Collection'!Q101),"")</f>
        <v/>
      </c>
      <c r="AJ320" s="289">
        <f>INDEX(Coordinates!$B$2:$B$197,MATCH(G320,Coordinates!$J$2:$J$197,0))</f>
        <v>-2.369284993</v>
      </c>
      <c r="AK320" s="289">
        <f>INDEX(Coordinates!$C$2:$C$197,MATCH(G320,Coordinates!$J$2:$J$197,0))</f>
        <v>34.06028104</v>
      </c>
      <c r="AL320" s="289" t="str">
        <f>IF(ISNUMBER(SEARCH("C", 'Dry_Litterbag Placem_Collection'!T101)),"YES","")</f>
        <v/>
      </c>
      <c r="AM320" s="289" t="str">
        <f>IF(ISNUMBER(SEARCH("H", 'Dry_Litterbag Placem_Collection'!T101)),"YES","")</f>
        <v/>
      </c>
      <c r="AN320" s="289" t="str">
        <f>IF(ISNUMBER(SEARCH("R", 'Dry_Litterbag Placem_Collection'!T101)),"YES","")</f>
        <v/>
      </c>
    </row>
    <row r="321" spans="1:40" ht="15" customHeight="1">
      <c r="A321" s="281" t="s">
        <v>2677</v>
      </c>
      <c r="B321" s="282">
        <f>'Dry_Litterbag Placem_Collection'!A102</f>
        <v>100</v>
      </c>
      <c r="C321" s="282" t="str">
        <f>'Dry_Litterbag Placem_Collection'!B102</f>
        <v xml:space="preserve">Mwantimba
</v>
      </c>
      <c r="D321" s="282" t="s">
        <v>2677</v>
      </c>
      <c r="E321" s="282" t="s">
        <v>2678</v>
      </c>
      <c r="F321" s="282">
        <v>1</v>
      </c>
      <c r="G321" s="283" t="str">
        <f>'Dry_Litterbag Placem_Collection'!C102</f>
        <v>Wet_Ag1_T4</v>
      </c>
      <c r="H321" s="284" t="s">
        <v>2559</v>
      </c>
      <c r="I321" s="292" t="s">
        <v>298</v>
      </c>
      <c r="J321" s="282" t="str">
        <f>IF(ISBLANK('Dry_Litterbag Placem_Collection'!K102),"","R"&amp;""&amp;'Dry_Litterbag Placem_Collection'!K102)</f>
        <v>R276</v>
      </c>
      <c r="K321" s="286">
        <f>IFERROR(INDEX('Green_rooibos initial weight'!$C$5:$C$1749,MATCH(J321, 'Green_rooibos initial weight'!$A$5:$A$1749,0)),"")</f>
        <v>2.1930000000000001</v>
      </c>
      <c r="L321" s="286">
        <f t="shared" si="17"/>
        <v>1.9432</v>
      </c>
      <c r="M321" s="291"/>
      <c r="N321" s="291"/>
      <c r="O321" s="286">
        <f>IF(IFERROR(INDEX('Both teabags AfterDry'!$D$3:$D$900,MATCH(J321,'Both teabags AfterDry'!$A$3:$A$900,0)),"")="","",(IFERROR(INDEX('Both teabags AfterDry'!$D$3:$D$900,MATCH(J321,'Both teabags AfterDry'!$A$3:$A$900,0)),"")))</f>
        <v>1.4581</v>
      </c>
      <c r="P321" s="286">
        <f t="shared" si="18"/>
        <v>1.3074999999999999</v>
      </c>
      <c r="Q321" s="291"/>
      <c r="R321" s="291"/>
      <c r="S321" s="287">
        <f>'Dry_Litterbag Placem_Collection'!E102</f>
        <v>42939</v>
      </c>
      <c r="T321" s="287">
        <f>IF('Dry_Litterbag Placem_Collection'!G102="","",'Dry_Litterbag Placem_Collection'!G102)</f>
        <v>43010</v>
      </c>
      <c r="U321" s="288">
        <f t="shared" si="16"/>
        <v>71</v>
      </c>
      <c r="V321" s="286">
        <f t="shared" si="19"/>
        <v>0.63570000000000015</v>
      </c>
      <c r="W321" s="286"/>
      <c r="X321" s="289">
        <f>IFERROR(INDEX(Rainfall_Dry!$O$2:$O$217,MATCH(B321, Rainfall_Dry!$A$2:$A$217,0)),"")</f>
        <v>137.19979645800001</v>
      </c>
      <c r="Y321" s="270">
        <v>45.96</v>
      </c>
      <c r="Z321" s="270">
        <v>14.920000000000003</v>
      </c>
      <c r="AA321" s="270">
        <v>39.119999999999997</v>
      </c>
      <c r="AB321" s="271" t="s">
        <v>2691</v>
      </c>
      <c r="AC321" s="270">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f>IFERROR(AVERAGE('Dry_Litterbag Placem_Collection'!O102,'Dry_Litterbag Placem_Collection'!R102),"")</f>
        <v>6.75</v>
      </c>
      <c r="AI321" s="290">
        <f>IFERROR(AVERAGE('Dry_Litterbag Placem_Collection'!N102,'Dry_Litterbag Placem_Collection'!Q102),"")</f>
        <v>29.1</v>
      </c>
      <c r="AJ321" s="289">
        <f>INDEX(Coordinates!$B$2:$B$197,MATCH(G321,Coordinates!$J$2:$J$197,0))</f>
        <v>-2.3691989950000001</v>
      </c>
      <c r="AK321" s="289">
        <f>INDEX(Coordinates!$C$2:$C$197,MATCH(G321,Coordinates!$J$2:$J$197,0))</f>
        <v>34.060208029999998</v>
      </c>
      <c r="AL321" s="289" t="str">
        <f>IF(ISNUMBER(SEARCH("C", 'Dry_Litterbag Placem_Collection'!T102)),"YES","")</f>
        <v>YES</v>
      </c>
      <c r="AM321" s="289" t="str">
        <f>IF(ISNUMBER(SEARCH("H", 'Dry_Litterbag Placem_Collection'!T102)),"YES","")</f>
        <v>YES</v>
      </c>
      <c r="AN321" s="289" t="str">
        <f>IF(ISNUMBER(SEARCH("R", 'Dry_Litterbag Placem_Collection'!T102)),"YES","")</f>
        <v/>
      </c>
    </row>
    <row r="322" spans="1:40" ht="15" customHeight="1">
      <c r="A322" s="281" t="s">
        <v>2677</v>
      </c>
      <c r="B322" s="282">
        <f>'Dry_Litterbag Placem_Collection'!A103</f>
        <v>101</v>
      </c>
      <c r="C322" s="282" t="str">
        <f>'Dry_Litterbag Placem_Collection'!B103</f>
        <v xml:space="preserve">Mwantimba
</v>
      </c>
      <c r="D322" s="282" t="s">
        <v>2677</v>
      </c>
      <c r="E322" s="282" t="s">
        <v>2678</v>
      </c>
      <c r="F322" s="282">
        <v>1</v>
      </c>
      <c r="G322" s="283" t="str">
        <f>'Dry_Litterbag Placem_Collection'!C103</f>
        <v>Wet_Ag1_T5</v>
      </c>
      <c r="H322" s="284" t="s">
        <v>2559</v>
      </c>
      <c r="I322" s="292" t="s">
        <v>298</v>
      </c>
      <c r="J322" s="282" t="str">
        <f>IF(ISBLANK('Dry_Litterbag Placem_Collection'!K103),"","R"&amp;""&amp;'Dry_Litterbag Placem_Collection'!K103)</f>
        <v>R624</v>
      </c>
      <c r="K322" s="286">
        <f>IFERROR(INDEX('Green_rooibos initial weight'!$C$5:$C$1749,MATCH(J322, 'Green_rooibos initial weight'!$A$5:$A$1749,0)),"")</f>
        <v>2.0739999999999998</v>
      </c>
      <c r="L322" s="286">
        <f t="shared" si="17"/>
        <v>1.8241999999999998</v>
      </c>
      <c r="M322" s="291"/>
      <c r="N322" s="291"/>
      <c r="O322" s="286" t="str">
        <f>IF(IFERROR(INDEX('Both teabags AfterDry'!$D$3:$D$900,MATCH(J322,'Both teabags AfterDry'!$A$3:$A$900,0)),"")="","",(IFERROR(INDEX('Both teabags AfterDry'!$D$3:$D$900,MATCH(J322,'Both teabags AfterDry'!$A$3:$A$900,0)),"")))</f>
        <v/>
      </c>
      <c r="P322" s="286" t="str">
        <f t="shared" si="18"/>
        <v/>
      </c>
      <c r="Q322" s="291"/>
      <c r="R322" s="291"/>
      <c r="S322" s="287">
        <f>'Dry_Litterbag Placem_Collection'!E103</f>
        <v>42939</v>
      </c>
      <c r="T322" s="287">
        <f>IF('Dry_Litterbag Placem_Collection'!G103="","",'Dry_Litterbag Placem_Collection'!G103)</f>
        <v>43010</v>
      </c>
      <c r="U322" s="288">
        <f t="shared" ref="U322:U385" si="20">IFERROR(T322-S322,"")</f>
        <v>71</v>
      </c>
      <c r="V322" s="286" t="str">
        <f t="shared" si="19"/>
        <v/>
      </c>
      <c r="W322" s="286"/>
      <c r="X322" s="289">
        <f>IFERROR(INDEX(Rainfall_Dry!$O$2:$O$217,MATCH(B322, Rainfall_Dry!$A$2:$A$217,0)),"")</f>
        <v>137.19979645800001</v>
      </c>
      <c r="Y322" s="270">
        <v>45.96</v>
      </c>
      <c r="Z322" s="270">
        <v>14.920000000000003</v>
      </c>
      <c r="AA322" s="270">
        <v>39.119999999999997</v>
      </c>
      <c r="AB322" s="271" t="s">
        <v>2691</v>
      </c>
      <c r="AC322" s="270">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f>IFERROR(AVERAGE('Dry_Litterbag Placem_Collection'!O103,'Dry_Litterbag Placem_Collection'!R103),"")</f>
        <v>7.75</v>
      </c>
      <c r="AI322" s="290">
        <f>IFERROR(AVERAGE('Dry_Litterbag Placem_Collection'!N103,'Dry_Litterbag Placem_Collection'!Q103),"")</f>
        <v>29.549999999999997</v>
      </c>
      <c r="AJ322" s="289">
        <f>INDEX(Coordinates!$B$2:$B$197,MATCH(G322,Coordinates!$J$2:$J$197,0))</f>
        <v>-2.3691900260000001</v>
      </c>
      <c r="AK322" s="289">
        <f>INDEX(Coordinates!$C$2:$C$197,MATCH(G322,Coordinates!$J$2:$J$197,0))</f>
        <v>34.060177019999998</v>
      </c>
      <c r="AL322" s="289" t="str">
        <f>IF(ISNUMBER(SEARCH("C", 'Dry_Litterbag Placem_Collection'!T103)),"YES","")</f>
        <v>YES</v>
      </c>
      <c r="AM322" s="289" t="str">
        <f>IF(ISNUMBER(SEARCH("H", 'Dry_Litterbag Placem_Collection'!T103)),"YES","")</f>
        <v>YES</v>
      </c>
      <c r="AN322" s="289" t="str">
        <f>IF(ISNUMBER(SEARCH("R", 'Dry_Litterbag Placem_Collection'!T103)),"YES","")</f>
        <v/>
      </c>
    </row>
    <row r="323" spans="1:40" ht="15" customHeight="1">
      <c r="A323" s="281" t="s">
        <v>2677</v>
      </c>
      <c r="B323" s="282">
        <f>'Dry_Litterbag Placem_Collection'!A104</f>
        <v>102</v>
      </c>
      <c r="C323" s="282" t="str">
        <f>'Dry_Litterbag Placem_Collection'!B104</f>
        <v xml:space="preserve">Mwantimba
</v>
      </c>
      <c r="D323" s="282" t="s">
        <v>2677</v>
      </c>
      <c r="E323" s="282" t="s">
        <v>2678</v>
      </c>
      <c r="F323" s="282">
        <v>1</v>
      </c>
      <c r="G323" s="283" t="str">
        <f>'Dry_Litterbag Placem_Collection'!C104</f>
        <v>Wet_Ag1_T6</v>
      </c>
      <c r="H323" s="284" t="s">
        <v>2559</v>
      </c>
      <c r="I323" s="292" t="s">
        <v>298</v>
      </c>
      <c r="J323" s="282" t="str">
        <f>IF(ISBLANK('Dry_Litterbag Placem_Collection'!K104),"","R"&amp;""&amp;'Dry_Litterbag Placem_Collection'!K104)</f>
        <v>R781</v>
      </c>
      <c r="K323" s="286">
        <f>IFERROR(INDEX('Green_rooibos initial weight'!$C$5:$C$1749,MATCH(J323, 'Green_rooibos initial weight'!$A$5:$A$1749,0)),"")</f>
        <v>2.194</v>
      </c>
      <c r="L323" s="286">
        <f t="shared" ref="L323:L386" si="21">IFERROR(K323-($BG$7+$BG$8),"")</f>
        <v>1.9441999999999999</v>
      </c>
      <c r="M323" s="291"/>
      <c r="N323" s="291"/>
      <c r="O323" s="286">
        <f>IF(IFERROR(INDEX('Both teabags AfterDry'!$D$3:$D$900,MATCH(J323,'Both teabags AfterDry'!$A$3:$A$900,0)),"")="","",(IFERROR(INDEX('Both teabags AfterDry'!$D$3:$D$900,MATCH(J323,'Both teabags AfterDry'!$A$3:$A$900,0)),"")))</f>
        <v>1.8687</v>
      </c>
      <c r="P323" s="286">
        <f t="shared" ref="P323:P386" si="22">IFERROR(IF(O323&gt;0,O323-($BG$7),""),"")</f>
        <v>1.7181</v>
      </c>
      <c r="Q323" s="291"/>
      <c r="R323" s="291"/>
      <c r="S323" s="287">
        <f>'Dry_Litterbag Placem_Collection'!E104</f>
        <v>42939</v>
      </c>
      <c r="T323" s="287">
        <f>IF('Dry_Litterbag Placem_Collection'!G104="","",'Dry_Litterbag Placem_Collection'!G104)</f>
        <v>43010</v>
      </c>
      <c r="U323" s="288">
        <f t="shared" si="20"/>
        <v>71</v>
      </c>
      <c r="V323" s="286">
        <f t="shared" ref="V323:V386" si="23">IFERROR(L323-P323,"")</f>
        <v>0.22609999999999997</v>
      </c>
      <c r="W323" s="286"/>
      <c r="X323" s="289">
        <f>IFERROR(INDEX(Rainfall_Dry!$O$2:$O$217,MATCH(B323, Rainfall_Dry!$A$2:$A$217,0)),"")</f>
        <v>137.19979645800001</v>
      </c>
      <c r="Y323" s="270">
        <v>45.96</v>
      </c>
      <c r="Z323" s="270">
        <v>14.920000000000003</v>
      </c>
      <c r="AA323" s="270">
        <v>39.119999999999997</v>
      </c>
      <c r="AB323" s="271" t="s">
        <v>2691</v>
      </c>
      <c r="AC323" s="270">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f>IFERROR(AVERAGE('Dry_Litterbag Placem_Collection'!O104,'Dry_Litterbag Placem_Collection'!R104),"")</f>
        <v>7.3000000000000007</v>
      </c>
      <c r="AI323" s="290">
        <f>IFERROR(AVERAGE('Dry_Litterbag Placem_Collection'!N104,'Dry_Litterbag Placem_Collection'!Q104),"")</f>
        <v>29.05</v>
      </c>
      <c r="AJ323" s="289">
        <f>INDEX(Coordinates!$B$2:$B$197,MATCH(G323,Coordinates!$J$2:$J$197,0))</f>
        <v>-2.3691350409999998</v>
      </c>
      <c r="AK323" s="289">
        <f>INDEX(Coordinates!$C$2:$C$197,MATCH(G323,Coordinates!$J$2:$J$197,0))</f>
        <v>34.06018297</v>
      </c>
      <c r="AL323" s="289" t="str">
        <f>IF(ISNUMBER(SEARCH("C", 'Dry_Litterbag Placem_Collection'!T104)),"YES","")</f>
        <v>YES</v>
      </c>
      <c r="AM323" s="289" t="str">
        <f>IF(ISNUMBER(SEARCH("H", 'Dry_Litterbag Placem_Collection'!T104)),"YES","")</f>
        <v>YES</v>
      </c>
      <c r="AN323" s="289" t="str">
        <f>IF(ISNUMBER(SEARCH("R", 'Dry_Litterbag Placem_Collection'!T104)),"YES","")</f>
        <v/>
      </c>
    </row>
    <row r="324" spans="1:40" ht="15" customHeight="1">
      <c r="A324" s="281" t="s">
        <v>2677</v>
      </c>
      <c r="B324" s="282">
        <f>'Dry_Litterbag Placem_Collection'!A105</f>
        <v>103</v>
      </c>
      <c r="C324" s="282" t="str">
        <f>'Dry_Litterbag Placem_Collection'!B105</f>
        <v xml:space="preserve">Mwantimba
</v>
      </c>
      <c r="D324" s="282" t="s">
        <v>2677</v>
      </c>
      <c r="E324" s="282" t="s">
        <v>2678</v>
      </c>
      <c r="F324" s="282">
        <v>1</v>
      </c>
      <c r="G324" s="283" t="str">
        <f>'Dry_Litterbag Placem_Collection'!C105</f>
        <v>Wet_Ag1_T7</v>
      </c>
      <c r="H324" s="284" t="s">
        <v>2559</v>
      </c>
      <c r="I324" s="292" t="s">
        <v>298</v>
      </c>
      <c r="J324" s="282" t="str">
        <f>IF(ISBLANK('Dry_Litterbag Placem_Collection'!K105),"","R"&amp;""&amp;'Dry_Litterbag Placem_Collection'!K105)</f>
        <v>R772</v>
      </c>
      <c r="K324" s="286">
        <f>IFERROR(INDEX('Green_rooibos initial weight'!$C$5:$C$1749,MATCH(J324, 'Green_rooibos initial weight'!$A$5:$A$1749,0)),"")</f>
        <v>2.1909999999999998</v>
      </c>
      <c r="L324" s="286">
        <f t="shared" si="21"/>
        <v>1.9411999999999998</v>
      </c>
      <c r="M324" s="291"/>
      <c r="N324" s="291"/>
      <c r="O324" s="286">
        <f>IF(IFERROR(INDEX('Both teabags AfterDry'!$D$3:$D$900,MATCH(J324,'Both teabags AfterDry'!$A$3:$A$900,0)),"")="","",(IFERROR(INDEX('Both teabags AfterDry'!$D$3:$D$900,MATCH(J324,'Both teabags AfterDry'!$A$3:$A$900,0)),"")))</f>
        <v>1.5579000000000001</v>
      </c>
      <c r="P324" s="286">
        <f t="shared" si="22"/>
        <v>1.4073</v>
      </c>
      <c r="Q324" s="291"/>
      <c r="R324" s="291"/>
      <c r="S324" s="287">
        <f>'Dry_Litterbag Placem_Collection'!E105</f>
        <v>42939</v>
      </c>
      <c r="T324" s="287">
        <f>IF('Dry_Litterbag Placem_Collection'!G105="","",'Dry_Litterbag Placem_Collection'!G105)</f>
        <v>43010</v>
      </c>
      <c r="U324" s="288">
        <f t="shared" si="20"/>
        <v>71</v>
      </c>
      <c r="V324" s="286">
        <f t="shared" si="23"/>
        <v>0.53389999999999982</v>
      </c>
      <c r="W324" s="286"/>
      <c r="X324" s="289">
        <f>IFERROR(INDEX(Rainfall_Dry!$O$2:$O$217,MATCH(B324, Rainfall_Dry!$A$2:$A$217,0)),"")</f>
        <v>137.19979645800001</v>
      </c>
      <c r="Y324" s="270">
        <v>45.96</v>
      </c>
      <c r="Z324" s="270">
        <v>14.920000000000003</v>
      </c>
      <c r="AA324" s="270">
        <v>39.119999999999997</v>
      </c>
      <c r="AB324" s="271" t="s">
        <v>2691</v>
      </c>
      <c r="AC324" s="270">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f>IFERROR(AVERAGE('Dry_Litterbag Placem_Collection'!O105,'Dry_Litterbag Placem_Collection'!R105),"")</f>
        <v>30.9</v>
      </c>
      <c r="AI324" s="290">
        <f>IFERROR(AVERAGE('Dry_Litterbag Placem_Collection'!N105,'Dry_Litterbag Placem_Collection'!Q105),"")</f>
        <v>28.799999999999997</v>
      </c>
      <c r="AJ324" s="289">
        <f>INDEX(Coordinates!$B$2:$B$197,MATCH(G324,Coordinates!$J$2:$J$197,0))</f>
        <v>-2.3691330289999999</v>
      </c>
      <c r="AK324" s="289">
        <f>INDEX(Coordinates!$C$2:$C$197,MATCH(G324,Coordinates!$J$2:$J$197,0))</f>
        <v>34.060233009999997</v>
      </c>
      <c r="AL324" s="289" t="str">
        <f>IF(ISNUMBER(SEARCH("C", 'Dry_Litterbag Placem_Collection'!T105)),"YES","")</f>
        <v>YES</v>
      </c>
      <c r="AM324" s="289" t="str">
        <f>IF(ISNUMBER(SEARCH("H", 'Dry_Litterbag Placem_Collection'!T105)),"YES","")</f>
        <v>YES</v>
      </c>
      <c r="AN324" s="289" t="str">
        <f>IF(ISNUMBER(SEARCH("R", 'Dry_Litterbag Placem_Collection'!T105)),"YES","")</f>
        <v/>
      </c>
    </row>
    <row r="325" spans="1:40" ht="15" customHeight="1">
      <c r="A325" s="281" t="s">
        <v>2677</v>
      </c>
      <c r="B325" s="282">
        <f>'Dry_Litterbag Placem_Collection'!A106</f>
        <v>104</v>
      </c>
      <c r="C325" s="282" t="str">
        <f>'Dry_Litterbag Placem_Collection'!B106</f>
        <v xml:space="preserve">Mwantimba
</v>
      </c>
      <c r="D325" s="282" t="s">
        <v>2677</v>
      </c>
      <c r="E325" s="282" t="s">
        <v>2678</v>
      </c>
      <c r="F325" s="282">
        <v>1</v>
      </c>
      <c r="G325" s="283" t="str">
        <f>'Dry_Litterbag Placem_Collection'!C106</f>
        <v>Wet_Ag1_T8</v>
      </c>
      <c r="H325" s="284" t="s">
        <v>2559</v>
      </c>
      <c r="I325" s="292" t="s">
        <v>298</v>
      </c>
      <c r="J325" s="282" t="str">
        <f>IF(ISBLANK('Dry_Litterbag Placem_Collection'!K106),"","R"&amp;""&amp;'Dry_Litterbag Placem_Collection'!K106)</f>
        <v>R744</v>
      </c>
      <c r="K325" s="286">
        <f>IFERROR(INDEX('Green_rooibos initial weight'!$C$5:$C$1749,MATCH(J325, 'Green_rooibos initial weight'!$A$5:$A$1749,0)),"")</f>
        <v>2.2280000000000002</v>
      </c>
      <c r="L325" s="286">
        <f t="shared" si="21"/>
        <v>1.9782000000000002</v>
      </c>
      <c r="M325" s="291"/>
      <c r="N325" s="291"/>
      <c r="O325" s="286" t="str">
        <f>IF(IFERROR(INDEX('Both teabags AfterDry'!$D$3:$D$900,MATCH(J325,'Both teabags AfterDry'!$A$3:$A$900,0)),"")="","",(IFERROR(INDEX('Both teabags AfterDry'!$D$3:$D$900,MATCH(J325,'Both teabags AfterDry'!$A$3:$A$900,0)),"")))</f>
        <v/>
      </c>
      <c r="P325" s="286" t="str">
        <f t="shared" si="22"/>
        <v/>
      </c>
      <c r="Q325" s="291"/>
      <c r="R325" s="291"/>
      <c r="S325" s="287">
        <f>'Dry_Litterbag Placem_Collection'!E106</f>
        <v>42939</v>
      </c>
      <c r="T325" s="287">
        <f>IF('Dry_Litterbag Placem_Collection'!G106="","",'Dry_Litterbag Placem_Collection'!G106)</f>
        <v>43010</v>
      </c>
      <c r="U325" s="288">
        <f t="shared" si="20"/>
        <v>71</v>
      </c>
      <c r="V325" s="286" t="str">
        <f t="shared" si="23"/>
        <v/>
      </c>
      <c r="W325" s="286"/>
      <c r="X325" s="289">
        <f>IFERROR(INDEX(Rainfall_Dry!$O$2:$O$217,MATCH(B325, Rainfall_Dry!$A$2:$A$217,0)),"")</f>
        <v>137.19979645800001</v>
      </c>
      <c r="Y325" s="270">
        <v>45.96</v>
      </c>
      <c r="Z325" s="270">
        <v>14.920000000000003</v>
      </c>
      <c r="AA325" s="270">
        <v>39.119999999999997</v>
      </c>
      <c r="AB325" s="271" t="s">
        <v>2691</v>
      </c>
      <c r="AC325" s="270">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f>IFERROR(AVERAGE('Dry_Litterbag Placem_Collection'!O106,'Dry_Litterbag Placem_Collection'!R106),"")</f>
        <v>9.3000000000000007</v>
      </c>
      <c r="AI325" s="290">
        <f>IFERROR(AVERAGE('Dry_Litterbag Placem_Collection'!N106,'Dry_Litterbag Placem_Collection'!Q106),"")</f>
        <v>28.05</v>
      </c>
      <c r="AJ325" s="289">
        <f>INDEX(Coordinates!$B$2:$B$197,MATCH(G325,Coordinates!$J$2:$J$197,0))</f>
        <v>-2.3692910280000001</v>
      </c>
      <c r="AK325" s="289">
        <f>INDEX(Coordinates!$C$2:$C$197,MATCH(G325,Coordinates!$J$2:$J$197,0))</f>
        <v>34.06016202</v>
      </c>
      <c r="AL325" s="289" t="str">
        <f>IF(ISNUMBER(SEARCH("C", 'Dry_Litterbag Placem_Collection'!T106)),"YES","")</f>
        <v>YES</v>
      </c>
      <c r="AM325" s="289" t="str">
        <f>IF(ISNUMBER(SEARCH("H", 'Dry_Litterbag Placem_Collection'!T106)),"YES","")</f>
        <v>YES</v>
      </c>
      <c r="AN325" s="289" t="str">
        <f>IF(ISNUMBER(SEARCH("R", 'Dry_Litterbag Placem_Collection'!T106)),"YES","")</f>
        <v/>
      </c>
    </row>
    <row r="326" spans="1:40" ht="15" customHeight="1">
      <c r="A326" s="281" t="s">
        <v>2677</v>
      </c>
      <c r="B326" s="282">
        <f>'Dry_Litterbag Placem_Collection'!A107</f>
        <v>105</v>
      </c>
      <c r="C326" s="282" t="str">
        <f>'Dry_Litterbag Placem_Collection'!B107</f>
        <v xml:space="preserve">Mwantimba
</v>
      </c>
      <c r="D326" s="282" t="s">
        <v>2677</v>
      </c>
      <c r="E326" s="282" t="s">
        <v>2678</v>
      </c>
      <c r="F326" s="282">
        <v>2</v>
      </c>
      <c r="G326" s="283" t="str">
        <f>'Dry_Litterbag Placem_Collection'!C107</f>
        <v>Wet_Ag2_T1</v>
      </c>
      <c r="H326" s="284" t="s">
        <v>2559</v>
      </c>
      <c r="I326" s="292" t="s">
        <v>298</v>
      </c>
      <c r="J326" s="282" t="str">
        <f>IF(ISBLANK('Dry_Litterbag Placem_Collection'!K107),"","R"&amp;""&amp;'Dry_Litterbag Placem_Collection'!K107)</f>
        <v>R824</v>
      </c>
      <c r="K326" s="286">
        <f>IFERROR(INDEX('Green_rooibos initial weight'!$C$5:$C$1749,MATCH(J326, 'Green_rooibos initial weight'!$A$5:$A$1749,0)),"")</f>
        <v>2.173</v>
      </c>
      <c r="L326" s="286">
        <f t="shared" si="21"/>
        <v>1.9232</v>
      </c>
      <c r="M326" s="291"/>
      <c r="N326" s="291"/>
      <c r="O326" s="286">
        <f>IF(IFERROR(INDEX('Both teabags AfterDry'!$D$3:$D$900,MATCH(J326,'Both teabags AfterDry'!$A$3:$A$900,0)),"")="","",(IFERROR(INDEX('Both teabags AfterDry'!$D$3:$D$900,MATCH(J326,'Both teabags AfterDry'!$A$3:$A$900,0)),"")))</f>
        <v>1.7653000000000001</v>
      </c>
      <c r="P326" s="286">
        <f t="shared" si="22"/>
        <v>1.6147</v>
      </c>
      <c r="Q326" s="291"/>
      <c r="R326" s="291"/>
      <c r="S326" s="287">
        <f>'Dry_Litterbag Placem_Collection'!E107</f>
        <v>42939</v>
      </c>
      <c r="T326" s="287">
        <f>IF('Dry_Litterbag Placem_Collection'!G107="","",'Dry_Litterbag Placem_Collection'!G107)</f>
        <v>43010</v>
      </c>
      <c r="U326" s="288">
        <f t="shared" si="20"/>
        <v>71</v>
      </c>
      <c r="V326" s="286">
        <f t="shared" si="23"/>
        <v>0.3085</v>
      </c>
      <c r="W326" s="286"/>
      <c r="X326" s="289">
        <f>IFERROR(INDEX(Rainfall_Dry!$O$2:$O$217,MATCH(B326, Rainfall_Dry!$A$2:$A$217,0)),"")</f>
        <v>137.19979645800001</v>
      </c>
      <c r="Y326" s="270">
        <v>34.344660194174757</v>
      </c>
      <c r="Z326" s="270">
        <v>19.22727272727273</v>
      </c>
      <c r="AA326" s="270">
        <v>46.428067078552509</v>
      </c>
      <c r="AB326" s="271" t="s">
        <v>2688</v>
      </c>
      <c r="AC326" s="270">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f>IFERROR(AVERAGE('Dry_Litterbag Placem_Collection'!O107,'Dry_Litterbag Placem_Collection'!R107),"")</f>
        <v>7.5500000000000007</v>
      </c>
      <c r="AI326" s="290">
        <f>IFERROR(AVERAGE('Dry_Litterbag Placem_Collection'!N107,'Dry_Litterbag Placem_Collection'!Q107),"")</f>
        <v>30.549999999999997</v>
      </c>
      <c r="AJ326" s="289">
        <f>INDEX(Coordinates!$B$2:$B$197,MATCH(G326,Coordinates!$J$2:$J$197,0))</f>
        <v>-2.3698080240000001</v>
      </c>
      <c r="AK326" s="289">
        <f>INDEX(Coordinates!$C$2:$C$197,MATCH(G326,Coordinates!$J$2:$J$197,0))</f>
        <v>34.059671010000002</v>
      </c>
      <c r="AL326" s="289" t="str">
        <f>IF(ISNUMBER(SEARCH("C", 'Dry_Litterbag Placem_Collection'!T107)),"YES","")</f>
        <v>YES</v>
      </c>
      <c r="AM326" s="289" t="str">
        <f>IF(ISNUMBER(SEARCH("H", 'Dry_Litterbag Placem_Collection'!T107)),"YES","")</f>
        <v>YES</v>
      </c>
      <c r="AN326" s="289" t="str">
        <f>IF(ISNUMBER(SEARCH("R", 'Dry_Litterbag Placem_Collection'!T107)),"YES","")</f>
        <v/>
      </c>
    </row>
    <row r="327" spans="1:40" ht="15" customHeight="1">
      <c r="A327" s="281" t="s">
        <v>2677</v>
      </c>
      <c r="B327" s="282">
        <f>'Dry_Litterbag Placem_Collection'!A108</f>
        <v>106</v>
      </c>
      <c r="C327" s="282" t="str">
        <f>'Dry_Litterbag Placem_Collection'!B108</f>
        <v xml:space="preserve">Mwantimba
</v>
      </c>
      <c r="D327" s="282" t="s">
        <v>2677</v>
      </c>
      <c r="E327" s="282" t="s">
        <v>2678</v>
      </c>
      <c r="F327" s="282">
        <v>2</v>
      </c>
      <c r="G327" s="283" t="str">
        <f>'Dry_Litterbag Placem_Collection'!C108</f>
        <v>Wet_Ag2_T2</v>
      </c>
      <c r="H327" s="284" t="s">
        <v>2559</v>
      </c>
      <c r="I327" s="292" t="s">
        <v>298</v>
      </c>
      <c r="J327" s="282" t="str">
        <f>IF(ISBLANK('Dry_Litterbag Placem_Collection'!K108),"","R"&amp;""&amp;'Dry_Litterbag Placem_Collection'!K108)</f>
        <v>R790</v>
      </c>
      <c r="K327" s="286">
        <f>IFERROR(INDEX('Green_rooibos initial weight'!$C$5:$C$1749,MATCH(J327, 'Green_rooibos initial weight'!$A$5:$A$1749,0)),"")</f>
        <v>2.266</v>
      </c>
      <c r="L327" s="286">
        <f t="shared" si="21"/>
        <v>2.0162</v>
      </c>
      <c r="M327" s="291"/>
      <c r="N327" s="291"/>
      <c r="O327" s="286">
        <f>IF(IFERROR(INDEX('Both teabags AfterDry'!$D$3:$D$900,MATCH(J327,'Both teabags AfterDry'!$A$3:$A$900,0)),"")="","",(IFERROR(INDEX('Both teabags AfterDry'!$D$3:$D$900,MATCH(J327,'Both teabags AfterDry'!$A$3:$A$900,0)),"")))</f>
        <v>2.2315</v>
      </c>
      <c r="P327" s="286">
        <f t="shared" si="22"/>
        <v>2.0809000000000002</v>
      </c>
      <c r="Q327" s="291"/>
      <c r="R327" s="291"/>
      <c r="S327" s="287">
        <f>'Dry_Litterbag Placem_Collection'!E108</f>
        <v>42939</v>
      </c>
      <c r="T327" s="287">
        <f>IF('Dry_Litterbag Placem_Collection'!G108="","",'Dry_Litterbag Placem_Collection'!G108)</f>
        <v>43010</v>
      </c>
      <c r="U327" s="288">
        <f t="shared" si="20"/>
        <v>71</v>
      </c>
      <c r="V327" s="286">
        <f t="shared" si="23"/>
        <v>-6.4700000000000202E-2</v>
      </c>
      <c r="W327" s="286"/>
      <c r="X327" s="289">
        <f>IFERROR(INDEX(Rainfall_Dry!$O$2:$O$217,MATCH(B327, Rainfall_Dry!$A$2:$A$217,0)),"")</f>
        <v>137.19979645800001</v>
      </c>
      <c r="Y327" s="270">
        <v>34.344660194174757</v>
      </c>
      <c r="Z327" s="270">
        <v>19.22727272727273</v>
      </c>
      <c r="AA327" s="270">
        <v>46.428067078552509</v>
      </c>
      <c r="AB327" s="271" t="s">
        <v>2688</v>
      </c>
      <c r="AC327" s="270">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f>IFERROR(AVERAGE('Dry_Litterbag Placem_Collection'!O108,'Dry_Litterbag Placem_Collection'!R108),"")</f>
        <v>6.1</v>
      </c>
      <c r="AI327" s="290">
        <f>IFERROR(AVERAGE('Dry_Litterbag Placem_Collection'!N108,'Dry_Litterbag Placem_Collection'!Q108),"")</f>
        <v>31.3</v>
      </c>
      <c r="AJ327" s="289">
        <f>INDEX(Coordinates!$B$2:$B$197,MATCH(G327,Coordinates!$J$2:$J$197,0))</f>
        <v>-2.3697620069999998</v>
      </c>
      <c r="AK327" s="289">
        <f>INDEX(Coordinates!$C$2:$C$197,MATCH(G327,Coordinates!$J$2:$J$197,0))</f>
        <v>34.059730010000003</v>
      </c>
      <c r="AL327" s="289" t="str">
        <f>IF(ISNUMBER(SEARCH("C", 'Dry_Litterbag Placem_Collection'!T108)),"YES","")</f>
        <v>YES</v>
      </c>
      <c r="AM327" s="289" t="str">
        <f>IF(ISNUMBER(SEARCH("H", 'Dry_Litterbag Placem_Collection'!T108)),"YES","")</f>
        <v>YES</v>
      </c>
      <c r="AN327" s="289" t="str">
        <f>IF(ISNUMBER(SEARCH("R", 'Dry_Litterbag Placem_Collection'!T108)),"YES","")</f>
        <v/>
      </c>
    </row>
    <row r="328" spans="1:40" ht="15" customHeight="1">
      <c r="A328" s="281" t="s">
        <v>2677</v>
      </c>
      <c r="B328" s="282">
        <f>'Dry_Litterbag Placem_Collection'!A109</f>
        <v>107</v>
      </c>
      <c r="C328" s="282" t="str">
        <f>'Dry_Litterbag Placem_Collection'!B109</f>
        <v xml:space="preserve">Mwantimba
</v>
      </c>
      <c r="D328" s="282" t="s">
        <v>2677</v>
      </c>
      <c r="E328" s="282" t="s">
        <v>2678</v>
      </c>
      <c r="F328" s="282">
        <v>2</v>
      </c>
      <c r="G328" s="283" t="str">
        <f>'Dry_Litterbag Placem_Collection'!C109</f>
        <v>Wet_Ag2_T3</v>
      </c>
      <c r="H328" s="284" t="s">
        <v>2559</v>
      </c>
      <c r="I328" s="292" t="s">
        <v>298</v>
      </c>
      <c r="J328" s="282" t="str">
        <f>IF(ISBLANK('Dry_Litterbag Placem_Collection'!K109),"","R"&amp;""&amp;'Dry_Litterbag Placem_Collection'!K109)</f>
        <v>R809</v>
      </c>
      <c r="K328" s="286">
        <f>IFERROR(INDEX('Green_rooibos initial weight'!$C$5:$C$1749,MATCH(J328, 'Green_rooibos initial weight'!$A$5:$A$1749,0)),"")</f>
        <v>2.2210000000000001</v>
      </c>
      <c r="L328" s="286">
        <f t="shared" si="21"/>
        <v>1.9712000000000001</v>
      </c>
      <c r="M328" s="291"/>
      <c r="N328" s="291"/>
      <c r="O328" s="286" t="str">
        <f>IF(IFERROR(INDEX('Both teabags AfterDry'!$D$3:$D$900,MATCH(J328,'Both teabags AfterDry'!$A$3:$A$900,0)),"")="","",(IFERROR(INDEX('Both teabags AfterDry'!$D$3:$D$900,MATCH(J328,'Both teabags AfterDry'!$A$3:$A$900,0)),"")))</f>
        <v/>
      </c>
      <c r="P328" s="286" t="str">
        <f t="shared" si="22"/>
        <v/>
      </c>
      <c r="Q328" s="291"/>
      <c r="R328" s="291"/>
      <c r="S328" s="287">
        <f>'Dry_Litterbag Placem_Collection'!E109</f>
        <v>42939</v>
      </c>
      <c r="T328" s="287">
        <f>IF('Dry_Litterbag Placem_Collection'!G109="","",'Dry_Litterbag Placem_Collection'!G109)</f>
        <v>43010</v>
      </c>
      <c r="U328" s="288">
        <f t="shared" si="20"/>
        <v>71</v>
      </c>
      <c r="V328" s="286" t="str">
        <f t="shared" si="23"/>
        <v/>
      </c>
      <c r="W328" s="286"/>
      <c r="X328" s="289">
        <f>IFERROR(INDEX(Rainfall_Dry!$O$2:$O$217,MATCH(B328, Rainfall_Dry!$A$2:$A$217,0)),"")</f>
        <v>137.19979645800001</v>
      </c>
      <c r="Y328" s="270">
        <v>34.344660194174757</v>
      </c>
      <c r="Z328" s="270">
        <v>19.22727272727273</v>
      </c>
      <c r="AA328" s="270">
        <v>46.428067078552509</v>
      </c>
      <c r="AB328" s="271" t="s">
        <v>2688</v>
      </c>
      <c r="AC328" s="270">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f>IFERROR(AVERAGE('Dry_Litterbag Placem_Collection'!O109,'Dry_Litterbag Placem_Collection'!R109),"")</f>
        <v>5.3</v>
      </c>
      <c r="AI328" s="290">
        <f>IFERROR(AVERAGE('Dry_Litterbag Placem_Collection'!N109,'Dry_Litterbag Placem_Collection'!Q109),"")</f>
        <v>30.200000000000003</v>
      </c>
      <c r="AJ328" s="289">
        <f>INDEX(Coordinates!$B$2:$B$197,MATCH(G328,Coordinates!$J$2:$J$197,0))</f>
        <v>-2.3698409649999999</v>
      </c>
      <c r="AK328" s="289">
        <f>INDEX(Coordinates!$C$2:$C$197,MATCH(G328,Coordinates!$J$2:$J$197,0))</f>
        <v>34.059814000000003</v>
      </c>
      <c r="AL328" s="289" t="str">
        <f>IF(ISNUMBER(SEARCH("C", 'Dry_Litterbag Placem_Collection'!T109)),"YES","")</f>
        <v>YES</v>
      </c>
      <c r="AM328" s="289" t="str">
        <f>IF(ISNUMBER(SEARCH("H", 'Dry_Litterbag Placem_Collection'!T109)),"YES","")</f>
        <v>YES</v>
      </c>
      <c r="AN328" s="289" t="str">
        <f>IF(ISNUMBER(SEARCH("R", 'Dry_Litterbag Placem_Collection'!T109)),"YES","")</f>
        <v/>
      </c>
    </row>
    <row r="329" spans="1:40" ht="15" customHeight="1">
      <c r="A329" s="281" t="s">
        <v>2677</v>
      </c>
      <c r="B329" s="282">
        <f>'Dry_Litterbag Placem_Collection'!A110</f>
        <v>108</v>
      </c>
      <c r="C329" s="282" t="str">
        <f>'Dry_Litterbag Placem_Collection'!B110</f>
        <v xml:space="preserve">Mwantimba
</v>
      </c>
      <c r="D329" s="282" t="s">
        <v>2677</v>
      </c>
      <c r="E329" s="282" t="s">
        <v>2678</v>
      </c>
      <c r="F329" s="282">
        <v>2</v>
      </c>
      <c r="G329" s="283" t="str">
        <f>'Dry_Litterbag Placem_Collection'!C110</f>
        <v>Wet_Ag2_T4</v>
      </c>
      <c r="H329" s="284" t="s">
        <v>2559</v>
      </c>
      <c r="I329" s="292" t="s">
        <v>298</v>
      </c>
      <c r="J329" s="282" t="str">
        <f>IF(ISBLANK('Dry_Litterbag Placem_Collection'!K110),"","R"&amp;""&amp;'Dry_Litterbag Placem_Collection'!K110)</f>
        <v>R777</v>
      </c>
      <c r="K329" s="286">
        <f>IFERROR(INDEX('Green_rooibos initial weight'!$C$5:$C$1749,MATCH(J329, 'Green_rooibos initial weight'!$A$5:$A$1749,0)),"")</f>
        <v>2.2549999999999999</v>
      </c>
      <c r="L329" s="286">
        <f t="shared" si="21"/>
        <v>2.0051999999999999</v>
      </c>
      <c r="M329" s="291"/>
      <c r="N329" s="291"/>
      <c r="O329" s="286">
        <f>IF(IFERROR(INDEX('Both teabags AfterDry'!$D$3:$D$900,MATCH(J329,'Both teabags AfterDry'!$A$3:$A$900,0)),"")="","",(IFERROR(INDEX('Both teabags AfterDry'!$D$3:$D$900,MATCH(J329,'Both teabags AfterDry'!$A$3:$A$900,0)),"")))</f>
        <v>1.8240000000000001</v>
      </c>
      <c r="P329" s="286">
        <f t="shared" si="22"/>
        <v>1.6734</v>
      </c>
      <c r="Q329" s="291"/>
      <c r="R329" s="291"/>
      <c r="S329" s="287">
        <f>'Dry_Litterbag Placem_Collection'!E110</f>
        <v>42939</v>
      </c>
      <c r="T329" s="287">
        <f>IF('Dry_Litterbag Placem_Collection'!G110="","",'Dry_Litterbag Placem_Collection'!G110)</f>
        <v>43010</v>
      </c>
      <c r="U329" s="288">
        <f t="shared" si="20"/>
        <v>71</v>
      </c>
      <c r="V329" s="286">
        <f t="shared" si="23"/>
        <v>0.33179999999999987</v>
      </c>
      <c r="W329" s="286"/>
      <c r="X329" s="289">
        <f>IFERROR(INDEX(Rainfall_Dry!$O$2:$O$217,MATCH(B329, Rainfall_Dry!$A$2:$A$217,0)),"")</f>
        <v>137.19979645800001</v>
      </c>
      <c r="Y329" s="270">
        <v>34.344660194174757</v>
      </c>
      <c r="Z329" s="270">
        <v>19.22727272727273</v>
      </c>
      <c r="AA329" s="270">
        <v>46.428067078552509</v>
      </c>
      <c r="AB329" s="271" t="s">
        <v>2688</v>
      </c>
      <c r="AC329" s="270">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f>IFERROR(AVERAGE('Dry_Litterbag Placem_Collection'!O110,'Dry_Litterbag Placem_Collection'!R110),"")</f>
        <v>7.65</v>
      </c>
      <c r="AI329" s="290">
        <f>IFERROR(AVERAGE('Dry_Litterbag Placem_Collection'!N110,'Dry_Litterbag Placem_Collection'!Q110),"")</f>
        <v>31.8</v>
      </c>
      <c r="AJ329" s="289">
        <f>INDEX(Coordinates!$B$2:$B$197,MATCH(G329,Coordinates!$J$2:$J$197,0))</f>
        <v>-2.3698620030000002</v>
      </c>
      <c r="AK329" s="289">
        <f>INDEX(Coordinates!$C$2:$C$197,MATCH(G329,Coordinates!$J$2:$J$197,0))</f>
        <v>34.059759020000001</v>
      </c>
      <c r="AL329" s="289" t="str">
        <f>IF(ISNUMBER(SEARCH("C", 'Dry_Litterbag Placem_Collection'!T110)),"YES","")</f>
        <v/>
      </c>
      <c r="AM329" s="289" t="str">
        <f>IF(ISNUMBER(SEARCH("H", 'Dry_Litterbag Placem_Collection'!T110)),"YES","")</f>
        <v/>
      </c>
      <c r="AN329" s="289" t="str">
        <f>IF(ISNUMBER(SEARCH("R", 'Dry_Litterbag Placem_Collection'!T110)),"YES","")</f>
        <v/>
      </c>
    </row>
    <row r="330" spans="1:40" ht="15" customHeight="1">
      <c r="A330" s="281" t="s">
        <v>2677</v>
      </c>
      <c r="B330" s="282">
        <f>'Dry_Litterbag Placem_Collection'!A111</f>
        <v>109</v>
      </c>
      <c r="C330" s="282" t="str">
        <f>'Dry_Litterbag Placem_Collection'!B111</f>
        <v xml:space="preserve">Mwantimba
</v>
      </c>
      <c r="D330" s="282" t="s">
        <v>2677</v>
      </c>
      <c r="E330" s="282" t="s">
        <v>2678</v>
      </c>
      <c r="F330" s="282">
        <v>2</v>
      </c>
      <c r="G330" s="283" t="str">
        <f>'Dry_Litterbag Placem_Collection'!C111</f>
        <v>Wet_Ag2_T5</v>
      </c>
      <c r="H330" s="284" t="s">
        <v>2559</v>
      </c>
      <c r="I330" s="292" t="s">
        <v>298</v>
      </c>
      <c r="J330" s="282" t="str">
        <f>IF(ISBLANK('Dry_Litterbag Placem_Collection'!K111),"","R"&amp;""&amp;'Dry_Litterbag Placem_Collection'!K111)</f>
        <v>R804</v>
      </c>
      <c r="K330" s="286">
        <f>IFERROR(INDEX('Green_rooibos initial weight'!$C$5:$C$1749,MATCH(J330, 'Green_rooibos initial weight'!$A$5:$A$1749,0)),"")</f>
        <v>2.1960000000000002</v>
      </c>
      <c r="L330" s="286">
        <f t="shared" si="21"/>
        <v>1.9462000000000002</v>
      </c>
      <c r="M330" s="291"/>
      <c r="N330" s="291"/>
      <c r="O330" s="286">
        <f>IF(IFERROR(INDEX('Both teabags AfterDry'!$D$3:$D$900,MATCH(J330,'Both teabags AfterDry'!$A$3:$A$900,0)),"")="","",(IFERROR(INDEX('Both teabags AfterDry'!$D$3:$D$900,MATCH(J330,'Both teabags AfterDry'!$A$3:$A$900,0)),"")))</f>
        <v>1.3936999999999999</v>
      </c>
      <c r="P330" s="286">
        <f t="shared" si="22"/>
        <v>1.2430999999999999</v>
      </c>
      <c r="Q330" s="291"/>
      <c r="R330" s="291"/>
      <c r="S330" s="287">
        <f>'Dry_Litterbag Placem_Collection'!E111</f>
        <v>42939</v>
      </c>
      <c r="T330" s="287">
        <f>IF('Dry_Litterbag Placem_Collection'!G111="","",'Dry_Litterbag Placem_Collection'!G111)</f>
        <v>43010</v>
      </c>
      <c r="U330" s="288">
        <f t="shared" si="20"/>
        <v>71</v>
      </c>
      <c r="V330" s="286">
        <f t="shared" si="23"/>
        <v>0.70310000000000028</v>
      </c>
      <c r="W330" s="286"/>
      <c r="X330" s="289">
        <f>IFERROR(INDEX(Rainfall_Dry!$O$2:$O$217,MATCH(B330, Rainfall_Dry!$A$2:$A$217,0)),"")</f>
        <v>137.19979645800001</v>
      </c>
      <c r="Y330" s="270">
        <v>34.344660194174757</v>
      </c>
      <c r="Z330" s="270">
        <v>19.22727272727273</v>
      </c>
      <c r="AA330" s="270">
        <v>46.428067078552509</v>
      </c>
      <c r="AB330" s="271" t="s">
        <v>2688</v>
      </c>
      <c r="AC330" s="270">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f>IFERROR(AVERAGE('Dry_Litterbag Placem_Collection'!O111,'Dry_Litterbag Placem_Collection'!R111),"")</f>
        <v>7.5</v>
      </c>
      <c r="AI330" s="290">
        <f>IFERROR(AVERAGE('Dry_Litterbag Placem_Collection'!N111,'Dry_Litterbag Placem_Collection'!Q111),"")</f>
        <v>30.65</v>
      </c>
      <c r="AJ330" s="289">
        <f>INDEX(Coordinates!$B$2:$B$197,MATCH(G330,Coordinates!$J$2:$J$197,0))</f>
        <v>-2.3698390370000002</v>
      </c>
      <c r="AK330" s="289">
        <f>INDEX(Coordinates!$C$2:$C$197,MATCH(G330,Coordinates!$J$2:$J$197,0))</f>
        <v>34.059714</v>
      </c>
      <c r="AL330" s="289" t="str">
        <f>IF(ISNUMBER(SEARCH("C", 'Dry_Litterbag Placem_Collection'!T111)),"YES","")</f>
        <v>YES</v>
      </c>
      <c r="AM330" s="289" t="str">
        <f>IF(ISNUMBER(SEARCH("H", 'Dry_Litterbag Placem_Collection'!T111)),"YES","")</f>
        <v>YES</v>
      </c>
      <c r="AN330" s="289" t="str">
        <f>IF(ISNUMBER(SEARCH("R", 'Dry_Litterbag Placem_Collection'!T111)),"YES","")</f>
        <v/>
      </c>
    </row>
    <row r="331" spans="1:40" ht="15" customHeight="1">
      <c r="A331" s="281" t="s">
        <v>2677</v>
      </c>
      <c r="B331" s="282">
        <f>'Dry_Litterbag Placem_Collection'!A112</f>
        <v>110</v>
      </c>
      <c r="C331" s="282" t="str">
        <f>'Dry_Litterbag Placem_Collection'!B112</f>
        <v xml:space="preserve">Mwantimba
</v>
      </c>
      <c r="D331" s="282" t="s">
        <v>2677</v>
      </c>
      <c r="E331" s="282" t="s">
        <v>2678</v>
      </c>
      <c r="F331" s="282">
        <v>2</v>
      </c>
      <c r="G331" s="283" t="str">
        <f>'Dry_Litterbag Placem_Collection'!C112</f>
        <v>Wet_Ag2_T6</v>
      </c>
      <c r="H331" s="284" t="s">
        <v>2559</v>
      </c>
      <c r="I331" s="292" t="s">
        <v>298</v>
      </c>
      <c r="J331" s="282" t="str">
        <f>IF(ISBLANK('Dry_Litterbag Placem_Collection'!K112),"","R"&amp;""&amp;'Dry_Litterbag Placem_Collection'!K112)</f>
        <v>R786</v>
      </c>
      <c r="K331" s="286">
        <f>IFERROR(INDEX('Green_rooibos initial weight'!$C$5:$C$1749,MATCH(J331, 'Green_rooibos initial weight'!$A$5:$A$1749,0)),"")</f>
        <v>2.177</v>
      </c>
      <c r="L331" s="286">
        <f t="shared" si="21"/>
        <v>1.9272</v>
      </c>
      <c r="M331" s="291"/>
      <c r="N331" s="291"/>
      <c r="O331" s="286">
        <f>IF(IFERROR(INDEX('Both teabags AfterDry'!$D$3:$D$900,MATCH(J331,'Both teabags AfterDry'!$A$3:$A$900,0)),"")="","",(IFERROR(INDEX('Both teabags AfterDry'!$D$3:$D$900,MATCH(J331,'Both teabags AfterDry'!$A$3:$A$900,0)),"")))</f>
        <v>1.7806</v>
      </c>
      <c r="P331" s="286">
        <f t="shared" si="22"/>
        <v>1.63</v>
      </c>
      <c r="Q331" s="291"/>
      <c r="R331" s="291"/>
      <c r="S331" s="287">
        <f>'Dry_Litterbag Placem_Collection'!E112</f>
        <v>42939</v>
      </c>
      <c r="T331" s="287">
        <f>IF('Dry_Litterbag Placem_Collection'!G112="","",'Dry_Litterbag Placem_Collection'!G112)</f>
        <v>43010</v>
      </c>
      <c r="U331" s="288">
        <f t="shared" si="20"/>
        <v>71</v>
      </c>
      <c r="V331" s="286">
        <f t="shared" si="23"/>
        <v>0.29720000000000013</v>
      </c>
      <c r="W331" s="286"/>
      <c r="X331" s="289">
        <f>IFERROR(INDEX(Rainfall_Dry!$O$2:$O$217,MATCH(B331, Rainfall_Dry!$A$2:$A$217,0)),"")</f>
        <v>137.19979645800001</v>
      </c>
      <c r="Y331" s="270">
        <v>34.344660194174757</v>
      </c>
      <c r="Z331" s="270">
        <v>19.22727272727273</v>
      </c>
      <c r="AA331" s="270">
        <v>46.428067078552509</v>
      </c>
      <c r="AB331" s="271" t="s">
        <v>2688</v>
      </c>
      <c r="AC331" s="270">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f>IFERROR(AVERAGE('Dry_Litterbag Placem_Collection'!O112,'Dry_Litterbag Placem_Collection'!R112),"")</f>
        <v>7.3500000000000005</v>
      </c>
      <c r="AI331" s="290">
        <f>IFERROR(AVERAGE('Dry_Litterbag Placem_Collection'!N112,'Dry_Litterbag Placem_Collection'!Q112),"")</f>
        <v>31.150000000000002</v>
      </c>
      <c r="AJ331" s="289">
        <f>INDEX(Coordinates!$B$2:$B$197,MATCH(G331,Coordinates!$J$2:$J$197,0))</f>
        <v>-2.3697549659999999</v>
      </c>
      <c r="AK331" s="289">
        <f>INDEX(Coordinates!$C$2:$C$197,MATCH(G331,Coordinates!$J$2:$J$197,0))</f>
        <v>34.059668989999999</v>
      </c>
      <c r="AL331" s="289" t="str">
        <f>IF(ISNUMBER(SEARCH("C", 'Dry_Litterbag Placem_Collection'!T112)),"YES","")</f>
        <v>YES</v>
      </c>
      <c r="AM331" s="289" t="str">
        <f>IF(ISNUMBER(SEARCH("H", 'Dry_Litterbag Placem_Collection'!T112)),"YES","")</f>
        <v>YES</v>
      </c>
      <c r="AN331" s="289" t="str">
        <f>IF(ISNUMBER(SEARCH("R", 'Dry_Litterbag Placem_Collection'!T112)),"YES","")</f>
        <v/>
      </c>
    </row>
    <row r="332" spans="1:40" ht="15" customHeight="1">
      <c r="A332" s="281" t="s">
        <v>2677</v>
      </c>
      <c r="B332" s="282">
        <f>'Dry_Litterbag Placem_Collection'!A113</f>
        <v>111</v>
      </c>
      <c r="C332" s="282" t="str">
        <f>'Dry_Litterbag Placem_Collection'!B113</f>
        <v xml:space="preserve">Mwantimba
</v>
      </c>
      <c r="D332" s="282" t="s">
        <v>2677</v>
      </c>
      <c r="E332" s="282" t="s">
        <v>2678</v>
      </c>
      <c r="F332" s="282">
        <v>2</v>
      </c>
      <c r="G332" s="283" t="str">
        <f>'Dry_Litterbag Placem_Collection'!C113</f>
        <v>Wet_Ag2_T7</v>
      </c>
      <c r="H332" s="284" t="s">
        <v>2559</v>
      </c>
      <c r="I332" s="292" t="s">
        <v>298</v>
      </c>
      <c r="J332" s="282" t="str">
        <f>IF(ISBLANK('Dry_Litterbag Placem_Collection'!K113),"","R"&amp;""&amp;'Dry_Litterbag Placem_Collection'!K113)</f>
        <v>R835</v>
      </c>
      <c r="K332" s="286">
        <f>IFERROR(INDEX('Green_rooibos initial weight'!$C$5:$C$1749,MATCH(J332, 'Green_rooibos initial weight'!$A$5:$A$1749,0)),"")</f>
        <v>2.15</v>
      </c>
      <c r="L332" s="286">
        <f t="shared" si="21"/>
        <v>1.9001999999999999</v>
      </c>
      <c r="M332" s="291"/>
      <c r="N332" s="291"/>
      <c r="O332" s="286">
        <f>IF(IFERROR(INDEX('Both teabags AfterDry'!$D$3:$D$900,MATCH(J332,'Both teabags AfterDry'!$A$3:$A$900,0)),"")="","",(IFERROR(INDEX('Both teabags AfterDry'!$D$3:$D$900,MATCH(J332,'Both teabags AfterDry'!$A$3:$A$900,0)),"")))</f>
        <v>1.7563</v>
      </c>
      <c r="P332" s="286">
        <f t="shared" si="22"/>
        <v>1.6056999999999999</v>
      </c>
      <c r="Q332" s="291"/>
      <c r="R332" s="291"/>
      <c r="S332" s="287">
        <f>'Dry_Litterbag Placem_Collection'!E113</f>
        <v>42939</v>
      </c>
      <c r="T332" s="287">
        <f>IF('Dry_Litterbag Placem_Collection'!G113="","",'Dry_Litterbag Placem_Collection'!G113)</f>
        <v>43010</v>
      </c>
      <c r="U332" s="288">
        <f t="shared" si="20"/>
        <v>71</v>
      </c>
      <c r="V332" s="286">
        <f t="shared" si="23"/>
        <v>0.29449999999999998</v>
      </c>
      <c r="W332" s="286"/>
      <c r="X332" s="289">
        <f>IFERROR(INDEX(Rainfall_Dry!$O$2:$O$217,MATCH(B332, Rainfall_Dry!$A$2:$A$217,0)),"")</f>
        <v>137.19979645800001</v>
      </c>
      <c r="Y332" s="270">
        <v>34.344660194174757</v>
      </c>
      <c r="Z332" s="270">
        <v>19.22727272727273</v>
      </c>
      <c r="AA332" s="270">
        <v>46.428067078552509</v>
      </c>
      <c r="AB332" s="271" t="s">
        <v>2688</v>
      </c>
      <c r="AC332" s="270">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f>IFERROR(AVERAGE('Dry_Litterbag Placem_Collection'!O113,'Dry_Litterbag Placem_Collection'!R113),"")</f>
        <v>8.3000000000000007</v>
      </c>
      <c r="AI332" s="290">
        <f>IFERROR(AVERAGE('Dry_Litterbag Placem_Collection'!N113,'Dry_Litterbag Placem_Collection'!Q113),"")</f>
        <v>29.549999999999997</v>
      </c>
      <c r="AJ332" s="289">
        <f>INDEX(Coordinates!$B$2:$B$197,MATCH(G332,Coordinates!$J$2:$J$197,0))</f>
        <v>-2.3697330060000001</v>
      </c>
      <c r="AK332" s="289">
        <f>INDEX(Coordinates!$C$2:$C$197,MATCH(G332,Coordinates!$J$2:$J$197,0))</f>
        <v>34.059615010000002</v>
      </c>
      <c r="AL332" s="289" t="str">
        <f>IF(ISNUMBER(SEARCH("C", 'Dry_Litterbag Placem_Collection'!T113)),"YES","")</f>
        <v/>
      </c>
      <c r="AM332" s="289" t="str">
        <f>IF(ISNUMBER(SEARCH("H", 'Dry_Litterbag Placem_Collection'!T113)),"YES","")</f>
        <v/>
      </c>
      <c r="AN332" s="289" t="str">
        <f>IF(ISNUMBER(SEARCH("R", 'Dry_Litterbag Placem_Collection'!T113)),"YES","")</f>
        <v/>
      </c>
    </row>
    <row r="333" spans="1:40" ht="15" customHeight="1">
      <c r="A333" s="281" t="s">
        <v>2677</v>
      </c>
      <c r="B333" s="282">
        <f>'Dry_Litterbag Placem_Collection'!A114</f>
        <v>112</v>
      </c>
      <c r="C333" s="282" t="str">
        <f>'Dry_Litterbag Placem_Collection'!B114</f>
        <v xml:space="preserve">Mwantimba
</v>
      </c>
      <c r="D333" s="282" t="s">
        <v>2677</v>
      </c>
      <c r="E333" s="282" t="s">
        <v>2678</v>
      </c>
      <c r="F333" s="282">
        <v>2</v>
      </c>
      <c r="G333" s="283" t="str">
        <f>'Dry_Litterbag Placem_Collection'!C114</f>
        <v>Wet_Ag2_T8</v>
      </c>
      <c r="H333" s="284" t="s">
        <v>2559</v>
      </c>
      <c r="I333" s="292" t="s">
        <v>298</v>
      </c>
      <c r="J333" s="282" t="str">
        <f>IF(ISBLANK('Dry_Litterbag Placem_Collection'!K114),"","R"&amp;""&amp;'Dry_Litterbag Placem_Collection'!K114)</f>
        <v/>
      </c>
      <c r="K333" s="286" t="str">
        <f>IFERROR(INDEX('Green_rooibos initial weight'!$C$5:$C$1749,MATCH(J333, 'Green_rooibos initial weight'!$A$5:$A$1749,0)),"")</f>
        <v/>
      </c>
      <c r="L333" s="286" t="str">
        <f t="shared" si="21"/>
        <v/>
      </c>
      <c r="M333" s="291"/>
      <c r="N333" s="291"/>
      <c r="O333" s="286" t="str">
        <f>IF(IFERROR(INDEX('Both teabags AfterDry'!$D$3:$D$900,MATCH(J333,'Both teabags AfterDry'!$A$3:$A$900,0)),"")="","",(IFERROR(INDEX('Both teabags AfterDry'!$D$3:$D$900,MATCH(J333,'Both teabags AfterDry'!$A$3:$A$900,0)),"")))</f>
        <v/>
      </c>
      <c r="P333" s="286" t="str">
        <f t="shared" si="22"/>
        <v/>
      </c>
      <c r="Q333" s="291"/>
      <c r="R333" s="291"/>
      <c r="S333" s="287">
        <f>'Dry_Litterbag Placem_Collection'!E114</f>
        <v>0</v>
      </c>
      <c r="T333" s="287" t="str">
        <f>IF('Dry_Litterbag Placem_Collection'!G114="","",'Dry_Litterbag Placem_Collection'!G114)</f>
        <v/>
      </c>
      <c r="U333" s="288" t="str">
        <f t="shared" si="20"/>
        <v/>
      </c>
      <c r="V333" s="286" t="str">
        <f t="shared" si="23"/>
        <v/>
      </c>
      <c r="W333" s="286"/>
      <c r="X333" s="289" t="str">
        <f>IFERROR(INDEX(Rainfall_Dry!$O$2:$O$217,MATCH(B333, Rainfall_Dry!$A$2:$A$217,0)),"")</f>
        <v/>
      </c>
      <c r="Y333" s="270">
        <v>34.344660194174757</v>
      </c>
      <c r="Z333" s="270">
        <v>19.22727272727273</v>
      </c>
      <c r="AA333" s="270">
        <v>46.428067078552509</v>
      </c>
      <c r="AB333" s="271" t="s">
        <v>2688</v>
      </c>
      <c r="AC333" s="270">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t="str">
        <f>IFERROR(AVERAGE('Dry_Litterbag Placem_Collection'!O114,'Dry_Litterbag Placem_Collection'!R114),"")</f>
        <v/>
      </c>
      <c r="AI333" s="290" t="str">
        <f>IFERROR(AVERAGE('Dry_Litterbag Placem_Collection'!N114,'Dry_Litterbag Placem_Collection'!Q114),"")</f>
        <v/>
      </c>
      <c r="AJ333" s="289">
        <f>INDEX(Coordinates!$B$2:$B$197,MATCH(G333,Coordinates!$J$2:$J$197,0))</f>
        <v>-2.36967098</v>
      </c>
      <c r="AK333" s="289">
        <f>INDEX(Coordinates!$C$2:$C$197,MATCH(G333,Coordinates!$J$2:$J$197,0))</f>
        <v>34.059735959999998</v>
      </c>
      <c r="AL333" s="289" t="str">
        <f>IF(ISNUMBER(SEARCH("C", 'Dry_Litterbag Placem_Collection'!T114)),"YES","")</f>
        <v/>
      </c>
      <c r="AM333" s="289" t="str">
        <f>IF(ISNUMBER(SEARCH("H", 'Dry_Litterbag Placem_Collection'!T114)),"YES","")</f>
        <v/>
      </c>
      <c r="AN333" s="289" t="str">
        <f>IF(ISNUMBER(SEARCH("R", 'Dry_Litterbag Placem_Collection'!T114)),"YES","")</f>
        <v/>
      </c>
    </row>
    <row r="334" spans="1:40" ht="15" customHeight="1">
      <c r="A334" s="281" t="s">
        <v>2677</v>
      </c>
      <c r="B334" s="282">
        <f>'Dry_Litterbag Placem_Collection'!A115</f>
        <v>113</v>
      </c>
      <c r="C334" s="282" t="str">
        <f>'Dry_Litterbag Placem_Collection'!B115</f>
        <v xml:space="preserve">Mwantimba
</v>
      </c>
      <c r="D334" s="282" t="s">
        <v>2677</v>
      </c>
      <c r="E334" s="282" t="s">
        <v>2678</v>
      </c>
      <c r="F334" s="282">
        <v>3</v>
      </c>
      <c r="G334" s="283" t="str">
        <f>'Dry_Litterbag Placem_Collection'!C115</f>
        <v>Wet_Ag3_T1</v>
      </c>
      <c r="H334" s="284" t="s">
        <v>2559</v>
      </c>
      <c r="I334" s="292" t="s">
        <v>298</v>
      </c>
      <c r="J334" s="282" t="str">
        <f>IF(ISBLANK('Dry_Litterbag Placem_Collection'!K115),"","R"&amp;""&amp;'Dry_Litterbag Placem_Collection'!K115)</f>
        <v>R807</v>
      </c>
      <c r="K334" s="286">
        <f>IFERROR(INDEX('Green_rooibos initial weight'!$C$5:$C$1749,MATCH(J334, 'Green_rooibos initial weight'!$A$5:$A$1749,0)),"")</f>
        <v>2.21</v>
      </c>
      <c r="L334" s="286">
        <f t="shared" si="21"/>
        <v>1.9601999999999999</v>
      </c>
      <c r="M334" s="291"/>
      <c r="N334" s="291"/>
      <c r="O334" s="286">
        <f>IF(IFERROR(INDEX('Both teabags AfterDry'!$D$3:$D$900,MATCH(J334,'Both teabags AfterDry'!$A$3:$A$900,0)),"")="","",(IFERROR(INDEX('Both teabags AfterDry'!$D$3:$D$900,MATCH(J334,'Both teabags AfterDry'!$A$3:$A$900,0)),"")))</f>
        <v>1.5793999999999999</v>
      </c>
      <c r="P334" s="286">
        <f t="shared" si="22"/>
        <v>1.4287999999999998</v>
      </c>
      <c r="Q334" s="291"/>
      <c r="R334" s="291"/>
      <c r="S334" s="287">
        <f>'Dry_Litterbag Placem_Collection'!E115</f>
        <v>42939</v>
      </c>
      <c r="T334" s="287">
        <f>IF('Dry_Litterbag Placem_Collection'!G115="","",'Dry_Litterbag Placem_Collection'!G115)</f>
        <v>43008</v>
      </c>
      <c r="U334" s="288">
        <f t="shared" si="20"/>
        <v>69</v>
      </c>
      <c r="V334" s="286">
        <f t="shared" si="23"/>
        <v>0.53140000000000009</v>
      </c>
      <c r="W334" s="286"/>
      <c r="X334" s="289">
        <f>IFERROR(INDEX(Rainfall_Dry!$O$2:$O$217,MATCH(B334, Rainfall_Dry!$A$2:$A$217,0)),"")</f>
        <v>136.27214243</v>
      </c>
      <c r="Y334" s="270">
        <v>27.96</v>
      </c>
      <c r="Z334" s="270">
        <v>4.9200000000000017</v>
      </c>
      <c r="AA334" s="270">
        <v>67.12</v>
      </c>
      <c r="AB334" s="271" t="s">
        <v>2688</v>
      </c>
      <c r="AC334" s="270">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f>IFERROR(AVERAGE('Dry_Litterbag Placem_Collection'!O115,'Dry_Litterbag Placem_Collection'!R115),"")</f>
        <v>6.35</v>
      </c>
      <c r="AI334" s="290">
        <f>IFERROR(AVERAGE('Dry_Litterbag Placem_Collection'!N115,'Dry_Litterbag Placem_Collection'!Q115),"")</f>
        <v>28.9</v>
      </c>
      <c r="AJ334" s="289">
        <f>INDEX(Coordinates!$B$2:$B$197,MATCH(G334,Coordinates!$J$2:$J$197,0))</f>
        <v>-2.3487199940000001</v>
      </c>
      <c r="AK334" s="289">
        <f>INDEX(Coordinates!$C$2:$C$197,MATCH(G334,Coordinates!$J$2:$J$197,0))</f>
        <v>34.051391029999998</v>
      </c>
      <c r="AL334" s="289" t="str">
        <f>IF(ISNUMBER(SEARCH("C", 'Dry_Litterbag Placem_Collection'!T115)),"YES","")</f>
        <v/>
      </c>
      <c r="AM334" s="289" t="str">
        <f>IF(ISNUMBER(SEARCH("H", 'Dry_Litterbag Placem_Collection'!T115)),"YES","")</f>
        <v/>
      </c>
      <c r="AN334" s="289" t="str">
        <f>IF(ISNUMBER(SEARCH("R", 'Dry_Litterbag Placem_Collection'!T115)),"YES","")</f>
        <v/>
      </c>
    </row>
    <row r="335" spans="1:40" ht="15" customHeight="1">
      <c r="A335" s="281" t="s">
        <v>2677</v>
      </c>
      <c r="B335" s="282">
        <f>'Dry_Litterbag Placem_Collection'!A116</f>
        <v>114</v>
      </c>
      <c r="C335" s="282" t="str">
        <f>'Dry_Litterbag Placem_Collection'!B116</f>
        <v xml:space="preserve">Mwantimba
</v>
      </c>
      <c r="D335" s="282" t="s">
        <v>2677</v>
      </c>
      <c r="E335" s="282" t="s">
        <v>2678</v>
      </c>
      <c r="F335" s="282">
        <v>3</v>
      </c>
      <c r="G335" s="283" t="str">
        <f>'Dry_Litterbag Placem_Collection'!C116</f>
        <v>Wet_Ag3_T2</v>
      </c>
      <c r="H335" s="284" t="s">
        <v>2559</v>
      </c>
      <c r="I335" s="292" t="s">
        <v>298</v>
      </c>
      <c r="J335" s="282" t="str">
        <f>IF(ISBLANK('Dry_Litterbag Placem_Collection'!K116),"","R"&amp;""&amp;'Dry_Litterbag Placem_Collection'!K116)</f>
        <v>R829</v>
      </c>
      <c r="K335" s="286">
        <f>IFERROR(INDEX('Green_rooibos initial weight'!$C$5:$C$1749,MATCH(J335, 'Green_rooibos initial weight'!$A$5:$A$1749,0)),"")</f>
        <v>2.1880000000000002</v>
      </c>
      <c r="L335" s="286">
        <f t="shared" si="21"/>
        <v>1.9382000000000001</v>
      </c>
      <c r="M335" s="291"/>
      <c r="N335" s="291"/>
      <c r="O335" s="286">
        <f>IF(IFERROR(INDEX('Both teabags AfterDry'!$D$3:$D$900,MATCH(J335,'Both teabags AfterDry'!$A$3:$A$900,0)),"")="","",(IFERROR(INDEX('Both teabags AfterDry'!$D$3:$D$900,MATCH(J335,'Both teabags AfterDry'!$A$3:$A$900,0)),"")))</f>
        <v>1.1127</v>
      </c>
      <c r="P335" s="286">
        <f t="shared" si="22"/>
        <v>0.96209999999999996</v>
      </c>
      <c r="Q335" s="291"/>
      <c r="R335" s="291"/>
      <c r="S335" s="287">
        <f>'Dry_Litterbag Placem_Collection'!E116</f>
        <v>42939</v>
      </c>
      <c r="T335" s="287">
        <f>IF('Dry_Litterbag Placem_Collection'!G116="","",'Dry_Litterbag Placem_Collection'!G116)</f>
        <v>43008</v>
      </c>
      <c r="U335" s="288">
        <f t="shared" si="20"/>
        <v>69</v>
      </c>
      <c r="V335" s="286">
        <f t="shared" si="23"/>
        <v>0.97610000000000019</v>
      </c>
      <c r="W335" s="286"/>
      <c r="X335" s="289">
        <f>IFERROR(INDEX(Rainfall_Dry!$O$2:$O$217,MATCH(B335, Rainfall_Dry!$A$2:$A$217,0)),"")</f>
        <v>136.27214243</v>
      </c>
      <c r="Y335" s="270">
        <v>27.96</v>
      </c>
      <c r="Z335" s="270">
        <v>4.9200000000000017</v>
      </c>
      <c r="AA335" s="270">
        <v>67.12</v>
      </c>
      <c r="AB335" s="271" t="s">
        <v>2688</v>
      </c>
      <c r="AC335" s="270">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f>IFERROR(AVERAGE('Dry_Litterbag Placem_Collection'!O116,'Dry_Litterbag Placem_Collection'!R116),"")</f>
        <v>12.1</v>
      </c>
      <c r="AI335" s="290">
        <f>IFERROR(AVERAGE('Dry_Litterbag Placem_Collection'!N116,'Dry_Litterbag Placem_Collection'!Q116),"")</f>
        <v>28.1</v>
      </c>
      <c r="AJ335" s="289">
        <f>INDEX(Coordinates!$B$2:$B$197,MATCH(G335,Coordinates!$J$2:$J$197,0))</f>
        <v>-2.348716976</v>
      </c>
      <c r="AK335" s="289">
        <f>INDEX(Coordinates!$C$2:$C$197,MATCH(G335,Coordinates!$J$2:$J$197,0))</f>
        <v>34.051484989999999</v>
      </c>
      <c r="AL335" s="289" t="str">
        <f>IF(ISNUMBER(SEARCH("C", 'Dry_Litterbag Placem_Collection'!T116)),"YES","")</f>
        <v/>
      </c>
      <c r="AM335" s="289" t="str">
        <f>IF(ISNUMBER(SEARCH("H", 'Dry_Litterbag Placem_Collection'!T116)),"YES","")</f>
        <v>YES</v>
      </c>
      <c r="AN335" s="289" t="str">
        <f>IF(ISNUMBER(SEARCH("R", 'Dry_Litterbag Placem_Collection'!T116)),"YES","")</f>
        <v/>
      </c>
    </row>
    <row r="336" spans="1:40" ht="15" customHeight="1">
      <c r="A336" s="281" t="s">
        <v>2677</v>
      </c>
      <c r="B336" s="282">
        <f>'Dry_Litterbag Placem_Collection'!A117</f>
        <v>115</v>
      </c>
      <c r="C336" s="282" t="str">
        <f>'Dry_Litterbag Placem_Collection'!B117</f>
        <v xml:space="preserve">Mwantimba
</v>
      </c>
      <c r="D336" s="282" t="s">
        <v>2677</v>
      </c>
      <c r="E336" s="282" t="s">
        <v>2678</v>
      </c>
      <c r="F336" s="282">
        <v>3</v>
      </c>
      <c r="G336" s="283" t="str">
        <f>'Dry_Litterbag Placem_Collection'!C117</f>
        <v>Wet_Ag3_T3</v>
      </c>
      <c r="H336" s="284" t="s">
        <v>2559</v>
      </c>
      <c r="I336" s="292" t="s">
        <v>298</v>
      </c>
      <c r="J336" s="282" t="str">
        <f>IF(ISBLANK('Dry_Litterbag Placem_Collection'!K117),"","R"&amp;""&amp;'Dry_Litterbag Placem_Collection'!K117)</f>
        <v>R766</v>
      </c>
      <c r="K336" s="286">
        <f>IFERROR(INDEX('Green_rooibos initial weight'!$C$5:$C$1749,MATCH(J336, 'Green_rooibos initial weight'!$A$5:$A$1749,0)),"")</f>
        <v>2.21</v>
      </c>
      <c r="L336" s="286">
        <f t="shared" si="21"/>
        <v>1.9601999999999999</v>
      </c>
      <c r="M336" s="291"/>
      <c r="N336" s="291"/>
      <c r="O336" s="286">
        <f>IF(IFERROR(INDEX('Both teabags AfterDry'!$D$3:$D$900,MATCH(J336,'Both teabags AfterDry'!$A$3:$A$900,0)),"")="","",(IFERROR(INDEX('Both teabags AfterDry'!$D$3:$D$900,MATCH(J336,'Both teabags AfterDry'!$A$3:$A$900,0)),"")))</f>
        <v>1.6694</v>
      </c>
      <c r="P336" s="286">
        <f t="shared" si="22"/>
        <v>1.5187999999999999</v>
      </c>
      <c r="Q336" s="291"/>
      <c r="R336" s="291"/>
      <c r="S336" s="287">
        <f>'Dry_Litterbag Placem_Collection'!E117</f>
        <v>42939</v>
      </c>
      <c r="T336" s="287">
        <f>IF('Dry_Litterbag Placem_Collection'!G117="","",'Dry_Litterbag Placem_Collection'!G117)</f>
        <v>43008</v>
      </c>
      <c r="U336" s="288">
        <f t="shared" si="20"/>
        <v>69</v>
      </c>
      <c r="V336" s="286">
        <f t="shared" si="23"/>
        <v>0.44140000000000001</v>
      </c>
      <c r="W336" s="286"/>
      <c r="X336" s="289">
        <f>IFERROR(INDEX(Rainfall_Dry!$O$2:$O$217,MATCH(B336, Rainfall_Dry!$A$2:$A$217,0)),"")</f>
        <v>136.27214243</v>
      </c>
      <c r="Y336" s="270">
        <v>27.96</v>
      </c>
      <c r="Z336" s="270">
        <v>4.9200000000000017</v>
      </c>
      <c r="AA336" s="270">
        <v>67.12</v>
      </c>
      <c r="AB336" s="271" t="s">
        <v>2688</v>
      </c>
      <c r="AC336" s="270">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f>IFERROR(AVERAGE('Dry_Litterbag Placem_Collection'!O117,'Dry_Litterbag Placem_Collection'!R117),"")</f>
        <v>6.9</v>
      </c>
      <c r="AI336" s="290">
        <f>IFERROR(AVERAGE('Dry_Litterbag Placem_Collection'!N117,'Dry_Litterbag Placem_Collection'!Q117),"")</f>
        <v>28.95</v>
      </c>
      <c r="AJ336" s="289">
        <f>INDEX(Coordinates!$B$2:$B$197,MATCH(G336,Coordinates!$J$2:$J$197,0))</f>
        <v>-2.3487800079999999</v>
      </c>
      <c r="AK336" s="289">
        <f>INDEX(Coordinates!$C$2:$C$197,MATCH(G336,Coordinates!$J$2:$J$197,0))</f>
        <v>34.051495969999998</v>
      </c>
      <c r="AL336" s="289" t="str">
        <f>IF(ISNUMBER(SEARCH("C", 'Dry_Litterbag Placem_Collection'!T117)),"YES","")</f>
        <v/>
      </c>
      <c r="AM336" s="289" t="str">
        <f>IF(ISNUMBER(SEARCH("H", 'Dry_Litterbag Placem_Collection'!T117)),"YES","")</f>
        <v>YES</v>
      </c>
      <c r="AN336" s="289" t="str">
        <f>IF(ISNUMBER(SEARCH("R", 'Dry_Litterbag Placem_Collection'!T117)),"YES","")</f>
        <v>YES</v>
      </c>
    </row>
    <row r="337" spans="1:40" ht="15" customHeight="1">
      <c r="A337" s="281" t="s">
        <v>2677</v>
      </c>
      <c r="B337" s="282">
        <f>'Dry_Litterbag Placem_Collection'!A118</f>
        <v>116</v>
      </c>
      <c r="C337" s="282" t="str">
        <f>'Dry_Litterbag Placem_Collection'!B118</f>
        <v xml:space="preserve">Mwantimba
</v>
      </c>
      <c r="D337" s="282" t="s">
        <v>2677</v>
      </c>
      <c r="E337" s="282" t="s">
        <v>2678</v>
      </c>
      <c r="F337" s="282">
        <v>3</v>
      </c>
      <c r="G337" s="283" t="str">
        <f>'Dry_Litterbag Placem_Collection'!C118</f>
        <v>Wet_Ag3_T4</v>
      </c>
      <c r="H337" s="284" t="s">
        <v>2559</v>
      </c>
      <c r="I337" s="292" t="s">
        <v>298</v>
      </c>
      <c r="J337" s="282" t="str">
        <f>IF(ISBLANK('Dry_Litterbag Placem_Collection'!K118),"","R"&amp;""&amp;'Dry_Litterbag Placem_Collection'!K118)</f>
        <v>R757</v>
      </c>
      <c r="K337" s="286">
        <f>IFERROR(INDEX('Green_rooibos initial weight'!$C$5:$C$1749,MATCH(J337, 'Green_rooibos initial weight'!$A$5:$A$1749,0)),"")</f>
        <v>2.2050000000000001</v>
      </c>
      <c r="L337" s="286">
        <f t="shared" si="21"/>
        <v>1.9552</v>
      </c>
      <c r="M337" s="291"/>
      <c r="N337" s="291"/>
      <c r="O337" s="286">
        <f>IF(IFERROR(INDEX('Both teabags AfterDry'!$D$3:$D$900,MATCH(J337,'Both teabags AfterDry'!$A$3:$A$900,0)),"")="","",(IFERROR(INDEX('Both teabags AfterDry'!$D$3:$D$900,MATCH(J337,'Both teabags AfterDry'!$A$3:$A$900,0)),"")))</f>
        <v>1.7337</v>
      </c>
      <c r="P337" s="286">
        <f t="shared" si="22"/>
        <v>1.5831</v>
      </c>
      <c r="Q337" s="291"/>
      <c r="R337" s="291"/>
      <c r="S337" s="287">
        <f>'Dry_Litterbag Placem_Collection'!E118</f>
        <v>42939</v>
      </c>
      <c r="T337" s="287">
        <f>IF('Dry_Litterbag Placem_Collection'!G118="","",'Dry_Litterbag Placem_Collection'!G118)</f>
        <v>43008</v>
      </c>
      <c r="U337" s="288">
        <f t="shared" si="20"/>
        <v>69</v>
      </c>
      <c r="V337" s="286">
        <f t="shared" si="23"/>
        <v>0.3721000000000001</v>
      </c>
      <c r="W337" s="286"/>
      <c r="X337" s="289">
        <f>IFERROR(INDEX(Rainfall_Dry!$O$2:$O$217,MATCH(B337, Rainfall_Dry!$A$2:$A$217,0)),"")</f>
        <v>136.27214243</v>
      </c>
      <c r="Y337" s="270">
        <v>27.96</v>
      </c>
      <c r="Z337" s="270">
        <v>4.9200000000000017</v>
      </c>
      <c r="AA337" s="270">
        <v>67.12</v>
      </c>
      <c r="AB337" s="271" t="s">
        <v>2688</v>
      </c>
      <c r="AC337" s="270">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f>IFERROR(AVERAGE('Dry_Litterbag Placem_Collection'!O118,'Dry_Litterbag Placem_Collection'!R118),"")</f>
        <v>8.65</v>
      </c>
      <c r="AI337" s="290">
        <f>IFERROR(AVERAGE('Dry_Litterbag Placem_Collection'!N118,'Dry_Litterbag Placem_Collection'!Q118),"")</f>
        <v>29.799999999999997</v>
      </c>
      <c r="AJ337" s="289">
        <f>INDEX(Coordinates!$B$2:$B$197,MATCH(G337,Coordinates!$J$2:$J$197,0))</f>
        <v>-2.3488120270000001</v>
      </c>
      <c r="AK337" s="289">
        <f>INDEX(Coordinates!$C$2:$C$197,MATCH(G337,Coordinates!$J$2:$J$197,0))</f>
        <v>34.05146697</v>
      </c>
      <c r="AL337" s="289" t="str">
        <f>IF(ISNUMBER(SEARCH("C", 'Dry_Litterbag Placem_Collection'!T118)),"YES","")</f>
        <v/>
      </c>
      <c r="AM337" s="289" t="str">
        <f>IF(ISNUMBER(SEARCH("H", 'Dry_Litterbag Placem_Collection'!T118)),"YES","")</f>
        <v/>
      </c>
      <c r="AN337" s="289" t="str">
        <f>IF(ISNUMBER(SEARCH("R", 'Dry_Litterbag Placem_Collection'!T118)),"YES","")</f>
        <v/>
      </c>
    </row>
    <row r="338" spans="1:40" ht="15" customHeight="1">
      <c r="A338" s="281" t="s">
        <v>2677</v>
      </c>
      <c r="B338" s="282">
        <f>'Dry_Litterbag Placem_Collection'!A119</f>
        <v>117</v>
      </c>
      <c r="C338" s="282" t="str">
        <f>'Dry_Litterbag Placem_Collection'!B119</f>
        <v xml:space="preserve">Mwantimba
</v>
      </c>
      <c r="D338" s="282" t="s">
        <v>2677</v>
      </c>
      <c r="E338" s="282" t="s">
        <v>2678</v>
      </c>
      <c r="F338" s="282">
        <v>3</v>
      </c>
      <c r="G338" s="283" t="str">
        <f>'Dry_Litterbag Placem_Collection'!C119</f>
        <v>Wet_Ag3_T5</v>
      </c>
      <c r="H338" s="284" t="s">
        <v>2559</v>
      </c>
      <c r="I338" s="292" t="s">
        <v>298</v>
      </c>
      <c r="J338" s="282" t="str">
        <f>IF(ISBLANK('Dry_Litterbag Placem_Collection'!K119),"","R"&amp;""&amp;'Dry_Litterbag Placem_Collection'!K119)</f>
        <v>R745</v>
      </c>
      <c r="K338" s="286">
        <f>IFERROR(INDEX('Green_rooibos initial weight'!$C$5:$C$1749,MATCH(J338, 'Green_rooibos initial weight'!$A$5:$A$1749,0)),"")</f>
        <v>2.2909999999999999</v>
      </c>
      <c r="L338" s="286">
        <f t="shared" si="21"/>
        <v>2.0411999999999999</v>
      </c>
      <c r="M338" s="291"/>
      <c r="N338" s="291"/>
      <c r="O338" s="286" t="str">
        <f>IF(IFERROR(INDEX('Both teabags AfterDry'!$D$3:$D$900,MATCH(J338,'Both teabags AfterDry'!$A$3:$A$900,0)),"")="","",(IFERROR(INDEX('Both teabags AfterDry'!$D$3:$D$900,MATCH(J338,'Both teabags AfterDry'!$A$3:$A$900,0)),"")))</f>
        <v/>
      </c>
      <c r="P338" s="286" t="str">
        <f t="shared" si="22"/>
        <v/>
      </c>
      <c r="Q338" s="291"/>
      <c r="R338" s="291"/>
      <c r="S338" s="287">
        <f>'Dry_Litterbag Placem_Collection'!E119</f>
        <v>42939</v>
      </c>
      <c r="T338" s="287">
        <f>IF('Dry_Litterbag Placem_Collection'!G119="","",'Dry_Litterbag Placem_Collection'!G119)</f>
        <v>43008</v>
      </c>
      <c r="U338" s="288">
        <f t="shared" si="20"/>
        <v>69</v>
      </c>
      <c r="V338" s="286" t="str">
        <f t="shared" si="23"/>
        <v/>
      </c>
      <c r="W338" s="286"/>
      <c r="X338" s="289">
        <f>IFERROR(INDEX(Rainfall_Dry!$O$2:$O$217,MATCH(B338, Rainfall_Dry!$A$2:$A$217,0)),"")</f>
        <v>136.27214243</v>
      </c>
      <c r="Y338" s="270">
        <v>27.96</v>
      </c>
      <c r="Z338" s="270">
        <v>4.9200000000000017</v>
      </c>
      <c r="AA338" s="270">
        <v>67.12</v>
      </c>
      <c r="AB338" s="271" t="s">
        <v>2688</v>
      </c>
      <c r="AC338" s="270">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f>IFERROR(AVERAGE('Dry_Litterbag Placem_Collection'!O119,'Dry_Litterbag Placem_Collection'!R119),"")</f>
        <v>10.149999999999999</v>
      </c>
      <c r="AI338" s="290">
        <f>IFERROR(AVERAGE('Dry_Litterbag Placem_Collection'!N119,'Dry_Litterbag Placem_Collection'!Q119),"")</f>
        <v>29.05</v>
      </c>
      <c r="AJ338" s="289">
        <f>INDEX(Coordinates!$B$2:$B$197,MATCH(G338,Coordinates!$J$2:$J$197,0))</f>
        <v>-2.348814961</v>
      </c>
      <c r="AK338" s="289">
        <f>INDEX(Coordinates!$C$2:$C$197,MATCH(G338,Coordinates!$J$2:$J$197,0))</f>
        <v>34.051439979999998</v>
      </c>
      <c r="AL338" s="289" t="str">
        <f>IF(ISNUMBER(SEARCH("C", 'Dry_Litterbag Placem_Collection'!T119)),"YES","")</f>
        <v/>
      </c>
      <c r="AM338" s="289" t="str">
        <f>IF(ISNUMBER(SEARCH("H", 'Dry_Litterbag Placem_Collection'!T119)),"YES","")</f>
        <v/>
      </c>
      <c r="AN338" s="289" t="str">
        <f>IF(ISNUMBER(SEARCH("R", 'Dry_Litterbag Placem_Collection'!T119)),"YES","")</f>
        <v/>
      </c>
    </row>
    <row r="339" spans="1:40" ht="15" customHeight="1">
      <c r="A339" s="281" t="s">
        <v>2677</v>
      </c>
      <c r="B339" s="282">
        <f>'Dry_Litterbag Placem_Collection'!A120</f>
        <v>118</v>
      </c>
      <c r="C339" s="282" t="str">
        <f>'Dry_Litterbag Placem_Collection'!B120</f>
        <v xml:space="preserve">Mwantimba
</v>
      </c>
      <c r="D339" s="282" t="s">
        <v>2677</v>
      </c>
      <c r="E339" s="282" t="s">
        <v>2678</v>
      </c>
      <c r="F339" s="282">
        <v>3</v>
      </c>
      <c r="G339" s="283" t="str">
        <f>'Dry_Litterbag Placem_Collection'!C120</f>
        <v>Wet_Ag3_T6</v>
      </c>
      <c r="H339" s="284" t="s">
        <v>2559</v>
      </c>
      <c r="I339" s="292" t="s">
        <v>298</v>
      </c>
      <c r="J339" s="282" t="str">
        <f>IF(ISBLANK('Dry_Litterbag Placem_Collection'!K120),"","R"&amp;""&amp;'Dry_Litterbag Placem_Collection'!K120)</f>
        <v>R791</v>
      </c>
      <c r="K339" s="286">
        <f>IFERROR(INDEX('Green_rooibos initial weight'!$C$5:$C$1749,MATCH(J339, 'Green_rooibos initial weight'!$A$5:$A$1749,0)),"")</f>
        <v>2.1579999999999999</v>
      </c>
      <c r="L339" s="286">
        <f t="shared" si="21"/>
        <v>1.9081999999999999</v>
      </c>
      <c r="M339" s="291"/>
      <c r="N339" s="291"/>
      <c r="O339" s="286">
        <f>IF(IFERROR(INDEX('Both teabags AfterDry'!$D$3:$D$900,MATCH(J339,'Both teabags AfterDry'!$A$3:$A$900,0)),"")="","",(IFERROR(INDEX('Both teabags AfterDry'!$D$3:$D$900,MATCH(J339,'Both teabags AfterDry'!$A$3:$A$900,0)),"")))</f>
        <v>1.629</v>
      </c>
      <c r="P339" s="286">
        <f t="shared" si="22"/>
        <v>1.4783999999999999</v>
      </c>
      <c r="Q339" s="291"/>
      <c r="R339" s="291"/>
      <c r="S339" s="287">
        <f>'Dry_Litterbag Placem_Collection'!E120</f>
        <v>42939</v>
      </c>
      <c r="T339" s="287">
        <f>IF('Dry_Litterbag Placem_Collection'!G120="","",'Dry_Litterbag Placem_Collection'!G120)</f>
        <v>43008</v>
      </c>
      <c r="U339" s="288">
        <f t="shared" si="20"/>
        <v>69</v>
      </c>
      <c r="V339" s="286">
        <f t="shared" si="23"/>
        <v>0.42979999999999996</v>
      </c>
      <c r="W339" s="286"/>
      <c r="X339" s="289">
        <f>IFERROR(INDEX(Rainfall_Dry!$O$2:$O$217,MATCH(B339, Rainfall_Dry!$A$2:$A$217,0)),"")</f>
        <v>136.27214243</v>
      </c>
      <c r="Y339" s="270">
        <v>27.96</v>
      </c>
      <c r="Z339" s="270">
        <v>4.9200000000000017</v>
      </c>
      <c r="AA339" s="270">
        <v>67.12</v>
      </c>
      <c r="AB339" s="271" t="s">
        <v>2688</v>
      </c>
      <c r="AC339" s="270">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f>IFERROR(AVERAGE('Dry_Litterbag Placem_Collection'!O120,'Dry_Litterbag Placem_Collection'!R120),"")</f>
        <v>7.8000000000000007</v>
      </c>
      <c r="AI339" s="290">
        <f>IFERROR(AVERAGE('Dry_Litterbag Placem_Collection'!N120,'Dry_Litterbag Placem_Collection'!Q120),"")</f>
        <v>28.25</v>
      </c>
      <c r="AJ339" s="289">
        <f>INDEX(Coordinates!$B$2:$B$197,MATCH(G339,Coordinates!$J$2:$J$197,0))</f>
        <v>-2.3488729629999998</v>
      </c>
      <c r="AK339" s="289">
        <f>INDEX(Coordinates!$C$2:$C$197,MATCH(G339,Coordinates!$J$2:$J$197,0))</f>
        <v>34.051454980000003</v>
      </c>
      <c r="AL339" s="289" t="str">
        <f>IF(ISNUMBER(SEARCH("C", 'Dry_Litterbag Placem_Collection'!T120)),"YES","")</f>
        <v/>
      </c>
      <c r="AM339" s="289" t="str">
        <f>IF(ISNUMBER(SEARCH("H", 'Dry_Litterbag Placem_Collection'!T120)),"YES","")</f>
        <v/>
      </c>
      <c r="AN339" s="289" t="str">
        <f>IF(ISNUMBER(SEARCH("R", 'Dry_Litterbag Placem_Collection'!T120)),"YES","")</f>
        <v/>
      </c>
    </row>
    <row r="340" spans="1:40" ht="15" customHeight="1">
      <c r="A340" s="281" t="s">
        <v>2677</v>
      </c>
      <c r="B340" s="282">
        <f>'Dry_Litterbag Placem_Collection'!A121</f>
        <v>119</v>
      </c>
      <c r="C340" s="282" t="str">
        <f>'Dry_Litterbag Placem_Collection'!B121</f>
        <v xml:space="preserve">Mwantimba
</v>
      </c>
      <c r="D340" s="282" t="s">
        <v>2677</v>
      </c>
      <c r="E340" s="282" t="s">
        <v>2678</v>
      </c>
      <c r="F340" s="282">
        <v>3</v>
      </c>
      <c r="G340" s="283" t="str">
        <f>'Dry_Litterbag Placem_Collection'!C121</f>
        <v>Wet_Ag3_T7</v>
      </c>
      <c r="H340" s="284" t="s">
        <v>2559</v>
      </c>
      <c r="I340" s="292" t="s">
        <v>298</v>
      </c>
      <c r="J340" s="282" t="str">
        <f>IF(ISBLANK('Dry_Litterbag Placem_Collection'!K121),"","R"&amp;""&amp;'Dry_Litterbag Placem_Collection'!K121)</f>
        <v>R802</v>
      </c>
      <c r="K340" s="286">
        <f>IFERROR(INDEX('Green_rooibos initial weight'!$C$5:$C$1749,MATCH(J340, 'Green_rooibos initial weight'!$A$5:$A$1749,0)),"")</f>
        <v>2.25</v>
      </c>
      <c r="L340" s="286">
        <f t="shared" si="21"/>
        <v>2.0002</v>
      </c>
      <c r="M340" s="291"/>
      <c r="N340" s="291"/>
      <c r="O340" s="286">
        <f>IF(IFERROR(INDEX('Both teabags AfterDry'!$D$3:$D$900,MATCH(J340,'Both teabags AfterDry'!$A$3:$A$900,0)),"")="","",(IFERROR(INDEX('Both teabags AfterDry'!$D$3:$D$900,MATCH(J340,'Both teabags AfterDry'!$A$3:$A$900,0)),"")))</f>
        <v>1.6778</v>
      </c>
      <c r="P340" s="286">
        <f t="shared" si="22"/>
        <v>1.5271999999999999</v>
      </c>
      <c r="Q340" s="291"/>
      <c r="R340" s="291"/>
      <c r="S340" s="287">
        <f>'Dry_Litterbag Placem_Collection'!E121</f>
        <v>42939</v>
      </c>
      <c r="T340" s="287">
        <f>IF('Dry_Litterbag Placem_Collection'!G121="","",'Dry_Litterbag Placem_Collection'!G121)</f>
        <v>43008</v>
      </c>
      <c r="U340" s="288">
        <f t="shared" si="20"/>
        <v>69</v>
      </c>
      <c r="V340" s="286">
        <f t="shared" si="23"/>
        <v>0.47300000000000009</v>
      </c>
      <c r="W340" s="286"/>
      <c r="X340" s="289">
        <f>IFERROR(INDEX(Rainfall_Dry!$O$2:$O$217,MATCH(B340, Rainfall_Dry!$A$2:$A$217,0)),"")</f>
        <v>136.27214243</v>
      </c>
      <c r="Y340" s="270">
        <v>27.96</v>
      </c>
      <c r="Z340" s="270">
        <v>4.9200000000000017</v>
      </c>
      <c r="AA340" s="270">
        <v>67.12</v>
      </c>
      <c r="AB340" s="271" t="s">
        <v>2688</v>
      </c>
      <c r="AC340" s="270">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f>IFERROR(AVERAGE('Dry_Litterbag Placem_Collection'!O121,'Dry_Litterbag Placem_Collection'!R121),"")</f>
        <v>10.050000000000001</v>
      </c>
      <c r="AI340" s="290">
        <f>IFERROR(AVERAGE('Dry_Litterbag Placem_Collection'!N121,'Dry_Litterbag Placem_Collection'!Q121),"")</f>
        <v>27.95</v>
      </c>
      <c r="AJ340" s="289">
        <f>INDEX(Coordinates!$B$2:$B$197,MATCH(G340,Coordinates!$J$2:$J$197,0))</f>
        <v>-2.3488589659999999</v>
      </c>
      <c r="AK340" s="289">
        <f>INDEX(Coordinates!$C$2:$C$197,MATCH(G340,Coordinates!$J$2:$J$197,0))</f>
        <v>34.051389010000001</v>
      </c>
      <c r="AL340" s="289" t="str">
        <f>IF(ISNUMBER(SEARCH("C", 'Dry_Litterbag Placem_Collection'!T121)),"YES","")</f>
        <v/>
      </c>
      <c r="AM340" s="289" t="str">
        <f>IF(ISNUMBER(SEARCH("H", 'Dry_Litterbag Placem_Collection'!T121)),"YES","")</f>
        <v/>
      </c>
      <c r="AN340" s="289" t="str">
        <f>IF(ISNUMBER(SEARCH("R", 'Dry_Litterbag Placem_Collection'!T121)),"YES","")</f>
        <v/>
      </c>
    </row>
    <row r="341" spans="1:40" ht="15" customHeight="1">
      <c r="A341" s="281" t="s">
        <v>2677</v>
      </c>
      <c r="B341" s="282">
        <f>'Dry_Litterbag Placem_Collection'!A122</f>
        <v>120</v>
      </c>
      <c r="C341" s="282" t="str">
        <f>'Dry_Litterbag Placem_Collection'!B122</f>
        <v xml:space="preserve">Mwantimba
</v>
      </c>
      <c r="D341" s="282" t="s">
        <v>2677</v>
      </c>
      <c r="E341" s="282" t="s">
        <v>2678</v>
      </c>
      <c r="F341" s="282">
        <v>3</v>
      </c>
      <c r="G341" s="283" t="str">
        <f>'Dry_Litterbag Placem_Collection'!C122</f>
        <v>Wet_Ag3_T8</v>
      </c>
      <c r="H341" s="284" t="s">
        <v>2559</v>
      </c>
      <c r="I341" s="292" t="s">
        <v>298</v>
      </c>
      <c r="J341" s="282" t="str">
        <f>IF(ISBLANK('Dry_Litterbag Placem_Collection'!K122),"","R"&amp;""&amp;'Dry_Litterbag Placem_Collection'!K122)</f>
        <v/>
      </c>
      <c r="K341" s="286" t="str">
        <f>IFERROR(INDEX('Green_rooibos initial weight'!$C$5:$C$1749,MATCH(J341, 'Green_rooibos initial weight'!$A$5:$A$1749,0)),"")</f>
        <v/>
      </c>
      <c r="L341" s="286" t="str">
        <f t="shared" si="21"/>
        <v/>
      </c>
      <c r="M341" s="291"/>
      <c r="N341" s="291"/>
      <c r="O341" s="286" t="str">
        <f>IF(IFERROR(INDEX('Both teabags AfterDry'!$D$3:$D$900,MATCH(J341,'Both teabags AfterDry'!$A$3:$A$900,0)),"")="","",(IFERROR(INDEX('Both teabags AfterDry'!$D$3:$D$900,MATCH(J341,'Both teabags AfterDry'!$A$3:$A$900,0)),"")))</f>
        <v/>
      </c>
      <c r="P341" s="286" t="str">
        <f t="shared" si="22"/>
        <v/>
      </c>
      <c r="Q341" s="291"/>
      <c r="R341" s="291"/>
      <c r="S341" s="287">
        <f>'Dry_Litterbag Placem_Collection'!E122</f>
        <v>0</v>
      </c>
      <c r="T341" s="287" t="str">
        <f>IF('Dry_Litterbag Placem_Collection'!G122="","",'Dry_Litterbag Placem_Collection'!G122)</f>
        <v/>
      </c>
      <c r="U341" s="288" t="str">
        <f t="shared" si="20"/>
        <v/>
      </c>
      <c r="V341" s="286" t="str">
        <f t="shared" si="23"/>
        <v/>
      </c>
      <c r="W341" s="286"/>
      <c r="X341" s="289" t="str">
        <f>IFERROR(INDEX(Rainfall_Dry!$O$2:$O$217,MATCH(B341, Rainfall_Dry!$A$2:$A$217,0)),"")</f>
        <v/>
      </c>
      <c r="Y341" s="270">
        <v>27.96</v>
      </c>
      <c r="Z341" s="270">
        <v>4.9200000000000017</v>
      </c>
      <c r="AA341" s="270">
        <v>67.12</v>
      </c>
      <c r="AB341" s="271" t="s">
        <v>2688</v>
      </c>
      <c r="AC341" s="270">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t="str">
        <f>IFERROR(AVERAGE('Dry_Litterbag Placem_Collection'!O122,'Dry_Litterbag Placem_Collection'!R122),"")</f>
        <v/>
      </c>
      <c r="AI341" s="290" t="str">
        <f>IFERROR(AVERAGE('Dry_Litterbag Placem_Collection'!N122,'Dry_Litterbag Placem_Collection'!Q122),"")</f>
        <v/>
      </c>
      <c r="AJ341" s="289">
        <f>INDEX(Coordinates!$B$2:$B$197,MATCH(G341,Coordinates!$J$2:$J$197,0))</f>
        <v>-2.3486449760000001</v>
      </c>
      <c r="AK341" s="289">
        <f>INDEX(Coordinates!$C$2:$C$197,MATCH(G341,Coordinates!$J$2:$J$197,0))</f>
        <v>34.051495969999998</v>
      </c>
      <c r="AL341" s="289" t="str">
        <f>IF(ISNUMBER(SEARCH("C", 'Dry_Litterbag Placem_Collection'!T122)),"YES","")</f>
        <v/>
      </c>
      <c r="AM341" s="289" t="str">
        <f>IF(ISNUMBER(SEARCH("H", 'Dry_Litterbag Placem_Collection'!T122)),"YES","")</f>
        <v/>
      </c>
      <c r="AN341" s="289" t="str">
        <f>IF(ISNUMBER(SEARCH("R", 'Dry_Litterbag Placem_Collection'!T122)),"YES","")</f>
        <v/>
      </c>
    </row>
    <row r="342" spans="1:40" ht="15" customHeight="1">
      <c r="A342" s="281" t="s">
        <v>2677</v>
      </c>
      <c r="B342" s="282">
        <f>'Dry_Litterbag Placem_Collection'!A123</f>
        <v>121</v>
      </c>
      <c r="C342" s="282" t="str">
        <f>'Dry_Litterbag Placem_Collection'!B123</f>
        <v xml:space="preserve">Mwantimba
</v>
      </c>
      <c r="D342" s="282" t="s">
        <v>2677</v>
      </c>
      <c r="E342" s="282" t="s">
        <v>2678</v>
      </c>
      <c r="F342" s="282">
        <v>4</v>
      </c>
      <c r="G342" s="283" t="str">
        <f>'Dry_Litterbag Placem_Collection'!C123</f>
        <v>Wet_Ag4_T1</v>
      </c>
      <c r="H342" s="284" t="s">
        <v>2559</v>
      </c>
      <c r="I342" s="292" t="s">
        <v>298</v>
      </c>
      <c r="J342" s="282" t="str">
        <f>IF(ISBLANK('Dry_Litterbag Placem_Collection'!K123),"","R"&amp;""&amp;'Dry_Litterbag Placem_Collection'!K123)</f>
        <v>R822</v>
      </c>
      <c r="K342" s="286">
        <f>IFERROR(INDEX('Green_rooibos initial weight'!$C$5:$C$1749,MATCH(J342, 'Green_rooibos initial weight'!$A$5:$A$1749,0)),"")</f>
        <v>2.1880000000000002</v>
      </c>
      <c r="L342" s="286">
        <f t="shared" si="21"/>
        <v>1.9382000000000001</v>
      </c>
      <c r="M342" s="291"/>
      <c r="N342" s="291"/>
      <c r="O342" s="286" t="str">
        <f>IF(IFERROR(INDEX('Both teabags AfterDry'!$D$3:$D$900,MATCH(J342,'Both teabags AfterDry'!$A$3:$A$900,0)),"")="","",(IFERROR(INDEX('Both teabags AfterDry'!$D$3:$D$900,MATCH(J342,'Both teabags AfterDry'!$A$3:$A$900,0)),"")))</f>
        <v/>
      </c>
      <c r="P342" s="286" t="str">
        <f t="shared" si="22"/>
        <v/>
      </c>
      <c r="Q342" s="291"/>
      <c r="R342" s="291"/>
      <c r="S342" s="287">
        <f>'Dry_Litterbag Placem_Collection'!E123</f>
        <v>42939</v>
      </c>
      <c r="T342" s="287">
        <f>IF('Dry_Litterbag Placem_Collection'!G123="","",'Dry_Litterbag Placem_Collection'!G123)</f>
        <v>43008</v>
      </c>
      <c r="U342" s="288">
        <f t="shared" si="20"/>
        <v>69</v>
      </c>
      <c r="V342" s="286" t="str">
        <f t="shared" si="23"/>
        <v/>
      </c>
      <c r="W342" s="286"/>
      <c r="X342" s="289">
        <f>IFERROR(INDEX(Rainfall_Dry!$O$2:$O$217,MATCH(B342, Rainfall_Dry!$A$2:$A$217,0)),"")</f>
        <v>136.27214243</v>
      </c>
      <c r="Y342" s="270">
        <v>17.96</v>
      </c>
      <c r="Z342" s="270">
        <v>4.9199999999999982</v>
      </c>
      <c r="AA342" s="270">
        <v>77.12</v>
      </c>
      <c r="AB342" s="271" t="s">
        <v>2689</v>
      </c>
      <c r="AC342" s="270">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f>IFERROR(AVERAGE('Dry_Litterbag Placem_Collection'!O123,'Dry_Litterbag Placem_Collection'!R123),"")</f>
        <v>5.5</v>
      </c>
      <c r="AI342" s="290">
        <f>IFERROR(AVERAGE('Dry_Litterbag Placem_Collection'!N123,'Dry_Litterbag Placem_Collection'!Q123),"")</f>
        <v>29.1</v>
      </c>
      <c r="AJ342" s="289">
        <f>INDEX(Coordinates!$B$2:$B$197,MATCH(G342,Coordinates!$J$2:$J$197,0))</f>
        <v>-2.3492639789999998</v>
      </c>
      <c r="AK342" s="289">
        <f>INDEX(Coordinates!$C$2:$C$197,MATCH(G342,Coordinates!$J$2:$J$197,0))</f>
        <v>34.051464029999998</v>
      </c>
      <c r="AL342" s="289" t="str">
        <f>IF(ISNUMBER(SEARCH("C", 'Dry_Litterbag Placem_Collection'!T123)),"YES","")</f>
        <v/>
      </c>
      <c r="AM342" s="289" t="str">
        <f>IF(ISNUMBER(SEARCH("H", 'Dry_Litterbag Placem_Collection'!T123)),"YES","")</f>
        <v/>
      </c>
      <c r="AN342" s="289" t="str">
        <f>IF(ISNUMBER(SEARCH("R", 'Dry_Litterbag Placem_Collection'!T123)),"YES","")</f>
        <v/>
      </c>
    </row>
    <row r="343" spans="1:40" ht="15" customHeight="1">
      <c r="A343" s="281" t="s">
        <v>2677</v>
      </c>
      <c r="B343" s="282">
        <f>'Dry_Litterbag Placem_Collection'!A124</f>
        <v>122</v>
      </c>
      <c r="C343" s="282" t="str">
        <f>'Dry_Litterbag Placem_Collection'!B124</f>
        <v xml:space="preserve">Mwantimba
</v>
      </c>
      <c r="D343" s="282" t="s">
        <v>2677</v>
      </c>
      <c r="E343" s="282" t="s">
        <v>2678</v>
      </c>
      <c r="F343" s="282">
        <v>4</v>
      </c>
      <c r="G343" s="283" t="str">
        <f>'Dry_Litterbag Placem_Collection'!C124</f>
        <v>Wet_Ag4_T2</v>
      </c>
      <c r="H343" s="284" t="s">
        <v>2559</v>
      </c>
      <c r="I343" s="292" t="s">
        <v>298</v>
      </c>
      <c r="J343" s="282" t="str">
        <f>IF(ISBLANK('Dry_Litterbag Placem_Collection'!K124),"","R"&amp;""&amp;'Dry_Litterbag Placem_Collection'!K124)</f>
        <v>R792</v>
      </c>
      <c r="K343" s="286">
        <f>IFERROR(INDEX('Green_rooibos initial weight'!$C$5:$C$1749,MATCH(J343, 'Green_rooibos initial weight'!$A$5:$A$1749,0)),"")</f>
        <v>2.2389999999999999</v>
      </c>
      <c r="L343" s="286">
        <f t="shared" si="21"/>
        <v>1.9891999999999999</v>
      </c>
      <c r="M343" s="291"/>
      <c r="N343" s="291"/>
      <c r="O343" s="286" t="str">
        <f>IF(IFERROR(INDEX('Both teabags AfterDry'!$D$3:$D$900,MATCH(J343,'Both teabags AfterDry'!$A$3:$A$900,0)),"")="","",(IFERROR(INDEX('Both teabags AfterDry'!$D$3:$D$900,MATCH(J343,'Both teabags AfterDry'!$A$3:$A$900,0)),"")))</f>
        <v/>
      </c>
      <c r="P343" s="286" t="str">
        <f t="shared" si="22"/>
        <v/>
      </c>
      <c r="Q343" s="291"/>
      <c r="R343" s="291"/>
      <c r="S343" s="287">
        <f>'Dry_Litterbag Placem_Collection'!E124</f>
        <v>42939</v>
      </c>
      <c r="T343" s="287">
        <f>IF('Dry_Litterbag Placem_Collection'!G124="","",'Dry_Litterbag Placem_Collection'!G124)</f>
        <v>43008</v>
      </c>
      <c r="U343" s="288">
        <f t="shared" si="20"/>
        <v>69</v>
      </c>
      <c r="V343" s="286" t="str">
        <f t="shared" si="23"/>
        <v/>
      </c>
      <c r="W343" s="286"/>
      <c r="X343" s="289">
        <f>IFERROR(INDEX(Rainfall_Dry!$O$2:$O$217,MATCH(B343, Rainfall_Dry!$A$2:$A$217,0)),"")</f>
        <v>136.27214243</v>
      </c>
      <c r="Y343" s="270">
        <v>17.96</v>
      </c>
      <c r="Z343" s="270">
        <v>4.9199999999999982</v>
      </c>
      <c r="AA343" s="270">
        <v>77.12</v>
      </c>
      <c r="AB343" s="271" t="s">
        <v>2689</v>
      </c>
      <c r="AC343" s="270">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f>IFERROR(AVERAGE('Dry_Litterbag Placem_Collection'!O124,'Dry_Litterbag Placem_Collection'!R124),"")</f>
        <v>9.0500000000000007</v>
      </c>
      <c r="AI343" s="290">
        <f>IFERROR(AVERAGE('Dry_Litterbag Placem_Collection'!N124,'Dry_Litterbag Placem_Collection'!Q124),"")</f>
        <v>28.55</v>
      </c>
      <c r="AJ343" s="289">
        <f>INDEX(Coordinates!$B$2:$B$197,MATCH(G343,Coordinates!$J$2:$J$197,0))</f>
        <v>-2.34923196</v>
      </c>
      <c r="AK343" s="289">
        <f>INDEX(Coordinates!$C$2:$C$197,MATCH(G343,Coordinates!$J$2:$J$197,0))</f>
        <v>34.051422039999999</v>
      </c>
      <c r="AL343" s="289" t="str">
        <f>IF(ISNUMBER(SEARCH("C", 'Dry_Litterbag Placem_Collection'!T124)),"YES","")</f>
        <v>YES</v>
      </c>
      <c r="AM343" s="289" t="str">
        <f>IF(ISNUMBER(SEARCH("H", 'Dry_Litterbag Placem_Collection'!T124)),"YES","")</f>
        <v>YES</v>
      </c>
      <c r="AN343" s="289" t="str">
        <f>IF(ISNUMBER(SEARCH("R", 'Dry_Litterbag Placem_Collection'!T124)),"YES","")</f>
        <v/>
      </c>
    </row>
    <row r="344" spans="1:40" ht="15" customHeight="1">
      <c r="A344" s="281" t="s">
        <v>2677</v>
      </c>
      <c r="B344" s="282">
        <f>'Dry_Litterbag Placem_Collection'!A125</f>
        <v>123</v>
      </c>
      <c r="C344" s="282" t="str">
        <f>'Dry_Litterbag Placem_Collection'!B125</f>
        <v xml:space="preserve">Mwantimba
</v>
      </c>
      <c r="D344" s="282" t="s">
        <v>2677</v>
      </c>
      <c r="E344" s="282" t="s">
        <v>2678</v>
      </c>
      <c r="F344" s="282">
        <v>4</v>
      </c>
      <c r="G344" s="283" t="str">
        <f>'Dry_Litterbag Placem_Collection'!C125</f>
        <v>Wet_Ag4_T3</v>
      </c>
      <c r="H344" s="284" t="s">
        <v>2559</v>
      </c>
      <c r="I344" s="292" t="s">
        <v>298</v>
      </c>
      <c r="J344" s="282" t="str">
        <f>IF(ISBLANK('Dry_Litterbag Placem_Collection'!K125),"","R"&amp;""&amp;'Dry_Litterbag Placem_Collection'!K125)</f>
        <v>R740</v>
      </c>
      <c r="K344" s="286">
        <f>IFERROR(INDEX('Green_rooibos initial weight'!$C$5:$C$1749,MATCH(J344, 'Green_rooibos initial weight'!$A$5:$A$1749,0)),"")</f>
        <v>2.161</v>
      </c>
      <c r="L344" s="286">
        <f t="shared" si="21"/>
        <v>1.9112</v>
      </c>
      <c r="M344" s="291"/>
      <c r="N344" s="291"/>
      <c r="O344" s="286">
        <f>IF(IFERROR(INDEX('Both teabags AfterDry'!$D$3:$D$900,MATCH(J344,'Both teabags AfterDry'!$A$3:$A$900,0)),"")="","",(IFERROR(INDEX('Both teabags AfterDry'!$D$3:$D$900,MATCH(J344,'Both teabags AfterDry'!$A$3:$A$900,0)),"")))</f>
        <v>1.6575</v>
      </c>
      <c r="P344" s="286">
        <f t="shared" si="22"/>
        <v>1.5068999999999999</v>
      </c>
      <c r="Q344" s="291"/>
      <c r="R344" s="291"/>
      <c r="S344" s="287">
        <f>'Dry_Litterbag Placem_Collection'!E125</f>
        <v>42939</v>
      </c>
      <c r="T344" s="287">
        <f>IF('Dry_Litterbag Placem_Collection'!G125="","",'Dry_Litterbag Placem_Collection'!G125)</f>
        <v>43008</v>
      </c>
      <c r="U344" s="288">
        <f t="shared" si="20"/>
        <v>69</v>
      </c>
      <c r="V344" s="286">
        <f t="shared" si="23"/>
        <v>0.4043000000000001</v>
      </c>
      <c r="W344" s="286"/>
      <c r="X344" s="289">
        <f>IFERROR(INDEX(Rainfall_Dry!$O$2:$O$217,MATCH(B344, Rainfall_Dry!$A$2:$A$217,0)),"")</f>
        <v>136.27214243</v>
      </c>
      <c r="Y344" s="270">
        <v>17.96</v>
      </c>
      <c r="Z344" s="270">
        <v>4.9199999999999982</v>
      </c>
      <c r="AA344" s="270">
        <v>77.12</v>
      </c>
      <c r="AB344" s="271" t="s">
        <v>2689</v>
      </c>
      <c r="AC344" s="270">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f>IFERROR(AVERAGE('Dry_Litterbag Placem_Collection'!O125,'Dry_Litterbag Placem_Collection'!R125),"")</f>
        <v>10.7</v>
      </c>
      <c r="AI344" s="290">
        <f>IFERROR(AVERAGE('Dry_Litterbag Placem_Collection'!N125,'Dry_Litterbag Placem_Collection'!Q125),"")</f>
        <v>27.1</v>
      </c>
      <c r="AJ344" s="289">
        <f>INDEX(Coordinates!$B$2:$B$197,MATCH(G344,Coordinates!$J$2:$J$197,0))</f>
        <v>-2.3492390009999999</v>
      </c>
      <c r="AK344" s="289">
        <f>INDEX(Coordinates!$C$2:$C$197,MATCH(G344,Coordinates!$J$2:$J$197,0))</f>
        <v>34.051304020000003</v>
      </c>
      <c r="AL344" s="289" t="str">
        <f>IF(ISNUMBER(SEARCH("C", 'Dry_Litterbag Placem_Collection'!T125)),"YES","")</f>
        <v/>
      </c>
      <c r="AM344" s="289" t="str">
        <f>IF(ISNUMBER(SEARCH("H", 'Dry_Litterbag Placem_Collection'!T125)),"YES","")</f>
        <v/>
      </c>
      <c r="AN344" s="289" t="str">
        <f>IF(ISNUMBER(SEARCH("R", 'Dry_Litterbag Placem_Collection'!T125)),"YES","")</f>
        <v/>
      </c>
    </row>
    <row r="345" spans="1:40" ht="15" customHeight="1">
      <c r="A345" s="281" t="s">
        <v>2677</v>
      </c>
      <c r="B345" s="282">
        <f>'Dry_Litterbag Placem_Collection'!A126</f>
        <v>124</v>
      </c>
      <c r="C345" s="282" t="str">
        <f>'Dry_Litterbag Placem_Collection'!B126</f>
        <v xml:space="preserve">Mwantimba
</v>
      </c>
      <c r="D345" s="282" t="s">
        <v>2677</v>
      </c>
      <c r="E345" s="282" t="s">
        <v>2678</v>
      </c>
      <c r="F345" s="282">
        <v>4</v>
      </c>
      <c r="G345" s="283" t="str">
        <f>'Dry_Litterbag Placem_Collection'!C126</f>
        <v>Wet_Ag4_T4</v>
      </c>
      <c r="H345" s="284" t="s">
        <v>2559</v>
      </c>
      <c r="I345" s="292" t="s">
        <v>298</v>
      </c>
      <c r="J345" s="282" t="str">
        <f>IF(ISBLANK('Dry_Litterbag Placem_Collection'!K126),"","R"&amp;""&amp;'Dry_Litterbag Placem_Collection'!K126)</f>
        <v>R797</v>
      </c>
      <c r="K345" s="286">
        <f>IFERROR(INDEX('Green_rooibos initial weight'!$C$5:$C$1749,MATCH(J345, 'Green_rooibos initial weight'!$A$5:$A$1749,0)),"")</f>
        <v>2.2130000000000001</v>
      </c>
      <c r="L345" s="286">
        <f t="shared" si="21"/>
        <v>1.9632000000000001</v>
      </c>
      <c r="M345" s="291"/>
      <c r="N345" s="291"/>
      <c r="O345" s="286">
        <f>IF(IFERROR(INDEX('Both teabags AfterDry'!$D$3:$D$900,MATCH(J345,'Both teabags AfterDry'!$A$3:$A$900,0)),"")="","",(IFERROR(INDEX('Both teabags AfterDry'!$D$3:$D$900,MATCH(J345,'Both teabags AfterDry'!$A$3:$A$900,0)),"")))</f>
        <v>1.5708</v>
      </c>
      <c r="P345" s="286">
        <f t="shared" si="22"/>
        <v>1.4201999999999999</v>
      </c>
      <c r="Q345" s="291"/>
      <c r="R345" s="291"/>
      <c r="S345" s="287">
        <f>'Dry_Litterbag Placem_Collection'!E126</f>
        <v>42939</v>
      </c>
      <c r="T345" s="287">
        <f>IF('Dry_Litterbag Placem_Collection'!G126="","",'Dry_Litterbag Placem_Collection'!G126)</f>
        <v>43008</v>
      </c>
      <c r="U345" s="288">
        <f t="shared" si="20"/>
        <v>69</v>
      </c>
      <c r="V345" s="286">
        <f t="shared" si="23"/>
        <v>0.54300000000000015</v>
      </c>
      <c r="W345" s="286"/>
      <c r="X345" s="289">
        <f>IFERROR(INDEX(Rainfall_Dry!$O$2:$O$217,MATCH(B345, Rainfall_Dry!$A$2:$A$217,0)),"")</f>
        <v>136.27214243</v>
      </c>
      <c r="Y345" s="270">
        <v>17.96</v>
      </c>
      <c r="Z345" s="270">
        <v>4.9199999999999982</v>
      </c>
      <c r="AA345" s="270">
        <v>77.12</v>
      </c>
      <c r="AB345" s="271" t="s">
        <v>2689</v>
      </c>
      <c r="AC345" s="270">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f>IFERROR(AVERAGE('Dry_Litterbag Placem_Collection'!O126,'Dry_Litterbag Placem_Collection'!R126),"")</f>
        <v>9.15</v>
      </c>
      <c r="AI345" s="290">
        <f>IFERROR(AVERAGE('Dry_Litterbag Placem_Collection'!N126,'Dry_Litterbag Placem_Collection'!Q126),"")</f>
        <v>28.05</v>
      </c>
      <c r="AJ345" s="289">
        <f>INDEX(Coordinates!$B$2:$B$197,MATCH(G345,Coordinates!$J$2:$J$197,0))</f>
        <v>-2.3492799889999998</v>
      </c>
      <c r="AK345" s="289">
        <f>INDEX(Coordinates!$C$2:$C$197,MATCH(G345,Coordinates!$J$2:$J$197,0))</f>
        <v>34.051280970000001</v>
      </c>
      <c r="AL345" s="289" t="str">
        <f>IF(ISNUMBER(SEARCH("C", 'Dry_Litterbag Placem_Collection'!T126)),"YES","")</f>
        <v/>
      </c>
      <c r="AM345" s="289" t="str">
        <f>IF(ISNUMBER(SEARCH("H", 'Dry_Litterbag Placem_Collection'!T126)),"YES","")</f>
        <v>YES</v>
      </c>
      <c r="AN345" s="289" t="str">
        <f>IF(ISNUMBER(SEARCH("R", 'Dry_Litterbag Placem_Collection'!T126)),"YES","")</f>
        <v>YES</v>
      </c>
    </row>
    <row r="346" spans="1:40" ht="15" customHeight="1">
      <c r="A346" s="281" t="s">
        <v>2677</v>
      </c>
      <c r="B346" s="282">
        <f>'Dry_Litterbag Placem_Collection'!A127</f>
        <v>125</v>
      </c>
      <c r="C346" s="282" t="str">
        <f>'Dry_Litterbag Placem_Collection'!B127</f>
        <v xml:space="preserve">Mwantimba
</v>
      </c>
      <c r="D346" s="282" t="s">
        <v>2677</v>
      </c>
      <c r="E346" s="282" t="s">
        <v>2678</v>
      </c>
      <c r="F346" s="282">
        <v>4</v>
      </c>
      <c r="G346" s="283" t="str">
        <f>'Dry_Litterbag Placem_Collection'!C127</f>
        <v>Wet_Ag4_T5</v>
      </c>
      <c r="H346" s="284" t="s">
        <v>2559</v>
      </c>
      <c r="I346" s="292" t="s">
        <v>298</v>
      </c>
      <c r="J346" s="282" t="str">
        <f>IF(ISBLANK('Dry_Litterbag Placem_Collection'!K127),"","R"&amp;""&amp;'Dry_Litterbag Placem_Collection'!K127)</f>
        <v>R795</v>
      </c>
      <c r="K346" s="286">
        <f>IFERROR(INDEX('Green_rooibos initial weight'!$C$5:$C$1749,MATCH(J346, 'Green_rooibos initial weight'!$A$5:$A$1749,0)),"")</f>
        <v>2.2170000000000001</v>
      </c>
      <c r="L346" s="286">
        <f t="shared" si="21"/>
        <v>1.9672000000000001</v>
      </c>
      <c r="M346" s="291"/>
      <c r="N346" s="291"/>
      <c r="O346" s="286">
        <f>IF(IFERROR(INDEX('Both teabags AfterDry'!$D$3:$D$900,MATCH(J346,'Both teabags AfterDry'!$A$3:$A$900,0)),"")="","",(IFERROR(INDEX('Both teabags AfterDry'!$D$3:$D$900,MATCH(J346,'Both teabags AfterDry'!$A$3:$A$900,0)),"")))</f>
        <v>0.83220000000000005</v>
      </c>
      <c r="P346" s="286">
        <f t="shared" si="22"/>
        <v>0.68159999999999998</v>
      </c>
      <c r="Q346" s="291"/>
      <c r="R346" s="291"/>
      <c r="S346" s="287">
        <f>'Dry_Litterbag Placem_Collection'!E127</f>
        <v>42939</v>
      </c>
      <c r="T346" s="287">
        <f>IF('Dry_Litterbag Placem_Collection'!G127="","",'Dry_Litterbag Placem_Collection'!G127)</f>
        <v>43008</v>
      </c>
      <c r="U346" s="288">
        <f t="shared" si="20"/>
        <v>69</v>
      </c>
      <c r="V346" s="286">
        <f t="shared" si="23"/>
        <v>1.2856000000000001</v>
      </c>
      <c r="W346" s="286"/>
      <c r="X346" s="289">
        <f>IFERROR(INDEX(Rainfall_Dry!$O$2:$O$217,MATCH(B346, Rainfall_Dry!$A$2:$A$217,0)),"")</f>
        <v>136.27214243</v>
      </c>
      <c r="Y346" s="270">
        <v>17.96</v>
      </c>
      <c r="Z346" s="270">
        <v>4.9199999999999982</v>
      </c>
      <c r="AA346" s="270">
        <v>77.12</v>
      </c>
      <c r="AB346" s="271" t="s">
        <v>2689</v>
      </c>
      <c r="AC346" s="270">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f>IFERROR(AVERAGE('Dry_Litterbag Placem_Collection'!O127,'Dry_Litterbag Placem_Collection'!R127),"")</f>
        <v>10.85</v>
      </c>
      <c r="AI346" s="290">
        <f>IFERROR(AVERAGE('Dry_Litterbag Placem_Collection'!N127,'Dry_Litterbag Placem_Collection'!Q127),"")</f>
        <v>28.05</v>
      </c>
      <c r="AJ346" s="289">
        <f>INDEX(Coordinates!$B$2:$B$197,MATCH(G346,Coordinates!$J$2:$J$197,0))</f>
        <v>-2.3493320400000002</v>
      </c>
      <c r="AK346" s="289">
        <f>INDEX(Coordinates!$C$2:$C$197,MATCH(G346,Coordinates!$J$2:$J$197,0))</f>
        <v>34.051321960000003</v>
      </c>
      <c r="AL346" s="289" t="str">
        <f>IF(ISNUMBER(SEARCH("C", 'Dry_Litterbag Placem_Collection'!T127)),"YES","")</f>
        <v>YES</v>
      </c>
      <c r="AM346" s="289" t="str">
        <f>IF(ISNUMBER(SEARCH("H", 'Dry_Litterbag Placem_Collection'!T127)),"YES","")</f>
        <v>YES</v>
      </c>
      <c r="AN346" s="289" t="str">
        <f>IF(ISNUMBER(SEARCH("R", 'Dry_Litterbag Placem_Collection'!T127)),"YES","")</f>
        <v/>
      </c>
    </row>
    <row r="347" spans="1:40" ht="15" customHeight="1">
      <c r="A347" s="281" t="s">
        <v>2677</v>
      </c>
      <c r="B347" s="282">
        <f>'Dry_Litterbag Placem_Collection'!A128</f>
        <v>126</v>
      </c>
      <c r="C347" s="282" t="str">
        <f>'Dry_Litterbag Placem_Collection'!B128</f>
        <v xml:space="preserve">Mwantimba
</v>
      </c>
      <c r="D347" s="282" t="s">
        <v>2677</v>
      </c>
      <c r="E347" s="282" t="s">
        <v>2678</v>
      </c>
      <c r="F347" s="282">
        <v>4</v>
      </c>
      <c r="G347" s="283" t="str">
        <f>'Dry_Litterbag Placem_Collection'!C128</f>
        <v>Wet_Ag4_T6</v>
      </c>
      <c r="H347" s="284" t="s">
        <v>2559</v>
      </c>
      <c r="I347" s="292" t="s">
        <v>298</v>
      </c>
      <c r="J347" s="282" t="str">
        <f>IF(ISBLANK('Dry_Litterbag Placem_Collection'!K128),"","R"&amp;""&amp;'Dry_Litterbag Placem_Collection'!K128)</f>
        <v/>
      </c>
      <c r="K347" s="286" t="str">
        <f>IFERROR(INDEX('Green_rooibos initial weight'!$C$5:$C$1749,MATCH(J347, 'Green_rooibos initial weight'!$A$5:$A$1749,0)),"")</f>
        <v/>
      </c>
      <c r="L347" s="286" t="str">
        <f t="shared" si="21"/>
        <v/>
      </c>
      <c r="M347" s="291"/>
      <c r="N347" s="291"/>
      <c r="O347" s="286" t="str">
        <f>IF(IFERROR(INDEX('Both teabags AfterDry'!$D$3:$D$900,MATCH(J347,'Both teabags AfterDry'!$A$3:$A$900,0)),"")="","",(IFERROR(INDEX('Both teabags AfterDry'!$D$3:$D$900,MATCH(J347,'Both teabags AfterDry'!$A$3:$A$900,0)),"")))</f>
        <v/>
      </c>
      <c r="P347" s="286" t="str">
        <f t="shared" si="22"/>
        <v/>
      </c>
      <c r="Q347" s="291"/>
      <c r="R347" s="291"/>
      <c r="S347" s="287">
        <f>'Dry_Litterbag Placem_Collection'!E128</f>
        <v>0</v>
      </c>
      <c r="T347" s="287" t="str">
        <f>IF('Dry_Litterbag Placem_Collection'!G128="","",'Dry_Litterbag Placem_Collection'!G128)</f>
        <v/>
      </c>
      <c r="U347" s="288" t="str">
        <f t="shared" si="20"/>
        <v/>
      </c>
      <c r="V347" s="286" t="str">
        <f t="shared" si="23"/>
        <v/>
      </c>
      <c r="W347" s="286"/>
      <c r="X347" s="289" t="str">
        <f>IFERROR(INDEX(Rainfall_Dry!$O$2:$O$217,MATCH(B347, Rainfall_Dry!$A$2:$A$217,0)),"")</f>
        <v/>
      </c>
      <c r="Y347" s="270">
        <v>17.96</v>
      </c>
      <c r="Z347" s="270">
        <v>4.9199999999999982</v>
      </c>
      <c r="AA347" s="270">
        <v>77.12</v>
      </c>
      <c r="AB347" s="271" t="s">
        <v>2689</v>
      </c>
      <c r="AC347" s="270">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t="str">
        <f>IFERROR(AVERAGE('Dry_Litterbag Placem_Collection'!O128,'Dry_Litterbag Placem_Collection'!R128),"")</f>
        <v/>
      </c>
      <c r="AI347" s="290" t="str">
        <f>IFERROR(AVERAGE('Dry_Litterbag Placem_Collection'!N128,'Dry_Litterbag Placem_Collection'!Q128),"")</f>
        <v/>
      </c>
      <c r="AJ347" s="289">
        <f>INDEX(Coordinates!$B$2:$B$197,MATCH(G347,Coordinates!$J$2:$J$197,0))</f>
        <v>-2.3493509829999999</v>
      </c>
      <c r="AK347" s="289">
        <f>INDEX(Coordinates!$C$2:$C$197,MATCH(G347,Coordinates!$J$2:$J$197,0))</f>
        <v>34.051332019999997</v>
      </c>
      <c r="AL347" s="289" t="str">
        <f>IF(ISNUMBER(SEARCH("C", 'Dry_Litterbag Placem_Collection'!T128)),"YES","")</f>
        <v/>
      </c>
      <c r="AM347" s="289" t="str">
        <f>IF(ISNUMBER(SEARCH("H", 'Dry_Litterbag Placem_Collection'!T128)),"YES","")</f>
        <v/>
      </c>
      <c r="AN347" s="289" t="str">
        <f>IF(ISNUMBER(SEARCH("R", 'Dry_Litterbag Placem_Collection'!T128)),"YES","")</f>
        <v/>
      </c>
    </row>
    <row r="348" spans="1:40" ht="15" customHeight="1">
      <c r="A348" s="281" t="s">
        <v>2677</v>
      </c>
      <c r="B348" s="282">
        <f>'Dry_Litterbag Placem_Collection'!A129</f>
        <v>127</v>
      </c>
      <c r="C348" s="282" t="str">
        <f>'Dry_Litterbag Placem_Collection'!B129</f>
        <v xml:space="preserve">Mwantimba
</v>
      </c>
      <c r="D348" s="282" t="s">
        <v>2677</v>
      </c>
      <c r="E348" s="282" t="s">
        <v>2678</v>
      </c>
      <c r="F348" s="282">
        <v>4</v>
      </c>
      <c r="G348" s="283" t="str">
        <f>'Dry_Litterbag Placem_Collection'!C129</f>
        <v>Wet_Ag4_T7</v>
      </c>
      <c r="H348" s="284" t="s">
        <v>2559</v>
      </c>
      <c r="I348" s="292" t="s">
        <v>298</v>
      </c>
      <c r="J348" s="282" t="str">
        <f>IF(ISBLANK('Dry_Litterbag Placem_Collection'!K129),"","R"&amp;""&amp;'Dry_Litterbag Placem_Collection'!K129)</f>
        <v>R751</v>
      </c>
      <c r="K348" s="286">
        <f>IFERROR(INDEX('Green_rooibos initial weight'!$C$5:$C$1749,MATCH(J348, 'Green_rooibos initial weight'!$A$5:$A$1749,0)),"")</f>
        <v>2.262</v>
      </c>
      <c r="L348" s="286">
        <f t="shared" si="21"/>
        <v>2.0122</v>
      </c>
      <c r="M348" s="291"/>
      <c r="N348" s="291"/>
      <c r="O348" s="286">
        <f>IF(IFERROR(INDEX('Both teabags AfterDry'!$D$3:$D$900,MATCH(J348,'Both teabags AfterDry'!$A$3:$A$900,0)),"")="","",(IFERROR(INDEX('Both teabags AfterDry'!$D$3:$D$900,MATCH(J348,'Both teabags AfterDry'!$A$3:$A$900,0)),"")))</f>
        <v>1.6394</v>
      </c>
      <c r="P348" s="286">
        <f t="shared" si="22"/>
        <v>1.4887999999999999</v>
      </c>
      <c r="Q348" s="291"/>
      <c r="R348" s="291"/>
      <c r="S348" s="287">
        <f>'Dry_Litterbag Placem_Collection'!E129</f>
        <v>42939</v>
      </c>
      <c r="T348" s="287">
        <f>IF('Dry_Litterbag Placem_Collection'!G129="","",'Dry_Litterbag Placem_Collection'!G129)</f>
        <v>43008</v>
      </c>
      <c r="U348" s="288">
        <f t="shared" si="20"/>
        <v>69</v>
      </c>
      <c r="V348" s="286">
        <f t="shared" si="23"/>
        <v>0.52340000000000009</v>
      </c>
      <c r="W348" s="286"/>
      <c r="X348" s="289">
        <f>IFERROR(INDEX(Rainfall_Dry!$O$2:$O$217,MATCH(B348, Rainfall_Dry!$A$2:$A$217,0)),"")</f>
        <v>136.27214243</v>
      </c>
      <c r="Y348" s="270">
        <v>17.96</v>
      </c>
      <c r="Z348" s="270">
        <v>4.9199999999999982</v>
      </c>
      <c r="AA348" s="270">
        <v>77.12</v>
      </c>
      <c r="AB348" s="271" t="s">
        <v>2689</v>
      </c>
      <c r="AC348" s="270">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f>IFERROR(AVERAGE('Dry_Litterbag Placem_Collection'!O129,'Dry_Litterbag Placem_Collection'!R129),"")</f>
        <v>9.6999999999999993</v>
      </c>
      <c r="AI348" s="290">
        <f>IFERROR(AVERAGE('Dry_Litterbag Placem_Collection'!N129,'Dry_Litterbag Placem_Collection'!Q129),"")</f>
        <v>28.1</v>
      </c>
      <c r="AJ348" s="289">
        <f>INDEX(Coordinates!$B$2:$B$197,MATCH(G348,Coordinates!$J$2:$J$197,0))</f>
        <v>-2.3491850219999999</v>
      </c>
      <c r="AK348" s="289">
        <f>INDEX(Coordinates!$C$2:$C$197,MATCH(G348,Coordinates!$J$2:$J$197,0))</f>
        <v>34.051264959999997</v>
      </c>
      <c r="AL348" s="289" t="str">
        <f>IF(ISNUMBER(SEARCH("C", 'Dry_Litterbag Placem_Collection'!T129)),"YES","")</f>
        <v/>
      </c>
      <c r="AM348" s="289" t="str">
        <f>IF(ISNUMBER(SEARCH("H", 'Dry_Litterbag Placem_Collection'!T129)),"YES","")</f>
        <v/>
      </c>
      <c r="AN348" s="289" t="str">
        <f>IF(ISNUMBER(SEARCH("R", 'Dry_Litterbag Placem_Collection'!T129)),"YES","")</f>
        <v/>
      </c>
    </row>
    <row r="349" spans="1:40" ht="15" customHeight="1">
      <c r="A349" s="281" t="s">
        <v>2677</v>
      </c>
      <c r="B349" s="282">
        <f>'Dry_Litterbag Placem_Collection'!A130</f>
        <v>128</v>
      </c>
      <c r="C349" s="282" t="str">
        <f>'Dry_Litterbag Placem_Collection'!B130</f>
        <v xml:space="preserve">Mwantimba
</v>
      </c>
      <c r="D349" s="282" t="s">
        <v>2677</v>
      </c>
      <c r="E349" s="282" t="s">
        <v>2678</v>
      </c>
      <c r="F349" s="282">
        <v>4</v>
      </c>
      <c r="G349" s="283" t="str">
        <f>'Dry_Litterbag Placem_Collection'!C130</f>
        <v>Wet_Ag4_T8</v>
      </c>
      <c r="H349" s="284" t="s">
        <v>2559</v>
      </c>
      <c r="I349" s="292" t="s">
        <v>298</v>
      </c>
      <c r="J349" s="282" t="str">
        <f>IF(ISBLANK('Dry_Litterbag Placem_Collection'!K130),"","R"&amp;""&amp;'Dry_Litterbag Placem_Collection'!K130)</f>
        <v>R819</v>
      </c>
      <c r="K349" s="286">
        <f>IFERROR(INDEX('Green_rooibos initial weight'!$C$5:$C$1749,MATCH(J349, 'Green_rooibos initial weight'!$A$5:$A$1749,0)),"")</f>
        <v>2.16</v>
      </c>
      <c r="L349" s="286">
        <f t="shared" si="21"/>
        <v>1.9102000000000001</v>
      </c>
      <c r="M349" s="291"/>
      <c r="N349" s="291"/>
      <c r="O349" s="286">
        <f>IF(IFERROR(INDEX('Both teabags AfterDry'!$D$3:$D$900,MATCH(J349,'Both teabags AfterDry'!$A$3:$A$900,0)),"")="","",(IFERROR(INDEX('Both teabags AfterDry'!$D$3:$D$900,MATCH(J349,'Both teabags AfterDry'!$A$3:$A$900,0)),"")))</f>
        <v>2.8028</v>
      </c>
      <c r="P349" s="286">
        <f t="shared" si="22"/>
        <v>2.6522000000000001</v>
      </c>
      <c r="Q349" s="291"/>
      <c r="R349" s="291"/>
      <c r="S349" s="287">
        <f>'Dry_Litterbag Placem_Collection'!E130</f>
        <v>42939</v>
      </c>
      <c r="T349" s="287">
        <f>IF('Dry_Litterbag Placem_Collection'!G130="","",'Dry_Litterbag Placem_Collection'!G130)</f>
        <v>43008</v>
      </c>
      <c r="U349" s="288">
        <f t="shared" si="20"/>
        <v>69</v>
      </c>
      <c r="V349" s="286">
        <f t="shared" si="23"/>
        <v>-0.74199999999999999</v>
      </c>
      <c r="W349" s="286"/>
      <c r="X349" s="289">
        <f>IFERROR(INDEX(Rainfall_Dry!$O$2:$O$217,MATCH(B349, Rainfall_Dry!$A$2:$A$217,0)),"")</f>
        <v>136.27214243</v>
      </c>
      <c r="Y349" s="270">
        <v>17.96</v>
      </c>
      <c r="Z349" s="270">
        <v>4.9199999999999982</v>
      </c>
      <c r="AA349" s="270">
        <v>77.12</v>
      </c>
      <c r="AB349" s="271" t="s">
        <v>2689</v>
      </c>
      <c r="AC349" s="270">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f>IFERROR(AVERAGE('Dry_Litterbag Placem_Collection'!O130,'Dry_Litterbag Placem_Collection'!R130),"")</f>
        <v>8.4499999999999993</v>
      </c>
      <c r="AI349" s="290">
        <f>IFERROR(AVERAGE('Dry_Litterbag Placem_Collection'!N130,'Dry_Litterbag Placem_Collection'!Q130),"")</f>
        <v>161.75</v>
      </c>
      <c r="AJ349" s="289">
        <f>INDEX(Coordinates!$B$2:$B$197,MATCH(G349,Coordinates!$J$2:$J$197,0))</f>
        <v>-2.3493099960000001</v>
      </c>
      <c r="AK349" s="289">
        <f>INDEX(Coordinates!$C$2:$C$197,MATCH(G349,Coordinates!$J$2:$J$197,0))</f>
        <v>34.05141802</v>
      </c>
      <c r="AL349" s="289" t="str">
        <f>IF(ISNUMBER(SEARCH("C", 'Dry_Litterbag Placem_Collection'!T130)),"YES","")</f>
        <v>YES</v>
      </c>
      <c r="AM349" s="289" t="str">
        <f>IF(ISNUMBER(SEARCH("H", 'Dry_Litterbag Placem_Collection'!T130)),"YES","")</f>
        <v>YES</v>
      </c>
      <c r="AN349" s="289" t="str">
        <f>IF(ISNUMBER(SEARCH("R", 'Dry_Litterbag Placem_Collection'!T130)),"YES","")</f>
        <v/>
      </c>
    </row>
    <row r="350" spans="1:40" ht="15" customHeight="1">
      <c r="A350" s="281" t="s">
        <v>2677</v>
      </c>
      <c r="B350" s="282">
        <f>'Dry_Litterbag Placem_Collection'!A131</f>
        <v>129</v>
      </c>
      <c r="C350" s="282" t="str">
        <f>'Dry_Litterbag Placem_Collection'!B131</f>
        <v xml:space="preserve">Mwantimba
</v>
      </c>
      <c r="D350" s="282" t="s">
        <v>2677</v>
      </c>
      <c r="E350" s="282" t="s">
        <v>20</v>
      </c>
      <c r="F350" s="282">
        <v>1</v>
      </c>
      <c r="G350" s="283" t="str">
        <f>'Dry_Litterbag Placem_Collection'!C131</f>
        <v>Wet_P1_T1</v>
      </c>
      <c r="H350" s="284" t="s">
        <v>2559</v>
      </c>
      <c r="I350" s="292" t="s">
        <v>298</v>
      </c>
      <c r="J350" s="282" t="str">
        <f>IF(ISBLANK('Dry_Litterbag Placem_Collection'!K131),"","R"&amp;""&amp;'Dry_Litterbag Placem_Collection'!K131)</f>
        <v>R768</v>
      </c>
      <c r="K350" s="286">
        <f>IFERROR(INDEX('Green_rooibos initial weight'!$C$5:$C$1749,MATCH(J350, 'Green_rooibos initial weight'!$A$5:$A$1749,0)),"")</f>
        <v>2.2120000000000002</v>
      </c>
      <c r="L350" s="286">
        <f t="shared" si="21"/>
        <v>1.9622000000000002</v>
      </c>
      <c r="M350" s="291"/>
      <c r="N350" s="291"/>
      <c r="O350" s="286">
        <f>IF(IFERROR(INDEX('Both teabags AfterDry'!$D$3:$D$900,MATCH(J350,'Both teabags AfterDry'!$A$3:$A$900,0)),"")="","",(IFERROR(INDEX('Both teabags AfterDry'!$D$3:$D$900,MATCH(J350,'Both teabags AfterDry'!$A$3:$A$900,0)),"")))</f>
        <v>0.67179999999999995</v>
      </c>
      <c r="P350" s="286">
        <f t="shared" si="22"/>
        <v>0.52119999999999989</v>
      </c>
      <c r="Q350" s="291"/>
      <c r="R350" s="291"/>
      <c r="S350" s="287">
        <f>'Dry_Litterbag Placem_Collection'!E131</f>
        <v>42939</v>
      </c>
      <c r="T350" s="287">
        <f>IF('Dry_Litterbag Placem_Collection'!G131="","",'Dry_Litterbag Placem_Collection'!G131)</f>
        <v>43008</v>
      </c>
      <c r="U350" s="288">
        <f t="shared" si="20"/>
        <v>69</v>
      </c>
      <c r="V350" s="286">
        <f t="shared" si="23"/>
        <v>1.4410000000000003</v>
      </c>
      <c r="W350" s="286"/>
      <c r="X350" s="289">
        <f>IFERROR(INDEX(Rainfall_Dry!$O$2:$O$217,MATCH(B350, Rainfall_Dry!$A$2:$A$217,0)),"")</f>
        <v>136.27214243</v>
      </c>
      <c r="Y350" s="270">
        <v>31.214836424255054</v>
      </c>
      <c r="Z350" s="270">
        <v>11.377370285476141</v>
      </c>
      <c r="AA350" s="270">
        <v>57.407793290268799</v>
      </c>
      <c r="AB350" s="271" t="s">
        <v>2688</v>
      </c>
      <c r="AC350" s="270">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f>IFERROR(AVERAGE('Dry_Litterbag Placem_Collection'!O131,'Dry_Litterbag Placem_Collection'!R131),"")</f>
        <v>11.8</v>
      </c>
      <c r="AI350" s="290">
        <f>IFERROR(AVERAGE('Dry_Litterbag Placem_Collection'!N131,'Dry_Litterbag Placem_Collection'!Q131),"")</f>
        <v>29.05</v>
      </c>
      <c r="AJ350" s="289">
        <f>INDEX(Coordinates!$B$2:$B$197,MATCH(G350,Coordinates!$J$2:$J$197,0))</f>
        <v>-2.3503360249999998</v>
      </c>
      <c r="AK350" s="289">
        <f>INDEX(Coordinates!$C$2:$C$197,MATCH(G350,Coordinates!$J$2:$J$197,0))</f>
        <v>34.049662009999999</v>
      </c>
      <c r="AL350" s="289" t="str">
        <f>IF(ISNUMBER(SEARCH("C", 'Dry_Litterbag Placem_Collection'!T131)),"YES","")</f>
        <v>YES</v>
      </c>
      <c r="AM350" s="289" t="str">
        <f>IF(ISNUMBER(SEARCH("H", 'Dry_Litterbag Placem_Collection'!T131)),"YES","")</f>
        <v>YES</v>
      </c>
      <c r="AN350" s="289" t="str">
        <f>IF(ISNUMBER(SEARCH("R", 'Dry_Litterbag Placem_Collection'!T131)),"YES","")</f>
        <v/>
      </c>
    </row>
    <row r="351" spans="1:40" ht="15" customHeight="1">
      <c r="A351" s="281" t="s">
        <v>2677</v>
      </c>
      <c r="B351" s="282">
        <f>'Dry_Litterbag Placem_Collection'!A132</f>
        <v>130</v>
      </c>
      <c r="C351" s="282" t="str">
        <f>'Dry_Litterbag Placem_Collection'!B132</f>
        <v xml:space="preserve">Mwantimba
</v>
      </c>
      <c r="D351" s="282" t="s">
        <v>2677</v>
      </c>
      <c r="E351" s="282" t="s">
        <v>20</v>
      </c>
      <c r="F351" s="282">
        <v>1</v>
      </c>
      <c r="G351" s="283" t="str">
        <f>'Dry_Litterbag Placem_Collection'!C132</f>
        <v>Wet_P1_T2</v>
      </c>
      <c r="H351" s="284" t="s">
        <v>2559</v>
      </c>
      <c r="I351" s="292" t="s">
        <v>298</v>
      </c>
      <c r="J351" s="282" t="str">
        <f>IF(ISBLANK('Dry_Litterbag Placem_Collection'!K132),"","R"&amp;""&amp;'Dry_Litterbag Placem_Collection'!K132)</f>
        <v>R789</v>
      </c>
      <c r="K351" s="286">
        <f>IFERROR(INDEX('Green_rooibos initial weight'!$C$5:$C$1749,MATCH(J351, 'Green_rooibos initial weight'!$A$5:$A$1749,0)),"")</f>
        <v>2.2549999999999999</v>
      </c>
      <c r="L351" s="286">
        <f t="shared" si="21"/>
        <v>2.0051999999999999</v>
      </c>
      <c r="M351" s="291"/>
      <c r="N351" s="291"/>
      <c r="O351" s="286">
        <f>IF(IFERROR(INDEX('Both teabags AfterDry'!$D$3:$D$900,MATCH(J351,'Both teabags AfterDry'!$A$3:$A$900,0)),"")="","",(IFERROR(INDEX('Both teabags AfterDry'!$D$3:$D$900,MATCH(J351,'Both teabags AfterDry'!$A$3:$A$900,0)),"")))</f>
        <v>2.4607999999999999</v>
      </c>
      <c r="P351" s="286">
        <f t="shared" si="22"/>
        <v>2.3102</v>
      </c>
      <c r="Q351" s="291"/>
      <c r="R351" s="291"/>
      <c r="S351" s="287">
        <f>'Dry_Litterbag Placem_Collection'!E132</f>
        <v>42939</v>
      </c>
      <c r="T351" s="287">
        <f>IF('Dry_Litterbag Placem_Collection'!G132="","",'Dry_Litterbag Placem_Collection'!G132)</f>
        <v>43008</v>
      </c>
      <c r="U351" s="288">
        <f t="shared" si="20"/>
        <v>69</v>
      </c>
      <c r="V351" s="286">
        <f t="shared" si="23"/>
        <v>-0.30500000000000016</v>
      </c>
      <c r="W351" s="286"/>
      <c r="X351" s="289">
        <f>IFERROR(INDEX(Rainfall_Dry!$O$2:$O$217,MATCH(B351, Rainfall_Dry!$A$2:$A$217,0)),"")</f>
        <v>136.27214243</v>
      </c>
      <c r="Y351" s="270">
        <v>31.214836424255054</v>
      </c>
      <c r="Z351" s="270">
        <v>11.377370285476141</v>
      </c>
      <c r="AA351" s="270">
        <v>57.407793290268799</v>
      </c>
      <c r="AB351" s="271" t="s">
        <v>2688</v>
      </c>
      <c r="AC351" s="270">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f>IFERROR(AVERAGE('Dry_Litterbag Placem_Collection'!O132,'Dry_Litterbag Placem_Collection'!R132),"")</f>
        <v>8.9499999999999993</v>
      </c>
      <c r="AI351" s="290">
        <f>IFERROR(AVERAGE('Dry_Litterbag Placem_Collection'!N132,'Dry_Litterbag Placem_Collection'!Q132),"")</f>
        <v>28.55</v>
      </c>
      <c r="AJ351" s="289">
        <f>INDEX(Coordinates!$B$2:$B$197,MATCH(G351,Coordinates!$J$2:$J$197,0))</f>
        <v>-2.3503729889999998</v>
      </c>
      <c r="AK351" s="289">
        <f>INDEX(Coordinates!$C$2:$C$197,MATCH(G351,Coordinates!$J$2:$J$197,0))</f>
        <v>34.049626969999998</v>
      </c>
      <c r="AL351" s="289" t="str">
        <f>IF(ISNUMBER(SEARCH("C", 'Dry_Litterbag Placem_Collection'!T132)),"YES","")</f>
        <v>YES</v>
      </c>
      <c r="AM351" s="289" t="str">
        <f>IF(ISNUMBER(SEARCH("H", 'Dry_Litterbag Placem_Collection'!T132)),"YES","")</f>
        <v>YES</v>
      </c>
      <c r="AN351" s="289" t="str">
        <f>IF(ISNUMBER(SEARCH("R", 'Dry_Litterbag Placem_Collection'!T132)),"YES","")</f>
        <v/>
      </c>
    </row>
    <row r="352" spans="1:40" ht="15" customHeight="1">
      <c r="A352" s="281" t="s">
        <v>2677</v>
      </c>
      <c r="B352" s="282">
        <f>'Dry_Litterbag Placem_Collection'!A133</f>
        <v>131</v>
      </c>
      <c r="C352" s="282" t="str">
        <f>'Dry_Litterbag Placem_Collection'!B133</f>
        <v xml:space="preserve">Mwantimba
</v>
      </c>
      <c r="D352" s="282" t="s">
        <v>2677</v>
      </c>
      <c r="E352" s="282" t="s">
        <v>20</v>
      </c>
      <c r="F352" s="282">
        <v>1</v>
      </c>
      <c r="G352" s="283" t="str">
        <f>'Dry_Litterbag Placem_Collection'!C133</f>
        <v>Wet_P1_T3</v>
      </c>
      <c r="H352" s="284" t="s">
        <v>2559</v>
      </c>
      <c r="I352" s="292" t="s">
        <v>298</v>
      </c>
      <c r="J352" s="282" t="str">
        <f>IF(ISBLANK('Dry_Litterbag Placem_Collection'!K133),"","R"&amp;""&amp;'Dry_Litterbag Placem_Collection'!K133)</f>
        <v>R586</v>
      </c>
      <c r="K352" s="286">
        <f>IFERROR(INDEX('Green_rooibos initial weight'!$C$5:$C$1749,MATCH(J352, 'Green_rooibos initial weight'!$A$5:$A$1749,0)),"")</f>
        <v>2.1520000000000001</v>
      </c>
      <c r="L352" s="286">
        <f t="shared" si="21"/>
        <v>1.9022000000000001</v>
      </c>
      <c r="M352" s="291"/>
      <c r="N352" s="291"/>
      <c r="O352" s="286">
        <f>IF(IFERROR(INDEX('Both teabags AfterDry'!$D$3:$D$900,MATCH(J352,'Both teabags AfterDry'!$A$3:$A$900,0)),"")="","",(IFERROR(INDEX('Both teabags AfterDry'!$D$3:$D$900,MATCH(J352,'Both teabags AfterDry'!$A$3:$A$900,0)),"")))</f>
        <v>2.2069000000000001</v>
      </c>
      <c r="P352" s="286">
        <f t="shared" si="22"/>
        <v>2.0563000000000002</v>
      </c>
      <c r="Q352" s="291"/>
      <c r="R352" s="291"/>
      <c r="S352" s="287">
        <f>'Dry_Litterbag Placem_Collection'!E133</f>
        <v>42939</v>
      </c>
      <c r="T352" s="287">
        <f>IF('Dry_Litterbag Placem_Collection'!G133="","",'Dry_Litterbag Placem_Collection'!G133)</f>
        <v>43008</v>
      </c>
      <c r="U352" s="288">
        <f t="shared" si="20"/>
        <v>69</v>
      </c>
      <c r="V352" s="286">
        <f t="shared" si="23"/>
        <v>-0.15410000000000013</v>
      </c>
      <c r="W352" s="286"/>
      <c r="X352" s="289">
        <f>IFERROR(INDEX(Rainfall_Dry!$O$2:$O$217,MATCH(B352, Rainfall_Dry!$A$2:$A$217,0)),"")</f>
        <v>136.27214243</v>
      </c>
      <c r="Y352" s="270">
        <v>31.214836424255054</v>
      </c>
      <c r="Z352" s="270">
        <v>11.377370285476141</v>
      </c>
      <c r="AA352" s="270">
        <v>57.407793290268799</v>
      </c>
      <c r="AB352" s="271" t="s">
        <v>2688</v>
      </c>
      <c r="AC352" s="270">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f>IFERROR(AVERAGE('Dry_Litterbag Placem_Collection'!O133,'Dry_Litterbag Placem_Collection'!R133),"")</f>
        <v>8.9499999999999993</v>
      </c>
      <c r="AI352" s="290">
        <f>IFERROR(AVERAGE('Dry_Litterbag Placem_Collection'!N133,'Dry_Litterbag Placem_Collection'!Q133),"")</f>
        <v>28.6</v>
      </c>
      <c r="AJ352" s="289">
        <f>INDEX(Coordinates!$B$2:$B$197,MATCH(G352,Coordinates!$J$2:$J$197,0))</f>
        <v>-2.3503259660000002</v>
      </c>
      <c r="AK352" s="289">
        <f>INDEX(Coordinates!$C$2:$C$197,MATCH(G352,Coordinates!$J$2:$J$197,0))</f>
        <v>34.049616999999998</v>
      </c>
      <c r="AL352" s="289" t="str">
        <f>IF(ISNUMBER(SEARCH("C", 'Dry_Litterbag Placem_Collection'!T133)),"YES","")</f>
        <v>YES</v>
      </c>
      <c r="AM352" s="289" t="str">
        <f>IF(ISNUMBER(SEARCH("H", 'Dry_Litterbag Placem_Collection'!T133)),"YES","")</f>
        <v>YES</v>
      </c>
      <c r="AN352" s="289" t="str">
        <f>IF(ISNUMBER(SEARCH("R", 'Dry_Litterbag Placem_Collection'!T133)),"YES","")</f>
        <v/>
      </c>
    </row>
    <row r="353" spans="1:40" ht="15" customHeight="1">
      <c r="A353" s="281" t="s">
        <v>2677</v>
      </c>
      <c r="B353" s="282">
        <f>'Dry_Litterbag Placem_Collection'!A134</f>
        <v>132</v>
      </c>
      <c r="C353" s="282" t="str">
        <f>'Dry_Litterbag Placem_Collection'!B134</f>
        <v xml:space="preserve">Mwantimba
</v>
      </c>
      <c r="D353" s="282" t="s">
        <v>2677</v>
      </c>
      <c r="E353" s="282" t="s">
        <v>20</v>
      </c>
      <c r="F353" s="282">
        <v>1</v>
      </c>
      <c r="G353" s="283" t="str">
        <f>'Dry_Litterbag Placem_Collection'!C134</f>
        <v>Wet_P1_T4</v>
      </c>
      <c r="H353" s="284" t="s">
        <v>2559</v>
      </c>
      <c r="I353" s="292" t="s">
        <v>298</v>
      </c>
      <c r="J353" s="282" t="str">
        <f>IF(ISBLANK('Dry_Litterbag Placem_Collection'!K134),"","R"&amp;""&amp;'Dry_Litterbag Placem_Collection'!K134)</f>
        <v/>
      </c>
      <c r="K353" s="286" t="str">
        <f>IFERROR(INDEX('Green_rooibos initial weight'!$C$5:$C$1749,MATCH(J353, 'Green_rooibos initial weight'!$A$5:$A$1749,0)),"")</f>
        <v/>
      </c>
      <c r="L353" s="286" t="str">
        <f t="shared" si="21"/>
        <v/>
      </c>
      <c r="M353" s="291"/>
      <c r="N353" s="291"/>
      <c r="O353" s="286" t="str">
        <f>IF(IFERROR(INDEX('Both teabags AfterDry'!$D$3:$D$900,MATCH(J353,'Both teabags AfterDry'!$A$3:$A$900,0)),"")="","",(IFERROR(INDEX('Both teabags AfterDry'!$D$3:$D$900,MATCH(J353,'Both teabags AfterDry'!$A$3:$A$900,0)),"")))</f>
        <v/>
      </c>
      <c r="P353" s="286" t="str">
        <f t="shared" si="22"/>
        <v/>
      </c>
      <c r="Q353" s="291"/>
      <c r="R353" s="291"/>
      <c r="S353" s="287">
        <f>'Dry_Litterbag Placem_Collection'!E134</f>
        <v>0</v>
      </c>
      <c r="T353" s="287" t="str">
        <f>IF('Dry_Litterbag Placem_Collection'!G134="","",'Dry_Litterbag Placem_Collection'!G134)</f>
        <v/>
      </c>
      <c r="U353" s="288" t="str">
        <f t="shared" si="20"/>
        <v/>
      </c>
      <c r="V353" s="286" t="str">
        <f t="shared" si="23"/>
        <v/>
      </c>
      <c r="W353" s="286"/>
      <c r="X353" s="289" t="str">
        <f>IFERROR(INDEX(Rainfall_Dry!$O$2:$O$217,MATCH(B353, Rainfall_Dry!$A$2:$A$217,0)),"")</f>
        <v/>
      </c>
      <c r="Y353" s="270">
        <v>31.214836424255054</v>
      </c>
      <c r="Z353" s="270">
        <v>11.377370285476141</v>
      </c>
      <c r="AA353" s="270">
        <v>57.407793290268799</v>
      </c>
      <c r="AB353" s="271" t="s">
        <v>2688</v>
      </c>
      <c r="AC353" s="270">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t="str">
        <f>IFERROR(AVERAGE('Dry_Litterbag Placem_Collection'!O134,'Dry_Litterbag Placem_Collection'!R134),"")</f>
        <v/>
      </c>
      <c r="AI353" s="290" t="str">
        <f>IFERROR(AVERAGE('Dry_Litterbag Placem_Collection'!N134,'Dry_Litterbag Placem_Collection'!Q134),"")</f>
        <v/>
      </c>
      <c r="AJ353" s="289">
        <f>INDEX(Coordinates!$B$2:$B$197,MATCH(G353,Coordinates!$J$2:$J$197,0))</f>
        <v>-2.3504800260000001</v>
      </c>
      <c r="AK353" s="289">
        <f>INDEX(Coordinates!$C$2:$C$197,MATCH(G353,Coordinates!$J$2:$J$197,0))</f>
        <v>34.049551030000003</v>
      </c>
      <c r="AL353" s="289" t="str">
        <f>IF(ISNUMBER(SEARCH("C", 'Dry_Litterbag Placem_Collection'!T134)),"YES","")</f>
        <v/>
      </c>
      <c r="AM353" s="289" t="str">
        <f>IF(ISNUMBER(SEARCH("H", 'Dry_Litterbag Placem_Collection'!T134)),"YES","")</f>
        <v/>
      </c>
      <c r="AN353" s="289" t="str">
        <f>IF(ISNUMBER(SEARCH("R", 'Dry_Litterbag Placem_Collection'!T134)),"YES","")</f>
        <v/>
      </c>
    </row>
    <row r="354" spans="1:40" ht="15" customHeight="1">
      <c r="A354" s="281" t="s">
        <v>2677</v>
      </c>
      <c r="B354" s="282">
        <f>'Dry_Litterbag Placem_Collection'!A135</f>
        <v>133</v>
      </c>
      <c r="C354" s="282" t="str">
        <f>'Dry_Litterbag Placem_Collection'!B135</f>
        <v xml:space="preserve">Mwantimba
</v>
      </c>
      <c r="D354" s="282" t="s">
        <v>2677</v>
      </c>
      <c r="E354" s="282" t="s">
        <v>20</v>
      </c>
      <c r="F354" s="282">
        <v>1</v>
      </c>
      <c r="G354" s="283" t="str">
        <f>'Dry_Litterbag Placem_Collection'!C135</f>
        <v>Wet_P1_T5</v>
      </c>
      <c r="H354" s="284" t="s">
        <v>2559</v>
      </c>
      <c r="I354" s="292" t="s">
        <v>298</v>
      </c>
      <c r="J354" s="282" t="str">
        <f>IF(ISBLANK('Dry_Litterbag Placem_Collection'!K135),"","R"&amp;""&amp;'Dry_Litterbag Placem_Collection'!K135)</f>
        <v>R817</v>
      </c>
      <c r="K354" s="286">
        <f>IFERROR(INDEX('Green_rooibos initial weight'!$C$5:$C$1749,MATCH(J354, 'Green_rooibos initial weight'!$A$5:$A$1749,0)),"")</f>
        <v>2.1749999999999998</v>
      </c>
      <c r="L354" s="286">
        <f t="shared" si="21"/>
        <v>1.9251999999999998</v>
      </c>
      <c r="M354" s="291"/>
      <c r="N354" s="291"/>
      <c r="O354" s="286" t="str">
        <f>IF(IFERROR(INDEX('Both teabags AfterDry'!$D$3:$D$900,MATCH(J354,'Both teabags AfterDry'!$A$3:$A$900,0)),"")="","",(IFERROR(INDEX('Both teabags AfterDry'!$D$3:$D$900,MATCH(J354,'Both teabags AfterDry'!$A$3:$A$900,0)),"")))</f>
        <v/>
      </c>
      <c r="P354" s="286" t="str">
        <f t="shared" si="22"/>
        <v/>
      </c>
      <c r="Q354" s="291"/>
      <c r="R354" s="291"/>
      <c r="S354" s="287">
        <f>'Dry_Litterbag Placem_Collection'!E135</f>
        <v>42939</v>
      </c>
      <c r="T354" s="287">
        <f>IF('Dry_Litterbag Placem_Collection'!G135="","",'Dry_Litterbag Placem_Collection'!G135)</f>
        <v>43008</v>
      </c>
      <c r="U354" s="288">
        <f t="shared" si="20"/>
        <v>69</v>
      </c>
      <c r="V354" s="286" t="str">
        <f t="shared" si="23"/>
        <v/>
      </c>
      <c r="W354" s="286"/>
      <c r="X354" s="289">
        <f>IFERROR(INDEX(Rainfall_Dry!$O$2:$O$217,MATCH(B354, Rainfall_Dry!$A$2:$A$217,0)),"")</f>
        <v>136.27214243</v>
      </c>
      <c r="Y354" s="270">
        <v>31.214836424255054</v>
      </c>
      <c r="Z354" s="270">
        <v>11.377370285476141</v>
      </c>
      <c r="AA354" s="270">
        <v>57.407793290268799</v>
      </c>
      <c r="AB354" s="271" t="s">
        <v>2688</v>
      </c>
      <c r="AC354" s="270">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f>IFERROR(AVERAGE('Dry_Litterbag Placem_Collection'!O135,'Dry_Litterbag Placem_Collection'!R135),"")</f>
        <v>8.75</v>
      </c>
      <c r="AI354" s="290">
        <f>IFERROR(AVERAGE('Dry_Litterbag Placem_Collection'!N135,'Dry_Litterbag Placem_Collection'!Q135),"")</f>
        <v>31.3</v>
      </c>
      <c r="AJ354" s="289">
        <f>INDEX(Coordinates!$B$2:$B$197,MATCH(G354,Coordinates!$J$2:$J$197,0))</f>
        <v>-2.350474996</v>
      </c>
      <c r="AK354" s="289">
        <f>INDEX(Coordinates!$C$2:$C$197,MATCH(G354,Coordinates!$J$2:$J$197,0))</f>
        <v>34.049801979999998</v>
      </c>
      <c r="AL354" s="289" t="str">
        <f>IF(ISNUMBER(SEARCH("C", 'Dry_Litterbag Placem_Collection'!T135)),"YES","")</f>
        <v>YES</v>
      </c>
      <c r="AM354" s="289" t="str">
        <f>IF(ISNUMBER(SEARCH("H", 'Dry_Litterbag Placem_Collection'!T135)),"YES","")</f>
        <v/>
      </c>
      <c r="AN354" s="289" t="str">
        <f>IF(ISNUMBER(SEARCH("R", 'Dry_Litterbag Placem_Collection'!T135)),"YES","")</f>
        <v/>
      </c>
    </row>
    <row r="355" spans="1:40" ht="15" customHeight="1">
      <c r="A355" s="281" t="s">
        <v>2677</v>
      </c>
      <c r="B355" s="282">
        <f>'Dry_Litterbag Placem_Collection'!A136</f>
        <v>134</v>
      </c>
      <c r="C355" s="282" t="str">
        <f>'Dry_Litterbag Placem_Collection'!B136</f>
        <v xml:space="preserve">Mwantimba
</v>
      </c>
      <c r="D355" s="282" t="s">
        <v>2677</v>
      </c>
      <c r="E355" s="282" t="s">
        <v>20</v>
      </c>
      <c r="F355" s="282">
        <v>1</v>
      </c>
      <c r="G355" s="283" t="str">
        <f>'Dry_Litterbag Placem_Collection'!C136</f>
        <v>Wet_P1_T6</v>
      </c>
      <c r="H355" s="284" t="s">
        <v>2559</v>
      </c>
      <c r="I355" s="292" t="s">
        <v>298</v>
      </c>
      <c r="J355" s="282" t="str">
        <f>IF(ISBLANK('Dry_Litterbag Placem_Collection'!K136),"","R"&amp;""&amp;'Dry_Litterbag Placem_Collection'!K136)</f>
        <v>R837</v>
      </c>
      <c r="K355" s="286">
        <f>IFERROR(INDEX('Green_rooibos initial weight'!$C$5:$C$1749,MATCH(J355, 'Green_rooibos initial weight'!$A$5:$A$1749,0)),"")</f>
        <v>2.1909999999999998</v>
      </c>
      <c r="L355" s="286">
        <f t="shared" si="21"/>
        <v>1.9411999999999998</v>
      </c>
      <c r="M355" s="291"/>
      <c r="N355" s="291"/>
      <c r="O355" s="286">
        <f>IF(IFERROR(INDEX('Both teabags AfterDry'!$D$3:$D$900,MATCH(J355,'Both teabags AfterDry'!$A$3:$A$900,0)),"")="","",(IFERROR(INDEX('Both teabags AfterDry'!$D$3:$D$900,MATCH(J355,'Both teabags AfterDry'!$A$3:$A$900,0)),"")))</f>
        <v>1.7436</v>
      </c>
      <c r="P355" s="286">
        <f t="shared" si="22"/>
        <v>1.593</v>
      </c>
      <c r="Q355" s="291"/>
      <c r="R355" s="291"/>
      <c r="S355" s="287">
        <f>'Dry_Litterbag Placem_Collection'!E136</f>
        <v>42939</v>
      </c>
      <c r="T355" s="287">
        <f>IF('Dry_Litterbag Placem_Collection'!G136="","",'Dry_Litterbag Placem_Collection'!G136)</f>
        <v>43008</v>
      </c>
      <c r="U355" s="288">
        <f t="shared" si="20"/>
        <v>69</v>
      </c>
      <c r="V355" s="286">
        <f t="shared" si="23"/>
        <v>0.34819999999999984</v>
      </c>
      <c r="W355" s="286"/>
      <c r="X355" s="289">
        <f>IFERROR(INDEX(Rainfall_Dry!$O$2:$O$217,MATCH(B355, Rainfall_Dry!$A$2:$A$217,0)),"")</f>
        <v>136.27214243</v>
      </c>
      <c r="Y355" s="270">
        <v>31.214836424255054</v>
      </c>
      <c r="Z355" s="270">
        <v>11.377370285476141</v>
      </c>
      <c r="AA355" s="270">
        <v>57.407793290268799</v>
      </c>
      <c r="AB355" s="271" t="s">
        <v>2688</v>
      </c>
      <c r="AC355" s="270">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f>IFERROR(AVERAGE('Dry_Litterbag Placem_Collection'!O136,'Dry_Litterbag Placem_Collection'!R136),"")</f>
        <v>6.65</v>
      </c>
      <c r="AI355" s="290">
        <f>IFERROR(AVERAGE('Dry_Litterbag Placem_Collection'!N136,'Dry_Litterbag Placem_Collection'!Q136),"")</f>
        <v>29.200000000000003</v>
      </c>
      <c r="AJ355" s="289">
        <f>INDEX(Coordinates!$B$2:$B$197,MATCH(G355,Coordinates!$J$2:$J$197,0))</f>
        <v>-2.3503559730000001</v>
      </c>
      <c r="AK355" s="289">
        <f>INDEX(Coordinates!$C$2:$C$197,MATCH(G355,Coordinates!$J$2:$J$197,0))</f>
        <v>34.049800980000001</v>
      </c>
      <c r="AL355" s="289" t="str">
        <f>IF(ISNUMBER(SEARCH("C", 'Dry_Litterbag Placem_Collection'!T136)),"YES","")</f>
        <v>YES</v>
      </c>
      <c r="AM355" s="289" t="str">
        <f>IF(ISNUMBER(SEARCH("H", 'Dry_Litterbag Placem_Collection'!T136)),"YES","")</f>
        <v/>
      </c>
      <c r="AN355" s="289" t="str">
        <f>IF(ISNUMBER(SEARCH("R", 'Dry_Litterbag Placem_Collection'!T136)),"YES","")</f>
        <v/>
      </c>
    </row>
    <row r="356" spans="1:40" ht="15" customHeight="1">
      <c r="A356" s="281" t="s">
        <v>2677</v>
      </c>
      <c r="B356" s="282">
        <f>'Dry_Litterbag Placem_Collection'!A137</f>
        <v>135</v>
      </c>
      <c r="C356" s="282" t="str">
        <f>'Dry_Litterbag Placem_Collection'!B137</f>
        <v xml:space="preserve">Mwantimba
</v>
      </c>
      <c r="D356" s="282" t="s">
        <v>2677</v>
      </c>
      <c r="E356" s="282" t="s">
        <v>20</v>
      </c>
      <c r="F356" s="282">
        <v>1</v>
      </c>
      <c r="G356" s="283" t="str">
        <f>'Dry_Litterbag Placem_Collection'!C137</f>
        <v>Wet_P1_T7</v>
      </c>
      <c r="H356" s="284" t="s">
        <v>2559</v>
      </c>
      <c r="I356" s="292" t="s">
        <v>298</v>
      </c>
      <c r="J356" s="282" t="str">
        <f>IF(ISBLANK('Dry_Litterbag Placem_Collection'!K137),"","R"&amp;""&amp;'Dry_Litterbag Placem_Collection'!K137)</f>
        <v>R756</v>
      </c>
      <c r="K356" s="286">
        <f>IFERROR(INDEX('Green_rooibos initial weight'!$C$5:$C$1749,MATCH(J356, 'Green_rooibos initial weight'!$A$5:$A$1749,0)),"")</f>
        <v>2.2690000000000001</v>
      </c>
      <c r="L356" s="286">
        <f t="shared" si="21"/>
        <v>2.0192000000000001</v>
      </c>
      <c r="M356" s="291"/>
      <c r="N356" s="291"/>
      <c r="O356" s="286">
        <f>IF(IFERROR(INDEX('Both teabags AfterDry'!$D$3:$D$900,MATCH(J356,'Both teabags AfterDry'!$A$3:$A$900,0)),"")="","",(IFERROR(INDEX('Both teabags AfterDry'!$D$3:$D$900,MATCH(J356,'Both teabags AfterDry'!$A$3:$A$900,0)),"")))</f>
        <v>2.0406</v>
      </c>
      <c r="P356" s="286">
        <f t="shared" si="22"/>
        <v>1.89</v>
      </c>
      <c r="Q356" s="291"/>
      <c r="R356" s="291"/>
      <c r="S356" s="287">
        <f>'Dry_Litterbag Placem_Collection'!E137</f>
        <v>42939</v>
      </c>
      <c r="T356" s="287">
        <f>IF('Dry_Litterbag Placem_Collection'!G137="","",'Dry_Litterbag Placem_Collection'!G137)</f>
        <v>43008</v>
      </c>
      <c r="U356" s="288">
        <f t="shared" si="20"/>
        <v>69</v>
      </c>
      <c r="V356" s="286">
        <f t="shared" si="23"/>
        <v>0.1292000000000002</v>
      </c>
      <c r="W356" s="286"/>
      <c r="X356" s="289">
        <f>IFERROR(INDEX(Rainfall_Dry!$O$2:$O$217,MATCH(B356, Rainfall_Dry!$A$2:$A$217,0)),"")</f>
        <v>136.27214243</v>
      </c>
      <c r="Y356" s="270">
        <v>31.214836424255054</v>
      </c>
      <c r="Z356" s="270">
        <v>11.377370285476141</v>
      </c>
      <c r="AA356" s="270">
        <v>57.407793290268799</v>
      </c>
      <c r="AB356" s="271" t="s">
        <v>2688</v>
      </c>
      <c r="AC356" s="270">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f>IFERROR(AVERAGE('Dry_Litterbag Placem_Collection'!O137,'Dry_Litterbag Placem_Collection'!R137),"")</f>
        <v>8.5500000000000007</v>
      </c>
      <c r="AI356" s="290">
        <f>IFERROR(AVERAGE('Dry_Litterbag Placem_Collection'!N137,'Dry_Litterbag Placem_Collection'!Q137),"")</f>
        <v>31.35</v>
      </c>
      <c r="AJ356" s="289">
        <f>INDEX(Coordinates!$B$2:$B$197,MATCH(G356,Coordinates!$J$2:$J$197,0))</f>
        <v>-2.3503589909999998</v>
      </c>
      <c r="AK356" s="289">
        <f>INDEX(Coordinates!$C$2:$C$197,MATCH(G356,Coordinates!$J$2:$J$197,0))</f>
        <v>34.049719000000003</v>
      </c>
      <c r="AL356" s="289" t="str">
        <f>IF(ISNUMBER(SEARCH("C", 'Dry_Litterbag Placem_Collection'!T137)),"YES","")</f>
        <v>YES</v>
      </c>
      <c r="AM356" s="289" t="str">
        <f>IF(ISNUMBER(SEARCH("H", 'Dry_Litterbag Placem_Collection'!T137)),"YES","")</f>
        <v>YES</v>
      </c>
      <c r="AN356" s="289" t="str">
        <f>IF(ISNUMBER(SEARCH("R", 'Dry_Litterbag Placem_Collection'!T137)),"YES","")</f>
        <v/>
      </c>
    </row>
    <row r="357" spans="1:40" ht="15" customHeight="1">
      <c r="A357" s="281" t="s">
        <v>2677</v>
      </c>
      <c r="B357" s="282">
        <f>'Dry_Litterbag Placem_Collection'!A138</f>
        <v>136</v>
      </c>
      <c r="C357" s="282" t="str">
        <f>'Dry_Litterbag Placem_Collection'!B138</f>
        <v xml:space="preserve">Mwantimba
</v>
      </c>
      <c r="D357" s="282" t="s">
        <v>2677</v>
      </c>
      <c r="E357" s="282" t="s">
        <v>20</v>
      </c>
      <c r="F357" s="282">
        <v>1</v>
      </c>
      <c r="G357" s="283" t="str">
        <f>'Dry_Litterbag Placem_Collection'!C138</f>
        <v>Wet_P1_T8</v>
      </c>
      <c r="H357" s="284" t="s">
        <v>2559</v>
      </c>
      <c r="I357" s="292" t="s">
        <v>298</v>
      </c>
      <c r="J357" s="282" t="str">
        <f>IF(ISBLANK('Dry_Litterbag Placem_Collection'!K138),"","R"&amp;""&amp;'Dry_Litterbag Placem_Collection'!K138)</f>
        <v>R184</v>
      </c>
      <c r="K357" s="286">
        <f>IFERROR(INDEX('Green_rooibos initial weight'!$C$5:$C$1749,MATCH(J357, 'Green_rooibos initial weight'!$A$5:$A$1749,0)),"")</f>
        <v>2.202</v>
      </c>
      <c r="L357" s="286">
        <f t="shared" si="21"/>
        <v>1.9521999999999999</v>
      </c>
      <c r="M357" s="291"/>
      <c r="N357" s="291"/>
      <c r="O357" s="286">
        <f>IF(IFERROR(INDEX('Both teabags AfterDry'!$D$3:$D$900,MATCH(J357,'Both teabags AfterDry'!$A$3:$A$900,0)),"")="","",(IFERROR(INDEX('Both teabags AfterDry'!$D$3:$D$900,MATCH(J357,'Both teabags AfterDry'!$A$3:$A$900,0)),"")))</f>
        <v>1.7850999999999999</v>
      </c>
      <c r="P357" s="286">
        <f t="shared" si="22"/>
        <v>1.6344999999999998</v>
      </c>
      <c r="Q357" s="291"/>
      <c r="R357" s="291"/>
      <c r="S357" s="287">
        <f>'Dry_Litterbag Placem_Collection'!E138</f>
        <v>42939</v>
      </c>
      <c r="T357" s="287">
        <f>IF('Dry_Litterbag Placem_Collection'!G138="","",'Dry_Litterbag Placem_Collection'!G138)</f>
        <v>43008</v>
      </c>
      <c r="U357" s="288">
        <f t="shared" si="20"/>
        <v>69</v>
      </c>
      <c r="V357" s="286">
        <f t="shared" si="23"/>
        <v>0.31770000000000009</v>
      </c>
      <c r="W357" s="286"/>
      <c r="X357" s="289">
        <f>IFERROR(INDEX(Rainfall_Dry!$O$2:$O$217,MATCH(B357, Rainfall_Dry!$A$2:$A$217,0)),"")</f>
        <v>136.27214243</v>
      </c>
      <c r="Y357" s="270">
        <v>31.214836424255054</v>
      </c>
      <c r="Z357" s="270">
        <v>11.377370285476141</v>
      </c>
      <c r="AA357" s="270">
        <v>57.407793290268799</v>
      </c>
      <c r="AB357" s="271" t="s">
        <v>2688</v>
      </c>
      <c r="AC357" s="270">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f>IFERROR(AVERAGE('Dry_Litterbag Placem_Collection'!O138,'Dry_Litterbag Placem_Collection'!R138),"")</f>
        <v>5.9</v>
      </c>
      <c r="AI357" s="290">
        <f>IFERROR(AVERAGE('Dry_Litterbag Placem_Collection'!N138,'Dry_Litterbag Placem_Collection'!Q138),"")</f>
        <v>29.9</v>
      </c>
      <c r="AJ357" s="289">
        <f>INDEX(Coordinates!$B$2:$B$197,MATCH(G357,Coordinates!$J$2:$J$197,0))</f>
        <v>-2.3502159960000002</v>
      </c>
      <c r="AK357" s="289">
        <f>INDEX(Coordinates!$C$2:$C$197,MATCH(G357,Coordinates!$J$2:$J$197,0))</f>
        <v>34.049822020000001</v>
      </c>
      <c r="AL357" s="289" t="str">
        <f>IF(ISNUMBER(SEARCH("C", 'Dry_Litterbag Placem_Collection'!T138)),"YES","")</f>
        <v/>
      </c>
      <c r="AM357" s="289" t="str">
        <f>IF(ISNUMBER(SEARCH("H", 'Dry_Litterbag Placem_Collection'!T138)),"YES","")</f>
        <v/>
      </c>
      <c r="AN357" s="289" t="str">
        <f>IF(ISNUMBER(SEARCH("R", 'Dry_Litterbag Placem_Collection'!T138)),"YES","")</f>
        <v/>
      </c>
    </row>
    <row r="358" spans="1:40" ht="15" customHeight="1">
      <c r="A358" s="281" t="s">
        <v>2677</v>
      </c>
      <c r="B358" s="282">
        <f>'Dry_Litterbag Placem_Collection'!A139</f>
        <v>137</v>
      </c>
      <c r="C358" s="282" t="str">
        <f>'Dry_Litterbag Placem_Collection'!B139</f>
        <v xml:space="preserve">Mwantimba
</v>
      </c>
      <c r="D358" s="282" t="s">
        <v>2677</v>
      </c>
      <c r="E358" s="282" t="s">
        <v>20</v>
      </c>
      <c r="F358" s="282">
        <v>2</v>
      </c>
      <c r="G358" s="283" t="str">
        <f>'Dry_Litterbag Placem_Collection'!C139</f>
        <v>Wet_P2_T1</v>
      </c>
      <c r="H358" s="284" t="s">
        <v>2559</v>
      </c>
      <c r="I358" s="292" t="s">
        <v>298</v>
      </c>
      <c r="J358" s="282" t="str">
        <f>IF(ISBLANK('Dry_Litterbag Placem_Collection'!K139),"","R"&amp;""&amp;'Dry_Litterbag Placem_Collection'!K139)</f>
        <v>R746</v>
      </c>
      <c r="K358" s="286">
        <f>IFERROR(INDEX('Green_rooibos initial weight'!$C$5:$C$1749,MATCH(J358, 'Green_rooibos initial weight'!$A$5:$A$1749,0)),"")</f>
        <v>2.2290000000000001</v>
      </c>
      <c r="L358" s="286">
        <f t="shared" si="21"/>
        <v>1.9792000000000001</v>
      </c>
      <c r="M358" s="291"/>
      <c r="N358" s="291"/>
      <c r="O358" s="286">
        <f>IF(IFERROR(INDEX('Both teabags AfterDry'!$D$3:$D$900,MATCH(J358,'Both teabags AfterDry'!$A$3:$A$900,0)),"")="","",(IFERROR(INDEX('Both teabags AfterDry'!$D$3:$D$900,MATCH(J358,'Both teabags AfterDry'!$A$3:$A$900,0)),"")))</f>
        <v>5.0305999999999997</v>
      </c>
      <c r="P358" s="286">
        <f t="shared" si="22"/>
        <v>4.88</v>
      </c>
      <c r="Q358" s="291"/>
      <c r="R358" s="291"/>
      <c r="S358" s="287">
        <f>'Dry_Litterbag Placem_Collection'!E139</f>
        <v>42939</v>
      </c>
      <c r="T358" s="287">
        <f>IF('Dry_Litterbag Placem_Collection'!G139="","",'Dry_Litterbag Placem_Collection'!G139)</f>
        <v>43008</v>
      </c>
      <c r="U358" s="288">
        <f t="shared" si="20"/>
        <v>69</v>
      </c>
      <c r="V358" s="286">
        <f t="shared" si="23"/>
        <v>-2.9007999999999998</v>
      </c>
      <c r="W358" s="286"/>
      <c r="X358" s="289">
        <f>IFERROR(INDEX(Rainfall_Dry!$O$2:$O$217,MATCH(B358, Rainfall_Dry!$A$2:$A$217,0)),"")</f>
        <v>136.27214243</v>
      </c>
      <c r="Y358" s="270">
        <v>33.96</v>
      </c>
      <c r="Z358" s="270">
        <v>8.9200000000000017</v>
      </c>
      <c r="AA358" s="270">
        <v>57.12</v>
      </c>
      <c r="AB358" s="271" t="s">
        <v>2688</v>
      </c>
      <c r="AC358" s="270">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f>IFERROR(AVERAGE('Dry_Litterbag Placem_Collection'!O139,'Dry_Litterbag Placem_Collection'!R139),"")</f>
        <v>8.9</v>
      </c>
      <c r="AI358" s="290">
        <f>IFERROR(AVERAGE('Dry_Litterbag Placem_Collection'!N139,'Dry_Litterbag Placem_Collection'!Q139),"")</f>
        <v>27.55</v>
      </c>
      <c r="AJ358" s="289">
        <f>INDEX(Coordinates!$B$2:$B$197,MATCH(G358,Coordinates!$J$2:$J$197,0))</f>
        <v>-2.348596025</v>
      </c>
      <c r="AK358" s="289">
        <f>INDEX(Coordinates!$C$2:$C$197,MATCH(G358,Coordinates!$J$2:$J$197,0))</f>
        <v>34.050070959999999</v>
      </c>
      <c r="AL358" s="289" t="str">
        <f>IF(ISNUMBER(SEARCH("C", 'Dry_Litterbag Placem_Collection'!T139)),"YES","")</f>
        <v>YES</v>
      </c>
      <c r="AM358" s="289" t="str">
        <f>IF(ISNUMBER(SEARCH("H", 'Dry_Litterbag Placem_Collection'!T139)),"YES","")</f>
        <v>YES</v>
      </c>
      <c r="AN358" s="289" t="str">
        <f>IF(ISNUMBER(SEARCH("R", 'Dry_Litterbag Placem_Collection'!T139)),"YES","")</f>
        <v/>
      </c>
    </row>
    <row r="359" spans="1:40" ht="15" customHeight="1">
      <c r="A359" s="281" t="s">
        <v>2677</v>
      </c>
      <c r="B359" s="282">
        <f>'Dry_Litterbag Placem_Collection'!A140</f>
        <v>138</v>
      </c>
      <c r="C359" s="282" t="str">
        <f>'Dry_Litterbag Placem_Collection'!B140</f>
        <v xml:space="preserve">Mwantimba
</v>
      </c>
      <c r="D359" s="282" t="s">
        <v>2677</v>
      </c>
      <c r="E359" s="282" t="s">
        <v>20</v>
      </c>
      <c r="F359" s="282">
        <v>2</v>
      </c>
      <c r="G359" s="283" t="str">
        <f>'Dry_Litterbag Placem_Collection'!C140</f>
        <v>Wet_P2_T2</v>
      </c>
      <c r="H359" s="284" t="s">
        <v>2559</v>
      </c>
      <c r="I359" s="292" t="s">
        <v>298</v>
      </c>
      <c r="J359" s="282" t="str">
        <f>IF(ISBLANK('Dry_Litterbag Placem_Collection'!K140),"","R"&amp;""&amp;'Dry_Litterbag Placem_Collection'!K140)</f>
        <v>R821</v>
      </c>
      <c r="K359" s="286">
        <f>IFERROR(INDEX('Green_rooibos initial weight'!$C$5:$C$1749,MATCH(J359, 'Green_rooibos initial weight'!$A$5:$A$1749,0)),"")</f>
        <v>2.1680000000000001</v>
      </c>
      <c r="L359" s="286">
        <f t="shared" si="21"/>
        <v>1.9182000000000001</v>
      </c>
      <c r="M359" s="291"/>
      <c r="N359" s="291"/>
      <c r="O359" s="286">
        <f>IF(IFERROR(INDEX('Both teabags AfterDry'!$D$3:$D$900,MATCH(J359,'Both teabags AfterDry'!$A$3:$A$900,0)),"")="","",(IFERROR(INDEX('Both teabags AfterDry'!$D$3:$D$900,MATCH(J359,'Both teabags AfterDry'!$A$3:$A$900,0)),"")))</f>
        <v>0.2059</v>
      </c>
      <c r="P359" s="286">
        <f t="shared" si="22"/>
        <v>5.5299999999999988E-2</v>
      </c>
      <c r="Q359" s="291"/>
      <c r="R359" s="291"/>
      <c r="S359" s="287">
        <f>'Dry_Litterbag Placem_Collection'!E140</f>
        <v>42939</v>
      </c>
      <c r="T359" s="287">
        <f>IF('Dry_Litterbag Placem_Collection'!G140="","",'Dry_Litterbag Placem_Collection'!G140)</f>
        <v>43008</v>
      </c>
      <c r="U359" s="288">
        <f t="shared" si="20"/>
        <v>69</v>
      </c>
      <c r="V359" s="286">
        <f t="shared" si="23"/>
        <v>1.8629000000000002</v>
      </c>
      <c r="W359" s="286"/>
      <c r="X359" s="289">
        <f>IFERROR(INDEX(Rainfall_Dry!$O$2:$O$217,MATCH(B359, Rainfall_Dry!$A$2:$A$217,0)),"")</f>
        <v>136.27214243</v>
      </c>
      <c r="Y359" s="270">
        <v>33.96</v>
      </c>
      <c r="Z359" s="270">
        <v>8.9200000000000017</v>
      </c>
      <c r="AA359" s="270">
        <v>57.12</v>
      </c>
      <c r="AB359" s="271" t="s">
        <v>2688</v>
      </c>
      <c r="AC359" s="270">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f>IFERROR(AVERAGE('Dry_Litterbag Placem_Collection'!O140,'Dry_Litterbag Placem_Collection'!R140),"")</f>
        <v>7.05</v>
      </c>
      <c r="AI359" s="290">
        <f>IFERROR(AVERAGE('Dry_Litterbag Placem_Collection'!N140,'Dry_Litterbag Placem_Collection'!Q140),"")</f>
        <v>28.799999999999997</v>
      </c>
      <c r="AJ359" s="289">
        <f>INDEX(Coordinates!$B$2:$B$197,MATCH(G359,Coordinates!$J$2:$J$197,0))</f>
        <v>-2.3485449790000001</v>
      </c>
      <c r="AK359" s="289">
        <f>INDEX(Coordinates!$C$2:$C$197,MATCH(G359,Coordinates!$J$2:$J$197,0))</f>
        <v>34.050146980000001</v>
      </c>
      <c r="AL359" s="289" t="str">
        <f>IF(ISNUMBER(SEARCH("C", 'Dry_Litterbag Placem_Collection'!T140)),"YES","")</f>
        <v>YES</v>
      </c>
      <c r="AM359" s="289" t="str">
        <f>IF(ISNUMBER(SEARCH("H", 'Dry_Litterbag Placem_Collection'!T140)),"YES","")</f>
        <v>YES</v>
      </c>
      <c r="AN359" s="289" t="str">
        <f>IF(ISNUMBER(SEARCH("R", 'Dry_Litterbag Placem_Collection'!T140)),"YES","")</f>
        <v/>
      </c>
    </row>
    <row r="360" spans="1:40" ht="15" customHeight="1">
      <c r="A360" s="281" t="s">
        <v>2677</v>
      </c>
      <c r="B360" s="282">
        <f>'Dry_Litterbag Placem_Collection'!A141</f>
        <v>139</v>
      </c>
      <c r="C360" s="282" t="str">
        <f>'Dry_Litterbag Placem_Collection'!B141</f>
        <v xml:space="preserve">Mwantimba
</v>
      </c>
      <c r="D360" s="282" t="s">
        <v>2677</v>
      </c>
      <c r="E360" s="282" t="s">
        <v>20</v>
      </c>
      <c r="F360" s="282">
        <v>2</v>
      </c>
      <c r="G360" s="283" t="str">
        <f>'Dry_Litterbag Placem_Collection'!C141</f>
        <v>Wet_P2_T3</v>
      </c>
      <c r="H360" s="284" t="s">
        <v>2559</v>
      </c>
      <c r="I360" s="292" t="s">
        <v>298</v>
      </c>
      <c r="J360" s="282" t="str">
        <f>IF(ISBLANK('Dry_Litterbag Placem_Collection'!K141),"","R"&amp;""&amp;'Dry_Litterbag Placem_Collection'!K141)</f>
        <v>R813</v>
      </c>
      <c r="K360" s="286">
        <f>IFERROR(INDEX('Green_rooibos initial weight'!$C$5:$C$1749,MATCH(J360, 'Green_rooibos initial weight'!$A$5:$A$1749,0)),"")</f>
        <v>2.2309999999999999</v>
      </c>
      <c r="L360" s="286">
        <f t="shared" si="21"/>
        <v>1.9811999999999999</v>
      </c>
      <c r="M360" s="291"/>
      <c r="N360" s="291"/>
      <c r="O360" s="286">
        <f>IF(IFERROR(INDEX('Both teabags AfterDry'!$D$3:$D$900,MATCH(J360,'Both teabags AfterDry'!$A$3:$A$900,0)),"")="","",(IFERROR(INDEX('Both teabags AfterDry'!$D$3:$D$900,MATCH(J360,'Both teabags AfterDry'!$A$3:$A$900,0)),"")))</f>
        <v>2.1772999999999998</v>
      </c>
      <c r="P360" s="286">
        <f t="shared" si="22"/>
        <v>2.0266999999999999</v>
      </c>
      <c r="Q360" s="291"/>
      <c r="R360" s="291"/>
      <c r="S360" s="287">
        <f>'Dry_Litterbag Placem_Collection'!E141</f>
        <v>42939</v>
      </c>
      <c r="T360" s="287">
        <f>IF('Dry_Litterbag Placem_Collection'!G141="","",'Dry_Litterbag Placem_Collection'!G141)</f>
        <v>43008</v>
      </c>
      <c r="U360" s="288">
        <f t="shared" si="20"/>
        <v>69</v>
      </c>
      <c r="V360" s="286">
        <f t="shared" si="23"/>
        <v>-4.5500000000000096E-2</v>
      </c>
      <c r="W360" s="286"/>
      <c r="X360" s="289">
        <f>IFERROR(INDEX(Rainfall_Dry!$O$2:$O$217,MATCH(B360, Rainfall_Dry!$A$2:$A$217,0)),"")</f>
        <v>136.27214243</v>
      </c>
      <c r="Y360" s="270">
        <v>33.96</v>
      </c>
      <c r="Z360" s="270">
        <v>8.9200000000000017</v>
      </c>
      <c r="AA360" s="270">
        <v>57.12</v>
      </c>
      <c r="AB360" s="271" t="s">
        <v>2688</v>
      </c>
      <c r="AC360" s="270">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f>IFERROR(AVERAGE('Dry_Litterbag Placem_Collection'!O141,'Dry_Litterbag Placem_Collection'!R141),"")</f>
        <v>11.200000000000001</v>
      </c>
      <c r="AI360" s="290">
        <f>IFERROR(AVERAGE('Dry_Litterbag Placem_Collection'!N141,'Dry_Litterbag Placem_Collection'!Q141),"")</f>
        <v>28.15</v>
      </c>
      <c r="AJ360" s="289">
        <f>INDEX(Coordinates!$B$2:$B$197,MATCH(G360,Coordinates!$J$2:$J$197,0))</f>
        <v>-2.3487209990000002</v>
      </c>
      <c r="AK360" s="289">
        <f>INDEX(Coordinates!$C$2:$C$197,MATCH(G360,Coordinates!$J$2:$J$197,0))</f>
        <v>34.050128039999997</v>
      </c>
      <c r="AL360" s="289" t="str">
        <f>IF(ISNUMBER(SEARCH("C", 'Dry_Litterbag Placem_Collection'!T141)),"YES","")</f>
        <v>YES</v>
      </c>
      <c r="AM360" s="289" t="str">
        <f>IF(ISNUMBER(SEARCH("H", 'Dry_Litterbag Placem_Collection'!T141)),"YES","")</f>
        <v>YES</v>
      </c>
      <c r="AN360" s="289" t="str">
        <f>IF(ISNUMBER(SEARCH("R", 'Dry_Litterbag Placem_Collection'!T141)),"YES","")</f>
        <v/>
      </c>
    </row>
    <row r="361" spans="1:40" ht="15" customHeight="1">
      <c r="A361" s="281" t="s">
        <v>2677</v>
      </c>
      <c r="B361" s="282">
        <f>'Dry_Litterbag Placem_Collection'!A142</f>
        <v>140</v>
      </c>
      <c r="C361" s="282" t="str">
        <f>'Dry_Litterbag Placem_Collection'!B142</f>
        <v xml:space="preserve">Mwantimba
</v>
      </c>
      <c r="D361" s="282" t="s">
        <v>2677</v>
      </c>
      <c r="E361" s="282" t="s">
        <v>20</v>
      </c>
      <c r="F361" s="282">
        <v>2</v>
      </c>
      <c r="G361" s="283" t="str">
        <f>'Dry_Litterbag Placem_Collection'!C142</f>
        <v>Wet_P2_T4</v>
      </c>
      <c r="H361" s="284" t="s">
        <v>2559</v>
      </c>
      <c r="I361" s="292" t="s">
        <v>298</v>
      </c>
      <c r="J361" s="282" t="str">
        <f>IF(ISBLANK('Dry_Litterbag Placem_Collection'!K142),"","R"&amp;""&amp;'Dry_Litterbag Placem_Collection'!K142)</f>
        <v>R729</v>
      </c>
      <c r="K361" s="286">
        <f>IFERROR(INDEX('Green_rooibos initial weight'!$C$5:$C$1749,MATCH(J361, 'Green_rooibos initial weight'!$A$5:$A$1749,0)),"")</f>
        <v>2.1970000000000001</v>
      </c>
      <c r="L361" s="286">
        <f t="shared" si="21"/>
        <v>1.9472</v>
      </c>
      <c r="M361" s="291"/>
      <c r="N361" s="291"/>
      <c r="O361" s="286">
        <f>IF(IFERROR(INDEX('Both teabags AfterDry'!$D$3:$D$900,MATCH(J361,'Both teabags AfterDry'!$A$3:$A$900,0)),"")="","",(IFERROR(INDEX('Both teabags AfterDry'!$D$3:$D$900,MATCH(J361,'Both teabags AfterDry'!$A$3:$A$900,0)),"")))</f>
        <v>1.7859</v>
      </c>
      <c r="P361" s="286">
        <f t="shared" si="22"/>
        <v>1.6353</v>
      </c>
      <c r="Q361" s="291"/>
      <c r="R361" s="291"/>
      <c r="S361" s="287">
        <f>'Dry_Litterbag Placem_Collection'!E142</f>
        <v>42939</v>
      </c>
      <c r="T361" s="287">
        <f>IF('Dry_Litterbag Placem_Collection'!G142="","",'Dry_Litterbag Placem_Collection'!G142)</f>
        <v>43008</v>
      </c>
      <c r="U361" s="288">
        <f t="shared" si="20"/>
        <v>69</v>
      </c>
      <c r="V361" s="286">
        <f t="shared" si="23"/>
        <v>0.31190000000000007</v>
      </c>
      <c r="W361" s="286"/>
      <c r="X361" s="289">
        <f>IFERROR(INDEX(Rainfall_Dry!$O$2:$O$217,MATCH(B361, Rainfall_Dry!$A$2:$A$217,0)),"")</f>
        <v>136.27214243</v>
      </c>
      <c r="Y361" s="270">
        <v>33.96</v>
      </c>
      <c r="Z361" s="270">
        <v>8.9200000000000017</v>
      </c>
      <c r="AA361" s="270">
        <v>57.12</v>
      </c>
      <c r="AB361" s="271" t="s">
        <v>2688</v>
      </c>
      <c r="AC361" s="270">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f>IFERROR(AVERAGE('Dry_Litterbag Placem_Collection'!O142,'Dry_Litterbag Placem_Collection'!R142),"")</f>
        <v>7.3000000000000007</v>
      </c>
      <c r="AI361" s="290">
        <f>IFERROR(AVERAGE('Dry_Litterbag Placem_Collection'!N142,'Dry_Litterbag Placem_Collection'!Q142),"")</f>
        <v>28</v>
      </c>
      <c r="AJ361" s="289">
        <f>INDEX(Coordinates!$B$2:$B$197,MATCH(G361,Coordinates!$J$2:$J$197,0))</f>
        <v>-2.3486250270000002</v>
      </c>
      <c r="AK361" s="289">
        <f>INDEX(Coordinates!$C$2:$C$197,MATCH(G361,Coordinates!$J$2:$J$197,0))</f>
        <v>34.050070959999999</v>
      </c>
      <c r="AL361" s="289" t="str">
        <f>IF(ISNUMBER(SEARCH("C", 'Dry_Litterbag Placem_Collection'!T142)),"YES","")</f>
        <v>YES</v>
      </c>
      <c r="AM361" s="289" t="str">
        <f>IF(ISNUMBER(SEARCH("H", 'Dry_Litterbag Placem_Collection'!T142)),"YES","")</f>
        <v>YES</v>
      </c>
      <c r="AN361" s="289" t="str">
        <f>IF(ISNUMBER(SEARCH("R", 'Dry_Litterbag Placem_Collection'!T142)),"YES","")</f>
        <v/>
      </c>
    </row>
    <row r="362" spans="1:40" ht="15" customHeight="1">
      <c r="A362" s="281" t="s">
        <v>2677</v>
      </c>
      <c r="B362" s="282">
        <f>'Dry_Litterbag Placem_Collection'!A143</f>
        <v>141</v>
      </c>
      <c r="C362" s="282" t="str">
        <f>'Dry_Litterbag Placem_Collection'!B143</f>
        <v xml:space="preserve">Mwantimba
</v>
      </c>
      <c r="D362" s="282" t="s">
        <v>2677</v>
      </c>
      <c r="E362" s="282" t="s">
        <v>20</v>
      </c>
      <c r="F362" s="282">
        <v>2</v>
      </c>
      <c r="G362" s="283" t="str">
        <f>'Dry_Litterbag Placem_Collection'!C143</f>
        <v>Wet_P2_T5</v>
      </c>
      <c r="H362" s="284" t="s">
        <v>2559</v>
      </c>
      <c r="I362" s="292" t="s">
        <v>298</v>
      </c>
      <c r="J362" s="282" t="str">
        <f>IF(ISBLANK('Dry_Litterbag Placem_Collection'!K143),"","R"&amp;""&amp;'Dry_Litterbag Placem_Collection'!K143)</f>
        <v/>
      </c>
      <c r="K362" s="286" t="str">
        <f>IFERROR(INDEX('Green_rooibos initial weight'!$C$5:$C$1749,MATCH(J362, 'Green_rooibos initial weight'!$A$5:$A$1749,0)),"")</f>
        <v/>
      </c>
      <c r="L362" s="286" t="str">
        <f t="shared" si="21"/>
        <v/>
      </c>
      <c r="M362" s="291"/>
      <c r="N362" s="291"/>
      <c r="O362" s="286" t="str">
        <f>IF(IFERROR(INDEX('Both teabags AfterDry'!$D$3:$D$900,MATCH(J362,'Both teabags AfterDry'!$A$3:$A$900,0)),"")="","",(IFERROR(INDEX('Both teabags AfterDry'!$D$3:$D$900,MATCH(J362,'Both teabags AfterDry'!$A$3:$A$900,0)),"")))</f>
        <v/>
      </c>
      <c r="P362" s="286" t="str">
        <f t="shared" si="22"/>
        <v/>
      </c>
      <c r="Q362" s="291"/>
      <c r="R362" s="291"/>
      <c r="S362" s="287">
        <f>'Dry_Litterbag Placem_Collection'!E143</f>
        <v>0</v>
      </c>
      <c r="T362" s="287" t="str">
        <f>IF('Dry_Litterbag Placem_Collection'!G143="","",'Dry_Litterbag Placem_Collection'!G143)</f>
        <v/>
      </c>
      <c r="U362" s="288" t="str">
        <f t="shared" si="20"/>
        <v/>
      </c>
      <c r="V362" s="286" t="str">
        <f t="shared" si="23"/>
        <v/>
      </c>
      <c r="W362" s="286"/>
      <c r="X362" s="289" t="str">
        <f>IFERROR(INDEX(Rainfall_Dry!$O$2:$O$217,MATCH(B362, Rainfall_Dry!$A$2:$A$217,0)),"")</f>
        <v/>
      </c>
      <c r="Y362" s="270">
        <v>33.96</v>
      </c>
      <c r="Z362" s="270">
        <v>8.9200000000000017</v>
      </c>
      <c r="AA362" s="270">
        <v>57.12</v>
      </c>
      <c r="AB362" s="271" t="s">
        <v>2688</v>
      </c>
      <c r="AC362" s="270">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t="str">
        <f>IFERROR(AVERAGE('Dry_Litterbag Placem_Collection'!O143,'Dry_Litterbag Placem_Collection'!R143),"")</f>
        <v/>
      </c>
      <c r="AI362" s="290" t="str">
        <f>IFERROR(AVERAGE('Dry_Litterbag Placem_Collection'!N143,'Dry_Litterbag Placem_Collection'!Q143),"")</f>
        <v/>
      </c>
      <c r="AJ362" s="289">
        <f>INDEX(Coordinates!$B$2:$B$197,MATCH(G362,Coordinates!$J$2:$J$197,0))</f>
        <v>-2.3486060000000002</v>
      </c>
      <c r="AK362" s="289">
        <f>INDEX(Coordinates!$C$2:$C$197,MATCH(G362,Coordinates!$J$2:$J$197,0))</f>
        <v>34.050010020000002</v>
      </c>
      <c r="AL362" s="289" t="str">
        <f>IF(ISNUMBER(SEARCH("C", 'Dry_Litterbag Placem_Collection'!T143)),"YES","")</f>
        <v/>
      </c>
      <c r="AM362" s="289" t="str">
        <f>IF(ISNUMBER(SEARCH("H", 'Dry_Litterbag Placem_Collection'!T143)),"YES","")</f>
        <v/>
      </c>
      <c r="AN362" s="289" t="str">
        <f>IF(ISNUMBER(SEARCH("R", 'Dry_Litterbag Placem_Collection'!T143)),"YES","")</f>
        <v/>
      </c>
    </row>
    <row r="363" spans="1:40" ht="15" customHeight="1">
      <c r="A363" s="281" t="s">
        <v>2677</v>
      </c>
      <c r="B363" s="282">
        <f>'Dry_Litterbag Placem_Collection'!A144</f>
        <v>142</v>
      </c>
      <c r="C363" s="282" t="str">
        <f>'Dry_Litterbag Placem_Collection'!B144</f>
        <v xml:space="preserve">Mwantimba
</v>
      </c>
      <c r="D363" s="282" t="s">
        <v>2677</v>
      </c>
      <c r="E363" s="282" t="s">
        <v>20</v>
      </c>
      <c r="F363" s="282">
        <v>2</v>
      </c>
      <c r="G363" s="283" t="str">
        <f>'Dry_Litterbag Placem_Collection'!C144</f>
        <v>Wet_P2_T6</v>
      </c>
      <c r="H363" s="284" t="s">
        <v>2559</v>
      </c>
      <c r="I363" s="292" t="s">
        <v>298</v>
      </c>
      <c r="J363" s="282" t="str">
        <f>IF(ISBLANK('Dry_Litterbag Placem_Collection'!K144),"","R"&amp;""&amp;'Dry_Litterbag Placem_Collection'!K144)</f>
        <v>R834</v>
      </c>
      <c r="K363" s="286">
        <f>IFERROR(INDEX('Green_rooibos initial weight'!$C$5:$C$1749,MATCH(J363, 'Green_rooibos initial weight'!$A$5:$A$1749,0)),"")</f>
        <v>2.1840000000000002</v>
      </c>
      <c r="L363" s="286">
        <f t="shared" si="21"/>
        <v>1.9342000000000001</v>
      </c>
      <c r="M363" s="291"/>
      <c r="N363" s="291"/>
      <c r="O363" s="286" t="str">
        <f>IF(IFERROR(INDEX('Both teabags AfterDry'!$D$3:$D$900,MATCH(J363,'Both teabags AfterDry'!$A$3:$A$900,0)),"")="","",(IFERROR(INDEX('Both teabags AfterDry'!$D$3:$D$900,MATCH(J363,'Both teabags AfterDry'!$A$3:$A$900,0)),"")))</f>
        <v/>
      </c>
      <c r="P363" s="286" t="str">
        <f t="shared" si="22"/>
        <v/>
      </c>
      <c r="Q363" s="291"/>
      <c r="R363" s="291"/>
      <c r="S363" s="287">
        <f>'Dry_Litterbag Placem_Collection'!E144</f>
        <v>42939</v>
      </c>
      <c r="T363" s="287">
        <f>IF('Dry_Litterbag Placem_Collection'!G144="","",'Dry_Litterbag Placem_Collection'!G144)</f>
        <v>43008</v>
      </c>
      <c r="U363" s="288">
        <f t="shared" si="20"/>
        <v>69</v>
      </c>
      <c r="V363" s="286" t="str">
        <f t="shared" si="23"/>
        <v/>
      </c>
      <c r="W363" s="286"/>
      <c r="X363" s="289">
        <f>IFERROR(INDEX(Rainfall_Dry!$O$2:$O$217,MATCH(B363, Rainfall_Dry!$A$2:$A$217,0)),"")</f>
        <v>136.27214243</v>
      </c>
      <c r="Y363" s="270">
        <v>33.96</v>
      </c>
      <c r="Z363" s="270">
        <v>8.9200000000000017</v>
      </c>
      <c r="AA363" s="270">
        <v>57.12</v>
      </c>
      <c r="AB363" s="271" t="s">
        <v>2688</v>
      </c>
      <c r="AC363" s="270">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f>IFERROR(AVERAGE('Dry_Litterbag Placem_Collection'!O144,'Dry_Litterbag Placem_Collection'!R144),"")</f>
        <v>8.4499999999999993</v>
      </c>
      <c r="AI363" s="290">
        <f>IFERROR(AVERAGE('Dry_Litterbag Placem_Collection'!N144,'Dry_Litterbag Placem_Collection'!Q144),"")</f>
        <v>28.4</v>
      </c>
      <c r="AJ363" s="289">
        <f>INDEX(Coordinates!$B$2:$B$197,MATCH(G363,Coordinates!$J$2:$J$197,0))</f>
        <v>-2.348618992</v>
      </c>
      <c r="AK363" s="289">
        <f>INDEX(Coordinates!$C$2:$C$197,MATCH(G363,Coordinates!$J$2:$J$197,0))</f>
        <v>34.049996030000003</v>
      </c>
      <c r="AL363" s="289" t="str">
        <f>IF(ISNUMBER(SEARCH("C", 'Dry_Litterbag Placem_Collection'!T144)),"YES","")</f>
        <v/>
      </c>
      <c r="AM363" s="289" t="str">
        <f>IF(ISNUMBER(SEARCH("H", 'Dry_Litterbag Placem_Collection'!T144)),"YES","")</f>
        <v/>
      </c>
      <c r="AN363" s="289" t="str">
        <f>IF(ISNUMBER(SEARCH("R", 'Dry_Litterbag Placem_Collection'!T144)),"YES","")</f>
        <v/>
      </c>
    </row>
    <row r="364" spans="1:40" ht="15" customHeight="1">
      <c r="A364" s="281" t="s">
        <v>2677</v>
      </c>
      <c r="B364" s="282">
        <f>'Dry_Litterbag Placem_Collection'!A145</f>
        <v>143</v>
      </c>
      <c r="C364" s="282" t="str">
        <f>'Dry_Litterbag Placem_Collection'!B145</f>
        <v xml:space="preserve">Mwantimba
</v>
      </c>
      <c r="D364" s="282" t="s">
        <v>2677</v>
      </c>
      <c r="E364" s="282" t="s">
        <v>20</v>
      </c>
      <c r="F364" s="282">
        <v>2</v>
      </c>
      <c r="G364" s="283" t="str">
        <f>'Dry_Litterbag Placem_Collection'!C145</f>
        <v>Wet_P2_T7</v>
      </c>
      <c r="H364" s="284" t="s">
        <v>2559</v>
      </c>
      <c r="I364" s="292" t="s">
        <v>298</v>
      </c>
      <c r="J364" s="282" t="str">
        <f>IF(ISBLANK('Dry_Litterbag Placem_Collection'!K145),"","R"&amp;""&amp;'Dry_Litterbag Placem_Collection'!K145)</f>
        <v>R774</v>
      </c>
      <c r="K364" s="286">
        <f>IFERROR(INDEX('Green_rooibos initial weight'!$C$5:$C$1749,MATCH(J364, 'Green_rooibos initial weight'!$A$5:$A$1749,0)),"")</f>
        <v>2.1629999999999998</v>
      </c>
      <c r="L364" s="286">
        <f t="shared" si="21"/>
        <v>1.9131999999999998</v>
      </c>
      <c r="M364" s="291"/>
      <c r="N364" s="291"/>
      <c r="O364" s="286">
        <f>IF(IFERROR(INDEX('Both teabags AfterDry'!$D$3:$D$900,MATCH(J364,'Both teabags AfterDry'!$A$3:$A$900,0)),"")="","",(IFERROR(INDEX('Both teabags AfterDry'!$D$3:$D$900,MATCH(J364,'Both teabags AfterDry'!$A$3:$A$900,0)),"")))</f>
        <v>1.5979000000000001</v>
      </c>
      <c r="P364" s="286">
        <f t="shared" si="22"/>
        <v>1.4473</v>
      </c>
      <c r="Q364" s="291"/>
      <c r="R364" s="291"/>
      <c r="S364" s="287">
        <f>'Dry_Litterbag Placem_Collection'!E145</f>
        <v>42939</v>
      </c>
      <c r="T364" s="287">
        <f>IF('Dry_Litterbag Placem_Collection'!G145="","",'Dry_Litterbag Placem_Collection'!G145)</f>
        <v>43008</v>
      </c>
      <c r="U364" s="288">
        <f t="shared" si="20"/>
        <v>69</v>
      </c>
      <c r="V364" s="286">
        <f t="shared" si="23"/>
        <v>0.46589999999999976</v>
      </c>
      <c r="W364" s="286"/>
      <c r="X364" s="289">
        <f>IFERROR(INDEX(Rainfall_Dry!$O$2:$O$217,MATCH(B364, Rainfall_Dry!$A$2:$A$217,0)),"")</f>
        <v>136.27214243</v>
      </c>
      <c r="Y364" s="270">
        <v>33.96</v>
      </c>
      <c r="Z364" s="270">
        <v>8.9200000000000017</v>
      </c>
      <c r="AA364" s="270">
        <v>57.12</v>
      </c>
      <c r="AB364" s="271" t="s">
        <v>2688</v>
      </c>
      <c r="AC364" s="270">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f>IFERROR(AVERAGE('Dry_Litterbag Placem_Collection'!O145,'Dry_Litterbag Placem_Collection'!R145),"")</f>
        <v>12.5</v>
      </c>
      <c r="AI364" s="290">
        <f>IFERROR(AVERAGE('Dry_Litterbag Placem_Collection'!N145,'Dry_Litterbag Placem_Collection'!Q145),"")</f>
        <v>28</v>
      </c>
      <c r="AJ364" s="289">
        <f>INDEX(Coordinates!$B$2:$B$197,MATCH(G364,Coordinates!$J$2:$J$197,0))</f>
        <v>-2.3484970349999998</v>
      </c>
      <c r="AK364" s="289">
        <f>INDEX(Coordinates!$C$2:$C$197,MATCH(G364,Coordinates!$J$2:$J$197,0))</f>
        <v>34.049979010000001</v>
      </c>
      <c r="AL364" s="289" t="str">
        <f>IF(ISNUMBER(SEARCH("C", 'Dry_Litterbag Placem_Collection'!T145)),"YES","")</f>
        <v/>
      </c>
      <c r="AM364" s="289" t="str">
        <f>IF(ISNUMBER(SEARCH("H", 'Dry_Litterbag Placem_Collection'!T145)),"YES","")</f>
        <v/>
      </c>
      <c r="AN364" s="289" t="str">
        <f>IF(ISNUMBER(SEARCH("R", 'Dry_Litterbag Placem_Collection'!T145)),"YES","")</f>
        <v/>
      </c>
    </row>
    <row r="365" spans="1:40" ht="15" customHeight="1">
      <c r="A365" s="281" t="s">
        <v>2677</v>
      </c>
      <c r="B365" s="282">
        <f>'Dry_Litterbag Placem_Collection'!A146</f>
        <v>144</v>
      </c>
      <c r="C365" s="282" t="str">
        <f>'Dry_Litterbag Placem_Collection'!B146</f>
        <v xml:space="preserve">Mwantimba
</v>
      </c>
      <c r="D365" s="282" t="s">
        <v>2677</v>
      </c>
      <c r="E365" s="282" t="s">
        <v>20</v>
      </c>
      <c r="F365" s="282">
        <v>2</v>
      </c>
      <c r="G365" s="283" t="str">
        <f>'Dry_Litterbag Placem_Collection'!C146</f>
        <v>Wet_P2_T8</v>
      </c>
      <c r="H365" s="284" t="s">
        <v>2559</v>
      </c>
      <c r="I365" s="292" t="s">
        <v>298</v>
      </c>
      <c r="J365" s="282" t="str">
        <f>IF(ISBLANK('Dry_Litterbag Placem_Collection'!K146),"","R"&amp;""&amp;'Dry_Litterbag Placem_Collection'!K146)</f>
        <v>R779</v>
      </c>
      <c r="K365" s="286">
        <f>IFERROR(INDEX('Green_rooibos initial weight'!$C$5:$C$1749,MATCH(J365, 'Green_rooibos initial weight'!$A$5:$A$1749,0)),"")</f>
        <v>2.16</v>
      </c>
      <c r="L365" s="286">
        <f t="shared" si="21"/>
        <v>1.9102000000000001</v>
      </c>
      <c r="M365" s="291"/>
      <c r="N365" s="291"/>
      <c r="O365" s="286">
        <f>IF(IFERROR(INDEX('Both teabags AfterDry'!$D$3:$D$900,MATCH(J365,'Both teabags AfterDry'!$A$3:$A$900,0)),"")="","",(IFERROR(INDEX('Both teabags AfterDry'!$D$3:$D$900,MATCH(J365,'Both teabags AfterDry'!$A$3:$A$900,0)),"")))</f>
        <v>0.17680000000000001</v>
      </c>
      <c r="P365" s="286">
        <f t="shared" si="22"/>
        <v>2.6200000000000001E-2</v>
      </c>
      <c r="Q365" s="291"/>
      <c r="R365" s="291"/>
      <c r="S365" s="287">
        <f>'Dry_Litterbag Placem_Collection'!E146</f>
        <v>42939</v>
      </c>
      <c r="T365" s="287">
        <f>IF('Dry_Litterbag Placem_Collection'!G146="","",'Dry_Litterbag Placem_Collection'!G146)</f>
        <v>43008</v>
      </c>
      <c r="U365" s="288">
        <f t="shared" si="20"/>
        <v>69</v>
      </c>
      <c r="V365" s="286">
        <f t="shared" si="23"/>
        <v>1.8840000000000001</v>
      </c>
      <c r="W365" s="286"/>
      <c r="X365" s="289">
        <f>IFERROR(INDEX(Rainfall_Dry!$O$2:$O$217,MATCH(B365, Rainfall_Dry!$A$2:$A$217,0)),"")</f>
        <v>136.27214243</v>
      </c>
      <c r="Y365" s="270">
        <v>33.96</v>
      </c>
      <c r="Z365" s="270">
        <v>8.9200000000000017</v>
      </c>
      <c r="AA365" s="270">
        <v>57.12</v>
      </c>
      <c r="AB365" s="271" t="s">
        <v>2688</v>
      </c>
      <c r="AC365" s="270">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f>IFERROR(AVERAGE('Dry_Litterbag Placem_Collection'!O146,'Dry_Litterbag Placem_Collection'!R146),"")</f>
        <v>9.4499999999999993</v>
      </c>
      <c r="AI365" s="290">
        <f>IFERROR(AVERAGE('Dry_Litterbag Placem_Collection'!N146,'Dry_Litterbag Placem_Collection'!Q146),"")</f>
        <v>29.15</v>
      </c>
      <c r="AJ365" s="289">
        <f>INDEX(Coordinates!$B$2:$B$197,MATCH(G365,Coordinates!$J$2:$J$197,0))</f>
        <v>-2.3486560399999998</v>
      </c>
      <c r="AK365" s="289">
        <f>INDEX(Coordinates!$C$2:$C$197,MATCH(G365,Coordinates!$J$2:$J$197,0))</f>
        <v>34.049895020000001</v>
      </c>
      <c r="AL365" s="289" t="str">
        <f>IF(ISNUMBER(SEARCH("C", 'Dry_Litterbag Placem_Collection'!T146)),"YES","")</f>
        <v>YES</v>
      </c>
      <c r="AM365" s="289" t="str">
        <f>IF(ISNUMBER(SEARCH("H", 'Dry_Litterbag Placem_Collection'!T146)),"YES","")</f>
        <v>YES</v>
      </c>
      <c r="AN365" s="289" t="str">
        <f>IF(ISNUMBER(SEARCH("R", 'Dry_Litterbag Placem_Collection'!T146)),"YES","")</f>
        <v/>
      </c>
    </row>
    <row r="366" spans="1:40" ht="15" customHeight="1">
      <c r="A366" s="281" t="s">
        <v>2677</v>
      </c>
      <c r="B366" s="282">
        <f>'Dry_Litterbag Placem_Collection'!A147</f>
        <v>145</v>
      </c>
      <c r="C366" s="282" t="str">
        <f>'Dry_Litterbag Placem_Collection'!B147</f>
        <v xml:space="preserve">Mwantimba
</v>
      </c>
      <c r="D366" s="282" t="s">
        <v>2677</v>
      </c>
      <c r="E366" s="282" t="s">
        <v>20</v>
      </c>
      <c r="F366" s="282">
        <v>3</v>
      </c>
      <c r="G366" s="283" t="str">
        <f>'Dry_Litterbag Placem_Collection'!C147</f>
        <v>Wet_P3_T1</v>
      </c>
      <c r="H366" s="284" t="s">
        <v>2559</v>
      </c>
      <c r="I366" s="292" t="s">
        <v>298</v>
      </c>
      <c r="J366" s="282" t="str">
        <f>IF(ISBLANK('Dry_Litterbag Placem_Collection'!K147),"","R"&amp;""&amp;'Dry_Litterbag Placem_Collection'!K147)</f>
        <v>R728</v>
      </c>
      <c r="K366" s="286">
        <f>IFERROR(INDEX('Green_rooibos initial weight'!$C$5:$C$1749,MATCH(J366, 'Green_rooibos initial weight'!$A$5:$A$1749,0)),"")</f>
        <v>2.2429999999999999</v>
      </c>
      <c r="L366" s="286">
        <f t="shared" si="21"/>
        <v>1.9931999999999999</v>
      </c>
      <c r="M366" s="291"/>
      <c r="N366" s="291"/>
      <c r="O366" s="286">
        <f>IF(IFERROR(INDEX('Both teabags AfterDry'!$D$3:$D$900,MATCH(J366,'Both teabags AfterDry'!$A$3:$A$900,0)),"")="","",(IFERROR(INDEX('Both teabags AfterDry'!$D$3:$D$900,MATCH(J366,'Both teabags AfterDry'!$A$3:$A$900,0)),"")))</f>
        <v>1.9579</v>
      </c>
      <c r="P366" s="286">
        <f t="shared" si="22"/>
        <v>1.8072999999999999</v>
      </c>
      <c r="Q366" s="291"/>
      <c r="R366" s="291"/>
      <c r="S366" s="287">
        <f>'Dry_Litterbag Placem_Collection'!E147</f>
        <v>42939</v>
      </c>
      <c r="T366" s="287">
        <f>IF('Dry_Litterbag Placem_Collection'!G147="","",'Dry_Litterbag Placem_Collection'!G147)</f>
        <v>43010</v>
      </c>
      <c r="U366" s="288">
        <f t="shared" si="20"/>
        <v>71</v>
      </c>
      <c r="V366" s="286">
        <f t="shared" si="23"/>
        <v>0.18589999999999995</v>
      </c>
      <c r="W366" s="286"/>
      <c r="X366" s="289">
        <f>IFERROR(INDEX(Rainfall_Dry!$O$2:$O$217,MATCH(B366, Rainfall_Dry!$A$2:$A$217,0)),"")</f>
        <v>137.19979645800001</v>
      </c>
      <c r="Y366" s="270">
        <v>39.96</v>
      </c>
      <c r="Z366" s="270">
        <v>12.920000000000002</v>
      </c>
      <c r="AA366" s="270">
        <v>47.12</v>
      </c>
      <c r="AB366" s="271" t="s">
        <v>2692</v>
      </c>
      <c r="AC366" s="270">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f>IFERROR(AVERAGE('Dry_Litterbag Placem_Collection'!O147,'Dry_Litterbag Placem_Collection'!R147),"")</f>
        <v>6.35</v>
      </c>
      <c r="AI366" s="290">
        <f>IFERROR(AVERAGE('Dry_Litterbag Placem_Collection'!N147,'Dry_Litterbag Placem_Collection'!Q147),"")</f>
        <v>30</v>
      </c>
      <c r="AJ366" s="289">
        <f>INDEX(Coordinates!$B$2:$B$197,MATCH(G366,Coordinates!$J$2:$J$197,0))</f>
        <v>-2.3675269729999999</v>
      </c>
      <c r="AK366" s="289">
        <f>INDEX(Coordinates!$C$2:$C$197,MATCH(G366,Coordinates!$J$2:$J$197,0))</f>
        <v>34.06035799</v>
      </c>
      <c r="AL366" s="289" t="str">
        <f>IF(ISNUMBER(SEARCH("C", 'Dry_Litterbag Placem_Collection'!T147)),"YES","")</f>
        <v/>
      </c>
      <c r="AM366" s="289" t="str">
        <f>IF(ISNUMBER(SEARCH("H", 'Dry_Litterbag Placem_Collection'!T147)),"YES","")</f>
        <v/>
      </c>
      <c r="AN366" s="289" t="str">
        <f>IF(ISNUMBER(SEARCH("R", 'Dry_Litterbag Placem_Collection'!T147)),"YES","")</f>
        <v/>
      </c>
    </row>
    <row r="367" spans="1:40" ht="15" customHeight="1">
      <c r="A367" s="281" t="s">
        <v>2677</v>
      </c>
      <c r="B367" s="282">
        <f>'Dry_Litterbag Placem_Collection'!A148</f>
        <v>146</v>
      </c>
      <c r="C367" s="282" t="str">
        <f>'Dry_Litterbag Placem_Collection'!B148</f>
        <v xml:space="preserve">Mwantimba
</v>
      </c>
      <c r="D367" s="282" t="s">
        <v>2677</v>
      </c>
      <c r="E367" s="282" t="s">
        <v>20</v>
      </c>
      <c r="F367" s="282">
        <v>3</v>
      </c>
      <c r="G367" s="283" t="str">
        <f>'Dry_Litterbag Placem_Collection'!C148</f>
        <v>Wet_P3_T2</v>
      </c>
      <c r="H367" s="284" t="s">
        <v>2559</v>
      </c>
      <c r="I367" s="292" t="s">
        <v>298</v>
      </c>
      <c r="J367" s="282" t="str">
        <f>IF(ISBLANK('Dry_Litterbag Placem_Collection'!K148),"","R"&amp;""&amp;'Dry_Litterbag Placem_Collection'!K148)</f>
        <v>R13</v>
      </c>
      <c r="K367" s="286">
        <f>IFERROR(INDEX('Green_rooibos initial weight'!$C$5:$C$1749,MATCH(J367, 'Green_rooibos initial weight'!$A$5:$A$1749,0)),"")</f>
        <v>2.2490000000000001</v>
      </c>
      <c r="L367" s="286">
        <f t="shared" si="21"/>
        <v>1.9992000000000001</v>
      </c>
      <c r="M367" s="291"/>
      <c r="N367" s="291"/>
      <c r="O367" s="286">
        <f>IF(IFERROR(INDEX('Both teabags AfterDry'!$D$3:$D$900,MATCH(J367,'Both teabags AfterDry'!$A$3:$A$900,0)),"")="","",(IFERROR(INDEX('Both teabags AfterDry'!$D$3:$D$900,MATCH(J367,'Both teabags AfterDry'!$A$3:$A$900,0)),"")))</f>
        <v>0.68400000000000005</v>
      </c>
      <c r="P367" s="286">
        <f t="shared" si="22"/>
        <v>0.5334000000000001</v>
      </c>
      <c r="Q367" s="291"/>
      <c r="R367" s="291"/>
      <c r="S367" s="287">
        <f>'Dry_Litterbag Placem_Collection'!E148</f>
        <v>42939</v>
      </c>
      <c r="T367" s="287">
        <f>IF('Dry_Litterbag Placem_Collection'!G148="","",'Dry_Litterbag Placem_Collection'!G148)</f>
        <v>43010</v>
      </c>
      <c r="U367" s="288">
        <f t="shared" si="20"/>
        <v>71</v>
      </c>
      <c r="V367" s="286">
        <f t="shared" si="23"/>
        <v>1.4658</v>
      </c>
      <c r="W367" s="286"/>
      <c r="X367" s="289">
        <f>IFERROR(INDEX(Rainfall_Dry!$O$2:$O$217,MATCH(B367, Rainfall_Dry!$A$2:$A$217,0)),"")</f>
        <v>137.19979645800001</v>
      </c>
      <c r="Y367" s="270">
        <v>39.96</v>
      </c>
      <c r="Z367" s="270">
        <v>12.920000000000002</v>
      </c>
      <c r="AA367" s="270">
        <v>47.12</v>
      </c>
      <c r="AB367" s="271" t="s">
        <v>2692</v>
      </c>
      <c r="AC367" s="270">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f>IFERROR(AVERAGE('Dry_Litterbag Placem_Collection'!O148,'Dry_Litterbag Placem_Collection'!R148),"")</f>
        <v>6.1</v>
      </c>
      <c r="AI367" s="290">
        <f>IFERROR(AVERAGE('Dry_Litterbag Placem_Collection'!N148,'Dry_Litterbag Placem_Collection'!Q148),"")</f>
        <v>31</v>
      </c>
      <c r="AJ367" s="289">
        <f>INDEX(Coordinates!$B$2:$B$197,MATCH(G367,Coordinates!$J$2:$J$197,0))</f>
        <v>-2.3675380370000001</v>
      </c>
      <c r="AK367" s="289">
        <f>INDEX(Coordinates!$C$2:$C$197,MATCH(G367,Coordinates!$J$2:$J$197,0))</f>
        <v>34.060381960000001</v>
      </c>
      <c r="AL367" s="289" t="str">
        <f>IF(ISNUMBER(SEARCH("C", 'Dry_Litterbag Placem_Collection'!T148)),"YES","")</f>
        <v/>
      </c>
      <c r="AM367" s="289" t="str">
        <f>IF(ISNUMBER(SEARCH("H", 'Dry_Litterbag Placem_Collection'!T148)),"YES","")</f>
        <v>YES</v>
      </c>
      <c r="AN367" s="289" t="str">
        <f>IF(ISNUMBER(SEARCH("R", 'Dry_Litterbag Placem_Collection'!T148)),"YES","")</f>
        <v/>
      </c>
    </row>
    <row r="368" spans="1:40" ht="15" customHeight="1">
      <c r="A368" s="281" t="s">
        <v>2677</v>
      </c>
      <c r="B368" s="282">
        <f>'Dry_Litterbag Placem_Collection'!A149</f>
        <v>147</v>
      </c>
      <c r="C368" s="282" t="str">
        <f>'Dry_Litterbag Placem_Collection'!B149</f>
        <v xml:space="preserve">Mwantimba
</v>
      </c>
      <c r="D368" s="282" t="s">
        <v>2677</v>
      </c>
      <c r="E368" s="282" t="s">
        <v>20</v>
      </c>
      <c r="F368" s="282">
        <v>3</v>
      </c>
      <c r="G368" s="283" t="str">
        <f>'Dry_Litterbag Placem_Collection'!C149</f>
        <v>Wet_P3_T3</v>
      </c>
      <c r="H368" s="284" t="s">
        <v>2559</v>
      </c>
      <c r="I368" s="292" t="s">
        <v>298</v>
      </c>
      <c r="J368" s="282" t="str">
        <f>IF(ISBLANK('Dry_Litterbag Placem_Collection'!K149),"","R"&amp;""&amp;'Dry_Litterbag Placem_Collection'!K149)</f>
        <v>R832</v>
      </c>
      <c r="K368" s="286">
        <f>IFERROR(INDEX('Green_rooibos initial weight'!$C$5:$C$1749,MATCH(J368, 'Green_rooibos initial weight'!$A$5:$A$1749,0)),"")</f>
        <v>2.2149999999999999</v>
      </c>
      <c r="L368" s="286">
        <f t="shared" si="21"/>
        <v>1.9651999999999998</v>
      </c>
      <c r="M368" s="291"/>
      <c r="N368" s="291"/>
      <c r="O368" s="286">
        <f>IF(IFERROR(INDEX('Both teabags AfterDry'!$D$3:$D$900,MATCH(J368,'Both teabags AfterDry'!$A$3:$A$900,0)),"")="","",(IFERROR(INDEX('Both teabags AfterDry'!$D$3:$D$900,MATCH(J368,'Both teabags AfterDry'!$A$3:$A$900,0)),"")))</f>
        <v>1.7279</v>
      </c>
      <c r="P368" s="286">
        <f t="shared" si="22"/>
        <v>1.5772999999999999</v>
      </c>
      <c r="Q368" s="291"/>
      <c r="R368" s="291"/>
      <c r="S368" s="287">
        <f>'Dry_Litterbag Placem_Collection'!E149</f>
        <v>42939</v>
      </c>
      <c r="T368" s="287">
        <f>IF('Dry_Litterbag Placem_Collection'!G149="","",'Dry_Litterbag Placem_Collection'!G149)</f>
        <v>43010</v>
      </c>
      <c r="U368" s="288">
        <f t="shared" si="20"/>
        <v>71</v>
      </c>
      <c r="V368" s="286">
        <f t="shared" si="23"/>
        <v>0.38789999999999991</v>
      </c>
      <c r="W368" s="286"/>
      <c r="X368" s="289">
        <f>IFERROR(INDEX(Rainfall_Dry!$O$2:$O$217,MATCH(B368, Rainfall_Dry!$A$2:$A$217,0)),"")</f>
        <v>137.19979645800001</v>
      </c>
      <c r="Y368" s="270">
        <v>39.96</v>
      </c>
      <c r="Z368" s="270">
        <v>12.920000000000002</v>
      </c>
      <c r="AA368" s="270">
        <v>47.12</v>
      </c>
      <c r="AB368" s="271" t="s">
        <v>2692</v>
      </c>
      <c r="AC368" s="270">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f>IFERROR(AVERAGE('Dry_Litterbag Placem_Collection'!O149,'Dry_Litterbag Placem_Collection'!R149),"")</f>
        <v>5.6</v>
      </c>
      <c r="AI368" s="290">
        <f>IFERROR(AVERAGE('Dry_Litterbag Placem_Collection'!N149,'Dry_Litterbag Placem_Collection'!Q149),"")</f>
        <v>29.900000000000002</v>
      </c>
      <c r="AJ368" s="289">
        <f>INDEX(Coordinates!$B$2:$B$197,MATCH(G368,Coordinates!$J$2:$J$197,0))</f>
        <v>-2.3675780180000001</v>
      </c>
      <c r="AK368" s="289">
        <f>INDEX(Coordinates!$C$2:$C$197,MATCH(G368,Coordinates!$J$2:$J$197,0))</f>
        <v>34.060323029999999</v>
      </c>
      <c r="AL368" s="289" t="str">
        <f>IF(ISNUMBER(SEARCH("C", 'Dry_Litterbag Placem_Collection'!T149)),"YES","")</f>
        <v/>
      </c>
      <c r="AM368" s="289" t="str">
        <f>IF(ISNUMBER(SEARCH("H", 'Dry_Litterbag Placem_Collection'!T149)),"YES","")</f>
        <v>YES</v>
      </c>
      <c r="AN368" s="289" t="str">
        <f>IF(ISNUMBER(SEARCH("R", 'Dry_Litterbag Placem_Collection'!T149)),"YES","")</f>
        <v/>
      </c>
    </row>
    <row r="369" spans="1:40" ht="15" customHeight="1">
      <c r="A369" s="281" t="s">
        <v>2677</v>
      </c>
      <c r="B369" s="282">
        <f>'Dry_Litterbag Placem_Collection'!A150</f>
        <v>148</v>
      </c>
      <c r="C369" s="282" t="str">
        <f>'Dry_Litterbag Placem_Collection'!B150</f>
        <v xml:space="preserve">Mwantimba
</v>
      </c>
      <c r="D369" s="282" t="s">
        <v>2677</v>
      </c>
      <c r="E369" s="282" t="s">
        <v>20</v>
      </c>
      <c r="F369" s="282">
        <v>3</v>
      </c>
      <c r="G369" s="283" t="str">
        <f>'Dry_Litterbag Placem_Collection'!C150</f>
        <v>Wet_P3_T4</v>
      </c>
      <c r="H369" s="284" t="s">
        <v>2559</v>
      </c>
      <c r="I369" s="292" t="s">
        <v>298</v>
      </c>
      <c r="J369" s="282" t="str">
        <f>IF(ISBLANK('Dry_Litterbag Placem_Collection'!K150),"","R"&amp;""&amp;'Dry_Litterbag Placem_Collection'!K150)</f>
        <v>R823</v>
      </c>
      <c r="K369" s="286">
        <f>IFERROR(INDEX('Green_rooibos initial weight'!$C$5:$C$1749,MATCH(J369, 'Green_rooibos initial weight'!$A$5:$A$1749,0)),"")</f>
        <v>2.214</v>
      </c>
      <c r="L369" s="286">
        <f t="shared" si="21"/>
        <v>1.9641999999999999</v>
      </c>
      <c r="M369" s="291"/>
      <c r="N369" s="291"/>
      <c r="O369" s="286" t="str">
        <f>IF(IFERROR(INDEX('Both teabags AfterDry'!$D$3:$D$900,MATCH(J369,'Both teabags AfterDry'!$A$3:$A$900,0)),"")="","",(IFERROR(INDEX('Both teabags AfterDry'!$D$3:$D$900,MATCH(J369,'Both teabags AfterDry'!$A$3:$A$900,0)),"")))</f>
        <v/>
      </c>
      <c r="P369" s="286" t="str">
        <f t="shared" si="22"/>
        <v/>
      </c>
      <c r="Q369" s="291"/>
      <c r="R369" s="291"/>
      <c r="S369" s="287">
        <f>'Dry_Litterbag Placem_Collection'!E150</f>
        <v>42939</v>
      </c>
      <c r="T369" s="287">
        <f>IF('Dry_Litterbag Placem_Collection'!G150="","",'Dry_Litterbag Placem_Collection'!G150)</f>
        <v>43010</v>
      </c>
      <c r="U369" s="288">
        <f t="shared" si="20"/>
        <v>71</v>
      </c>
      <c r="V369" s="286" t="str">
        <f t="shared" si="23"/>
        <v/>
      </c>
      <c r="W369" s="286"/>
      <c r="X369" s="289">
        <f>IFERROR(INDEX(Rainfall_Dry!$O$2:$O$217,MATCH(B369, Rainfall_Dry!$A$2:$A$217,0)),"")</f>
        <v>137.19979645800001</v>
      </c>
      <c r="Y369" s="270">
        <v>39.96</v>
      </c>
      <c r="Z369" s="270">
        <v>12.920000000000002</v>
      </c>
      <c r="AA369" s="270">
        <v>47.12</v>
      </c>
      <c r="AB369" s="271" t="s">
        <v>2692</v>
      </c>
      <c r="AC369" s="270">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f>IFERROR(AVERAGE('Dry_Litterbag Placem_Collection'!O150,'Dry_Litterbag Placem_Collection'!R150),"")</f>
        <v>6.5</v>
      </c>
      <c r="AI369" s="290">
        <f>IFERROR(AVERAGE('Dry_Litterbag Placem_Collection'!N150,'Dry_Litterbag Placem_Collection'!Q150),"")</f>
        <v>31.6</v>
      </c>
      <c r="AJ369" s="289">
        <f>INDEX(Coordinates!$B$2:$B$197,MATCH(G369,Coordinates!$J$2:$J$197,0))</f>
        <v>-2.3676269689999998</v>
      </c>
      <c r="AK369" s="289">
        <f>INDEX(Coordinates!$C$2:$C$197,MATCH(G369,Coordinates!$J$2:$J$197,0))</f>
        <v>34.060310960000002</v>
      </c>
      <c r="AL369" s="289" t="str">
        <f>IF(ISNUMBER(SEARCH("C", 'Dry_Litterbag Placem_Collection'!T150)),"YES","")</f>
        <v>YES</v>
      </c>
      <c r="AM369" s="289" t="str">
        <f>IF(ISNUMBER(SEARCH("H", 'Dry_Litterbag Placem_Collection'!T150)),"YES","")</f>
        <v>YES</v>
      </c>
      <c r="AN369" s="289" t="str">
        <f>IF(ISNUMBER(SEARCH("R", 'Dry_Litterbag Placem_Collection'!T150)),"YES","")</f>
        <v/>
      </c>
    </row>
    <row r="370" spans="1:40" ht="15" customHeight="1">
      <c r="A370" s="281" t="s">
        <v>2677</v>
      </c>
      <c r="B370" s="282">
        <f>'Dry_Litterbag Placem_Collection'!A151</f>
        <v>149</v>
      </c>
      <c r="C370" s="282" t="str">
        <f>'Dry_Litterbag Placem_Collection'!B151</f>
        <v xml:space="preserve">Mwantimba
</v>
      </c>
      <c r="D370" s="282" t="s">
        <v>2677</v>
      </c>
      <c r="E370" s="282" t="s">
        <v>20</v>
      </c>
      <c r="F370" s="282">
        <v>3</v>
      </c>
      <c r="G370" s="283" t="str">
        <f>'Dry_Litterbag Placem_Collection'!C151</f>
        <v>Wet_P3_T5</v>
      </c>
      <c r="H370" s="284" t="s">
        <v>2559</v>
      </c>
      <c r="I370" s="292" t="s">
        <v>298</v>
      </c>
      <c r="J370" s="282" t="str">
        <f>IF(ISBLANK('Dry_Litterbag Placem_Collection'!K151),"","R"&amp;""&amp;'Dry_Litterbag Placem_Collection'!K151)</f>
        <v>R703</v>
      </c>
      <c r="K370" s="286">
        <f>IFERROR(INDEX('Green_rooibos initial weight'!$C$5:$C$1749,MATCH(J370, 'Green_rooibos initial weight'!$A$5:$A$1749,0)),"")</f>
        <v>2.1379999999999999</v>
      </c>
      <c r="L370" s="286">
        <f t="shared" si="21"/>
        <v>1.8881999999999999</v>
      </c>
      <c r="M370" s="291"/>
      <c r="N370" s="291"/>
      <c r="O370" s="286">
        <f>IF(IFERROR(INDEX('Both teabags AfterDry'!$D$3:$D$900,MATCH(J370,'Both teabags AfterDry'!$A$3:$A$900,0)),"")="","",(IFERROR(INDEX('Both teabags AfterDry'!$D$3:$D$900,MATCH(J370,'Both teabags AfterDry'!$A$3:$A$900,0)),"")))</f>
        <v>1.9032</v>
      </c>
      <c r="P370" s="286">
        <f t="shared" si="22"/>
        <v>1.7525999999999999</v>
      </c>
      <c r="Q370" s="291"/>
      <c r="R370" s="291"/>
      <c r="S370" s="287">
        <f>'Dry_Litterbag Placem_Collection'!E151</f>
        <v>42939</v>
      </c>
      <c r="T370" s="287">
        <f>IF('Dry_Litterbag Placem_Collection'!G151="","",'Dry_Litterbag Placem_Collection'!G151)</f>
        <v>43010</v>
      </c>
      <c r="U370" s="288">
        <f t="shared" si="20"/>
        <v>71</v>
      </c>
      <c r="V370" s="286">
        <f t="shared" si="23"/>
        <v>0.13559999999999994</v>
      </c>
      <c r="W370" s="286"/>
      <c r="X370" s="289">
        <f>IFERROR(INDEX(Rainfall_Dry!$O$2:$O$217,MATCH(B370, Rainfall_Dry!$A$2:$A$217,0)),"")</f>
        <v>137.19979645800001</v>
      </c>
      <c r="Y370" s="270">
        <v>39.96</v>
      </c>
      <c r="Z370" s="270">
        <v>12.920000000000002</v>
      </c>
      <c r="AA370" s="270">
        <v>47.12</v>
      </c>
      <c r="AB370" s="271" t="s">
        <v>2692</v>
      </c>
      <c r="AC370" s="270">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f>IFERROR(AVERAGE('Dry_Litterbag Placem_Collection'!O151,'Dry_Litterbag Placem_Collection'!R151),"")</f>
        <v>6.3000000000000007</v>
      </c>
      <c r="AI370" s="290">
        <f>IFERROR(AVERAGE('Dry_Litterbag Placem_Collection'!N151,'Dry_Litterbag Placem_Collection'!Q151),"")</f>
        <v>31</v>
      </c>
      <c r="AJ370" s="289">
        <f>INDEX(Coordinates!$B$2:$B$197,MATCH(G370,Coordinates!$J$2:$J$197,0))</f>
        <v>-2.3677179960000001</v>
      </c>
      <c r="AK370" s="289">
        <f>INDEX(Coordinates!$C$2:$C$197,MATCH(G370,Coordinates!$J$2:$J$197,0))</f>
        <v>34.060324960000003</v>
      </c>
      <c r="AL370" s="289" t="str">
        <f>IF(ISNUMBER(SEARCH("C", 'Dry_Litterbag Placem_Collection'!T151)),"YES","")</f>
        <v/>
      </c>
      <c r="AM370" s="289" t="str">
        <f>IF(ISNUMBER(SEARCH("H", 'Dry_Litterbag Placem_Collection'!T151)),"YES","")</f>
        <v/>
      </c>
      <c r="AN370" s="289" t="str">
        <f>IF(ISNUMBER(SEARCH("R", 'Dry_Litterbag Placem_Collection'!T151)),"YES","")</f>
        <v/>
      </c>
    </row>
    <row r="371" spans="1:40" ht="15" customHeight="1">
      <c r="A371" s="281" t="s">
        <v>2677</v>
      </c>
      <c r="B371" s="282">
        <f>'Dry_Litterbag Placem_Collection'!A152</f>
        <v>150</v>
      </c>
      <c r="C371" s="282" t="str">
        <f>'Dry_Litterbag Placem_Collection'!B152</f>
        <v xml:space="preserve">Mwantimba
</v>
      </c>
      <c r="D371" s="282" t="s">
        <v>2677</v>
      </c>
      <c r="E371" s="282" t="s">
        <v>20</v>
      </c>
      <c r="F371" s="282">
        <v>3</v>
      </c>
      <c r="G371" s="283" t="str">
        <f>'Dry_Litterbag Placem_Collection'!C152</f>
        <v>Wet_P3_T6</v>
      </c>
      <c r="H371" s="284" t="s">
        <v>2559</v>
      </c>
      <c r="I371" s="292" t="s">
        <v>298</v>
      </c>
      <c r="J371" s="282" t="str">
        <f>IF(ISBLANK('Dry_Litterbag Placem_Collection'!K152),"","R"&amp;""&amp;'Dry_Litterbag Placem_Collection'!K152)</f>
        <v>R668</v>
      </c>
      <c r="K371" s="286">
        <f>IFERROR(INDEX('Green_rooibos initial weight'!$C$5:$C$1749,MATCH(J371, 'Green_rooibos initial weight'!$A$5:$A$1749,0)),"")</f>
        <v>2.1419999999999999</v>
      </c>
      <c r="L371" s="286">
        <f t="shared" si="21"/>
        <v>1.8921999999999999</v>
      </c>
      <c r="M371" s="291"/>
      <c r="N371" s="291"/>
      <c r="O371" s="286" t="str">
        <f>IF(IFERROR(INDEX('Both teabags AfterDry'!$D$3:$D$900,MATCH(J371,'Both teabags AfterDry'!$A$3:$A$900,0)),"")="","",(IFERROR(INDEX('Both teabags AfterDry'!$D$3:$D$900,MATCH(J371,'Both teabags AfterDry'!$A$3:$A$900,0)),"")))</f>
        <v/>
      </c>
      <c r="P371" s="286" t="str">
        <f t="shared" si="22"/>
        <v/>
      </c>
      <c r="Q371" s="291"/>
      <c r="R371" s="291"/>
      <c r="S371" s="287">
        <f>'Dry_Litterbag Placem_Collection'!E152</f>
        <v>42939</v>
      </c>
      <c r="T371" s="287">
        <f>IF('Dry_Litterbag Placem_Collection'!G152="","",'Dry_Litterbag Placem_Collection'!G152)</f>
        <v>43010</v>
      </c>
      <c r="U371" s="288">
        <f t="shared" si="20"/>
        <v>71</v>
      </c>
      <c r="V371" s="286" t="str">
        <f t="shared" si="23"/>
        <v/>
      </c>
      <c r="W371" s="286"/>
      <c r="X371" s="289">
        <f>IFERROR(INDEX(Rainfall_Dry!$O$2:$O$217,MATCH(B371, Rainfall_Dry!$A$2:$A$217,0)),"")</f>
        <v>137.19979645800001</v>
      </c>
      <c r="Y371" s="270">
        <v>39.96</v>
      </c>
      <c r="Z371" s="270">
        <v>12.920000000000002</v>
      </c>
      <c r="AA371" s="270">
        <v>47.12</v>
      </c>
      <c r="AB371" s="271" t="s">
        <v>2692</v>
      </c>
      <c r="AC371" s="270">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f>IFERROR(AVERAGE('Dry_Litterbag Placem_Collection'!O152,'Dry_Litterbag Placem_Collection'!R152),"")</f>
        <v>6.1999999999999993</v>
      </c>
      <c r="AI371" s="290">
        <f>IFERROR(AVERAGE('Dry_Litterbag Placem_Collection'!N152,'Dry_Litterbag Placem_Collection'!Q152),"")</f>
        <v>30.8</v>
      </c>
      <c r="AJ371" s="289">
        <f>INDEX(Coordinates!$B$2:$B$197,MATCH(G371,Coordinates!$J$2:$J$197,0))</f>
        <v>-2.3675230329999999</v>
      </c>
      <c r="AK371" s="289">
        <f>INDEX(Coordinates!$C$2:$C$197,MATCH(G371,Coordinates!$J$2:$J$197,0))</f>
        <v>34.060512969999998</v>
      </c>
      <c r="AL371" s="289" t="str">
        <f>IF(ISNUMBER(SEARCH("C", 'Dry_Litterbag Placem_Collection'!T152)),"YES","")</f>
        <v/>
      </c>
      <c r="AM371" s="289" t="str">
        <f>IF(ISNUMBER(SEARCH("H", 'Dry_Litterbag Placem_Collection'!T152)),"YES","")</f>
        <v>YES</v>
      </c>
      <c r="AN371" s="289" t="str">
        <f>IF(ISNUMBER(SEARCH("R", 'Dry_Litterbag Placem_Collection'!T152)),"YES","")</f>
        <v/>
      </c>
    </row>
    <row r="372" spans="1:40" ht="15" customHeight="1">
      <c r="A372" s="281" t="s">
        <v>2677</v>
      </c>
      <c r="B372" s="282">
        <f>'Dry_Litterbag Placem_Collection'!A153</f>
        <v>151</v>
      </c>
      <c r="C372" s="282" t="str">
        <f>'Dry_Litterbag Placem_Collection'!B153</f>
        <v xml:space="preserve">Mwantimba
</v>
      </c>
      <c r="D372" s="282" t="s">
        <v>2677</v>
      </c>
      <c r="E372" s="282" t="s">
        <v>20</v>
      </c>
      <c r="F372" s="282">
        <v>3</v>
      </c>
      <c r="G372" s="283" t="str">
        <f>'Dry_Litterbag Placem_Collection'!C153</f>
        <v>Wet_P3_T7</v>
      </c>
      <c r="H372" s="284" t="s">
        <v>2559</v>
      </c>
      <c r="I372" s="292" t="s">
        <v>298</v>
      </c>
      <c r="J372" s="282" t="str">
        <f>IF(ISBLANK('Dry_Litterbag Placem_Collection'!K153),"","R"&amp;""&amp;'Dry_Litterbag Placem_Collection'!K153)</f>
        <v/>
      </c>
      <c r="K372" s="286" t="str">
        <f>IFERROR(INDEX('Green_rooibos initial weight'!$C$5:$C$1749,MATCH(J372, 'Green_rooibos initial weight'!$A$5:$A$1749,0)),"")</f>
        <v/>
      </c>
      <c r="L372" s="286" t="str">
        <f t="shared" si="21"/>
        <v/>
      </c>
      <c r="M372" s="291"/>
      <c r="N372" s="291"/>
      <c r="O372" s="286" t="str">
        <f>IF(IFERROR(INDEX('Both teabags AfterDry'!$D$3:$D$900,MATCH(J372,'Both teabags AfterDry'!$A$3:$A$900,0)),"")="","",(IFERROR(INDEX('Both teabags AfterDry'!$D$3:$D$900,MATCH(J372,'Both teabags AfterDry'!$A$3:$A$900,0)),"")))</f>
        <v/>
      </c>
      <c r="P372" s="286" t="str">
        <f t="shared" si="22"/>
        <v/>
      </c>
      <c r="Q372" s="291"/>
      <c r="R372" s="291"/>
      <c r="S372" s="287">
        <f>'Dry_Litterbag Placem_Collection'!E153</f>
        <v>0</v>
      </c>
      <c r="T372" s="287" t="str">
        <f>IF('Dry_Litterbag Placem_Collection'!G153="","",'Dry_Litterbag Placem_Collection'!G153)</f>
        <v/>
      </c>
      <c r="U372" s="288" t="str">
        <f t="shared" si="20"/>
        <v/>
      </c>
      <c r="V372" s="286" t="str">
        <f t="shared" si="23"/>
        <v/>
      </c>
      <c r="W372" s="286"/>
      <c r="X372" s="289" t="str">
        <f>IFERROR(INDEX(Rainfall_Dry!$O$2:$O$217,MATCH(B372, Rainfall_Dry!$A$2:$A$217,0)),"")</f>
        <v/>
      </c>
      <c r="Y372" s="270">
        <v>39.96</v>
      </c>
      <c r="Z372" s="270">
        <v>12.920000000000002</v>
      </c>
      <c r="AA372" s="270">
        <v>47.12</v>
      </c>
      <c r="AB372" s="271" t="s">
        <v>2692</v>
      </c>
      <c r="AC372" s="270">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t="str">
        <f>IFERROR(AVERAGE('Dry_Litterbag Placem_Collection'!O153,'Dry_Litterbag Placem_Collection'!R153),"")</f>
        <v/>
      </c>
      <c r="AI372" s="290" t="str">
        <f>IFERROR(AVERAGE('Dry_Litterbag Placem_Collection'!N153,'Dry_Litterbag Placem_Collection'!Q153),"")</f>
        <v/>
      </c>
      <c r="AJ372" s="289">
        <f>INDEX(Coordinates!$B$2:$B$197,MATCH(G372,Coordinates!$J$2:$J$197,0))</f>
        <v>-2.3673460070000001</v>
      </c>
      <c r="AK372" s="289">
        <f>INDEX(Coordinates!$C$2:$C$197,MATCH(G372,Coordinates!$J$2:$J$197,0))</f>
        <v>34.060310039999997</v>
      </c>
      <c r="AL372" s="289" t="str">
        <f>IF(ISNUMBER(SEARCH("C", 'Dry_Litterbag Placem_Collection'!T153)),"YES","")</f>
        <v/>
      </c>
      <c r="AM372" s="289" t="str">
        <f>IF(ISNUMBER(SEARCH("H", 'Dry_Litterbag Placem_Collection'!T153)),"YES","")</f>
        <v/>
      </c>
      <c r="AN372" s="289" t="str">
        <f>IF(ISNUMBER(SEARCH("R", 'Dry_Litterbag Placem_Collection'!T153)),"YES","")</f>
        <v/>
      </c>
    </row>
    <row r="373" spans="1:40" ht="15" customHeight="1">
      <c r="A373" s="281" t="s">
        <v>2677</v>
      </c>
      <c r="B373" s="282">
        <f>'Dry_Litterbag Placem_Collection'!A154</f>
        <v>152</v>
      </c>
      <c r="C373" s="282" t="str">
        <f>'Dry_Litterbag Placem_Collection'!B154</f>
        <v xml:space="preserve">Mwantimba
</v>
      </c>
      <c r="D373" s="282" t="s">
        <v>2677</v>
      </c>
      <c r="E373" s="282" t="s">
        <v>20</v>
      </c>
      <c r="F373" s="282">
        <v>3</v>
      </c>
      <c r="G373" s="283" t="str">
        <f>'Dry_Litterbag Placem_Collection'!C154</f>
        <v>Wet_P3_T8</v>
      </c>
      <c r="H373" s="284" t="s">
        <v>2559</v>
      </c>
      <c r="I373" s="292" t="s">
        <v>298</v>
      </c>
      <c r="J373" s="282" t="str">
        <f>IF(ISBLANK('Dry_Litterbag Placem_Collection'!K154),"","R"&amp;""&amp;'Dry_Litterbag Placem_Collection'!K154)</f>
        <v>R788</v>
      </c>
      <c r="K373" s="286">
        <f>IFERROR(INDEX('Green_rooibos initial weight'!$C$5:$C$1749,MATCH(J373, 'Green_rooibos initial weight'!$A$5:$A$1749,0)),"")</f>
        <v>2.1869999999999998</v>
      </c>
      <c r="L373" s="286">
        <f t="shared" si="21"/>
        <v>1.9371999999999998</v>
      </c>
      <c r="M373" s="291"/>
      <c r="N373" s="291"/>
      <c r="O373" s="286">
        <f>IF(IFERROR(INDEX('Both teabags AfterDry'!$D$3:$D$900,MATCH(J373,'Both teabags AfterDry'!$A$3:$A$900,0)),"")="","",(IFERROR(INDEX('Both teabags AfterDry'!$D$3:$D$900,MATCH(J373,'Both teabags AfterDry'!$A$3:$A$900,0)),"")))</f>
        <v>0.43190000000000001</v>
      </c>
      <c r="P373" s="286">
        <f t="shared" si="22"/>
        <v>0.28129999999999999</v>
      </c>
      <c r="Q373" s="291"/>
      <c r="R373" s="291"/>
      <c r="S373" s="287">
        <f>'Dry_Litterbag Placem_Collection'!E154</f>
        <v>42939</v>
      </c>
      <c r="T373" s="287">
        <f>IF('Dry_Litterbag Placem_Collection'!G154="","",'Dry_Litterbag Placem_Collection'!G154)</f>
        <v>43010</v>
      </c>
      <c r="U373" s="288">
        <f t="shared" si="20"/>
        <v>71</v>
      </c>
      <c r="V373" s="286">
        <f t="shared" si="23"/>
        <v>1.6558999999999999</v>
      </c>
      <c r="W373" s="286"/>
      <c r="X373" s="289">
        <f>IFERROR(INDEX(Rainfall_Dry!$O$2:$O$217,MATCH(B373, Rainfall_Dry!$A$2:$A$217,0)),"")</f>
        <v>137.19979645800001</v>
      </c>
      <c r="Y373" s="270">
        <v>39.96</v>
      </c>
      <c r="Z373" s="270">
        <v>12.920000000000002</v>
      </c>
      <c r="AA373" s="270">
        <v>47.12</v>
      </c>
      <c r="AB373" s="271" t="s">
        <v>2692</v>
      </c>
      <c r="AC373" s="270">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f>IFERROR(AVERAGE('Dry_Litterbag Placem_Collection'!O154,'Dry_Litterbag Placem_Collection'!R154),"")</f>
        <v>6.4</v>
      </c>
      <c r="AI373" s="290">
        <f>IFERROR(AVERAGE('Dry_Litterbag Placem_Collection'!N154,'Dry_Litterbag Placem_Collection'!Q154),"")</f>
        <v>28.45</v>
      </c>
      <c r="AJ373" s="289">
        <f>INDEX(Coordinates!$B$2:$B$197,MATCH(G373,Coordinates!$J$2:$J$197,0))</f>
        <v>-2.367543988</v>
      </c>
      <c r="AK373" s="289">
        <f>INDEX(Coordinates!$C$2:$C$197,MATCH(G373,Coordinates!$J$2:$J$197,0))</f>
        <v>34.060168969999999</v>
      </c>
      <c r="AL373" s="289" t="str">
        <f>IF(ISNUMBER(SEARCH("C", 'Dry_Litterbag Placem_Collection'!T154)),"YES","")</f>
        <v/>
      </c>
      <c r="AM373" s="289" t="str">
        <f>IF(ISNUMBER(SEARCH("H", 'Dry_Litterbag Placem_Collection'!T154)),"YES","")</f>
        <v>YES</v>
      </c>
      <c r="AN373" s="289" t="str">
        <f>IF(ISNUMBER(SEARCH("R", 'Dry_Litterbag Placem_Collection'!T154)),"YES","")</f>
        <v/>
      </c>
    </row>
    <row r="374" spans="1:40" ht="15" customHeight="1">
      <c r="A374" s="281" t="s">
        <v>2677</v>
      </c>
      <c r="B374" s="282">
        <f>'Dry_Litterbag Placem_Collection'!A155</f>
        <v>153</v>
      </c>
      <c r="C374" s="282" t="str">
        <f>'Dry_Litterbag Placem_Collection'!B155</f>
        <v xml:space="preserve">Mwantimba
</v>
      </c>
      <c r="D374" s="282" t="s">
        <v>2677</v>
      </c>
      <c r="E374" s="282" t="s">
        <v>20</v>
      </c>
      <c r="F374" s="282">
        <v>4</v>
      </c>
      <c r="G374" s="283" t="str">
        <f>'Dry_Litterbag Placem_Collection'!C155</f>
        <v>Wet_P4_T1</v>
      </c>
      <c r="H374" s="284" t="s">
        <v>2559</v>
      </c>
      <c r="I374" s="292" t="s">
        <v>298</v>
      </c>
      <c r="J374" s="282" t="str">
        <f>IF(ISBLANK('Dry_Litterbag Placem_Collection'!K155),"","R"&amp;""&amp;'Dry_Litterbag Placem_Collection'!K155)</f>
        <v>R735</v>
      </c>
      <c r="K374" s="286">
        <f>IFERROR(INDEX('Green_rooibos initial weight'!$C$5:$C$1749,MATCH(J374, 'Green_rooibos initial weight'!$A$5:$A$1749,0)),"")</f>
        <v>2.12</v>
      </c>
      <c r="L374" s="286">
        <f t="shared" si="21"/>
        <v>1.8702000000000001</v>
      </c>
      <c r="M374" s="291"/>
      <c r="N374" s="291"/>
      <c r="O374" s="286">
        <f>IF(IFERROR(INDEX('Both teabags AfterDry'!$D$3:$D$900,MATCH(J374,'Both teabags AfterDry'!$A$3:$A$900,0)),"")="","",(IFERROR(INDEX('Both teabags AfterDry'!$D$3:$D$900,MATCH(J374,'Both teabags AfterDry'!$A$3:$A$900,0)),"")))</f>
        <v>1.0566</v>
      </c>
      <c r="P374" s="286">
        <f t="shared" si="22"/>
        <v>0.90599999999999992</v>
      </c>
      <c r="Q374" s="291"/>
      <c r="R374" s="291"/>
      <c r="S374" s="287">
        <f>'Dry_Litterbag Placem_Collection'!E155</f>
        <v>42939</v>
      </c>
      <c r="T374" s="287">
        <f>IF('Dry_Litterbag Placem_Collection'!G155="","",'Dry_Litterbag Placem_Collection'!G155)</f>
        <v>43010</v>
      </c>
      <c r="U374" s="288">
        <f t="shared" si="20"/>
        <v>71</v>
      </c>
      <c r="V374" s="286">
        <f t="shared" si="23"/>
        <v>0.96420000000000017</v>
      </c>
      <c r="W374" s="286"/>
      <c r="X374" s="289">
        <f>IFERROR(INDEX(Rainfall_Dry!$O$2:$O$217,MATCH(B374, Rainfall_Dry!$A$2:$A$217,0)),"")</f>
        <v>137.19979645800001</v>
      </c>
      <c r="Y374" s="270">
        <v>27.96</v>
      </c>
      <c r="Z374" s="270">
        <v>4.9200000000000017</v>
      </c>
      <c r="AA374" s="270">
        <v>67.12</v>
      </c>
      <c r="AB374" s="271" t="s">
        <v>2688</v>
      </c>
      <c r="AC374" s="270">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f>IFERROR(AVERAGE('Dry_Litterbag Placem_Collection'!O155,'Dry_Litterbag Placem_Collection'!R155),"")</f>
        <v>5.65</v>
      </c>
      <c r="AI374" s="290">
        <f>IFERROR(AVERAGE('Dry_Litterbag Placem_Collection'!N155,'Dry_Litterbag Placem_Collection'!Q155),"")</f>
        <v>31.65</v>
      </c>
      <c r="AJ374" s="289">
        <f>INDEX(Coordinates!$B$2:$B$197,MATCH(G374,Coordinates!$J$2:$J$197,0))</f>
        <v>-2.3676780150000001</v>
      </c>
      <c r="AK374" s="289">
        <f>INDEX(Coordinates!$C$2:$C$197,MATCH(G374,Coordinates!$J$2:$J$197,0))</f>
        <v>34.05937797</v>
      </c>
      <c r="AL374" s="289" t="str">
        <f>IF(ISNUMBER(SEARCH("C", 'Dry_Litterbag Placem_Collection'!T155)),"YES","")</f>
        <v>YES</v>
      </c>
      <c r="AM374" s="289" t="str">
        <f>IF(ISNUMBER(SEARCH("H", 'Dry_Litterbag Placem_Collection'!T155)),"YES","")</f>
        <v>YES</v>
      </c>
      <c r="AN374" s="289" t="str">
        <f>IF(ISNUMBER(SEARCH("R", 'Dry_Litterbag Placem_Collection'!T155)),"YES","")</f>
        <v/>
      </c>
    </row>
    <row r="375" spans="1:40" ht="15" customHeight="1">
      <c r="A375" s="281" t="s">
        <v>2677</v>
      </c>
      <c r="B375" s="282">
        <f>'Dry_Litterbag Placem_Collection'!A156</f>
        <v>154</v>
      </c>
      <c r="C375" s="282" t="str">
        <f>'Dry_Litterbag Placem_Collection'!B156</f>
        <v xml:space="preserve">Mwantimba
</v>
      </c>
      <c r="D375" s="282" t="s">
        <v>2677</v>
      </c>
      <c r="E375" s="282" t="s">
        <v>20</v>
      </c>
      <c r="F375" s="282">
        <v>4</v>
      </c>
      <c r="G375" s="283" t="str">
        <f>'Dry_Litterbag Placem_Collection'!C156</f>
        <v>Wet_P4_T2</v>
      </c>
      <c r="H375" s="284" t="s">
        <v>2559</v>
      </c>
      <c r="I375" s="292" t="s">
        <v>298</v>
      </c>
      <c r="J375" s="282" t="str">
        <f>IF(ISBLANK('Dry_Litterbag Placem_Collection'!K156),"","R"&amp;""&amp;'Dry_Litterbag Placem_Collection'!K156)</f>
        <v>R836</v>
      </c>
      <c r="K375" s="286">
        <f>IFERROR(INDEX('Green_rooibos initial weight'!$C$5:$C$1749,MATCH(J375, 'Green_rooibos initial weight'!$A$5:$A$1749,0)),"")</f>
        <v>2.2000000000000002</v>
      </c>
      <c r="L375" s="286">
        <f t="shared" si="21"/>
        <v>1.9502000000000002</v>
      </c>
      <c r="M375" s="291"/>
      <c r="N375" s="291"/>
      <c r="O375" s="286">
        <f>IF(IFERROR(INDEX('Both teabags AfterDry'!$D$3:$D$900,MATCH(J375,'Both teabags AfterDry'!$A$3:$A$900,0)),"")="","",(IFERROR(INDEX('Both teabags AfterDry'!$D$3:$D$900,MATCH(J375,'Both teabags AfterDry'!$A$3:$A$900,0)),"")))</f>
        <v>0.62509999999999999</v>
      </c>
      <c r="P375" s="286">
        <f t="shared" si="22"/>
        <v>0.47449999999999998</v>
      </c>
      <c r="Q375" s="291"/>
      <c r="R375" s="291"/>
      <c r="S375" s="287">
        <f>'Dry_Litterbag Placem_Collection'!E156</f>
        <v>42939</v>
      </c>
      <c r="T375" s="287">
        <f>IF('Dry_Litterbag Placem_Collection'!G156="","",'Dry_Litterbag Placem_Collection'!G156)</f>
        <v>43010</v>
      </c>
      <c r="U375" s="288">
        <f t="shared" si="20"/>
        <v>71</v>
      </c>
      <c r="V375" s="286">
        <f t="shared" si="23"/>
        <v>1.4757000000000002</v>
      </c>
      <c r="W375" s="286"/>
      <c r="X375" s="289">
        <f>IFERROR(INDEX(Rainfall_Dry!$O$2:$O$217,MATCH(B375, Rainfall_Dry!$A$2:$A$217,0)),"")</f>
        <v>137.19979645800001</v>
      </c>
      <c r="Y375" s="270">
        <v>27.96</v>
      </c>
      <c r="Z375" s="270">
        <v>4.9200000000000017</v>
      </c>
      <c r="AA375" s="270">
        <v>67.12</v>
      </c>
      <c r="AB375" s="271" t="s">
        <v>2688</v>
      </c>
      <c r="AC375" s="270">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f>IFERROR(AVERAGE('Dry_Litterbag Placem_Collection'!O156,'Dry_Litterbag Placem_Collection'!R156),"")</f>
        <v>4.05</v>
      </c>
      <c r="AI375" s="290">
        <f>IFERROR(AVERAGE('Dry_Litterbag Placem_Collection'!N156,'Dry_Litterbag Placem_Collection'!Q156),"")</f>
        <v>30.45</v>
      </c>
      <c r="AJ375" s="289">
        <f>INDEX(Coordinates!$B$2:$B$197,MATCH(G375,Coordinates!$J$2:$J$197,0))</f>
        <v>-2.3677299820000002</v>
      </c>
      <c r="AK375" s="289">
        <f>INDEX(Coordinates!$C$2:$C$197,MATCH(G375,Coordinates!$J$2:$J$197,0))</f>
        <v>34.059351990000003</v>
      </c>
      <c r="AL375" s="289" t="str">
        <f>IF(ISNUMBER(SEARCH("C", 'Dry_Litterbag Placem_Collection'!T156)),"YES","")</f>
        <v/>
      </c>
      <c r="AM375" s="289" t="str">
        <f>IF(ISNUMBER(SEARCH("H", 'Dry_Litterbag Placem_Collection'!T156)),"YES","")</f>
        <v>YES</v>
      </c>
      <c r="AN375" s="289" t="str">
        <f>IF(ISNUMBER(SEARCH("R", 'Dry_Litterbag Placem_Collection'!T156)),"YES","")</f>
        <v/>
      </c>
    </row>
    <row r="376" spans="1:40" ht="15" customHeight="1">
      <c r="A376" s="281" t="s">
        <v>2677</v>
      </c>
      <c r="B376" s="282">
        <f>'Dry_Litterbag Placem_Collection'!A157</f>
        <v>155</v>
      </c>
      <c r="C376" s="282" t="str">
        <f>'Dry_Litterbag Placem_Collection'!B157</f>
        <v xml:space="preserve">Mwantimba
</v>
      </c>
      <c r="D376" s="282" t="s">
        <v>2677</v>
      </c>
      <c r="E376" s="282" t="s">
        <v>20</v>
      </c>
      <c r="F376" s="282">
        <v>4</v>
      </c>
      <c r="G376" s="283" t="str">
        <f>'Dry_Litterbag Placem_Collection'!C157</f>
        <v>Wet_P4_T3</v>
      </c>
      <c r="H376" s="284" t="s">
        <v>2559</v>
      </c>
      <c r="I376" s="292" t="s">
        <v>298</v>
      </c>
      <c r="J376" s="282" t="str">
        <f>IF(ISBLANK('Dry_Litterbag Placem_Collection'!K157),"","R"&amp;""&amp;'Dry_Litterbag Placem_Collection'!K157)</f>
        <v>R337</v>
      </c>
      <c r="K376" s="286">
        <f>IFERROR(INDEX('Green_rooibos initial weight'!$C$5:$C$1749,MATCH(J376, 'Green_rooibos initial weight'!$A$5:$A$1749,0)),"")</f>
        <v>2.2309999999999999</v>
      </c>
      <c r="L376" s="286">
        <f t="shared" si="21"/>
        <v>1.9811999999999999</v>
      </c>
      <c r="M376" s="291"/>
      <c r="N376" s="291"/>
      <c r="O376" s="286">
        <f>IF(IFERROR(INDEX('Both teabags AfterDry'!$D$3:$D$900,MATCH(J376,'Both teabags AfterDry'!$A$3:$A$900,0)),"")="","",(IFERROR(INDEX('Both teabags AfterDry'!$D$3:$D$900,MATCH(J376,'Both teabags AfterDry'!$A$3:$A$900,0)),"")))</f>
        <v>1.8893</v>
      </c>
      <c r="P376" s="286">
        <f t="shared" si="22"/>
        <v>1.7386999999999999</v>
      </c>
      <c r="Q376" s="291"/>
      <c r="R376" s="291"/>
      <c r="S376" s="287">
        <f>'Dry_Litterbag Placem_Collection'!E157</f>
        <v>42939</v>
      </c>
      <c r="T376" s="287">
        <f>IF('Dry_Litterbag Placem_Collection'!G157="","",'Dry_Litterbag Placem_Collection'!G157)</f>
        <v>43010</v>
      </c>
      <c r="U376" s="288">
        <f t="shared" si="20"/>
        <v>71</v>
      </c>
      <c r="V376" s="286">
        <f t="shared" si="23"/>
        <v>0.24249999999999994</v>
      </c>
      <c r="W376" s="286"/>
      <c r="X376" s="289">
        <f>IFERROR(INDEX(Rainfall_Dry!$O$2:$O$217,MATCH(B376, Rainfall_Dry!$A$2:$A$217,0)),"")</f>
        <v>137.19979645800001</v>
      </c>
      <c r="Y376" s="270">
        <v>27.96</v>
      </c>
      <c r="Z376" s="270">
        <v>4.9200000000000017</v>
      </c>
      <c r="AA376" s="270">
        <v>67.12</v>
      </c>
      <c r="AB376" s="271" t="s">
        <v>2688</v>
      </c>
      <c r="AC376" s="270">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f>IFERROR(AVERAGE('Dry_Litterbag Placem_Collection'!O157,'Dry_Litterbag Placem_Collection'!R157),"")</f>
        <v>5.0999999999999996</v>
      </c>
      <c r="AI376" s="290">
        <f>IFERROR(AVERAGE('Dry_Litterbag Placem_Collection'!N157,'Dry_Litterbag Placem_Collection'!Q157),"")</f>
        <v>29.4</v>
      </c>
      <c r="AJ376" s="289">
        <f>INDEX(Coordinates!$B$2:$B$197,MATCH(G376,Coordinates!$J$2:$J$197,0))</f>
        <v>-2.3677119609999999</v>
      </c>
      <c r="AK376" s="289">
        <f>INDEX(Coordinates!$C$2:$C$197,MATCH(G376,Coordinates!$J$2:$J$197,0))</f>
        <v>34.059339000000001</v>
      </c>
      <c r="AL376" s="289" t="str">
        <f>IF(ISNUMBER(SEARCH("C", 'Dry_Litterbag Placem_Collection'!T157)),"YES","")</f>
        <v>YES</v>
      </c>
      <c r="AM376" s="289" t="str">
        <f>IF(ISNUMBER(SEARCH("H", 'Dry_Litterbag Placem_Collection'!T157)),"YES","")</f>
        <v>YES</v>
      </c>
      <c r="AN376" s="289" t="str">
        <f>IF(ISNUMBER(SEARCH("R", 'Dry_Litterbag Placem_Collection'!T157)),"YES","")</f>
        <v/>
      </c>
    </row>
    <row r="377" spans="1:40" ht="15" customHeight="1">
      <c r="A377" s="281" t="s">
        <v>2677</v>
      </c>
      <c r="B377" s="282">
        <f>'Dry_Litterbag Placem_Collection'!A158</f>
        <v>156</v>
      </c>
      <c r="C377" s="282" t="str">
        <f>'Dry_Litterbag Placem_Collection'!B158</f>
        <v xml:space="preserve">Mwantimba
</v>
      </c>
      <c r="D377" s="282" t="s">
        <v>2677</v>
      </c>
      <c r="E377" s="282" t="s">
        <v>20</v>
      </c>
      <c r="F377" s="282">
        <v>4</v>
      </c>
      <c r="G377" s="283" t="str">
        <f>'Dry_Litterbag Placem_Collection'!C158</f>
        <v>Wet_P4_T4</v>
      </c>
      <c r="H377" s="284" t="s">
        <v>2559</v>
      </c>
      <c r="I377" s="292" t="s">
        <v>298</v>
      </c>
      <c r="J377" s="282" t="str">
        <f>IF(ISBLANK('Dry_Litterbag Placem_Collection'!K158),"","R"&amp;""&amp;'Dry_Litterbag Placem_Collection'!K158)</f>
        <v>R118</v>
      </c>
      <c r="K377" s="286">
        <f>IFERROR(INDEX('Green_rooibos initial weight'!$C$5:$C$1749,MATCH(J377, 'Green_rooibos initial weight'!$A$5:$A$1749,0)),"")</f>
        <v>2.3330000000000002</v>
      </c>
      <c r="L377" s="286">
        <f t="shared" si="21"/>
        <v>2.0832000000000002</v>
      </c>
      <c r="M377" s="291"/>
      <c r="N377" s="291"/>
      <c r="O377" s="286">
        <f>IF(IFERROR(INDEX('Both teabags AfterDry'!$D$3:$D$900,MATCH(J377,'Both teabags AfterDry'!$A$3:$A$900,0)),"")="","",(IFERROR(INDEX('Both teabags AfterDry'!$D$3:$D$900,MATCH(J377,'Both teabags AfterDry'!$A$3:$A$900,0)),"")))</f>
        <v>0.79290000000000005</v>
      </c>
      <c r="P377" s="286">
        <f t="shared" si="22"/>
        <v>0.64230000000000009</v>
      </c>
      <c r="Q377" s="291"/>
      <c r="R377" s="291"/>
      <c r="S377" s="287">
        <f>'Dry_Litterbag Placem_Collection'!E158</f>
        <v>42939</v>
      </c>
      <c r="T377" s="287">
        <f>IF('Dry_Litterbag Placem_Collection'!G158="","",'Dry_Litterbag Placem_Collection'!G158)</f>
        <v>43010</v>
      </c>
      <c r="U377" s="288">
        <f t="shared" si="20"/>
        <v>71</v>
      </c>
      <c r="V377" s="286">
        <f t="shared" si="23"/>
        <v>1.4409000000000001</v>
      </c>
      <c r="W377" s="286"/>
      <c r="X377" s="289">
        <f>IFERROR(INDEX(Rainfall_Dry!$O$2:$O$217,MATCH(B377, Rainfall_Dry!$A$2:$A$217,0)),"")</f>
        <v>137.19979645800001</v>
      </c>
      <c r="Y377" s="270">
        <v>27.96</v>
      </c>
      <c r="Z377" s="270">
        <v>4.9200000000000017</v>
      </c>
      <c r="AA377" s="270">
        <v>67.12</v>
      </c>
      <c r="AB377" s="271" t="s">
        <v>2688</v>
      </c>
      <c r="AC377" s="270">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f>IFERROR(AVERAGE('Dry_Litterbag Placem_Collection'!O158,'Dry_Litterbag Placem_Collection'!R158),"")</f>
        <v>4.5</v>
      </c>
      <c r="AI377" s="290">
        <f>IFERROR(AVERAGE('Dry_Litterbag Placem_Collection'!N158,'Dry_Litterbag Placem_Collection'!Q158),"")</f>
        <v>30.35</v>
      </c>
      <c r="AJ377" s="289">
        <f>INDEX(Coordinates!$B$2:$B$197,MATCH(G377,Coordinates!$J$2:$J$197,0))</f>
        <v>-2.3676950300000001</v>
      </c>
      <c r="AK377" s="289">
        <f>INDEX(Coordinates!$C$2:$C$197,MATCH(G377,Coordinates!$J$2:$J$197,0))</f>
        <v>34.059499010000003</v>
      </c>
      <c r="AL377" s="289" t="str">
        <f>IF(ISNUMBER(SEARCH("C", 'Dry_Litterbag Placem_Collection'!T158)),"YES","")</f>
        <v>YES</v>
      </c>
      <c r="AM377" s="289" t="str">
        <f>IF(ISNUMBER(SEARCH("H", 'Dry_Litterbag Placem_Collection'!T158)),"YES","")</f>
        <v>YES</v>
      </c>
      <c r="AN377" s="289" t="str">
        <f>IF(ISNUMBER(SEARCH("R", 'Dry_Litterbag Placem_Collection'!T158)),"YES","")</f>
        <v/>
      </c>
    </row>
    <row r="378" spans="1:40" ht="15" customHeight="1">
      <c r="A378" s="281" t="s">
        <v>2677</v>
      </c>
      <c r="B378" s="282">
        <f>'Dry_Litterbag Placem_Collection'!A159</f>
        <v>157</v>
      </c>
      <c r="C378" s="282" t="str">
        <f>'Dry_Litterbag Placem_Collection'!B159</f>
        <v xml:space="preserve">Mwantimba
</v>
      </c>
      <c r="D378" s="282" t="s">
        <v>2677</v>
      </c>
      <c r="E378" s="282" t="s">
        <v>20</v>
      </c>
      <c r="F378" s="282">
        <v>4</v>
      </c>
      <c r="G378" s="283" t="str">
        <f>'Dry_Litterbag Placem_Collection'!C159</f>
        <v>Wet_P4_T5</v>
      </c>
      <c r="H378" s="284" t="s">
        <v>2559</v>
      </c>
      <c r="I378" s="292" t="s">
        <v>298</v>
      </c>
      <c r="J378" s="282" t="str">
        <f>IF(ISBLANK('Dry_Litterbag Placem_Collection'!K159),"","R"&amp;""&amp;'Dry_Litterbag Placem_Collection'!K159)</f>
        <v>R478</v>
      </c>
      <c r="K378" s="286">
        <f>IFERROR(INDEX('Green_rooibos initial weight'!$C$5:$C$1749,MATCH(J378, 'Green_rooibos initial weight'!$A$5:$A$1749,0)),"")</f>
        <v>2.1640000000000001</v>
      </c>
      <c r="L378" s="286">
        <f t="shared" si="21"/>
        <v>1.9142000000000001</v>
      </c>
      <c r="M378" s="291"/>
      <c r="N378" s="291"/>
      <c r="O378" s="286" t="str">
        <f>IF(IFERROR(INDEX('Both teabags AfterDry'!$D$3:$D$900,MATCH(J378,'Both teabags AfterDry'!$A$3:$A$900,0)),"")="","",(IFERROR(INDEX('Both teabags AfterDry'!$D$3:$D$900,MATCH(J378,'Both teabags AfterDry'!$A$3:$A$900,0)),"")))</f>
        <v/>
      </c>
      <c r="P378" s="286" t="str">
        <f t="shared" si="22"/>
        <v/>
      </c>
      <c r="Q378" s="291"/>
      <c r="R378" s="291"/>
      <c r="S378" s="287">
        <f>'Dry_Litterbag Placem_Collection'!E159</f>
        <v>42939</v>
      </c>
      <c r="T378" s="287">
        <f>IF('Dry_Litterbag Placem_Collection'!G159="","",'Dry_Litterbag Placem_Collection'!G159)</f>
        <v>43010</v>
      </c>
      <c r="U378" s="288">
        <f t="shared" si="20"/>
        <v>71</v>
      </c>
      <c r="V378" s="286" t="str">
        <f t="shared" si="23"/>
        <v/>
      </c>
      <c r="W378" s="286"/>
      <c r="X378" s="289">
        <f>IFERROR(INDEX(Rainfall_Dry!$O$2:$O$217,MATCH(B378, Rainfall_Dry!$A$2:$A$217,0)),"")</f>
        <v>137.19979645800001</v>
      </c>
      <c r="Y378" s="270">
        <v>27.96</v>
      </c>
      <c r="Z378" s="270">
        <v>4.9200000000000017</v>
      </c>
      <c r="AA378" s="270">
        <v>67.12</v>
      </c>
      <c r="AB378" s="271" t="s">
        <v>2688</v>
      </c>
      <c r="AC378" s="270">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f>IFERROR(AVERAGE('Dry_Litterbag Placem_Collection'!O159,'Dry_Litterbag Placem_Collection'!R159),"")</f>
        <v>5.65</v>
      </c>
      <c r="AI378" s="290">
        <f>IFERROR(AVERAGE('Dry_Litterbag Placem_Collection'!N159,'Dry_Litterbag Placem_Collection'!Q159),"")</f>
        <v>29.85</v>
      </c>
      <c r="AJ378" s="289">
        <f>INDEX(Coordinates!$B$2:$B$197,MATCH(G378,Coordinates!$J$2:$J$197,0))</f>
        <v>-2.3678019830000001</v>
      </c>
      <c r="AK378" s="289">
        <f>INDEX(Coordinates!$C$2:$C$197,MATCH(G378,Coordinates!$J$2:$J$197,0))</f>
        <v>34.059521969999999</v>
      </c>
      <c r="AL378" s="289" t="str">
        <f>IF(ISNUMBER(SEARCH("C", 'Dry_Litterbag Placem_Collection'!T159)),"YES","")</f>
        <v>YES</v>
      </c>
      <c r="AM378" s="289" t="str">
        <f>IF(ISNUMBER(SEARCH("H", 'Dry_Litterbag Placem_Collection'!T159)),"YES","")</f>
        <v/>
      </c>
      <c r="AN378" s="289" t="str">
        <f>IF(ISNUMBER(SEARCH("R", 'Dry_Litterbag Placem_Collection'!T159)),"YES","")</f>
        <v>YES</v>
      </c>
    </row>
    <row r="379" spans="1:40" ht="15" customHeight="1">
      <c r="A379" s="281" t="s">
        <v>2677</v>
      </c>
      <c r="B379" s="282">
        <f>'Dry_Litterbag Placem_Collection'!A160</f>
        <v>158</v>
      </c>
      <c r="C379" s="282" t="str">
        <f>'Dry_Litterbag Placem_Collection'!B160</f>
        <v xml:space="preserve">Mwantimba
</v>
      </c>
      <c r="D379" s="282" t="s">
        <v>2677</v>
      </c>
      <c r="E379" s="282" t="s">
        <v>20</v>
      </c>
      <c r="F379" s="282">
        <v>4</v>
      </c>
      <c r="G379" s="283" t="str">
        <f>'Dry_Litterbag Placem_Collection'!C160</f>
        <v>Wet_P4_T6</v>
      </c>
      <c r="H379" s="284" t="s">
        <v>2559</v>
      </c>
      <c r="I379" s="292" t="s">
        <v>298</v>
      </c>
      <c r="J379" s="282" t="str">
        <f>IF(ISBLANK('Dry_Litterbag Placem_Collection'!K160),"","R"&amp;""&amp;'Dry_Litterbag Placem_Collection'!K160)</f>
        <v>R773</v>
      </c>
      <c r="K379" s="286">
        <f>IFERROR(INDEX('Green_rooibos initial weight'!$C$5:$C$1749,MATCH(J379, 'Green_rooibos initial weight'!$A$5:$A$1749,0)),"")</f>
        <v>2.2320000000000002</v>
      </c>
      <c r="L379" s="286">
        <f t="shared" si="21"/>
        <v>1.9822000000000002</v>
      </c>
      <c r="M379" s="291"/>
      <c r="N379" s="291"/>
      <c r="O379" s="286">
        <f>IF(IFERROR(INDEX('Both teabags AfterDry'!$D$3:$D$900,MATCH(J379,'Both teabags AfterDry'!$A$3:$A$900,0)),"")="","",(IFERROR(INDEX('Both teabags AfterDry'!$D$3:$D$900,MATCH(J379,'Both teabags AfterDry'!$A$3:$A$900,0)),"")))</f>
        <v>1.3551</v>
      </c>
      <c r="P379" s="286">
        <f t="shared" si="22"/>
        <v>1.2044999999999999</v>
      </c>
      <c r="Q379" s="291"/>
      <c r="R379" s="291"/>
      <c r="S379" s="287">
        <f>'Dry_Litterbag Placem_Collection'!E160</f>
        <v>42939</v>
      </c>
      <c r="T379" s="287">
        <f>IF('Dry_Litterbag Placem_Collection'!G160="","",'Dry_Litterbag Placem_Collection'!G160)</f>
        <v>43010</v>
      </c>
      <c r="U379" s="288">
        <f t="shared" si="20"/>
        <v>71</v>
      </c>
      <c r="V379" s="286">
        <f t="shared" si="23"/>
        <v>0.77770000000000028</v>
      </c>
      <c r="W379" s="286"/>
      <c r="X379" s="289">
        <f>IFERROR(INDEX(Rainfall_Dry!$O$2:$O$217,MATCH(B379, Rainfall_Dry!$A$2:$A$217,0)),"")</f>
        <v>137.19979645800001</v>
      </c>
      <c r="Y379" s="270">
        <v>27.96</v>
      </c>
      <c r="Z379" s="270">
        <v>4.9200000000000017</v>
      </c>
      <c r="AA379" s="270">
        <v>67.12</v>
      </c>
      <c r="AB379" s="271" t="s">
        <v>2688</v>
      </c>
      <c r="AC379" s="270">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f>IFERROR(AVERAGE('Dry_Litterbag Placem_Collection'!O160,'Dry_Litterbag Placem_Collection'!R160),"")</f>
        <v>5.95</v>
      </c>
      <c r="AI379" s="290">
        <f>IFERROR(AVERAGE('Dry_Litterbag Placem_Collection'!N160,'Dry_Litterbag Placem_Collection'!Q160),"")</f>
        <v>31.8</v>
      </c>
      <c r="AJ379" s="289">
        <f>INDEX(Coordinates!$B$2:$B$197,MATCH(G379,Coordinates!$J$2:$J$197,0))</f>
        <v>-2.3679270410000002</v>
      </c>
      <c r="AK379" s="289">
        <f>INDEX(Coordinates!$C$2:$C$197,MATCH(G379,Coordinates!$J$2:$J$197,0))</f>
        <v>34.059300020000002</v>
      </c>
      <c r="AL379" s="289" t="str">
        <f>IF(ISNUMBER(SEARCH("C", 'Dry_Litterbag Placem_Collection'!T160)),"YES","")</f>
        <v>YES</v>
      </c>
      <c r="AM379" s="289" t="str">
        <f>IF(ISNUMBER(SEARCH("H", 'Dry_Litterbag Placem_Collection'!T160)),"YES","")</f>
        <v>YES</v>
      </c>
      <c r="AN379" s="289" t="str">
        <f>IF(ISNUMBER(SEARCH("R", 'Dry_Litterbag Placem_Collection'!T160)),"YES","")</f>
        <v/>
      </c>
    </row>
    <row r="380" spans="1:40" ht="15" customHeight="1">
      <c r="A380" s="281" t="s">
        <v>2677</v>
      </c>
      <c r="B380" s="282">
        <f>'Dry_Litterbag Placem_Collection'!A161</f>
        <v>159</v>
      </c>
      <c r="C380" s="282" t="str">
        <f>'Dry_Litterbag Placem_Collection'!B161</f>
        <v xml:space="preserve">Mwantimba
</v>
      </c>
      <c r="D380" s="282" t="s">
        <v>2677</v>
      </c>
      <c r="E380" s="282" t="s">
        <v>20</v>
      </c>
      <c r="F380" s="282">
        <v>4</v>
      </c>
      <c r="G380" s="283" t="str">
        <f>'Dry_Litterbag Placem_Collection'!C161</f>
        <v>Wet_P4_T7</v>
      </c>
      <c r="H380" s="284" t="s">
        <v>2559</v>
      </c>
      <c r="I380" s="292" t="s">
        <v>298</v>
      </c>
      <c r="J380" s="282" t="str">
        <f>IF(ISBLANK('Dry_Litterbag Placem_Collection'!K161),"","R"&amp;""&amp;'Dry_Litterbag Placem_Collection'!K161)</f>
        <v/>
      </c>
      <c r="K380" s="286" t="str">
        <f>IFERROR(INDEX('Green_rooibos initial weight'!$C$5:$C$1749,MATCH(J380, 'Green_rooibos initial weight'!$A$5:$A$1749,0)),"")</f>
        <v/>
      </c>
      <c r="L380" s="286" t="str">
        <f t="shared" si="21"/>
        <v/>
      </c>
      <c r="M380" s="291"/>
      <c r="N380" s="291"/>
      <c r="O380" s="286" t="str">
        <f>IF(IFERROR(INDEX('Both teabags AfterDry'!$D$3:$D$900,MATCH(J380,'Both teabags AfterDry'!$A$3:$A$900,0)),"")="","",(IFERROR(INDEX('Both teabags AfterDry'!$D$3:$D$900,MATCH(J380,'Both teabags AfterDry'!$A$3:$A$900,0)),"")))</f>
        <v/>
      </c>
      <c r="P380" s="286" t="str">
        <f t="shared" si="22"/>
        <v/>
      </c>
      <c r="Q380" s="291"/>
      <c r="R380" s="291"/>
      <c r="S380" s="287">
        <f>'Dry_Litterbag Placem_Collection'!E161</f>
        <v>0</v>
      </c>
      <c r="T380" s="287" t="str">
        <f>IF('Dry_Litterbag Placem_Collection'!G161="","",'Dry_Litterbag Placem_Collection'!G161)</f>
        <v/>
      </c>
      <c r="U380" s="288" t="str">
        <f t="shared" si="20"/>
        <v/>
      </c>
      <c r="V380" s="286" t="str">
        <f t="shared" si="23"/>
        <v/>
      </c>
      <c r="W380" s="286"/>
      <c r="X380" s="289" t="str">
        <f>IFERROR(INDEX(Rainfall_Dry!$O$2:$O$217,MATCH(B380, Rainfall_Dry!$A$2:$A$217,0)),"")</f>
        <v/>
      </c>
      <c r="Y380" s="270">
        <v>27.96</v>
      </c>
      <c r="Z380" s="270">
        <v>4.9200000000000017</v>
      </c>
      <c r="AA380" s="270">
        <v>67.12</v>
      </c>
      <c r="AB380" s="271" t="s">
        <v>2688</v>
      </c>
      <c r="AC380" s="270">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t="str">
        <f>IFERROR(AVERAGE('Dry_Litterbag Placem_Collection'!O161,'Dry_Litterbag Placem_Collection'!R161),"")</f>
        <v/>
      </c>
      <c r="AI380" s="290" t="str">
        <f>IFERROR(AVERAGE('Dry_Litterbag Placem_Collection'!N161,'Dry_Litterbag Placem_Collection'!Q161),"")</f>
        <v/>
      </c>
      <c r="AJ380" s="289">
        <f>INDEX(Coordinates!$B$2:$B$197,MATCH(G380,Coordinates!$J$2:$J$197,0))</f>
        <v>-2.3676829599999998</v>
      </c>
      <c r="AK380" s="289">
        <f>INDEX(Coordinates!$C$2:$C$197,MATCH(G380,Coordinates!$J$2:$J$197,0))</f>
        <v>34.059236990000002</v>
      </c>
      <c r="AL380" s="289" t="str">
        <f>IF(ISNUMBER(SEARCH("C", 'Dry_Litterbag Placem_Collection'!T161)),"YES","")</f>
        <v/>
      </c>
      <c r="AM380" s="289" t="str">
        <f>IF(ISNUMBER(SEARCH("H", 'Dry_Litterbag Placem_Collection'!T161)),"YES","")</f>
        <v/>
      </c>
      <c r="AN380" s="289" t="str">
        <f>IF(ISNUMBER(SEARCH("R", 'Dry_Litterbag Placem_Collection'!T161)),"YES","")</f>
        <v/>
      </c>
    </row>
    <row r="381" spans="1:40" ht="15" customHeight="1">
      <c r="A381" s="281" t="s">
        <v>2677</v>
      </c>
      <c r="B381" s="282">
        <f>'Dry_Litterbag Placem_Collection'!A162</f>
        <v>160</v>
      </c>
      <c r="C381" s="282" t="str">
        <f>'Dry_Litterbag Placem_Collection'!B162</f>
        <v xml:space="preserve">Mwantimba
</v>
      </c>
      <c r="D381" s="282" t="s">
        <v>2677</v>
      </c>
      <c r="E381" s="282" t="s">
        <v>20</v>
      </c>
      <c r="F381" s="282">
        <v>4</v>
      </c>
      <c r="G381" s="283" t="str">
        <f>'Dry_Litterbag Placem_Collection'!C162</f>
        <v>Wet_P4_T8</v>
      </c>
      <c r="H381" s="284" t="s">
        <v>2559</v>
      </c>
      <c r="I381" s="292" t="s">
        <v>298</v>
      </c>
      <c r="J381" s="282" t="str">
        <f>IF(ISBLANK('Dry_Litterbag Placem_Collection'!K162),"","R"&amp;""&amp;'Dry_Litterbag Placem_Collection'!K162)</f>
        <v>R401</v>
      </c>
      <c r="K381" s="286">
        <f>IFERROR(INDEX('Green_rooibos initial weight'!$C$5:$C$1749,MATCH(J381, 'Green_rooibos initial weight'!$A$5:$A$1749,0)),"")</f>
        <v>2.214</v>
      </c>
      <c r="L381" s="286">
        <f t="shared" si="21"/>
        <v>1.9641999999999999</v>
      </c>
      <c r="M381" s="291"/>
      <c r="N381" s="291"/>
      <c r="O381" s="286">
        <f>IF(IFERROR(INDEX('Both teabags AfterDry'!$D$3:$D$900,MATCH(J381,'Both teabags AfterDry'!$A$3:$A$900,0)),"")="","",(IFERROR(INDEX('Both teabags AfterDry'!$D$3:$D$900,MATCH(J381,'Both teabags AfterDry'!$A$3:$A$900,0)),"")))</f>
        <v>1.7884</v>
      </c>
      <c r="P381" s="286">
        <f t="shared" si="22"/>
        <v>1.6377999999999999</v>
      </c>
      <c r="Q381" s="291"/>
      <c r="R381" s="291"/>
      <c r="S381" s="287">
        <f>'Dry_Litterbag Placem_Collection'!E162</f>
        <v>42939</v>
      </c>
      <c r="T381" s="287">
        <f>IF('Dry_Litterbag Placem_Collection'!G162="","",'Dry_Litterbag Placem_Collection'!G162)</f>
        <v>43010</v>
      </c>
      <c r="U381" s="288">
        <f t="shared" si="20"/>
        <v>71</v>
      </c>
      <c r="V381" s="286">
        <f t="shared" si="23"/>
        <v>0.32640000000000002</v>
      </c>
      <c r="W381" s="286"/>
      <c r="X381" s="289">
        <f>IFERROR(INDEX(Rainfall_Dry!$O$2:$O$217,MATCH(B381, Rainfall_Dry!$A$2:$A$217,0)),"")</f>
        <v>137.19979645800001</v>
      </c>
      <c r="Y381" s="270">
        <v>27.96</v>
      </c>
      <c r="Z381" s="270">
        <v>4.9200000000000017</v>
      </c>
      <c r="AA381" s="270">
        <v>67.12</v>
      </c>
      <c r="AB381" s="271" t="s">
        <v>2688</v>
      </c>
      <c r="AC381" s="270">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f>IFERROR(AVERAGE('Dry_Litterbag Placem_Collection'!O162,'Dry_Litterbag Placem_Collection'!R162),"")</f>
        <v>6.25</v>
      </c>
      <c r="AI381" s="290">
        <f>IFERROR(AVERAGE('Dry_Litterbag Placem_Collection'!N162,'Dry_Litterbag Placem_Collection'!Q162),"")</f>
        <v>29.200000000000003</v>
      </c>
      <c r="AJ381" s="289">
        <f>INDEX(Coordinates!$B$2:$B$197,MATCH(G381,Coordinates!$J$2:$J$197,0))</f>
        <v>-2.367547005</v>
      </c>
      <c r="AK381" s="289">
        <f>INDEX(Coordinates!$C$2:$C$197,MATCH(G381,Coordinates!$J$2:$J$197,0))</f>
        <v>34.059494989999997</v>
      </c>
      <c r="AL381" s="289" t="str">
        <f>IF(ISNUMBER(SEARCH("C", 'Dry_Litterbag Placem_Collection'!T162)),"YES","")</f>
        <v/>
      </c>
      <c r="AM381" s="289" t="str">
        <f>IF(ISNUMBER(SEARCH("H", 'Dry_Litterbag Placem_Collection'!T162)),"YES","")</f>
        <v>YES</v>
      </c>
      <c r="AN381" s="289" t="str">
        <f>IF(ISNUMBER(SEARCH("R", 'Dry_Litterbag Placem_Collection'!T162)),"YES","")</f>
        <v/>
      </c>
    </row>
    <row r="382" spans="1:40" ht="15" customHeight="1">
      <c r="A382" s="281" t="s">
        <v>2677</v>
      </c>
      <c r="B382" s="282">
        <f>'Dry_Litterbag Placem_Collection'!A163</f>
        <v>161</v>
      </c>
      <c r="C382" s="282" t="str">
        <f>'Dry_Litterbag Placem_Collection'!B163</f>
        <v>Handajega</v>
      </c>
      <c r="D382" s="282" t="s">
        <v>2677</v>
      </c>
      <c r="E382" s="282" t="s">
        <v>2679</v>
      </c>
      <c r="F382" s="282">
        <v>1</v>
      </c>
      <c r="G382" s="283" t="str">
        <f>'Dry_Litterbag Placem_Collection'!C163</f>
        <v>Wet_W1_T1</v>
      </c>
      <c r="H382" s="284" t="s">
        <v>2559</v>
      </c>
      <c r="I382" s="292" t="s">
        <v>298</v>
      </c>
      <c r="J382" s="282" t="str">
        <f>IF(ISBLANK('Dry_Litterbag Placem_Collection'!K163),"","R"&amp;""&amp;'Dry_Litterbag Placem_Collection'!K163)</f>
        <v>R673</v>
      </c>
      <c r="K382" s="286">
        <f>IFERROR(INDEX('Green_rooibos initial weight'!$C$5:$C$1749,MATCH(J382, 'Green_rooibos initial weight'!$A$5:$A$1749,0)),"")</f>
        <v>2.121</v>
      </c>
      <c r="L382" s="286">
        <f t="shared" si="21"/>
        <v>1.8712</v>
      </c>
      <c r="M382" s="291"/>
      <c r="N382" s="291"/>
      <c r="O382" s="286">
        <f>IF(IFERROR(INDEX('Both teabags AfterDry'!$D$3:$D$900,MATCH(J382,'Both teabags AfterDry'!$A$3:$A$900,0)),"")="","",(IFERROR(INDEX('Both teabags AfterDry'!$D$3:$D$900,MATCH(J382,'Both teabags AfterDry'!$A$3:$A$900,0)),"")))</f>
        <v>1.1623000000000001</v>
      </c>
      <c r="P382" s="286">
        <f t="shared" si="22"/>
        <v>1.0117</v>
      </c>
      <c r="Q382" s="291"/>
      <c r="R382" s="291"/>
      <c r="S382" s="287">
        <f>'Dry_Litterbag Placem_Collection'!E163</f>
        <v>42940</v>
      </c>
      <c r="T382" s="287">
        <f>IF('Dry_Litterbag Placem_Collection'!G163="","",'Dry_Litterbag Placem_Collection'!G163)</f>
        <v>43009</v>
      </c>
      <c r="U382" s="288">
        <f t="shared" si="20"/>
        <v>69</v>
      </c>
      <c r="V382" s="286">
        <f t="shared" si="23"/>
        <v>0.85949999999999993</v>
      </c>
      <c r="W382" s="286"/>
      <c r="X382" s="289">
        <f>IFERROR(INDEX(Rainfall_Dry!$O$2:$O$217,MATCH(B382, Rainfall_Dry!$A$2:$A$217,0)),"")</f>
        <v>162.634207253</v>
      </c>
      <c r="Y382" s="270">
        <v>21.96</v>
      </c>
      <c r="Z382" s="270">
        <v>4.9199999999999982</v>
      </c>
      <c r="AA382" s="270">
        <v>73.12</v>
      </c>
      <c r="AB382" s="271" t="s">
        <v>2688</v>
      </c>
      <c r="AC382" s="270">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f>IFERROR(AVERAGE('Dry_Litterbag Placem_Collection'!O163,'Dry_Litterbag Placem_Collection'!R163),"")</f>
        <v>5.65</v>
      </c>
      <c r="AI382" s="290">
        <f>IFERROR(AVERAGE('Dry_Litterbag Placem_Collection'!N163,'Dry_Litterbag Placem_Collection'!Q163),"")</f>
        <v>31.7</v>
      </c>
      <c r="AJ382" s="289">
        <f>INDEX(Coordinates!$B$2:$B$197,MATCH(G382,Coordinates!$J$2:$J$197,0))</f>
        <v>-2.272751033</v>
      </c>
      <c r="AK382" s="289">
        <f>INDEX(Coordinates!$C$2:$C$197,MATCH(G382,Coordinates!$J$2:$J$197,0))</f>
        <v>34.023176030000002</v>
      </c>
      <c r="AL382" s="289" t="str">
        <f>IF(ISNUMBER(SEARCH("C", 'Dry_Litterbag Placem_Collection'!T163)),"YES","")</f>
        <v/>
      </c>
      <c r="AM382" s="289" t="str">
        <f>IF(ISNUMBER(SEARCH("H", 'Dry_Litterbag Placem_Collection'!T163)),"YES","")</f>
        <v>YES</v>
      </c>
      <c r="AN382" s="289" t="str">
        <f>IF(ISNUMBER(SEARCH("R", 'Dry_Litterbag Placem_Collection'!T163)),"YES","")</f>
        <v/>
      </c>
    </row>
    <row r="383" spans="1:40" ht="15" customHeight="1">
      <c r="A383" s="281" t="s">
        <v>2677</v>
      </c>
      <c r="B383" s="282">
        <f>'Dry_Litterbag Placem_Collection'!A164</f>
        <v>162</v>
      </c>
      <c r="C383" s="282" t="str">
        <f>'Dry_Litterbag Placem_Collection'!B164</f>
        <v>Handajega</v>
      </c>
      <c r="D383" s="282" t="s">
        <v>2677</v>
      </c>
      <c r="E383" s="282" t="s">
        <v>2679</v>
      </c>
      <c r="F383" s="282">
        <v>1</v>
      </c>
      <c r="G383" s="283" t="str">
        <f>'Dry_Litterbag Placem_Collection'!C164</f>
        <v>Wet_W1_T2</v>
      </c>
      <c r="H383" s="284" t="s">
        <v>2559</v>
      </c>
      <c r="I383" s="292" t="s">
        <v>298</v>
      </c>
      <c r="J383" s="282" t="str">
        <f>IF(ISBLANK('Dry_Litterbag Placem_Collection'!K164),"","R"&amp;""&amp;'Dry_Litterbag Placem_Collection'!K164)</f>
        <v>R814</v>
      </c>
      <c r="K383" s="286">
        <f>IFERROR(INDEX('Green_rooibos initial weight'!$C$5:$C$1749,MATCH(J383, 'Green_rooibos initial weight'!$A$5:$A$1749,0)),"")</f>
        <v>2.2210000000000001</v>
      </c>
      <c r="L383" s="286">
        <f t="shared" si="21"/>
        <v>1.9712000000000001</v>
      </c>
      <c r="M383" s="291"/>
      <c r="N383" s="291"/>
      <c r="O383" s="286">
        <f>IF(IFERROR(INDEX('Both teabags AfterDry'!$D$3:$D$900,MATCH(J383,'Both teabags AfterDry'!$A$3:$A$900,0)),"")="","",(IFERROR(INDEX('Both teabags AfterDry'!$D$3:$D$900,MATCH(J383,'Both teabags AfterDry'!$A$3:$A$900,0)),"")))</f>
        <v>2.4714999999999998</v>
      </c>
      <c r="P383" s="286">
        <f t="shared" si="22"/>
        <v>2.3209</v>
      </c>
      <c r="Q383" s="291"/>
      <c r="R383" s="291"/>
      <c r="S383" s="287">
        <f>'Dry_Litterbag Placem_Collection'!E164</f>
        <v>42940</v>
      </c>
      <c r="T383" s="287">
        <f>IF('Dry_Litterbag Placem_Collection'!G164="","",'Dry_Litterbag Placem_Collection'!G164)</f>
        <v>43009</v>
      </c>
      <c r="U383" s="288">
        <f t="shared" si="20"/>
        <v>69</v>
      </c>
      <c r="V383" s="286">
        <f t="shared" si="23"/>
        <v>-0.3496999999999999</v>
      </c>
      <c r="W383" s="286"/>
      <c r="X383" s="289">
        <f>IFERROR(INDEX(Rainfall_Dry!$O$2:$O$217,MATCH(B383, Rainfall_Dry!$A$2:$A$217,0)),"")</f>
        <v>162.634207253</v>
      </c>
      <c r="Y383" s="270">
        <v>21.96</v>
      </c>
      <c r="Z383" s="270">
        <v>4.9199999999999982</v>
      </c>
      <c r="AA383" s="270">
        <v>73.12</v>
      </c>
      <c r="AB383" s="271" t="s">
        <v>2688</v>
      </c>
      <c r="AC383" s="270">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f>IFERROR(AVERAGE('Dry_Litterbag Placem_Collection'!O164,'Dry_Litterbag Placem_Collection'!R164),"")</f>
        <v>4.4499999999999993</v>
      </c>
      <c r="AI383" s="290">
        <f>IFERROR(AVERAGE('Dry_Litterbag Placem_Collection'!N164,'Dry_Litterbag Placem_Collection'!Q164),"")</f>
        <v>31.650000000000002</v>
      </c>
      <c r="AJ383" s="289">
        <f>INDEX(Coordinates!$B$2:$B$197,MATCH(G383,Coordinates!$J$2:$J$197,0))</f>
        <v>-2.2727060219999999</v>
      </c>
      <c r="AK383" s="289">
        <f>INDEX(Coordinates!$C$2:$C$197,MATCH(G383,Coordinates!$J$2:$J$197,0))</f>
        <v>34.023162030000002</v>
      </c>
      <c r="AL383" s="289" t="str">
        <f>IF(ISNUMBER(SEARCH("C", 'Dry_Litterbag Placem_Collection'!T164)),"YES","")</f>
        <v>YES</v>
      </c>
      <c r="AM383" s="289" t="str">
        <f>IF(ISNUMBER(SEARCH("H", 'Dry_Litterbag Placem_Collection'!T164)),"YES","")</f>
        <v>YES</v>
      </c>
      <c r="AN383" s="289" t="str">
        <f>IF(ISNUMBER(SEARCH("R", 'Dry_Litterbag Placem_Collection'!T164)),"YES","")</f>
        <v/>
      </c>
    </row>
    <row r="384" spans="1:40" ht="15" customHeight="1">
      <c r="A384" s="281" t="s">
        <v>2677</v>
      </c>
      <c r="B384" s="282">
        <f>'Dry_Litterbag Placem_Collection'!A165</f>
        <v>163</v>
      </c>
      <c r="C384" s="282" t="str">
        <f>'Dry_Litterbag Placem_Collection'!B165</f>
        <v>Handajega</v>
      </c>
      <c r="D384" s="282" t="s">
        <v>2677</v>
      </c>
      <c r="E384" s="282" t="s">
        <v>2679</v>
      </c>
      <c r="F384" s="282">
        <v>1</v>
      </c>
      <c r="G384" s="283" t="str">
        <f>'Dry_Litterbag Placem_Collection'!C165</f>
        <v>Wet_W1_T3</v>
      </c>
      <c r="H384" s="284" t="s">
        <v>2559</v>
      </c>
      <c r="I384" s="292" t="s">
        <v>298</v>
      </c>
      <c r="J384" s="282" t="str">
        <f>IF(ISBLANK('Dry_Litterbag Placem_Collection'!K165),"","R"&amp;""&amp;'Dry_Litterbag Placem_Collection'!K165)</f>
        <v>R615</v>
      </c>
      <c r="K384" s="286">
        <f>IFERROR(INDEX('Green_rooibos initial weight'!$C$5:$C$1749,MATCH(J384, 'Green_rooibos initial weight'!$A$5:$A$1749,0)),"")</f>
        <v>2.157</v>
      </c>
      <c r="L384" s="286">
        <f t="shared" si="21"/>
        <v>1.9072</v>
      </c>
      <c r="M384" s="291"/>
      <c r="N384" s="291"/>
      <c r="O384" s="286">
        <f>IF(IFERROR(INDEX('Both teabags AfterDry'!$D$3:$D$900,MATCH(J384,'Both teabags AfterDry'!$A$3:$A$900,0)),"")="","",(IFERROR(INDEX('Both teabags AfterDry'!$D$3:$D$900,MATCH(J384,'Both teabags AfterDry'!$A$3:$A$900,0)),"")))</f>
        <v>1.4872000000000001</v>
      </c>
      <c r="P384" s="286">
        <f t="shared" si="22"/>
        <v>1.3366</v>
      </c>
      <c r="Q384" s="291"/>
      <c r="R384" s="291"/>
      <c r="S384" s="287">
        <f>'Dry_Litterbag Placem_Collection'!E165</f>
        <v>42940</v>
      </c>
      <c r="T384" s="287">
        <f>IF('Dry_Litterbag Placem_Collection'!G165="","",'Dry_Litterbag Placem_Collection'!G165)</f>
        <v>43009</v>
      </c>
      <c r="U384" s="288">
        <f t="shared" si="20"/>
        <v>69</v>
      </c>
      <c r="V384" s="286">
        <f t="shared" si="23"/>
        <v>0.5706</v>
      </c>
      <c r="W384" s="286"/>
      <c r="X384" s="289">
        <f>IFERROR(INDEX(Rainfall_Dry!$O$2:$O$217,MATCH(B384, Rainfall_Dry!$A$2:$A$217,0)),"")</f>
        <v>162.634207253</v>
      </c>
      <c r="Y384" s="270">
        <v>21.96</v>
      </c>
      <c r="Z384" s="270">
        <v>4.9199999999999982</v>
      </c>
      <c r="AA384" s="270">
        <v>73.12</v>
      </c>
      <c r="AB384" s="271" t="s">
        <v>2688</v>
      </c>
      <c r="AC384" s="270">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f>IFERROR(AVERAGE('Dry_Litterbag Placem_Collection'!O165,'Dry_Litterbag Placem_Collection'!R165),"")</f>
        <v>4.45</v>
      </c>
      <c r="AI384" s="290">
        <f>IFERROR(AVERAGE('Dry_Litterbag Placem_Collection'!N165,'Dry_Litterbag Placem_Collection'!Q165),"")</f>
        <v>32.75</v>
      </c>
      <c r="AJ384" s="289">
        <f>INDEX(Coordinates!$B$2:$B$197,MATCH(G384,Coordinates!$J$2:$J$197,0))</f>
        <v>-2.2726719919999998</v>
      </c>
      <c r="AK384" s="289">
        <f>INDEX(Coordinates!$C$2:$C$197,MATCH(G384,Coordinates!$J$2:$J$197,0))</f>
        <v>34.023210980000002</v>
      </c>
      <c r="AL384" s="289" t="str">
        <f>IF(ISNUMBER(SEARCH("C", 'Dry_Litterbag Placem_Collection'!T165)),"YES","")</f>
        <v/>
      </c>
      <c r="AM384" s="289" t="str">
        <f>IF(ISNUMBER(SEARCH("H", 'Dry_Litterbag Placem_Collection'!T165)),"YES","")</f>
        <v>YES</v>
      </c>
      <c r="AN384" s="289" t="str">
        <f>IF(ISNUMBER(SEARCH("R", 'Dry_Litterbag Placem_Collection'!T165)),"YES","")</f>
        <v/>
      </c>
    </row>
    <row r="385" spans="1:40" ht="15" customHeight="1">
      <c r="A385" s="281" t="s">
        <v>2677</v>
      </c>
      <c r="B385" s="282">
        <f>'Dry_Litterbag Placem_Collection'!A166</f>
        <v>164</v>
      </c>
      <c r="C385" s="282" t="str">
        <f>'Dry_Litterbag Placem_Collection'!B166</f>
        <v>Handajega</v>
      </c>
      <c r="D385" s="282" t="s">
        <v>2677</v>
      </c>
      <c r="E385" s="282" t="s">
        <v>2679</v>
      </c>
      <c r="F385" s="282">
        <v>1</v>
      </c>
      <c r="G385" s="283" t="str">
        <f>'Dry_Litterbag Placem_Collection'!C166</f>
        <v>Wet_W1_T4</v>
      </c>
      <c r="H385" s="284" t="s">
        <v>2559</v>
      </c>
      <c r="I385" s="292" t="s">
        <v>298</v>
      </c>
      <c r="J385" s="282" t="str">
        <f>IF(ISBLANK('Dry_Litterbag Placem_Collection'!K166),"","R"&amp;""&amp;'Dry_Litterbag Placem_Collection'!K166)</f>
        <v>R514</v>
      </c>
      <c r="K385" s="286">
        <f>IFERROR(INDEX('Green_rooibos initial weight'!$C$5:$C$1749,MATCH(J385, 'Green_rooibos initial weight'!$A$5:$A$1749,0)),"")</f>
        <v>2.1059999999999999</v>
      </c>
      <c r="L385" s="286">
        <f t="shared" si="21"/>
        <v>1.8561999999999999</v>
      </c>
      <c r="M385" s="291"/>
      <c r="N385" s="291"/>
      <c r="O385" s="286">
        <f>IF(IFERROR(INDEX('Both teabags AfterDry'!$D$3:$D$900,MATCH(J385,'Both teabags AfterDry'!$A$3:$A$900,0)),"")="","",(IFERROR(INDEX('Both teabags AfterDry'!$D$3:$D$900,MATCH(J385,'Both teabags AfterDry'!$A$3:$A$900,0)),"")))</f>
        <v>1.8293999999999999</v>
      </c>
      <c r="P385" s="286">
        <f t="shared" si="22"/>
        <v>1.6787999999999998</v>
      </c>
      <c r="Q385" s="291"/>
      <c r="R385" s="291"/>
      <c r="S385" s="287">
        <f>'Dry_Litterbag Placem_Collection'!E166</f>
        <v>42940</v>
      </c>
      <c r="T385" s="287">
        <f>IF('Dry_Litterbag Placem_Collection'!G166="","",'Dry_Litterbag Placem_Collection'!G166)</f>
        <v>43009</v>
      </c>
      <c r="U385" s="288">
        <f t="shared" si="20"/>
        <v>69</v>
      </c>
      <c r="V385" s="286">
        <f t="shared" si="23"/>
        <v>0.1774</v>
      </c>
      <c r="W385" s="286"/>
      <c r="X385" s="289">
        <f>IFERROR(INDEX(Rainfall_Dry!$O$2:$O$217,MATCH(B385, Rainfall_Dry!$A$2:$A$217,0)),"")</f>
        <v>162.634207253</v>
      </c>
      <c r="Y385" s="270">
        <v>21.96</v>
      </c>
      <c r="Z385" s="270">
        <v>4.9199999999999982</v>
      </c>
      <c r="AA385" s="270">
        <v>73.12</v>
      </c>
      <c r="AB385" s="271" t="s">
        <v>2688</v>
      </c>
      <c r="AC385" s="270">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f>IFERROR(AVERAGE('Dry_Litterbag Placem_Collection'!O166,'Dry_Litterbag Placem_Collection'!R166),"")</f>
        <v>5.0500000000000007</v>
      </c>
      <c r="AI385" s="290">
        <f>IFERROR(AVERAGE('Dry_Litterbag Placem_Collection'!N166,'Dry_Litterbag Placem_Collection'!Q166),"")</f>
        <v>31.3</v>
      </c>
      <c r="AJ385" s="289">
        <f>INDEX(Coordinates!$B$2:$B$197,MATCH(G385,Coordinates!$J$2:$J$197,0))</f>
        <v>-2.2726180130000002</v>
      </c>
      <c r="AK385" s="289">
        <f>INDEX(Coordinates!$C$2:$C$197,MATCH(G385,Coordinates!$J$2:$J$197,0))</f>
        <v>34.023212999999998</v>
      </c>
      <c r="AL385" s="289" t="str">
        <f>IF(ISNUMBER(SEARCH("C", 'Dry_Litterbag Placem_Collection'!T166)),"YES","")</f>
        <v/>
      </c>
      <c r="AM385" s="289" t="str">
        <f>IF(ISNUMBER(SEARCH("H", 'Dry_Litterbag Placem_Collection'!T166)),"YES","")</f>
        <v/>
      </c>
      <c r="AN385" s="289" t="str">
        <f>IF(ISNUMBER(SEARCH("R", 'Dry_Litterbag Placem_Collection'!T166)),"YES","")</f>
        <v/>
      </c>
    </row>
    <row r="386" spans="1:40" ht="15" customHeight="1">
      <c r="A386" s="281" t="s">
        <v>2677</v>
      </c>
      <c r="B386" s="282">
        <f>'Dry_Litterbag Placem_Collection'!A167</f>
        <v>165</v>
      </c>
      <c r="C386" s="282" t="str">
        <f>'Dry_Litterbag Placem_Collection'!B167</f>
        <v>Handajega</v>
      </c>
      <c r="D386" s="282" t="s">
        <v>2677</v>
      </c>
      <c r="E386" s="282" t="s">
        <v>2679</v>
      </c>
      <c r="F386" s="282">
        <v>1</v>
      </c>
      <c r="G386" s="283" t="str">
        <f>'Dry_Litterbag Placem_Collection'!C167</f>
        <v>Wet_W1_T5</v>
      </c>
      <c r="H386" s="284" t="s">
        <v>2559</v>
      </c>
      <c r="I386" s="292" t="s">
        <v>298</v>
      </c>
      <c r="J386" s="282" t="str">
        <f>IF(ISBLANK('Dry_Litterbag Placem_Collection'!K167),"","R"&amp;""&amp;'Dry_Litterbag Placem_Collection'!K167)</f>
        <v>R127</v>
      </c>
      <c r="K386" s="286">
        <f>IFERROR(INDEX('Green_rooibos initial weight'!$C$5:$C$1749,MATCH(J386, 'Green_rooibos initial weight'!$A$5:$A$1749,0)),"")</f>
        <v>2.1869999999999998</v>
      </c>
      <c r="L386" s="286">
        <f t="shared" si="21"/>
        <v>1.9371999999999998</v>
      </c>
      <c r="M386" s="291"/>
      <c r="N386" s="291"/>
      <c r="O386" s="286">
        <f>IF(IFERROR(INDEX('Both teabags AfterDry'!$D$3:$D$900,MATCH(J386,'Both teabags AfterDry'!$A$3:$A$900,0)),"")="","",(IFERROR(INDEX('Both teabags AfterDry'!$D$3:$D$900,MATCH(J386,'Both teabags AfterDry'!$A$3:$A$900,0)),"")))</f>
        <v>1.7946</v>
      </c>
      <c r="P386" s="286">
        <f t="shared" si="22"/>
        <v>1.6439999999999999</v>
      </c>
      <c r="Q386" s="291"/>
      <c r="R386" s="291"/>
      <c r="S386" s="287">
        <f>'Dry_Litterbag Placem_Collection'!E167</f>
        <v>42940</v>
      </c>
      <c r="T386" s="287">
        <f>IF('Dry_Litterbag Placem_Collection'!G167="","",'Dry_Litterbag Placem_Collection'!G167)</f>
        <v>43009</v>
      </c>
      <c r="U386" s="288">
        <f t="shared" ref="U386:U449" si="24">IFERROR(T386-S386,"")</f>
        <v>69</v>
      </c>
      <c r="V386" s="286">
        <f t="shared" si="23"/>
        <v>0.29319999999999991</v>
      </c>
      <c r="W386" s="286"/>
      <c r="X386" s="289">
        <f>IFERROR(INDEX(Rainfall_Dry!$O$2:$O$217,MATCH(B386, Rainfall_Dry!$A$2:$A$217,0)),"")</f>
        <v>162.634207253</v>
      </c>
      <c r="Y386" s="270">
        <v>21.96</v>
      </c>
      <c r="Z386" s="270">
        <v>4.9199999999999982</v>
      </c>
      <c r="AA386" s="270">
        <v>73.12</v>
      </c>
      <c r="AB386" s="271" t="s">
        <v>2688</v>
      </c>
      <c r="AC386" s="270">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f>IFERROR(AVERAGE('Dry_Litterbag Placem_Collection'!O167,'Dry_Litterbag Placem_Collection'!R167),"")</f>
        <v>5.3000000000000007</v>
      </c>
      <c r="AI386" s="290">
        <f>IFERROR(AVERAGE('Dry_Litterbag Placem_Collection'!N167,'Dry_Litterbag Placem_Collection'!Q167),"")</f>
        <v>32.049999999999997</v>
      </c>
      <c r="AJ386" s="289">
        <f>INDEX(Coordinates!$B$2:$B$197,MATCH(G386,Coordinates!$J$2:$J$197,0))</f>
        <v>-2.2724750170000001</v>
      </c>
      <c r="AK386" s="289">
        <f>INDEX(Coordinates!$C$2:$C$197,MATCH(G386,Coordinates!$J$2:$J$197,0))</f>
        <v>34.02334501</v>
      </c>
      <c r="AL386" s="289" t="str">
        <f>IF(ISNUMBER(SEARCH("C", 'Dry_Litterbag Placem_Collection'!T167)),"YES","")</f>
        <v/>
      </c>
      <c r="AM386" s="289" t="str">
        <f>IF(ISNUMBER(SEARCH("H", 'Dry_Litterbag Placem_Collection'!T167)),"YES","")</f>
        <v/>
      </c>
      <c r="AN386" s="289" t="str">
        <f>IF(ISNUMBER(SEARCH("R", 'Dry_Litterbag Placem_Collection'!T167)),"YES","")</f>
        <v/>
      </c>
    </row>
    <row r="387" spans="1:40" ht="15" customHeight="1">
      <c r="A387" s="281" t="s">
        <v>2677</v>
      </c>
      <c r="B387" s="282">
        <f>'Dry_Litterbag Placem_Collection'!A168</f>
        <v>166</v>
      </c>
      <c r="C387" s="282" t="str">
        <f>'Dry_Litterbag Placem_Collection'!B168</f>
        <v>Handajega</v>
      </c>
      <c r="D387" s="282" t="s">
        <v>2677</v>
      </c>
      <c r="E387" s="282" t="s">
        <v>2679</v>
      </c>
      <c r="F387" s="282">
        <v>1</v>
      </c>
      <c r="G387" s="283" t="str">
        <f>'Dry_Litterbag Placem_Collection'!C168</f>
        <v>Wet_W1_T6</v>
      </c>
      <c r="H387" s="284" t="s">
        <v>2559</v>
      </c>
      <c r="I387" s="292" t="s">
        <v>298</v>
      </c>
      <c r="J387" s="282" t="str">
        <f>IF(ISBLANK('Dry_Litterbag Placem_Collection'!K168),"","R"&amp;""&amp;'Dry_Litterbag Placem_Collection'!K168)</f>
        <v>R752</v>
      </c>
      <c r="K387" s="286">
        <f>IFERROR(INDEX('Green_rooibos initial weight'!$C$5:$C$1749,MATCH(J387, 'Green_rooibos initial weight'!$A$5:$A$1749,0)),"")</f>
        <v>2.1970000000000001</v>
      </c>
      <c r="L387" s="286">
        <f t="shared" ref="L387:L450" si="25">IFERROR(K387-($BG$7+$BG$8),"")</f>
        <v>1.9472</v>
      </c>
      <c r="M387" s="291"/>
      <c r="N387" s="291"/>
      <c r="O387" s="286">
        <f>IF(IFERROR(INDEX('Both teabags AfterDry'!$D$3:$D$900,MATCH(J387,'Both teabags AfterDry'!$A$3:$A$900,0)),"")="","",(IFERROR(INDEX('Both teabags AfterDry'!$D$3:$D$900,MATCH(J387,'Both teabags AfterDry'!$A$3:$A$900,0)),"")))</f>
        <v>1.6897</v>
      </c>
      <c r="P387" s="286">
        <f t="shared" ref="P387:P450" si="26">IFERROR(IF(O387&gt;0,O387-($BG$7),""),"")</f>
        <v>1.5390999999999999</v>
      </c>
      <c r="Q387" s="291"/>
      <c r="R387" s="291"/>
      <c r="S387" s="287">
        <f>'Dry_Litterbag Placem_Collection'!E168</f>
        <v>42940</v>
      </c>
      <c r="T387" s="287">
        <f>IF('Dry_Litterbag Placem_Collection'!G168="","",'Dry_Litterbag Placem_Collection'!G168)</f>
        <v>43009</v>
      </c>
      <c r="U387" s="288">
        <f t="shared" si="24"/>
        <v>69</v>
      </c>
      <c r="V387" s="286">
        <f t="shared" ref="V387:V450" si="27">IFERROR(L387-P387,"")</f>
        <v>0.40810000000000013</v>
      </c>
      <c r="W387" s="286"/>
      <c r="X387" s="289">
        <f>IFERROR(INDEX(Rainfall_Dry!$O$2:$O$217,MATCH(B387, Rainfall_Dry!$A$2:$A$217,0)),"")</f>
        <v>162.634207253</v>
      </c>
      <c r="Y387" s="270">
        <v>21.96</v>
      </c>
      <c r="Z387" s="270">
        <v>4.9199999999999982</v>
      </c>
      <c r="AA387" s="270">
        <v>73.12</v>
      </c>
      <c r="AB387" s="271" t="s">
        <v>2688</v>
      </c>
      <c r="AC387" s="270">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f>IFERROR(AVERAGE('Dry_Litterbag Placem_Collection'!O168,'Dry_Litterbag Placem_Collection'!R168),"")</f>
        <v>5.15</v>
      </c>
      <c r="AI387" s="290">
        <f>IFERROR(AVERAGE('Dry_Litterbag Placem_Collection'!N168,'Dry_Litterbag Placem_Collection'!Q168),"")</f>
        <v>33.25</v>
      </c>
      <c r="AJ387" s="289">
        <f>INDEX(Coordinates!$B$2:$B$197,MATCH(G387,Coordinates!$J$2:$J$197,0))</f>
        <v>-2.2725490289999999</v>
      </c>
      <c r="AK387" s="289">
        <f>INDEX(Coordinates!$C$2:$C$197,MATCH(G387,Coordinates!$J$2:$J$197,0))</f>
        <v>34.022886020000001</v>
      </c>
      <c r="AL387" s="289" t="str">
        <f>IF(ISNUMBER(SEARCH("C", 'Dry_Litterbag Placem_Collection'!T168)),"YES","")</f>
        <v/>
      </c>
      <c r="AM387" s="289" t="str">
        <f>IF(ISNUMBER(SEARCH("H", 'Dry_Litterbag Placem_Collection'!T168)),"YES","")</f>
        <v/>
      </c>
      <c r="AN387" s="289" t="str">
        <f>IF(ISNUMBER(SEARCH("R", 'Dry_Litterbag Placem_Collection'!T168)),"YES","")</f>
        <v/>
      </c>
    </row>
    <row r="388" spans="1:40" ht="15" customHeight="1">
      <c r="A388" s="281" t="s">
        <v>2677</v>
      </c>
      <c r="B388" s="282">
        <f>'Dry_Litterbag Placem_Collection'!A169</f>
        <v>167</v>
      </c>
      <c r="C388" s="282" t="str">
        <f>'Dry_Litterbag Placem_Collection'!B169</f>
        <v>Handajega</v>
      </c>
      <c r="D388" s="282" t="s">
        <v>2677</v>
      </c>
      <c r="E388" s="282" t="s">
        <v>2679</v>
      </c>
      <c r="F388" s="282">
        <v>1</v>
      </c>
      <c r="G388" s="283" t="str">
        <f>'Dry_Litterbag Placem_Collection'!C169</f>
        <v>Wet_W1_T7</v>
      </c>
      <c r="H388" s="284" t="s">
        <v>2559</v>
      </c>
      <c r="I388" s="292" t="s">
        <v>298</v>
      </c>
      <c r="J388" s="282" t="str">
        <f>IF(ISBLANK('Dry_Litterbag Placem_Collection'!K169),"","R"&amp;""&amp;'Dry_Litterbag Placem_Collection'!K169)</f>
        <v/>
      </c>
      <c r="K388" s="286" t="str">
        <f>IFERROR(INDEX('Green_rooibos initial weight'!$C$5:$C$1749,MATCH(J388, 'Green_rooibos initial weight'!$A$5:$A$1749,0)),"")</f>
        <v/>
      </c>
      <c r="L388" s="286" t="str">
        <f t="shared" si="25"/>
        <v/>
      </c>
      <c r="M388" s="291"/>
      <c r="N388" s="291"/>
      <c r="O388" s="286" t="str">
        <f>IF(IFERROR(INDEX('Both teabags AfterDry'!$D$3:$D$900,MATCH(J388,'Both teabags AfterDry'!$A$3:$A$900,0)),"")="","",(IFERROR(INDEX('Both teabags AfterDry'!$D$3:$D$900,MATCH(J388,'Both teabags AfterDry'!$A$3:$A$900,0)),"")))</f>
        <v/>
      </c>
      <c r="P388" s="286" t="str">
        <f t="shared" si="26"/>
        <v/>
      </c>
      <c r="Q388" s="291"/>
      <c r="R388" s="291"/>
      <c r="S388" s="287">
        <f>'Dry_Litterbag Placem_Collection'!E169</f>
        <v>0</v>
      </c>
      <c r="T388" s="287" t="str">
        <f>IF('Dry_Litterbag Placem_Collection'!G169="","",'Dry_Litterbag Placem_Collection'!G169)</f>
        <v/>
      </c>
      <c r="U388" s="288" t="str">
        <f t="shared" si="24"/>
        <v/>
      </c>
      <c r="V388" s="286" t="str">
        <f t="shared" si="27"/>
        <v/>
      </c>
      <c r="W388" s="286"/>
      <c r="X388" s="289" t="str">
        <f>IFERROR(INDEX(Rainfall_Dry!$O$2:$O$217,MATCH(B388, Rainfall_Dry!$A$2:$A$217,0)),"")</f>
        <v/>
      </c>
      <c r="Y388" s="270">
        <v>21.96</v>
      </c>
      <c r="Z388" s="270">
        <v>4.9199999999999982</v>
      </c>
      <c r="AA388" s="270">
        <v>73.12</v>
      </c>
      <c r="AB388" s="271" t="s">
        <v>2688</v>
      </c>
      <c r="AC388" s="270">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t="str">
        <f>IFERROR(AVERAGE('Dry_Litterbag Placem_Collection'!O169,'Dry_Litterbag Placem_Collection'!R169),"")</f>
        <v/>
      </c>
      <c r="AI388" s="290" t="str">
        <f>IFERROR(AVERAGE('Dry_Litterbag Placem_Collection'!N169,'Dry_Litterbag Placem_Collection'!Q169),"")</f>
        <v/>
      </c>
      <c r="AJ388" s="289">
        <f>INDEX(Coordinates!$B$2:$B$197,MATCH(G388,Coordinates!$J$2:$J$197,0))</f>
        <v>-2.2729950310000002</v>
      </c>
      <c r="AK388" s="289">
        <f>INDEX(Coordinates!$C$2:$C$197,MATCH(G388,Coordinates!$J$2:$J$197,0))</f>
        <v>34.022923990000002</v>
      </c>
      <c r="AL388" s="289" t="str">
        <f>IF(ISNUMBER(SEARCH("C", 'Dry_Litterbag Placem_Collection'!T169)),"YES","")</f>
        <v/>
      </c>
      <c r="AM388" s="289" t="str">
        <f>IF(ISNUMBER(SEARCH("H", 'Dry_Litterbag Placem_Collection'!T169)),"YES","")</f>
        <v/>
      </c>
      <c r="AN388" s="289" t="str">
        <f>IF(ISNUMBER(SEARCH("R", 'Dry_Litterbag Placem_Collection'!T169)),"YES","")</f>
        <v/>
      </c>
    </row>
    <row r="389" spans="1:40" ht="15" customHeight="1">
      <c r="A389" s="281" t="s">
        <v>2677</v>
      </c>
      <c r="B389" s="282">
        <f>'Dry_Litterbag Placem_Collection'!A170</f>
        <v>168</v>
      </c>
      <c r="C389" s="282" t="str">
        <f>'Dry_Litterbag Placem_Collection'!B170</f>
        <v>Handajega</v>
      </c>
      <c r="D389" s="282" t="s">
        <v>2677</v>
      </c>
      <c r="E389" s="282" t="s">
        <v>2679</v>
      </c>
      <c r="F389" s="282">
        <v>1</v>
      </c>
      <c r="G389" s="283" t="str">
        <f>'Dry_Litterbag Placem_Collection'!C170</f>
        <v>Wet_W1_T8</v>
      </c>
      <c r="H389" s="284" t="s">
        <v>2559</v>
      </c>
      <c r="I389" s="292" t="s">
        <v>298</v>
      </c>
      <c r="J389" s="282" t="str">
        <f>IF(ISBLANK('Dry_Litterbag Placem_Collection'!K170),"","R"&amp;""&amp;'Dry_Litterbag Placem_Collection'!K170)</f>
        <v>R690</v>
      </c>
      <c r="K389" s="286">
        <f>IFERROR(INDEX('Green_rooibos initial weight'!$C$5:$C$1749,MATCH(J389, 'Green_rooibos initial weight'!$A$5:$A$1749,0)),"")</f>
        <v>2.141</v>
      </c>
      <c r="L389" s="286">
        <f t="shared" si="25"/>
        <v>1.8912</v>
      </c>
      <c r="M389" s="291"/>
      <c r="N389" s="291"/>
      <c r="O389" s="286" t="str">
        <f>IF(IFERROR(INDEX('Both teabags AfterDry'!$D$3:$D$900,MATCH(J389,'Both teabags AfterDry'!$A$3:$A$900,0)),"")="","",(IFERROR(INDEX('Both teabags AfterDry'!$D$3:$D$900,MATCH(J389,'Both teabags AfterDry'!$A$3:$A$900,0)),"")))</f>
        <v/>
      </c>
      <c r="P389" s="286" t="str">
        <f t="shared" si="26"/>
        <v/>
      </c>
      <c r="Q389" s="291"/>
      <c r="R389" s="291"/>
      <c r="S389" s="287">
        <f>'Dry_Litterbag Placem_Collection'!E170</f>
        <v>42940</v>
      </c>
      <c r="T389" s="287">
        <f>IF('Dry_Litterbag Placem_Collection'!G170="","",'Dry_Litterbag Placem_Collection'!G170)</f>
        <v>43009</v>
      </c>
      <c r="U389" s="288">
        <f t="shared" si="24"/>
        <v>69</v>
      </c>
      <c r="V389" s="286" t="str">
        <f t="shared" si="27"/>
        <v/>
      </c>
      <c r="W389" s="286"/>
      <c r="X389" s="289">
        <f>IFERROR(INDEX(Rainfall_Dry!$O$2:$O$217,MATCH(B389, Rainfall_Dry!$A$2:$A$217,0)),"")</f>
        <v>162.634207253</v>
      </c>
      <c r="Y389" s="270">
        <v>21.96</v>
      </c>
      <c r="Z389" s="270">
        <v>4.9199999999999982</v>
      </c>
      <c r="AA389" s="270">
        <v>73.12</v>
      </c>
      <c r="AB389" s="271" t="s">
        <v>2688</v>
      </c>
      <c r="AC389" s="270">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f>IFERROR(AVERAGE('Dry_Litterbag Placem_Collection'!O170,'Dry_Litterbag Placem_Collection'!R170),"")</f>
        <v>4.0999999999999996</v>
      </c>
      <c r="AI389" s="290">
        <f>IFERROR(AVERAGE('Dry_Litterbag Placem_Collection'!N170,'Dry_Litterbag Placem_Collection'!Q170),"")</f>
        <v>30.15</v>
      </c>
      <c r="AJ389" s="289">
        <f>INDEX(Coordinates!$B$2:$B$197,MATCH(G389,Coordinates!$J$2:$J$197,0))</f>
        <v>-2.2729129719999999</v>
      </c>
      <c r="AK389" s="289">
        <f>INDEX(Coordinates!$C$2:$C$197,MATCH(G389,Coordinates!$J$2:$J$197,0))</f>
        <v>34.023350039999997</v>
      </c>
      <c r="AL389" s="289" t="str">
        <f>IF(ISNUMBER(SEARCH("C", 'Dry_Litterbag Placem_Collection'!T170)),"YES","")</f>
        <v/>
      </c>
      <c r="AM389" s="289" t="str">
        <f>IF(ISNUMBER(SEARCH("H", 'Dry_Litterbag Placem_Collection'!T170)),"YES","")</f>
        <v>YES</v>
      </c>
      <c r="AN389" s="289" t="str">
        <f>IF(ISNUMBER(SEARCH("R", 'Dry_Litterbag Placem_Collection'!T170)),"YES","")</f>
        <v/>
      </c>
    </row>
    <row r="390" spans="1:40" ht="15" customHeight="1">
      <c r="A390" s="281" t="s">
        <v>2677</v>
      </c>
      <c r="B390" s="282">
        <f>'Dry_Litterbag Placem_Collection'!A171</f>
        <v>169</v>
      </c>
      <c r="C390" s="282" t="str">
        <f>'Dry_Litterbag Placem_Collection'!B171</f>
        <v>Handajega</v>
      </c>
      <c r="D390" s="282" t="s">
        <v>2677</v>
      </c>
      <c r="E390" s="282" t="s">
        <v>2679</v>
      </c>
      <c r="F390" s="282">
        <v>2</v>
      </c>
      <c r="G390" s="283" t="str">
        <f>'Dry_Litterbag Placem_Collection'!C171</f>
        <v>Wet_W2_T1</v>
      </c>
      <c r="H390" s="284" t="s">
        <v>2559</v>
      </c>
      <c r="I390" s="292" t="s">
        <v>298</v>
      </c>
      <c r="J390" s="282" t="str">
        <f>IF(ISBLANK('Dry_Litterbag Placem_Collection'!K171),"","R"&amp;""&amp;'Dry_Litterbag Placem_Collection'!K171)</f>
        <v>R684</v>
      </c>
      <c r="K390" s="286">
        <f>IFERROR(INDEX('Green_rooibos initial weight'!$C$5:$C$1749,MATCH(J390, 'Green_rooibos initial weight'!$A$5:$A$1749,0)),"")</f>
        <v>2.1139999999999999</v>
      </c>
      <c r="L390" s="286">
        <f t="shared" si="25"/>
        <v>1.8641999999999999</v>
      </c>
      <c r="M390" s="291"/>
      <c r="N390" s="291"/>
      <c r="O390" s="286">
        <f>IF(IFERROR(INDEX('Both teabags AfterDry'!$D$3:$D$900,MATCH(J390,'Both teabags AfterDry'!$A$3:$A$900,0)),"")="","",(IFERROR(INDEX('Both teabags AfterDry'!$D$3:$D$900,MATCH(J390,'Both teabags AfterDry'!$A$3:$A$900,0)),"")))</f>
        <v>1.8154999999999999</v>
      </c>
      <c r="P390" s="286">
        <f t="shared" si="26"/>
        <v>1.6648999999999998</v>
      </c>
      <c r="Q390" s="291"/>
      <c r="R390" s="291"/>
      <c r="S390" s="287">
        <f>'Dry_Litterbag Placem_Collection'!E171</f>
        <v>42940</v>
      </c>
      <c r="T390" s="287">
        <f>IF('Dry_Litterbag Placem_Collection'!G171="","",'Dry_Litterbag Placem_Collection'!G171)</f>
        <v>43009</v>
      </c>
      <c r="U390" s="288">
        <f t="shared" si="24"/>
        <v>69</v>
      </c>
      <c r="V390" s="286">
        <f t="shared" si="27"/>
        <v>0.19930000000000003</v>
      </c>
      <c r="W390" s="286"/>
      <c r="X390" s="289">
        <f>IFERROR(INDEX(Rainfall_Dry!$O$2:$O$217,MATCH(B390, Rainfall_Dry!$A$2:$A$217,0)),"")</f>
        <v>162.634207253</v>
      </c>
      <c r="Y390" s="270">
        <v>23.96</v>
      </c>
      <c r="Z390" s="270">
        <v>4.9199999999999982</v>
      </c>
      <c r="AA390" s="270">
        <v>71.12</v>
      </c>
      <c r="AB390" s="271" t="s">
        <v>2688</v>
      </c>
      <c r="AC390" s="270">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f>IFERROR(AVERAGE('Dry_Litterbag Placem_Collection'!O171,'Dry_Litterbag Placem_Collection'!R171),"")</f>
        <v>6.65</v>
      </c>
      <c r="AI390" s="290">
        <f>IFERROR(AVERAGE('Dry_Litterbag Placem_Collection'!N171,'Dry_Litterbag Placem_Collection'!Q171),"")</f>
        <v>35.049999999999997</v>
      </c>
      <c r="AJ390" s="289">
        <f>INDEX(Coordinates!$B$2:$B$197,MATCH(G390,Coordinates!$J$2:$J$197,0))</f>
        <v>-2.2784290180000002</v>
      </c>
      <c r="AK390" s="289">
        <f>INDEX(Coordinates!$C$2:$C$197,MATCH(G390,Coordinates!$J$2:$J$197,0))</f>
        <v>34.024240030000001</v>
      </c>
      <c r="AL390" s="289" t="str">
        <f>IF(ISNUMBER(SEARCH("C", 'Dry_Litterbag Placem_Collection'!T171)),"YES","")</f>
        <v>YES</v>
      </c>
      <c r="AM390" s="289" t="str">
        <f>IF(ISNUMBER(SEARCH("H", 'Dry_Litterbag Placem_Collection'!T171)),"YES","")</f>
        <v/>
      </c>
      <c r="AN390" s="289" t="str">
        <f>IF(ISNUMBER(SEARCH("R", 'Dry_Litterbag Placem_Collection'!T171)),"YES","")</f>
        <v/>
      </c>
    </row>
    <row r="391" spans="1:40" ht="15" customHeight="1">
      <c r="A391" s="281" t="s">
        <v>2677</v>
      </c>
      <c r="B391" s="282">
        <f>'Dry_Litterbag Placem_Collection'!A172</f>
        <v>170</v>
      </c>
      <c r="C391" s="282" t="str">
        <f>'Dry_Litterbag Placem_Collection'!B172</f>
        <v>Handajega</v>
      </c>
      <c r="D391" s="282" t="s">
        <v>2677</v>
      </c>
      <c r="E391" s="282" t="s">
        <v>2679</v>
      </c>
      <c r="F391" s="282">
        <v>2</v>
      </c>
      <c r="G391" s="283" t="str">
        <f>'Dry_Litterbag Placem_Collection'!C172</f>
        <v>Wet_W2_T2</v>
      </c>
      <c r="H391" s="284" t="s">
        <v>2559</v>
      </c>
      <c r="I391" s="292" t="s">
        <v>298</v>
      </c>
      <c r="J391" s="282" t="str">
        <f>IF(ISBLANK('Dry_Litterbag Placem_Collection'!K172),"","R"&amp;""&amp;'Dry_Litterbag Placem_Collection'!K172)</f>
        <v>R694</v>
      </c>
      <c r="K391" s="286">
        <f>IFERROR(INDEX('Green_rooibos initial weight'!$C$5:$C$1749,MATCH(J391, 'Green_rooibos initial weight'!$A$5:$A$1749,0)),"")</f>
        <v>2.23</v>
      </c>
      <c r="L391" s="286">
        <f t="shared" si="25"/>
        <v>1.9802</v>
      </c>
      <c r="M391" s="291"/>
      <c r="N391" s="291"/>
      <c r="O391" s="286">
        <f>IF(IFERROR(INDEX('Both teabags AfterDry'!$D$3:$D$900,MATCH(J391,'Both teabags AfterDry'!$A$3:$A$900,0)),"")="","",(IFERROR(INDEX('Both teabags AfterDry'!$D$3:$D$900,MATCH(J391,'Both teabags AfterDry'!$A$3:$A$900,0)),"")))</f>
        <v>1.7605</v>
      </c>
      <c r="P391" s="286">
        <f t="shared" si="26"/>
        <v>1.6098999999999999</v>
      </c>
      <c r="Q391" s="291"/>
      <c r="R391" s="291"/>
      <c r="S391" s="287">
        <f>'Dry_Litterbag Placem_Collection'!E172</f>
        <v>42940</v>
      </c>
      <c r="T391" s="287">
        <f>IF('Dry_Litterbag Placem_Collection'!G172="","",'Dry_Litterbag Placem_Collection'!G172)</f>
        <v>43009</v>
      </c>
      <c r="U391" s="288">
        <f t="shared" si="24"/>
        <v>69</v>
      </c>
      <c r="V391" s="286">
        <f t="shared" si="27"/>
        <v>0.37030000000000007</v>
      </c>
      <c r="W391" s="286"/>
      <c r="X391" s="289">
        <f>IFERROR(INDEX(Rainfall_Dry!$O$2:$O$217,MATCH(B391, Rainfall_Dry!$A$2:$A$217,0)),"")</f>
        <v>162.634207253</v>
      </c>
      <c r="Y391" s="270">
        <v>23.96</v>
      </c>
      <c r="Z391" s="270">
        <v>4.9199999999999982</v>
      </c>
      <c r="AA391" s="270">
        <v>71.12</v>
      </c>
      <c r="AB391" s="271" t="s">
        <v>2688</v>
      </c>
      <c r="AC391" s="270">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f>IFERROR(AVERAGE('Dry_Litterbag Placem_Collection'!O172,'Dry_Litterbag Placem_Collection'!R172),"")</f>
        <v>6.1</v>
      </c>
      <c r="AI391" s="290">
        <f>IFERROR(AVERAGE('Dry_Litterbag Placem_Collection'!N172,'Dry_Litterbag Placem_Collection'!Q172),"")</f>
        <v>33.950000000000003</v>
      </c>
      <c r="AJ391" s="289">
        <f>INDEX(Coordinates!$B$2:$B$197,MATCH(G391,Coordinates!$J$2:$J$197,0))</f>
        <v>-2.2784629650000001</v>
      </c>
      <c r="AK391" s="289">
        <f>INDEX(Coordinates!$C$2:$C$197,MATCH(G391,Coordinates!$J$2:$J$197,0))</f>
        <v>34.024177999999999</v>
      </c>
      <c r="AL391" s="289" t="str">
        <f>IF(ISNUMBER(SEARCH("C", 'Dry_Litterbag Placem_Collection'!T172)),"YES","")</f>
        <v/>
      </c>
      <c r="AM391" s="289" t="str">
        <f>IF(ISNUMBER(SEARCH("H", 'Dry_Litterbag Placem_Collection'!T172)),"YES","")</f>
        <v/>
      </c>
      <c r="AN391" s="289" t="str">
        <f>IF(ISNUMBER(SEARCH("R", 'Dry_Litterbag Placem_Collection'!T172)),"YES","")</f>
        <v>YES</v>
      </c>
    </row>
    <row r="392" spans="1:40" ht="15" customHeight="1">
      <c r="A392" s="281" t="s">
        <v>2677</v>
      </c>
      <c r="B392" s="282">
        <f>'Dry_Litterbag Placem_Collection'!A173</f>
        <v>171</v>
      </c>
      <c r="C392" s="282" t="str">
        <f>'Dry_Litterbag Placem_Collection'!B173</f>
        <v>Handajega</v>
      </c>
      <c r="D392" s="282" t="s">
        <v>2677</v>
      </c>
      <c r="E392" s="282" t="s">
        <v>2679</v>
      </c>
      <c r="F392" s="282">
        <v>2</v>
      </c>
      <c r="G392" s="283" t="str">
        <f>'Dry_Litterbag Placem_Collection'!C173</f>
        <v>Wet_W2_T3</v>
      </c>
      <c r="H392" s="284" t="s">
        <v>2559</v>
      </c>
      <c r="I392" s="292" t="s">
        <v>298</v>
      </c>
      <c r="J392" s="282" t="str">
        <f>IF(ISBLANK('Dry_Litterbag Placem_Collection'!K173),"","R"&amp;""&amp;'Dry_Litterbag Placem_Collection'!K173)</f>
        <v>R655</v>
      </c>
      <c r="K392" s="286">
        <f>IFERROR(INDEX('Green_rooibos initial weight'!$C$5:$C$1749,MATCH(J392, 'Green_rooibos initial weight'!$A$5:$A$1749,0)),"")</f>
        <v>2.1779999999999999</v>
      </c>
      <c r="L392" s="286">
        <f t="shared" si="25"/>
        <v>1.9281999999999999</v>
      </c>
      <c r="M392" s="291"/>
      <c r="N392" s="291"/>
      <c r="O392" s="286">
        <f>IF(IFERROR(INDEX('Both teabags AfterDry'!$D$3:$D$900,MATCH(J392,'Both teabags AfterDry'!$A$3:$A$900,0)),"")="","",(IFERROR(INDEX('Both teabags AfterDry'!$D$3:$D$900,MATCH(J392,'Both teabags AfterDry'!$A$3:$A$900,0)),"")))</f>
        <v>3.7545000000000002</v>
      </c>
      <c r="P392" s="286">
        <f t="shared" si="26"/>
        <v>3.6039000000000003</v>
      </c>
      <c r="Q392" s="291"/>
      <c r="R392" s="291"/>
      <c r="S392" s="287">
        <f>'Dry_Litterbag Placem_Collection'!E173</f>
        <v>42940</v>
      </c>
      <c r="T392" s="287">
        <f>IF('Dry_Litterbag Placem_Collection'!G173="","",'Dry_Litterbag Placem_Collection'!G173)</f>
        <v>43009</v>
      </c>
      <c r="U392" s="288">
        <f t="shared" si="24"/>
        <v>69</v>
      </c>
      <c r="V392" s="286">
        <f t="shared" si="27"/>
        <v>-1.6757000000000004</v>
      </c>
      <c r="W392" s="286"/>
      <c r="X392" s="289">
        <f>IFERROR(INDEX(Rainfall_Dry!$O$2:$O$217,MATCH(B392, Rainfall_Dry!$A$2:$A$217,0)),"")</f>
        <v>162.634207253</v>
      </c>
      <c r="Y392" s="270">
        <v>23.96</v>
      </c>
      <c r="Z392" s="270">
        <v>4.9199999999999982</v>
      </c>
      <c r="AA392" s="270">
        <v>71.12</v>
      </c>
      <c r="AB392" s="271" t="s">
        <v>2688</v>
      </c>
      <c r="AC392" s="270">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f>IFERROR(AVERAGE('Dry_Litterbag Placem_Collection'!O173,'Dry_Litterbag Placem_Collection'!R173),"")</f>
        <v>5.6</v>
      </c>
      <c r="AI392" s="290">
        <f>IFERROR(AVERAGE('Dry_Litterbag Placem_Collection'!N173,'Dry_Litterbag Placem_Collection'!Q173),"")</f>
        <v>33</v>
      </c>
      <c r="AJ392" s="289">
        <f>INDEX(Coordinates!$B$2:$B$197,MATCH(G392,Coordinates!$J$2:$J$197,0))</f>
        <v>-2.2785389889999998</v>
      </c>
      <c r="AK392" s="289">
        <f>INDEX(Coordinates!$C$2:$C$197,MATCH(G392,Coordinates!$J$2:$J$197,0))</f>
        <v>34.024371039999998</v>
      </c>
      <c r="AL392" s="289" t="str">
        <f>IF(ISNUMBER(SEARCH("C", 'Dry_Litterbag Placem_Collection'!T173)),"YES","")</f>
        <v/>
      </c>
      <c r="AM392" s="289" t="str">
        <f>IF(ISNUMBER(SEARCH("H", 'Dry_Litterbag Placem_Collection'!T173)),"YES","")</f>
        <v>YES</v>
      </c>
      <c r="AN392" s="289" t="str">
        <f>IF(ISNUMBER(SEARCH("R", 'Dry_Litterbag Placem_Collection'!T173)),"YES","")</f>
        <v>YES</v>
      </c>
    </row>
    <row r="393" spans="1:40" ht="15" customHeight="1">
      <c r="A393" s="281" t="s">
        <v>2677</v>
      </c>
      <c r="B393" s="282">
        <f>'Dry_Litterbag Placem_Collection'!A174</f>
        <v>172</v>
      </c>
      <c r="C393" s="282" t="str">
        <f>'Dry_Litterbag Placem_Collection'!B174</f>
        <v>Handajega</v>
      </c>
      <c r="D393" s="282" t="s">
        <v>2677</v>
      </c>
      <c r="E393" s="282" t="s">
        <v>2679</v>
      </c>
      <c r="F393" s="282">
        <v>2</v>
      </c>
      <c r="G393" s="283" t="str">
        <f>'Dry_Litterbag Placem_Collection'!C174</f>
        <v>Wet_W2_T4</v>
      </c>
      <c r="H393" s="284" t="s">
        <v>2559</v>
      </c>
      <c r="I393" s="292" t="s">
        <v>298</v>
      </c>
      <c r="J393" s="282" t="str">
        <f>IF(ISBLANK('Dry_Litterbag Placem_Collection'!K174),"","R"&amp;""&amp;'Dry_Litterbag Placem_Collection'!K174)</f>
        <v/>
      </c>
      <c r="K393" s="286" t="str">
        <f>IFERROR(INDEX('Green_rooibos initial weight'!$C$5:$C$1749,MATCH(J393, 'Green_rooibos initial weight'!$A$5:$A$1749,0)),"")</f>
        <v/>
      </c>
      <c r="L393" s="286" t="str">
        <f t="shared" si="25"/>
        <v/>
      </c>
      <c r="M393" s="291"/>
      <c r="N393" s="291"/>
      <c r="O393" s="286" t="str">
        <f>IF(IFERROR(INDEX('Both teabags AfterDry'!$D$3:$D$900,MATCH(J393,'Both teabags AfterDry'!$A$3:$A$900,0)),"")="","",(IFERROR(INDEX('Both teabags AfterDry'!$D$3:$D$900,MATCH(J393,'Both teabags AfterDry'!$A$3:$A$900,0)),"")))</f>
        <v/>
      </c>
      <c r="P393" s="286" t="str">
        <f t="shared" si="26"/>
        <v/>
      </c>
      <c r="Q393" s="291"/>
      <c r="R393" s="291"/>
      <c r="S393" s="287">
        <f>'Dry_Litterbag Placem_Collection'!E174</f>
        <v>0</v>
      </c>
      <c r="T393" s="287" t="str">
        <f>IF('Dry_Litterbag Placem_Collection'!G174="","",'Dry_Litterbag Placem_Collection'!G174)</f>
        <v/>
      </c>
      <c r="U393" s="288" t="str">
        <f t="shared" si="24"/>
        <v/>
      </c>
      <c r="V393" s="286" t="str">
        <f t="shared" si="27"/>
        <v/>
      </c>
      <c r="W393" s="286"/>
      <c r="X393" s="289" t="str">
        <f>IFERROR(INDEX(Rainfall_Dry!$O$2:$O$217,MATCH(B393, Rainfall_Dry!$A$2:$A$217,0)),"")</f>
        <v/>
      </c>
      <c r="Y393" s="270">
        <v>23.96</v>
      </c>
      <c r="Z393" s="270">
        <v>4.9199999999999982</v>
      </c>
      <c r="AA393" s="270">
        <v>71.12</v>
      </c>
      <c r="AB393" s="271" t="s">
        <v>2688</v>
      </c>
      <c r="AC393" s="270">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t="str">
        <f>IFERROR(AVERAGE('Dry_Litterbag Placem_Collection'!O174,'Dry_Litterbag Placem_Collection'!R174),"")</f>
        <v/>
      </c>
      <c r="AI393" s="290" t="str">
        <f>IFERROR(AVERAGE('Dry_Litterbag Placem_Collection'!N174,'Dry_Litterbag Placem_Collection'!Q174),"")</f>
        <v/>
      </c>
      <c r="AJ393" s="289">
        <f>INDEX(Coordinates!$B$2:$B$197,MATCH(G393,Coordinates!$J$2:$J$197,0))</f>
        <v>-2.2781410160000002</v>
      </c>
      <c r="AK393" s="289">
        <f>INDEX(Coordinates!$C$2:$C$197,MATCH(G393,Coordinates!$J$2:$J$197,0))</f>
        <v>34.024136009999999</v>
      </c>
      <c r="AL393" s="289" t="str">
        <f>IF(ISNUMBER(SEARCH("C", 'Dry_Litterbag Placem_Collection'!T174)),"YES","")</f>
        <v/>
      </c>
      <c r="AM393" s="289" t="str">
        <f>IF(ISNUMBER(SEARCH("H", 'Dry_Litterbag Placem_Collection'!T174)),"YES","")</f>
        <v/>
      </c>
      <c r="AN393" s="289" t="str">
        <f>IF(ISNUMBER(SEARCH("R", 'Dry_Litterbag Placem_Collection'!T174)),"YES","")</f>
        <v/>
      </c>
    </row>
    <row r="394" spans="1:40" ht="15" customHeight="1">
      <c r="A394" s="281" t="s">
        <v>2677</v>
      </c>
      <c r="B394" s="282">
        <f>'Dry_Litterbag Placem_Collection'!A175</f>
        <v>173</v>
      </c>
      <c r="C394" s="282" t="str">
        <f>'Dry_Litterbag Placem_Collection'!B175</f>
        <v>Handajega</v>
      </c>
      <c r="D394" s="282" t="s">
        <v>2677</v>
      </c>
      <c r="E394" s="282" t="s">
        <v>2679</v>
      </c>
      <c r="F394" s="282">
        <v>2</v>
      </c>
      <c r="G394" s="283" t="str">
        <f>'Dry_Litterbag Placem_Collection'!C175</f>
        <v>Wet_W2_T5</v>
      </c>
      <c r="H394" s="284" t="s">
        <v>2559</v>
      </c>
      <c r="I394" s="292" t="s">
        <v>298</v>
      </c>
      <c r="J394" s="282" t="str">
        <f>IF(ISBLANK('Dry_Litterbag Placem_Collection'!K175),"","R"&amp;""&amp;'Dry_Litterbag Placem_Collection'!K175)</f>
        <v>R405</v>
      </c>
      <c r="K394" s="286">
        <f>IFERROR(INDEX('Green_rooibos initial weight'!$C$5:$C$1749,MATCH(J394, 'Green_rooibos initial weight'!$A$5:$A$1749,0)),"")</f>
        <v>2.2400000000000002</v>
      </c>
      <c r="L394" s="286">
        <f t="shared" si="25"/>
        <v>1.9902000000000002</v>
      </c>
      <c r="M394" s="291"/>
      <c r="N394" s="291"/>
      <c r="O394" s="286" t="str">
        <f>IF(IFERROR(INDEX('Both teabags AfterDry'!$D$3:$D$900,MATCH(J394,'Both teabags AfterDry'!$A$3:$A$900,0)),"")="","",(IFERROR(INDEX('Both teabags AfterDry'!$D$3:$D$900,MATCH(J394,'Both teabags AfterDry'!$A$3:$A$900,0)),"")))</f>
        <v/>
      </c>
      <c r="P394" s="286" t="str">
        <f t="shared" si="26"/>
        <v/>
      </c>
      <c r="Q394" s="291"/>
      <c r="R394" s="291"/>
      <c r="S394" s="287">
        <f>'Dry_Litterbag Placem_Collection'!E175</f>
        <v>42940</v>
      </c>
      <c r="T394" s="287">
        <f>IF('Dry_Litterbag Placem_Collection'!G175="","",'Dry_Litterbag Placem_Collection'!G175)</f>
        <v>43009</v>
      </c>
      <c r="U394" s="288">
        <f t="shared" si="24"/>
        <v>69</v>
      </c>
      <c r="V394" s="286" t="str">
        <f t="shared" si="27"/>
        <v/>
      </c>
      <c r="W394" s="286"/>
      <c r="X394" s="289">
        <f>IFERROR(INDEX(Rainfall_Dry!$O$2:$O$217,MATCH(B394, Rainfall_Dry!$A$2:$A$217,0)),"")</f>
        <v>162.634207253</v>
      </c>
      <c r="Y394" s="270">
        <v>23.96</v>
      </c>
      <c r="Z394" s="270">
        <v>4.9199999999999982</v>
      </c>
      <c r="AA394" s="270">
        <v>71.12</v>
      </c>
      <c r="AB394" s="271" t="s">
        <v>2688</v>
      </c>
      <c r="AC394" s="270">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f>IFERROR(AVERAGE('Dry_Litterbag Placem_Collection'!O175,'Dry_Litterbag Placem_Collection'!R175),"")</f>
        <v>6.3</v>
      </c>
      <c r="AI394" s="290">
        <f>IFERROR(AVERAGE('Dry_Litterbag Placem_Collection'!N175,'Dry_Litterbag Placem_Collection'!Q175),"")</f>
        <v>34.049999999999997</v>
      </c>
      <c r="AJ394" s="289">
        <f>INDEX(Coordinates!$B$2:$B$197,MATCH(G394,Coordinates!$J$2:$J$197,0))</f>
        <v>-2.27856799</v>
      </c>
      <c r="AK394" s="289">
        <f>INDEX(Coordinates!$C$2:$C$197,MATCH(G394,Coordinates!$J$2:$J$197,0))</f>
        <v>34.023969970000003</v>
      </c>
      <c r="AL394" s="289" t="str">
        <f>IF(ISNUMBER(SEARCH("C", 'Dry_Litterbag Placem_Collection'!T175)),"YES","")</f>
        <v/>
      </c>
      <c r="AM394" s="289" t="str">
        <f>IF(ISNUMBER(SEARCH("H", 'Dry_Litterbag Placem_Collection'!T175)),"YES","")</f>
        <v>YES</v>
      </c>
      <c r="AN394" s="289" t="str">
        <f>IF(ISNUMBER(SEARCH("R", 'Dry_Litterbag Placem_Collection'!T175)),"YES","")</f>
        <v>YES</v>
      </c>
    </row>
    <row r="395" spans="1:40" ht="15" customHeight="1">
      <c r="A395" s="281" t="s">
        <v>2677</v>
      </c>
      <c r="B395" s="282">
        <f>'Dry_Litterbag Placem_Collection'!A176</f>
        <v>174</v>
      </c>
      <c r="C395" s="282" t="str">
        <f>'Dry_Litterbag Placem_Collection'!B176</f>
        <v>Handajega</v>
      </c>
      <c r="D395" s="282" t="s">
        <v>2677</v>
      </c>
      <c r="E395" s="282" t="s">
        <v>2679</v>
      </c>
      <c r="F395" s="282">
        <v>2</v>
      </c>
      <c r="G395" s="283" t="str">
        <f>'Dry_Litterbag Placem_Collection'!C176</f>
        <v>Wet_W2_T6</v>
      </c>
      <c r="H395" s="284" t="s">
        <v>2559</v>
      </c>
      <c r="I395" s="292" t="s">
        <v>298</v>
      </c>
      <c r="J395" s="282" t="str">
        <f>IF(ISBLANK('Dry_Litterbag Placem_Collection'!K176),"","R"&amp;""&amp;'Dry_Litterbag Placem_Collection'!K176)</f>
        <v>R736</v>
      </c>
      <c r="K395" s="286">
        <f>IFERROR(INDEX('Green_rooibos initial weight'!$C$5:$C$1749,MATCH(J395, 'Green_rooibos initial weight'!$A$5:$A$1749,0)),"")</f>
        <v>2.2189999999999999</v>
      </c>
      <c r="L395" s="286">
        <f t="shared" si="25"/>
        <v>1.9691999999999998</v>
      </c>
      <c r="M395" s="291"/>
      <c r="N395" s="291"/>
      <c r="O395" s="286">
        <f>IF(IFERROR(INDEX('Both teabags AfterDry'!$D$3:$D$900,MATCH(J395,'Both teabags AfterDry'!$A$3:$A$900,0)),"")="","",(IFERROR(INDEX('Both teabags AfterDry'!$D$3:$D$900,MATCH(J395,'Both teabags AfterDry'!$A$3:$A$900,0)),"")))</f>
        <v>1.6238999999999999</v>
      </c>
      <c r="P395" s="286">
        <f t="shared" si="26"/>
        <v>1.4732999999999998</v>
      </c>
      <c r="Q395" s="291"/>
      <c r="R395" s="291"/>
      <c r="S395" s="287">
        <f>'Dry_Litterbag Placem_Collection'!E176</f>
        <v>42940</v>
      </c>
      <c r="T395" s="287">
        <f>IF('Dry_Litterbag Placem_Collection'!G176="","",'Dry_Litterbag Placem_Collection'!G176)</f>
        <v>43009</v>
      </c>
      <c r="U395" s="288">
        <f t="shared" si="24"/>
        <v>69</v>
      </c>
      <c r="V395" s="286">
        <f t="shared" si="27"/>
        <v>0.49590000000000001</v>
      </c>
      <c r="W395" s="286"/>
      <c r="X395" s="289">
        <f>IFERROR(INDEX(Rainfall_Dry!$O$2:$O$217,MATCH(B395, Rainfall_Dry!$A$2:$A$217,0)),"")</f>
        <v>162.634207253</v>
      </c>
      <c r="Y395" s="270">
        <v>23.96</v>
      </c>
      <c r="Z395" s="270">
        <v>4.9199999999999982</v>
      </c>
      <c r="AA395" s="270">
        <v>71.12</v>
      </c>
      <c r="AB395" s="271" t="s">
        <v>2688</v>
      </c>
      <c r="AC395" s="270">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f>IFERROR(AVERAGE('Dry_Litterbag Placem_Collection'!O176,'Dry_Litterbag Placem_Collection'!R176),"")</f>
        <v>5.9</v>
      </c>
      <c r="AI395" s="290">
        <f>IFERROR(AVERAGE('Dry_Litterbag Placem_Collection'!N176,'Dry_Litterbag Placem_Collection'!Q176),"")</f>
        <v>33.200000000000003</v>
      </c>
      <c r="AJ395" s="289">
        <f>INDEX(Coordinates!$B$2:$B$197,MATCH(G395,Coordinates!$J$2:$J$197,0))</f>
        <v>-2.2786809780000001</v>
      </c>
      <c r="AK395" s="289">
        <f>INDEX(Coordinates!$C$2:$C$197,MATCH(G395,Coordinates!$J$2:$J$197,0))</f>
        <v>34.02434899</v>
      </c>
      <c r="AL395" s="289" t="str">
        <f>IF(ISNUMBER(SEARCH("C", 'Dry_Litterbag Placem_Collection'!T176)),"YES","")</f>
        <v/>
      </c>
      <c r="AM395" s="289" t="str">
        <f>IF(ISNUMBER(SEARCH("H", 'Dry_Litterbag Placem_Collection'!T176)),"YES","")</f>
        <v/>
      </c>
      <c r="AN395" s="289" t="str">
        <f>IF(ISNUMBER(SEARCH("R", 'Dry_Litterbag Placem_Collection'!T176)),"YES","")</f>
        <v>YES</v>
      </c>
    </row>
    <row r="396" spans="1:40" ht="15" customHeight="1">
      <c r="A396" s="281" t="s">
        <v>2677</v>
      </c>
      <c r="B396" s="282">
        <f>'Dry_Litterbag Placem_Collection'!A177</f>
        <v>175</v>
      </c>
      <c r="C396" s="282" t="str">
        <f>'Dry_Litterbag Placem_Collection'!B177</f>
        <v>Handajega</v>
      </c>
      <c r="D396" s="282" t="s">
        <v>2677</v>
      </c>
      <c r="E396" s="282" t="s">
        <v>2679</v>
      </c>
      <c r="F396" s="282">
        <v>2</v>
      </c>
      <c r="G396" s="283" t="str">
        <f>'Dry_Litterbag Placem_Collection'!C177</f>
        <v>Wet_W2_T7</v>
      </c>
      <c r="H396" s="284" t="s">
        <v>2559</v>
      </c>
      <c r="I396" s="292" t="s">
        <v>298</v>
      </c>
      <c r="J396" s="282" t="str">
        <f>IF(ISBLANK('Dry_Litterbag Placem_Collection'!K177),"","R"&amp;""&amp;'Dry_Litterbag Placem_Collection'!K177)</f>
        <v>R338</v>
      </c>
      <c r="K396" s="286">
        <f>IFERROR(INDEX('Green_rooibos initial weight'!$C$5:$C$1749,MATCH(J396, 'Green_rooibos initial weight'!$A$5:$A$1749,0)),"")</f>
        <v>2.1709999999999998</v>
      </c>
      <c r="L396" s="286">
        <f t="shared" si="25"/>
        <v>1.9211999999999998</v>
      </c>
      <c r="M396" s="291"/>
      <c r="N396" s="291"/>
      <c r="O396" s="286">
        <f>IF(IFERROR(INDEX('Both teabags AfterDry'!$D$3:$D$900,MATCH(J396,'Both teabags AfterDry'!$A$3:$A$900,0)),"")="","",(IFERROR(INDEX('Both teabags AfterDry'!$D$3:$D$900,MATCH(J396,'Both teabags AfterDry'!$A$3:$A$900,0)),"")))</f>
        <v>1.8117000000000001</v>
      </c>
      <c r="P396" s="286">
        <f t="shared" si="26"/>
        <v>1.6611</v>
      </c>
      <c r="Q396" s="291"/>
      <c r="R396" s="291"/>
      <c r="S396" s="287">
        <f>'Dry_Litterbag Placem_Collection'!E177</f>
        <v>42940</v>
      </c>
      <c r="T396" s="287">
        <f>IF('Dry_Litterbag Placem_Collection'!G177="","",'Dry_Litterbag Placem_Collection'!G177)</f>
        <v>43009</v>
      </c>
      <c r="U396" s="288">
        <f t="shared" si="24"/>
        <v>69</v>
      </c>
      <c r="V396" s="286">
        <f t="shared" si="27"/>
        <v>0.26009999999999978</v>
      </c>
      <c r="W396" s="286"/>
      <c r="X396" s="289">
        <f>IFERROR(INDEX(Rainfall_Dry!$O$2:$O$217,MATCH(B396, Rainfall_Dry!$A$2:$A$217,0)),"")</f>
        <v>162.634207253</v>
      </c>
      <c r="Y396" s="270">
        <v>23.96</v>
      </c>
      <c r="Z396" s="270">
        <v>4.9199999999999982</v>
      </c>
      <c r="AA396" s="270">
        <v>71.12</v>
      </c>
      <c r="AB396" s="271" t="s">
        <v>2688</v>
      </c>
      <c r="AC396" s="270">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f>IFERROR(AVERAGE('Dry_Litterbag Placem_Collection'!O177,'Dry_Litterbag Placem_Collection'!R177),"")</f>
        <v>5.9499999999999993</v>
      </c>
      <c r="AI396" s="290">
        <f>IFERROR(AVERAGE('Dry_Litterbag Placem_Collection'!N177,'Dry_Litterbag Placem_Collection'!Q177),"")</f>
        <v>34.049999999999997</v>
      </c>
      <c r="AJ396" s="289">
        <f>INDEX(Coordinates!$B$2:$B$197,MATCH(G396,Coordinates!$J$2:$J$197,0))</f>
        <v>-2.2784219779999999</v>
      </c>
      <c r="AK396" s="289">
        <f>INDEX(Coordinates!$C$2:$C$197,MATCH(G396,Coordinates!$J$2:$J$197,0))</f>
        <v>34.024374979999997</v>
      </c>
      <c r="AL396" s="289" t="str">
        <f>IF(ISNUMBER(SEARCH("C", 'Dry_Litterbag Placem_Collection'!T177)),"YES","")</f>
        <v/>
      </c>
      <c r="AM396" s="289" t="str">
        <f>IF(ISNUMBER(SEARCH("H", 'Dry_Litterbag Placem_Collection'!T177)),"YES","")</f>
        <v/>
      </c>
      <c r="AN396" s="289" t="str">
        <f>IF(ISNUMBER(SEARCH("R", 'Dry_Litterbag Placem_Collection'!T177)),"YES","")</f>
        <v/>
      </c>
    </row>
    <row r="397" spans="1:40" ht="15" customHeight="1">
      <c r="A397" s="281" t="s">
        <v>2677</v>
      </c>
      <c r="B397" s="282">
        <f>'Dry_Litterbag Placem_Collection'!A178</f>
        <v>176</v>
      </c>
      <c r="C397" s="282" t="str">
        <f>'Dry_Litterbag Placem_Collection'!B178</f>
        <v>Handajega</v>
      </c>
      <c r="D397" s="282" t="s">
        <v>2677</v>
      </c>
      <c r="E397" s="282" t="s">
        <v>2679</v>
      </c>
      <c r="F397" s="282">
        <v>2</v>
      </c>
      <c r="G397" s="283" t="str">
        <f>'Dry_Litterbag Placem_Collection'!C178</f>
        <v>Wet_W2_T8</v>
      </c>
      <c r="H397" s="284" t="s">
        <v>2559</v>
      </c>
      <c r="I397" s="292" t="s">
        <v>298</v>
      </c>
      <c r="J397" s="282" t="str">
        <f>IF(ISBLANK('Dry_Litterbag Placem_Collection'!K178),"","R"&amp;""&amp;'Dry_Litterbag Placem_Collection'!K178)</f>
        <v>R52</v>
      </c>
      <c r="K397" s="286">
        <f>IFERROR(INDEX('Green_rooibos initial weight'!$C$5:$C$1749,MATCH(J397, 'Green_rooibos initial weight'!$A$5:$A$1749,0)),"")</f>
        <v>2.1629999999999998</v>
      </c>
      <c r="L397" s="286">
        <f t="shared" si="25"/>
        <v>1.9131999999999998</v>
      </c>
      <c r="M397" s="291"/>
      <c r="N397" s="291"/>
      <c r="O397" s="286" t="str">
        <f>IF(IFERROR(INDEX('Both teabags AfterDry'!$D$3:$D$900,MATCH(J397,'Both teabags AfterDry'!$A$3:$A$900,0)),"")="","",(IFERROR(INDEX('Both teabags AfterDry'!$D$3:$D$900,MATCH(J397,'Both teabags AfterDry'!$A$3:$A$900,0)),"")))</f>
        <v/>
      </c>
      <c r="P397" s="286" t="str">
        <f t="shared" si="26"/>
        <v/>
      </c>
      <c r="Q397" s="291"/>
      <c r="R397" s="291"/>
      <c r="S397" s="287">
        <f>'Dry_Litterbag Placem_Collection'!E178</f>
        <v>42940</v>
      </c>
      <c r="T397" s="287">
        <f>IF('Dry_Litterbag Placem_Collection'!G178="","",'Dry_Litterbag Placem_Collection'!G178)</f>
        <v>43009</v>
      </c>
      <c r="U397" s="288">
        <f t="shared" si="24"/>
        <v>69</v>
      </c>
      <c r="V397" s="286" t="str">
        <f t="shared" si="27"/>
        <v/>
      </c>
      <c r="W397" s="286"/>
      <c r="X397" s="289">
        <f>IFERROR(INDEX(Rainfall_Dry!$O$2:$O$217,MATCH(B397, Rainfall_Dry!$A$2:$A$217,0)),"")</f>
        <v>162.634207253</v>
      </c>
      <c r="Y397" s="270">
        <v>23.96</v>
      </c>
      <c r="Z397" s="270">
        <v>4.9199999999999982</v>
      </c>
      <c r="AA397" s="270">
        <v>71.12</v>
      </c>
      <c r="AB397" s="271" t="s">
        <v>2688</v>
      </c>
      <c r="AC397" s="270">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f>IFERROR(AVERAGE('Dry_Litterbag Placem_Collection'!O178,'Dry_Litterbag Placem_Collection'!R178),"")</f>
        <v>4.5999999999999996</v>
      </c>
      <c r="AI397" s="290">
        <f>IFERROR(AVERAGE('Dry_Litterbag Placem_Collection'!N178,'Dry_Litterbag Placem_Collection'!Q178),"")</f>
        <v>34.5</v>
      </c>
      <c r="AJ397" s="289">
        <f>INDEX(Coordinates!$B$2:$B$197,MATCH(G397,Coordinates!$J$2:$J$197,0))</f>
        <v>-2.2782909679999999</v>
      </c>
      <c r="AK397" s="289">
        <f>INDEX(Coordinates!$C$2:$C$197,MATCH(G397,Coordinates!$J$2:$J$197,0))</f>
        <v>34.024574970000003</v>
      </c>
      <c r="AL397" s="289" t="str">
        <f>IF(ISNUMBER(SEARCH("C", 'Dry_Litterbag Placem_Collection'!T178)),"YES","")</f>
        <v/>
      </c>
      <c r="AM397" s="289" t="str">
        <f>IF(ISNUMBER(SEARCH("H", 'Dry_Litterbag Placem_Collection'!T178)),"YES","")</f>
        <v>YES</v>
      </c>
      <c r="AN397" s="289" t="str">
        <f>IF(ISNUMBER(SEARCH("R", 'Dry_Litterbag Placem_Collection'!T178)),"YES","")</f>
        <v>YES</v>
      </c>
    </row>
    <row r="398" spans="1:40" ht="15" customHeight="1">
      <c r="A398" s="281" t="s">
        <v>2677</v>
      </c>
      <c r="B398" s="282">
        <f>'Dry_Litterbag Placem_Collection'!A179</f>
        <v>177</v>
      </c>
      <c r="C398" s="282" t="str">
        <f>'Dry_Litterbag Placem_Collection'!B179</f>
        <v>Handajega</v>
      </c>
      <c r="D398" s="282" t="s">
        <v>2677</v>
      </c>
      <c r="E398" s="282" t="s">
        <v>2679</v>
      </c>
      <c r="F398" s="282">
        <v>3</v>
      </c>
      <c r="G398" s="283" t="str">
        <f>'Dry_Litterbag Placem_Collection'!C179</f>
        <v>Wet_W3_T1</v>
      </c>
      <c r="H398" s="284" t="s">
        <v>2559</v>
      </c>
      <c r="I398" s="292" t="s">
        <v>298</v>
      </c>
      <c r="J398" s="282" t="str">
        <f>IF(ISBLANK('Dry_Litterbag Placem_Collection'!K179),"","R"&amp;""&amp;'Dry_Litterbag Placem_Collection'!K179)</f>
        <v>R750</v>
      </c>
      <c r="K398" s="286">
        <f>IFERROR(INDEX('Green_rooibos initial weight'!$C$5:$C$1749,MATCH(J398, 'Green_rooibos initial weight'!$A$5:$A$1749,0)),"")</f>
        <v>2.2029999999999998</v>
      </c>
      <c r="L398" s="286">
        <f t="shared" si="25"/>
        <v>1.9531999999999998</v>
      </c>
      <c r="M398" s="291"/>
      <c r="N398" s="291"/>
      <c r="O398" s="286" t="str">
        <f>IF(IFERROR(INDEX('Both teabags AfterDry'!$D$3:$D$900,MATCH(J398,'Both teabags AfterDry'!$A$3:$A$900,0)),"")="","",(IFERROR(INDEX('Both teabags AfterDry'!$D$3:$D$900,MATCH(J398,'Both teabags AfterDry'!$A$3:$A$900,0)),"")))</f>
        <v/>
      </c>
      <c r="P398" s="286" t="str">
        <f t="shared" si="26"/>
        <v/>
      </c>
      <c r="Q398" s="291"/>
      <c r="R398" s="291"/>
      <c r="S398" s="287">
        <f>'Dry_Litterbag Placem_Collection'!E179</f>
        <v>42940</v>
      </c>
      <c r="T398" s="287">
        <f>IF('Dry_Litterbag Placem_Collection'!G179="","",'Dry_Litterbag Placem_Collection'!G179)</f>
        <v>43009</v>
      </c>
      <c r="U398" s="288">
        <f t="shared" si="24"/>
        <v>69</v>
      </c>
      <c r="V398" s="286" t="str">
        <f t="shared" si="27"/>
        <v/>
      </c>
      <c r="W398" s="286"/>
      <c r="X398" s="289">
        <f>IFERROR(INDEX(Rainfall_Dry!$O$2:$O$217,MATCH(B398, Rainfall_Dry!$A$2:$A$217,0)),"")</f>
        <v>162.634207253</v>
      </c>
      <c r="Y398" s="270">
        <v>25.96</v>
      </c>
      <c r="Z398" s="270">
        <v>8.9200000000000017</v>
      </c>
      <c r="AA398" s="270">
        <v>65.12</v>
      </c>
      <c r="AB398" s="271" t="s">
        <v>2688</v>
      </c>
      <c r="AC398" s="270">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f>IFERROR(AVERAGE('Dry_Litterbag Placem_Collection'!O179,'Dry_Litterbag Placem_Collection'!R179),"")</f>
        <v>4.6999999999999993</v>
      </c>
      <c r="AI398" s="290">
        <f>IFERROR(AVERAGE('Dry_Litterbag Placem_Collection'!N179,'Dry_Litterbag Placem_Collection'!Q179),"")</f>
        <v>34.150000000000006</v>
      </c>
      <c r="AJ398" s="289">
        <f>INDEX(Coordinates!$B$2:$B$197,MATCH(G398,Coordinates!$J$2:$J$197,0))</f>
        <v>-2.277740026</v>
      </c>
      <c r="AK398" s="289">
        <f>INDEX(Coordinates!$C$2:$C$197,MATCH(G398,Coordinates!$J$2:$J$197,0))</f>
        <v>34.027640990000002</v>
      </c>
      <c r="AL398" s="289" t="str">
        <f>IF(ISNUMBER(SEARCH("C", 'Dry_Litterbag Placem_Collection'!T179)),"YES","")</f>
        <v>YES</v>
      </c>
      <c r="AM398" s="289" t="str">
        <f>IF(ISNUMBER(SEARCH("H", 'Dry_Litterbag Placem_Collection'!T179)),"YES","")</f>
        <v>YES</v>
      </c>
      <c r="AN398" s="289" t="str">
        <f>IF(ISNUMBER(SEARCH("R", 'Dry_Litterbag Placem_Collection'!T179)),"YES","")</f>
        <v>YES</v>
      </c>
    </row>
    <row r="399" spans="1:40" ht="15" customHeight="1">
      <c r="A399" s="281" t="s">
        <v>2677</v>
      </c>
      <c r="B399" s="282">
        <f>'Dry_Litterbag Placem_Collection'!A180</f>
        <v>178</v>
      </c>
      <c r="C399" s="282" t="str">
        <f>'Dry_Litterbag Placem_Collection'!B180</f>
        <v>Handajega</v>
      </c>
      <c r="D399" s="282" t="s">
        <v>2677</v>
      </c>
      <c r="E399" s="282" t="s">
        <v>2679</v>
      </c>
      <c r="F399" s="282">
        <v>3</v>
      </c>
      <c r="G399" s="283" t="str">
        <f>'Dry_Litterbag Placem_Collection'!C180</f>
        <v>Wet_W3_T2</v>
      </c>
      <c r="H399" s="284" t="s">
        <v>2559</v>
      </c>
      <c r="I399" s="292" t="s">
        <v>298</v>
      </c>
      <c r="J399" s="282" t="str">
        <f>IF(ISBLANK('Dry_Litterbag Placem_Collection'!K180),"","R"&amp;""&amp;'Dry_Litterbag Placem_Collection'!K180)</f>
        <v>R612</v>
      </c>
      <c r="K399" s="286">
        <f>IFERROR(INDEX('Green_rooibos initial weight'!$C$5:$C$1749,MATCH(J399, 'Green_rooibos initial weight'!$A$5:$A$1749,0)),"")</f>
        <v>2.11</v>
      </c>
      <c r="L399" s="286">
        <f t="shared" si="25"/>
        <v>1.8601999999999999</v>
      </c>
      <c r="M399" s="291"/>
      <c r="N399" s="291"/>
      <c r="O399" s="286" t="str">
        <f>IF(IFERROR(INDEX('Both teabags AfterDry'!$D$3:$D$900,MATCH(J399,'Both teabags AfterDry'!$A$3:$A$900,0)),"")="","",(IFERROR(INDEX('Both teabags AfterDry'!$D$3:$D$900,MATCH(J399,'Both teabags AfterDry'!$A$3:$A$900,0)),"")))</f>
        <v/>
      </c>
      <c r="P399" s="286" t="str">
        <f t="shared" si="26"/>
        <v/>
      </c>
      <c r="Q399" s="291"/>
      <c r="R399" s="291"/>
      <c r="S399" s="287">
        <f>'Dry_Litterbag Placem_Collection'!E180</f>
        <v>42940</v>
      </c>
      <c r="T399" s="287">
        <f>IF('Dry_Litterbag Placem_Collection'!G180="","",'Dry_Litterbag Placem_Collection'!G180)</f>
        <v>43009</v>
      </c>
      <c r="U399" s="288">
        <f t="shared" si="24"/>
        <v>69</v>
      </c>
      <c r="V399" s="286" t="str">
        <f t="shared" si="27"/>
        <v/>
      </c>
      <c r="W399" s="286"/>
      <c r="X399" s="289">
        <f>IFERROR(INDEX(Rainfall_Dry!$O$2:$O$217,MATCH(B399, Rainfall_Dry!$A$2:$A$217,0)),"")</f>
        <v>162.634207253</v>
      </c>
      <c r="Y399" s="270">
        <v>25.96</v>
      </c>
      <c r="Z399" s="270">
        <v>8.9200000000000017</v>
      </c>
      <c r="AA399" s="270">
        <v>65.12</v>
      </c>
      <c r="AB399" s="271" t="s">
        <v>2688</v>
      </c>
      <c r="AC399" s="270">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f>IFERROR(AVERAGE('Dry_Litterbag Placem_Collection'!O180,'Dry_Litterbag Placem_Collection'!R180),"")</f>
        <v>4.5</v>
      </c>
      <c r="AI399" s="290">
        <f>IFERROR(AVERAGE('Dry_Litterbag Placem_Collection'!N180,'Dry_Litterbag Placem_Collection'!Q180),"")</f>
        <v>35.799999999999997</v>
      </c>
      <c r="AJ399" s="289">
        <f>INDEX(Coordinates!$B$2:$B$197,MATCH(G399,Coordinates!$J$2:$J$197,0))</f>
        <v>-2.2777889760000001</v>
      </c>
      <c r="AK399" s="289">
        <f>INDEX(Coordinates!$C$2:$C$197,MATCH(G399,Coordinates!$J$2:$J$197,0))</f>
        <v>34.027664960000003</v>
      </c>
      <c r="AL399" s="289" t="str">
        <f>IF(ISNUMBER(SEARCH("C", 'Dry_Litterbag Placem_Collection'!T180)),"YES","")</f>
        <v>YES</v>
      </c>
      <c r="AM399" s="289" t="str">
        <f>IF(ISNUMBER(SEARCH("H", 'Dry_Litterbag Placem_Collection'!T180)),"YES","")</f>
        <v>YES</v>
      </c>
      <c r="AN399" s="289" t="str">
        <f>IF(ISNUMBER(SEARCH("R", 'Dry_Litterbag Placem_Collection'!T180)),"YES","")</f>
        <v/>
      </c>
    </row>
    <row r="400" spans="1:40" ht="15" customHeight="1">
      <c r="A400" s="281" t="s">
        <v>2677</v>
      </c>
      <c r="B400" s="282">
        <f>'Dry_Litterbag Placem_Collection'!A181</f>
        <v>179</v>
      </c>
      <c r="C400" s="282" t="str">
        <f>'Dry_Litterbag Placem_Collection'!B181</f>
        <v>Handajega</v>
      </c>
      <c r="D400" s="282" t="s">
        <v>2677</v>
      </c>
      <c r="E400" s="282" t="s">
        <v>2679</v>
      </c>
      <c r="F400" s="282">
        <v>3</v>
      </c>
      <c r="G400" s="283" t="str">
        <f>'Dry_Litterbag Placem_Collection'!C181</f>
        <v>Wet_W3_T3</v>
      </c>
      <c r="H400" s="284" t="s">
        <v>2559</v>
      </c>
      <c r="I400" s="292" t="s">
        <v>298</v>
      </c>
      <c r="J400" s="282" t="str">
        <f>IF(ISBLANK('Dry_Litterbag Placem_Collection'!K181),"","R"&amp;""&amp;'Dry_Litterbag Placem_Collection'!K181)</f>
        <v>R491</v>
      </c>
      <c r="K400" s="286">
        <f>IFERROR(INDEX('Green_rooibos initial weight'!$C$5:$C$1749,MATCH(J400, 'Green_rooibos initial weight'!$A$5:$A$1749,0)),"")</f>
        <v>2.2690000000000001</v>
      </c>
      <c r="L400" s="286">
        <f t="shared" si="25"/>
        <v>2.0192000000000001</v>
      </c>
      <c r="M400" s="291"/>
      <c r="N400" s="291"/>
      <c r="O400" s="286">
        <f>IF(IFERROR(INDEX('Both teabags AfterDry'!$D$3:$D$900,MATCH(J400,'Both teabags AfterDry'!$A$3:$A$900,0)),"")="","",(IFERROR(INDEX('Both teabags AfterDry'!$D$3:$D$900,MATCH(J400,'Both teabags AfterDry'!$A$3:$A$900,0)),"")))</f>
        <v>2.0198</v>
      </c>
      <c r="P400" s="286">
        <f t="shared" si="26"/>
        <v>1.8692</v>
      </c>
      <c r="Q400" s="291"/>
      <c r="R400" s="291"/>
      <c r="S400" s="287">
        <f>'Dry_Litterbag Placem_Collection'!E181</f>
        <v>42940</v>
      </c>
      <c r="T400" s="287">
        <f>IF('Dry_Litterbag Placem_Collection'!G181="","",'Dry_Litterbag Placem_Collection'!G181)</f>
        <v>43009</v>
      </c>
      <c r="U400" s="288">
        <f t="shared" si="24"/>
        <v>69</v>
      </c>
      <c r="V400" s="286">
        <f t="shared" si="27"/>
        <v>0.15000000000000013</v>
      </c>
      <c r="W400" s="286"/>
      <c r="X400" s="289">
        <f>IFERROR(INDEX(Rainfall_Dry!$O$2:$O$217,MATCH(B400, Rainfall_Dry!$A$2:$A$217,0)),"")</f>
        <v>162.634207253</v>
      </c>
      <c r="Y400" s="270">
        <v>25.96</v>
      </c>
      <c r="Z400" s="270">
        <v>8.9200000000000017</v>
      </c>
      <c r="AA400" s="270">
        <v>65.12</v>
      </c>
      <c r="AB400" s="271" t="s">
        <v>2688</v>
      </c>
      <c r="AC400" s="270">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f>IFERROR(AVERAGE('Dry_Litterbag Placem_Collection'!O181,'Dry_Litterbag Placem_Collection'!R181),"")</f>
        <v>5.8</v>
      </c>
      <c r="AI400" s="290">
        <f>IFERROR(AVERAGE('Dry_Litterbag Placem_Collection'!N181,'Dry_Litterbag Placem_Collection'!Q181),"")</f>
        <v>34.75</v>
      </c>
      <c r="AJ400" s="289">
        <f>INDEX(Coordinates!$B$2:$B$197,MATCH(G400,Coordinates!$J$2:$J$197,0))</f>
        <v>-2.2778579589999999</v>
      </c>
      <c r="AK400" s="289">
        <f>INDEX(Coordinates!$C$2:$C$197,MATCH(G400,Coordinates!$J$2:$J$197,0))</f>
        <v>34.027682980000002</v>
      </c>
      <c r="AL400" s="289" t="str">
        <f>IF(ISNUMBER(SEARCH("C", 'Dry_Litterbag Placem_Collection'!T181)),"YES","")</f>
        <v/>
      </c>
      <c r="AM400" s="289" t="str">
        <f>IF(ISNUMBER(SEARCH("H", 'Dry_Litterbag Placem_Collection'!T181)),"YES","")</f>
        <v/>
      </c>
      <c r="AN400" s="289" t="str">
        <f>IF(ISNUMBER(SEARCH("R", 'Dry_Litterbag Placem_Collection'!T181)),"YES","")</f>
        <v>YES</v>
      </c>
    </row>
    <row r="401" spans="1:40" ht="15" customHeight="1">
      <c r="A401" s="281" t="s">
        <v>2677</v>
      </c>
      <c r="B401" s="282">
        <f>'Dry_Litterbag Placem_Collection'!A182</f>
        <v>180</v>
      </c>
      <c r="C401" s="282" t="str">
        <f>'Dry_Litterbag Placem_Collection'!B182</f>
        <v>Handajega</v>
      </c>
      <c r="D401" s="282" t="s">
        <v>2677</v>
      </c>
      <c r="E401" s="282" t="s">
        <v>2679</v>
      </c>
      <c r="F401" s="282">
        <v>3</v>
      </c>
      <c r="G401" s="283" t="str">
        <f>'Dry_Litterbag Placem_Collection'!C182</f>
        <v>Wet_W3_T4</v>
      </c>
      <c r="H401" s="284" t="s">
        <v>2559</v>
      </c>
      <c r="I401" s="292" t="s">
        <v>298</v>
      </c>
      <c r="J401" s="282" t="str">
        <f>IF(ISBLANK('Dry_Litterbag Placem_Collection'!K182),"","R"&amp;""&amp;'Dry_Litterbag Placem_Collection'!K182)</f>
        <v>R325</v>
      </c>
      <c r="K401" s="286">
        <f>IFERROR(INDEX('Green_rooibos initial weight'!$C$5:$C$1749,MATCH(J401, 'Green_rooibos initial weight'!$A$5:$A$1749,0)),"")</f>
        <v>2.2069999999999999</v>
      </c>
      <c r="L401" s="286">
        <f t="shared" si="25"/>
        <v>1.9571999999999998</v>
      </c>
      <c r="M401" s="291"/>
      <c r="N401" s="291"/>
      <c r="O401" s="286">
        <f>IF(IFERROR(INDEX('Both teabags AfterDry'!$D$3:$D$900,MATCH(J401,'Both teabags AfterDry'!$A$3:$A$900,0)),"")="","",(IFERROR(INDEX('Both teabags AfterDry'!$D$3:$D$900,MATCH(J401,'Both teabags AfterDry'!$A$3:$A$900,0)),"")))</f>
        <v>1.6720999999999999</v>
      </c>
      <c r="P401" s="286">
        <f t="shared" si="26"/>
        <v>1.5214999999999999</v>
      </c>
      <c r="Q401" s="291"/>
      <c r="R401" s="291"/>
      <c r="S401" s="287">
        <f>'Dry_Litterbag Placem_Collection'!E182</f>
        <v>42940</v>
      </c>
      <c r="T401" s="287">
        <f>IF('Dry_Litterbag Placem_Collection'!G182="","",'Dry_Litterbag Placem_Collection'!G182)</f>
        <v>43009</v>
      </c>
      <c r="U401" s="288">
        <f t="shared" si="24"/>
        <v>69</v>
      </c>
      <c r="V401" s="286">
        <f t="shared" si="27"/>
        <v>0.43569999999999998</v>
      </c>
      <c r="W401" s="286"/>
      <c r="X401" s="289">
        <f>IFERROR(INDEX(Rainfall_Dry!$O$2:$O$217,MATCH(B401, Rainfall_Dry!$A$2:$A$217,0)),"")</f>
        <v>162.634207253</v>
      </c>
      <c r="Y401" s="270">
        <v>25.96</v>
      </c>
      <c r="Z401" s="270">
        <v>8.9200000000000017</v>
      </c>
      <c r="AA401" s="270">
        <v>65.12</v>
      </c>
      <c r="AB401" s="271" t="s">
        <v>2688</v>
      </c>
      <c r="AC401" s="270">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f>IFERROR(AVERAGE('Dry_Litterbag Placem_Collection'!O182,'Dry_Litterbag Placem_Collection'!R182),"")</f>
        <v>5.3</v>
      </c>
      <c r="AI401" s="290">
        <f>IFERROR(AVERAGE('Dry_Litterbag Placem_Collection'!N182,'Dry_Litterbag Placem_Collection'!Q182),"")</f>
        <v>31</v>
      </c>
      <c r="AJ401" s="289">
        <f>INDEX(Coordinates!$B$2:$B$197,MATCH(G401,Coordinates!$J$2:$J$197,0))</f>
        <v>-2.2780199809999999</v>
      </c>
      <c r="AK401" s="289">
        <f>INDEX(Coordinates!$C$2:$C$197,MATCH(G401,Coordinates!$J$2:$J$197,0))</f>
        <v>34.027705019999999</v>
      </c>
      <c r="AL401" s="289" t="str">
        <f>IF(ISNUMBER(SEARCH("C", 'Dry_Litterbag Placem_Collection'!T182)),"YES","")</f>
        <v/>
      </c>
      <c r="AM401" s="289" t="str">
        <f>IF(ISNUMBER(SEARCH("H", 'Dry_Litterbag Placem_Collection'!T182)),"YES","")</f>
        <v/>
      </c>
      <c r="AN401" s="289" t="str">
        <f>IF(ISNUMBER(SEARCH("R", 'Dry_Litterbag Placem_Collection'!T182)),"YES","")</f>
        <v/>
      </c>
    </row>
    <row r="402" spans="1:40" ht="15" customHeight="1">
      <c r="A402" s="281" t="s">
        <v>2677</v>
      </c>
      <c r="B402" s="282">
        <f>'Dry_Litterbag Placem_Collection'!A183</f>
        <v>181</v>
      </c>
      <c r="C402" s="282" t="str">
        <f>'Dry_Litterbag Placem_Collection'!B183</f>
        <v>Handajega</v>
      </c>
      <c r="D402" s="282" t="s">
        <v>2677</v>
      </c>
      <c r="E402" s="282" t="s">
        <v>2679</v>
      </c>
      <c r="F402" s="282">
        <v>3</v>
      </c>
      <c r="G402" s="283" t="str">
        <f>'Dry_Litterbag Placem_Collection'!C183</f>
        <v>Wet_W3_T5</v>
      </c>
      <c r="H402" s="284" t="s">
        <v>2559</v>
      </c>
      <c r="I402" s="292" t="s">
        <v>298</v>
      </c>
      <c r="J402" s="282" t="str">
        <f>IF(ISBLANK('Dry_Litterbag Placem_Collection'!K183),"","R"&amp;""&amp;'Dry_Litterbag Placem_Collection'!K183)</f>
        <v>R116</v>
      </c>
      <c r="K402" s="286">
        <f>IFERROR(INDEX('Green_rooibos initial weight'!$C$5:$C$1749,MATCH(J402, 'Green_rooibos initial weight'!$A$5:$A$1749,0)),"")</f>
        <v>2.2909999999999999</v>
      </c>
      <c r="L402" s="286">
        <f t="shared" si="25"/>
        <v>2.0411999999999999</v>
      </c>
      <c r="M402" s="291"/>
      <c r="N402" s="291"/>
      <c r="O402" s="286">
        <f>IF(IFERROR(INDEX('Both teabags AfterDry'!$D$3:$D$900,MATCH(J402,'Both teabags AfterDry'!$A$3:$A$900,0)),"")="","",(IFERROR(INDEX('Both teabags AfterDry'!$D$3:$D$900,MATCH(J402,'Both teabags AfterDry'!$A$3:$A$900,0)),"")))</f>
        <v>2.0322</v>
      </c>
      <c r="P402" s="286">
        <f t="shared" si="26"/>
        <v>1.8815999999999999</v>
      </c>
      <c r="Q402" s="291"/>
      <c r="R402" s="291"/>
      <c r="S402" s="287">
        <f>'Dry_Litterbag Placem_Collection'!E183</f>
        <v>42940</v>
      </c>
      <c r="T402" s="287">
        <f>IF('Dry_Litterbag Placem_Collection'!G183="","",'Dry_Litterbag Placem_Collection'!G183)</f>
        <v>43009</v>
      </c>
      <c r="U402" s="288">
        <f t="shared" si="24"/>
        <v>69</v>
      </c>
      <c r="V402" s="286">
        <f t="shared" si="27"/>
        <v>0.15959999999999996</v>
      </c>
      <c r="W402" s="286"/>
      <c r="X402" s="289">
        <f>IFERROR(INDEX(Rainfall_Dry!$O$2:$O$217,MATCH(B402, Rainfall_Dry!$A$2:$A$217,0)),"")</f>
        <v>162.634207253</v>
      </c>
      <c r="Y402" s="270">
        <v>25.96</v>
      </c>
      <c r="Z402" s="270">
        <v>8.9200000000000017</v>
      </c>
      <c r="AA402" s="270">
        <v>65.12</v>
      </c>
      <c r="AB402" s="271" t="s">
        <v>2688</v>
      </c>
      <c r="AC402" s="270">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f>IFERROR(AVERAGE('Dry_Litterbag Placem_Collection'!O183,'Dry_Litterbag Placem_Collection'!R183),"")</f>
        <v>4.3000000000000007</v>
      </c>
      <c r="AI402" s="290">
        <f>IFERROR(AVERAGE('Dry_Litterbag Placem_Collection'!N183,'Dry_Litterbag Placem_Collection'!Q183),"")</f>
        <v>35.099999999999994</v>
      </c>
      <c r="AJ402" s="289">
        <f>INDEX(Coordinates!$B$2:$B$197,MATCH(G402,Coordinates!$J$2:$J$197,0))</f>
        <v>-2.2777329850000001</v>
      </c>
      <c r="AK402" s="289">
        <f>INDEX(Coordinates!$C$2:$C$197,MATCH(G402,Coordinates!$J$2:$J$197,0))</f>
        <v>34.027422970000003</v>
      </c>
      <c r="AL402" s="289" t="str">
        <f>IF(ISNUMBER(SEARCH("C", 'Dry_Litterbag Placem_Collection'!T183)),"YES","")</f>
        <v/>
      </c>
      <c r="AM402" s="289" t="str">
        <f>IF(ISNUMBER(SEARCH("H", 'Dry_Litterbag Placem_Collection'!T183)),"YES","")</f>
        <v/>
      </c>
      <c r="AN402" s="289" t="str">
        <f>IF(ISNUMBER(SEARCH("R", 'Dry_Litterbag Placem_Collection'!T183)),"YES","")</f>
        <v>YES</v>
      </c>
    </row>
    <row r="403" spans="1:40" ht="15" customHeight="1">
      <c r="A403" s="281" t="s">
        <v>2677</v>
      </c>
      <c r="B403" s="282">
        <f>'Dry_Litterbag Placem_Collection'!A184</f>
        <v>182</v>
      </c>
      <c r="C403" s="282" t="str">
        <f>'Dry_Litterbag Placem_Collection'!B184</f>
        <v>Handajega</v>
      </c>
      <c r="D403" s="282" t="s">
        <v>2677</v>
      </c>
      <c r="E403" s="282" t="s">
        <v>2679</v>
      </c>
      <c r="F403" s="282">
        <v>3</v>
      </c>
      <c r="G403" s="283" t="str">
        <f>'Dry_Litterbag Placem_Collection'!C184</f>
        <v>Wet_W3_T6</v>
      </c>
      <c r="H403" s="284" t="s">
        <v>2559</v>
      </c>
      <c r="I403" s="292" t="s">
        <v>298</v>
      </c>
      <c r="J403" s="282" t="str">
        <f>IF(ISBLANK('Dry_Litterbag Placem_Collection'!K184),"","R"&amp;""&amp;'Dry_Litterbag Placem_Collection'!K184)</f>
        <v>R613</v>
      </c>
      <c r="K403" s="286">
        <f>IFERROR(INDEX('Green_rooibos initial weight'!$C$5:$C$1749,MATCH(J403, 'Green_rooibos initial weight'!$A$5:$A$1749,0)),"")</f>
        <v>2.1680000000000001</v>
      </c>
      <c r="L403" s="286">
        <f t="shared" si="25"/>
        <v>1.9182000000000001</v>
      </c>
      <c r="M403" s="291"/>
      <c r="N403" s="291"/>
      <c r="O403" s="286">
        <f>IF(IFERROR(INDEX('Both teabags AfterDry'!$D$3:$D$900,MATCH(J403,'Both teabags AfterDry'!$A$3:$A$900,0)),"")="","",(IFERROR(INDEX('Both teabags AfterDry'!$D$3:$D$900,MATCH(J403,'Both teabags AfterDry'!$A$3:$A$900,0)),"")))</f>
        <v>1.7827</v>
      </c>
      <c r="P403" s="286">
        <f t="shared" si="26"/>
        <v>1.6320999999999999</v>
      </c>
      <c r="Q403" s="291"/>
      <c r="R403" s="291"/>
      <c r="S403" s="287">
        <f>'Dry_Litterbag Placem_Collection'!E184</f>
        <v>42940</v>
      </c>
      <c r="T403" s="287">
        <f>IF('Dry_Litterbag Placem_Collection'!G184="","",'Dry_Litterbag Placem_Collection'!G184)</f>
        <v>43009</v>
      </c>
      <c r="U403" s="288">
        <f t="shared" si="24"/>
        <v>69</v>
      </c>
      <c r="V403" s="286">
        <f t="shared" si="27"/>
        <v>0.28610000000000024</v>
      </c>
      <c r="W403" s="286"/>
      <c r="X403" s="289">
        <f>IFERROR(INDEX(Rainfall_Dry!$O$2:$O$217,MATCH(B403, Rainfall_Dry!$A$2:$A$217,0)),"")</f>
        <v>162.634207253</v>
      </c>
      <c r="Y403" s="270">
        <v>25.96</v>
      </c>
      <c r="Z403" s="270">
        <v>8.9200000000000017</v>
      </c>
      <c r="AA403" s="270">
        <v>65.12</v>
      </c>
      <c r="AB403" s="271" t="s">
        <v>2688</v>
      </c>
      <c r="AC403" s="270">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f>IFERROR(AVERAGE('Dry_Litterbag Placem_Collection'!O184,'Dry_Litterbag Placem_Collection'!R184),"")</f>
        <v>6.55</v>
      </c>
      <c r="AI403" s="290">
        <f>IFERROR(AVERAGE('Dry_Litterbag Placem_Collection'!N184,'Dry_Litterbag Placem_Collection'!Q184),"")</f>
        <v>36.400000000000006</v>
      </c>
      <c r="AJ403" s="289">
        <f>INDEX(Coordinates!$B$2:$B$197,MATCH(G403,Coordinates!$J$2:$J$197,0))</f>
        <v>-2.2777009659999998</v>
      </c>
      <c r="AK403" s="289">
        <f>INDEX(Coordinates!$C$2:$C$197,MATCH(G403,Coordinates!$J$2:$J$197,0))</f>
        <v>34.027393969999999</v>
      </c>
      <c r="AL403" s="289" t="str">
        <f>IF(ISNUMBER(SEARCH("C", 'Dry_Litterbag Placem_Collection'!T184)),"YES","")</f>
        <v>YES</v>
      </c>
      <c r="AM403" s="289" t="str">
        <f>IF(ISNUMBER(SEARCH("H", 'Dry_Litterbag Placem_Collection'!T184)),"YES","")</f>
        <v>YES</v>
      </c>
      <c r="AN403" s="289" t="str">
        <f>IF(ISNUMBER(SEARCH("R", 'Dry_Litterbag Placem_Collection'!T184)),"YES","")</f>
        <v>YES</v>
      </c>
    </row>
    <row r="404" spans="1:40" ht="15" customHeight="1">
      <c r="A404" s="281" t="s">
        <v>2677</v>
      </c>
      <c r="B404" s="282">
        <f>'Dry_Litterbag Placem_Collection'!A185</f>
        <v>183</v>
      </c>
      <c r="C404" s="282" t="str">
        <f>'Dry_Litterbag Placem_Collection'!B185</f>
        <v>Handajega</v>
      </c>
      <c r="D404" s="282" t="s">
        <v>2677</v>
      </c>
      <c r="E404" s="282" t="s">
        <v>2679</v>
      </c>
      <c r="F404" s="282">
        <v>3</v>
      </c>
      <c r="G404" s="283" t="str">
        <f>'Dry_Litterbag Placem_Collection'!C185</f>
        <v>Wet_W3_T7</v>
      </c>
      <c r="H404" s="284" t="s">
        <v>2559</v>
      </c>
      <c r="I404" s="292" t="s">
        <v>298</v>
      </c>
      <c r="J404" s="282" t="str">
        <f>IF(ISBLANK('Dry_Litterbag Placem_Collection'!K185),"","R"&amp;""&amp;'Dry_Litterbag Placem_Collection'!K185)</f>
        <v/>
      </c>
      <c r="K404" s="286" t="str">
        <f>IFERROR(INDEX('Green_rooibos initial weight'!$C$5:$C$1749,MATCH(J404, 'Green_rooibos initial weight'!$A$5:$A$1749,0)),"")</f>
        <v/>
      </c>
      <c r="L404" s="286" t="str">
        <f t="shared" si="25"/>
        <v/>
      </c>
      <c r="M404" s="291"/>
      <c r="N404" s="291"/>
      <c r="O404" s="286" t="str">
        <f>IF(IFERROR(INDEX('Both teabags AfterDry'!$D$3:$D$900,MATCH(J404,'Both teabags AfterDry'!$A$3:$A$900,0)),"")="","",(IFERROR(INDEX('Both teabags AfterDry'!$D$3:$D$900,MATCH(J404,'Both teabags AfterDry'!$A$3:$A$900,0)),"")))</f>
        <v/>
      </c>
      <c r="P404" s="286" t="str">
        <f t="shared" si="26"/>
        <v/>
      </c>
      <c r="Q404" s="291"/>
      <c r="R404" s="291"/>
      <c r="S404" s="287">
        <f>'Dry_Litterbag Placem_Collection'!E185</f>
        <v>0</v>
      </c>
      <c r="T404" s="287" t="str">
        <f>IF('Dry_Litterbag Placem_Collection'!G185="","",'Dry_Litterbag Placem_Collection'!G185)</f>
        <v/>
      </c>
      <c r="U404" s="288" t="str">
        <f t="shared" si="24"/>
        <v/>
      </c>
      <c r="V404" s="286" t="str">
        <f t="shared" si="27"/>
        <v/>
      </c>
      <c r="W404" s="286"/>
      <c r="X404" s="289" t="str">
        <f>IFERROR(INDEX(Rainfall_Dry!$O$2:$O$217,MATCH(B404, Rainfall_Dry!$A$2:$A$217,0)),"")</f>
        <v/>
      </c>
      <c r="Y404" s="270">
        <v>25.96</v>
      </c>
      <c r="Z404" s="270">
        <v>8.9200000000000017</v>
      </c>
      <c r="AA404" s="270">
        <v>65.12</v>
      </c>
      <c r="AB404" s="271" t="s">
        <v>2688</v>
      </c>
      <c r="AC404" s="270">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t="str">
        <f>IFERROR(AVERAGE('Dry_Litterbag Placem_Collection'!O185,'Dry_Litterbag Placem_Collection'!R185),"")</f>
        <v/>
      </c>
      <c r="AI404" s="290" t="str">
        <f>IFERROR(AVERAGE('Dry_Litterbag Placem_Collection'!N185,'Dry_Litterbag Placem_Collection'!Q185),"")</f>
        <v/>
      </c>
      <c r="AJ404" s="289">
        <f>INDEX(Coordinates!$B$2:$B$197,MATCH(G404,Coordinates!$J$2:$J$197,0))</f>
        <v>-2.2777790019999999</v>
      </c>
      <c r="AK404" s="289">
        <f>INDEX(Coordinates!$C$2:$C$197,MATCH(G404,Coordinates!$J$2:$J$197,0))</f>
        <v>34.028066029999998</v>
      </c>
      <c r="AL404" s="289" t="str">
        <f>IF(ISNUMBER(SEARCH("C", 'Dry_Litterbag Placem_Collection'!T185)),"YES","")</f>
        <v/>
      </c>
      <c r="AM404" s="289" t="str">
        <f>IF(ISNUMBER(SEARCH("H", 'Dry_Litterbag Placem_Collection'!T185)),"YES","")</f>
        <v/>
      </c>
      <c r="AN404" s="289" t="str">
        <f>IF(ISNUMBER(SEARCH("R", 'Dry_Litterbag Placem_Collection'!T185)),"YES","")</f>
        <v/>
      </c>
    </row>
    <row r="405" spans="1:40" ht="15" customHeight="1">
      <c r="A405" s="281" t="s">
        <v>2677</v>
      </c>
      <c r="B405" s="282">
        <f>'Dry_Litterbag Placem_Collection'!A186</f>
        <v>184</v>
      </c>
      <c r="C405" s="282" t="str">
        <f>'Dry_Litterbag Placem_Collection'!B186</f>
        <v>Handajega</v>
      </c>
      <c r="D405" s="282" t="s">
        <v>2677</v>
      </c>
      <c r="E405" s="282" t="s">
        <v>2679</v>
      </c>
      <c r="F405" s="282">
        <v>3</v>
      </c>
      <c r="G405" s="283" t="str">
        <f>'Dry_Litterbag Placem_Collection'!C186</f>
        <v>Wet_W3_T8</v>
      </c>
      <c r="H405" s="284" t="s">
        <v>2559</v>
      </c>
      <c r="I405" s="292" t="s">
        <v>298</v>
      </c>
      <c r="J405" s="282" t="str">
        <f>IF(ISBLANK('Dry_Litterbag Placem_Collection'!K186),"","R"&amp;""&amp;'Dry_Litterbag Placem_Collection'!K186)</f>
        <v>R179</v>
      </c>
      <c r="K405" s="286">
        <f>IFERROR(INDEX('Green_rooibos initial weight'!$C$5:$C$1749,MATCH(J405, 'Green_rooibos initial weight'!$A$5:$A$1749,0)),"")</f>
        <v>2.177</v>
      </c>
      <c r="L405" s="286">
        <f t="shared" si="25"/>
        <v>1.9272</v>
      </c>
      <c r="M405" s="291"/>
      <c r="N405" s="291"/>
      <c r="O405" s="286">
        <f>IF(IFERROR(INDEX('Both teabags AfterDry'!$D$3:$D$900,MATCH(J405,'Both teabags AfterDry'!$A$3:$A$900,0)),"")="","",(IFERROR(INDEX('Both teabags AfterDry'!$D$3:$D$900,MATCH(J405,'Both teabags AfterDry'!$A$3:$A$900,0)),"")))</f>
        <v>1.7174</v>
      </c>
      <c r="P405" s="286">
        <f t="shared" si="26"/>
        <v>1.5668</v>
      </c>
      <c r="Q405" s="291"/>
      <c r="R405" s="291"/>
      <c r="S405" s="287">
        <f>'Dry_Litterbag Placem_Collection'!E186</f>
        <v>42940</v>
      </c>
      <c r="T405" s="287">
        <f>IF('Dry_Litterbag Placem_Collection'!G186="","",'Dry_Litterbag Placem_Collection'!G186)</f>
        <v>43009</v>
      </c>
      <c r="U405" s="288">
        <f t="shared" si="24"/>
        <v>69</v>
      </c>
      <c r="V405" s="286">
        <f t="shared" si="27"/>
        <v>0.36040000000000005</v>
      </c>
      <c r="W405" s="286"/>
      <c r="X405" s="289">
        <f>IFERROR(INDEX(Rainfall_Dry!$O$2:$O$217,MATCH(B405, Rainfall_Dry!$A$2:$A$217,0)),"")</f>
        <v>162.634207253</v>
      </c>
      <c r="Y405" s="270">
        <v>25.96</v>
      </c>
      <c r="Z405" s="270">
        <v>8.9200000000000017</v>
      </c>
      <c r="AA405" s="270">
        <v>65.12</v>
      </c>
      <c r="AB405" s="271" t="s">
        <v>2688</v>
      </c>
      <c r="AC405" s="270">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f>IFERROR(AVERAGE('Dry_Litterbag Placem_Collection'!O186,'Dry_Litterbag Placem_Collection'!R186),"")</f>
        <v>4.3</v>
      </c>
      <c r="AI405" s="290">
        <f>IFERROR(AVERAGE('Dry_Litterbag Placem_Collection'!N186,'Dry_Litterbag Placem_Collection'!Q186),"")</f>
        <v>28.05</v>
      </c>
      <c r="AJ405" s="289">
        <f>INDEX(Coordinates!$B$2:$B$197,MATCH(G405,Coordinates!$J$2:$J$197,0))</f>
        <v>-2.2775169829999999</v>
      </c>
      <c r="AK405" s="289">
        <f>INDEX(Coordinates!$C$2:$C$197,MATCH(G405,Coordinates!$J$2:$J$197,0))</f>
        <v>34.027766970000002</v>
      </c>
      <c r="AL405" s="289" t="str">
        <f>IF(ISNUMBER(SEARCH("C", 'Dry_Litterbag Placem_Collection'!T186)),"YES","")</f>
        <v/>
      </c>
      <c r="AM405" s="289" t="str">
        <f>IF(ISNUMBER(SEARCH("H", 'Dry_Litterbag Placem_Collection'!T186)),"YES","")</f>
        <v/>
      </c>
      <c r="AN405" s="289" t="str">
        <f>IF(ISNUMBER(SEARCH("R", 'Dry_Litterbag Placem_Collection'!T186)),"YES","")</f>
        <v>YES</v>
      </c>
    </row>
    <row r="406" spans="1:40" ht="15" customHeight="1">
      <c r="A406" s="281" t="s">
        <v>2677</v>
      </c>
      <c r="B406" s="282">
        <f>'Dry_Litterbag Placem_Collection'!A187</f>
        <v>185</v>
      </c>
      <c r="C406" s="282" t="str">
        <f>'Dry_Litterbag Placem_Collection'!B187</f>
        <v>Handajega</v>
      </c>
      <c r="D406" s="282" t="s">
        <v>2677</v>
      </c>
      <c r="E406" s="282" t="s">
        <v>2679</v>
      </c>
      <c r="F406" s="282">
        <v>4</v>
      </c>
      <c r="G406" s="283" t="str">
        <f>'Dry_Litterbag Placem_Collection'!C187</f>
        <v>Wet_W4_T1</v>
      </c>
      <c r="H406" s="284" t="s">
        <v>2559</v>
      </c>
      <c r="I406" s="292" t="s">
        <v>298</v>
      </c>
      <c r="J406" s="282" t="str">
        <f>IF(ISBLANK('Dry_Litterbag Placem_Collection'!K187),"","R"&amp;""&amp;'Dry_Litterbag Placem_Collection'!K187)</f>
        <v>R300</v>
      </c>
      <c r="K406" s="286">
        <f>IFERROR(INDEX('Green_rooibos initial weight'!$C$5:$C$1749,MATCH(J406, 'Green_rooibos initial weight'!$A$5:$A$1749,0)),"")</f>
        <v>2.2330000000000001</v>
      </c>
      <c r="L406" s="286">
        <f t="shared" si="25"/>
        <v>1.9832000000000001</v>
      </c>
      <c r="M406" s="291"/>
      <c r="N406" s="291"/>
      <c r="O406" s="286" t="str">
        <f>IF(IFERROR(INDEX('Both teabags AfterDry'!$D$3:$D$900,MATCH(J406,'Both teabags AfterDry'!$A$3:$A$900,0)),"")="","",(IFERROR(INDEX('Both teabags AfterDry'!$D$3:$D$900,MATCH(J406,'Both teabags AfterDry'!$A$3:$A$900,0)),"")))</f>
        <v/>
      </c>
      <c r="P406" s="286" t="str">
        <f t="shared" si="26"/>
        <v/>
      </c>
      <c r="Q406" s="291"/>
      <c r="R406" s="291"/>
      <c r="S406" s="287">
        <f>'Dry_Litterbag Placem_Collection'!E187</f>
        <v>42940</v>
      </c>
      <c r="T406" s="287">
        <f>IF('Dry_Litterbag Placem_Collection'!G187="","",'Dry_Litterbag Placem_Collection'!G187)</f>
        <v>43009</v>
      </c>
      <c r="U406" s="288">
        <f t="shared" si="24"/>
        <v>69</v>
      </c>
      <c r="V406" s="286" t="str">
        <f t="shared" si="27"/>
        <v/>
      </c>
      <c r="W406" s="286"/>
      <c r="X406" s="289">
        <f>IFERROR(INDEX(Rainfall_Dry!$O$2:$O$217,MATCH(B406, Rainfall_Dry!$A$2:$A$217,0)),"")</f>
        <v>162.634207253</v>
      </c>
      <c r="Y406" s="270">
        <v>25.96</v>
      </c>
      <c r="Z406" s="270">
        <v>8.9200000000000017</v>
      </c>
      <c r="AA406" s="270">
        <v>65.12</v>
      </c>
      <c r="AB406" s="271" t="s">
        <v>2688</v>
      </c>
      <c r="AC406" s="270">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f>IFERROR(AVERAGE('Dry_Litterbag Placem_Collection'!O187,'Dry_Litterbag Placem_Collection'!R187),"")</f>
        <v>4.9000000000000004</v>
      </c>
      <c r="AI406" s="290">
        <f>IFERROR(AVERAGE('Dry_Litterbag Placem_Collection'!N187,'Dry_Litterbag Placem_Collection'!Q187),"")</f>
        <v>35</v>
      </c>
      <c r="AJ406" s="289">
        <f>INDEX(Coordinates!$B$2:$B$197,MATCH(G406,Coordinates!$J$2:$J$197,0))</f>
        <v>-2.2787330300000002</v>
      </c>
      <c r="AK406" s="289">
        <f>INDEX(Coordinates!$C$2:$C$197,MATCH(G406,Coordinates!$J$2:$J$197,0))</f>
        <v>34.032136029999997</v>
      </c>
      <c r="AL406" s="289" t="str">
        <f>IF(ISNUMBER(SEARCH("C", 'Dry_Litterbag Placem_Collection'!T187)),"YES","")</f>
        <v/>
      </c>
      <c r="AM406" s="289" t="str">
        <f>IF(ISNUMBER(SEARCH("H", 'Dry_Litterbag Placem_Collection'!T187)),"YES","")</f>
        <v>YES</v>
      </c>
      <c r="AN406" s="289" t="str">
        <f>IF(ISNUMBER(SEARCH("R", 'Dry_Litterbag Placem_Collection'!T187)),"YES","")</f>
        <v/>
      </c>
    </row>
    <row r="407" spans="1:40" ht="15" customHeight="1">
      <c r="A407" s="281" t="s">
        <v>2677</v>
      </c>
      <c r="B407" s="282">
        <f>'Dry_Litterbag Placem_Collection'!A188</f>
        <v>186</v>
      </c>
      <c r="C407" s="282" t="str">
        <f>'Dry_Litterbag Placem_Collection'!B188</f>
        <v>Handajega</v>
      </c>
      <c r="D407" s="282" t="s">
        <v>2677</v>
      </c>
      <c r="E407" s="282" t="s">
        <v>2679</v>
      </c>
      <c r="F407" s="282">
        <v>4</v>
      </c>
      <c r="G407" s="283" t="str">
        <f>'Dry_Litterbag Placem_Collection'!C188</f>
        <v>Wet_W4_T2</v>
      </c>
      <c r="H407" s="284" t="s">
        <v>2559</v>
      </c>
      <c r="I407" s="292" t="s">
        <v>298</v>
      </c>
      <c r="J407" s="282" t="str">
        <f>IF(ISBLANK('Dry_Litterbag Placem_Collection'!K188),"","R"&amp;""&amp;'Dry_Litterbag Placem_Collection'!K188)</f>
        <v>R717</v>
      </c>
      <c r="K407" s="286">
        <f>IFERROR(INDEX('Green_rooibos initial weight'!$C$5:$C$1749,MATCH(J407, 'Green_rooibos initial weight'!$A$5:$A$1749,0)),"")</f>
        <v>2.1619999999999999</v>
      </c>
      <c r="L407" s="286">
        <f t="shared" si="25"/>
        <v>1.9121999999999999</v>
      </c>
      <c r="M407" s="291"/>
      <c r="N407" s="291"/>
      <c r="O407" s="286">
        <f>IF(IFERROR(INDEX('Both teabags AfterDry'!$D$3:$D$900,MATCH(J407,'Both teabags AfterDry'!$A$3:$A$900,0)),"")="","",(IFERROR(INDEX('Both teabags AfterDry'!$D$3:$D$900,MATCH(J407,'Both teabags AfterDry'!$A$3:$A$900,0)),"")))</f>
        <v>1.7592000000000001</v>
      </c>
      <c r="P407" s="286">
        <f t="shared" si="26"/>
        <v>1.6086</v>
      </c>
      <c r="Q407" s="291"/>
      <c r="R407" s="291"/>
      <c r="S407" s="287">
        <f>'Dry_Litterbag Placem_Collection'!E188</f>
        <v>42940</v>
      </c>
      <c r="T407" s="287">
        <f>IF('Dry_Litterbag Placem_Collection'!G188="","",'Dry_Litterbag Placem_Collection'!G188)</f>
        <v>43009</v>
      </c>
      <c r="U407" s="288">
        <f t="shared" si="24"/>
        <v>69</v>
      </c>
      <c r="V407" s="286">
        <f t="shared" si="27"/>
        <v>0.30359999999999987</v>
      </c>
      <c r="W407" s="286"/>
      <c r="X407" s="289">
        <f>IFERROR(INDEX(Rainfall_Dry!$O$2:$O$217,MATCH(B407, Rainfall_Dry!$A$2:$A$217,0)),"")</f>
        <v>162.634207253</v>
      </c>
      <c r="Y407" s="270">
        <v>25.96</v>
      </c>
      <c r="Z407" s="270">
        <v>8.9200000000000017</v>
      </c>
      <c r="AA407" s="270">
        <v>65.12</v>
      </c>
      <c r="AB407" s="271" t="s">
        <v>2688</v>
      </c>
      <c r="AC407" s="270">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f>IFERROR(AVERAGE('Dry_Litterbag Placem_Collection'!O188,'Dry_Litterbag Placem_Collection'!R188),"")</f>
        <v>7.55</v>
      </c>
      <c r="AI407" s="290">
        <f>IFERROR(AVERAGE('Dry_Litterbag Placem_Collection'!N188,'Dry_Litterbag Placem_Collection'!Q188),"")</f>
        <v>35.299999999999997</v>
      </c>
      <c r="AJ407" s="289">
        <f>INDEX(Coordinates!$B$2:$B$197,MATCH(G407,Coordinates!$J$2:$J$197,0))</f>
        <v>-2.278763037</v>
      </c>
      <c r="AK407" s="289">
        <f>INDEX(Coordinates!$C$2:$C$197,MATCH(G407,Coordinates!$J$2:$J$197,0))</f>
        <v>34.031974009999999</v>
      </c>
      <c r="AL407" s="289" t="str">
        <f>IF(ISNUMBER(SEARCH("C", 'Dry_Litterbag Placem_Collection'!T188)),"YES","")</f>
        <v>YES</v>
      </c>
      <c r="AM407" s="289" t="str">
        <f>IF(ISNUMBER(SEARCH("H", 'Dry_Litterbag Placem_Collection'!T188)),"YES","")</f>
        <v>YES</v>
      </c>
      <c r="AN407" s="289" t="str">
        <f>IF(ISNUMBER(SEARCH("R", 'Dry_Litterbag Placem_Collection'!T188)),"YES","")</f>
        <v/>
      </c>
    </row>
    <row r="408" spans="1:40" ht="15" customHeight="1">
      <c r="A408" s="281" t="s">
        <v>2677</v>
      </c>
      <c r="B408" s="282">
        <f>'Dry_Litterbag Placem_Collection'!A189</f>
        <v>187</v>
      </c>
      <c r="C408" s="282" t="str">
        <f>'Dry_Litterbag Placem_Collection'!B189</f>
        <v>Handajega</v>
      </c>
      <c r="D408" s="282" t="s">
        <v>2677</v>
      </c>
      <c r="E408" s="282" t="s">
        <v>2679</v>
      </c>
      <c r="F408" s="282">
        <v>4</v>
      </c>
      <c r="G408" s="283" t="str">
        <f>'Dry_Litterbag Placem_Collection'!C189</f>
        <v>Wet_W4_T3</v>
      </c>
      <c r="H408" s="284" t="s">
        <v>2559</v>
      </c>
      <c r="I408" s="292" t="s">
        <v>298</v>
      </c>
      <c r="J408" s="282" t="str">
        <f>IF(ISBLANK('Dry_Litterbag Placem_Collection'!K189),"","R"&amp;""&amp;'Dry_Litterbag Placem_Collection'!K189)</f>
        <v>R759</v>
      </c>
      <c r="K408" s="286">
        <f>IFERROR(INDEX('Green_rooibos initial weight'!$C$5:$C$1749,MATCH(J408, 'Green_rooibos initial weight'!$A$5:$A$1749,0)),"")</f>
        <v>2.2469999999999999</v>
      </c>
      <c r="L408" s="286">
        <f t="shared" si="25"/>
        <v>1.9971999999999999</v>
      </c>
      <c r="M408" s="291"/>
      <c r="N408" s="291"/>
      <c r="O408" s="286">
        <f>IF(IFERROR(INDEX('Both teabags AfterDry'!$D$3:$D$900,MATCH(J408,'Both teabags AfterDry'!$A$3:$A$900,0)),"")="","",(IFERROR(INDEX('Both teabags AfterDry'!$D$3:$D$900,MATCH(J408,'Both teabags AfterDry'!$A$3:$A$900,0)),"")))</f>
        <v>1.7075</v>
      </c>
      <c r="P408" s="286">
        <f t="shared" si="26"/>
        <v>1.5569</v>
      </c>
      <c r="Q408" s="291"/>
      <c r="R408" s="291"/>
      <c r="S408" s="287">
        <f>'Dry_Litterbag Placem_Collection'!E189</f>
        <v>42940</v>
      </c>
      <c r="T408" s="287">
        <f>IF('Dry_Litterbag Placem_Collection'!G189="","",'Dry_Litterbag Placem_Collection'!G189)</f>
        <v>43009</v>
      </c>
      <c r="U408" s="288">
        <f t="shared" si="24"/>
        <v>69</v>
      </c>
      <c r="V408" s="286">
        <f t="shared" si="27"/>
        <v>0.44029999999999991</v>
      </c>
      <c r="W408" s="286"/>
      <c r="X408" s="289">
        <f>IFERROR(INDEX(Rainfall_Dry!$O$2:$O$217,MATCH(B408, Rainfall_Dry!$A$2:$A$217,0)),"")</f>
        <v>162.634207253</v>
      </c>
      <c r="Y408" s="270">
        <v>25.96</v>
      </c>
      <c r="Z408" s="270">
        <v>8.9200000000000017</v>
      </c>
      <c r="AA408" s="270">
        <v>65.12</v>
      </c>
      <c r="AB408" s="271" t="s">
        <v>2688</v>
      </c>
      <c r="AC408" s="270">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f>IFERROR(AVERAGE('Dry_Litterbag Placem_Collection'!O189,'Dry_Litterbag Placem_Collection'!R189),"")</f>
        <v>5.05</v>
      </c>
      <c r="AI408" s="290">
        <f>IFERROR(AVERAGE('Dry_Litterbag Placem_Collection'!N189,'Dry_Litterbag Placem_Collection'!Q189),"")</f>
        <v>35.150000000000006</v>
      </c>
      <c r="AJ408" s="289">
        <f>INDEX(Coordinates!$B$2:$B$197,MATCH(G408,Coordinates!$J$2:$J$197,0))</f>
        <v>-2.2785890289999999</v>
      </c>
      <c r="AK408" s="289">
        <f>INDEX(Coordinates!$C$2:$C$197,MATCH(G408,Coordinates!$J$2:$J$197,0))</f>
        <v>34.031841999999997</v>
      </c>
      <c r="AL408" s="289" t="str">
        <f>IF(ISNUMBER(SEARCH("C", 'Dry_Litterbag Placem_Collection'!T189)),"YES","")</f>
        <v/>
      </c>
      <c r="AM408" s="289" t="str">
        <f>IF(ISNUMBER(SEARCH("H", 'Dry_Litterbag Placem_Collection'!T189)),"YES","")</f>
        <v/>
      </c>
      <c r="AN408" s="289" t="str">
        <f>IF(ISNUMBER(SEARCH("R", 'Dry_Litterbag Placem_Collection'!T189)),"YES","")</f>
        <v/>
      </c>
    </row>
    <row r="409" spans="1:40" ht="15" customHeight="1">
      <c r="A409" s="281" t="s">
        <v>2677</v>
      </c>
      <c r="B409" s="282">
        <f>'Dry_Litterbag Placem_Collection'!A190</f>
        <v>188</v>
      </c>
      <c r="C409" s="282" t="str">
        <f>'Dry_Litterbag Placem_Collection'!B190</f>
        <v>Handajega</v>
      </c>
      <c r="D409" s="282" t="s">
        <v>2677</v>
      </c>
      <c r="E409" s="282" t="s">
        <v>2679</v>
      </c>
      <c r="F409" s="282">
        <v>4</v>
      </c>
      <c r="G409" s="283" t="str">
        <f>'Dry_Litterbag Placem_Collection'!C190</f>
        <v>Wet_W4_T4</v>
      </c>
      <c r="H409" s="284" t="s">
        <v>2559</v>
      </c>
      <c r="I409" s="292" t="s">
        <v>298</v>
      </c>
      <c r="J409" s="282" t="str">
        <f>IF(ISBLANK('Dry_Litterbag Placem_Collection'!K190),"","R"&amp;""&amp;'Dry_Litterbag Placem_Collection'!K190)</f>
        <v>R357</v>
      </c>
      <c r="K409" s="286">
        <f>IFERROR(INDEX('Green_rooibos initial weight'!$C$5:$C$1749,MATCH(J409, 'Green_rooibos initial weight'!$A$5:$A$1749,0)),"")</f>
        <v>2.2090000000000001</v>
      </c>
      <c r="L409" s="286">
        <f t="shared" si="25"/>
        <v>1.9592000000000001</v>
      </c>
      <c r="M409" s="291"/>
      <c r="N409" s="291"/>
      <c r="O409" s="286" t="str">
        <f>IF(IFERROR(INDEX('Both teabags AfterDry'!$D$3:$D$900,MATCH(J409,'Both teabags AfterDry'!$A$3:$A$900,0)),"")="","",(IFERROR(INDEX('Both teabags AfterDry'!$D$3:$D$900,MATCH(J409,'Both teabags AfterDry'!$A$3:$A$900,0)),"")))</f>
        <v/>
      </c>
      <c r="P409" s="286" t="str">
        <f t="shared" si="26"/>
        <v/>
      </c>
      <c r="Q409" s="291"/>
      <c r="R409" s="291"/>
      <c r="S409" s="287">
        <f>'Dry_Litterbag Placem_Collection'!E190</f>
        <v>42940</v>
      </c>
      <c r="T409" s="287">
        <f>IF('Dry_Litterbag Placem_Collection'!G190="","",'Dry_Litterbag Placem_Collection'!G190)</f>
        <v>43009</v>
      </c>
      <c r="U409" s="288">
        <f t="shared" si="24"/>
        <v>69</v>
      </c>
      <c r="V409" s="286" t="str">
        <f t="shared" si="27"/>
        <v/>
      </c>
      <c r="W409" s="286"/>
      <c r="X409" s="289">
        <f>IFERROR(INDEX(Rainfall_Dry!$O$2:$O$217,MATCH(B409, Rainfall_Dry!$A$2:$A$217,0)),"")</f>
        <v>162.634207253</v>
      </c>
      <c r="Y409" s="270">
        <v>25.96</v>
      </c>
      <c r="Z409" s="270">
        <v>8.9200000000000017</v>
      </c>
      <c r="AA409" s="270">
        <v>65.12</v>
      </c>
      <c r="AB409" s="271" t="s">
        <v>2688</v>
      </c>
      <c r="AC409" s="270">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f>IFERROR(AVERAGE('Dry_Litterbag Placem_Collection'!O190,'Dry_Litterbag Placem_Collection'!R190),"")</f>
        <v>7.35</v>
      </c>
      <c r="AI409" s="290">
        <f>IFERROR(AVERAGE('Dry_Litterbag Placem_Collection'!N190,'Dry_Litterbag Placem_Collection'!Q190),"")</f>
        <v>34.150000000000006</v>
      </c>
      <c r="AJ409" s="289">
        <f>INDEX(Coordinates!$B$2:$B$197,MATCH(G409,Coordinates!$J$2:$J$197,0))</f>
        <v>-2.278422983</v>
      </c>
      <c r="AK409" s="289">
        <f>INDEX(Coordinates!$C$2:$C$197,MATCH(G409,Coordinates!$J$2:$J$197,0))</f>
        <v>34.032261009999999</v>
      </c>
      <c r="AL409" s="289" t="str">
        <f>IF(ISNUMBER(SEARCH("C", 'Dry_Litterbag Placem_Collection'!T190)),"YES","")</f>
        <v>YES</v>
      </c>
      <c r="AM409" s="289" t="str">
        <f>IF(ISNUMBER(SEARCH("H", 'Dry_Litterbag Placem_Collection'!T190)),"YES","")</f>
        <v>YES</v>
      </c>
      <c r="AN409" s="289" t="str">
        <f>IF(ISNUMBER(SEARCH("R", 'Dry_Litterbag Placem_Collection'!T190)),"YES","")</f>
        <v>YES</v>
      </c>
    </row>
    <row r="410" spans="1:40" ht="15" customHeight="1">
      <c r="A410" s="281" t="s">
        <v>2677</v>
      </c>
      <c r="B410" s="282">
        <f>'Dry_Litterbag Placem_Collection'!A191</f>
        <v>189</v>
      </c>
      <c r="C410" s="282" t="str">
        <f>'Dry_Litterbag Placem_Collection'!B191</f>
        <v>Handajega</v>
      </c>
      <c r="D410" s="282" t="s">
        <v>2677</v>
      </c>
      <c r="E410" s="282" t="s">
        <v>2679</v>
      </c>
      <c r="F410" s="282">
        <v>4</v>
      </c>
      <c r="G410" s="283" t="str">
        <f>'Dry_Litterbag Placem_Collection'!C191</f>
        <v>Wet_W4_T5</v>
      </c>
      <c r="H410" s="284" t="s">
        <v>2559</v>
      </c>
      <c r="I410" s="292" t="s">
        <v>298</v>
      </c>
      <c r="J410" s="282" t="str">
        <f>IF(ISBLANK('Dry_Litterbag Placem_Collection'!K191),"","R"&amp;""&amp;'Dry_Litterbag Placem_Collection'!K191)</f>
        <v>R18</v>
      </c>
      <c r="K410" s="286">
        <f>IFERROR(INDEX('Green_rooibos initial weight'!$C$5:$C$1749,MATCH(J410, 'Green_rooibos initial weight'!$A$5:$A$1749,0)),"")</f>
        <v>2.2519999999999998</v>
      </c>
      <c r="L410" s="286">
        <f t="shared" si="25"/>
        <v>2.0021999999999998</v>
      </c>
      <c r="M410" s="291"/>
      <c r="N410" s="291"/>
      <c r="O410" s="286" t="str">
        <f>IF(IFERROR(INDEX('Both teabags AfterDry'!$D$3:$D$900,MATCH(J410,'Both teabags AfterDry'!$A$3:$A$900,0)),"")="","",(IFERROR(INDEX('Both teabags AfterDry'!$D$3:$D$900,MATCH(J410,'Both teabags AfterDry'!$A$3:$A$900,0)),"")))</f>
        <v/>
      </c>
      <c r="P410" s="286" t="str">
        <f t="shared" si="26"/>
        <v/>
      </c>
      <c r="Q410" s="291"/>
      <c r="R410" s="291"/>
      <c r="S410" s="287">
        <f>'Dry_Litterbag Placem_Collection'!E191</f>
        <v>42940</v>
      </c>
      <c r="T410" s="287">
        <f>IF('Dry_Litterbag Placem_Collection'!G191="","",'Dry_Litterbag Placem_Collection'!G191)</f>
        <v>43009</v>
      </c>
      <c r="U410" s="288">
        <f t="shared" si="24"/>
        <v>69</v>
      </c>
      <c r="V410" s="286" t="str">
        <f t="shared" si="27"/>
        <v/>
      </c>
      <c r="W410" s="286"/>
      <c r="X410" s="289">
        <f>IFERROR(INDEX(Rainfall_Dry!$O$2:$O$217,MATCH(B410, Rainfall_Dry!$A$2:$A$217,0)),"")</f>
        <v>162.634207253</v>
      </c>
      <c r="Y410" s="270">
        <v>25.96</v>
      </c>
      <c r="Z410" s="270">
        <v>8.9200000000000017</v>
      </c>
      <c r="AA410" s="270">
        <v>65.12</v>
      </c>
      <c r="AB410" s="271" t="s">
        <v>2688</v>
      </c>
      <c r="AC410" s="270">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f>IFERROR(AVERAGE('Dry_Litterbag Placem_Collection'!O191,'Dry_Litterbag Placem_Collection'!R191),"")</f>
        <v>5.5</v>
      </c>
      <c r="AI410" s="290">
        <f>IFERROR(AVERAGE('Dry_Litterbag Placem_Collection'!N191,'Dry_Litterbag Placem_Collection'!Q191),"")</f>
        <v>33</v>
      </c>
      <c r="AJ410" s="289">
        <f>INDEX(Coordinates!$B$2:$B$197,MATCH(G410,Coordinates!$J$2:$J$197,0))</f>
        <v>-2.2787580080000001</v>
      </c>
      <c r="AK410" s="289">
        <f>INDEX(Coordinates!$C$2:$C$197,MATCH(G410,Coordinates!$J$2:$J$197,0))</f>
        <v>34.032463010000001</v>
      </c>
      <c r="AL410" s="289" t="str">
        <f>IF(ISNUMBER(SEARCH("C", 'Dry_Litterbag Placem_Collection'!T191)),"YES","")</f>
        <v/>
      </c>
      <c r="AM410" s="289" t="str">
        <f>IF(ISNUMBER(SEARCH("H", 'Dry_Litterbag Placem_Collection'!T191)),"YES","")</f>
        <v>YES</v>
      </c>
      <c r="AN410" s="289" t="str">
        <f>IF(ISNUMBER(SEARCH("R", 'Dry_Litterbag Placem_Collection'!T191)),"YES","")</f>
        <v>YES</v>
      </c>
    </row>
    <row r="411" spans="1:40" ht="15" customHeight="1">
      <c r="A411" s="281" t="s">
        <v>2677</v>
      </c>
      <c r="B411" s="282">
        <f>'Dry_Litterbag Placem_Collection'!A192</f>
        <v>190</v>
      </c>
      <c r="C411" s="282" t="str">
        <f>'Dry_Litterbag Placem_Collection'!B192</f>
        <v>Handajega</v>
      </c>
      <c r="D411" s="282" t="s">
        <v>2677</v>
      </c>
      <c r="E411" s="282" t="s">
        <v>2679</v>
      </c>
      <c r="F411" s="282">
        <v>4</v>
      </c>
      <c r="G411" s="283" t="str">
        <f>'Dry_Litterbag Placem_Collection'!C192</f>
        <v>Wet_W4_T6</v>
      </c>
      <c r="H411" s="284" t="s">
        <v>2559</v>
      </c>
      <c r="I411" s="292" t="s">
        <v>298</v>
      </c>
      <c r="J411" s="282" t="str">
        <f>IF(ISBLANK('Dry_Litterbag Placem_Collection'!K192),"","R"&amp;""&amp;'Dry_Litterbag Placem_Collection'!K192)</f>
        <v>R397</v>
      </c>
      <c r="K411" s="286">
        <f>IFERROR(INDEX('Green_rooibos initial weight'!$C$5:$C$1749,MATCH(J411, 'Green_rooibos initial weight'!$A$5:$A$1749,0)),"")</f>
        <v>2.1970000000000001</v>
      </c>
      <c r="L411" s="286">
        <f t="shared" si="25"/>
        <v>1.9472</v>
      </c>
      <c r="M411" s="291"/>
      <c r="N411" s="291"/>
      <c r="O411" s="286">
        <f>IF(IFERROR(INDEX('Both teabags AfterDry'!$D$3:$D$900,MATCH(J411,'Both teabags AfterDry'!$A$3:$A$900,0)),"")="","",(IFERROR(INDEX('Both teabags AfterDry'!$D$3:$D$900,MATCH(J411,'Both teabags AfterDry'!$A$3:$A$900,0)),"")))</f>
        <v>1.7444999999999999</v>
      </c>
      <c r="P411" s="286">
        <f t="shared" si="26"/>
        <v>1.5938999999999999</v>
      </c>
      <c r="Q411" s="291"/>
      <c r="R411" s="291"/>
      <c r="S411" s="287">
        <f>'Dry_Litterbag Placem_Collection'!E192</f>
        <v>42940</v>
      </c>
      <c r="T411" s="287">
        <f>IF('Dry_Litterbag Placem_Collection'!G192="","",'Dry_Litterbag Placem_Collection'!G192)</f>
        <v>43009</v>
      </c>
      <c r="U411" s="288">
        <f t="shared" si="24"/>
        <v>69</v>
      </c>
      <c r="V411" s="286">
        <f t="shared" si="27"/>
        <v>0.35330000000000017</v>
      </c>
      <c r="W411" s="286"/>
      <c r="X411" s="289">
        <f>IFERROR(INDEX(Rainfall_Dry!$O$2:$O$217,MATCH(B411, Rainfall_Dry!$A$2:$A$217,0)),"")</f>
        <v>162.634207253</v>
      </c>
      <c r="Y411" s="270">
        <v>25.96</v>
      </c>
      <c r="Z411" s="270">
        <v>8.9200000000000017</v>
      </c>
      <c r="AA411" s="270">
        <v>65.12</v>
      </c>
      <c r="AB411" s="271" t="s">
        <v>2688</v>
      </c>
      <c r="AC411" s="270">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f>IFERROR(AVERAGE('Dry_Litterbag Placem_Collection'!O192,'Dry_Litterbag Placem_Collection'!R192),"")</f>
        <v>5.0500000000000007</v>
      </c>
      <c r="AI411" s="290">
        <f>IFERROR(AVERAGE('Dry_Litterbag Placem_Collection'!N192,'Dry_Litterbag Placem_Collection'!Q192),"")</f>
        <v>36.049999999999997</v>
      </c>
      <c r="AJ411" s="289">
        <f>INDEX(Coordinates!$B$2:$B$197,MATCH(G411,Coordinates!$J$2:$J$197,0))</f>
        <v>-2.2787559960000001</v>
      </c>
      <c r="AK411" s="289">
        <f>INDEX(Coordinates!$C$2:$C$197,MATCH(G411,Coordinates!$J$2:$J$197,0))</f>
        <v>34.032268969999997</v>
      </c>
      <c r="AL411" s="289" t="str">
        <f>IF(ISNUMBER(SEARCH("C", 'Dry_Litterbag Placem_Collection'!T192)),"YES","")</f>
        <v/>
      </c>
      <c r="AM411" s="289" t="str">
        <f>IF(ISNUMBER(SEARCH("H", 'Dry_Litterbag Placem_Collection'!T192)),"YES","")</f>
        <v/>
      </c>
      <c r="AN411" s="289" t="str">
        <f>IF(ISNUMBER(SEARCH("R", 'Dry_Litterbag Placem_Collection'!T192)),"YES","")</f>
        <v/>
      </c>
    </row>
    <row r="412" spans="1:40" ht="15" customHeight="1">
      <c r="A412" s="281" t="s">
        <v>2677</v>
      </c>
      <c r="B412" s="282">
        <f>'Dry_Litterbag Placem_Collection'!A193</f>
        <v>191</v>
      </c>
      <c r="C412" s="282" t="str">
        <f>'Dry_Litterbag Placem_Collection'!B193</f>
        <v>Handajega</v>
      </c>
      <c r="D412" s="282" t="s">
        <v>2677</v>
      </c>
      <c r="E412" s="282" t="s">
        <v>2679</v>
      </c>
      <c r="F412" s="282">
        <v>4</v>
      </c>
      <c r="G412" s="283" t="str">
        <f>'Dry_Litterbag Placem_Collection'!C193</f>
        <v>Wet_W4_T7</v>
      </c>
      <c r="H412" s="284" t="s">
        <v>2559</v>
      </c>
      <c r="I412" s="292" t="s">
        <v>298</v>
      </c>
      <c r="J412" s="282" t="str">
        <f>IF(ISBLANK('Dry_Litterbag Placem_Collection'!K193),"","R"&amp;""&amp;'Dry_Litterbag Placem_Collection'!K193)</f>
        <v>R715</v>
      </c>
      <c r="K412" s="286">
        <f>IFERROR(INDEX('Green_rooibos initial weight'!$C$5:$C$1749,MATCH(J412, 'Green_rooibos initial weight'!$A$5:$A$1749,0)),"")</f>
        <v>2.161</v>
      </c>
      <c r="L412" s="286">
        <f t="shared" si="25"/>
        <v>1.9112</v>
      </c>
      <c r="M412" s="291"/>
      <c r="N412" s="291"/>
      <c r="O412" s="286">
        <f>IF(IFERROR(INDEX('Both teabags AfterDry'!$D$3:$D$900,MATCH(J412,'Both teabags AfterDry'!$A$3:$A$900,0)),"")="","",(IFERROR(INDEX('Both teabags AfterDry'!$D$3:$D$900,MATCH(J412,'Both teabags AfterDry'!$A$3:$A$900,0)),"")))</f>
        <v>1.9014</v>
      </c>
      <c r="P412" s="286">
        <f t="shared" si="26"/>
        <v>1.7507999999999999</v>
      </c>
      <c r="Q412" s="291"/>
      <c r="R412" s="291"/>
      <c r="S412" s="287">
        <f>'Dry_Litterbag Placem_Collection'!E193</f>
        <v>42940</v>
      </c>
      <c r="T412" s="287">
        <f>IF('Dry_Litterbag Placem_Collection'!G193="","",'Dry_Litterbag Placem_Collection'!G193)</f>
        <v>43009</v>
      </c>
      <c r="U412" s="288">
        <f t="shared" si="24"/>
        <v>69</v>
      </c>
      <c r="V412" s="286">
        <f t="shared" si="27"/>
        <v>0.1604000000000001</v>
      </c>
      <c r="W412" s="286"/>
      <c r="X412" s="289">
        <f>IFERROR(INDEX(Rainfall_Dry!$O$2:$O$217,MATCH(B412, Rainfall_Dry!$A$2:$A$217,0)),"")</f>
        <v>162.634207253</v>
      </c>
      <c r="Y412" s="270">
        <v>25.96</v>
      </c>
      <c r="Z412" s="270">
        <v>8.9200000000000017</v>
      </c>
      <c r="AA412" s="270">
        <v>65.12</v>
      </c>
      <c r="AB412" s="271" t="s">
        <v>2688</v>
      </c>
      <c r="AC412" s="270">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f>IFERROR(AVERAGE('Dry_Litterbag Placem_Collection'!O193,'Dry_Litterbag Placem_Collection'!R193),"")</f>
        <v>6.45</v>
      </c>
      <c r="AI412" s="290">
        <f>IFERROR(AVERAGE('Dry_Litterbag Placem_Collection'!N193,'Dry_Litterbag Placem_Collection'!Q193),"")</f>
        <v>36.349999999999994</v>
      </c>
      <c r="AJ412" s="289">
        <f>INDEX(Coordinates!$B$2:$B$197,MATCH(G412,Coordinates!$J$2:$J$197,0))</f>
        <v>-2.278704029</v>
      </c>
      <c r="AK412" s="289">
        <f>INDEX(Coordinates!$C$2:$C$197,MATCH(G412,Coordinates!$J$2:$J$197,0))</f>
        <v>34.032182970000001</v>
      </c>
      <c r="AL412" s="289" t="str">
        <f>IF(ISNUMBER(SEARCH("C", 'Dry_Litterbag Placem_Collection'!T193)),"YES","")</f>
        <v/>
      </c>
      <c r="AM412" s="289" t="str">
        <f>IF(ISNUMBER(SEARCH("H", 'Dry_Litterbag Placem_Collection'!T193)),"YES","")</f>
        <v/>
      </c>
      <c r="AN412" s="289" t="str">
        <f>IF(ISNUMBER(SEARCH("R", 'Dry_Litterbag Placem_Collection'!T193)),"YES","")</f>
        <v/>
      </c>
    </row>
    <row r="413" spans="1:40" ht="15" customHeight="1">
      <c r="A413" s="281" t="s">
        <v>2677</v>
      </c>
      <c r="B413" s="282">
        <f>'Dry_Litterbag Placem_Collection'!A194</f>
        <v>192</v>
      </c>
      <c r="C413" s="282" t="str">
        <f>'Dry_Litterbag Placem_Collection'!B194</f>
        <v>Handajega</v>
      </c>
      <c r="D413" s="282" t="s">
        <v>2677</v>
      </c>
      <c r="E413" s="282" t="s">
        <v>2679</v>
      </c>
      <c r="F413" s="282">
        <v>4</v>
      </c>
      <c r="G413" s="283" t="str">
        <f>'Dry_Litterbag Placem_Collection'!C194</f>
        <v>Wet_W4_T8</v>
      </c>
      <c r="H413" s="284" t="s">
        <v>2559</v>
      </c>
      <c r="I413" s="292" t="s">
        <v>298</v>
      </c>
      <c r="J413" s="282" t="str">
        <f>IF(ISBLANK('Dry_Litterbag Placem_Collection'!K194),"","R"&amp;""&amp;'Dry_Litterbag Placem_Collection'!K194)</f>
        <v/>
      </c>
      <c r="K413" s="286" t="str">
        <f>IFERROR(INDEX('Green_rooibos initial weight'!$C$5:$C$1749,MATCH(J413, 'Green_rooibos initial weight'!$A$5:$A$1749,0)),"")</f>
        <v/>
      </c>
      <c r="L413" s="286" t="str">
        <f t="shared" si="25"/>
        <v/>
      </c>
      <c r="M413" s="291"/>
      <c r="N413" s="291"/>
      <c r="O413" s="286" t="str">
        <f>IF(IFERROR(INDEX('Both teabags AfterDry'!$D$3:$D$900,MATCH(J413,'Both teabags AfterDry'!$A$3:$A$900,0)),"")="","",(IFERROR(INDEX('Both teabags AfterDry'!$D$3:$D$900,MATCH(J413,'Both teabags AfterDry'!$A$3:$A$900,0)),"")))</f>
        <v/>
      </c>
      <c r="P413" s="286" t="str">
        <f t="shared" si="26"/>
        <v/>
      </c>
      <c r="Q413" s="291"/>
      <c r="R413" s="291"/>
      <c r="S413" s="287">
        <f>'Dry_Litterbag Placem_Collection'!E194</f>
        <v>0</v>
      </c>
      <c r="T413" s="287" t="str">
        <f>IF('Dry_Litterbag Placem_Collection'!G194="","",'Dry_Litterbag Placem_Collection'!G194)</f>
        <v/>
      </c>
      <c r="U413" s="288" t="str">
        <f t="shared" si="24"/>
        <v/>
      </c>
      <c r="V413" s="286" t="str">
        <f t="shared" si="27"/>
        <v/>
      </c>
      <c r="W413" s="286"/>
      <c r="X413" s="289" t="str">
        <f>IFERROR(INDEX(Rainfall_Dry!$O$2:$O$217,MATCH(B413, Rainfall_Dry!$A$2:$A$217,0)),"")</f>
        <v/>
      </c>
      <c r="Y413" s="270">
        <v>25.96</v>
      </c>
      <c r="Z413" s="270">
        <v>8.9200000000000017</v>
      </c>
      <c r="AA413" s="270">
        <v>65.12</v>
      </c>
      <c r="AB413" s="271" t="s">
        <v>2688</v>
      </c>
      <c r="AC413" s="270">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t="str">
        <f>IFERROR(AVERAGE('Dry_Litterbag Placem_Collection'!O194,'Dry_Litterbag Placem_Collection'!R194),"")</f>
        <v/>
      </c>
      <c r="AI413" s="290" t="str">
        <f>IFERROR(AVERAGE('Dry_Litterbag Placem_Collection'!N194,'Dry_Litterbag Placem_Collection'!Q194),"")</f>
        <v/>
      </c>
      <c r="AJ413" s="289">
        <f>INDEX(Coordinates!$B$2:$B$197,MATCH(G413,Coordinates!$J$2:$J$197,0))</f>
        <v>-2.2789770269999998</v>
      </c>
      <c r="AK413" s="289">
        <f>INDEX(Coordinates!$C$2:$C$197,MATCH(G413,Coordinates!$J$2:$J$197,0))</f>
        <v>34.032051039999999</v>
      </c>
      <c r="AL413" s="289" t="str">
        <f>IF(ISNUMBER(SEARCH("C", 'Dry_Litterbag Placem_Collection'!T194)),"YES","")</f>
        <v/>
      </c>
      <c r="AM413" s="289" t="str">
        <f>IF(ISNUMBER(SEARCH("H", 'Dry_Litterbag Placem_Collection'!T194)),"YES","")</f>
        <v/>
      </c>
      <c r="AN413" s="289" t="str">
        <f>IF(ISNUMBER(SEARCH("R", 'Dry_Litterbag Placem_Collection'!T194)),"YES","")</f>
        <v/>
      </c>
    </row>
    <row r="414" spans="1:40" ht="15" customHeight="1">
      <c r="A414" s="281" t="s">
        <v>2677</v>
      </c>
      <c r="B414" s="282">
        <f>'Dry_Litterbag Placem_Collection'!A195</f>
        <v>193</v>
      </c>
      <c r="C414" s="282" t="str">
        <f>'Dry_Litterbag Placem_Collection'!B195</f>
        <v>Makao</v>
      </c>
      <c r="D414" s="282" t="s">
        <v>2677</v>
      </c>
      <c r="E414" s="282" t="s">
        <v>2527</v>
      </c>
      <c r="F414" s="282">
        <v>4</v>
      </c>
      <c r="G414" s="283" t="str">
        <f>'Dry_Litterbag Placem_Collection'!C195</f>
        <v>Dry_Ag1_CG4</v>
      </c>
      <c r="H414" s="284" t="s">
        <v>2559</v>
      </c>
      <c r="I414" s="292" t="s">
        <v>298</v>
      </c>
      <c r="J414" s="282" t="str">
        <f>IF(ISBLANK('Dry_Litterbag Placem_Collection'!K195),"","R"&amp;""&amp;'Dry_Litterbag Placem_Collection'!K195)</f>
        <v>R695</v>
      </c>
      <c r="K414" s="286">
        <f>IFERROR(INDEX('Green_rooibos initial weight'!$C$5:$C$1749,MATCH(J414, 'Green_rooibos initial weight'!$A$5:$A$1749,0)),"")</f>
        <v>2.1789999999999998</v>
      </c>
      <c r="L414" s="286">
        <f t="shared" si="25"/>
        <v>1.9291999999999998</v>
      </c>
      <c r="M414" s="291"/>
      <c r="N414" s="291"/>
      <c r="O414" s="286">
        <f>IF(IFERROR(INDEX('Both teabags AfterDry'!$D$3:$D$900,MATCH(J414,'Both teabags AfterDry'!$A$3:$A$900,0)),"")="","",(IFERROR(INDEX('Both teabags AfterDry'!$D$3:$D$900,MATCH(J414,'Both teabags AfterDry'!$A$3:$A$900,0)),"")))</f>
        <v>1.42</v>
      </c>
      <c r="P414" s="286">
        <f t="shared" si="26"/>
        <v>1.2693999999999999</v>
      </c>
      <c r="Q414" s="291"/>
      <c r="R414" s="291"/>
      <c r="S414" s="287">
        <f>'Dry_Litterbag Placem_Collection'!E195</f>
        <v>42942</v>
      </c>
      <c r="T414" s="287">
        <f>IF('Dry_Litterbag Placem_Collection'!G195="","",'Dry_Litterbag Placem_Collection'!G195)</f>
        <v>43004</v>
      </c>
      <c r="U414" s="288">
        <f t="shared" si="24"/>
        <v>62</v>
      </c>
      <c r="V414" s="286">
        <f t="shared" si="27"/>
        <v>0.65979999999999994</v>
      </c>
      <c r="W414" s="286"/>
      <c r="X414" s="289">
        <f>IFERROR(INDEX(Rainfall_Dry!$O$2:$O$217,MATCH(B414, Rainfall_Dry!$A$2:$A$217,0)),"")</f>
        <v>171.84818423999999</v>
      </c>
      <c r="Y414" s="270">
        <v>12.565665055683967</v>
      </c>
      <c r="Z414" s="270">
        <v>0.9665896196679955</v>
      </c>
      <c r="AA414" s="270">
        <v>86.467745324648035</v>
      </c>
      <c r="AB414" s="271" t="s">
        <v>2690</v>
      </c>
      <c r="AC414" s="270">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f>IFERROR(AVERAGE('Dry_Litterbag Placem_Collection'!O195,'Dry_Litterbag Placem_Collection'!R195),"")</f>
        <v>5.0999999999999996</v>
      </c>
      <c r="AI414" s="290">
        <f>IFERROR(AVERAGE('Dry_Litterbag Placem_Collection'!N195,'Dry_Litterbag Placem_Collection'!Q195),"")</f>
        <v>28.799999999999997</v>
      </c>
      <c r="AJ414">
        <v>-2.4396949910000001</v>
      </c>
      <c r="AK414">
        <v>34.838574029999997</v>
      </c>
      <c r="AL414" s="289" t="str">
        <f>IF(ISNUMBER(SEARCH("C", 'Dry_Litterbag Placem_Collection'!T195)),"YES","")</f>
        <v/>
      </c>
      <c r="AM414" s="289" t="str">
        <f>IF(ISNUMBER(SEARCH("H", 'Dry_Litterbag Placem_Collection'!T195)),"YES","")</f>
        <v/>
      </c>
      <c r="AN414" s="289" t="str">
        <f>IF(ISNUMBER(SEARCH("R", 'Dry_Litterbag Placem_Collection'!T195)),"YES","")</f>
        <v/>
      </c>
    </row>
    <row r="415" spans="1:40" ht="15" customHeight="1">
      <c r="A415" s="281" t="s">
        <v>2677</v>
      </c>
      <c r="B415" s="282">
        <f>'Dry_Litterbag Placem_Collection'!A196</f>
        <v>194</v>
      </c>
      <c r="C415" s="282" t="str">
        <f>'Dry_Litterbag Placem_Collection'!B196</f>
        <v>Makao</v>
      </c>
      <c r="D415" s="282" t="s">
        <v>2677</v>
      </c>
      <c r="E415" s="282" t="s">
        <v>2527</v>
      </c>
      <c r="F415" s="282">
        <v>3</v>
      </c>
      <c r="G415" s="283" t="str">
        <f>'Dry_Litterbag Placem_Collection'!C196</f>
        <v>Dry_Ag2_CG3</v>
      </c>
      <c r="H415" s="284" t="s">
        <v>2559</v>
      </c>
      <c r="I415" s="292" t="s">
        <v>298</v>
      </c>
      <c r="J415" s="282" t="str">
        <f>IF(ISBLANK('Dry_Litterbag Placem_Collection'!K196),"","R"&amp;""&amp;'Dry_Litterbag Placem_Collection'!K196)</f>
        <v>R653</v>
      </c>
      <c r="K415" s="286">
        <f>IFERROR(INDEX('Green_rooibos initial weight'!$C$5:$C$1749,MATCH(J415, 'Green_rooibos initial weight'!$A$5:$A$1749,0)),"")</f>
        <v>2.1989999999999998</v>
      </c>
      <c r="L415" s="286">
        <f t="shared" si="25"/>
        <v>1.9491999999999998</v>
      </c>
      <c r="M415" s="291"/>
      <c r="N415" s="291"/>
      <c r="O415" s="286">
        <f>IF(IFERROR(INDEX('Both teabags AfterDry'!$D$3:$D$900,MATCH(J415,'Both teabags AfterDry'!$A$3:$A$900,0)),"")="","",(IFERROR(INDEX('Both teabags AfterDry'!$D$3:$D$900,MATCH(J415,'Both teabags AfterDry'!$A$3:$A$900,0)),"")))</f>
        <v>1.613</v>
      </c>
      <c r="P415" s="286">
        <f t="shared" si="26"/>
        <v>1.4623999999999999</v>
      </c>
      <c r="Q415" s="291"/>
      <c r="R415" s="291"/>
      <c r="S415" s="287">
        <f>'Dry_Litterbag Placem_Collection'!E196</f>
        <v>42942</v>
      </c>
      <c r="T415" s="287">
        <f>IF('Dry_Litterbag Placem_Collection'!G196="","",'Dry_Litterbag Placem_Collection'!G196)</f>
        <v>43004</v>
      </c>
      <c r="U415" s="288">
        <f t="shared" si="24"/>
        <v>62</v>
      </c>
      <c r="V415" s="286">
        <f t="shared" si="27"/>
        <v>0.4867999999999999</v>
      </c>
      <c r="W415" s="286"/>
      <c r="X415" s="289">
        <f>IFERROR(INDEX(Rainfall_Dry!$O$2:$O$217,MATCH(B415, Rainfall_Dry!$A$2:$A$217,0)),"")</f>
        <v>171.84818423999999</v>
      </c>
      <c r="Y415" s="270">
        <v>21.13063730679653</v>
      </c>
      <c r="Z415" s="270">
        <v>3.0912555579081076</v>
      </c>
      <c r="AA415" s="270">
        <v>75.778107135295357</v>
      </c>
      <c r="AB415" s="271" t="s">
        <v>2688</v>
      </c>
      <c r="AC415" s="270">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f>IFERROR(AVERAGE('Dry_Litterbag Placem_Collection'!O196,'Dry_Litterbag Placem_Collection'!R196),"")</f>
        <v>5.4</v>
      </c>
      <c r="AI415" s="290">
        <f>IFERROR(AVERAGE('Dry_Litterbag Placem_Collection'!N196,'Dry_Litterbag Placem_Collection'!Q196),"")</f>
        <v>30.849999999999998</v>
      </c>
      <c r="AJ415">
        <v>-2.4395990190000001</v>
      </c>
      <c r="AK415">
        <v>34.838418959999998</v>
      </c>
      <c r="AL415" s="289" t="str">
        <f>IF(ISNUMBER(SEARCH("C", 'Dry_Litterbag Placem_Collection'!T196)),"YES","")</f>
        <v/>
      </c>
      <c r="AM415" s="289" t="str">
        <f>IF(ISNUMBER(SEARCH("H", 'Dry_Litterbag Placem_Collection'!T196)),"YES","")</f>
        <v/>
      </c>
      <c r="AN415" s="289" t="str">
        <f>IF(ISNUMBER(SEARCH("R", 'Dry_Litterbag Placem_Collection'!T196)),"YES","")</f>
        <v>YES</v>
      </c>
    </row>
    <row r="416" spans="1:40" ht="15" customHeight="1">
      <c r="A416" s="281" t="s">
        <v>2677</v>
      </c>
      <c r="B416" s="282">
        <f>'Dry_Litterbag Placem_Collection'!A197</f>
        <v>195</v>
      </c>
      <c r="C416" s="282" t="str">
        <f>'Dry_Litterbag Placem_Collection'!B197</f>
        <v>Makao</v>
      </c>
      <c r="D416" s="282" t="s">
        <v>2677</v>
      </c>
      <c r="E416" s="282" t="s">
        <v>2527</v>
      </c>
      <c r="F416" s="282">
        <v>2</v>
      </c>
      <c r="G416" s="283" t="str">
        <f>'Dry_Litterbag Placem_Collection'!C197</f>
        <v>Dry_Ag3_CG2</v>
      </c>
      <c r="H416" s="284" t="s">
        <v>2559</v>
      </c>
      <c r="I416" s="292" t="s">
        <v>298</v>
      </c>
      <c r="J416" s="282" t="str">
        <f>IF(ISBLANK('Dry_Litterbag Placem_Collection'!K197),"","R"&amp;""&amp;'Dry_Litterbag Placem_Collection'!K197)</f>
        <v>R389</v>
      </c>
      <c r="K416" s="286">
        <f>IFERROR(INDEX('Green_rooibos initial weight'!$C$5:$C$1749,MATCH(J416, 'Green_rooibos initial weight'!$A$5:$A$1749,0)),"")</f>
        <v>2.2349999999999999</v>
      </c>
      <c r="L416" s="286">
        <f t="shared" si="25"/>
        <v>1.9851999999999999</v>
      </c>
      <c r="M416" s="291"/>
      <c r="N416" s="291"/>
      <c r="O416" s="286">
        <f>IF(IFERROR(INDEX('Both teabags AfterDry'!$D$3:$D$900,MATCH(J416,'Both teabags AfterDry'!$A$3:$A$900,0)),"")="","",(IFERROR(INDEX('Both teabags AfterDry'!$D$3:$D$900,MATCH(J416,'Both teabags AfterDry'!$A$3:$A$900,0)),"")))</f>
        <v>0.78200000000000003</v>
      </c>
      <c r="P416" s="286">
        <f t="shared" si="26"/>
        <v>0.63139999999999996</v>
      </c>
      <c r="Q416" s="291"/>
      <c r="R416" s="291"/>
      <c r="S416" s="287">
        <f>'Dry_Litterbag Placem_Collection'!E197</f>
        <v>42942</v>
      </c>
      <c r="T416" s="287">
        <f>IF('Dry_Litterbag Placem_Collection'!G197="","",'Dry_Litterbag Placem_Collection'!G197)</f>
        <v>43004</v>
      </c>
      <c r="U416" s="288">
        <f t="shared" si="24"/>
        <v>62</v>
      </c>
      <c r="V416" s="286">
        <f t="shared" si="27"/>
        <v>1.3537999999999999</v>
      </c>
      <c r="W416" s="286"/>
      <c r="X416" s="289">
        <f>IFERROR(INDEX(Rainfall_Dry!$O$2:$O$217,MATCH(B416, Rainfall_Dry!$A$2:$A$217,0)),"")</f>
        <v>171.84818423999999</v>
      </c>
      <c r="Y416" s="270">
        <v>54.080969906906262</v>
      </c>
      <c r="Z416" s="270">
        <v>21.264484651351896</v>
      </c>
      <c r="AA416" s="270">
        <v>24.654545441741845</v>
      </c>
      <c r="AB416" s="271" t="s">
        <v>2691</v>
      </c>
      <c r="AC416" s="270">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f>IFERROR(AVERAGE('Dry_Litterbag Placem_Collection'!O197,'Dry_Litterbag Placem_Collection'!R197),"")</f>
        <v>11.4</v>
      </c>
      <c r="AI416" s="290">
        <f>IFERROR(AVERAGE('Dry_Litterbag Placem_Collection'!N197,'Dry_Litterbag Placem_Collection'!Q197),"")</f>
        <v>28.1</v>
      </c>
      <c r="AJ416">
        <v>-2.4396450349999999</v>
      </c>
      <c r="AK416">
        <v>34.83836599</v>
      </c>
      <c r="AL416" s="289" t="str">
        <f>IF(ISNUMBER(SEARCH("C", 'Dry_Litterbag Placem_Collection'!T197)),"YES","")</f>
        <v/>
      </c>
      <c r="AM416" s="289" t="str">
        <f>IF(ISNUMBER(SEARCH("H", 'Dry_Litterbag Placem_Collection'!T197)),"YES","")</f>
        <v/>
      </c>
      <c r="AN416" s="289" t="str">
        <f>IF(ISNUMBER(SEARCH("R", 'Dry_Litterbag Placem_Collection'!T197)),"YES","")</f>
        <v>YES</v>
      </c>
    </row>
    <row r="417" spans="1:40" ht="15" customHeight="1">
      <c r="A417" s="281" t="s">
        <v>2677</v>
      </c>
      <c r="B417" s="282">
        <f>'Dry_Litterbag Placem_Collection'!A198</f>
        <v>196</v>
      </c>
      <c r="C417" s="282" t="str">
        <f>'Dry_Litterbag Placem_Collection'!B198</f>
        <v>Makao</v>
      </c>
      <c r="D417" s="282" t="s">
        <v>2677</v>
      </c>
      <c r="E417" s="282" t="s">
        <v>2527</v>
      </c>
      <c r="F417" s="282">
        <v>1</v>
      </c>
      <c r="G417" s="283" t="str">
        <f>'Dry_Litterbag Placem_Collection'!C198</f>
        <v>Dry_Ag4_CG1</v>
      </c>
      <c r="H417" s="284" t="s">
        <v>2559</v>
      </c>
      <c r="I417" s="292" t="s">
        <v>298</v>
      </c>
      <c r="J417" s="282" t="str">
        <f>IF(ISBLANK('Dry_Litterbag Placem_Collection'!K198),"","R"&amp;""&amp;'Dry_Litterbag Placem_Collection'!K198)</f>
        <v>R455</v>
      </c>
      <c r="K417" s="286">
        <f>IFERROR(INDEX('Green_rooibos initial weight'!$C$5:$C$1749,MATCH(J417, 'Green_rooibos initial weight'!$A$5:$A$1749,0)),"")</f>
        <v>2.1850000000000001</v>
      </c>
      <c r="L417" s="286">
        <f t="shared" si="25"/>
        <v>1.9352</v>
      </c>
      <c r="M417" s="291"/>
      <c r="N417" s="291"/>
      <c r="O417" s="286">
        <f>IF(IFERROR(INDEX('Both teabags AfterDry'!$D$3:$D$900,MATCH(J417,'Both teabags AfterDry'!$A$3:$A$900,0)),"")="","",(IFERROR(INDEX('Both teabags AfterDry'!$D$3:$D$900,MATCH(J417,'Both teabags AfterDry'!$A$3:$A$900,0)),"")))</f>
        <v>0.19900000000000001</v>
      </c>
      <c r="P417" s="286">
        <f t="shared" si="26"/>
        <v>4.8399999999999999E-2</v>
      </c>
      <c r="Q417" s="291"/>
      <c r="R417" s="291"/>
      <c r="S417" s="287">
        <f>'Dry_Litterbag Placem_Collection'!E198</f>
        <v>42942</v>
      </c>
      <c r="T417" s="287">
        <f>IF('Dry_Litterbag Placem_Collection'!G198="","",'Dry_Litterbag Placem_Collection'!G198)</f>
        <v>43004</v>
      </c>
      <c r="U417" s="288">
        <f t="shared" si="24"/>
        <v>62</v>
      </c>
      <c r="V417" s="286">
        <f t="shared" si="27"/>
        <v>1.8868</v>
      </c>
      <c r="W417" s="286"/>
      <c r="X417" s="289">
        <f>IFERROR(INDEX(Rainfall_Dry!$O$2:$O$217,MATCH(B417, Rainfall_Dry!$A$2:$A$217,0)),"")</f>
        <v>171.84818423999999</v>
      </c>
      <c r="Y417" s="270">
        <v>51.960000000000008</v>
      </c>
      <c r="Z417" s="270">
        <v>18.919999999999995</v>
      </c>
      <c r="AA417" s="270">
        <v>29.120000000000005</v>
      </c>
      <c r="AB417" s="271" t="s">
        <v>2691</v>
      </c>
      <c r="AC417" s="270">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f>IFERROR(AVERAGE('Dry_Litterbag Placem_Collection'!O198,'Dry_Litterbag Placem_Collection'!R198),"")</f>
        <v>12.45</v>
      </c>
      <c r="AI417" s="290">
        <f>IFERROR(AVERAGE('Dry_Litterbag Placem_Collection'!N198,'Dry_Litterbag Placem_Collection'!Q198),"")</f>
        <v>26.65</v>
      </c>
      <c r="AJ417">
        <v>-2.439403972</v>
      </c>
      <c r="AK417">
        <v>34.838404959999998</v>
      </c>
      <c r="AL417" s="289" t="str">
        <f>IF(ISNUMBER(SEARCH("C", 'Dry_Litterbag Placem_Collection'!T198)),"YES","")</f>
        <v/>
      </c>
      <c r="AM417" s="289" t="str">
        <f>IF(ISNUMBER(SEARCH("H", 'Dry_Litterbag Placem_Collection'!T198)),"YES","")</f>
        <v>YES</v>
      </c>
      <c r="AN417" s="289" t="str">
        <f>IF(ISNUMBER(SEARCH("R", 'Dry_Litterbag Placem_Collection'!T198)),"YES","")</f>
        <v/>
      </c>
    </row>
    <row r="418" spans="1:40" ht="15" customHeight="1">
      <c r="A418" s="281" t="s">
        <v>2677</v>
      </c>
      <c r="B418" s="282">
        <f>'Dry_Litterbag Placem_Collection'!A199</f>
        <v>197</v>
      </c>
      <c r="C418" s="282" t="str">
        <f>'Dry_Litterbag Placem_Collection'!B199</f>
        <v>Makao</v>
      </c>
      <c r="D418" s="282" t="s">
        <v>2677</v>
      </c>
      <c r="E418" s="282" t="s">
        <v>2527</v>
      </c>
      <c r="F418" s="282">
        <v>2</v>
      </c>
      <c r="G418" s="283" t="str">
        <f>'Dry_Litterbag Placem_Collection'!C199</f>
        <v>Dry_P1_CG2</v>
      </c>
      <c r="H418" s="284" t="s">
        <v>2559</v>
      </c>
      <c r="I418" s="292" t="s">
        <v>298</v>
      </c>
      <c r="J418" s="282" t="str">
        <f>IF(ISBLANK('Dry_Litterbag Placem_Collection'!K199),"","R"&amp;""&amp;'Dry_Litterbag Placem_Collection'!K199)</f>
        <v>R692</v>
      </c>
      <c r="K418" s="286">
        <f>IFERROR(INDEX('Green_rooibos initial weight'!$C$5:$C$1749,MATCH(J418, 'Green_rooibos initial weight'!$A$5:$A$1749,0)),"")</f>
        <v>2.1419999999999999</v>
      </c>
      <c r="L418" s="286">
        <f t="shared" si="25"/>
        <v>1.8921999999999999</v>
      </c>
      <c r="M418" s="291"/>
      <c r="N418" s="291"/>
      <c r="O418" s="286">
        <f>IF(IFERROR(INDEX('Both teabags AfterDry'!$D$3:$D$900,MATCH(J418,'Both teabags AfterDry'!$A$3:$A$900,0)),"")="","",(IFERROR(INDEX('Both teabags AfterDry'!$D$3:$D$900,MATCH(J418,'Both teabags AfterDry'!$A$3:$A$900,0)),"")))</f>
        <v>1.6160000000000001</v>
      </c>
      <c r="P418" s="286">
        <f t="shared" si="26"/>
        <v>1.4654</v>
      </c>
      <c r="Q418" s="291"/>
      <c r="R418" s="291"/>
      <c r="S418" s="287">
        <f>'Dry_Litterbag Placem_Collection'!E199</f>
        <v>42942</v>
      </c>
      <c r="T418" s="287">
        <f>IF('Dry_Litterbag Placem_Collection'!G199="","",'Dry_Litterbag Placem_Collection'!G199)</f>
        <v>43004</v>
      </c>
      <c r="U418" s="288">
        <f t="shared" si="24"/>
        <v>62</v>
      </c>
      <c r="V418" s="286">
        <f t="shared" si="27"/>
        <v>0.42679999999999985</v>
      </c>
      <c r="W418" s="286"/>
      <c r="X418" s="289">
        <f>IFERROR(INDEX(Rainfall_Dry!$O$2:$O$217,MATCH(B418, Rainfall_Dry!$A$2:$A$217,0)),"")</f>
        <v>171.84818423999999</v>
      </c>
      <c r="Y418" s="270">
        <v>23.96</v>
      </c>
      <c r="Z418" s="270">
        <v>0.91999999999999804</v>
      </c>
      <c r="AA418" s="270">
        <v>75.12</v>
      </c>
      <c r="AB418" s="271" t="s">
        <v>2688</v>
      </c>
      <c r="AC418" s="270">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f>IFERROR(AVERAGE('Dry_Litterbag Placem_Collection'!O199,'Dry_Litterbag Placem_Collection'!R199),"")</f>
        <v>6.3000000000000007</v>
      </c>
      <c r="AI418" s="290">
        <f>IFERROR(AVERAGE('Dry_Litterbag Placem_Collection'!N199,'Dry_Litterbag Placem_Collection'!Q199),"")</f>
        <v>29.05</v>
      </c>
      <c r="AJ418">
        <v>-2.4396450349999999</v>
      </c>
      <c r="AK418">
        <v>34.83836599</v>
      </c>
      <c r="AL418" s="289" t="str">
        <f>IF(ISNUMBER(SEARCH("C", 'Dry_Litterbag Placem_Collection'!T199)),"YES","")</f>
        <v/>
      </c>
      <c r="AM418" s="289" t="str">
        <f>IF(ISNUMBER(SEARCH("H", 'Dry_Litterbag Placem_Collection'!T199)),"YES","")</f>
        <v/>
      </c>
      <c r="AN418" s="289" t="str">
        <f>IF(ISNUMBER(SEARCH("R", 'Dry_Litterbag Placem_Collection'!T199)),"YES","")</f>
        <v>YES</v>
      </c>
    </row>
    <row r="419" spans="1:40" ht="15" customHeight="1">
      <c r="A419" s="281" t="s">
        <v>2677</v>
      </c>
      <c r="B419" s="282">
        <f>'Dry_Litterbag Placem_Collection'!A200</f>
        <v>198</v>
      </c>
      <c r="C419" s="282" t="str">
        <f>'Dry_Litterbag Placem_Collection'!B200</f>
        <v>Makao</v>
      </c>
      <c r="D419" s="282" t="s">
        <v>2677</v>
      </c>
      <c r="E419" s="282" t="s">
        <v>2527</v>
      </c>
      <c r="F419" s="282">
        <v>3</v>
      </c>
      <c r="G419" s="283" t="str">
        <f>'Dry_Litterbag Placem_Collection'!C200</f>
        <v>Dry_P2_CG3</v>
      </c>
      <c r="H419" s="284" t="s">
        <v>2559</v>
      </c>
      <c r="I419" s="292" t="s">
        <v>298</v>
      </c>
      <c r="J419" s="282" t="str">
        <f>IF(ISBLANK('Dry_Litterbag Placem_Collection'!K200),"","R"&amp;""&amp;'Dry_Litterbag Placem_Collection'!K200)</f>
        <v>R352</v>
      </c>
      <c r="K419" s="286">
        <f>IFERROR(INDEX('Green_rooibos initial weight'!$C$5:$C$1749,MATCH(J419, 'Green_rooibos initial weight'!$A$5:$A$1749,0)),"")</f>
        <v>2.2789999999999999</v>
      </c>
      <c r="L419" s="286">
        <f t="shared" si="25"/>
        <v>2.0291999999999999</v>
      </c>
      <c r="M419" s="291"/>
      <c r="N419" s="291"/>
      <c r="O419" s="286">
        <f>IF(IFERROR(INDEX('Both teabags AfterDry'!$D$3:$D$900,MATCH(J419,'Both teabags AfterDry'!$A$3:$A$900,0)),"")="","",(IFERROR(INDEX('Both teabags AfterDry'!$D$3:$D$900,MATCH(J419,'Both teabags AfterDry'!$A$3:$A$900,0)),"")))</f>
        <v>1.615</v>
      </c>
      <c r="P419" s="286">
        <f t="shared" si="26"/>
        <v>1.4643999999999999</v>
      </c>
      <c r="Q419" s="291"/>
      <c r="R419" s="291"/>
      <c r="S419" s="287">
        <f>'Dry_Litterbag Placem_Collection'!E200</f>
        <v>42942</v>
      </c>
      <c r="T419" s="287">
        <f>IF('Dry_Litterbag Placem_Collection'!G200="","",'Dry_Litterbag Placem_Collection'!G200)</f>
        <v>43004</v>
      </c>
      <c r="U419" s="288">
        <f t="shared" si="24"/>
        <v>62</v>
      </c>
      <c r="V419" s="286">
        <f t="shared" si="27"/>
        <v>0.56479999999999997</v>
      </c>
      <c r="W419" s="286"/>
      <c r="X419" s="289">
        <f>IFERROR(INDEX(Rainfall_Dry!$O$2:$O$217,MATCH(B419, Rainfall_Dry!$A$2:$A$217,0)),"")</f>
        <v>171.84818423999999</v>
      </c>
      <c r="Y419" s="270">
        <v>19.96</v>
      </c>
      <c r="Z419" s="270">
        <v>4.9199999999999982</v>
      </c>
      <c r="AA419" s="270">
        <v>75.12</v>
      </c>
      <c r="AB419" s="271" t="s">
        <v>2689</v>
      </c>
      <c r="AC419" s="270">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f>IFERROR(AVERAGE('Dry_Litterbag Placem_Collection'!O200,'Dry_Litterbag Placem_Collection'!R200),"")</f>
        <v>4.8499999999999996</v>
      </c>
      <c r="AI419" s="290">
        <f>IFERROR(AVERAGE('Dry_Litterbag Placem_Collection'!N200,'Dry_Litterbag Placem_Collection'!Q200),"")</f>
        <v>30.25</v>
      </c>
      <c r="AJ419">
        <v>-2.4395990190000001</v>
      </c>
      <c r="AK419">
        <v>34.838418959999998</v>
      </c>
      <c r="AL419" s="289" t="str">
        <f>IF(ISNUMBER(SEARCH("C", 'Dry_Litterbag Placem_Collection'!T200)),"YES","")</f>
        <v/>
      </c>
      <c r="AM419" s="289" t="str">
        <f>IF(ISNUMBER(SEARCH("H", 'Dry_Litterbag Placem_Collection'!T200)),"YES","")</f>
        <v>YES</v>
      </c>
      <c r="AN419" s="289" t="str">
        <f>IF(ISNUMBER(SEARCH("R", 'Dry_Litterbag Placem_Collection'!T200)),"YES","")</f>
        <v>YES</v>
      </c>
    </row>
    <row r="420" spans="1:40" ht="15" customHeight="1">
      <c r="A420" s="281" t="s">
        <v>2677</v>
      </c>
      <c r="B420" s="282">
        <f>'Dry_Litterbag Placem_Collection'!A201</f>
        <v>199</v>
      </c>
      <c r="C420" s="282" t="str">
        <f>'Dry_Litterbag Placem_Collection'!B201</f>
        <v>Makao</v>
      </c>
      <c r="D420" s="282" t="s">
        <v>2677</v>
      </c>
      <c r="E420" s="282" t="s">
        <v>2527</v>
      </c>
      <c r="F420" s="282">
        <v>1</v>
      </c>
      <c r="G420" s="283" t="str">
        <f>'Dry_Litterbag Placem_Collection'!C201</f>
        <v>Dry_P3_CG1</v>
      </c>
      <c r="H420" s="284" t="s">
        <v>2559</v>
      </c>
      <c r="I420" s="292" t="s">
        <v>298</v>
      </c>
      <c r="J420" s="282" t="str">
        <f>IF(ISBLANK('Dry_Litterbag Placem_Collection'!K201),"","R"&amp;""&amp;'Dry_Litterbag Placem_Collection'!K201)</f>
        <v>R327</v>
      </c>
      <c r="K420" s="286">
        <f>IFERROR(INDEX('Green_rooibos initial weight'!$C$5:$C$1749,MATCH(J420, 'Green_rooibos initial weight'!$A$5:$A$1749,0)),"")</f>
        <v>2.2229999999999999</v>
      </c>
      <c r="L420" s="286">
        <f t="shared" si="25"/>
        <v>1.9731999999999998</v>
      </c>
      <c r="M420" s="291"/>
      <c r="N420" s="291"/>
      <c r="O420" s="286">
        <f>IF(IFERROR(INDEX('Both teabags AfterDry'!$D$3:$D$900,MATCH(J420,'Both teabags AfterDry'!$A$3:$A$900,0)),"")="","",(IFERROR(INDEX('Both teabags AfterDry'!$D$3:$D$900,MATCH(J420,'Both teabags AfterDry'!$A$3:$A$900,0)),"")))</f>
        <v>1.5642</v>
      </c>
      <c r="P420" s="286">
        <f t="shared" si="26"/>
        <v>1.4136</v>
      </c>
      <c r="Q420" s="291"/>
      <c r="R420" s="291"/>
      <c r="S420" s="287">
        <f>'Dry_Litterbag Placem_Collection'!E201</f>
        <v>42942</v>
      </c>
      <c r="T420" s="287">
        <f>IF('Dry_Litterbag Placem_Collection'!G201="","",'Dry_Litterbag Placem_Collection'!G201)</f>
        <v>43004</v>
      </c>
      <c r="U420" s="288">
        <f t="shared" si="24"/>
        <v>62</v>
      </c>
      <c r="V420" s="286">
        <f t="shared" si="27"/>
        <v>0.55959999999999988</v>
      </c>
      <c r="W420" s="286"/>
      <c r="X420" s="289">
        <f>IFERROR(INDEX(Rainfall_Dry!$O$2:$O$217,MATCH(B420, Rainfall_Dry!$A$2:$A$217,0)),"")</f>
        <v>171.84818423999999</v>
      </c>
      <c r="Y420" s="270">
        <v>21.96</v>
      </c>
      <c r="Z420" s="270">
        <v>8.9199999999999982</v>
      </c>
      <c r="AA420" s="270">
        <v>69.12</v>
      </c>
      <c r="AB420" s="271" t="s">
        <v>2688</v>
      </c>
      <c r="AC420" s="270">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f>IFERROR(AVERAGE('Dry_Litterbag Placem_Collection'!O201,'Dry_Litterbag Placem_Collection'!R201),"")</f>
        <v>6.1999999999999993</v>
      </c>
      <c r="AI420" s="290">
        <f>IFERROR(AVERAGE('Dry_Litterbag Placem_Collection'!N201,'Dry_Litterbag Placem_Collection'!Q201),"")</f>
        <v>27.200000000000003</v>
      </c>
      <c r="AJ420">
        <v>-2.439403972</v>
      </c>
      <c r="AK420">
        <v>34.838404959999998</v>
      </c>
      <c r="AL420" s="289" t="str">
        <f>IF(ISNUMBER(SEARCH("C", 'Dry_Litterbag Placem_Collection'!T201)),"YES","")</f>
        <v/>
      </c>
      <c r="AM420" s="289" t="str">
        <f>IF(ISNUMBER(SEARCH("H", 'Dry_Litterbag Placem_Collection'!T201)),"YES","")</f>
        <v>YES</v>
      </c>
      <c r="AN420" s="289" t="str">
        <f>IF(ISNUMBER(SEARCH("R", 'Dry_Litterbag Placem_Collection'!T201)),"YES","")</f>
        <v/>
      </c>
    </row>
    <row r="421" spans="1:40" ht="15" customHeight="1">
      <c r="A421" s="281" t="s">
        <v>2677</v>
      </c>
      <c r="B421" s="282">
        <f>'Dry_Litterbag Placem_Collection'!A202</f>
        <v>200</v>
      </c>
      <c r="C421" s="282" t="str">
        <f>'Dry_Litterbag Placem_Collection'!B202</f>
        <v>Makao</v>
      </c>
      <c r="D421" s="282" t="s">
        <v>2677</v>
      </c>
      <c r="E421" s="282" t="s">
        <v>2527</v>
      </c>
      <c r="F421" s="282">
        <v>4</v>
      </c>
      <c r="G421" s="283" t="str">
        <f>'Dry_Litterbag Placem_Collection'!C202</f>
        <v>Dry_P4_CG4</v>
      </c>
      <c r="H421" s="284" t="s">
        <v>2559</v>
      </c>
      <c r="I421" s="292" t="s">
        <v>298</v>
      </c>
      <c r="J421" s="282" t="str">
        <f>IF(ISBLANK('Dry_Litterbag Placem_Collection'!K202),"","R"&amp;""&amp;'Dry_Litterbag Placem_Collection'!K202)</f>
        <v>R75</v>
      </c>
      <c r="K421" s="286">
        <f>IFERROR(INDEX('Green_rooibos initial weight'!$C$5:$C$1749,MATCH(J421, 'Green_rooibos initial weight'!$A$5:$A$1749,0)),"")</f>
        <v>2.1819999999999999</v>
      </c>
      <c r="L421" s="286">
        <f t="shared" si="25"/>
        <v>1.9321999999999999</v>
      </c>
      <c r="M421" s="291"/>
      <c r="N421" s="291"/>
      <c r="O421" s="286">
        <f>IF(IFERROR(INDEX('Both teabags AfterDry'!$D$3:$D$900,MATCH(J421,'Both teabags AfterDry'!$A$3:$A$900,0)),"")="","",(IFERROR(INDEX('Both teabags AfterDry'!$D$3:$D$900,MATCH(J421,'Both teabags AfterDry'!$A$3:$A$900,0)),"")))</f>
        <v>0.1565</v>
      </c>
      <c r="P421" s="286">
        <f t="shared" si="26"/>
        <v>5.8999999999999886E-3</v>
      </c>
      <c r="Q421" s="291"/>
      <c r="R421" s="291"/>
      <c r="S421" s="287">
        <f>'Dry_Litterbag Placem_Collection'!E202</f>
        <v>42942</v>
      </c>
      <c r="T421" s="287">
        <f>IF('Dry_Litterbag Placem_Collection'!G202="","",'Dry_Litterbag Placem_Collection'!G202)</f>
        <v>43004</v>
      </c>
      <c r="U421" s="288">
        <f t="shared" si="24"/>
        <v>62</v>
      </c>
      <c r="V421" s="286">
        <f t="shared" si="27"/>
        <v>1.9262999999999999</v>
      </c>
      <c r="W421" s="286"/>
      <c r="X421" s="289">
        <f>IFERROR(INDEX(Rainfall_Dry!$O$2:$O$217,MATCH(B421, Rainfall_Dry!$A$2:$A$217,0)),"")</f>
        <v>171.84818423999999</v>
      </c>
      <c r="Y421" s="270">
        <v>25.96</v>
      </c>
      <c r="Z421" s="270">
        <v>6.9200000000000008</v>
      </c>
      <c r="AA421" s="270">
        <v>67.12</v>
      </c>
      <c r="AB421" s="271" t="s">
        <v>2688</v>
      </c>
      <c r="AC421" s="270">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f>IFERROR(AVERAGE('Dry_Litterbag Placem_Collection'!O202,'Dry_Litterbag Placem_Collection'!R202),"")</f>
        <v>7</v>
      </c>
      <c r="AI421" s="290">
        <f>IFERROR(AVERAGE('Dry_Litterbag Placem_Collection'!N202,'Dry_Litterbag Placem_Collection'!Q202),"")</f>
        <v>32.9</v>
      </c>
      <c r="AJ421">
        <v>-2.4396949910000001</v>
      </c>
      <c r="AK421">
        <v>34.838574029999997</v>
      </c>
      <c r="AL421" s="289" t="str">
        <f>IF(ISNUMBER(SEARCH("C", 'Dry_Litterbag Placem_Collection'!T202)),"YES","")</f>
        <v/>
      </c>
      <c r="AM421" s="289" t="str">
        <f>IF(ISNUMBER(SEARCH("H", 'Dry_Litterbag Placem_Collection'!T202)),"YES","")</f>
        <v>YES</v>
      </c>
      <c r="AN421" s="289" t="str">
        <f>IF(ISNUMBER(SEARCH("R", 'Dry_Litterbag Placem_Collection'!T202)),"YES","")</f>
        <v>YES</v>
      </c>
    </row>
    <row r="422" spans="1:40" ht="15" customHeight="1">
      <c r="A422" s="281" t="s">
        <v>2677</v>
      </c>
      <c r="B422" s="282">
        <f>'Dry_Litterbag Placem_Collection'!A203</f>
        <v>201</v>
      </c>
      <c r="C422" s="282" t="str">
        <f>'Dry_Litterbag Placem_Collection'!B203</f>
        <v>Maswa</v>
      </c>
      <c r="D422" s="282" t="s">
        <v>2677</v>
      </c>
      <c r="E422" s="282" t="s">
        <v>2527</v>
      </c>
      <c r="F422" s="282">
        <v>4</v>
      </c>
      <c r="G422" s="283" t="str">
        <f>'Dry_Litterbag Placem_Collection'!C203</f>
        <v>Dry_W3_CG4</v>
      </c>
      <c r="H422" s="284" t="s">
        <v>2559</v>
      </c>
      <c r="I422" s="292" t="s">
        <v>298</v>
      </c>
      <c r="J422" s="282" t="str">
        <f>IF(ISBLANK('Dry_Litterbag Placem_Collection'!K203),"","R"&amp;""&amp;'Dry_Litterbag Placem_Collection'!K203)</f>
        <v>R36</v>
      </c>
      <c r="K422" s="286">
        <f>IFERROR(INDEX('Green_rooibos initial weight'!$C$5:$C$1749,MATCH(J422, 'Green_rooibos initial weight'!$A$5:$A$1749,0)),"")</f>
        <v>2.298</v>
      </c>
      <c r="L422" s="286">
        <f t="shared" si="25"/>
        <v>2.0482</v>
      </c>
      <c r="M422" s="291"/>
      <c r="N422" s="291"/>
      <c r="O422" s="286">
        <f>IF(IFERROR(INDEX('Both teabags AfterDry'!$D$3:$D$900,MATCH(J422,'Both teabags AfterDry'!$A$3:$A$900,0)),"")="","",(IFERROR(INDEX('Both teabags AfterDry'!$D$3:$D$900,MATCH(J422,'Both teabags AfterDry'!$A$3:$A$900,0)),"")))</f>
        <v>1.968</v>
      </c>
      <c r="P422" s="286">
        <f t="shared" si="26"/>
        <v>1.8173999999999999</v>
      </c>
      <c r="Q422" s="291"/>
      <c r="R422" s="291"/>
      <c r="S422" s="287">
        <f>'Dry_Litterbag Placem_Collection'!E203</f>
        <v>42942</v>
      </c>
      <c r="T422" s="287">
        <f>IF('Dry_Litterbag Placem_Collection'!G203="","",'Dry_Litterbag Placem_Collection'!G203)</f>
        <v>43004</v>
      </c>
      <c r="U422" s="288">
        <f t="shared" si="24"/>
        <v>62</v>
      </c>
      <c r="V422" s="286">
        <f t="shared" si="27"/>
        <v>0.23080000000000012</v>
      </c>
      <c r="W422" s="286"/>
      <c r="X422" s="289">
        <f>IFERROR(INDEX(Rainfall_Dry!$O$2:$O$217,MATCH(B422, Rainfall_Dry!$A$2:$A$217,0)),"")</f>
        <v>171.84818423999999</v>
      </c>
      <c r="Y422" s="270">
        <v>38.691629007962128</v>
      </c>
      <c r="Z422" s="270">
        <v>26.81299763288143</v>
      </c>
      <c r="AA422" s="270">
        <v>34.495373359156439</v>
      </c>
      <c r="AB422" s="271" t="s">
        <v>2693</v>
      </c>
      <c r="AC422" s="270">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f>IFERROR(AVERAGE('Dry_Litterbag Placem_Collection'!O203,'Dry_Litterbag Placem_Collection'!R203),"")</f>
        <v>8.9</v>
      </c>
      <c r="AI422" s="290">
        <f>IFERROR(AVERAGE('Dry_Litterbag Placem_Collection'!N203,'Dry_Litterbag Placem_Collection'!Q203),"")</f>
        <v>29.15</v>
      </c>
      <c r="AJ422">
        <v>-2.4396949910000001</v>
      </c>
      <c r="AK422">
        <v>34.838574029999997</v>
      </c>
      <c r="AL422" s="289" t="str">
        <f>IF(ISNUMBER(SEARCH("C", 'Dry_Litterbag Placem_Collection'!T203)),"YES","")</f>
        <v>YES</v>
      </c>
      <c r="AM422" s="289" t="str">
        <f>IF(ISNUMBER(SEARCH("H", 'Dry_Litterbag Placem_Collection'!T203)),"YES","")</f>
        <v>YES</v>
      </c>
      <c r="AN422" s="289" t="str">
        <f>IF(ISNUMBER(SEARCH("R", 'Dry_Litterbag Placem_Collection'!T203)),"YES","")</f>
        <v>YES</v>
      </c>
    </row>
    <row r="423" spans="1:40" ht="15" customHeight="1">
      <c r="A423" s="281" t="s">
        <v>2677</v>
      </c>
      <c r="B423" s="282">
        <f>'Dry_Litterbag Placem_Collection'!A204</f>
        <v>202</v>
      </c>
      <c r="C423" s="282" t="str">
        <f>'Dry_Litterbag Placem_Collection'!B204</f>
        <v>Maswa</v>
      </c>
      <c r="D423" s="282" t="s">
        <v>2677</v>
      </c>
      <c r="E423" s="282" t="s">
        <v>2527</v>
      </c>
      <c r="F423" s="282">
        <v>1</v>
      </c>
      <c r="G423" s="283" t="str">
        <f>'Dry_Litterbag Placem_Collection'!C204</f>
        <v>Dry_W2_CG1</v>
      </c>
      <c r="H423" s="284" t="s">
        <v>2559</v>
      </c>
      <c r="I423" s="292" t="s">
        <v>298</v>
      </c>
      <c r="J423" s="282" t="str">
        <f>IF(ISBLANK('Dry_Litterbag Placem_Collection'!K204),"","R"&amp;""&amp;'Dry_Litterbag Placem_Collection'!K204)</f>
        <v>R676</v>
      </c>
      <c r="K423" s="286">
        <f>IFERROR(INDEX('Green_rooibos initial weight'!$C$5:$C$1749,MATCH(J423, 'Green_rooibos initial weight'!$A$5:$A$1749,0)),"")</f>
        <v>2.1459999999999999</v>
      </c>
      <c r="L423" s="286">
        <f t="shared" si="25"/>
        <v>1.8961999999999999</v>
      </c>
      <c r="M423" s="291"/>
      <c r="N423" s="291"/>
      <c r="O423" s="286">
        <f>IF(IFERROR(INDEX('Both teabags AfterDry'!$D$3:$D$900,MATCH(J423,'Both teabags AfterDry'!$A$3:$A$900,0)),"")="","",(IFERROR(INDEX('Both teabags AfterDry'!$D$3:$D$900,MATCH(J423,'Both teabags AfterDry'!$A$3:$A$900,0)),"")))</f>
        <v>1.6712</v>
      </c>
      <c r="P423" s="286">
        <f t="shared" si="26"/>
        <v>1.5206</v>
      </c>
      <c r="Q423" s="291"/>
      <c r="R423" s="291"/>
      <c r="S423" s="287">
        <f>'Dry_Litterbag Placem_Collection'!E204</f>
        <v>42942</v>
      </c>
      <c r="T423" s="287">
        <f>IF('Dry_Litterbag Placem_Collection'!G204="","",'Dry_Litterbag Placem_Collection'!G204)</f>
        <v>43004</v>
      </c>
      <c r="U423" s="288">
        <f t="shared" si="24"/>
        <v>62</v>
      </c>
      <c r="V423" s="286">
        <f t="shared" si="27"/>
        <v>0.37559999999999993</v>
      </c>
      <c r="W423" s="286"/>
      <c r="X423" s="289">
        <f>IFERROR(INDEX(Rainfall_Dry!$O$2:$O$217,MATCH(B423, Rainfall_Dry!$A$2:$A$217,0)),"")</f>
        <v>171.84818423999999</v>
      </c>
      <c r="Y423" s="270">
        <v>45.272914521112256</v>
      </c>
      <c r="Z423" s="270">
        <v>23.604531410916575</v>
      </c>
      <c r="AA423" s="270">
        <v>31.122554067971166</v>
      </c>
      <c r="AB423" s="271" t="s">
        <v>2691</v>
      </c>
      <c r="AC423" s="270">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f>IFERROR(AVERAGE('Dry_Litterbag Placem_Collection'!O204,'Dry_Litterbag Placem_Collection'!R204),"")</f>
        <v>6.3</v>
      </c>
      <c r="AI423" s="290">
        <f>IFERROR(AVERAGE('Dry_Litterbag Placem_Collection'!N204,'Dry_Litterbag Placem_Collection'!Q204),"")</f>
        <v>28.85</v>
      </c>
      <c r="AJ423">
        <v>-2.439403972</v>
      </c>
      <c r="AK423">
        <v>34.838404959999998</v>
      </c>
      <c r="AL423" s="289" t="str">
        <f>IF(ISNUMBER(SEARCH("C", 'Dry_Litterbag Placem_Collection'!T204)),"YES","")</f>
        <v/>
      </c>
      <c r="AM423" s="289" t="str">
        <f>IF(ISNUMBER(SEARCH("H", 'Dry_Litterbag Placem_Collection'!T204)),"YES","")</f>
        <v>YES</v>
      </c>
      <c r="AN423" s="289" t="str">
        <f>IF(ISNUMBER(SEARCH("R", 'Dry_Litterbag Placem_Collection'!T204)),"YES","")</f>
        <v>YES</v>
      </c>
    </row>
    <row r="424" spans="1:40" ht="15" customHeight="1">
      <c r="A424" s="281" t="s">
        <v>2677</v>
      </c>
      <c r="B424" s="282">
        <f>'Dry_Litterbag Placem_Collection'!A205</f>
        <v>203</v>
      </c>
      <c r="C424" s="282" t="str">
        <f>'Dry_Litterbag Placem_Collection'!B205</f>
        <v>Maswa</v>
      </c>
      <c r="D424" s="282" t="s">
        <v>2677</v>
      </c>
      <c r="E424" s="282" t="s">
        <v>2527</v>
      </c>
      <c r="F424" s="282">
        <v>2</v>
      </c>
      <c r="G424" s="283" t="str">
        <f>'Dry_Litterbag Placem_Collection'!C205</f>
        <v>Dry_W1_CG2</v>
      </c>
      <c r="H424" s="284" t="s">
        <v>2559</v>
      </c>
      <c r="I424" s="292" t="s">
        <v>298</v>
      </c>
      <c r="J424" s="282" t="str">
        <f>IF(ISBLANK('Dry_Litterbag Placem_Collection'!K205),"","R"&amp;""&amp;'Dry_Litterbag Placem_Collection'!K205)</f>
        <v>R685</v>
      </c>
      <c r="K424" s="286">
        <f>IFERROR(INDEX('Green_rooibos initial weight'!$C$5:$C$1749,MATCH(J424, 'Green_rooibos initial weight'!$A$5:$A$1749,0)),"")</f>
        <v>2.1629999999999998</v>
      </c>
      <c r="L424" s="286">
        <f t="shared" si="25"/>
        <v>1.9131999999999998</v>
      </c>
      <c r="M424" s="291"/>
      <c r="N424" s="291"/>
      <c r="O424" s="286">
        <f>IF(IFERROR(INDEX('Both teabags AfterDry'!$D$3:$D$900,MATCH(J424,'Both teabags AfterDry'!$A$3:$A$900,0)),"")="","",(IFERROR(INDEX('Both teabags AfterDry'!$D$3:$D$900,MATCH(J424,'Both teabags AfterDry'!$A$3:$A$900,0)),"")))</f>
        <v>1.7919</v>
      </c>
      <c r="P424" s="286">
        <f t="shared" si="26"/>
        <v>1.6413</v>
      </c>
      <c r="Q424" s="291"/>
      <c r="R424" s="291"/>
      <c r="S424" s="287">
        <f>'Dry_Litterbag Placem_Collection'!E205</f>
        <v>42942</v>
      </c>
      <c r="T424" s="287">
        <f>IF('Dry_Litterbag Placem_Collection'!G205="","",'Dry_Litterbag Placem_Collection'!G205)</f>
        <v>43004</v>
      </c>
      <c r="U424" s="288">
        <f t="shared" si="24"/>
        <v>62</v>
      </c>
      <c r="V424" s="286">
        <f t="shared" si="27"/>
        <v>0.27189999999999981</v>
      </c>
      <c r="W424" s="286"/>
      <c r="X424" s="289">
        <f>IFERROR(INDEX(Rainfall_Dry!$O$2:$O$217,MATCH(B424, Rainfall_Dry!$A$2:$A$217,0)),"")</f>
        <v>171.84818423999999</v>
      </c>
      <c r="Y424" s="270">
        <v>47.96</v>
      </c>
      <c r="Z424" s="270">
        <v>22.919999999999995</v>
      </c>
      <c r="AA424" s="270">
        <v>29.120000000000012</v>
      </c>
      <c r="AB424" s="271" t="s">
        <v>2691</v>
      </c>
      <c r="AC424" s="270">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f>IFERROR(AVERAGE('Dry_Litterbag Placem_Collection'!O205,'Dry_Litterbag Placem_Collection'!R205),"")</f>
        <v>10.100000000000001</v>
      </c>
      <c r="AI424" s="290">
        <f>IFERROR(AVERAGE('Dry_Litterbag Placem_Collection'!N205,'Dry_Litterbag Placem_Collection'!Q205),"")</f>
        <v>28.299999999999997</v>
      </c>
      <c r="AJ424">
        <v>-2.4396450349999999</v>
      </c>
      <c r="AK424">
        <v>34.83836599</v>
      </c>
      <c r="AL424" s="289" t="str">
        <f>IF(ISNUMBER(SEARCH("C", 'Dry_Litterbag Placem_Collection'!T205)),"YES","")</f>
        <v/>
      </c>
      <c r="AM424" s="289" t="str">
        <f>IF(ISNUMBER(SEARCH("H", 'Dry_Litterbag Placem_Collection'!T205)),"YES","")</f>
        <v/>
      </c>
      <c r="AN424" s="289" t="str">
        <f>IF(ISNUMBER(SEARCH("R", 'Dry_Litterbag Placem_Collection'!T205)),"YES","")</f>
        <v>YES</v>
      </c>
    </row>
    <row r="425" spans="1:40" ht="15" customHeight="1">
      <c r="A425" s="281" t="s">
        <v>2677</v>
      </c>
      <c r="B425" s="282">
        <f>'Dry_Litterbag Placem_Collection'!A206</f>
        <v>204</v>
      </c>
      <c r="C425" s="282" t="str">
        <f>'Dry_Litterbag Placem_Collection'!B206</f>
        <v>Maswa</v>
      </c>
      <c r="D425" s="282" t="s">
        <v>2677</v>
      </c>
      <c r="E425" s="282" t="s">
        <v>2527</v>
      </c>
      <c r="F425" s="282">
        <v>3</v>
      </c>
      <c r="G425" s="283" t="str">
        <f>'Dry_Litterbag Placem_Collection'!C206</f>
        <v>Dry_W4_CG3</v>
      </c>
      <c r="H425" s="284" t="s">
        <v>2559</v>
      </c>
      <c r="I425" s="292" t="s">
        <v>298</v>
      </c>
      <c r="J425" s="282" t="str">
        <f>IF(ISBLANK('Dry_Litterbag Placem_Collection'!K206),"","R"&amp;""&amp;'Dry_Litterbag Placem_Collection'!K206)</f>
        <v>R254</v>
      </c>
      <c r="K425" s="286">
        <f>IFERROR(INDEX('Green_rooibos initial weight'!$C$5:$C$1749,MATCH(J425, 'Green_rooibos initial weight'!$A$5:$A$1749,0)),"")</f>
        <v>2.266</v>
      </c>
      <c r="L425" s="286">
        <f t="shared" si="25"/>
        <v>2.0162</v>
      </c>
      <c r="M425" s="291"/>
      <c r="N425" s="291"/>
      <c r="O425" s="286">
        <f>IF(IFERROR(INDEX('Both teabags AfterDry'!$D$3:$D$900,MATCH(J425,'Both teabags AfterDry'!$A$3:$A$900,0)),"")="","",(IFERROR(INDEX('Both teabags AfterDry'!$D$3:$D$900,MATCH(J425,'Both teabags AfterDry'!$A$3:$A$900,0)),"")))</f>
        <v>1.8010999999999999</v>
      </c>
      <c r="P425" s="286">
        <f t="shared" si="26"/>
        <v>1.6504999999999999</v>
      </c>
      <c r="Q425" s="291"/>
      <c r="R425" s="291"/>
      <c r="S425" s="287">
        <f>'Dry_Litterbag Placem_Collection'!E206</f>
        <v>42942</v>
      </c>
      <c r="T425" s="287">
        <f>IF('Dry_Litterbag Placem_Collection'!G206="","",'Dry_Litterbag Placem_Collection'!G206)</f>
        <v>43004</v>
      </c>
      <c r="U425" s="288">
        <f t="shared" si="24"/>
        <v>62</v>
      </c>
      <c r="V425" s="286">
        <f t="shared" si="27"/>
        <v>0.36570000000000014</v>
      </c>
      <c r="W425" s="286"/>
      <c r="X425" s="289">
        <f>IFERROR(INDEX(Rainfall_Dry!$O$2:$O$217,MATCH(B425, Rainfall_Dry!$A$2:$A$217,0)),"")</f>
        <v>171.84818423999999</v>
      </c>
      <c r="Y425" s="270">
        <v>28.145762029394</v>
      </c>
      <c r="Z425" s="270">
        <v>25.085564727199518</v>
      </c>
      <c r="AA425" s="270">
        <v>46.768673243406489</v>
      </c>
      <c r="AB425" s="271" t="s">
        <v>2688</v>
      </c>
      <c r="AC425" s="270">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f>IFERROR(AVERAGE('Dry_Litterbag Placem_Collection'!O206,'Dry_Litterbag Placem_Collection'!R206),"")</f>
        <v>8.3500000000000014</v>
      </c>
      <c r="AI425" s="290">
        <f>IFERROR(AVERAGE('Dry_Litterbag Placem_Collection'!N206,'Dry_Litterbag Placem_Collection'!Q206),"")</f>
        <v>27.299999999999997</v>
      </c>
      <c r="AJ425">
        <v>-2.4395990190000001</v>
      </c>
      <c r="AK425">
        <v>34.838418959999998</v>
      </c>
      <c r="AL425" s="289" t="str">
        <f>IF(ISNUMBER(SEARCH("C", 'Dry_Litterbag Placem_Collection'!T206)),"YES","")</f>
        <v/>
      </c>
      <c r="AM425" s="289" t="str">
        <f>IF(ISNUMBER(SEARCH("H", 'Dry_Litterbag Placem_Collection'!T206)),"YES","")</f>
        <v>YES</v>
      </c>
      <c r="AN425" s="289" t="str">
        <f>IF(ISNUMBER(SEARCH("R", 'Dry_Litterbag Placem_Collection'!T206)),"YES","")</f>
        <v>YES</v>
      </c>
    </row>
    <row r="426" spans="1:40" ht="15" customHeight="1">
      <c r="A426" s="281" t="s">
        <v>2677</v>
      </c>
      <c r="B426" s="282">
        <f>'Dry_Litterbag Placem_Collection'!A207</f>
        <v>205</v>
      </c>
      <c r="C426" s="282" t="str">
        <f>'Dry_Litterbag Placem_Collection'!B207</f>
        <v xml:space="preserve">Mwantimba
</v>
      </c>
      <c r="D426" s="282" t="s">
        <v>2677</v>
      </c>
      <c r="E426" s="282" t="s">
        <v>2527</v>
      </c>
      <c r="F426" s="282">
        <v>2</v>
      </c>
      <c r="G426" s="283" t="str">
        <f>'Dry_Litterbag Placem_Collection'!C207</f>
        <v>Wet_Ag1_CG2</v>
      </c>
      <c r="H426" s="284" t="s">
        <v>2559</v>
      </c>
      <c r="I426" s="292" t="s">
        <v>298</v>
      </c>
      <c r="J426" s="282" t="str">
        <f>IF(ISBLANK('Dry_Litterbag Placem_Collection'!K207),"","R"&amp;""&amp;'Dry_Litterbag Placem_Collection'!K207)</f>
        <v>R348</v>
      </c>
      <c r="K426" s="286">
        <f>IFERROR(INDEX('Green_rooibos initial weight'!$C$5:$C$1749,MATCH(J426, 'Green_rooibos initial weight'!$A$5:$A$1749,0)),"")</f>
        <v>2.31</v>
      </c>
      <c r="L426" s="286">
        <f t="shared" si="25"/>
        <v>2.0602</v>
      </c>
      <c r="M426" s="291"/>
      <c r="N426" s="291"/>
      <c r="O426" s="286">
        <f>IF(IFERROR(INDEX('Both teabags AfterDry'!$D$3:$D$900,MATCH(J426,'Both teabags AfterDry'!$A$3:$A$900,0)),"")="","",(IFERROR(INDEX('Both teabags AfterDry'!$D$3:$D$900,MATCH(J426,'Both teabags AfterDry'!$A$3:$A$900,0)),"")))</f>
        <v>1.7168000000000001</v>
      </c>
      <c r="P426" s="286">
        <f t="shared" si="26"/>
        <v>1.5662</v>
      </c>
      <c r="Q426" s="291"/>
      <c r="R426" s="291"/>
      <c r="S426" s="287">
        <f>'Dry_Litterbag Placem_Collection'!E207</f>
        <v>42942</v>
      </c>
      <c r="T426" s="287">
        <f>IF('Dry_Litterbag Placem_Collection'!G207="","",'Dry_Litterbag Placem_Collection'!G207)</f>
        <v>43004</v>
      </c>
      <c r="U426" s="288">
        <f t="shared" si="24"/>
        <v>62</v>
      </c>
      <c r="V426" s="286">
        <f t="shared" si="27"/>
        <v>0.49399999999999999</v>
      </c>
      <c r="W426" s="286"/>
      <c r="X426" s="289">
        <f>IFERROR(INDEX(Rainfall_Dry!$O$2:$O$217,MATCH(B426, Rainfall_Dry!$A$2:$A$217,0)),"")</f>
        <v>171.84818423999999</v>
      </c>
      <c r="Y426" s="270">
        <v>45.96</v>
      </c>
      <c r="Z426" s="270">
        <v>14.920000000000003</v>
      </c>
      <c r="AA426" s="270">
        <v>39.119999999999997</v>
      </c>
      <c r="AB426" s="271" t="s">
        <v>2691</v>
      </c>
      <c r="AC426" s="270">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f>IFERROR(AVERAGE('Dry_Litterbag Placem_Collection'!O207,'Dry_Litterbag Placem_Collection'!R207),"")</f>
        <v>7.9499999999999993</v>
      </c>
      <c r="AI426" s="290">
        <f>IFERROR(AVERAGE('Dry_Litterbag Placem_Collection'!N207,'Dry_Litterbag Placem_Collection'!Q207),"")</f>
        <v>29.05</v>
      </c>
      <c r="AJ426">
        <v>-2.4396450349999999</v>
      </c>
      <c r="AK426">
        <v>34.83836599</v>
      </c>
      <c r="AL426" s="289" t="str">
        <f>IF(ISNUMBER(SEARCH("C", 'Dry_Litterbag Placem_Collection'!T207)),"YES","")</f>
        <v/>
      </c>
      <c r="AM426" s="289" t="str">
        <f>IF(ISNUMBER(SEARCH("H", 'Dry_Litterbag Placem_Collection'!T207)),"YES","")</f>
        <v>YES</v>
      </c>
      <c r="AN426" s="289" t="str">
        <f>IF(ISNUMBER(SEARCH("R", 'Dry_Litterbag Placem_Collection'!T207)),"YES","")</f>
        <v>YES</v>
      </c>
    </row>
    <row r="427" spans="1:40" ht="15" customHeight="1">
      <c r="A427" s="281" t="s">
        <v>2677</v>
      </c>
      <c r="B427" s="282">
        <f>'Dry_Litterbag Placem_Collection'!A208</f>
        <v>206</v>
      </c>
      <c r="C427" s="282" t="str">
        <f>'Dry_Litterbag Placem_Collection'!B208</f>
        <v xml:space="preserve">Mwantimba
</v>
      </c>
      <c r="D427" s="282" t="s">
        <v>2677</v>
      </c>
      <c r="E427" s="282" t="s">
        <v>2527</v>
      </c>
      <c r="F427" s="282">
        <v>1</v>
      </c>
      <c r="G427" s="283" t="str">
        <f>'Dry_Litterbag Placem_Collection'!C208</f>
        <v>Wet_Ag2_CG1</v>
      </c>
      <c r="H427" s="284" t="s">
        <v>2559</v>
      </c>
      <c r="I427" s="292" t="s">
        <v>298</v>
      </c>
      <c r="J427" s="282" t="str">
        <f>IF(ISBLANK('Dry_Litterbag Placem_Collection'!K208),"","R"&amp;""&amp;'Dry_Litterbag Placem_Collection'!K208)</f>
        <v>R686</v>
      </c>
      <c r="K427" s="286">
        <f>IFERROR(INDEX('Green_rooibos initial weight'!$C$5:$C$1749,MATCH(J427, 'Green_rooibos initial weight'!$A$5:$A$1749,0)),"")</f>
        <v>2.1890000000000001</v>
      </c>
      <c r="L427" s="286">
        <f t="shared" si="25"/>
        <v>1.9392</v>
      </c>
      <c r="M427" s="291"/>
      <c r="N427" s="291"/>
      <c r="O427" s="286">
        <f>IF(IFERROR(INDEX('Both teabags AfterDry'!$D$3:$D$900,MATCH(J427,'Both teabags AfterDry'!$A$3:$A$900,0)),"")="","",(IFERROR(INDEX('Both teabags AfterDry'!$D$3:$D$900,MATCH(J427,'Both teabags AfterDry'!$A$3:$A$900,0)),"")))</f>
        <v>3.4599000000000002</v>
      </c>
      <c r="P427" s="286">
        <f t="shared" si="26"/>
        <v>3.3093000000000004</v>
      </c>
      <c r="Q427" s="291"/>
      <c r="R427" s="291"/>
      <c r="S427" s="287">
        <f>'Dry_Litterbag Placem_Collection'!E208</f>
        <v>42942</v>
      </c>
      <c r="T427" s="287">
        <f>IF('Dry_Litterbag Placem_Collection'!G208="","",'Dry_Litterbag Placem_Collection'!G208)</f>
        <v>43004</v>
      </c>
      <c r="U427" s="288">
        <f t="shared" si="24"/>
        <v>62</v>
      </c>
      <c r="V427" s="286">
        <f t="shared" si="27"/>
        <v>-1.3701000000000003</v>
      </c>
      <c r="W427" s="286"/>
      <c r="X427" s="289">
        <f>IFERROR(INDEX(Rainfall_Dry!$O$2:$O$217,MATCH(B427, Rainfall_Dry!$A$2:$A$217,0)),"")</f>
        <v>171.84818423999999</v>
      </c>
      <c r="Y427" s="270">
        <v>34.344660194174757</v>
      </c>
      <c r="Z427" s="270">
        <v>19.22727272727273</v>
      </c>
      <c r="AA427" s="270">
        <v>46.428067078552509</v>
      </c>
      <c r="AB427" s="271" t="s">
        <v>2688</v>
      </c>
      <c r="AC427" s="270">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f>IFERROR(AVERAGE('Dry_Litterbag Placem_Collection'!O208,'Dry_Litterbag Placem_Collection'!R208),"")</f>
        <v>6.4</v>
      </c>
      <c r="AI427" s="290">
        <f>IFERROR(AVERAGE('Dry_Litterbag Placem_Collection'!N208,'Dry_Litterbag Placem_Collection'!Q208),"")</f>
        <v>27.799999999999997</v>
      </c>
      <c r="AJ427">
        <v>-2.439403972</v>
      </c>
      <c r="AK427">
        <v>34.838404959999998</v>
      </c>
      <c r="AL427" s="289" t="str">
        <f>IF(ISNUMBER(SEARCH("C", 'Dry_Litterbag Placem_Collection'!T208)),"YES","")</f>
        <v/>
      </c>
      <c r="AM427" s="289" t="str">
        <f>IF(ISNUMBER(SEARCH("H", 'Dry_Litterbag Placem_Collection'!T208)),"YES","")</f>
        <v>YES</v>
      </c>
      <c r="AN427" s="289" t="str">
        <f>IF(ISNUMBER(SEARCH("R", 'Dry_Litterbag Placem_Collection'!T208)),"YES","")</f>
        <v>YES</v>
      </c>
    </row>
    <row r="428" spans="1:40" ht="15" customHeight="1">
      <c r="A428" s="281" t="s">
        <v>2677</v>
      </c>
      <c r="B428" s="282">
        <f>'Dry_Litterbag Placem_Collection'!A209</f>
        <v>207</v>
      </c>
      <c r="C428" s="282" t="str">
        <f>'Dry_Litterbag Placem_Collection'!B209</f>
        <v xml:space="preserve">Mwantimba
</v>
      </c>
      <c r="D428" s="282" t="s">
        <v>2677</v>
      </c>
      <c r="E428" s="282" t="s">
        <v>2527</v>
      </c>
      <c r="F428" s="282">
        <v>4</v>
      </c>
      <c r="G428" s="283" t="str">
        <f>'Dry_Litterbag Placem_Collection'!C209</f>
        <v>Wet_Ag3_CG4</v>
      </c>
      <c r="H428" s="284" t="s">
        <v>2559</v>
      </c>
      <c r="I428" s="292" t="s">
        <v>298</v>
      </c>
      <c r="J428" s="282" t="str">
        <f>IF(ISBLANK('Dry_Litterbag Placem_Collection'!K209),"","R"&amp;""&amp;'Dry_Litterbag Placem_Collection'!K209)</f>
        <v>R551</v>
      </c>
      <c r="K428" s="286">
        <f>IFERROR(INDEX('Green_rooibos initial weight'!$C$5:$C$1749,MATCH(J428, 'Green_rooibos initial weight'!$A$5:$A$1749,0)),"")</f>
        <v>2.1739999999999999</v>
      </c>
      <c r="L428" s="286">
        <f t="shared" si="25"/>
        <v>1.9241999999999999</v>
      </c>
      <c r="M428" s="291"/>
      <c r="N428" s="291"/>
      <c r="O428" s="286">
        <f>IF(IFERROR(INDEX('Both teabags AfterDry'!$D$3:$D$900,MATCH(J428,'Both teabags AfterDry'!$A$3:$A$900,0)),"")="","",(IFERROR(INDEX('Both teabags AfterDry'!$D$3:$D$900,MATCH(J428,'Both teabags AfterDry'!$A$3:$A$900,0)),"")))</f>
        <v>8.3109999999999999</v>
      </c>
      <c r="P428" s="286">
        <f t="shared" si="26"/>
        <v>8.1603999999999992</v>
      </c>
      <c r="Q428" s="291"/>
      <c r="R428" s="291"/>
      <c r="S428" s="287">
        <f>'Dry_Litterbag Placem_Collection'!E209</f>
        <v>42942</v>
      </c>
      <c r="T428" s="287">
        <f>IF('Dry_Litterbag Placem_Collection'!G209="","",'Dry_Litterbag Placem_Collection'!G209)</f>
        <v>43004</v>
      </c>
      <c r="U428" s="288">
        <f t="shared" si="24"/>
        <v>62</v>
      </c>
      <c r="V428" s="286">
        <f t="shared" si="27"/>
        <v>-6.2361999999999993</v>
      </c>
      <c r="W428" s="286"/>
      <c r="X428" s="289">
        <f>IFERROR(INDEX(Rainfall_Dry!$O$2:$O$217,MATCH(B428, Rainfall_Dry!$A$2:$A$217,0)),"")</f>
        <v>171.84818423999999</v>
      </c>
      <c r="Y428" s="270">
        <v>27.96</v>
      </c>
      <c r="Z428" s="270">
        <v>4.9200000000000017</v>
      </c>
      <c r="AA428" s="270">
        <v>67.12</v>
      </c>
      <c r="AB428" s="271" t="s">
        <v>2688</v>
      </c>
      <c r="AC428" s="270">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f>IFERROR(AVERAGE('Dry_Litterbag Placem_Collection'!O209,'Dry_Litterbag Placem_Collection'!R209),"")</f>
        <v>4.3</v>
      </c>
      <c r="AI428" s="290">
        <f>IFERROR(AVERAGE('Dry_Litterbag Placem_Collection'!N209,'Dry_Litterbag Placem_Collection'!Q209),"")</f>
        <v>29.6</v>
      </c>
      <c r="AJ428">
        <v>-2.4396949910000001</v>
      </c>
      <c r="AK428">
        <v>34.838574029999997</v>
      </c>
      <c r="AL428" s="289" t="str">
        <f>IF(ISNUMBER(SEARCH("C", 'Dry_Litterbag Placem_Collection'!T209)),"YES","")</f>
        <v/>
      </c>
      <c r="AM428" s="289" t="str">
        <f>IF(ISNUMBER(SEARCH("H", 'Dry_Litterbag Placem_Collection'!T209)),"YES","")</f>
        <v/>
      </c>
      <c r="AN428" s="289" t="str">
        <f>IF(ISNUMBER(SEARCH("R", 'Dry_Litterbag Placem_Collection'!T209)),"YES","")</f>
        <v>YES</v>
      </c>
    </row>
    <row r="429" spans="1:40" ht="15" customHeight="1">
      <c r="A429" s="281" t="s">
        <v>2677</v>
      </c>
      <c r="B429" s="282">
        <f>'Dry_Litterbag Placem_Collection'!A210</f>
        <v>208</v>
      </c>
      <c r="C429" s="282" t="str">
        <f>'Dry_Litterbag Placem_Collection'!B210</f>
        <v xml:space="preserve">Mwantimba
</v>
      </c>
      <c r="D429" s="282" t="s">
        <v>2677</v>
      </c>
      <c r="E429" s="282" t="s">
        <v>2527</v>
      </c>
      <c r="F429" s="282">
        <v>3</v>
      </c>
      <c r="G429" s="283" t="str">
        <f>'Dry_Litterbag Placem_Collection'!C210</f>
        <v>Wet_Ag4_CG3</v>
      </c>
      <c r="H429" s="284" t="s">
        <v>2559</v>
      </c>
      <c r="I429" s="292" t="s">
        <v>298</v>
      </c>
      <c r="J429" s="282" t="str">
        <f>IF(ISBLANK('Dry_Litterbag Placem_Collection'!K210),"","R"&amp;""&amp;'Dry_Litterbag Placem_Collection'!K210)</f>
        <v>R516</v>
      </c>
      <c r="K429" s="286">
        <f>IFERROR(INDEX('Green_rooibos initial weight'!$C$5:$C$1749,MATCH(J429, 'Green_rooibos initial weight'!$A$5:$A$1749,0)),"")</f>
        <v>2.141</v>
      </c>
      <c r="L429" s="286">
        <f t="shared" si="25"/>
        <v>1.8912</v>
      </c>
      <c r="M429" s="291"/>
      <c r="N429" s="291"/>
      <c r="O429" s="286">
        <f>IF(IFERROR(INDEX('Both teabags AfterDry'!$D$3:$D$900,MATCH(J429,'Both teabags AfterDry'!$A$3:$A$900,0)),"")="","",(IFERROR(INDEX('Both teabags AfterDry'!$D$3:$D$900,MATCH(J429,'Both teabags AfterDry'!$A$3:$A$900,0)),"")))</f>
        <v>1.7749999999999999</v>
      </c>
      <c r="P429" s="286">
        <f t="shared" si="26"/>
        <v>1.6243999999999998</v>
      </c>
      <c r="Q429" s="291"/>
      <c r="R429" s="291"/>
      <c r="S429" s="287">
        <f>'Dry_Litterbag Placem_Collection'!E210</f>
        <v>42942</v>
      </c>
      <c r="T429" s="287">
        <f>IF('Dry_Litterbag Placem_Collection'!G210="","",'Dry_Litterbag Placem_Collection'!G210)</f>
        <v>43004</v>
      </c>
      <c r="U429" s="288">
        <f t="shared" si="24"/>
        <v>62</v>
      </c>
      <c r="V429" s="286">
        <f t="shared" si="27"/>
        <v>0.26680000000000015</v>
      </c>
      <c r="W429" s="286"/>
      <c r="X429" s="289">
        <f>IFERROR(INDEX(Rainfall_Dry!$O$2:$O$217,MATCH(B429, Rainfall_Dry!$A$2:$A$217,0)),"")</f>
        <v>171.84818423999999</v>
      </c>
      <c r="Y429" s="270">
        <v>17.96</v>
      </c>
      <c r="Z429" s="270">
        <v>4.9199999999999982</v>
      </c>
      <c r="AA429" s="270">
        <v>77.12</v>
      </c>
      <c r="AB429" s="271" t="s">
        <v>2689</v>
      </c>
      <c r="AC429" s="270">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f>IFERROR(AVERAGE('Dry_Litterbag Placem_Collection'!O210,'Dry_Litterbag Placem_Collection'!R210),"")</f>
        <v>6.2</v>
      </c>
      <c r="AI429" s="290">
        <f>IFERROR(AVERAGE('Dry_Litterbag Placem_Collection'!N210,'Dry_Litterbag Placem_Collection'!Q210),"")</f>
        <v>29.1</v>
      </c>
      <c r="AJ429">
        <v>-2.4395990190000001</v>
      </c>
      <c r="AK429">
        <v>34.838418959999998</v>
      </c>
      <c r="AL429" s="289" t="str">
        <f>IF(ISNUMBER(SEARCH("C", 'Dry_Litterbag Placem_Collection'!T210)),"YES","")</f>
        <v>YES</v>
      </c>
      <c r="AM429" s="289" t="str">
        <f>IF(ISNUMBER(SEARCH("H", 'Dry_Litterbag Placem_Collection'!T210)),"YES","")</f>
        <v/>
      </c>
      <c r="AN429" s="289" t="str">
        <f>IF(ISNUMBER(SEARCH("R", 'Dry_Litterbag Placem_Collection'!T210)),"YES","")</f>
        <v/>
      </c>
    </row>
    <row r="430" spans="1:40" ht="15" customHeight="1">
      <c r="A430" s="281" t="s">
        <v>2677</v>
      </c>
      <c r="B430" s="282">
        <f>'Dry_Litterbag Placem_Collection'!A211</f>
        <v>209</v>
      </c>
      <c r="C430" s="282" t="str">
        <f>'Dry_Litterbag Placem_Collection'!B211</f>
        <v xml:space="preserve">Mwantimba
</v>
      </c>
      <c r="D430" s="282" t="s">
        <v>2677</v>
      </c>
      <c r="E430" s="282" t="s">
        <v>2527</v>
      </c>
      <c r="F430" s="282">
        <v>2</v>
      </c>
      <c r="G430" s="283" t="str">
        <f>'Dry_Litterbag Placem_Collection'!C211</f>
        <v>Wet_P1_CG2</v>
      </c>
      <c r="H430" s="284" t="s">
        <v>2559</v>
      </c>
      <c r="I430" s="292" t="s">
        <v>298</v>
      </c>
      <c r="J430" s="282" t="str">
        <f>IF(ISBLANK('Dry_Litterbag Placem_Collection'!K211),"","R"&amp;""&amp;'Dry_Litterbag Placem_Collection'!K211)</f>
        <v>R678</v>
      </c>
      <c r="K430" s="286">
        <f>IFERROR(INDEX('Green_rooibos initial weight'!$C$5:$C$1749,MATCH(J430, 'Green_rooibos initial weight'!$A$5:$A$1749,0)),"")</f>
        <v>2.1320000000000001</v>
      </c>
      <c r="L430" s="286">
        <f t="shared" si="25"/>
        <v>1.8822000000000001</v>
      </c>
      <c r="M430" s="291"/>
      <c r="N430" s="291"/>
      <c r="O430" s="286">
        <f>IF(IFERROR(INDEX('Both teabags AfterDry'!$D$3:$D$900,MATCH(J430,'Both teabags AfterDry'!$A$3:$A$900,0)),"")="","",(IFERROR(INDEX('Both teabags AfterDry'!$D$3:$D$900,MATCH(J430,'Both teabags AfterDry'!$A$3:$A$900,0)),"")))</f>
        <v>1.6856</v>
      </c>
      <c r="P430" s="286">
        <f t="shared" si="26"/>
        <v>1.5349999999999999</v>
      </c>
      <c r="Q430" s="291"/>
      <c r="R430" s="291"/>
      <c r="S430" s="287">
        <f>'Dry_Litterbag Placem_Collection'!E211</f>
        <v>42942</v>
      </c>
      <c r="T430" s="287">
        <f>IF('Dry_Litterbag Placem_Collection'!G211="","",'Dry_Litterbag Placem_Collection'!G211)</f>
        <v>43004</v>
      </c>
      <c r="U430" s="288">
        <f t="shared" si="24"/>
        <v>62</v>
      </c>
      <c r="V430" s="286">
        <f t="shared" si="27"/>
        <v>0.34720000000000018</v>
      </c>
      <c r="W430" s="286"/>
      <c r="X430" s="289">
        <f>IFERROR(INDEX(Rainfall_Dry!$O$2:$O$217,MATCH(B430, Rainfall_Dry!$A$2:$A$217,0)),"")</f>
        <v>171.84818423999999</v>
      </c>
      <c r="Y430" s="270">
        <v>31.214836424255054</v>
      </c>
      <c r="Z430" s="270">
        <v>11.377370285476141</v>
      </c>
      <c r="AA430" s="270">
        <v>57.407793290268799</v>
      </c>
      <c r="AB430" s="271" t="s">
        <v>2688</v>
      </c>
      <c r="AC430" s="270">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f>IFERROR(AVERAGE('Dry_Litterbag Placem_Collection'!O211,'Dry_Litterbag Placem_Collection'!R211),"")</f>
        <v>8.6000000000000014</v>
      </c>
      <c r="AI430" s="290">
        <f>IFERROR(AVERAGE('Dry_Litterbag Placem_Collection'!N211,'Dry_Litterbag Placem_Collection'!Q211),"")</f>
        <v>29.6</v>
      </c>
      <c r="AJ430">
        <v>-2.4396450349999999</v>
      </c>
      <c r="AK430">
        <v>34.83836599</v>
      </c>
      <c r="AL430" s="289" t="str">
        <f>IF(ISNUMBER(SEARCH("C", 'Dry_Litterbag Placem_Collection'!T211)),"YES","")</f>
        <v/>
      </c>
      <c r="AM430" s="289" t="str">
        <f>IF(ISNUMBER(SEARCH("H", 'Dry_Litterbag Placem_Collection'!T211)),"YES","")</f>
        <v/>
      </c>
      <c r="AN430" s="289" t="str">
        <f>IF(ISNUMBER(SEARCH("R", 'Dry_Litterbag Placem_Collection'!T211)),"YES","")</f>
        <v/>
      </c>
    </row>
    <row r="431" spans="1:40" ht="15" customHeight="1">
      <c r="A431" s="281" t="s">
        <v>2677</v>
      </c>
      <c r="B431" s="282">
        <f>'Dry_Litterbag Placem_Collection'!A212</f>
        <v>210</v>
      </c>
      <c r="C431" s="282" t="str">
        <f>'Dry_Litterbag Placem_Collection'!B212</f>
        <v xml:space="preserve">Mwantimba
</v>
      </c>
      <c r="D431" s="282" t="s">
        <v>2677</v>
      </c>
      <c r="E431" s="282" t="s">
        <v>2527</v>
      </c>
      <c r="F431" s="282">
        <v>4</v>
      </c>
      <c r="G431" s="283" t="str">
        <f>'Dry_Litterbag Placem_Collection'!C212</f>
        <v>Wet_P2_CG4</v>
      </c>
      <c r="H431" s="284" t="s">
        <v>2559</v>
      </c>
      <c r="I431" s="292" t="s">
        <v>298</v>
      </c>
      <c r="J431" s="282" t="str">
        <f>IF(ISBLANK('Dry_Litterbag Placem_Collection'!K212),"","R"&amp;""&amp;'Dry_Litterbag Placem_Collection'!K212)</f>
        <v>R335</v>
      </c>
      <c r="K431" s="286">
        <f>IFERROR(INDEX('Green_rooibos initial weight'!$C$5:$C$1749,MATCH(J431, 'Green_rooibos initial weight'!$A$5:$A$1749,0)),"")</f>
        <v>2.1629999999999998</v>
      </c>
      <c r="L431" s="286">
        <f t="shared" si="25"/>
        <v>1.9131999999999998</v>
      </c>
      <c r="M431" s="291"/>
      <c r="N431" s="291"/>
      <c r="O431" s="286">
        <f>IF(IFERROR(INDEX('Both teabags AfterDry'!$D$3:$D$900,MATCH(J431,'Both teabags AfterDry'!$A$3:$A$900,0)),"")="","",(IFERROR(INDEX('Both teabags AfterDry'!$D$3:$D$900,MATCH(J431,'Both teabags AfterDry'!$A$3:$A$900,0)),"")))</f>
        <v>1.716</v>
      </c>
      <c r="P431" s="286">
        <f t="shared" si="26"/>
        <v>1.5653999999999999</v>
      </c>
      <c r="Q431" s="291"/>
      <c r="R431" s="291"/>
      <c r="S431" s="287">
        <f>'Dry_Litterbag Placem_Collection'!E212</f>
        <v>42942</v>
      </c>
      <c r="T431" s="287">
        <f>IF('Dry_Litterbag Placem_Collection'!G212="","",'Dry_Litterbag Placem_Collection'!G212)</f>
        <v>43004</v>
      </c>
      <c r="U431" s="288">
        <f t="shared" si="24"/>
        <v>62</v>
      </c>
      <c r="V431" s="286">
        <f t="shared" si="27"/>
        <v>0.34779999999999989</v>
      </c>
      <c r="W431" s="286"/>
      <c r="X431" s="289">
        <f>IFERROR(INDEX(Rainfall_Dry!$O$2:$O$217,MATCH(B431, Rainfall_Dry!$A$2:$A$217,0)),"")</f>
        <v>171.84818423999999</v>
      </c>
      <c r="Y431" s="270">
        <v>33.96</v>
      </c>
      <c r="Z431" s="270">
        <v>8.9200000000000017</v>
      </c>
      <c r="AA431" s="270">
        <v>57.12</v>
      </c>
      <c r="AB431" s="271" t="s">
        <v>2688</v>
      </c>
      <c r="AC431" s="270">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f>IFERROR(AVERAGE('Dry_Litterbag Placem_Collection'!O212,'Dry_Litterbag Placem_Collection'!R212),"")</f>
        <v>6.1</v>
      </c>
      <c r="AI431" s="290">
        <f>IFERROR(AVERAGE('Dry_Litterbag Placem_Collection'!N212,'Dry_Litterbag Placem_Collection'!Q212),"")</f>
        <v>27.5</v>
      </c>
      <c r="AJ431">
        <v>-2.4396949910000001</v>
      </c>
      <c r="AK431">
        <v>34.838574029999997</v>
      </c>
      <c r="AL431" s="289" t="str">
        <f>IF(ISNUMBER(SEARCH("C", 'Dry_Litterbag Placem_Collection'!T212)),"YES","")</f>
        <v>YES</v>
      </c>
      <c r="AM431" s="289" t="str">
        <f>IF(ISNUMBER(SEARCH("H", 'Dry_Litterbag Placem_Collection'!T212)),"YES","")</f>
        <v>YES</v>
      </c>
      <c r="AN431" s="289" t="str">
        <f>IF(ISNUMBER(SEARCH("R", 'Dry_Litterbag Placem_Collection'!T212)),"YES","")</f>
        <v/>
      </c>
    </row>
    <row r="432" spans="1:40" ht="15" customHeight="1">
      <c r="A432" s="281" t="s">
        <v>2677</v>
      </c>
      <c r="B432" s="282">
        <f>'Dry_Litterbag Placem_Collection'!A213</f>
        <v>211</v>
      </c>
      <c r="C432" s="282" t="str">
        <f>'Dry_Litterbag Placem_Collection'!B213</f>
        <v xml:space="preserve">Mwantimba
</v>
      </c>
      <c r="D432" s="282" t="s">
        <v>2677</v>
      </c>
      <c r="E432" s="282" t="s">
        <v>2527</v>
      </c>
      <c r="F432" s="282">
        <v>1</v>
      </c>
      <c r="G432" s="283" t="str">
        <f>'Dry_Litterbag Placem_Collection'!C213</f>
        <v>Wet_P3_CG1</v>
      </c>
      <c r="H432" s="284" t="s">
        <v>2559</v>
      </c>
      <c r="I432" s="292" t="s">
        <v>298</v>
      </c>
      <c r="J432" s="282" t="str">
        <f>IF(ISBLANK('Dry_Litterbag Placem_Collection'!K213),"","R"&amp;""&amp;'Dry_Litterbag Placem_Collection'!K213)</f>
        <v>R249</v>
      </c>
      <c r="K432" s="286">
        <f>IFERROR(INDEX('Green_rooibos initial weight'!$C$5:$C$1749,MATCH(J432, 'Green_rooibos initial weight'!$A$5:$A$1749,0)),"")</f>
        <v>2.294</v>
      </c>
      <c r="L432" s="286">
        <f t="shared" si="25"/>
        <v>2.0442</v>
      </c>
      <c r="M432" s="291"/>
      <c r="N432" s="291"/>
      <c r="O432" s="286">
        <f>IF(IFERROR(INDEX('Both teabags AfterDry'!$D$3:$D$900,MATCH(J432,'Both teabags AfterDry'!$A$3:$A$900,0)),"")="","",(IFERROR(INDEX('Both teabags AfterDry'!$D$3:$D$900,MATCH(J432,'Both teabags AfterDry'!$A$3:$A$900,0)),"")))</f>
        <v>1.1160000000000001</v>
      </c>
      <c r="P432" s="286">
        <f t="shared" si="26"/>
        <v>0.96540000000000004</v>
      </c>
      <c r="Q432" s="291"/>
      <c r="R432" s="291"/>
      <c r="S432" s="287">
        <f>'Dry_Litterbag Placem_Collection'!E213</f>
        <v>42942</v>
      </c>
      <c r="T432" s="287">
        <f>IF('Dry_Litterbag Placem_Collection'!G213="","",'Dry_Litterbag Placem_Collection'!G213)</f>
        <v>43004</v>
      </c>
      <c r="U432" s="288">
        <f t="shared" si="24"/>
        <v>62</v>
      </c>
      <c r="V432" s="286">
        <f t="shared" si="27"/>
        <v>1.0788</v>
      </c>
      <c r="W432" s="286"/>
      <c r="X432" s="289">
        <f>IFERROR(INDEX(Rainfall_Dry!$O$2:$O$217,MATCH(B432, Rainfall_Dry!$A$2:$A$217,0)),"")</f>
        <v>171.84818423999999</v>
      </c>
      <c r="Y432" s="270">
        <v>39.96</v>
      </c>
      <c r="Z432" s="270">
        <v>12.920000000000002</v>
      </c>
      <c r="AA432" s="270">
        <v>47.12</v>
      </c>
      <c r="AB432" s="271" t="s">
        <v>2692</v>
      </c>
      <c r="AC432" s="270">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f>IFERROR(AVERAGE('Dry_Litterbag Placem_Collection'!O213,'Dry_Litterbag Placem_Collection'!R213),"")</f>
        <v>7.55</v>
      </c>
      <c r="AI432" s="290">
        <f>IFERROR(AVERAGE('Dry_Litterbag Placem_Collection'!N213,'Dry_Litterbag Placem_Collection'!Q213),"")</f>
        <v>28</v>
      </c>
      <c r="AJ432">
        <v>-2.439403972</v>
      </c>
      <c r="AK432">
        <v>34.838404959999998</v>
      </c>
      <c r="AL432" s="289" t="str">
        <f>IF(ISNUMBER(SEARCH("C", 'Dry_Litterbag Placem_Collection'!T213)),"YES","")</f>
        <v>YES</v>
      </c>
      <c r="AM432" s="289" t="str">
        <f>IF(ISNUMBER(SEARCH("H", 'Dry_Litterbag Placem_Collection'!T213)),"YES","")</f>
        <v>YES</v>
      </c>
      <c r="AN432" s="289" t="str">
        <f>IF(ISNUMBER(SEARCH("R", 'Dry_Litterbag Placem_Collection'!T213)),"YES","")</f>
        <v>YES</v>
      </c>
    </row>
    <row r="433" spans="1:40" ht="15" customHeight="1">
      <c r="A433" s="281" t="s">
        <v>2677</v>
      </c>
      <c r="B433" s="282">
        <f>'Dry_Litterbag Placem_Collection'!A214</f>
        <v>215</v>
      </c>
      <c r="C433" s="282" t="str">
        <f>'Dry_Litterbag Placem_Collection'!B214</f>
        <v xml:space="preserve">Mwantimba
</v>
      </c>
      <c r="D433" s="282" t="s">
        <v>2677</v>
      </c>
      <c r="E433" s="282" t="s">
        <v>2527</v>
      </c>
      <c r="F433" s="282">
        <v>3</v>
      </c>
      <c r="G433" s="283" t="str">
        <f>'Dry_Litterbag Placem_Collection'!C214</f>
        <v>Wet_W3_CG1</v>
      </c>
      <c r="H433" s="284" t="s">
        <v>2559</v>
      </c>
      <c r="I433" s="292" t="s">
        <v>298</v>
      </c>
      <c r="J433" s="282" t="str">
        <f>IF(ISBLANK('Dry_Litterbag Placem_Collection'!K214),"","R"&amp;""&amp;'Dry_Litterbag Placem_Collection'!K214)</f>
        <v>R627</v>
      </c>
      <c r="K433" s="286">
        <f>IFERROR(INDEX('Green_rooibos initial weight'!$C$5:$C$1749,MATCH(J433, 'Green_rooibos initial weight'!$A$5:$A$1749,0)),"")</f>
        <v>2.1429999999999998</v>
      </c>
      <c r="L433" s="286">
        <f t="shared" si="25"/>
        <v>1.8931999999999998</v>
      </c>
      <c r="M433" s="291"/>
      <c r="N433" s="291"/>
      <c r="O433" s="286">
        <f>IF(IFERROR(INDEX('Both teabags AfterDry'!$D$3:$D$900,MATCH(J433,'Both teabags AfterDry'!$A$3:$A$900,0)),"")="","",(IFERROR(INDEX('Both teabags AfterDry'!$D$3:$D$900,MATCH(J433,'Both teabags AfterDry'!$A$3:$A$900,0)),"")))</f>
        <v>1.7356</v>
      </c>
      <c r="P433" s="286">
        <f t="shared" si="26"/>
        <v>1.585</v>
      </c>
      <c r="Q433" s="291"/>
      <c r="R433" s="291"/>
      <c r="S433" s="287">
        <f>'Dry_Litterbag Placem_Collection'!E214</f>
        <v>42942</v>
      </c>
      <c r="T433" s="287">
        <f>IF('Dry_Litterbag Placem_Collection'!G214="","",'Dry_Litterbag Placem_Collection'!G214)</f>
        <v>43004</v>
      </c>
      <c r="U433" s="288">
        <f t="shared" si="24"/>
        <v>62</v>
      </c>
      <c r="V433" s="286">
        <f t="shared" si="27"/>
        <v>0.30819999999999981</v>
      </c>
      <c r="W433" s="286"/>
      <c r="X433" s="289" t="str">
        <f>IFERROR(INDEX(Rainfall_Dry!$O$2:$O$217,MATCH(B433, Rainfall_Dry!$A$2:$A$217,0)),"")</f>
        <v/>
      </c>
      <c r="Y433" s="270">
        <v>27.96</v>
      </c>
      <c r="Z433" s="270">
        <v>4.9200000000000017</v>
      </c>
      <c r="AA433" s="270">
        <v>67.12</v>
      </c>
      <c r="AB433" s="271" t="s">
        <v>2688</v>
      </c>
      <c r="AC433" s="270">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f>IFERROR(AVERAGE('Dry_Litterbag Placem_Collection'!O214,'Dry_Litterbag Placem_Collection'!R214),"")</f>
        <v>4.3</v>
      </c>
      <c r="AI433" s="290">
        <f>IFERROR(AVERAGE('Dry_Litterbag Placem_Collection'!N214,'Dry_Litterbag Placem_Collection'!Q214),"")</f>
        <v>28.75</v>
      </c>
      <c r="AJ433">
        <v>-2.4395990190000001</v>
      </c>
      <c r="AK433">
        <v>34.838418959999998</v>
      </c>
      <c r="AL433" s="289" t="str">
        <f>IF(ISNUMBER(SEARCH("C", 'Dry_Litterbag Placem_Collection'!T214)),"YES","")</f>
        <v/>
      </c>
      <c r="AM433" s="289" t="str">
        <f>IF(ISNUMBER(SEARCH("H", 'Dry_Litterbag Placem_Collection'!T214)),"YES","")</f>
        <v/>
      </c>
      <c r="AN433" s="289" t="str">
        <f>IF(ISNUMBER(SEARCH("R", 'Dry_Litterbag Placem_Collection'!T214)),"YES","")</f>
        <v>YES</v>
      </c>
    </row>
    <row r="434" spans="1:40" ht="15" customHeight="1">
      <c r="A434" s="281" t="s">
        <v>2677</v>
      </c>
      <c r="B434" s="282">
        <f>'Dry_Litterbag Placem_Collection'!A215</f>
        <v>212</v>
      </c>
      <c r="C434" s="282" t="str">
        <f>'Dry_Litterbag Placem_Collection'!B215</f>
        <v xml:space="preserve">Mwantimba
</v>
      </c>
      <c r="D434" s="282" t="s">
        <v>2677</v>
      </c>
      <c r="E434" s="282" t="s">
        <v>2527</v>
      </c>
      <c r="F434" s="282">
        <v>4</v>
      </c>
      <c r="G434" s="283" t="str">
        <f>'Dry_Litterbag Placem_Collection'!C215</f>
        <v>Wet_P4_CG3</v>
      </c>
      <c r="H434" s="284" t="s">
        <v>2559</v>
      </c>
      <c r="I434" s="292" t="s">
        <v>298</v>
      </c>
      <c r="J434" s="282" t="str">
        <f>IF(ISBLANK('Dry_Litterbag Placem_Collection'!K215),"","R"&amp;""&amp;'Dry_Litterbag Placem_Collection'!K215)</f>
        <v>R803</v>
      </c>
      <c r="K434" s="286">
        <f>IFERROR(INDEX('Green_rooibos initial weight'!$C$5:$C$1749,MATCH(J434, 'Green_rooibos initial weight'!$A$5:$A$1749,0)),"")</f>
        <v>2.1930000000000001</v>
      </c>
      <c r="L434" s="286">
        <f t="shared" si="25"/>
        <v>1.9432</v>
      </c>
      <c r="M434" s="291"/>
      <c r="N434" s="291"/>
      <c r="O434" s="286">
        <f>IF(IFERROR(INDEX('Both teabags AfterDry'!$D$3:$D$900,MATCH(J434,'Both teabags AfterDry'!$A$3:$A$900,0)),"")="","",(IFERROR(INDEX('Both teabags AfterDry'!$D$3:$D$900,MATCH(J434,'Both teabags AfterDry'!$A$3:$A$900,0)),"")))</f>
        <v>0.78500000000000003</v>
      </c>
      <c r="P434" s="286">
        <f t="shared" si="26"/>
        <v>0.63440000000000007</v>
      </c>
      <c r="Q434" s="291"/>
      <c r="R434" s="291"/>
      <c r="S434" s="287">
        <f>'Dry_Litterbag Placem_Collection'!E215</f>
        <v>42942</v>
      </c>
      <c r="T434" s="287">
        <f>IF('Dry_Litterbag Placem_Collection'!G215="","",'Dry_Litterbag Placem_Collection'!G215)</f>
        <v>43004</v>
      </c>
      <c r="U434" s="288">
        <f t="shared" si="24"/>
        <v>62</v>
      </c>
      <c r="V434" s="286">
        <f t="shared" si="27"/>
        <v>1.3088</v>
      </c>
      <c r="W434" s="286"/>
      <c r="X434" s="289">
        <f>IFERROR(INDEX(Rainfall_Dry!$O$2:$O$217,MATCH(B434, Rainfall_Dry!$A$2:$A$217,0)),"")</f>
        <v>171.84818423999999</v>
      </c>
      <c r="Y434" s="270">
        <v>21.96</v>
      </c>
      <c r="Z434" s="270">
        <v>4.9199999999999982</v>
      </c>
      <c r="AA434" s="270">
        <v>73.12</v>
      </c>
      <c r="AB434" s="271" t="s">
        <v>2688</v>
      </c>
      <c r="AC434" s="270">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f>IFERROR(AVERAGE('Dry_Litterbag Placem_Collection'!O215,'Dry_Litterbag Placem_Collection'!R215),"")</f>
        <v>8.1499999999999986</v>
      </c>
      <c r="AI434" s="290">
        <f>IFERROR(AVERAGE('Dry_Litterbag Placem_Collection'!N215,'Dry_Litterbag Placem_Collection'!Q215),"")</f>
        <v>28.25</v>
      </c>
      <c r="AJ434">
        <v>-2.4396949910000001</v>
      </c>
      <c r="AK434">
        <v>34.838574029999997</v>
      </c>
      <c r="AL434" s="289" t="str">
        <f>IF(ISNUMBER(SEARCH("C", 'Dry_Litterbag Placem_Collection'!T215)),"YES","")</f>
        <v/>
      </c>
      <c r="AM434" s="289" t="str">
        <f>IF(ISNUMBER(SEARCH("H", 'Dry_Litterbag Placem_Collection'!T215)),"YES","")</f>
        <v>YES</v>
      </c>
      <c r="AN434" s="289" t="str">
        <f>IF(ISNUMBER(SEARCH("R", 'Dry_Litterbag Placem_Collection'!T215)),"YES","")</f>
        <v>YES</v>
      </c>
    </row>
    <row r="435" spans="1:40" ht="15" customHeight="1">
      <c r="A435" s="281" t="s">
        <v>2677</v>
      </c>
      <c r="B435" s="282">
        <f>'Dry_Litterbag Placem_Collection'!A216</f>
        <v>213</v>
      </c>
      <c r="C435" s="282" t="str">
        <f>'Dry_Litterbag Placem_Collection'!B216</f>
        <v>Handajega</v>
      </c>
      <c r="D435" s="282" t="s">
        <v>2677</v>
      </c>
      <c r="E435" s="282" t="s">
        <v>2527</v>
      </c>
      <c r="F435" s="282">
        <v>3</v>
      </c>
      <c r="G435" s="283" t="str">
        <f>'Dry_Litterbag Placem_Collection'!C216</f>
        <v>Wet_W1_CG4</v>
      </c>
      <c r="H435" s="284" t="s">
        <v>2559</v>
      </c>
      <c r="I435" s="292" t="s">
        <v>298</v>
      </c>
      <c r="J435" s="282" t="str">
        <f>IF(ISBLANK('Dry_Litterbag Placem_Collection'!K216),"","R"&amp;""&amp;'Dry_Litterbag Placem_Collection'!K216)</f>
        <v>R321</v>
      </c>
      <c r="K435" s="286">
        <f>IFERROR(INDEX('Green_rooibos initial weight'!$C$5:$C$1749,MATCH(J435, 'Green_rooibos initial weight'!$A$5:$A$1749,0)),"")</f>
        <v>2.1859999999999999</v>
      </c>
      <c r="L435" s="286">
        <f t="shared" si="25"/>
        <v>1.9361999999999999</v>
      </c>
      <c r="M435" s="291"/>
      <c r="N435" s="291"/>
      <c r="O435" s="286">
        <f>IF(IFERROR(INDEX('Both teabags AfterDry'!$D$3:$D$900,MATCH(J435,'Both teabags AfterDry'!$A$3:$A$900,0)),"")="","",(IFERROR(INDEX('Both teabags AfterDry'!$D$3:$D$900,MATCH(J435,'Both teabags AfterDry'!$A$3:$A$900,0)),"")))</f>
        <v>1.6859999999999999</v>
      </c>
      <c r="P435" s="286">
        <f t="shared" si="26"/>
        <v>1.5353999999999999</v>
      </c>
      <c r="Q435" s="291"/>
      <c r="R435" s="291"/>
      <c r="S435" s="287">
        <f>'Dry_Litterbag Placem_Collection'!E216</f>
        <v>42942</v>
      </c>
      <c r="T435" s="287">
        <f>IF('Dry_Litterbag Placem_Collection'!G216="","",'Dry_Litterbag Placem_Collection'!G216)</f>
        <v>43004</v>
      </c>
      <c r="U435" s="288">
        <f t="shared" si="24"/>
        <v>62</v>
      </c>
      <c r="V435" s="286">
        <f t="shared" si="27"/>
        <v>0.40080000000000005</v>
      </c>
      <c r="W435" s="286"/>
      <c r="X435" s="289">
        <f>IFERROR(INDEX(Rainfall_Dry!$O$2:$O$217,MATCH(B435, Rainfall_Dry!$A$2:$A$217,0)),"")</f>
        <v>171.84818423999999</v>
      </c>
      <c r="Y435" s="270">
        <v>23.96</v>
      </c>
      <c r="Z435" s="270">
        <v>4.9199999999999982</v>
      </c>
      <c r="AA435" s="270">
        <v>71.12</v>
      </c>
      <c r="AB435" s="271" t="s">
        <v>2688</v>
      </c>
      <c r="AC435" s="270">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f>IFERROR(AVERAGE('Dry_Litterbag Placem_Collection'!O216,'Dry_Litterbag Placem_Collection'!R216),"")</f>
        <v>4.3499999999999996</v>
      </c>
      <c r="AI435" s="290">
        <f>IFERROR(AVERAGE('Dry_Litterbag Placem_Collection'!N216,'Dry_Litterbag Placem_Collection'!Q216),"")</f>
        <v>29.1</v>
      </c>
      <c r="AJ435">
        <v>-2.4396949910000001</v>
      </c>
      <c r="AK435">
        <v>34.838574029999997</v>
      </c>
      <c r="AL435" s="289" t="str">
        <f>IF(ISNUMBER(SEARCH("C", 'Dry_Litterbag Placem_Collection'!T216)),"YES","")</f>
        <v/>
      </c>
      <c r="AM435" s="289" t="str">
        <f>IF(ISNUMBER(SEARCH("H", 'Dry_Litterbag Placem_Collection'!T216)),"YES","")</f>
        <v/>
      </c>
      <c r="AN435" s="289" t="str">
        <f>IF(ISNUMBER(SEARCH("R", 'Dry_Litterbag Placem_Collection'!T216)),"YES","")</f>
        <v>YES</v>
      </c>
    </row>
    <row r="436" spans="1:40" ht="15" customHeight="1">
      <c r="A436" s="281" t="s">
        <v>2677</v>
      </c>
      <c r="B436" s="282">
        <f>'Dry_Litterbag Placem_Collection'!A217</f>
        <v>214</v>
      </c>
      <c r="C436" s="282" t="str">
        <f>'Dry_Litterbag Placem_Collection'!B217</f>
        <v>Handajega</v>
      </c>
      <c r="D436" s="282" t="s">
        <v>2677</v>
      </c>
      <c r="E436" s="282" t="s">
        <v>2527</v>
      </c>
      <c r="F436" s="282">
        <v>1</v>
      </c>
      <c r="G436" s="283" t="str">
        <f>'Dry_Litterbag Placem_Collection'!C217</f>
        <v>Wet_W2_CG3</v>
      </c>
      <c r="H436" s="284" t="s">
        <v>2559</v>
      </c>
      <c r="I436" s="292" t="s">
        <v>298</v>
      </c>
      <c r="J436" s="282" t="str">
        <f>IF(ISBLANK('Dry_Litterbag Placem_Collection'!K217),"","R"&amp;""&amp;'Dry_Litterbag Placem_Collection'!K217)</f>
        <v>R677</v>
      </c>
      <c r="K436" s="286">
        <f>IFERROR(INDEX('Green_rooibos initial weight'!$C$5:$C$1749,MATCH(J436, 'Green_rooibos initial weight'!$A$5:$A$1749,0)),"")</f>
        <v>2.1240000000000001</v>
      </c>
      <c r="L436" s="286">
        <f t="shared" si="25"/>
        <v>1.8742000000000001</v>
      </c>
      <c r="M436" s="291"/>
      <c r="N436" s="291"/>
      <c r="O436" s="286">
        <f>IF(IFERROR(INDEX('Both teabags AfterDry'!$D$3:$D$900,MATCH(J436,'Both teabags AfterDry'!$A$3:$A$900,0)),"")="","",(IFERROR(INDEX('Both teabags AfterDry'!$D$3:$D$900,MATCH(J436,'Both teabags AfterDry'!$A$3:$A$900,0)),"")))</f>
        <v>1.7569999999999999</v>
      </c>
      <c r="P436" s="286">
        <f t="shared" si="26"/>
        <v>1.6063999999999998</v>
      </c>
      <c r="Q436" s="291"/>
      <c r="R436" s="291"/>
      <c r="S436" s="287">
        <f>'Dry_Litterbag Placem_Collection'!E217</f>
        <v>42942</v>
      </c>
      <c r="T436" s="287">
        <f>IF('Dry_Litterbag Placem_Collection'!G217="","",'Dry_Litterbag Placem_Collection'!G217)</f>
        <v>43004</v>
      </c>
      <c r="U436" s="288">
        <f t="shared" si="24"/>
        <v>62</v>
      </c>
      <c r="V436" s="286">
        <f t="shared" si="27"/>
        <v>0.26780000000000026</v>
      </c>
      <c r="W436" s="286"/>
      <c r="X436" s="289">
        <f>IFERROR(INDEX(Rainfall_Dry!$O$2:$O$217,MATCH(B436, Rainfall_Dry!$A$2:$A$217,0)),"")</f>
        <v>171.84818423999999</v>
      </c>
      <c r="Y436" s="270">
        <v>25.96</v>
      </c>
      <c r="Z436" s="270">
        <v>8.9200000000000017</v>
      </c>
      <c r="AA436" s="270">
        <v>65.12</v>
      </c>
      <c r="AB436" s="271" t="s">
        <v>2688</v>
      </c>
      <c r="AC436" s="270">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f>IFERROR(AVERAGE('Dry_Litterbag Placem_Collection'!O217,'Dry_Litterbag Placem_Collection'!R217),"")</f>
        <v>6.3</v>
      </c>
      <c r="AI436" s="290">
        <f>IFERROR(AVERAGE('Dry_Litterbag Placem_Collection'!N217,'Dry_Litterbag Placem_Collection'!Q217),"")</f>
        <v>29.8</v>
      </c>
      <c r="AJ436">
        <v>-2.439403972</v>
      </c>
      <c r="AK436">
        <v>34.838404959999998</v>
      </c>
      <c r="AL436" s="289" t="str">
        <f>IF(ISNUMBER(SEARCH("C", 'Dry_Litterbag Placem_Collection'!T217)),"YES","")</f>
        <v/>
      </c>
      <c r="AM436" s="289" t="str">
        <f>IF(ISNUMBER(SEARCH("H", 'Dry_Litterbag Placem_Collection'!T217)),"YES","")</f>
        <v>YES</v>
      </c>
      <c r="AN436" s="289" t="str">
        <f>IF(ISNUMBER(SEARCH("R", 'Dry_Litterbag Placem_Collection'!T217)),"YES","")</f>
        <v>YES</v>
      </c>
    </row>
    <row r="437" spans="1:40" ht="15" customHeight="1">
      <c r="A437" s="281" t="s">
        <v>2677</v>
      </c>
      <c r="B437" s="282">
        <f>'Dry_Litterbag Placem_Collection'!A218</f>
        <v>216</v>
      </c>
      <c r="C437" s="282" t="str">
        <f>'Dry_Litterbag Placem_Collection'!B218</f>
        <v>Handajega</v>
      </c>
      <c r="D437" s="282" t="s">
        <v>2677</v>
      </c>
      <c r="E437" s="282" t="s">
        <v>2527</v>
      </c>
      <c r="F437" s="282">
        <v>2</v>
      </c>
      <c r="G437" s="283" t="str">
        <f>'Dry_Litterbag Placem_Collection'!C218</f>
        <v>Wet_W4_CG2</v>
      </c>
      <c r="H437" s="284" t="s">
        <v>2559</v>
      </c>
      <c r="I437" s="292" t="s">
        <v>298</v>
      </c>
      <c r="J437" s="282" t="str">
        <f>IF(ISBLANK('Dry_Litterbag Placem_Collection'!K218),"","R"&amp;""&amp;'Dry_Litterbag Placem_Collection'!K218)</f>
        <v>R379</v>
      </c>
      <c r="K437" s="286">
        <f>IFERROR(INDEX('Green_rooibos initial weight'!$C$5:$C$1749,MATCH(J437, 'Green_rooibos initial weight'!$A$5:$A$1749,0)),"")</f>
        <v>2.246</v>
      </c>
      <c r="L437" s="286">
        <f t="shared" si="25"/>
        <v>1.9962</v>
      </c>
      <c r="M437" s="291"/>
      <c r="N437" s="291"/>
      <c r="O437" s="286">
        <f>IF(IFERROR(INDEX('Both teabags AfterDry'!$D$3:$D$900,MATCH(J437,'Both teabags AfterDry'!$A$3:$A$900,0)),"")="","",(IFERROR(INDEX('Both teabags AfterDry'!$D$3:$D$900,MATCH(J437,'Both teabags AfterDry'!$A$3:$A$900,0)),"")))</f>
        <v>1.736</v>
      </c>
      <c r="P437" s="286">
        <f t="shared" si="26"/>
        <v>1.5853999999999999</v>
      </c>
      <c r="Q437" s="291"/>
      <c r="R437" s="291"/>
      <c r="S437" s="287">
        <f>'Dry_Litterbag Placem_Collection'!E218</f>
        <v>42942</v>
      </c>
      <c r="T437" s="287">
        <f>IF('Dry_Litterbag Placem_Collection'!G218="","",'Dry_Litterbag Placem_Collection'!G218)</f>
        <v>43004</v>
      </c>
      <c r="U437" s="288">
        <f t="shared" si="24"/>
        <v>62</v>
      </c>
      <c r="V437" s="286">
        <f t="shared" si="27"/>
        <v>0.41080000000000005</v>
      </c>
      <c r="W437" s="286"/>
      <c r="X437" s="289">
        <f>IFERROR(INDEX(Rainfall_Dry!$O$2:$O$217,MATCH(B437, Rainfall_Dry!$A$2:$A$217,0)),"")</f>
        <v>171.84818423999999</v>
      </c>
      <c r="Y437" s="270">
        <v>25.96</v>
      </c>
      <c r="Z437" s="270">
        <v>8.9200000000000017</v>
      </c>
      <c r="AA437" s="270">
        <v>65.12</v>
      </c>
      <c r="AB437" s="271" t="s">
        <v>2688</v>
      </c>
      <c r="AC437" s="270">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f>IFERROR(AVERAGE('Dry_Litterbag Placem_Collection'!O218,'Dry_Litterbag Placem_Collection'!R218),"")</f>
        <v>7.0500000000000007</v>
      </c>
      <c r="AI437" s="290">
        <f>IFERROR(AVERAGE('Dry_Litterbag Placem_Collection'!N218,'Dry_Litterbag Placem_Collection'!Q218),"")</f>
        <v>29.85</v>
      </c>
      <c r="AJ437">
        <v>-2.4396450349999999</v>
      </c>
      <c r="AK437">
        <v>34.83836599</v>
      </c>
      <c r="AL437" s="289" t="str">
        <f>IF(ISNUMBER(SEARCH("C", 'Dry_Litterbag Placem_Collection'!T218)),"YES","")</f>
        <v/>
      </c>
      <c r="AM437" s="289" t="str">
        <f>IF(ISNUMBER(SEARCH("H", 'Dry_Litterbag Placem_Collection'!T218)),"YES","")</f>
        <v/>
      </c>
      <c r="AN437" s="289" t="str">
        <f>IF(ISNUMBER(SEARCH("R", 'Dry_Litterbag Placem_Collection'!T218)),"YES","")</f>
        <v/>
      </c>
    </row>
    <row r="438" spans="1:40" ht="15" customHeight="1">
      <c r="A438" s="281" t="s">
        <v>2677</v>
      </c>
      <c r="B438" s="282">
        <f>'Dry_Litterbag Placem_Collection'!A219</f>
        <v>217</v>
      </c>
      <c r="C438" s="282" t="str">
        <f>'Dry_Litterbag Placem_Collection'!B219</f>
        <v>Seronera</v>
      </c>
      <c r="D438" s="282" t="s">
        <v>2677</v>
      </c>
      <c r="E438" s="282" t="s">
        <v>2527</v>
      </c>
      <c r="F438" s="282">
        <v>1</v>
      </c>
      <c r="G438" s="283" t="str">
        <f>'Dry_Litterbag Placem_Collection'!C219</f>
        <v>Local1_CG1</v>
      </c>
      <c r="H438" s="284" t="s">
        <v>2559</v>
      </c>
      <c r="I438" s="292" t="s">
        <v>298</v>
      </c>
      <c r="J438" s="282" t="str">
        <f>IF(ISBLANK('Dry_Litterbag Placem_Collection'!K219),"","R"&amp;""&amp;'Dry_Litterbag Placem_Collection'!K219)</f>
        <v>R771</v>
      </c>
      <c r="K438" s="286">
        <f>IFERROR(INDEX('Green_rooibos initial weight'!$C$5:$C$1749,MATCH(J438, 'Green_rooibos initial weight'!$A$5:$A$1749,0)),"")</f>
        <v>2.2309999999999999</v>
      </c>
      <c r="L438" s="286">
        <f t="shared" si="25"/>
        <v>1.9811999999999999</v>
      </c>
      <c r="M438" s="291"/>
      <c r="N438" s="291"/>
      <c r="O438" s="286">
        <f>IF(IFERROR(INDEX('Both teabags AfterDry'!$D$3:$D$900,MATCH(J438,'Both teabags AfterDry'!$A$3:$A$900,0)),"")="","",(IFERROR(INDEX('Both teabags AfterDry'!$D$3:$D$900,MATCH(J438,'Both teabags AfterDry'!$A$3:$A$900,0)),"")))</f>
        <v>1.0895999999999999</v>
      </c>
      <c r="P438" s="286">
        <f t="shared" si="26"/>
        <v>0.93899999999999983</v>
      </c>
      <c r="Q438" s="291"/>
      <c r="R438" s="291"/>
      <c r="S438" s="287">
        <f>'Dry_Litterbag Placem_Collection'!E219</f>
        <v>42942</v>
      </c>
      <c r="T438" s="287">
        <f>IF('Dry_Litterbag Placem_Collection'!G219="","",'Dry_Litterbag Placem_Collection'!G219)</f>
        <v>43004</v>
      </c>
      <c r="U438" s="288">
        <f t="shared" si="24"/>
        <v>62</v>
      </c>
      <c r="V438" s="286">
        <f t="shared" si="27"/>
        <v>1.0422</v>
      </c>
      <c r="W438" s="286"/>
      <c r="X438" s="289">
        <f>IFERROR(INDEX(Rainfall_Dry!$O$2:$O$217,MATCH(B438, Rainfall_Dry!$A$2:$A$217,0)),"")</f>
        <v>171.84818423999999</v>
      </c>
      <c r="Y438" s="270">
        <v>29.076539101497506</v>
      </c>
      <c r="Z438" s="270">
        <v>7.1963394342762079</v>
      </c>
      <c r="AA438" s="270">
        <v>63.727121464226286</v>
      </c>
      <c r="AB438" s="270" t="s">
        <v>2688</v>
      </c>
      <c r="AC438" s="270">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f>IFERROR(AVERAGE('Dry_Litterbag Placem_Collection'!O219,'Dry_Litterbag Placem_Collection'!R219),"")</f>
        <v>7.1999999999999993</v>
      </c>
      <c r="AI438" s="290">
        <f>IFERROR(AVERAGE('Dry_Litterbag Placem_Collection'!N219,'Dry_Litterbag Placem_Collection'!Q219),"")</f>
        <v>31.25</v>
      </c>
      <c r="AJ438">
        <v>-2.439403972</v>
      </c>
      <c r="AK438">
        <v>34.838404959999998</v>
      </c>
      <c r="AL438" s="289" t="str">
        <f>IF(ISNUMBER(SEARCH("C", 'Dry_Litterbag Placem_Collection'!T219)),"YES","")</f>
        <v/>
      </c>
      <c r="AM438" s="289" t="str">
        <f>IF(ISNUMBER(SEARCH("H", 'Dry_Litterbag Placem_Collection'!T219)),"YES","")</f>
        <v>YES</v>
      </c>
      <c r="AN438" s="289" t="str">
        <f>IF(ISNUMBER(SEARCH("R", 'Dry_Litterbag Placem_Collection'!T219)),"YES","")</f>
        <v>YES</v>
      </c>
    </row>
    <row r="439" spans="1:40" ht="15" customHeight="1">
      <c r="A439" s="281" t="s">
        <v>2677</v>
      </c>
      <c r="B439" s="282">
        <f>'Dry_Litterbag Placem_Collection'!A220</f>
        <v>218</v>
      </c>
      <c r="C439" s="282" t="str">
        <f>'Dry_Litterbag Placem_Collection'!B220</f>
        <v>Seronera</v>
      </c>
      <c r="D439" s="282" t="s">
        <v>2677</v>
      </c>
      <c r="E439" s="282" t="s">
        <v>2527</v>
      </c>
      <c r="F439" s="282">
        <v>2</v>
      </c>
      <c r="G439" s="283" t="str">
        <f>'Dry_Litterbag Placem_Collection'!C220</f>
        <v>Local2_CG2</v>
      </c>
      <c r="H439" s="284" t="s">
        <v>2559</v>
      </c>
      <c r="I439" s="292" t="s">
        <v>298</v>
      </c>
      <c r="J439" s="282" t="str">
        <f>IF(ISBLANK('Dry_Litterbag Placem_Collection'!K220),"","R"&amp;""&amp;'Dry_Litterbag Placem_Collection'!K220)</f>
        <v>R680</v>
      </c>
      <c r="K439" s="286">
        <f>IFERROR(INDEX('Green_rooibos initial weight'!$C$5:$C$1749,MATCH(J439, 'Green_rooibos initial weight'!$A$5:$A$1749,0)),"")</f>
        <v>2.1080000000000001</v>
      </c>
      <c r="L439" s="286">
        <f t="shared" si="25"/>
        <v>1.8582000000000001</v>
      </c>
      <c r="M439" s="291"/>
      <c r="N439" s="291"/>
      <c r="O439" s="286">
        <f>IF(IFERROR(INDEX('Both teabags AfterDry'!$D$3:$D$900,MATCH(J439,'Both teabags AfterDry'!$A$3:$A$900,0)),"")="","",(IFERROR(INDEX('Both teabags AfterDry'!$D$3:$D$900,MATCH(J439,'Both teabags AfterDry'!$A$3:$A$900,0)),"")))</f>
        <v>0.17100000000000001</v>
      </c>
      <c r="P439" s="286">
        <f t="shared" si="26"/>
        <v>2.0400000000000001E-2</v>
      </c>
      <c r="Q439" s="291"/>
      <c r="R439" s="291"/>
      <c r="S439" s="287">
        <f>'Dry_Litterbag Placem_Collection'!E220</f>
        <v>42942</v>
      </c>
      <c r="T439" s="287">
        <f>IF('Dry_Litterbag Placem_Collection'!G220="","",'Dry_Litterbag Placem_Collection'!G220)</f>
        <v>43004</v>
      </c>
      <c r="U439" s="288">
        <f t="shared" si="24"/>
        <v>62</v>
      </c>
      <c r="V439" s="286">
        <f t="shared" si="27"/>
        <v>1.8378000000000001</v>
      </c>
      <c r="W439" s="286"/>
      <c r="X439" s="289">
        <f>IFERROR(INDEX(Rainfall_Dry!$O$2:$O$217,MATCH(B439, Rainfall_Dry!$A$2:$A$217,0)),"")</f>
        <v>171.84818423999999</v>
      </c>
      <c r="Y439" s="270">
        <v>21.072635135135137</v>
      </c>
      <c r="Z439" s="270">
        <v>7.3057432432432412</v>
      </c>
      <c r="AA439" s="270">
        <v>71.621621621621614</v>
      </c>
      <c r="AB439" s="270" t="s">
        <v>2688</v>
      </c>
      <c r="AC439" s="270">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f>IFERROR(AVERAGE('Dry_Litterbag Placem_Collection'!O220,'Dry_Litterbag Placem_Collection'!R220),"")</f>
        <v>6.45</v>
      </c>
      <c r="AI439" s="290">
        <f>IFERROR(AVERAGE('Dry_Litterbag Placem_Collection'!N220,'Dry_Litterbag Placem_Collection'!Q220),"")</f>
        <v>29.15</v>
      </c>
      <c r="AJ439">
        <v>-2.4396450349999999</v>
      </c>
      <c r="AK439">
        <v>34.83836599</v>
      </c>
      <c r="AL439" s="289" t="str">
        <f>IF(ISNUMBER(SEARCH("C", 'Dry_Litterbag Placem_Collection'!T220)),"YES","")</f>
        <v/>
      </c>
      <c r="AM439" s="289" t="str">
        <f>IF(ISNUMBER(SEARCH("H", 'Dry_Litterbag Placem_Collection'!T220)),"YES","")</f>
        <v>YES</v>
      </c>
      <c r="AN439" s="289" t="str">
        <f>IF(ISNUMBER(SEARCH("R", 'Dry_Litterbag Placem_Collection'!T220)),"YES","")</f>
        <v>YES</v>
      </c>
    </row>
    <row r="440" spans="1:40" ht="15" customHeight="1">
      <c r="A440" s="281" t="s">
        <v>2677</v>
      </c>
      <c r="B440" s="282">
        <f>'Dry_Litterbag Placem_Collection'!A221</f>
        <v>219</v>
      </c>
      <c r="C440" s="282" t="str">
        <f>'Dry_Litterbag Placem_Collection'!B221</f>
        <v>Seronera</v>
      </c>
      <c r="D440" s="282" t="s">
        <v>2677</v>
      </c>
      <c r="E440" s="282" t="s">
        <v>2527</v>
      </c>
      <c r="F440" s="282">
        <v>3</v>
      </c>
      <c r="G440" s="283" t="str">
        <f>'Dry_Litterbag Placem_Collection'!C221</f>
        <v>Local3_CG3</v>
      </c>
      <c r="H440" s="284" t="s">
        <v>2559</v>
      </c>
      <c r="I440" s="292" t="s">
        <v>298</v>
      </c>
      <c r="J440" s="282" t="str">
        <f>IF(ISBLANK('Dry_Litterbag Placem_Collection'!K221),"","R"&amp;""&amp;'Dry_Litterbag Placem_Collection'!K221)</f>
        <v>R178</v>
      </c>
      <c r="K440" s="286">
        <f>IFERROR(INDEX('Green_rooibos initial weight'!$C$5:$C$1749,MATCH(J440, 'Green_rooibos initial weight'!$A$5:$A$1749,0)),"")</f>
        <v>2.222</v>
      </c>
      <c r="L440" s="286">
        <f t="shared" si="25"/>
        <v>1.9722</v>
      </c>
      <c r="M440" s="291"/>
      <c r="N440" s="291"/>
      <c r="O440" s="286">
        <f>IF(IFERROR(INDEX('Both teabags AfterDry'!$D$3:$D$900,MATCH(J440,'Both teabags AfterDry'!$A$3:$A$900,0)),"")="","",(IFERROR(INDEX('Both teabags AfterDry'!$D$3:$D$900,MATCH(J440,'Both teabags AfterDry'!$A$3:$A$900,0)),"")))</f>
        <v>1.8229</v>
      </c>
      <c r="P440" s="286">
        <f t="shared" si="26"/>
        <v>1.6722999999999999</v>
      </c>
      <c r="Q440" s="291"/>
      <c r="R440" s="291"/>
      <c r="S440" s="287">
        <f>'Dry_Litterbag Placem_Collection'!E221</f>
        <v>42942</v>
      </c>
      <c r="T440" s="287">
        <f>IF('Dry_Litterbag Placem_Collection'!G221="","",'Dry_Litterbag Placem_Collection'!G221)</f>
        <v>43004</v>
      </c>
      <c r="U440" s="288">
        <f t="shared" si="24"/>
        <v>62</v>
      </c>
      <c r="V440" s="286">
        <f t="shared" si="27"/>
        <v>0.29990000000000006</v>
      </c>
      <c r="W440" s="286"/>
      <c r="X440" s="289">
        <f>IFERROR(INDEX(Rainfall_Dry!$O$2:$O$217,MATCH(B440, Rainfall_Dry!$A$2:$A$217,0)),"")</f>
        <v>171.84818423999999</v>
      </c>
      <c r="Y440" s="270">
        <v>21.96</v>
      </c>
      <c r="Z440" s="270">
        <v>4.9199999999999982</v>
      </c>
      <c r="AA440" s="270">
        <v>73.12</v>
      </c>
      <c r="AB440" s="270" t="s">
        <v>2688</v>
      </c>
      <c r="AC440" s="270">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f>IFERROR(AVERAGE('Dry_Litterbag Placem_Collection'!O221,'Dry_Litterbag Placem_Collection'!R221),"")</f>
        <v>5.75</v>
      </c>
      <c r="AI440" s="290">
        <f>IFERROR(AVERAGE('Dry_Litterbag Placem_Collection'!N221,'Dry_Litterbag Placem_Collection'!Q221),"")</f>
        <v>32.75</v>
      </c>
      <c r="AJ440">
        <v>-2.4395990190000001</v>
      </c>
      <c r="AK440">
        <v>34.838418959999998</v>
      </c>
      <c r="AL440" s="289" t="str">
        <f>IF(ISNUMBER(SEARCH("C", 'Dry_Litterbag Placem_Collection'!T221)),"YES","")</f>
        <v/>
      </c>
      <c r="AM440" s="289" t="str">
        <f>IF(ISNUMBER(SEARCH("H", 'Dry_Litterbag Placem_Collection'!T221)),"YES","")</f>
        <v/>
      </c>
      <c r="AN440" s="289" t="str">
        <f>IF(ISNUMBER(SEARCH("R", 'Dry_Litterbag Placem_Collection'!T221)),"YES","")</f>
        <v>YES</v>
      </c>
    </row>
    <row r="441" spans="1:40" ht="15" customHeight="1">
      <c r="A441" s="281" t="s">
        <v>2677</v>
      </c>
      <c r="B441" s="282">
        <f>'Dry_Litterbag Placem_Collection'!A222</f>
        <v>220</v>
      </c>
      <c r="C441" s="282" t="str">
        <f>'Dry_Litterbag Placem_Collection'!B222</f>
        <v>Seronera</v>
      </c>
      <c r="D441" s="282" t="s">
        <v>2677</v>
      </c>
      <c r="E441" s="282" t="s">
        <v>2527</v>
      </c>
      <c r="F441" s="282">
        <v>4</v>
      </c>
      <c r="G441" s="283" t="str">
        <f>'Dry_Litterbag Placem_Collection'!C222</f>
        <v>Local4_CG4</v>
      </c>
      <c r="H441" s="284" t="s">
        <v>2559</v>
      </c>
      <c r="I441" s="292" t="s">
        <v>298</v>
      </c>
      <c r="J441" s="282" t="str">
        <f>IF(ISBLANK('Dry_Litterbag Placem_Collection'!K222),"","R"&amp;""&amp;'Dry_Litterbag Placem_Collection'!K222)</f>
        <v>R194</v>
      </c>
      <c r="K441" s="286">
        <f>IFERROR(INDEX('Green_rooibos initial weight'!$C$5:$C$1749,MATCH(J441, 'Green_rooibos initial weight'!$A$5:$A$1749,0)),"")</f>
        <v>2.149</v>
      </c>
      <c r="L441" s="286">
        <f t="shared" si="25"/>
        <v>1.8992</v>
      </c>
      <c r="M441" s="291"/>
      <c r="N441" s="291"/>
      <c r="O441" s="286" t="str">
        <f>IF(IFERROR(INDEX('Both teabags AfterDry'!$D$3:$D$900,MATCH(J441,'Both teabags AfterDry'!$A$3:$A$900,0)),"")="","",(IFERROR(INDEX('Both teabags AfterDry'!$D$3:$D$900,MATCH(J441,'Both teabags AfterDry'!$A$3:$A$900,0)),"")))</f>
        <v/>
      </c>
      <c r="P441" s="286" t="str">
        <f t="shared" si="26"/>
        <v/>
      </c>
      <c r="Q441" s="291"/>
      <c r="R441" s="291"/>
      <c r="S441" s="287">
        <f>'Dry_Litterbag Placem_Collection'!E222</f>
        <v>42942</v>
      </c>
      <c r="T441" s="287">
        <f>IF('Dry_Litterbag Placem_Collection'!G222="","",'Dry_Litterbag Placem_Collection'!G222)</f>
        <v>43004</v>
      </c>
      <c r="U441" s="288">
        <f t="shared" si="24"/>
        <v>62</v>
      </c>
      <c r="V441" s="286" t="str">
        <f t="shared" si="27"/>
        <v/>
      </c>
      <c r="W441" s="286"/>
      <c r="X441" s="289">
        <f>IFERROR(INDEX(Rainfall_Dry!$O$2:$O$217,MATCH(B441, Rainfall_Dry!$A$2:$A$217,0)),"")</f>
        <v>171.84818423999999</v>
      </c>
      <c r="Y441" s="270">
        <v>15.960000000000003</v>
      </c>
      <c r="Z441" s="270">
        <v>6.9199999999999982</v>
      </c>
      <c r="AA441" s="270">
        <v>77.11999999999999</v>
      </c>
      <c r="AB441" s="270" t="s">
        <v>2689</v>
      </c>
      <c r="AC441" s="270">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f>IFERROR(AVERAGE('Dry_Litterbag Placem_Collection'!O222,'Dry_Litterbag Placem_Collection'!R222),"")</f>
        <v>5.3</v>
      </c>
      <c r="AI441" s="290">
        <f>IFERROR(AVERAGE('Dry_Litterbag Placem_Collection'!N222,'Dry_Litterbag Placem_Collection'!Q222),"")</f>
        <v>33.65</v>
      </c>
      <c r="AJ441">
        <v>-2.4396949910000001</v>
      </c>
      <c r="AK441">
        <v>34.838574029999997</v>
      </c>
      <c r="AL441" s="289" t="str">
        <f>IF(ISNUMBER(SEARCH("C", 'Dry_Litterbag Placem_Collection'!T222)),"YES","")</f>
        <v>YES</v>
      </c>
      <c r="AM441" s="289" t="str">
        <f>IF(ISNUMBER(SEARCH("H", 'Dry_Litterbag Placem_Collection'!T222)),"YES","")</f>
        <v>YES</v>
      </c>
      <c r="AN441" s="289" t="str">
        <f>IF(ISNUMBER(SEARCH("R", 'Dry_Litterbag Placem_Collection'!T222)),"YES","")</f>
        <v>YES</v>
      </c>
    </row>
    <row r="442" spans="1:40" ht="15" customHeight="1">
      <c r="A442" s="281" t="s">
        <v>2677</v>
      </c>
      <c r="B442" s="282">
        <f>'Dry_Litterbag Placem_Collection'!A3</f>
        <v>1</v>
      </c>
      <c r="C442" s="282" t="str">
        <f>'Dry_Litterbag Placem_Collection'!B3</f>
        <v>Makao</v>
      </c>
      <c r="D442" s="282" t="s">
        <v>2677</v>
      </c>
      <c r="E442" s="282" t="s">
        <v>2678</v>
      </c>
      <c r="F442" s="282">
        <v>1</v>
      </c>
      <c r="G442" s="283" t="str">
        <f>'Dry_Litterbag Placem_Collection'!C3</f>
        <v>Dry_Ag1_T1</v>
      </c>
      <c r="H442" s="293" t="s">
        <v>3672</v>
      </c>
      <c r="I442" s="285" t="s">
        <v>1147</v>
      </c>
      <c r="J442" s="282" t="str">
        <f>IF(ISBLANK('Dry_Litterbag Placem_Collection'!L3),"","G"&amp;""&amp;'Dry_Litterbag Placem_Collection'!L3)</f>
        <v>G377</v>
      </c>
      <c r="K442" s="286">
        <f>IFERROR(INDEX('Green_rooibos initial weight'!$C$5:$C$1749,MATCH(J442, 'Green_rooibos initial weight'!$A$5:$A$1749,0)),"")</f>
        <v>2.1030000000000002</v>
      </c>
      <c r="L442" s="286">
        <f t="shared" si="25"/>
        <v>1.8532000000000002</v>
      </c>
      <c r="M442" s="291"/>
      <c r="N442" s="291"/>
      <c r="O442" s="286">
        <f>IF(IFERROR(INDEX('Both teabags AfterDry'!$D$3:$D$900,MATCH(J442,'Both teabags AfterDry'!$A$3:$A$900,0)),"")="","",(IFERROR(INDEX('Both teabags AfterDry'!$D$3:$D$900,MATCH(J442,'Both teabags AfterDry'!$A$3:$A$900,0)),"")))</f>
        <v>1.3894</v>
      </c>
      <c r="P442" s="286">
        <f t="shared" si="26"/>
        <v>1.2387999999999999</v>
      </c>
      <c r="Q442" s="291"/>
      <c r="R442" s="291"/>
      <c r="S442" s="287">
        <f>'Dry_Litterbag Placem_Collection'!E3</f>
        <v>42938</v>
      </c>
      <c r="T442" s="287">
        <f>IF('Dry_Litterbag Placem_Collection'!G3="","",'Dry_Litterbag Placem_Collection'!G3)</f>
        <v>43007</v>
      </c>
      <c r="U442" s="288">
        <f t="shared" si="24"/>
        <v>69</v>
      </c>
      <c r="V442" s="286">
        <f t="shared" si="27"/>
        <v>0.61440000000000028</v>
      </c>
      <c r="W442" s="286"/>
      <c r="X442" s="289">
        <f>IFERROR(INDEX(Rainfall_Dry!$O$2:$O$217,MATCH(B442, Rainfall_Dry!$A$2:$A$217,0)),"")</f>
        <v>6.900000125</v>
      </c>
      <c r="Y442" s="270">
        <v>12.565665055683967</v>
      </c>
      <c r="Z442" s="270">
        <v>0.9665896196679955</v>
      </c>
      <c r="AA442" s="270">
        <v>86.467745324648035</v>
      </c>
      <c r="AB442" s="271" t="s">
        <v>2690</v>
      </c>
      <c r="AC442" s="270">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f>IFERROR(AVERAGE('Dry_Litterbag Placem_Collection'!O3,'Dry_Litterbag Placem_Collection'!R3),"")</f>
        <v>3.8</v>
      </c>
      <c r="AI442" s="290">
        <f>IFERROR(AVERAGE('Dry_Litterbag Placem_Collection'!N3,'Dry_Litterbag Placem_Collection'!Q3),"")</f>
        <v>26.9</v>
      </c>
      <c r="AJ442" s="289">
        <f>INDEX(Coordinates!$B$2:$B$197,MATCH(G442,Coordinates!$J$2:$J$197,0))</f>
        <v>-3.3978609999999998</v>
      </c>
      <c r="AK442" s="289">
        <f>INDEX(Coordinates!$C$2:$C$197,MATCH(G442,Coordinates!$J$2:$J$197,0))</f>
        <v>34.837608000000003</v>
      </c>
      <c r="AL442" s="289" t="str">
        <f>IF(ISNUMBER(SEARCH("C", 'Dry_Litterbag Placem_Collection'!U3)),"YES","")</f>
        <v/>
      </c>
      <c r="AM442" s="289" t="str">
        <f>IF(ISNUMBER(SEARCH("H", 'Dry_Litterbag Placem_Collection'!U3)),"YES","")</f>
        <v/>
      </c>
      <c r="AN442" s="289" t="str">
        <f>IF(ISNUMBER(SEARCH("R", 'Dry_Litterbag Placem_Collection'!U3)),"YES","")</f>
        <v>YES</v>
      </c>
    </row>
    <row r="443" spans="1:40" ht="15" customHeight="1">
      <c r="A443" s="281" t="s">
        <v>2677</v>
      </c>
      <c r="B443" s="282">
        <f>'Dry_Litterbag Placem_Collection'!A4</f>
        <v>2</v>
      </c>
      <c r="C443" s="282" t="str">
        <f>'Dry_Litterbag Placem_Collection'!B4</f>
        <v>Makao</v>
      </c>
      <c r="D443" s="282" t="s">
        <v>2677</v>
      </c>
      <c r="E443" s="282" t="s">
        <v>2678</v>
      </c>
      <c r="F443" s="282">
        <v>1</v>
      </c>
      <c r="G443" s="283" t="str">
        <f>'Dry_Litterbag Placem_Collection'!C4</f>
        <v>Dry_Ag1_T2</v>
      </c>
      <c r="H443" s="293" t="s">
        <v>3672</v>
      </c>
      <c r="I443" s="285" t="s">
        <v>1147</v>
      </c>
      <c r="J443" s="282" t="str">
        <f>IF(ISBLANK('Dry_Litterbag Placem_Collection'!L4),"","G"&amp;""&amp;'Dry_Litterbag Placem_Collection'!L4)</f>
        <v/>
      </c>
      <c r="K443" s="286" t="str">
        <f>IFERROR(INDEX('Green_rooibos initial weight'!$C$5:$C$1749,MATCH(J443, 'Green_rooibos initial weight'!$A$5:$A$1749,0)),"")</f>
        <v/>
      </c>
      <c r="L443" s="286" t="str">
        <f t="shared" si="25"/>
        <v/>
      </c>
      <c r="M443" s="291"/>
      <c r="N443" s="291"/>
      <c r="O443" s="286" t="str">
        <f>IF(IFERROR(INDEX('Both teabags AfterDry'!$D$3:$D$900,MATCH(J443,'Both teabags AfterDry'!$A$3:$A$900,0)),"")="","",(IFERROR(INDEX('Both teabags AfterDry'!$D$3:$D$900,MATCH(J443,'Both teabags AfterDry'!$A$3:$A$900,0)),"")))</f>
        <v/>
      </c>
      <c r="P443" s="286" t="str">
        <f t="shared" si="26"/>
        <v/>
      </c>
      <c r="Q443" s="291"/>
      <c r="R443" s="291"/>
      <c r="S443" s="287">
        <f>'Dry_Litterbag Placem_Collection'!E4</f>
        <v>0</v>
      </c>
      <c r="T443" s="287" t="str">
        <f>IF('Dry_Litterbag Placem_Collection'!G4="","",'Dry_Litterbag Placem_Collection'!G4)</f>
        <v/>
      </c>
      <c r="U443" s="288" t="str">
        <f t="shared" si="24"/>
        <v/>
      </c>
      <c r="V443" s="286" t="str">
        <f t="shared" si="27"/>
        <v/>
      </c>
      <c r="W443" s="286"/>
      <c r="X443" s="289" t="str">
        <f>IFERROR(INDEX(Rainfall_Dry!$O$2:$O$217,MATCH(B443, Rainfall_Dry!$A$2:$A$217,0)),"")</f>
        <v/>
      </c>
      <c r="Y443" s="270">
        <v>12.565665055683967</v>
      </c>
      <c r="Z443" s="270">
        <v>0.9665896196679955</v>
      </c>
      <c r="AA443" s="270">
        <v>86.467745324648035</v>
      </c>
      <c r="AB443" s="271" t="s">
        <v>2690</v>
      </c>
      <c r="AC443" s="270">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t="str">
        <f>IFERROR(AVERAGE('Dry_Litterbag Placem_Collection'!O4,'Dry_Litterbag Placem_Collection'!R4),"")</f>
        <v/>
      </c>
      <c r="AI443" s="290" t="str">
        <f>IFERROR(AVERAGE('Dry_Litterbag Placem_Collection'!N4,'Dry_Litterbag Placem_Collection'!Q4),"")</f>
        <v/>
      </c>
      <c r="AJ443" s="289">
        <f>INDEX(Coordinates!$B$2:$B$197,MATCH(G443,Coordinates!$J$2:$J$197,0))</f>
        <v>-3.397879042</v>
      </c>
      <c r="AK443" s="289">
        <f>INDEX(Coordinates!$C$2:$C$197,MATCH(G443,Coordinates!$J$2:$J$197,0))</f>
        <v>34.837536010000001</v>
      </c>
      <c r="AL443" s="289" t="str">
        <f>IF(ISNUMBER(SEARCH("C", 'Dry_Litterbag Placem_Collection'!U4)),"YES","")</f>
        <v/>
      </c>
      <c r="AM443" s="289" t="str">
        <f>IF(ISNUMBER(SEARCH("H", 'Dry_Litterbag Placem_Collection'!U4)),"YES","")</f>
        <v/>
      </c>
      <c r="AN443" s="289" t="str">
        <f>IF(ISNUMBER(SEARCH("R", 'Dry_Litterbag Placem_Collection'!U4)),"YES","")</f>
        <v/>
      </c>
    </row>
    <row r="444" spans="1:40" ht="15" customHeight="1">
      <c r="A444" s="281" t="s">
        <v>2677</v>
      </c>
      <c r="B444" s="282">
        <f>'Dry_Litterbag Placem_Collection'!A5</f>
        <v>3</v>
      </c>
      <c r="C444" s="282" t="str">
        <f>'Dry_Litterbag Placem_Collection'!B5</f>
        <v>Makao</v>
      </c>
      <c r="D444" s="282" t="s">
        <v>2677</v>
      </c>
      <c r="E444" s="282" t="s">
        <v>2678</v>
      </c>
      <c r="F444" s="282">
        <v>1</v>
      </c>
      <c r="G444" s="283" t="str">
        <f>'Dry_Litterbag Placem_Collection'!C5</f>
        <v>Dry_Ag1_T3</v>
      </c>
      <c r="H444" s="293" t="s">
        <v>3672</v>
      </c>
      <c r="I444" s="285" t="s">
        <v>1147</v>
      </c>
      <c r="J444" s="282" t="str">
        <f>IF(ISBLANK('Dry_Litterbag Placem_Collection'!L5),"","G"&amp;""&amp;'Dry_Litterbag Placem_Collection'!L5)</f>
        <v>G44</v>
      </c>
      <c r="K444" s="286">
        <f>IFERROR(INDEX('Green_rooibos initial weight'!$C$5:$C$1749,MATCH(J444, 'Green_rooibos initial weight'!$A$5:$A$1749,0)),"")</f>
        <v>2.0680000000000001</v>
      </c>
      <c r="L444" s="286">
        <f t="shared" si="25"/>
        <v>1.8182</v>
      </c>
      <c r="M444" s="291"/>
      <c r="N444" s="291"/>
      <c r="O444" s="286">
        <f>IF(IFERROR(INDEX('Both teabags AfterDry'!$D$3:$D$900,MATCH(J444,'Both teabags AfterDry'!$A$3:$A$900,0)),"")="","",(IFERROR(INDEX('Both teabags AfterDry'!$D$3:$D$900,MATCH(J444,'Both teabags AfterDry'!$A$3:$A$900,0)),"")))</f>
        <v>1.5553999999999999</v>
      </c>
      <c r="P444" s="286">
        <f t="shared" si="26"/>
        <v>1.4047999999999998</v>
      </c>
      <c r="Q444" s="291"/>
      <c r="R444" s="291"/>
      <c r="S444" s="287">
        <f>'Dry_Litterbag Placem_Collection'!E5</f>
        <v>42938</v>
      </c>
      <c r="T444" s="287">
        <f>IF('Dry_Litterbag Placem_Collection'!G5="","",'Dry_Litterbag Placem_Collection'!G5)</f>
        <v>43007</v>
      </c>
      <c r="U444" s="288">
        <f t="shared" si="24"/>
        <v>69</v>
      </c>
      <c r="V444" s="286">
        <f t="shared" si="27"/>
        <v>0.41340000000000021</v>
      </c>
      <c r="W444" s="286"/>
      <c r="X444" s="289">
        <f>IFERROR(INDEX(Rainfall_Dry!$O$2:$O$217,MATCH(B444, Rainfall_Dry!$A$2:$A$217,0)),"")</f>
        <v>6.900000125</v>
      </c>
      <c r="Y444" s="270">
        <v>12.565665055683967</v>
      </c>
      <c r="Z444" s="270">
        <v>0.9665896196679955</v>
      </c>
      <c r="AA444" s="270">
        <v>86.467745324648035</v>
      </c>
      <c r="AB444" s="271" t="s">
        <v>2690</v>
      </c>
      <c r="AC444" s="270">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f>IFERROR(AVERAGE('Dry_Litterbag Placem_Collection'!O5,'Dry_Litterbag Placem_Collection'!R5),"")</f>
        <v>3.3</v>
      </c>
      <c r="AI444" s="290">
        <f>IFERROR(AVERAGE('Dry_Litterbag Placem_Collection'!N5,'Dry_Litterbag Placem_Collection'!Q5),"")</f>
        <v>25</v>
      </c>
      <c r="AJ444" s="289">
        <f>INDEX(Coordinates!$B$2:$B$197,MATCH(G444,Coordinates!$J$2:$J$197,0))</f>
        <v>-3.3978739999999998</v>
      </c>
      <c r="AK444" s="289">
        <f>INDEX(Coordinates!$C$2:$C$197,MATCH(G444,Coordinates!$J$2:$J$197,0))</f>
        <v>34.837578999999998</v>
      </c>
      <c r="AL444" s="289" t="str">
        <f>IF(ISNUMBER(SEARCH("C", 'Dry_Litterbag Placem_Collection'!U5)),"YES","")</f>
        <v/>
      </c>
      <c r="AM444" s="289" t="str">
        <f>IF(ISNUMBER(SEARCH("H", 'Dry_Litterbag Placem_Collection'!U5)),"YES","")</f>
        <v/>
      </c>
      <c r="AN444" s="289" t="str">
        <f>IF(ISNUMBER(SEARCH("R", 'Dry_Litterbag Placem_Collection'!U5)),"YES","")</f>
        <v>YES</v>
      </c>
    </row>
    <row r="445" spans="1:40" ht="15" customHeight="1">
      <c r="A445" s="281" t="s">
        <v>2677</v>
      </c>
      <c r="B445" s="282">
        <f>'Dry_Litterbag Placem_Collection'!A6</f>
        <v>4</v>
      </c>
      <c r="C445" s="282" t="str">
        <f>'Dry_Litterbag Placem_Collection'!B6</f>
        <v>Makao</v>
      </c>
      <c r="D445" s="282" t="s">
        <v>2677</v>
      </c>
      <c r="E445" s="282" t="s">
        <v>2678</v>
      </c>
      <c r="F445" s="282">
        <v>1</v>
      </c>
      <c r="G445" s="283" t="str">
        <f>'Dry_Litterbag Placem_Collection'!C6</f>
        <v>Dry_Ag1_T4</v>
      </c>
      <c r="H445" s="293" t="s">
        <v>3672</v>
      </c>
      <c r="I445" s="285" t="s">
        <v>1147</v>
      </c>
      <c r="J445" s="282" t="str">
        <f>IF(ISBLANK('Dry_Litterbag Placem_Collection'!L6),"","G"&amp;""&amp;'Dry_Litterbag Placem_Collection'!L6)</f>
        <v>G357</v>
      </c>
      <c r="K445" s="286">
        <f>IFERROR(INDEX('Green_rooibos initial weight'!$C$5:$C$1749,MATCH(J445, 'Green_rooibos initial weight'!$A$5:$A$1749,0)),"")</f>
        <v>1.996</v>
      </c>
      <c r="L445" s="286">
        <f t="shared" si="25"/>
        <v>1.7462</v>
      </c>
      <c r="M445" s="291"/>
      <c r="N445" s="291"/>
      <c r="O445" s="286">
        <f>IF(IFERROR(INDEX('Both teabags AfterDry'!$D$3:$D$900,MATCH(J445,'Both teabags AfterDry'!$A$3:$A$900,0)),"")="","",(IFERROR(INDEX('Both teabags AfterDry'!$D$3:$D$900,MATCH(J445,'Both teabags AfterDry'!$A$3:$A$900,0)),"")))</f>
        <v>1.6417999999999999</v>
      </c>
      <c r="P445" s="286">
        <f t="shared" si="26"/>
        <v>1.4911999999999999</v>
      </c>
      <c r="Q445" s="291"/>
      <c r="R445" s="291"/>
      <c r="S445" s="287">
        <f>'Dry_Litterbag Placem_Collection'!E6</f>
        <v>42938</v>
      </c>
      <c r="T445" s="287">
        <f>IF('Dry_Litterbag Placem_Collection'!G6="","",'Dry_Litterbag Placem_Collection'!G6)</f>
        <v>43007</v>
      </c>
      <c r="U445" s="288">
        <f t="shared" si="24"/>
        <v>69</v>
      </c>
      <c r="V445" s="286">
        <f t="shared" si="27"/>
        <v>0.25500000000000012</v>
      </c>
      <c r="W445" s="286"/>
      <c r="X445" s="289">
        <f>IFERROR(INDEX(Rainfall_Dry!$O$2:$O$217,MATCH(B445, Rainfall_Dry!$A$2:$A$217,0)),"")</f>
        <v>6.900000125</v>
      </c>
      <c r="Y445" s="270">
        <v>12.565665055683967</v>
      </c>
      <c r="Z445" s="270">
        <v>0.9665896196679955</v>
      </c>
      <c r="AA445" s="270">
        <v>86.467745324648035</v>
      </c>
      <c r="AB445" s="271" t="s">
        <v>2690</v>
      </c>
      <c r="AC445" s="270">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f>IFERROR(AVERAGE('Dry_Litterbag Placem_Collection'!O6,'Dry_Litterbag Placem_Collection'!R6),"")</f>
        <v>2.25</v>
      </c>
      <c r="AI445" s="290">
        <f>IFERROR(AVERAGE('Dry_Litterbag Placem_Collection'!N6,'Dry_Litterbag Placem_Collection'!Q6),"")</f>
        <v>27.35</v>
      </c>
      <c r="AJ445" s="289">
        <f>INDEX(Coordinates!$B$2:$B$197,MATCH(G445,Coordinates!$J$2:$J$197,0))</f>
        <v>-3.3977780399999999</v>
      </c>
      <c r="AK445" s="289">
        <f>INDEX(Coordinates!$C$2:$C$197,MATCH(G445,Coordinates!$J$2:$J$197,0))</f>
        <v>34.83751204</v>
      </c>
      <c r="AL445" s="289" t="str">
        <f>IF(ISNUMBER(SEARCH("C", 'Dry_Litterbag Placem_Collection'!U6)),"YES","")</f>
        <v/>
      </c>
      <c r="AM445" s="289" t="str">
        <f>IF(ISNUMBER(SEARCH("H", 'Dry_Litterbag Placem_Collection'!U6)),"YES","")</f>
        <v/>
      </c>
      <c r="AN445" s="289" t="str">
        <f>IF(ISNUMBER(SEARCH("R", 'Dry_Litterbag Placem_Collection'!U6)),"YES","")</f>
        <v/>
      </c>
    </row>
    <row r="446" spans="1:40" ht="15" customHeight="1">
      <c r="A446" s="281" t="s">
        <v>2677</v>
      </c>
      <c r="B446" s="282">
        <f>'Dry_Litterbag Placem_Collection'!A7</f>
        <v>5</v>
      </c>
      <c r="C446" s="282" t="str">
        <f>'Dry_Litterbag Placem_Collection'!B7</f>
        <v>Makao</v>
      </c>
      <c r="D446" s="282" t="s">
        <v>2677</v>
      </c>
      <c r="E446" s="282" t="s">
        <v>2678</v>
      </c>
      <c r="F446" s="282">
        <v>1</v>
      </c>
      <c r="G446" s="283" t="str">
        <f>'Dry_Litterbag Placem_Collection'!C7</f>
        <v>Dry_Ag1_T5</v>
      </c>
      <c r="H446" s="293" t="s">
        <v>3672</v>
      </c>
      <c r="I446" s="285" t="s">
        <v>1147</v>
      </c>
      <c r="J446" s="282" t="str">
        <f>IF(ISBLANK('Dry_Litterbag Placem_Collection'!L7),"","G"&amp;""&amp;'Dry_Litterbag Placem_Collection'!L7)</f>
        <v>G734</v>
      </c>
      <c r="K446" s="286">
        <f>IFERROR(INDEX('Green_rooibos initial weight'!$C$5:$C$1749,MATCH(J446, 'Green_rooibos initial weight'!$A$5:$A$1749,0)),"")</f>
        <v>1.9870000000000001</v>
      </c>
      <c r="L446" s="286">
        <f t="shared" si="25"/>
        <v>1.7372000000000001</v>
      </c>
      <c r="M446" s="291"/>
      <c r="N446" s="291"/>
      <c r="O446" s="286" t="str">
        <f>IF(IFERROR(INDEX('Both teabags AfterDry'!$D$3:$D$900,MATCH(J446,'Both teabags AfterDry'!$A$3:$A$900,0)),"")="","",(IFERROR(INDEX('Both teabags AfterDry'!$D$3:$D$900,MATCH(J446,'Both teabags AfterDry'!$A$3:$A$900,0)),"")))</f>
        <v/>
      </c>
      <c r="P446" s="286" t="str">
        <f t="shared" si="26"/>
        <v/>
      </c>
      <c r="Q446" s="291"/>
      <c r="R446" s="291"/>
      <c r="S446" s="287">
        <f>'Dry_Litterbag Placem_Collection'!E7</f>
        <v>42938</v>
      </c>
      <c r="T446" s="287" t="str">
        <f>IF('Dry_Litterbag Placem_Collection'!G7="","",'Dry_Litterbag Placem_Collection'!G7)</f>
        <v/>
      </c>
      <c r="U446" s="288" t="str">
        <f t="shared" si="24"/>
        <v/>
      </c>
      <c r="V446" s="286" t="str">
        <f t="shared" si="27"/>
        <v/>
      </c>
      <c r="W446" s="286"/>
      <c r="X446" s="289" t="str">
        <f>IFERROR(INDEX(Rainfall_Dry!$O$2:$O$217,MATCH(B446, Rainfall_Dry!$A$2:$A$217,0)),"")</f>
        <v/>
      </c>
      <c r="Y446" s="270">
        <v>12.565665055683967</v>
      </c>
      <c r="Z446" s="270">
        <v>0.9665896196679955</v>
      </c>
      <c r="AA446" s="270">
        <v>86.467745324648035</v>
      </c>
      <c r="AB446" s="271" t="s">
        <v>2690</v>
      </c>
      <c r="AC446" s="270">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f>IFERROR(AVERAGE('Dry_Litterbag Placem_Collection'!O7,'Dry_Litterbag Placem_Collection'!R7),"")</f>
        <v>3.2</v>
      </c>
      <c r="AI446" s="290">
        <f>IFERROR(AVERAGE('Dry_Litterbag Placem_Collection'!N7,'Dry_Litterbag Placem_Collection'!Q7),"")</f>
        <v>26.7</v>
      </c>
      <c r="AJ446" s="289">
        <f>INDEX(Coordinates!$B$2:$B$197,MATCH(G446,Coordinates!$J$2:$J$197,0))</f>
        <v>-3.3978020120000001</v>
      </c>
      <c r="AK446" s="289">
        <f>INDEX(Coordinates!$C$2:$C$197,MATCH(G446,Coordinates!$J$2:$J$197,0))</f>
        <v>34.83751204</v>
      </c>
      <c r="AL446" s="289" t="str">
        <f>IF(ISNUMBER(SEARCH("C", 'Dry_Litterbag Placem_Collection'!U7)),"YES","")</f>
        <v/>
      </c>
      <c r="AM446" s="289" t="str">
        <f>IF(ISNUMBER(SEARCH("H", 'Dry_Litterbag Placem_Collection'!U7)),"YES","")</f>
        <v/>
      </c>
      <c r="AN446" s="289" t="str">
        <f>IF(ISNUMBER(SEARCH("R", 'Dry_Litterbag Placem_Collection'!U7)),"YES","")</f>
        <v/>
      </c>
    </row>
    <row r="447" spans="1:40" ht="15" customHeight="1">
      <c r="A447" s="281" t="s">
        <v>2677</v>
      </c>
      <c r="B447" s="282">
        <f>'Dry_Litterbag Placem_Collection'!A8</f>
        <v>6</v>
      </c>
      <c r="C447" s="282" t="str">
        <f>'Dry_Litterbag Placem_Collection'!B8</f>
        <v>Makao</v>
      </c>
      <c r="D447" s="282" t="s">
        <v>2677</v>
      </c>
      <c r="E447" s="282" t="s">
        <v>2678</v>
      </c>
      <c r="F447" s="282">
        <v>1</v>
      </c>
      <c r="G447" s="283" t="str">
        <f>'Dry_Litterbag Placem_Collection'!C8</f>
        <v>Dry_Ag1_T6</v>
      </c>
      <c r="H447" s="293" t="s">
        <v>3672</v>
      </c>
      <c r="I447" s="285" t="s">
        <v>1147</v>
      </c>
      <c r="J447" s="282" t="str">
        <f>IF(ISBLANK('Dry_Litterbag Placem_Collection'!L8),"","G"&amp;""&amp;'Dry_Litterbag Placem_Collection'!L8)</f>
        <v>G164</v>
      </c>
      <c r="K447" s="286">
        <f>IFERROR(INDEX('Green_rooibos initial weight'!$C$5:$C$1749,MATCH(J447, 'Green_rooibos initial weight'!$A$5:$A$1749,0)),"")</f>
        <v>1.994</v>
      </c>
      <c r="L447" s="286">
        <f t="shared" si="25"/>
        <v>1.7442</v>
      </c>
      <c r="M447" s="291"/>
      <c r="N447" s="291"/>
      <c r="O447" s="286" t="str">
        <f>IF(IFERROR(INDEX('Both teabags AfterDry'!$D$3:$D$900,MATCH(J447,'Both teabags AfterDry'!$A$3:$A$900,0)),"")="","",(IFERROR(INDEX('Both teabags AfterDry'!$D$3:$D$900,MATCH(J447,'Both teabags AfterDry'!$A$3:$A$900,0)),"")))</f>
        <v/>
      </c>
      <c r="P447" s="286" t="str">
        <f t="shared" si="26"/>
        <v/>
      </c>
      <c r="Q447" s="291"/>
      <c r="R447" s="291"/>
      <c r="S447" s="287">
        <f>'Dry_Litterbag Placem_Collection'!E8</f>
        <v>42938</v>
      </c>
      <c r="T447" s="287">
        <f>IF('Dry_Litterbag Placem_Collection'!G8="","",'Dry_Litterbag Placem_Collection'!G8)</f>
        <v>43007</v>
      </c>
      <c r="U447" s="288">
        <f t="shared" si="24"/>
        <v>69</v>
      </c>
      <c r="V447" s="286" t="str">
        <f t="shared" si="27"/>
        <v/>
      </c>
      <c r="W447" s="286"/>
      <c r="X447" s="289">
        <f>IFERROR(INDEX(Rainfall_Dry!$O$2:$O$217,MATCH(B447, Rainfall_Dry!$A$2:$A$217,0)),"")</f>
        <v>6.900000125</v>
      </c>
      <c r="Y447" s="270">
        <v>12.565665055683967</v>
      </c>
      <c r="Z447" s="270">
        <v>0.9665896196679955</v>
      </c>
      <c r="AA447" s="270">
        <v>86.467745324648035</v>
      </c>
      <c r="AB447" s="271" t="s">
        <v>2690</v>
      </c>
      <c r="AC447" s="270">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f>IFERROR(AVERAGE('Dry_Litterbag Placem_Collection'!O8,'Dry_Litterbag Placem_Collection'!R8),"")</f>
        <v>5.35</v>
      </c>
      <c r="AI447" s="290">
        <f>IFERROR(AVERAGE('Dry_Litterbag Placem_Collection'!N8,'Dry_Litterbag Placem_Collection'!Q8),"")</f>
        <v>26.6</v>
      </c>
      <c r="AJ447" s="289">
        <f>INDEX(Coordinates!$B$2:$B$197,MATCH(G447,Coordinates!$J$2:$J$197,0))</f>
        <v>-3.3977389800000002</v>
      </c>
      <c r="AK447" s="289">
        <f>INDEX(Coordinates!$C$2:$C$197,MATCH(G447,Coordinates!$J$2:$J$197,0))</f>
        <v>34.837501979999999</v>
      </c>
      <c r="AL447" s="289" t="str">
        <f>IF(ISNUMBER(SEARCH("C", 'Dry_Litterbag Placem_Collection'!U8)),"YES","")</f>
        <v/>
      </c>
      <c r="AM447" s="289" t="str">
        <f>IF(ISNUMBER(SEARCH("H", 'Dry_Litterbag Placem_Collection'!U8)),"YES","")</f>
        <v/>
      </c>
      <c r="AN447" s="289" t="str">
        <f>IF(ISNUMBER(SEARCH("R", 'Dry_Litterbag Placem_Collection'!U8)),"YES","")</f>
        <v/>
      </c>
    </row>
    <row r="448" spans="1:40" ht="15" customHeight="1">
      <c r="A448" s="281" t="s">
        <v>2677</v>
      </c>
      <c r="B448" s="282">
        <f>'Dry_Litterbag Placem_Collection'!A9</f>
        <v>7</v>
      </c>
      <c r="C448" s="282" t="str">
        <f>'Dry_Litterbag Placem_Collection'!B9</f>
        <v>Makao</v>
      </c>
      <c r="D448" s="282" t="s">
        <v>2677</v>
      </c>
      <c r="E448" s="282" t="s">
        <v>2678</v>
      </c>
      <c r="F448" s="282">
        <v>1</v>
      </c>
      <c r="G448" s="283" t="str">
        <f>'Dry_Litterbag Placem_Collection'!C9</f>
        <v>Dry_Ag1_T7</v>
      </c>
      <c r="H448" s="293" t="s">
        <v>3672</v>
      </c>
      <c r="I448" s="285" t="s">
        <v>1147</v>
      </c>
      <c r="J448" s="282" t="str">
        <f>IF(ISBLANK('Dry_Litterbag Placem_Collection'!L9),"","G"&amp;""&amp;'Dry_Litterbag Placem_Collection'!L9)</f>
        <v>G776</v>
      </c>
      <c r="K448" s="286">
        <f>IFERROR(INDEX('Green_rooibos initial weight'!$C$5:$C$1749,MATCH(J448, 'Green_rooibos initial weight'!$A$5:$A$1749,0)),"")</f>
        <v>1.9790000000000001</v>
      </c>
      <c r="L448" s="286">
        <f t="shared" si="25"/>
        <v>1.7292000000000001</v>
      </c>
      <c r="M448" s="291"/>
      <c r="N448" s="291"/>
      <c r="O448" s="286">
        <f>IF(IFERROR(INDEX('Both teabags AfterDry'!$D$3:$D$900,MATCH(J448,'Both teabags AfterDry'!$A$3:$A$900,0)),"")="","",(IFERROR(INDEX('Both teabags AfterDry'!$D$3:$D$900,MATCH(J448,'Both teabags AfterDry'!$A$3:$A$900,0)),"")))</f>
        <v>1.8093999999999999</v>
      </c>
      <c r="P448" s="286">
        <f t="shared" si="26"/>
        <v>1.6587999999999998</v>
      </c>
      <c r="Q448" s="291"/>
      <c r="R448" s="291"/>
      <c r="S448" s="287">
        <f>'Dry_Litterbag Placem_Collection'!E9</f>
        <v>42938</v>
      </c>
      <c r="T448" s="287">
        <f>IF('Dry_Litterbag Placem_Collection'!G9="","",'Dry_Litterbag Placem_Collection'!G9)</f>
        <v>43007</v>
      </c>
      <c r="U448" s="288">
        <f t="shared" si="24"/>
        <v>69</v>
      </c>
      <c r="V448" s="286">
        <f t="shared" si="27"/>
        <v>7.040000000000024E-2</v>
      </c>
      <c r="W448" s="286"/>
      <c r="X448" s="289">
        <f>IFERROR(INDEX(Rainfall_Dry!$O$2:$O$217,MATCH(B448, Rainfall_Dry!$A$2:$A$217,0)),"")</f>
        <v>6.900000125</v>
      </c>
      <c r="Y448" s="270">
        <v>12.565665055683967</v>
      </c>
      <c r="Z448" s="270">
        <v>0.9665896196679955</v>
      </c>
      <c r="AA448" s="270">
        <v>86.467745324648035</v>
      </c>
      <c r="AB448" s="271" t="s">
        <v>2690</v>
      </c>
      <c r="AC448" s="270">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f>IFERROR(AVERAGE('Dry_Litterbag Placem_Collection'!O9,'Dry_Litterbag Placem_Collection'!R9),"")</f>
        <v>2.95</v>
      </c>
      <c r="AI448" s="290">
        <f>IFERROR(AVERAGE('Dry_Litterbag Placem_Collection'!N9,'Dry_Litterbag Placem_Collection'!Q9),"")</f>
        <v>24.75</v>
      </c>
      <c r="AJ448" s="289">
        <f>INDEX(Coordinates!$B$2:$B$197,MATCH(G448,Coordinates!$J$2:$J$197,0))</f>
        <v>-3.3977630360000002</v>
      </c>
      <c r="AK448" s="289">
        <f>INDEX(Coordinates!$C$2:$C$197,MATCH(G448,Coordinates!$J$2:$J$197,0))</f>
        <v>34.837600969999997</v>
      </c>
      <c r="AL448" s="289" t="str">
        <f>IF(ISNUMBER(SEARCH("C", 'Dry_Litterbag Placem_Collection'!U9)),"YES","")</f>
        <v/>
      </c>
      <c r="AM448" s="289" t="str">
        <f>IF(ISNUMBER(SEARCH("H", 'Dry_Litterbag Placem_Collection'!U9)),"YES","")</f>
        <v/>
      </c>
      <c r="AN448" s="289" t="str">
        <f>IF(ISNUMBER(SEARCH("R", 'Dry_Litterbag Placem_Collection'!U9)),"YES","")</f>
        <v/>
      </c>
    </row>
    <row r="449" spans="1:40" ht="15" customHeight="1">
      <c r="A449" s="281" t="s">
        <v>2677</v>
      </c>
      <c r="B449" s="282">
        <f>'Dry_Litterbag Placem_Collection'!A10</f>
        <v>8</v>
      </c>
      <c r="C449" s="282" t="str">
        <f>'Dry_Litterbag Placem_Collection'!B10</f>
        <v>Makao</v>
      </c>
      <c r="D449" s="282" t="s">
        <v>2677</v>
      </c>
      <c r="E449" s="282" t="s">
        <v>2678</v>
      </c>
      <c r="F449" s="282">
        <v>1</v>
      </c>
      <c r="G449" s="283" t="str">
        <f>'Dry_Litterbag Placem_Collection'!C10</f>
        <v>Dry_Ag1_T8</v>
      </c>
      <c r="H449" s="293" t="s">
        <v>3672</v>
      </c>
      <c r="I449" s="285" t="s">
        <v>1147</v>
      </c>
      <c r="J449" s="282" t="str">
        <f>IF(ISBLANK('Dry_Litterbag Placem_Collection'!L10),"","G"&amp;""&amp;'Dry_Litterbag Placem_Collection'!L10)</f>
        <v>G23</v>
      </c>
      <c r="K449" s="286">
        <f>IFERROR(INDEX('Green_rooibos initial weight'!$C$5:$C$1749,MATCH(J449, 'Green_rooibos initial weight'!$A$5:$A$1749,0)),"")</f>
        <v>2.0750000000000002</v>
      </c>
      <c r="L449" s="286">
        <f t="shared" si="25"/>
        <v>1.8252000000000002</v>
      </c>
      <c r="M449" s="291"/>
      <c r="N449" s="291"/>
      <c r="O449" s="286">
        <f>IF(IFERROR(INDEX('Both teabags AfterDry'!$D$3:$D$900,MATCH(J449,'Both teabags AfterDry'!$A$3:$A$900,0)),"")="","",(IFERROR(INDEX('Both teabags AfterDry'!$D$3:$D$900,MATCH(J449,'Both teabags AfterDry'!$A$3:$A$900,0)),"")))</f>
        <v>0.94159999999999999</v>
      </c>
      <c r="P449" s="286">
        <f t="shared" si="26"/>
        <v>0.79099999999999993</v>
      </c>
      <c r="Q449" s="291"/>
      <c r="R449" s="291"/>
      <c r="S449" s="287">
        <f>'Dry_Litterbag Placem_Collection'!E10</f>
        <v>42938</v>
      </c>
      <c r="T449" s="287">
        <f>IF('Dry_Litterbag Placem_Collection'!G10="","",'Dry_Litterbag Placem_Collection'!G10)</f>
        <v>43007</v>
      </c>
      <c r="U449" s="288">
        <f t="shared" si="24"/>
        <v>69</v>
      </c>
      <c r="V449" s="286">
        <f t="shared" si="27"/>
        <v>1.0342000000000002</v>
      </c>
      <c r="W449" s="286"/>
      <c r="X449" s="289">
        <f>IFERROR(INDEX(Rainfall_Dry!$O$2:$O$217,MATCH(B449, Rainfall_Dry!$A$2:$A$217,0)),"")</f>
        <v>6.900000125</v>
      </c>
      <c r="Y449" s="270">
        <v>12.565665055683967</v>
      </c>
      <c r="Z449" s="270">
        <v>0.9665896196679955</v>
      </c>
      <c r="AA449" s="270">
        <v>86.467745324648035</v>
      </c>
      <c r="AB449" s="271" t="s">
        <v>2690</v>
      </c>
      <c r="AC449" s="270">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f>IFERROR(AVERAGE('Dry_Litterbag Placem_Collection'!O10,'Dry_Litterbag Placem_Collection'!R10),"")</f>
        <v>2.5999999999999996</v>
      </c>
      <c r="AI449" s="290">
        <f>IFERROR(AVERAGE('Dry_Litterbag Placem_Collection'!N10,'Dry_Litterbag Placem_Collection'!Q10),"")</f>
        <v>26</v>
      </c>
      <c r="AJ449" s="289">
        <f>INDEX(Coordinates!$B$2:$B$197,MATCH(G449,Coordinates!$J$2:$J$197,0))</f>
        <v>-3.3977320230000001</v>
      </c>
      <c r="AK449" s="289">
        <f>INDEX(Coordinates!$C$2:$C$197,MATCH(G449,Coordinates!$J$2:$J$197,0))</f>
        <v>34.837561989999998</v>
      </c>
      <c r="AL449" s="289" t="str">
        <f>IF(ISNUMBER(SEARCH("C", 'Dry_Litterbag Placem_Collection'!U10)),"YES","")</f>
        <v/>
      </c>
      <c r="AM449" s="289" t="str">
        <f>IF(ISNUMBER(SEARCH("H", 'Dry_Litterbag Placem_Collection'!U10)),"YES","")</f>
        <v/>
      </c>
      <c r="AN449" s="289" t="str">
        <f>IF(ISNUMBER(SEARCH("R", 'Dry_Litterbag Placem_Collection'!U10)),"YES","")</f>
        <v>YES</v>
      </c>
    </row>
    <row r="450" spans="1:40" ht="15" customHeight="1">
      <c r="A450" s="281" t="s">
        <v>2677</v>
      </c>
      <c r="B450" s="282">
        <f>'Dry_Litterbag Placem_Collection'!A11</f>
        <v>9</v>
      </c>
      <c r="C450" s="282" t="str">
        <f>'Dry_Litterbag Placem_Collection'!B11</f>
        <v>Makao</v>
      </c>
      <c r="D450" s="282" t="s">
        <v>2677</v>
      </c>
      <c r="E450" s="282" t="s">
        <v>2678</v>
      </c>
      <c r="F450" s="282">
        <v>2</v>
      </c>
      <c r="G450" s="283" t="str">
        <f>'Dry_Litterbag Placem_Collection'!C11</f>
        <v>Dry_Ag2_T1</v>
      </c>
      <c r="H450" s="293" t="s">
        <v>3672</v>
      </c>
      <c r="I450" s="285" t="s">
        <v>1147</v>
      </c>
      <c r="J450" s="282" t="str">
        <f>IF(ISBLANK('Dry_Litterbag Placem_Collection'!L11),"","G"&amp;""&amp;'Dry_Litterbag Placem_Collection'!L11)</f>
        <v>G570</v>
      </c>
      <c r="K450" s="286">
        <f>IFERROR(INDEX('Green_rooibos initial weight'!$C$5:$C$1749,MATCH(J450, 'Green_rooibos initial weight'!$A$5:$A$1749,0)),"")</f>
        <v>2.1040000000000001</v>
      </c>
      <c r="L450" s="286">
        <f t="shared" si="25"/>
        <v>1.8542000000000001</v>
      </c>
      <c r="M450" s="291"/>
      <c r="N450" s="291"/>
      <c r="O450" s="286">
        <f>IF(IFERROR(INDEX('Both teabags AfterDry'!$D$3:$D$900,MATCH(J450,'Both teabags AfterDry'!$A$3:$A$900,0)),"")="","",(IFERROR(INDEX('Both teabags AfterDry'!$D$3:$D$900,MATCH(J450,'Both teabags AfterDry'!$A$3:$A$900,0)),"")))</f>
        <v>1.9100999999999999</v>
      </c>
      <c r="P450" s="286">
        <f t="shared" si="26"/>
        <v>1.7594999999999998</v>
      </c>
      <c r="Q450" s="291"/>
      <c r="R450" s="291"/>
      <c r="S450" s="287">
        <f>'Dry_Litterbag Placem_Collection'!E11</f>
        <v>42938</v>
      </c>
      <c r="T450" s="287">
        <f>IF('Dry_Litterbag Placem_Collection'!G11="","",'Dry_Litterbag Placem_Collection'!G11)</f>
        <v>43007</v>
      </c>
      <c r="U450" s="288">
        <f t="shared" ref="U450:U513" si="28">IFERROR(T450-S450,"")</f>
        <v>69</v>
      </c>
      <c r="V450" s="286">
        <f t="shared" si="27"/>
        <v>9.4700000000000228E-2</v>
      </c>
      <c r="W450" s="286"/>
      <c r="X450" s="289">
        <f>IFERROR(INDEX(Rainfall_Dry!$O$2:$O$217,MATCH(B450, Rainfall_Dry!$A$2:$A$217,0)),"")</f>
        <v>6.900000125</v>
      </c>
      <c r="Y450" s="270">
        <v>21.13063730679653</v>
      </c>
      <c r="Z450" s="270">
        <v>3.0912555579081076</v>
      </c>
      <c r="AA450" s="270">
        <v>75.778107135295357</v>
      </c>
      <c r="AB450" s="271" t="s">
        <v>2688</v>
      </c>
      <c r="AC450" s="270">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f>IFERROR(AVERAGE('Dry_Litterbag Placem_Collection'!O11,'Dry_Litterbag Placem_Collection'!R11),"")</f>
        <v>3.3</v>
      </c>
      <c r="AI450" s="290">
        <f>IFERROR(AVERAGE('Dry_Litterbag Placem_Collection'!N11,'Dry_Litterbag Placem_Collection'!Q11),"")</f>
        <v>26.15</v>
      </c>
      <c r="AJ450" s="289">
        <f>INDEX(Coordinates!$B$2:$B$197,MATCH(G450,Coordinates!$J$2:$J$197,0))</f>
        <v>-3.3978290019999999</v>
      </c>
      <c r="AK450" s="289">
        <f>INDEX(Coordinates!$C$2:$C$197,MATCH(G450,Coordinates!$J$2:$J$197,0))</f>
        <v>34.837011969999999</v>
      </c>
      <c r="AL450" s="289" t="str">
        <f>IF(ISNUMBER(SEARCH("C", 'Dry_Litterbag Placem_Collection'!U11)),"YES","")</f>
        <v/>
      </c>
      <c r="AM450" s="289" t="str">
        <f>IF(ISNUMBER(SEARCH("H", 'Dry_Litterbag Placem_Collection'!U11)),"YES","")</f>
        <v/>
      </c>
      <c r="AN450" s="289" t="str">
        <f>IF(ISNUMBER(SEARCH("R", 'Dry_Litterbag Placem_Collection'!U11)),"YES","")</f>
        <v/>
      </c>
    </row>
    <row r="451" spans="1:40" ht="15" customHeight="1">
      <c r="A451" s="281" t="s">
        <v>2677</v>
      </c>
      <c r="B451" s="282">
        <f>'Dry_Litterbag Placem_Collection'!A12</f>
        <v>10</v>
      </c>
      <c r="C451" s="282" t="str">
        <f>'Dry_Litterbag Placem_Collection'!B12</f>
        <v>Makao</v>
      </c>
      <c r="D451" s="282" t="s">
        <v>2677</v>
      </c>
      <c r="E451" s="282" t="s">
        <v>2678</v>
      </c>
      <c r="F451" s="282">
        <v>2</v>
      </c>
      <c r="G451" s="283" t="str">
        <f>'Dry_Litterbag Placem_Collection'!C12</f>
        <v>Dry_Ag2_T2</v>
      </c>
      <c r="H451" s="293" t="s">
        <v>3672</v>
      </c>
      <c r="I451" s="285" t="s">
        <v>1147</v>
      </c>
      <c r="J451" s="282" t="str">
        <f>IF(ISBLANK('Dry_Litterbag Placem_Collection'!L12),"","G"&amp;""&amp;'Dry_Litterbag Placem_Collection'!L12)</f>
        <v>G642</v>
      </c>
      <c r="K451" s="286">
        <f>IFERROR(INDEX('Green_rooibos initial weight'!$C$5:$C$1749,MATCH(J451, 'Green_rooibos initial weight'!$A$5:$A$1749,0)),"")</f>
        <v>2.1269999999999998</v>
      </c>
      <c r="L451" s="286">
        <f t="shared" ref="L451:L514" si="29">IFERROR(K451-($BG$7+$BG$8),"")</f>
        <v>1.8771999999999998</v>
      </c>
      <c r="M451" s="291"/>
      <c r="N451" s="291"/>
      <c r="O451" s="286" t="str">
        <f>IF(IFERROR(INDEX('Both teabags AfterDry'!$D$3:$D$900,MATCH(J451,'Both teabags AfterDry'!$A$3:$A$900,0)),"")="","",(IFERROR(INDEX('Both teabags AfterDry'!$D$3:$D$900,MATCH(J451,'Both teabags AfterDry'!$A$3:$A$900,0)),"")))</f>
        <v/>
      </c>
      <c r="P451" s="286" t="str">
        <f t="shared" ref="P451:P514" si="30">IFERROR(IF(O451&gt;0,O451-($BG$7),""),"")</f>
        <v/>
      </c>
      <c r="Q451" s="291"/>
      <c r="R451" s="291"/>
      <c r="S451" s="287">
        <f>'Dry_Litterbag Placem_Collection'!E12</f>
        <v>42938</v>
      </c>
      <c r="T451" s="287" t="str">
        <f>IF('Dry_Litterbag Placem_Collection'!G12="","",'Dry_Litterbag Placem_Collection'!G12)</f>
        <v/>
      </c>
      <c r="U451" s="288" t="str">
        <f t="shared" si="28"/>
        <v/>
      </c>
      <c r="V451" s="286" t="str">
        <f t="shared" ref="V451:V514" si="31">IFERROR(L451-P451,"")</f>
        <v/>
      </c>
      <c r="W451" s="286"/>
      <c r="X451" s="289" t="str">
        <f>IFERROR(INDEX(Rainfall_Dry!$O$2:$O$217,MATCH(B451, Rainfall_Dry!$A$2:$A$217,0)),"")</f>
        <v/>
      </c>
      <c r="Y451" s="270">
        <v>21.13063730679653</v>
      </c>
      <c r="Z451" s="270">
        <v>3.0912555579081076</v>
      </c>
      <c r="AA451" s="270">
        <v>75.778107135295357</v>
      </c>
      <c r="AB451" s="271" t="s">
        <v>2688</v>
      </c>
      <c r="AC451" s="270">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f>IFERROR(AVERAGE('Dry_Litterbag Placem_Collection'!O12,'Dry_Litterbag Placem_Collection'!R12),"")</f>
        <v>1.5</v>
      </c>
      <c r="AI451" s="290">
        <f>IFERROR(AVERAGE('Dry_Litterbag Placem_Collection'!N12,'Dry_Litterbag Placem_Collection'!Q12),"")</f>
        <v>26.1</v>
      </c>
      <c r="AJ451" s="289">
        <f>INDEX(Coordinates!$B$2:$B$197,MATCH(G451,Coordinates!$J$2:$J$197,0))</f>
        <v>-3.3978119869999999</v>
      </c>
      <c r="AK451" s="289">
        <f>INDEX(Coordinates!$C$2:$C$197,MATCH(G451,Coordinates!$J$2:$J$197,0))</f>
        <v>34.836968980000002</v>
      </c>
      <c r="AL451" s="289" t="str">
        <f>IF(ISNUMBER(SEARCH("C", 'Dry_Litterbag Placem_Collection'!U12)),"YES","")</f>
        <v/>
      </c>
      <c r="AM451" s="289" t="str">
        <f>IF(ISNUMBER(SEARCH("H", 'Dry_Litterbag Placem_Collection'!U12)),"YES","")</f>
        <v/>
      </c>
      <c r="AN451" s="289" t="str">
        <f>IF(ISNUMBER(SEARCH("R", 'Dry_Litterbag Placem_Collection'!U12)),"YES","")</f>
        <v/>
      </c>
    </row>
    <row r="452" spans="1:40" ht="15" customHeight="1">
      <c r="A452" s="281" t="s">
        <v>2677</v>
      </c>
      <c r="B452" s="282">
        <f>'Dry_Litterbag Placem_Collection'!A13</f>
        <v>11</v>
      </c>
      <c r="C452" s="282" t="str">
        <f>'Dry_Litterbag Placem_Collection'!B13</f>
        <v>Makao</v>
      </c>
      <c r="D452" s="282" t="s">
        <v>2677</v>
      </c>
      <c r="E452" s="282" t="s">
        <v>2678</v>
      </c>
      <c r="F452" s="282">
        <v>2</v>
      </c>
      <c r="G452" s="283" t="str">
        <f>'Dry_Litterbag Placem_Collection'!C13</f>
        <v>Dry_Ag2_T3</v>
      </c>
      <c r="H452" s="293" t="s">
        <v>3672</v>
      </c>
      <c r="I452" s="285" t="s">
        <v>1147</v>
      </c>
      <c r="J452" s="282" t="str">
        <f>IF(ISBLANK('Dry_Litterbag Placem_Collection'!L13),"","G"&amp;""&amp;'Dry_Litterbag Placem_Collection'!L13)</f>
        <v>G663</v>
      </c>
      <c r="K452" s="286">
        <f>IFERROR(INDEX('Green_rooibos initial weight'!$C$5:$C$1749,MATCH(J452, 'Green_rooibos initial weight'!$A$5:$A$1749,0)),"")</f>
        <v>2.0760000000000001</v>
      </c>
      <c r="L452" s="286">
        <f t="shared" si="29"/>
        <v>1.8262</v>
      </c>
      <c r="M452" s="291"/>
      <c r="N452" s="291"/>
      <c r="O452" s="286">
        <f>IF(IFERROR(INDEX('Both teabags AfterDry'!$D$3:$D$900,MATCH(J452,'Both teabags AfterDry'!$A$3:$A$900,0)),"")="","",(IFERROR(INDEX('Both teabags AfterDry'!$D$3:$D$900,MATCH(J452,'Both teabags AfterDry'!$A$3:$A$900,0)),"")))</f>
        <v>1.6718</v>
      </c>
      <c r="P452" s="286">
        <f t="shared" si="30"/>
        <v>1.5211999999999999</v>
      </c>
      <c r="Q452" s="291"/>
      <c r="R452" s="291"/>
      <c r="S452" s="287">
        <f>'Dry_Litterbag Placem_Collection'!E13</f>
        <v>42938</v>
      </c>
      <c r="T452" s="287">
        <f>IF('Dry_Litterbag Placem_Collection'!G13="","",'Dry_Litterbag Placem_Collection'!G13)</f>
        <v>43007</v>
      </c>
      <c r="U452" s="288">
        <f t="shared" si="28"/>
        <v>69</v>
      </c>
      <c r="V452" s="286">
        <f t="shared" si="31"/>
        <v>0.30500000000000016</v>
      </c>
      <c r="W452" s="286"/>
      <c r="X452" s="289">
        <f>IFERROR(INDEX(Rainfall_Dry!$O$2:$O$217,MATCH(B452, Rainfall_Dry!$A$2:$A$217,0)),"")</f>
        <v>6.900000125</v>
      </c>
      <c r="Y452" s="270">
        <v>21.13063730679653</v>
      </c>
      <c r="Z452" s="270">
        <v>3.0912555579081076</v>
      </c>
      <c r="AA452" s="270">
        <v>75.778107135295357</v>
      </c>
      <c r="AB452" s="271" t="s">
        <v>2688</v>
      </c>
      <c r="AC452" s="270">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f>IFERROR(AVERAGE('Dry_Litterbag Placem_Collection'!O13,'Dry_Litterbag Placem_Collection'!R13),"")</f>
        <v>5.3</v>
      </c>
      <c r="AI452" s="290">
        <f>IFERROR(AVERAGE('Dry_Litterbag Placem_Collection'!N13,'Dry_Litterbag Placem_Collection'!Q13),"")</f>
        <v>26.450000000000003</v>
      </c>
      <c r="AJ452" s="289">
        <f>INDEX(Coordinates!$B$2:$B$197,MATCH(G452,Coordinates!$J$2:$J$197,0))</f>
        <v>-3.3977929599999999</v>
      </c>
      <c r="AK452" s="289">
        <f>INDEX(Coordinates!$C$2:$C$197,MATCH(G452,Coordinates!$J$2:$J$197,0))</f>
        <v>34.837102999999999</v>
      </c>
      <c r="AL452" s="289" t="str">
        <f>IF(ISNUMBER(SEARCH("C", 'Dry_Litterbag Placem_Collection'!U13)),"YES","")</f>
        <v/>
      </c>
      <c r="AM452" s="289" t="str">
        <f>IF(ISNUMBER(SEARCH("H", 'Dry_Litterbag Placem_Collection'!U13)),"YES","")</f>
        <v/>
      </c>
      <c r="AN452" s="289" t="str">
        <f>IF(ISNUMBER(SEARCH("R", 'Dry_Litterbag Placem_Collection'!U13)),"YES","")</f>
        <v/>
      </c>
    </row>
    <row r="453" spans="1:40" ht="15" customHeight="1">
      <c r="A453" s="281" t="s">
        <v>2677</v>
      </c>
      <c r="B453" s="282">
        <f>'Dry_Litterbag Placem_Collection'!A14</f>
        <v>12</v>
      </c>
      <c r="C453" s="282" t="str">
        <f>'Dry_Litterbag Placem_Collection'!B14</f>
        <v>Makao</v>
      </c>
      <c r="D453" s="282" t="s">
        <v>2677</v>
      </c>
      <c r="E453" s="282" t="s">
        <v>2678</v>
      </c>
      <c r="F453" s="282">
        <v>2</v>
      </c>
      <c r="G453" s="283" t="str">
        <f>'Dry_Litterbag Placem_Collection'!C14</f>
        <v>Dry_Ag2_T4</v>
      </c>
      <c r="H453" s="293" t="s">
        <v>3672</v>
      </c>
      <c r="I453" s="285" t="s">
        <v>1147</v>
      </c>
      <c r="J453" s="282" t="str">
        <f>IF(ISBLANK('Dry_Litterbag Placem_Collection'!L14),"","G"&amp;""&amp;'Dry_Litterbag Placem_Collection'!L14)</f>
        <v/>
      </c>
      <c r="K453" s="286" t="str">
        <f>IFERROR(INDEX('Green_rooibos initial weight'!$C$5:$C$1749,MATCH(J453, 'Green_rooibos initial weight'!$A$5:$A$1749,0)),"")</f>
        <v/>
      </c>
      <c r="L453" s="286" t="str">
        <f t="shared" si="29"/>
        <v/>
      </c>
      <c r="M453" s="291"/>
      <c r="N453" s="291"/>
      <c r="O453" s="286" t="str">
        <f>IF(IFERROR(INDEX('Both teabags AfterDry'!$D$3:$D$900,MATCH(J453,'Both teabags AfterDry'!$A$3:$A$900,0)),"")="","",(IFERROR(INDEX('Both teabags AfterDry'!$D$3:$D$900,MATCH(J453,'Both teabags AfterDry'!$A$3:$A$900,0)),"")))</f>
        <v/>
      </c>
      <c r="P453" s="286" t="str">
        <f t="shared" si="30"/>
        <v/>
      </c>
      <c r="Q453" s="291"/>
      <c r="R453" s="291"/>
      <c r="S453" s="287">
        <f>'Dry_Litterbag Placem_Collection'!E14</f>
        <v>0</v>
      </c>
      <c r="T453" s="287" t="str">
        <f>IF('Dry_Litterbag Placem_Collection'!G14="","",'Dry_Litterbag Placem_Collection'!G14)</f>
        <v/>
      </c>
      <c r="U453" s="288" t="str">
        <f t="shared" si="28"/>
        <v/>
      </c>
      <c r="V453" s="286" t="str">
        <f t="shared" si="31"/>
        <v/>
      </c>
      <c r="W453" s="286"/>
      <c r="X453" s="289" t="str">
        <f>IFERROR(INDEX(Rainfall_Dry!$O$2:$O$217,MATCH(B453, Rainfall_Dry!$A$2:$A$217,0)),"")</f>
        <v/>
      </c>
      <c r="Y453" s="270">
        <v>21.13063730679653</v>
      </c>
      <c r="Z453" s="270">
        <v>3.0912555579081076</v>
      </c>
      <c r="AA453" s="270">
        <v>75.778107135295357</v>
      </c>
      <c r="AB453" s="271" t="s">
        <v>2688</v>
      </c>
      <c r="AC453" s="270">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t="str">
        <f>IFERROR(AVERAGE('Dry_Litterbag Placem_Collection'!O14,'Dry_Litterbag Placem_Collection'!R14),"")</f>
        <v/>
      </c>
      <c r="AI453" s="290" t="str">
        <f>IFERROR(AVERAGE('Dry_Litterbag Placem_Collection'!N14,'Dry_Litterbag Placem_Collection'!Q14),"")</f>
        <v/>
      </c>
      <c r="AJ453" s="289">
        <f>INDEX(Coordinates!$B$2:$B$197,MATCH(G453,Coordinates!$J$2:$J$197,0))</f>
        <v>-3.3979050260000001</v>
      </c>
      <c r="AK453" s="289">
        <f>INDEX(Coordinates!$C$2:$C$197,MATCH(G453,Coordinates!$J$2:$J$197,0))</f>
        <v>34.837123030000001</v>
      </c>
      <c r="AL453" s="289" t="str">
        <f>IF(ISNUMBER(SEARCH("C", 'Dry_Litterbag Placem_Collection'!U14)),"YES","")</f>
        <v/>
      </c>
      <c r="AM453" s="289" t="str">
        <f>IF(ISNUMBER(SEARCH("H", 'Dry_Litterbag Placem_Collection'!U14)),"YES","")</f>
        <v/>
      </c>
      <c r="AN453" s="289" t="str">
        <f>IF(ISNUMBER(SEARCH("R", 'Dry_Litterbag Placem_Collection'!U14)),"YES","")</f>
        <v/>
      </c>
    </row>
    <row r="454" spans="1:40" ht="15" customHeight="1">
      <c r="A454" s="281" t="s">
        <v>2677</v>
      </c>
      <c r="B454" s="282">
        <f>'Dry_Litterbag Placem_Collection'!A15</f>
        <v>13</v>
      </c>
      <c r="C454" s="282" t="str">
        <f>'Dry_Litterbag Placem_Collection'!B15</f>
        <v>Makao</v>
      </c>
      <c r="D454" s="282" t="s">
        <v>2677</v>
      </c>
      <c r="E454" s="282" t="s">
        <v>2678</v>
      </c>
      <c r="F454" s="282">
        <v>2</v>
      </c>
      <c r="G454" s="283" t="str">
        <f>'Dry_Litterbag Placem_Collection'!C15</f>
        <v>Dry_Ag2_T5</v>
      </c>
      <c r="H454" s="293" t="s">
        <v>3672</v>
      </c>
      <c r="I454" s="285" t="s">
        <v>1147</v>
      </c>
      <c r="J454" s="282" t="str">
        <f>IF(ISBLANK('Dry_Litterbag Placem_Collection'!L15),"","G"&amp;""&amp;'Dry_Litterbag Placem_Collection'!L15)</f>
        <v>G874</v>
      </c>
      <c r="K454" s="286">
        <f>IFERROR(INDEX('Green_rooibos initial weight'!$C$5:$C$1749,MATCH(J454, 'Green_rooibos initial weight'!$A$5:$A$1749,0)),"")</f>
        <v>2.032</v>
      </c>
      <c r="L454" s="286">
        <f t="shared" si="29"/>
        <v>1.7822</v>
      </c>
      <c r="M454" s="291"/>
      <c r="N454" s="291"/>
      <c r="O454" s="286">
        <f>IF(IFERROR(INDEX('Both teabags AfterDry'!$D$3:$D$900,MATCH(J454,'Both teabags AfterDry'!$A$3:$A$900,0)),"")="","",(IFERROR(INDEX('Both teabags AfterDry'!$D$3:$D$900,MATCH(J454,'Both teabags AfterDry'!$A$3:$A$900,0)),"")))</f>
        <v>1.361</v>
      </c>
      <c r="P454" s="286">
        <f t="shared" si="30"/>
        <v>1.2103999999999999</v>
      </c>
      <c r="Q454" s="291"/>
      <c r="R454" s="291"/>
      <c r="S454" s="287">
        <f>'Dry_Litterbag Placem_Collection'!E15</f>
        <v>42938</v>
      </c>
      <c r="T454" s="287">
        <f>IF('Dry_Litterbag Placem_Collection'!G15="","",'Dry_Litterbag Placem_Collection'!G15)</f>
        <v>43007</v>
      </c>
      <c r="U454" s="288">
        <f t="shared" si="28"/>
        <v>69</v>
      </c>
      <c r="V454" s="286">
        <f t="shared" si="31"/>
        <v>0.57180000000000009</v>
      </c>
      <c r="W454" s="286"/>
      <c r="X454" s="289">
        <f>IFERROR(INDEX(Rainfall_Dry!$O$2:$O$217,MATCH(B454, Rainfall_Dry!$A$2:$A$217,0)),"")</f>
        <v>6.900000125</v>
      </c>
      <c r="Y454" s="270">
        <v>21.13063730679653</v>
      </c>
      <c r="Z454" s="270">
        <v>3.0912555579081076</v>
      </c>
      <c r="AA454" s="270">
        <v>75.778107135295357</v>
      </c>
      <c r="AB454" s="271" t="s">
        <v>2688</v>
      </c>
      <c r="AC454" s="270">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f>IFERROR(AVERAGE('Dry_Litterbag Placem_Collection'!O15,'Dry_Litterbag Placem_Collection'!R15),"")</f>
        <v>4.8</v>
      </c>
      <c r="AI454" s="290">
        <f>IFERROR(AVERAGE('Dry_Litterbag Placem_Collection'!N15,'Dry_Litterbag Placem_Collection'!Q15),"")</f>
        <v>26.1</v>
      </c>
      <c r="AJ454" s="289">
        <f>INDEX(Coordinates!$B$2:$B$197,MATCH(G454,Coordinates!$J$2:$J$197,0))</f>
        <v>-3.3979040199999999</v>
      </c>
      <c r="AK454" s="289">
        <f>INDEX(Coordinates!$C$2:$C$197,MATCH(G454,Coordinates!$J$2:$J$197,0))</f>
        <v>34.837027980000002</v>
      </c>
      <c r="AL454" s="289" t="str">
        <f>IF(ISNUMBER(SEARCH("C", 'Dry_Litterbag Placem_Collection'!U15)),"YES","")</f>
        <v/>
      </c>
      <c r="AM454" s="289" t="str">
        <f>IF(ISNUMBER(SEARCH("H", 'Dry_Litterbag Placem_Collection'!U15)),"YES","")</f>
        <v/>
      </c>
      <c r="AN454" s="289" t="str">
        <f>IF(ISNUMBER(SEARCH("R", 'Dry_Litterbag Placem_Collection'!U15)),"YES","")</f>
        <v/>
      </c>
    </row>
    <row r="455" spans="1:40" ht="15" customHeight="1">
      <c r="A455" s="281" t="s">
        <v>2677</v>
      </c>
      <c r="B455" s="282">
        <f>'Dry_Litterbag Placem_Collection'!A16</f>
        <v>14</v>
      </c>
      <c r="C455" s="282" t="str">
        <f>'Dry_Litterbag Placem_Collection'!B16</f>
        <v>Makao</v>
      </c>
      <c r="D455" s="282" t="s">
        <v>2677</v>
      </c>
      <c r="E455" s="282" t="s">
        <v>2678</v>
      </c>
      <c r="F455" s="282">
        <v>2</v>
      </c>
      <c r="G455" s="283" t="str">
        <f>'Dry_Litterbag Placem_Collection'!C16</f>
        <v>Dry_Ag2_T6</v>
      </c>
      <c r="H455" s="293" t="s">
        <v>3672</v>
      </c>
      <c r="I455" s="285" t="s">
        <v>1147</v>
      </c>
      <c r="J455" s="282" t="str">
        <f>IF(ISBLANK('Dry_Litterbag Placem_Collection'!L16),"","G"&amp;""&amp;'Dry_Litterbag Placem_Collection'!L16)</f>
        <v>G219</v>
      </c>
      <c r="K455" s="286">
        <f>IFERROR(INDEX('Green_rooibos initial weight'!$C$5:$C$1749,MATCH(J455, 'Green_rooibos initial weight'!$A$5:$A$1749,0)),"")</f>
        <v>2.0110000000000001</v>
      </c>
      <c r="L455" s="286">
        <f t="shared" si="29"/>
        <v>1.7612000000000001</v>
      </c>
      <c r="M455" s="291"/>
      <c r="N455" s="291"/>
      <c r="O455" s="286">
        <f>IF(IFERROR(INDEX('Both teabags AfterDry'!$D$3:$D$900,MATCH(J455,'Both teabags AfterDry'!$A$3:$A$900,0)),"")="","",(IFERROR(INDEX('Both teabags AfterDry'!$D$3:$D$900,MATCH(J455,'Both teabags AfterDry'!$A$3:$A$900,0)),"")))</f>
        <v>0.76939999999999997</v>
      </c>
      <c r="P455" s="286">
        <f t="shared" si="30"/>
        <v>0.61880000000000002</v>
      </c>
      <c r="Q455" s="291"/>
      <c r="R455" s="291"/>
      <c r="S455" s="287">
        <f>'Dry_Litterbag Placem_Collection'!E16</f>
        <v>42938</v>
      </c>
      <c r="T455" s="287">
        <f>IF('Dry_Litterbag Placem_Collection'!G16="","",'Dry_Litterbag Placem_Collection'!G16)</f>
        <v>43007</v>
      </c>
      <c r="U455" s="288">
        <f t="shared" si="28"/>
        <v>69</v>
      </c>
      <c r="V455" s="286">
        <f t="shared" si="31"/>
        <v>1.1424000000000001</v>
      </c>
      <c r="W455" s="286"/>
      <c r="X455" s="289">
        <f>IFERROR(INDEX(Rainfall_Dry!$O$2:$O$217,MATCH(B455, Rainfall_Dry!$A$2:$A$217,0)),"")</f>
        <v>6.900000125</v>
      </c>
      <c r="Y455" s="270">
        <v>21.13063730679653</v>
      </c>
      <c r="Z455" s="270">
        <v>3.0912555579081076</v>
      </c>
      <c r="AA455" s="270">
        <v>75.778107135295357</v>
      </c>
      <c r="AB455" s="271" t="s">
        <v>2688</v>
      </c>
      <c r="AC455" s="270">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f>IFERROR(AVERAGE('Dry_Litterbag Placem_Collection'!O16,'Dry_Litterbag Placem_Collection'!R16),"")</f>
        <v>3.4</v>
      </c>
      <c r="AI455" s="290">
        <f>IFERROR(AVERAGE('Dry_Litterbag Placem_Collection'!N16,'Dry_Litterbag Placem_Collection'!Q16),"")</f>
        <v>25.55</v>
      </c>
      <c r="AJ455" s="289">
        <f>INDEX(Coordinates!$B$2:$B$197,MATCH(G455,Coordinates!$J$2:$J$197,0))</f>
        <v>-3.397854986</v>
      </c>
      <c r="AK455" s="289">
        <f>INDEX(Coordinates!$C$2:$C$197,MATCH(G455,Coordinates!$J$2:$J$197,0))</f>
        <v>34.836874010000002</v>
      </c>
      <c r="AL455" s="289" t="str">
        <f>IF(ISNUMBER(SEARCH("C", 'Dry_Litterbag Placem_Collection'!U16)),"YES","")</f>
        <v/>
      </c>
      <c r="AM455" s="289" t="str">
        <f>IF(ISNUMBER(SEARCH("H", 'Dry_Litterbag Placem_Collection'!U16)),"YES","")</f>
        <v/>
      </c>
      <c r="AN455" s="289" t="str">
        <f>IF(ISNUMBER(SEARCH("R", 'Dry_Litterbag Placem_Collection'!U16)),"YES","")</f>
        <v>YES</v>
      </c>
    </row>
    <row r="456" spans="1:40" ht="15" customHeight="1">
      <c r="A456" s="281" t="s">
        <v>2677</v>
      </c>
      <c r="B456" s="282">
        <f>'Dry_Litterbag Placem_Collection'!A17</f>
        <v>15</v>
      </c>
      <c r="C456" s="282" t="str">
        <f>'Dry_Litterbag Placem_Collection'!B17</f>
        <v>Makao</v>
      </c>
      <c r="D456" s="282" t="s">
        <v>2677</v>
      </c>
      <c r="E456" s="282" t="s">
        <v>2678</v>
      </c>
      <c r="F456" s="282">
        <v>2</v>
      </c>
      <c r="G456" s="283" t="str">
        <f>'Dry_Litterbag Placem_Collection'!C17</f>
        <v>Dry_Ag2_T7</v>
      </c>
      <c r="H456" s="293" t="s">
        <v>3672</v>
      </c>
      <c r="I456" s="285" t="s">
        <v>1147</v>
      </c>
      <c r="J456" s="282" t="str">
        <f>IF(ISBLANK('Dry_Litterbag Placem_Collection'!L17),"","G"&amp;""&amp;'Dry_Litterbag Placem_Collection'!L17)</f>
        <v>G630</v>
      </c>
      <c r="K456" s="286">
        <f>IFERROR(INDEX('Green_rooibos initial weight'!$C$5:$C$1749,MATCH(J456, 'Green_rooibos initial weight'!$A$5:$A$1749,0)),"")</f>
        <v>2.12</v>
      </c>
      <c r="L456" s="286">
        <f t="shared" si="29"/>
        <v>1.8702000000000001</v>
      </c>
      <c r="M456" s="291"/>
      <c r="N456" s="291"/>
      <c r="O456" s="286">
        <f>IF(IFERROR(INDEX('Both teabags AfterDry'!$D$3:$D$900,MATCH(J456,'Both teabags AfterDry'!$A$3:$A$900,0)),"")="","",(IFERROR(INDEX('Both teabags AfterDry'!$D$3:$D$900,MATCH(J456,'Both teabags AfterDry'!$A$3:$A$900,0)),"")))</f>
        <v>1.8631</v>
      </c>
      <c r="P456" s="286">
        <f t="shared" si="30"/>
        <v>1.7124999999999999</v>
      </c>
      <c r="Q456" s="291"/>
      <c r="R456" s="291"/>
      <c r="S456" s="287">
        <f>'Dry_Litterbag Placem_Collection'!E17</f>
        <v>42938</v>
      </c>
      <c r="T456" s="287">
        <f>IF('Dry_Litterbag Placem_Collection'!G17="","",'Dry_Litterbag Placem_Collection'!G17)</f>
        <v>43007</v>
      </c>
      <c r="U456" s="288">
        <f t="shared" si="28"/>
        <v>69</v>
      </c>
      <c r="V456" s="286">
        <f t="shared" si="31"/>
        <v>0.15770000000000017</v>
      </c>
      <c r="W456" s="286"/>
      <c r="X456" s="289">
        <f>IFERROR(INDEX(Rainfall_Dry!$O$2:$O$217,MATCH(B456, Rainfall_Dry!$A$2:$A$217,0)),"")</f>
        <v>6.900000125</v>
      </c>
      <c r="Y456" s="270">
        <v>21.13063730679653</v>
      </c>
      <c r="Z456" s="270">
        <v>3.0912555579081076</v>
      </c>
      <c r="AA456" s="270">
        <v>75.778107135295357</v>
      </c>
      <c r="AB456" s="271" t="s">
        <v>2688</v>
      </c>
      <c r="AC456" s="270">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f>IFERROR(AVERAGE('Dry_Litterbag Placem_Collection'!O17,'Dry_Litterbag Placem_Collection'!R17),"")</f>
        <v>3.0999999999999996</v>
      </c>
      <c r="AI456" s="290">
        <f>IFERROR(AVERAGE('Dry_Litterbag Placem_Collection'!N17,'Dry_Litterbag Placem_Collection'!Q17),"")</f>
        <v>28</v>
      </c>
      <c r="AJ456" s="289">
        <f>INDEX(Coordinates!$B$2:$B$197,MATCH(G456,Coordinates!$J$2:$J$197,0))</f>
        <v>-3.3978060349999999</v>
      </c>
      <c r="AK456" s="289">
        <f>INDEX(Coordinates!$C$2:$C$197,MATCH(G456,Coordinates!$J$2:$J$197,0))</f>
        <v>34.837023960000003</v>
      </c>
      <c r="AL456" s="289" t="str">
        <f>IF(ISNUMBER(SEARCH("C", 'Dry_Litterbag Placem_Collection'!U17)),"YES","")</f>
        <v/>
      </c>
      <c r="AM456" s="289" t="str">
        <f>IF(ISNUMBER(SEARCH("H", 'Dry_Litterbag Placem_Collection'!U17)),"YES","")</f>
        <v/>
      </c>
      <c r="AN456" s="289" t="str">
        <f>IF(ISNUMBER(SEARCH("R", 'Dry_Litterbag Placem_Collection'!U17)),"YES","")</f>
        <v/>
      </c>
    </row>
    <row r="457" spans="1:40" ht="15" customHeight="1">
      <c r="A457" s="281" t="s">
        <v>2677</v>
      </c>
      <c r="B457" s="282">
        <f>'Dry_Litterbag Placem_Collection'!A18</f>
        <v>16</v>
      </c>
      <c r="C457" s="282" t="str">
        <f>'Dry_Litterbag Placem_Collection'!B18</f>
        <v>Makao</v>
      </c>
      <c r="D457" s="282" t="s">
        <v>2677</v>
      </c>
      <c r="E457" s="282" t="s">
        <v>2678</v>
      </c>
      <c r="F457" s="282">
        <v>2</v>
      </c>
      <c r="G457" s="283" t="str">
        <f>'Dry_Litterbag Placem_Collection'!C18</f>
        <v>Dry_Ag2_T8</v>
      </c>
      <c r="H457" s="293" t="s">
        <v>3672</v>
      </c>
      <c r="I457" s="285" t="s">
        <v>1147</v>
      </c>
      <c r="J457" s="282" t="str">
        <f>IF(ISBLANK('Dry_Litterbag Placem_Collection'!L18),"","G"&amp;""&amp;'Dry_Litterbag Placem_Collection'!L18)</f>
        <v>G662</v>
      </c>
      <c r="K457" s="286">
        <f>IFERROR(INDEX('Green_rooibos initial weight'!$C$5:$C$1749,MATCH(J457, 'Green_rooibos initial weight'!$A$5:$A$1749,0)),"")</f>
        <v>2.1349999999999998</v>
      </c>
      <c r="L457" s="286">
        <f t="shared" si="29"/>
        <v>1.8851999999999998</v>
      </c>
      <c r="M457" s="291"/>
      <c r="N457" s="291"/>
      <c r="O457" s="286" t="str">
        <f>IF(IFERROR(INDEX('Both teabags AfterDry'!$D$3:$D$900,MATCH(J457,'Both teabags AfterDry'!$A$3:$A$900,0)),"")="","",(IFERROR(INDEX('Both teabags AfterDry'!$D$3:$D$900,MATCH(J457,'Both teabags AfterDry'!$A$3:$A$900,0)),"")))</f>
        <v/>
      </c>
      <c r="P457" s="286" t="str">
        <f t="shared" si="30"/>
        <v/>
      </c>
      <c r="Q457" s="291"/>
      <c r="R457" s="291"/>
      <c r="S457" s="287">
        <f>'Dry_Litterbag Placem_Collection'!E18</f>
        <v>42938</v>
      </c>
      <c r="T457" s="287">
        <f>IF('Dry_Litterbag Placem_Collection'!G18="","",'Dry_Litterbag Placem_Collection'!G18)</f>
        <v>43007</v>
      </c>
      <c r="U457" s="288">
        <f t="shared" si="28"/>
        <v>69</v>
      </c>
      <c r="V457" s="286" t="str">
        <f t="shared" si="31"/>
        <v/>
      </c>
      <c r="W457" s="286"/>
      <c r="X457" s="289">
        <f>IFERROR(INDEX(Rainfall_Dry!$O$2:$O$217,MATCH(B457, Rainfall_Dry!$A$2:$A$217,0)),"")</f>
        <v>6.900000125</v>
      </c>
      <c r="Y457" s="270">
        <v>21.13063730679653</v>
      </c>
      <c r="Z457" s="270">
        <v>3.0912555579081076</v>
      </c>
      <c r="AA457" s="270">
        <v>75.778107135295357</v>
      </c>
      <c r="AB457" s="271" t="s">
        <v>2688</v>
      </c>
      <c r="AC457" s="270">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f>IFERROR(AVERAGE('Dry_Litterbag Placem_Collection'!O18,'Dry_Litterbag Placem_Collection'!R18),"")</f>
        <v>9.1999999999999993</v>
      </c>
      <c r="AI457" s="290">
        <f>IFERROR(AVERAGE('Dry_Litterbag Placem_Collection'!N18,'Dry_Litterbag Placem_Collection'!Q18),"")</f>
        <v>27.049999999999997</v>
      </c>
      <c r="AJ457" s="289">
        <f>INDEX(Coordinates!$B$2:$B$197,MATCH(G457,Coordinates!$J$2:$J$197,0))</f>
        <v>-3.3977669760000002</v>
      </c>
      <c r="AK457" s="289">
        <f>INDEX(Coordinates!$C$2:$C$197,MATCH(G457,Coordinates!$J$2:$J$197,0))</f>
        <v>34.837181039999997</v>
      </c>
      <c r="AL457" s="289" t="str">
        <f>IF(ISNUMBER(SEARCH("C", 'Dry_Litterbag Placem_Collection'!U18)),"YES","")</f>
        <v/>
      </c>
      <c r="AM457" s="289" t="str">
        <f>IF(ISNUMBER(SEARCH("H", 'Dry_Litterbag Placem_Collection'!U18)),"YES","")</f>
        <v/>
      </c>
      <c r="AN457" s="289" t="str">
        <f>IF(ISNUMBER(SEARCH("R", 'Dry_Litterbag Placem_Collection'!U18)),"YES","")</f>
        <v>YES</v>
      </c>
    </row>
    <row r="458" spans="1:40" ht="15" customHeight="1">
      <c r="A458" s="281" t="s">
        <v>2677</v>
      </c>
      <c r="B458" s="282">
        <f>'Dry_Litterbag Placem_Collection'!A19</f>
        <v>17</v>
      </c>
      <c r="C458" s="282" t="str">
        <f>'Dry_Litterbag Placem_Collection'!B19</f>
        <v>Makao</v>
      </c>
      <c r="D458" s="282" t="s">
        <v>2677</v>
      </c>
      <c r="E458" s="282" t="s">
        <v>2678</v>
      </c>
      <c r="F458" s="282">
        <v>3</v>
      </c>
      <c r="G458" s="283" t="str">
        <f>'Dry_Litterbag Placem_Collection'!C19</f>
        <v>Dry_Ag3_T1</v>
      </c>
      <c r="H458" s="293" t="s">
        <v>3672</v>
      </c>
      <c r="I458" s="285" t="s">
        <v>1147</v>
      </c>
      <c r="J458" s="282" t="str">
        <f>IF(ISBLANK('Dry_Litterbag Placem_Collection'!L19),"","G"&amp;""&amp;'Dry_Litterbag Placem_Collection'!L19)</f>
        <v>G349</v>
      </c>
      <c r="K458" s="286">
        <f>IFERROR(INDEX('Green_rooibos initial weight'!$C$5:$C$1749,MATCH(J458, 'Green_rooibos initial weight'!$A$5:$A$1749,0)),"")</f>
        <v>1.9450000000000001</v>
      </c>
      <c r="L458" s="286">
        <f t="shared" si="29"/>
        <v>1.6952</v>
      </c>
      <c r="M458" s="291"/>
      <c r="N458" s="291"/>
      <c r="O458" s="286">
        <f>IF(IFERROR(INDEX('Both teabags AfterDry'!$D$3:$D$900,MATCH(J458,'Both teabags AfterDry'!$A$3:$A$900,0)),"")="","",(IFERROR(INDEX('Both teabags AfterDry'!$D$3:$D$900,MATCH(J458,'Both teabags AfterDry'!$A$3:$A$900,0)),"")))</f>
        <v>1.7968</v>
      </c>
      <c r="P458" s="286">
        <f t="shared" si="30"/>
        <v>1.6461999999999999</v>
      </c>
      <c r="Q458" s="291"/>
      <c r="R458" s="291"/>
      <c r="S458" s="287">
        <f>'Dry_Litterbag Placem_Collection'!E19</f>
        <v>42936</v>
      </c>
      <c r="T458" s="287">
        <f>IF('Dry_Litterbag Placem_Collection'!G19="","",'Dry_Litterbag Placem_Collection'!G19)</f>
        <v>43007</v>
      </c>
      <c r="U458" s="288">
        <f t="shared" si="28"/>
        <v>71</v>
      </c>
      <c r="V458" s="286">
        <f t="shared" si="31"/>
        <v>4.9000000000000155E-2</v>
      </c>
      <c r="W458" s="286"/>
      <c r="X458" s="289">
        <f>IFERROR(INDEX(Rainfall_Dry!$O$2:$O$217,MATCH(B458, Rainfall_Dry!$A$2:$A$217,0)),"")</f>
        <v>6.900000125</v>
      </c>
      <c r="Y458" s="270">
        <v>54.080969906906262</v>
      </c>
      <c r="Z458" s="270">
        <v>21.264484651351896</v>
      </c>
      <c r="AA458" s="270">
        <v>24.654545441741845</v>
      </c>
      <c r="AB458" s="271" t="s">
        <v>2691</v>
      </c>
      <c r="AC458" s="270">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f>IFERROR(AVERAGE('Dry_Litterbag Placem_Collection'!O19,'Dry_Litterbag Placem_Collection'!R19),"")</f>
        <v>12.9</v>
      </c>
      <c r="AI458" s="290">
        <f>IFERROR(AVERAGE('Dry_Litterbag Placem_Collection'!N19,'Dry_Litterbag Placem_Collection'!Q19),"")</f>
        <v>26.2</v>
      </c>
      <c r="AJ458" s="289">
        <f>INDEX(Coordinates!$B$2:$B$197,MATCH(G458,Coordinates!$J$2:$J$197,0))</f>
        <v>-3.3854090330000002</v>
      </c>
      <c r="AK458" s="289">
        <f>INDEX(Coordinates!$C$2:$C$197,MATCH(G458,Coordinates!$J$2:$J$197,0))</f>
        <v>34.818901029999999</v>
      </c>
      <c r="AL458" s="289" t="str">
        <f>IF(ISNUMBER(SEARCH("C", 'Dry_Litterbag Placem_Collection'!U19)),"YES","")</f>
        <v/>
      </c>
      <c r="AM458" s="289" t="str">
        <f>IF(ISNUMBER(SEARCH("H", 'Dry_Litterbag Placem_Collection'!U19)),"YES","")</f>
        <v/>
      </c>
      <c r="AN458" s="289" t="str">
        <f>IF(ISNUMBER(SEARCH("R", 'Dry_Litterbag Placem_Collection'!U19)),"YES","")</f>
        <v/>
      </c>
    </row>
    <row r="459" spans="1:40" ht="15" customHeight="1">
      <c r="A459" s="281" t="s">
        <v>2677</v>
      </c>
      <c r="B459" s="282">
        <f>'Dry_Litterbag Placem_Collection'!A20</f>
        <v>18</v>
      </c>
      <c r="C459" s="282" t="str">
        <f>'Dry_Litterbag Placem_Collection'!B20</f>
        <v>Makao</v>
      </c>
      <c r="D459" s="282" t="s">
        <v>2677</v>
      </c>
      <c r="E459" s="282" t="s">
        <v>2678</v>
      </c>
      <c r="F459" s="282">
        <v>3</v>
      </c>
      <c r="G459" s="283" t="str">
        <f>'Dry_Litterbag Placem_Collection'!C20</f>
        <v>Dry_Ag3_T2</v>
      </c>
      <c r="H459" s="293" t="s">
        <v>3672</v>
      </c>
      <c r="I459" s="285" t="s">
        <v>1147</v>
      </c>
      <c r="J459" s="282" t="str">
        <f>IF(ISBLANK('Dry_Litterbag Placem_Collection'!L20),"","G"&amp;""&amp;'Dry_Litterbag Placem_Collection'!L20)</f>
        <v>G113</v>
      </c>
      <c r="K459" s="286">
        <f>IFERROR(INDEX('Green_rooibos initial weight'!$C$5:$C$1749,MATCH(J459, 'Green_rooibos initial weight'!$A$5:$A$1749,0)),"")</f>
        <v>2.0539999999999998</v>
      </c>
      <c r="L459" s="286">
        <f t="shared" si="29"/>
        <v>1.8041999999999998</v>
      </c>
      <c r="M459" s="291"/>
      <c r="N459" s="291"/>
      <c r="O459" s="286">
        <f>IF(IFERROR(INDEX('Both teabags AfterDry'!$D$3:$D$900,MATCH(J459,'Both teabags AfterDry'!$A$3:$A$900,0)),"")="","",(IFERROR(INDEX('Both teabags AfterDry'!$D$3:$D$900,MATCH(J459,'Both teabags AfterDry'!$A$3:$A$900,0)),"")))</f>
        <v>1.8204</v>
      </c>
      <c r="P459" s="286">
        <f t="shared" si="30"/>
        <v>1.6698</v>
      </c>
      <c r="Q459" s="291"/>
      <c r="R459" s="291"/>
      <c r="S459" s="287">
        <f>'Dry_Litterbag Placem_Collection'!E20</f>
        <v>42936</v>
      </c>
      <c r="T459" s="287">
        <f>IF('Dry_Litterbag Placem_Collection'!G20="","",'Dry_Litterbag Placem_Collection'!G20)</f>
        <v>43007</v>
      </c>
      <c r="U459" s="288">
        <f t="shared" si="28"/>
        <v>71</v>
      </c>
      <c r="V459" s="286">
        <f t="shared" si="31"/>
        <v>0.13439999999999985</v>
      </c>
      <c r="W459" s="286"/>
      <c r="X459" s="289">
        <f>IFERROR(INDEX(Rainfall_Dry!$O$2:$O$217,MATCH(B459, Rainfall_Dry!$A$2:$A$217,0)),"")</f>
        <v>6.900000125</v>
      </c>
      <c r="Y459" s="270">
        <v>54.080969906906262</v>
      </c>
      <c r="Z459" s="270">
        <v>21.264484651351896</v>
      </c>
      <c r="AA459" s="270">
        <v>24.654545441741845</v>
      </c>
      <c r="AB459" s="271" t="s">
        <v>2691</v>
      </c>
      <c r="AC459" s="270">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f>IFERROR(AVERAGE('Dry_Litterbag Placem_Collection'!O20,'Dry_Litterbag Placem_Collection'!R20),"")</f>
        <v>11.15</v>
      </c>
      <c r="AI459" s="290">
        <f>IFERROR(AVERAGE('Dry_Litterbag Placem_Collection'!N20,'Dry_Litterbag Placem_Collection'!Q20),"")</f>
        <v>26.1</v>
      </c>
      <c r="AJ459" s="289">
        <f>INDEX(Coordinates!$B$2:$B$197,MATCH(G459,Coordinates!$J$2:$J$197,0))</f>
        <v>-3.385375002</v>
      </c>
      <c r="AK459" s="289">
        <f>INDEX(Coordinates!$C$2:$C$197,MATCH(G459,Coordinates!$J$2:$J$197,0))</f>
        <v>34.818939999999998</v>
      </c>
      <c r="AL459" s="289" t="str">
        <f>IF(ISNUMBER(SEARCH("C", 'Dry_Litterbag Placem_Collection'!U20)),"YES","")</f>
        <v/>
      </c>
      <c r="AM459" s="289" t="str">
        <f>IF(ISNUMBER(SEARCH("H", 'Dry_Litterbag Placem_Collection'!U20)),"YES","")</f>
        <v/>
      </c>
      <c r="AN459" s="289" t="str">
        <f>IF(ISNUMBER(SEARCH("R", 'Dry_Litterbag Placem_Collection'!U20)),"YES","")</f>
        <v/>
      </c>
    </row>
    <row r="460" spans="1:40" ht="15" customHeight="1">
      <c r="A460" s="281" t="s">
        <v>2677</v>
      </c>
      <c r="B460" s="282">
        <f>'Dry_Litterbag Placem_Collection'!A21</f>
        <v>19</v>
      </c>
      <c r="C460" s="282" t="str">
        <f>'Dry_Litterbag Placem_Collection'!B21</f>
        <v>Makao</v>
      </c>
      <c r="D460" s="282" t="s">
        <v>2677</v>
      </c>
      <c r="E460" s="282" t="s">
        <v>2678</v>
      </c>
      <c r="F460" s="282">
        <v>3</v>
      </c>
      <c r="G460" s="283" t="str">
        <f>'Dry_Litterbag Placem_Collection'!C21</f>
        <v>Dry_Ag3_T3</v>
      </c>
      <c r="H460" s="293" t="s">
        <v>3672</v>
      </c>
      <c r="I460" s="285" t="s">
        <v>1147</v>
      </c>
      <c r="J460" s="282" t="str">
        <f>IF(ISBLANK('Dry_Litterbag Placem_Collection'!L21),"","G"&amp;""&amp;'Dry_Litterbag Placem_Collection'!L21)</f>
        <v>G394</v>
      </c>
      <c r="K460" s="286">
        <f>IFERROR(INDEX('Green_rooibos initial weight'!$C$5:$C$1749,MATCH(J460, 'Green_rooibos initial weight'!$A$5:$A$1749,0)),"")</f>
        <v>2.056</v>
      </c>
      <c r="L460" s="286">
        <f t="shared" si="29"/>
        <v>1.8062</v>
      </c>
      <c r="M460" s="291"/>
      <c r="N460" s="291"/>
      <c r="O460" s="286">
        <f>IF(IFERROR(INDEX('Both teabags AfterDry'!$D$3:$D$900,MATCH(J460,'Both teabags AfterDry'!$A$3:$A$900,0)),"")="","",(IFERROR(INDEX('Both teabags AfterDry'!$D$3:$D$900,MATCH(J460,'Both teabags AfterDry'!$A$3:$A$900,0)),"")))</f>
        <v>1.8532999999999999</v>
      </c>
      <c r="P460" s="286">
        <f t="shared" si="30"/>
        <v>1.7026999999999999</v>
      </c>
      <c r="Q460" s="291"/>
      <c r="R460" s="291"/>
      <c r="S460" s="287">
        <f>'Dry_Litterbag Placem_Collection'!E21</f>
        <v>42936</v>
      </c>
      <c r="T460" s="287">
        <f>IF('Dry_Litterbag Placem_Collection'!G21="","",'Dry_Litterbag Placem_Collection'!G21)</f>
        <v>43007</v>
      </c>
      <c r="U460" s="288">
        <f t="shared" si="28"/>
        <v>71</v>
      </c>
      <c r="V460" s="286">
        <f t="shared" si="31"/>
        <v>0.10350000000000015</v>
      </c>
      <c r="W460" s="286"/>
      <c r="X460" s="289">
        <f>IFERROR(INDEX(Rainfall_Dry!$O$2:$O$217,MATCH(B460, Rainfall_Dry!$A$2:$A$217,0)),"")</f>
        <v>6.900000125</v>
      </c>
      <c r="Y460" s="270">
        <v>54.080969906906262</v>
      </c>
      <c r="Z460" s="270">
        <v>21.264484651351896</v>
      </c>
      <c r="AA460" s="270">
        <v>24.654545441741845</v>
      </c>
      <c r="AB460" s="271" t="s">
        <v>2691</v>
      </c>
      <c r="AC460" s="270">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f>IFERROR(AVERAGE('Dry_Litterbag Placem_Collection'!O21,'Dry_Litterbag Placem_Collection'!R21),"")</f>
        <v>15.75</v>
      </c>
      <c r="AI460" s="290">
        <f>IFERROR(AVERAGE('Dry_Litterbag Placem_Collection'!N21,'Dry_Litterbag Placem_Collection'!Q21),"")</f>
        <v>25.700000000000003</v>
      </c>
      <c r="AJ460" s="289">
        <f>INDEX(Coordinates!$B$2:$B$197,MATCH(G460,Coordinates!$J$2:$J$197,0))</f>
        <v>-3.3853589930000001</v>
      </c>
      <c r="AK460" s="289">
        <f>INDEX(Coordinates!$C$2:$C$197,MATCH(G460,Coordinates!$J$2:$J$197,0))</f>
        <v>34.818991969999999</v>
      </c>
      <c r="AL460" s="289" t="str">
        <f>IF(ISNUMBER(SEARCH("C", 'Dry_Litterbag Placem_Collection'!U21)),"YES","")</f>
        <v/>
      </c>
      <c r="AM460" s="289" t="str">
        <f>IF(ISNUMBER(SEARCH("H", 'Dry_Litterbag Placem_Collection'!U21)),"YES","")</f>
        <v/>
      </c>
      <c r="AN460" s="289" t="str">
        <f>IF(ISNUMBER(SEARCH("R", 'Dry_Litterbag Placem_Collection'!U21)),"YES","")</f>
        <v/>
      </c>
    </row>
    <row r="461" spans="1:40" ht="15" customHeight="1">
      <c r="A461" s="281" t="s">
        <v>2677</v>
      </c>
      <c r="B461" s="282">
        <f>'Dry_Litterbag Placem_Collection'!A22</f>
        <v>20</v>
      </c>
      <c r="C461" s="282" t="str">
        <f>'Dry_Litterbag Placem_Collection'!B22</f>
        <v>Makao</v>
      </c>
      <c r="D461" s="282" t="s">
        <v>2677</v>
      </c>
      <c r="E461" s="282" t="s">
        <v>2678</v>
      </c>
      <c r="F461" s="282">
        <v>3</v>
      </c>
      <c r="G461" s="283" t="str">
        <f>'Dry_Litterbag Placem_Collection'!C22</f>
        <v>Dry_Ag3_T4</v>
      </c>
      <c r="H461" s="293" t="s">
        <v>3672</v>
      </c>
      <c r="I461" s="285" t="s">
        <v>1147</v>
      </c>
      <c r="J461" s="282" t="str">
        <f>IF(ISBLANK('Dry_Litterbag Placem_Collection'!L22),"","G"&amp;""&amp;'Dry_Litterbag Placem_Collection'!L22)</f>
        <v>G79</v>
      </c>
      <c r="K461" s="286">
        <f>IFERROR(INDEX('Green_rooibos initial weight'!$C$5:$C$1749,MATCH(J461, 'Green_rooibos initial weight'!$A$5:$A$1749,0)),"")</f>
        <v>2.1120000000000001</v>
      </c>
      <c r="L461" s="286">
        <f t="shared" si="29"/>
        <v>1.8622000000000001</v>
      </c>
      <c r="M461" s="291"/>
      <c r="N461" s="291"/>
      <c r="O461" s="286">
        <f>IF(IFERROR(INDEX('Both teabags AfterDry'!$D$3:$D$900,MATCH(J461,'Both teabags AfterDry'!$A$3:$A$900,0)),"")="","",(IFERROR(INDEX('Both teabags AfterDry'!$D$3:$D$900,MATCH(J461,'Both teabags AfterDry'!$A$3:$A$900,0)),"")))</f>
        <v>1.8559000000000001</v>
      </c>
      <c r="P461" s="286">
        <f t="shared" si="30"/>
        <v>1.7053</v>
      </c>
      <c r="Q461" s="291"/>
      <c r="R461" s="291"/>
      <c r="S461" s="287">
        <f>'Dry_Litterbag Placem_Collection'!E22</f>
        <v>42936</v>
      </c>
      <c r="T461" s="287">
        <f>IF('Dry_Litterbag Placem_Collection'!G22="","",'Dry_Litterbag Placem_Collection'!G22)</f>
        <v>43007</v>
      </c>
      <c r="U461" s="288">
        <f t="shared" si="28"/>
        <v>71</v>
      </c>
      <c r="V461" s="286">
        <f t="shared" si="31"/>
        <v>0.15690000000000004</v>
      </c>
      <c r="W461" s="286"/>
      <c r="X461" s="289">
        <f>IFERROR(INDEX(Rainfall_Dry!$O$2:$O$217,MATCH(B461, Rainfall_Dry!$A$2:$A$217,0)),"")</f>
        <v>6.900000125</v>
      </c>
      <c r="Y461" s="270">
        <v>54.080969906906262</v>
      </c>
      <c r="Z461" s="270">
        <v>21.264484651351896</v>
      </c>
      <c r="AA461" s="270">
        <v>24.654545441741845</v>
      </c>
      <c r="AB461" s="271" t="s">
        <v>2691</v>
      </c>
      <c r="AC461" s="270">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f>IFERROR(AVERAGE('Dry_Litterbag Placem_Collection'!O22,'Dry_Litterbag Placem_Collection'!R22),"")</f>
        <v>16</v>
      </c>
      <c r="AI461" s="290">
        <f>IFERROR(AVERAGE('Dry_Litterbag Placem_Collection'!N22,'Dry_Litterbag Placem_Collection'!Q22),"")</f>
        <v>26.3</v>
      </c>
      <c r="AJ461" s="289">
        <f>INDEX(Coordinates!$B$2:$B$197,MATCH(G461,Coordinates!$J$2:$J$197,0))</f>
        <v>-3.3853969629999998</v>
      </c>
      <c r="AK461" s="289">
        <f>INDEX(Coordinates!$C$2:$C$197,MATCH(G461,Coordinates!$J$2:$J$197,0))</f>
        <v>34.818977969999999</v>
      </c>
      <c r="AL461" s="289" t="str">
        <f>IF(ISNUMBER(SEARCH("C", 'Dry_Litterbag Placem_Collection'!U22)),"YES","")</f>
        <v/>
      </c>
      <c r="AM461" s="289" t="str">
        <f>IF(ISNUMBER(SEARCH("H", 'Dry_Litterbag Placem_Collection'!U22)),"YES","")</f>
        <v/>
      </c>
      <c r="AN461" s="289" t="str">
        <f>IF(ISNUMBER(SEARCH("R", 'Dry_Litterbag Placem_Collection'!U22)),"YES","")</f>
        <v/>
      </c>
    </row>
    <row r="462" spans="1:40" ht="15" customHeight="1">
      <c r="A462" s="281" t="s">
        <v>2677</v>
      </c>
      <c r="B462" s="282">
        <f>'Dry_Litterbag Placem_Collection'!A23</f>
        <v>21</v>
      </c>
      <c r="C462" s="282" t="str">
        <f>'Dry_Litterbag Placem_Collection'!B23</f>
        <v>Makao</v>
      </c>
      <c r="D462" s="282" t="s">
        <v>2677</v>
      </c>
      <c r="E462" s="282" t="s">
        <v>2678</v>
      </c>
      <c r="F462" s="282">
        <v>3</v>
      </c>
      <c r="G462" s="283" t="str">
        <f>'Dry_Litterbag Placem_Collection'!C23</f>
        <v>Dry_Ag3_T5</v>
      </c>
      <c r="H462" s="293" t="s">
        <v>3672</v>
      </c>
      <c r="I462" s="285" t="s">
        <v>1147</v>
      </c>
      <c r="J462" s="282" t="str">
        <f>IF(ISBLANK('Dry_Litterbag Placem_Collection'!L23),"","G"&amp;""&amp;'Dry_Litterbag Placem_Collection'!L23)</f>
        <v>G488</v>
      </c>
      <c r="K462" s="286">
        <f>IFERROR(INDEX('Green_rooibos initial weight'!$C$5:$C$1749,MATCH(J462, 'Green_rooibos initial weight'!$A$5:$A$1749,0)),"")</f>
        <v>1.9910000000000001</v>
      </c>
      <c r="L462" s="286">
        <f t="shared" si="29"/>
        <v>1.7412000000000001</v>
      </c>
      <c r="M462" s="291"/>
      <c r="N462" s="291"/>
      <c r="O462" s="286" t="str">
        <f>IF(IFERROR(INDEX('Both teabags AfterDry'!$D$3:$D$900,MATCH(J462,'Both teabags AfterDry'!$A$3:$A$900,0)),"")="","",(IFERROR(INDEX('Both teabags AfterDry'!$D$3:$D$900,MATCH(J462,'Both teabags AfterDry'!$A$3:$A$900,0)),"")))</f>
        <v/>
      </c>
      <c r="P462" s="286" t="str">
        <f t="shared" si="30"/>
        <v/>
      </c>
      <c r="Q462" s="291"/>
      <c r="R462" s="291"/>
      <c r="S462" s="287">
        <f>'Dry_Litterbag Placem_Collection'!E23</f>
        <v>42936</v>
      </c>
      <c r="T462" s="287">
        <f>IF('Dry_Litterbag Placem_Collection'!G23="","",'Dry_Litterbag Placem_Collection'!G23)</f>
        <v>43007</v>
      </c>
      <c r="U462" s="288">
        <f t="shared" si="28"/>
        <v>71</v>
      </c>
      <c r="V462" s="286" t="str">
        <f t="shared" si="31"/>
        <v/>
      </c>
      <c r="W462" s="286"/>
      <c r="X462" s="289">
        <f>IFERROR(INDEX(Rainfall_Dry!$O$2:$O$217,MATCH(B462, Rainfall_Dry!$A$2:$A$217,0)),"")</f>
        <v>6.900000125</v>
      </c>
      <c r="Y462" s="270">
        <v>54.080969906906262</v>
      </c>
      <c r="Z462" s="270">
        <v>21.264484651351896</v>
      </c>
      <c r="AA462" s="270">
        <v>24.654545441741845</v>
      </c>
      <c r="AB462" s="271" t="s">
        <v>2691</v>
      </c>
      <c r="AC462" s="270">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f>IFERROR(AVERAGE('Dry_Litterbag Placem_Collection'!O23,'Dry_Litterbag Placem_Collection'!R23),"")</f>
        <v>13.2</v>
      </c>
      <c r="AI462" s="290">
        <f>IFERROR(AVERAGE('Dry_Litterbag Placem_Collection'!N23,'Dry_Litterbag Placem_Collection'!Q23),"")</f>
        <v>26.1</v>
      </c>
      <c r="AJ462" s="289">
        <f>INDEX(Coordinates!$B$2:$B$197,MATCH(G462,Coordinates!$J$2:$J$197,0))</f>
        <v>-3.3854019919999998</v>
      </c>
      <c r="AK462" s="289">
        <f>INDEX(Coordinates!$C$2:$C$197,MATCH(G462,Coordinates!$J$2:$J$197,0))</f>
        <v>34.81894604</v>
      </c>
      <c r="AL462" s="289" t="str">
        <f>IF(ISNUMBER(SEARCH("C", 'Dry_Litterbag Placem_Collection'!U23)),"YES","")</f>
        <v/>
      </c>
      <c r="AM462" s="289" t="str">
        <f>IF(ISNUMBER(SEARCH("H", 'Dry_Litterbag Placem_Collection'!U23)),"YES","")</f>
        <v/>
      </c>
      <c r="AN462" s="289" t="str">
        <f>IF(ISNUMBER(SEARCH("R", 'Dry_Litterbag Placem_Collection'!U23)),"YES","")</f>
        <v/>
      </c>
    </row>
    <row r="463" spans="1:40" ht="15" customHeight="1">
      <c r="A463" s="281" t="s">
        <v>2677</v>
      </c>
      <c r="B463" s="282">
        <f>'Dry_Litterbag Placem_Collection'!A24</f>
        <v>22</v>
      </c>
      <c r="C463" s="282" t="str">
        <f>'Dry_Litterbag Placem_Collection'!B24</f>
        <v>Makao</v>
      </c>
      <c r="D463" s="282" t="s">
        <v>2677</v>
      </c>
      <c r="E463" s="282" t="s">
        <v>2678</v>
      </c>
      <c r="F463" s="282">
        <v>3</v>
      </c>
      <c r="G463" s="283" t="str">
        <f>'Dry_Litterbag Placem_Collection'!C24</f>
        <v>Dry_Ag3_T6</v>
      </c>
      <c r="H463" s="293" t="s">
        <v>3672</v>
      </c>
      <c r="I463" s="285" t="s">
        <v>1147</v>
      </c>
      <c r="J463" s="282" t="str">
        <f>IF(ISBLANK('Dry_Litterbag Placem_Collection'!L24),"","G"&amp;""&amp;'Dry_Litterbag Placem_Collection'!L24)</f>
        <v>G750</v>
      </c>
      <c r="K463" s="286">
        <f>IFERROR(INDEX('Green_rooibos initial weight'!$C$5:$C$1749,MATCH(J463, 'Green_rooibos initial weight'!$A$5:$A$1749,0)),"")</f>
        <v>1.966</v>
      </c>
      <c r="L463" s="286">
        <f t="shared" si="29"/>
        <v>1.7161999999999999</v>
      </c>
      <c r="M463" s="291"/>
      <c r="N463" s="291"/>
      <c r="O463" s="286">
        <f>IF(IFERROR(INDEX('Both teabags AfterDry'!$D$3:$D$900,MATCH(J463,'Both teabags AfterDry'!$A$3:$A$900,0)),"")="","",(IFERROR(INDEX('Both teabags AfterDry'!$D$3:$D$900,MATCH(J463,'Both teabags AfterDry'!$A$3:$A$900,0)),"")))</f>
        <v>1.3833</v>
      </c>
      <c r="P463" s="286">
        <f t="shared" si="30"/>
        <v>1.2326999999999999</v>
      </c>
      <c r="Q463" s="291"/>
      <c r="R463" s="291"/>
      <c r="S463" s="287">
        <f>'Dry_Litterbag Placem_Collection'!E24</f>
        <v>42936</v>
      </c>
      <c r="T463" s="287">
        <f>IF('Dry_Litterbag Placem_Collection'!G24="","",'Dry_Litterbag Placem_Collection'!G24)</f>
        <v>43007</v>
      </c>
      <c r="U463" s="288">
        <f t="shared" si="28"/>
        <v>71</v>
      </c>
      <c r="V463" s="286">
        <f t="shared" si="31"/>
        <v>0.48350000000000004</v>
      </c>
      <c r="W463" s="286"/>
      <c r="X463" s="289">
        <f>IFERROR(INDEX(Rainfall_Dry!$O$2:$O$217,MATCH(B463, Rainfall_Dry!$A$2:$A$217,0)),"")</f>
        <v>6.900000125</v>
      </c>
      <c r="Y463" s="270">
        <v>54.080969906906262</v>
      </c>
      <c r="Z463" s="270">
        <v>21.264484651351896</v>
      </c>
      <c r="AA463" s="270">
        <v>24.654545441741845</v>
      </c>
      <c r="AB463" s="271" t="s">
        <v>2691</v>
      </c>
      <c r="AC463" s="270">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f>IFERROR(AVERAGE('Dry_Litterbag Placem_Collection'!O24,'Dry_Litterbag Placem_Collection'!R24),"")</f>
        <v>19.05</v>
      </c>
      <c r="AI463" s="290">
        <f>IFERROR(AVERAGE('Dry_Litterbag Placem_Collection'!N24,'Dry_Litterbag Placem_Collection'!Q24),"")</f>
        <v>25.75</v>
      </c>
      <c r="AJ463" s="289">
        <f>INDEX(Coordinates!$B$2:$B$197,MATCH(G463,Coordinates!$J$2:$J$197,0))</f>
        <v>-3.3854470029999999</v>
      </c>
      <c r="AK463" s="289">
        <f>INDEX(Coordinates!$C$2:$C$197,MATCH(G463,Coordinates!$J$2:$J$197,0))</f>
        <v>34.818946959999998</v>
      </c>
      <c r="AL463" s="289" t="str">
        <f>IF(ISNUMBER(SEARCH("C", 'Dry_Litterbag Placem_Collection'!U24)),"YES","")</f>
        <v/>
      </c>
      <c r="AM463" s="289" t="str">
        <f>IF(ISNUMBER(SEARCH("H", 'Dry_Litterbag Placem_Collection'!U24)),"YES","")</f>
        <v/>
      </c>
      <c r="AN463" s="289" t="str">
        <f>IF(ISNUMBER(SEARCH("R", 'Dry_Litterbag Placem_Collection'!U24)),"YES","")</f>
        <v/>
      </c>
    </row>
    <row r="464" spans="1:40" ht="15" customHeight="1">
      <c r="A464" s="281" t="s">
        <v>2677</v>
      </c>
      <c r="B464" s="282">
        <f>'Dry_Litterbag Placem_Collection'!A25</f>
        <v>23</v>
      </c>
      <c r="C464" s="282" t="str">
        <f>'Dry_Litterbag Placem_Collection'!B25</f>
        <v>Makao</v>
      </c>
      <c r="D464" s="282" t="s">
        <v>2677</v>
      </c>
      <c r="E464" s="282" t="s">
        <v>2678</v>
      </c>
      <c r="F464" s="282">
        <v>3</v>
      </c>
      <c r="G464" s="283" t="str">
        <f>'Dry_Litterbag Placem_Collection'!C25</f>
        <v>Dry_Ag3_T7</v>
      </c>
      <c r="H464" s="293" t="s">
        <v>3672</v>
      </c>
      <c r="I464" s="285" t="s">
        <v>1147</v>
      </c>
      <c r="J464" s="282" t="str">
        <f>IF(ISBLANK('Dry_Litterbag Placem_Collection'!L25),"","G"&amp;""&amp;'Dry_Litterbag Placem_Collection'!L25)</f>
        <v/>
      </c>
      <c r="K464" s="286" t="str">
        <f>IFERROR(INDEX('Green_rooibos initial weight'!$C$5:$C$1749,MATCH(J464, 'Green_rooibos initial weight'!$A$5:$A$1749,0)),"")</f>
        <v/>
      </c>
      <c r="L464" s="286" t="str">
        <f t="shared" si="29"/>
        <v/>
      </c>
      <c r="M464" s="291"/>
      <c r="N464" s="291"/>
      <c r="O464" s="286" t="str">
        <f>IF(IFERROR(INDEX('Both teabags AfterDry'!$D$3:$D$900,MATCH(J464,'Both teabags AfterDry'!$A$3:$A$900,0)),"")="","",(IFERROR(INDEX('Both teabags AfterDry'!$D$3:$D$900,MATCH(J464,'Both teabags AfterDry'!$A$3:$A$900,0)),"")))</f>
        <v/>
      </c>
      <c r="P464" s="286" t="str">
        <f t="shared" si="30"/>
        <v/>
      </c>
      <c r="Q464" s="291"/>
      <c r="R464" s="291"/>
      <c r="S464" s="287">
        <f>'Dry_Litterbag Placem_Collection'!E25</f>
        <v>0</v>
      </c>
      <c r="T464" s="287" t="str">
        <f>IF('Dry_Litterbag Placem_Collection'!G25="","",'Dry_Litterbag Placem_Collection'!G25)</f>
        <v/>
      </c>
      <c r="U464" s="288" t="str">
        <f t="shared" si="28"/>
        <v/>
      </c>
      <c r="V464" s="286" t="str">
        <f t="shared" si="31"/>
        <v/>
      </c>
      <c r="W464" s="286"/>
      <c r="X464" s="289" t="str">
        <f>IFERROR(INDEX(Rainfall_Dry!$O$2:$O$217,MATCH(B464, Rainfall_Dry!$A$2:$A$217,0)),"")</f>
        <v/>
      </c>
      <c r="Y464" s="270">
        <v>54.080969906906262</v>
      </c>
      <c r="Z464" s="270">
        <v>21.264484651351896</v>
      </c>
      <c r="AA464" s="270">
        <v>24.654545441741845</v>
      </c>
      <c r="AB464" s="271" t="s">
        <v>2691</v>
      </c>
      <c r="AC464" s="270">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t="str">
        <f>IFERROR(AVERAGE('Dry_Litterbag Placem_Collection'!O25,'Dry_Litterbag Placem_Collection'!R25),"")</f>
        <v/>
      </c>
      <c r="AI464" s="290" t="str">
        <f>IFERROR(AVERAGE('Dry_Litterbag Placem_Collection'!N25,'Dry_Litterbag Placem_Collection'!Q25),"")</f>
        <v/>
      </c>
      <c r="AJ464" s="289">
        <f>INDEX(Coordinates!$B$2:$B$197,MATCH(G464,Coordinates!$J$2:$J$197,0))</f>
        <v>-3.3854200130000001</v>
      </c>
      <c r="AK464" s="289">
        <f>INDEX(Coordinates!$C$2:$C$197,MATCH(G464,Coordinates!$J$2:$J$197,0))</f>
        <v>34.818856019999998</v>
      </c>
      <c r="AL464" s="289" t="str">
        <f>IF(ISNUMBER(SEARCH("C", 'Dry_Litterbag Placem_Collection'!U25)),"YES","")</f>
        <v/>
      </c>
      <c r="AM464" s="289" t="str">
        <f>IF(ISNUMBER(SEARCH("H", 'Dry_Litterbag Placem_Collection'!U25)),"YES","")</f>
        <v/>
      </c>
      <c r="AN464" s="289" t="str">
        <f>IF(ISNUMBER(SEARCH("R", 'Dry_Litterbag Placem_Collection'!U25)),"YES","")</f>
        <v/>
      </c>
    </row>
    <row r="465" spans="1:40" ht="15" customHeight="1">
      <c r="A465" s="281" t="s">
        <v>2677</v>
      </c>
      <c r="B465" s="282">
        <f>'Dry_Litterbag Placem_Collection'!A26</f>
        <v>24</v>
      </c>
      <c r="C465" s="282" t="str">
        <f>'Dry_Litterbag Placem_Collection'!B26</f>
        <v>Makao</v>
      </c>
      <c r="D465" s="282" t="s">
        <v>2677</v>
      </c>
      <c r="E465" s="282" t="s">
        <v>2678</v>
      </c>
      <c r="F465" s="282">
        <v>3</v>
      </c>
      <c r="G465" s="283" t="str">
        <f>'Dry_Litterbag Placem_Collection'!C26</f>
        <v>Dry_Ag3_T8</v>
      </c>
      <c r="H465" s="293" t="s">
        <v>3672</v>
      </c>
      <c r="I465" s="285" t="s">
        <v>1147</v>
      </c>
      <c r="J465" s="282" t="str">
        <f>IF(ISBLANK('Dry_Litterbag Placem_Collection'!L26),"","G"&amp;""&amp;'Dry_Litterbag Placem_Collection'!L26)</f>
        <v>G562</v>
      </c>
      <c r="K465" s="286">
        <f>IFERROR(INDEX('Green_rooibos initial weight'!$C$5:$C$1749,MATCH(J465, 'Green_rooibos initial weight'!$A$5:$A$1749,0)),"")</f>
        <v>2.1419999999999999</v>
      </c>
      <c r="L465" s="286">
        <f t="shared" si="29"/>
        <v>1.8921999999999999</v>
      </c>
      <c r="M465" s="291"/>
      <c r="N465" s="291"/>
      <c r="O465" s="286">
        <f>IF(IFERROR(INDEX('Both teabags AfterDry'!$D$3:$D$900,MATCH(J465,'Both teabags AfterDry'!$A$3:$A$900,0)),"")="","",(IFERROR(INDEX('Both teabags AfterDry'!$D$3:$D$900,MATCH(J465,'Both teabags AfterDry'!$A$3:$A$900,0)),"")))</f>
        <v>1.8862000000000001</v>
      </c>
      <c r="P465" s="286">
        <f t="shared" si="30"/>
        <v>1.7356</v>
      </c>
      <c r="Q465" s="291"/>
      <c r="R465" s="291"/>
      <c r="S465" s="287">
        <f>'Dry_Litterbag Placem_Collection'!E26</f>
        <v>42936</v>
      </c>
      <c r="T465" s="287">
        <f>IF('Dry_Litterbag Placem_Collection'!G26="","",'Dry_Litterbag Placem_Collection'!G26)</f>
        <v>43007</v>
      </c>
      <c r="U465" s="288">
        <f t="shared" si="28"/>
        <v>71</v>
      </c>
      <c r="V465" s="286">
        <f t="shared" si="31"/>
        <v>0.15659999999999985</v>
      </c>
      <c r="W465" s="286"/>
      <c r="X465" s="289">
        <f>IFERROR(INDEX(Rainfall_Dry!$O$2:$O$217,MATCH(B465, Rainfall_Dry!$A$2:$A$217,0)),"")</f>
        <v>6.900000125</v>
      </c>
      <c r="Y465" s="270">
        <v>54.080969906906262</v>
      </c>
      <c r="Z465" s="270">
        <v>21.264484651351896</v>
      </c>
      <c r="AA465" s="270">
        <v>24.654545441741845</v>
      </c>
      <c r="AB465" s="271" t="s">
        <v>2691</v>
      </c>
      <c r="AC465" s="270">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f>IFERROR(AVERAGE('Dry_Litterbag Placem_Collection'!O26,'Dry_Litterbag Placem_Collection'!R26),"")</f>
        <v>15.6</v>
      </c>
      <c r="AI465" s="290">
        <f>IFERROR(AVERAGE('Dry_Litterbag Placem_Collection'!N26,'Dry_Litterbag Placem_Collection'!Q26),"")</f>
        <v>25.5</v>
      </c>
      <c r="AJ465" s="289">
        <f>INDEX(Coordinates!$B$2:$B$197,MATCH(G465,Coordinates!$J$2:$J$197,0))</f>
        <v>-3.3853829649999998</v>
      </c>
      <c r="AK465" s="289">
        <f>INDEX(Coordinates!$C$2:$C$197,MATCH(G465,Coordinates!$J$2:$J$197,0))</f>
        <v>34.818877980000003</v>
      </c>
      <c r="AL465" s="289" t="str">
        <f>IF(ISNUMBER(SEARCH("C", 'Dry_Litterbag Placem_Collection'!U26)),"YES","")</f>
        <v/>
      </c>
      <c r="AM465" s="289" t="str">
        <f>IF(ISNUMBER(SEARCH("H", 'Dry_Litterbag Placem_Collection'!U26)),"YES","")</f>
        <v/>
      </c>
      <c r="AN465" s="289" t="str">
        <f>IF(ISNUMBER(SEARCH("R", 'Dry_Litterbag Placem_Collection'!U26)),"YES","")</f>
        <v/>
      </c>
    </row>
    <row r="466" spans="1:40" ht="15" customHeight="1">
      <c r="A466" s="281" t="s">
        <v>2677</v>
      </c>
      <c r="B466" s="282">
        <f>'Dry_Litterbag Placem_Collection'!A27</f>
        <v>25</v>
      </c>
      <c r="C466" s="282" t="str">
        <f>'Dry_Litterbag Placem_Collection'!B27</f>
        <v>Makao</v>
      </c>
      <c r="D466" s="282" t="s">
        <v>2677</v>
      </c>
      <c r="E466" s="282" t="s">
        <v>2678</v>
      </c>
      <c r="F466" s="282">
        <v>4</v>
      </c>
      <c r="G466" s="283" t="str">
        <f>'Dry_Litterbag Placem_Collection'!C27</f>
        <v>Dry_Ag4_T1</v>
      </c>
      <c r="H466" s="293" t="s">
        <v>3672</v>
      </c>
      <c r="I466" s="285" t="s">
        <v>1147</v>
      </c>
      <c r="J466" s="282" t="str">
        <f>IF(ISBLANK('Dry_Litterbag Placem_Collection'!L27),"","G"&amp;""&amp;'Dry_Litterbag Placem_Collection'!L27)</f>
        <v>G156</v>
      </c>
      <c r="K466" s="286">
        <f>IFERROR(INDEX('Green_rooibos initial weight'!$C$5:$C$1749,MATCH(J466, 'Green_rooibos initial weight'!$A$5:$A$1749,0)),"")</f>
        <v>1.944</v>
      </c>
      <c r="L466" s="286">
        <f t="shared" si="29"/>
        <v>1.6941999999999999</v>
      </c>
      <c r="M466" s="291"/>
      <c r="N466" s="291"/>
      <c r="O466" s="286">
        <f>IF(IFERROR(INDEX('Both teabags AfterDry'!$D$3:$D$900,MATCH(J466,'Both teabags AfterDry'!$A$3:$A$900,0)),"")="","",(IFERROR(INDEX('Both teabags AfterDry'!$D$3:$D$900,MATCH(J466,'Both teabags AfterDry'!$A$3:$A$900,0)),"")))</f>
        <v>1.8079000000000001</v>
      </c>
      <c r="P466" s="286">
        <f t="shared" si="30"/>
        <v>1.6573</v>
      </c>
      <c r="Q466" s="291"/>
      <c r="R466" s="291"/>
      <c r="S466" s="287">
        <f>'Dry_Litterbag Placem_Collection'!E27</f>
        <v>42936</v>
      </c>
      <c r="T466" s="287">
        <f>IF('Dry_Litterbag Placem_Collection'!G27="","",'Dry_Litterbag Placem_Collection'!G27)</f>
        <v>43007</v>
      </c>
      <c r="U466" s="288">
        <f t="shared" si="28"/>
        <v>71</v>
      </c>
      <c r="V466" s="286">
        <f t="shared" si="31"/>
        <v>3.6899999999999933E-2</v>
      </c>
      <c r="W466" s="286"/>
      <c r="X466" s="289">
        <f>IFERROR(INDEX(Rainfall_Dry!$O$2:$O$217,MATCH(B466, Rainfall_Dry!$A$2:$A$217,0)),"")</f>
        <v>6.900000125</v>
      </c>
      <c r="Y466" s="270">
        <v>51.960000000000008</v>
      </c>
      <c r="Z466" s="270">
        <v>18.919999999999995</v>
      </c>
      <c r="AA466" s="270">
        <v>29.120000000000005</v>
      </c>
      <c r="AB466" s="271" t="s">
        <v>2691</v>
      </c>
      <c r="AC466" s="270">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f>IFERROR(AVERAGE('Dry_Litterbag Placem_Collection'!O27,'Dry_Litterbag Placem_Collection'!R27),"")</f>
        <v>9.85</v>
      </c>
      <c r="AI466" s="290">
        <f>IFERROR(AVERAGE('Dry_Litterbag Placem_Collection'!N27,'Dry_Litterbag Placem_Collection'!Q27),"")</f>
        <v>25.4</v>
      </c>
      <c r="AJ466" s="289">
        <f>INDEX(Coordinates!$B$2:$B$197,MATCH(G466,Coordinates!$J$2:$J$197,0))</f>
        <v>-3.3849129919999998</v>
      </c>
      <c r="AK466" s="289">
        <f>INDEX(Coordinates!$C$2:$C$197,MATCH(G466,Coordinates!$J$2:$J$197,0))</f>
        <v>34.818899020000003</v>
      </c>
      <c r="AL466" s="289" t="str">
        <f>IF(ISNUMBER(SEARCH("C", 'Dry_Litterbag Placem_Collection'!U27)),"YES","")</f>
        <v/>
      </c>
      <c r="AM466" s="289" t="str">
        <f>IF(ISNUMBER(SEARCH("H", 'Dry_Litterbag Placem_Collection'!U27)),"YES","")</f>
        <v/>
      </c>
      <c r="AN466" s="289" t="str">
        <f>IF(ISNUMBER(SEARCH("R", 'Dry_Litterbag Placem_Collection'!U27)),"YES","")</f>
        <v/>
      </c>
    </row>
    <row r="467" spans="1:40" ht="15" customHeight="1">
      <c r="A467" s="281" t="s">
        <v>2677</v>
      </c>
      <c r="B467" s="282">
        <f>'Dry_Litterbag Placem_Collection'!A28</f>
        <v>26</v>
      </c>
      <c r="C467" s="282" t="str">
        <f>'Dry_Litterbag Placem_Collection'!B28</f>
        <v>Makao</v>
      </c>
      <c r="D467" s="282" t="s">
        <v>2677</v>
      </c>
      <c r="E467" s="282" t="s">
        <v>2678</v>
      </c>
      <c r="F467" s="282">
        <v>4</v>
      </c>
      <c r="G467" s="283" t="str">
        <f>'Dry_Litterbag Placem_Collection'!C28</f>
        <v>Dry_Ag4_T2</v>
      </c>
      <c r="H467" s="293" t="s">
        <v>3672</v>
      </c>
      <c r="I467" s="285" t="s">
        <v>1147</v>
      </c>
      <c r="J467" s="282" t="str">
        <f>IF(ISBLANK('Dry_Litterbag Placem_Collection'!L28),"","G"&amp;""&amp;'Dry_Litterbag Placem_Collection'!L28)</f>
        <v>G555</v>
      </c>
      <c r="K467" s="286">
        <f>IFERROR(INDEX('Green_rooibos initial weight'!$C$5:$C$1749,MATCH(J467, 'Green_rooibos initial weight'!$A$5:$A$1749,0)),"")</f>
        <v>2.1469999999999998</v>
      </c>
      <c r="L467" s="286">
        <f t="shared" si="29"/>
        <v>1.8971999999999998</v>
      </c>
      <c r="M467" s="291"/>
      <c r="N467" s="291"/>
      <c r="O467" s="286">
        <f>IF(IFERROR(INDEX('Both teabags AfterDry'!$D$3:$D$900,MATCH(J467,'Both teabags AfterDry'!$A$3:$A$900,0)),"")="","",(IFERROR(INDEX('Both teabags AfterDry'!$D$3:$D$900,MATCH(J467,'Both teabags AfterDry'!$A$3:$A$900,0)),"")))</f>
        <v>2.0030000000000001</v>
      </c>
      <c r="P467" s="286">
        <f t="shared" si="30"/>
        <v>1.8524</v>
      </c>
      <c r="Q467" s="291"/>
      <c r="R467" s="291"/>
      <c r="S467" s="287">
        <f>'Dry_Litterbag Placem_Collection'!E28</f>
        <v>42936</v>
      </c>
      <c r="T467" s="287">
        <f>IF('Dry_Litterbag Placem_Collection'!G28="","",'Dry_Litterbag Placem_Collection'!G28)</f>
        <v>43007</v>
      </c>
      <c r="U467" s="288">
        <f t="shared" si="28"/>
        <v>71</v>
      </c>
      <c r="V467" s="286">
        <f t="shared" si="31"/>
        <v>4.4799999999999729E-2</v>
      </c>
      <c r="W467" s="286"/>
      <c r="X467" s="289">
        <f>IFERROR(INDEX(Rainfall_Dry!$O$2:$O$217,MATCH(B467, Rainfall_Dry!$A$2:$A$217,0)),"")</f>
        <v>6.900000125</v>
      </c>
      <c r="Y467" s="270">
        <v>51.960000000000008</v>
      </c>
      <c r="Z467" s="270">
        <v>18.919999999999995</v>
      </c>
      <c r="AA467" s="270">
        <v>29.120000000000005</v>
      </c>
      <c r="AB467" s="271" t="s">
        <v>2691</v>
      </c>
      <c r="AC467" s="270">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f>IFERROR(AVERAGE('Dry_Litterbag Placem_Collection'!O28,'Dry_Litterbag Placem_Collection'!R28),"")</f>
        <v>8.1</v>
      </c>
      <c r="AI467" s="290">
        <f>IFERROR(AVERAGE('Dry_Litterbag Placem_Collection'!N28,'Dry_Litterbag Placem_Collection'!Q28),"")</f>
        <v>25.85</v>
      </c>
      <c r="AJ467" s="289">
        <f>INDEX(Coordinates!$B$2:$B$197,MATCH(G467,Coordinates!$J$2:$J$197,0))</f>
        <v>-3.3849689999999999</v>
      </c>
      <c r="AK467" s="289">
        <f>INDEX(Coordinates!$C$2:$C$197,MATCH(G467,Coordinates!$J$2:$J$197,0))</f>
        <v>34.818908</v>
      </c>
      <c r="AL467" s="289" t="str">
        <f>IF(ISNUMBER(SEARCH("C", 'Dry_Litterbag Placem_Collection'!U28)),"YES","")</f>
        <v/>
      </c>
      <c r="AM467" s="289" t="str">
        <f>IF(ISNUMBER(SEARCH("H", 'Dry_Litterbag Placem_Collection'!U28)),"YES","")</f>
        <v/>
      </c>
      <c r="AN467" s="289" t="str">
        <f>IF(ISNUMBER(SEARCH("R", 'Dry_Litterbag Placem_Collection'!U28)),"YES","")</f>
        <v/>
      </c>
    </row>
    <row r="468" spans="1:40" ht="15" customHeight="1">
      <c r="A468" s="281" t="s">
        <v>2677</v>
      </c>
      <c r="B468" s="282">
        <f>'Dry_Litterbag Placem_Collection'!A29</f>
        <v>27</v>
      </c>
      <c r="C468" s="282" t="str">
        <f>'Dry_Litterbag Placem_Collection'!B29</f>
        <v>Makao</v>
      </c>
      <c r="D468" s="282" t="s">
        <v>2677</v>
      </c>
      <c r="E468" s="282" t="s">
        <v>2678</v>
      </c>
      <c r="F468" s="282">
        <v>4</v>
      </c>
      <c r="G468" s="283" t="str">
        <f>'Dry_Litterbag Placem_Collection'!C29</f>
        <v>Dry_Ag4_T3</v>
      </c>
      <c r="H468" s="293" t="s">
        <v>3672</v>
      </c>
      <c r="I468" s="285" t="s">
        <v>1147</v>
      </c>
      <c r="J468" s="282" t="str">
        <f>IF(ISBLANK('Dry_Litterbag Placem_Collection'!L29),"","G"&amp;""&amp;'Dry_Litterbag Placem_Collection'!L29)</f>
        <v>G378</v>
      </c>
      <c r="K468" s="286">
        <f>IFERROR(INDEX('Green_rooibos initial weight'!$C$5:$C$1749,MATCH(J468, 'Green_rooibos initial weight'!$A$5:$A$1749,0)),"")</f>
        <v>2.0830000000000002</v>
      </c>
      <c r="L468" s="286">
        <f t="shared" si="29"/>
        <v>1.8332000000000002</v>
      </c>
      <c r="M468" s="291"/>
      <c r="N468" s="291"/>
      <c r="O468" s="286" t="str">
        <f>IF(IFERROR(INDEX('Both teabags AfterDry'!$D$3:$D$900,MATCH(J468,'Both teabags AfterDry'!$A$3:$A$900,0)),"")="","",(IFERROR(INDEX('Both teabags AfterDry'!$D$3:$D$900,MATCH(J468,'Both teabags AfterDry'!$A$3:$A$900,0)),"")))</f>
        <v/>
      </c>
      <c r="P468" s="286" t="str">
        <f t="shared" si="30"/>
        <v/>
      </c>
      <c r="Q468" s="291"/>
      <c r="R468" s="291"/>
      <c r="S468" s="287">
        <f>'Dry_Litterbag Placem_Collection'!E29</f>
        <v>42936</v>
      </c>
      <c r="T468" s="287">
        <f>IF('Dry_Litterbag Placem_Collection'!G29="","",'Dry_Litterbag Placem_Collection'!G29)</f>
        <v>43007</v>
      </c>
      <c r="U468" s="288">
        <f t="shared" si="28"/>
        <v>71</v>
      </c>
      <c r="V468" s="286" t="str">
        <f t="shared" si="31"/>
        <v/>
      </c>
      <c r="W468" s="286"/>
      <c r="X468" s="289">
        <f>IFERROR(INDEX(Rainfall_Dry!$O$2:$O$217,MATCH(B468, Rainfall_Dry!$A$2:$A$217,0)),"")</f>
        <v>6.900000125</v>
      </c>
      <c r="Y468" s="270">
        <v>51.960000000000008</v>
      </c>
      <c r="Z468" s="270">
        <v>18.919999999999995</v>
      </c>
      <c r="AA468" s="270">
        <v>29.120000000000005</v>
      </c>
      <c r="AB468" s="271" t="s">
        <v>2691</v>
      </c>
      <c r="AC468" s="270">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f>IFERROR(AVERAGE('Dry_Litterbag Placem_Collection'!O29,'Dry_Litterbag Placem_Collection'!R29),"")</f>
        <v>14.1</v>
      </c>
      <c r="AI468" s="290">
        <f>IFERROR(AVERAGE('Dry_Litterbag Placem_Collection'!N29,'Dry_Litterbag Placem_Collection'!Q29),"")</f>
        <v>26.15</v>
      </c>
      <c r="AJ468" s="289">
        <f>INDEX(Coordinates!$B$2:$B$197,MATCH(G468,Coordinates!$J$2:$J$197,0))</f>
        <v>-3.3849350359999999</v>
      </c>
      <c r="AK468" s="289">
        <f>INDEX(Coordinates!$C$2:$C$197,MATCH(G468,Coordinates!$J$2:$J$197,0))</f>
        <v>34.818943019999999</v>
      </c>
      <c r="AL468" s="289" t="str">
        <f>IF(ISNUMBER(SEARCH("C", 'Dry_Litterbag Placem_Collection'!U29)),"YES","")</f>
        <v/>
      </c>
      <c r="AM468" s="289" t="str">
        <f>IF(ISNUMBER(SEARCH("H", 'Dry_Litterbag Placem_Collection'!U29)),"YES","")</f>
        <v/>
      </c>
      <c r="AN468" s="289" t="str">
        <f>IF(ISNUMBER(SEARCH("R", 'Dry_Litterbag Placem_Collection'!U29)),"YES","")</f>
        <v/>
      </c>
    </row>
    <row r="469" spans="1:40" ht="15" customHeight="1">
      <c r="A469" s="281" t="s">
        <v>2677</v>
      </c>
      <c r="B469" s="282">
        <f>'Dry_Litterbag Placem_Collection'!A30</f>
        <v>28</v>
      </c>
      <c r="C469" s="282" t="str">
        <f>'Dry_Litterbag Placem_Collection'!B30</f>
        <v>Makao</v>
      </c>
      <c r="D469" s="282" t="s">
        <v>2677</v>
      </c>
      <c r="E469" s="282" t="s">
        <v>2678</v>
      </c>
      <c r="F469" s="282">
        <v>4</v>
      </c>
      <c r="G469" s="283" t="str">
        <f>'Dry_Litterbag Placem_Collection'!C30</f>
        <v>Dry_Ag4_T4</v>
      </c>
      <c r="H469" s="293" t="s">
        <v>3672</v>
      </c>
      <c r="I469" s="285" t="s">
        <v>1147</v>
      </c>
      <c r="J469" s="282" t="str">
        <f>IF(ISBLANK('Dry_Litterbag Placem_Collection'!L30),"","G"&amp;""&amp;'Dry_Litterbag Placem_Collection'!L30)</f>
        <v>G46</v>
      </c>
      <c r="K469" s="286">
        <f>IFERROR(INDEX('Green_rooibos initial weight'!$C$5:$C$1749,MATCH(J469, 'Green_rooibos initial weight'!$A$5:$A$1749,0)),"")</f>
        <v>1.895</v>
      </c>
      <c r="L469" s="286">
        <f t="shared" si="29"/>
        <v>1.6452</v>
      </c>
      <c r="M469" s="291"/>
      <c r="N469" s="291"/>
      <c r="O469" s="286">
        <f>IF(IFERROR(INDEX('Both teabags AfterDry'!$D$3:$D$900,MATCH(J469,'Both teabags AfterDry'!$A$3:$A$900,0)),"")="","",(IFERROR(INDEX('Both teabags AfterDry'!$D$3:$D$900,MATCH(J469,'Both teabags AfterDry'!$A$3:$A$900,0)),"")))</f>
        <v>1.5884</v>
      </c>
      <c r="P469" s="286">
        <f t="shared" si="30"/>
        <v>1.4378</v>
      </c>
      <c r="Q469" s="291"/>
      <c r="R469" s="291"/>
      <c r="S469" s="287">
        <f>'Dry_Litterbag Placem_Collection'!E30</f>
        <v>42936</v>
      </c>
      <c r="T469" s="287">
        <f>IF('Dry_Litterbag Placem_Collection'!G30="","",'Dry_Litterbag Placem_Collection'!G30)</f>
        <v>43007</v>
      </c>
      <c r="U469" s="288">
        <f t="shared" si="28"/>
        <v>71</v>
      </c>
      <c r="V469" s="286">
        <f t="shared" si="31"/>
        <v>0.20740000000000003</v>
      </c>
      <c r="W469" s="286"/>
      <c r="X469" s="289">
        <f>IFERROR(INDEX(Rainfall_Dry!$O$2:$O$217,MATCH(B469, Rainfall_Dry!$A$2:$A$217,0)),"")</f>
        <v>6.900000125</v>
      </c>
      <c r="Y469" s="270">
        <v>51.960000000000008</v>
      </c>
      <c r="Z469" s="270">
        <v>18.919999999999995</v>
      </c>
      <c r="AA469" s="270">
        <v>29.120000000000005</v>
      </c>
      <c r="AB469" s="271" t="s">
        <v>2691</v>
      </c>
      <c r="AC469" s="270">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f>IFERROR(AVERAGE('Dry_Litterbag Placem_Collection'!O30,'Dry_Litterbag Placem_Collection'!R30),"")</f>
        <v>9.1000000000000014</v>
      </c>
      <c r="AI469" s="290">
        <f>IFERROR(AVERAGE('Dry_Litterbag Placem_Collection'!N30,'Dry_Litterbag Placem_Collection'!Q30),"")</f>
        <v>25.700000000000003</v>
      </c>
      <c r="AJ469" s="289">
        <f>INDEX(Coordinates!$B$2:$B$197,MATCH(G469,Coordinates!$J$2:$J$197,0))</f>
        <v>-3.3850070369999998</v>
      </c>
      <c r="AK469" s="289">
        <f>INDEX(Coordinates!$C$2:$C$197,MATCH(G469,Coordinates!$J$2:$J$197,0))</f>
        <v>34.818888960000002</v>
      </c>
      <c r="AL469" s="289" t="str">
        <f>IF(ISNUMBER(SEARCH("C", 'Dry_Litterbag Placem_Collection'!U30)),"YES","")</f>
        <v/>
      </c>
      <c r="AM469" s="289" t="str">
        <f>IF(ISNUMBER(SEARCH("H", 'Dry_Litterbag Placem_Collection'!U30)),"YES","")</f>
        <v/>
      </c>
      <c r="AN469" s="289" t="str">
        <f>IF(ISNUMBER(SEARCH("R", 'Dry_Litterbag Placem_Collection'!U30)),"YES","")</f>
        <v/>
      </c>
    </row>
    <row r="470" spans="1:40" ht="15" customHeight="1">
      <c r="A470" s="281" t="s">
        <v>2677</v>
      </c>
      <c r="B470" s="282">
        <f>'Dry_Litterbag Placem_Collection'!A31</f>
        <v>29</v>
      </c>
      <c r="C470" s="282" t="str">
        <f>'Dry_Litterbag Placem_Collection'!B31</f>
        <v>Makao</v>
      </c>
      <c r="D470" s="282" t="s">
        <v>2677</v>
      </c>
      <c r="E470" s="282" t="s">
        <v>2678</v>
      </c>
      <c r="F470" s="282">
        <v>4</v>
      </c>
      <c r="G470" s="283" t="str">
        <f>'Dry_Litterbag Placem_Collection'!C31</f>
        <v>Dry_Ag4_T5</v>
      </c>
      <c r="H470" s="293" t="s">
        <v>3672</v>
      </c>
      <c r="I470" s="285" t="s">
        <v>1147</v>
      </c>
      <c r="J470" s="282" t="str">
        <f>IF(ISBLANK('Dry_Litterbag Placem_Collection'!L31),"","G"&amp;""&amp;'Dry_Litterbag Placem_Collection'!L31)</f>
        <v>G397</v>
      </c>
      <c r="K470" s="286">
        <f>IFERROR(INDEX('Green_rooibos initial weight'!$C$5:$C$1749,MATCH(J470, 'Green_rooibos initial weight'!$A$5:$A$1749,0)),"")</f>
        <v>1.968</v>
      </c>
      <c r="L470" s="286">
        <f t="shared" si="29"/>
        <v>1.7181999999999999</v>
      </c>
      <c r="M470" s="291"/>
      <c r="N470" s="291"/>
      <c r="O470" s="286">
        <f>IF(IFERROR(INDEX('Both teabags AfterDry'!$D$3:$D$900,MATCH(J470,'Both teabags AfterDry'!$A$3:$A$900,0)),"")="","",(IFERROR(INDEX('Both teabags AfterDry'!$D$3:$D$900,MATCH(J470,'Both teabags AfterDry'!$A$3:$A$900,0)),"")))</f>
        <v>1.7436</v>
      </c>
      <c r="P470" s="286">
        <f t="shared" si="30"/>
        <v>1.593</v>
      </c>
      <c r="Q470" s="291"/>
      <c r="R470" s="291"/>
      <c r="S470" s="287">
        <f>'Dry_Litterbag Placem_Collection'!E31</f>
        <v>42936</v>
      </c>
      <c r="T470" s="287">
        <f>IF('Dry_Litterbag Placem_Collection'!G31="","",'Dry_Litterbag Placem_Collection'!G31)</f>
        <v>43007</v>
      </c>
      <c r="U470" s="288">
        <f t="shared" si="28"/>
        <v>71</v>
      </c>
      <c r="V470" s="286">
        <f t="shared" si="31"/>
        <v>0.12519999999999998</v>
      </c>
      <c r="W470" s="286"/>
      <c r="X470" s="289">
        <f>IFERROR(INDEX(Rainfall_Dry!$O$2:$O$217,MATCH(B470, Rainfall_Dry!$A$2:$A$217,0)),"")</f>
        <v>6.900000125</v>
      </c>
      <c r="Y470" s="270">
        <v>51.960000000000008</v>
      </c>
      <c r="Z470" s="270">
        <v>18.919999999999995</v>
      </c>
      <c r="AA470" s="270">
        <v>29.120000000000005</v>
      </c>
      <c r="AB470" s="271" t="s">
        <v>2691</v>
      </c>
      <c r="AC470" s="270">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f>IFERROR(AVERAGE('Dry_Litterbag Placem_Collection'!O31,'Dry_Litterbag Placem_Collection'!R31),"")</f>
        <v>15.15</v>
      </c>
      <c r="AI470" s="290">
        <f>IFERROR(AVERAGE('Dry_Litterbag Placem_Collection'!N31,'Dry_Litterbag Placem_Collection'!Q31),"")</f>
        <v>25.65</v>
      </c>
      <c r="AJ470" s="289">
        <f>INDEX(Coordinates!$B$2:$B$197,MATCH(G470,Coordinates!$J$2:$J$197,0))</f>
        <v>-3.3849480280000002</v>
      </c>
      <c r="AK470" s="289">
        <f>INDEX(Coordinates!$C$2:$C$197,MATCH(G470,Coordinates!$J$2:$J$197,0))</f>
        <v>34.818854010000003</v>
      </c>
      <c r="AL470" s="289" t="str">
        <f>IF(ISNUMBER(SEARCH("C", 'Dry_Litterbag Placem_Collection'!U31)),"YES","")</f>
        <v/>
      </c>
      <c r="AM470" s="289" t="str">
        <f>IF(ISNUMBER(SEARCH("H", 'Dry_Litterbag Placem_Collection'!U31)),"YES","")</f>
        <v/>
      </c>
      <c r="AN470" s="289" t="str">
        <f>IF(ISNUMBER(SEARCH("R", 'Dry_Litterbag Placem_Collection'!U31)),"YES","")</f>
        <v/>
      </c>
    </row>
    <row r="471" spans="1:40" ht="15" customHeight="1">
      <c r="A471" s="281" t="s">
        <v>2677</v>
      </c>
      <c r="B471" s="282">
        <f>'Dry_Litterbag Placem_Collection'!A32</f>
        <v>30</v>
      </c>
      <c r="C471" s="282" t="str">
        <f>'Dry_Litterbag Placem_Collection'!B32</f>
        <v>Makao</v>
      </c>
      <c r="D471" s="282" t="s">
        <v>2677</v>
      </c>
      <c r="E471" s="282" t="s">
        <v>2678</v>
      </c>
      <c r="F471" s="282">
        <v>4</v>
      </c>
      <c r="G471" s="283" t="str">
        <f>'Dry_Litterbag Placem_Collection'!C32</f>
        <v>Dry_Ag4_T6</v>
      </c>
      <c r="H471" s="293" t="s">
        <v>3672</v>
      </c>
      <c r="I471" s="285" t="s">
        <v>1147</v>
      </c>
      <c r="J471" s="282" t="str">
        <f>IF(ISBLANK('Dry_Litterbag Placem_Collection'!L32),"","G"&amp;""&amp;'Dry_Litterbag Placem_Collection'!L32)</f>
        <v>G166</v>
      </c>
      <c r="K471" s="286">
        <f>IFERROR(INDEX('Green_rooibos initial weight'!$C$5:$C$1749,MATCH(J471, 'Green_rooibos initial weight'!$A$5:$A$1749,0)),"")</f>
        <v>2.032</v>
      </c>
      <c r="L471" s="286">
        <f t="shared" si="29"/>
        <v>1.7822</v>
      </c>
      <c r="M471" s="291"/>
      <c r="N471" s="291"/>
      <c r="O471" s="286">
        <f>IF(IFERROR(INDEX('Both teabags AfterDry'!$D$3:$D$900,MATCH(J471,'Both teabags AfterDry'!$A$3:$A$900,0)),"")="","",(IFERROR(INDEX('Both teabags AfterDry'!$D$3:$D$900,MATCH(J471,'Both teabags AfterDry'!$A$3:$A$900,0)),"")))</f>
        <v>1.8809</v>
      </c>
      <c r="P471" s="286">
        <f t="shared" si="30"/>
        <v>1.7302999999999999</v>
      </c>
      <c r="Q471" s="291"/>
      <c r="R471" s="291"/>
      <c r="S471" s="287">
        <f>'Dry_Litterbag Placem_Collection'!E32</f>
        <v>42936</v>
      </c>
      <c r="T471" s="287">
        <f>IF('Dry_Litterbag Placem_Collection'!G32="","",'Dry_Litterbag Placem_Collection'!G32)</f>
        <v>43007</v>
      </c>
      <c r="U471" s="288">
        <f t="shared" si="28"/>
        <v>71</v>
      </c>
      <c r="V471" s="286">
        <f t="shared" si="31"/>
        <v>5.1900000000000057E-2</v>
      </c>
      <c r="W471" s="286"/>
      <c r="X471" s="289">
        <f>IFERROR(INDEX(Rainfall_Dry!$O$2:$O$217,MATCH(B471, Rainfall_Dry!$A$2:$A$217,0)),"")</f>
        <v>6.900000125</v>
      </c>
      <c r="Y471" s="270">
        <v>51.960000000000008</v>
      </c>
      <c r="Z471" s="270">
        <v>18.919999999999995</v>
      </c>
      <c r="AA471" s="270">
        <v>29.120000000000005</v>
      </c>
      <c r="AB471" s="271" t="s">
        <v>2691</v>
      </c>
      <c r="AC471" s="270">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f>IFERROR(AVERAGE('Dry_Litterbag Placem_Collection'!O32,'Dry_Litterbag Placem_Collection'!R32),"")</f>
        <v>9.3000000000000007</v>
      </c>
      <c r="AI471" s="290">
        <f>IFERROR(AVERAGE('Dry_Litterbag Placem_Collection'!N32,'Dry_Litterbag Placem_Collection'!Q32),"")</f>
        <v>24</v>
      </c>
      <c r="AJ471" s="289">
        <f>INDEX(Coordinates!$B$2:$B$197,MATCH(G471,Coordinates!$J$2:$J$197,0))</f>
        <v>-3.38496496</v>
      </c>
      <c r="AK471" s="289">
        <f>INDEX(Coordinates!$C$2:$C$197,MATCH(G471,Coordinates!$J$2:$J$197,0))</f>
        <v>34.818790970000002</v>
      </c>
      <c r="AL471" s="289" t="str">
        <f>IF(ISNUMBER(SEARCH("C", 'Dry_Litterbag Placem_Collection'!U32)),"YES","")</f>
        <v/>
      </c>
      <c r="AM471" s="289" t="str">
        <f>IF(ISNUMBER(SEARCH("H", 'Dry_Litterbag Placem_Collection'!U32)),"YES","")</f>
        <v/>
      </c>
      <c r="AN471" s="289" t="str">
        <f>IF(ISNUMBER(SEARCH("R", 'Dry_Litterbag Placem_Collection'!U32)),"YES","")</f>
        <v/>
      </c>
    </row>
    <row r="472" spans="1:40" ht="15" customHeight="1">
      <c r="A472" s="281" t="s">
        <v>2677</v>
      </c>
      <c r="B472" s="282">
        <f>'Dry_Litterbag Placem_Collection'!A33</f>
        <v>31</v>
      </c>
      <c r="C472" s="282" t="str">
        <f>'Dry_Litterbag Placem_Collection'!B33</f>
        <v>Makao</v>
      </c>
      <c r="D472" s="282" t="s">
        <v>2677</v>
      </c>
      <c r="E472" s="282" t="s">
        <v>2678</v>
      </c>
      <c r="F472" s="282">
        <v>4</v>
      </c>
      <c r="G472" s="283" t="str">
        <f>'Dry_Litterbag Placem_Collection'!C33</f>
        <v>Dry_Ag4_T7</v>
      </c>
      <c r="H472" s="293" t="s">
        <v>3672</v>
      </c>
      <c r="I472" s="285" t="s">
        <v>1147</v>
      </c>
      <c r="J472" s="282" t="str">
        <f>IF(ISBLANK('Dry_Litterbag Placem_Collection'!L33),"","G"&amp;""&amp;'Dry_Litterbag Placem_Collection'!L33)</f>
        <v/>
      </c>
      <c r="K472" s="286" t="str">
        <f>IFERROR(INDEX('Green_rooibos initial weight'!$C$5:$C$1749,MATCH(J472, 'Green_rooibos initial weight'!$A$5:$A$1749,0)),"")</f>
        <v/>
      </c>
      <c r="L472" s="286" t="str">
        <f t="shared" si="29"/>
        <v/>
      </c>
      <c r="M472" s="291"/>
      <c r="N472" s="291"/>
      <c r="O472" s="286" t="str">
        <f>IF(IFERROR(INDEX('Both teabags AfterDry'!$D$3:$D$900,MATCH(J472,'Both teabags AfterDry'!$A$3:$A$900,0)),"")="","",(IFERROR(INDEX('Both teabags AfterDry'!$D$3:$D$900,MATCH(J472,'Both teabags AfterDry'!$A$3:$A$900,0)),"")))</f>
        <v/>
      </c>
      <c r="P472" s="286" t="str">
        <f t="shared" si="30"/>
        <v/>
      </c>
      <c r="Q472" s="291"/>
      <c r="R472" s="291"/>
      <c r="S472" s="287">
        <f>'Dry_Litterbag Placem_Collection'!E33</f>
        <v>0</v>
      </c>
      <c r="T472" s="287" t="str">
        <f>IF('Dry_Litterbag Placem_Collection'!G33="","",'Dry_Litterbag Placem_Collection'!G33)</f>
        <v/>
      </c>
      <c r="U472" s="288" t="str">
        <f t="shared" si="28"/>
        <v/>
      </c>
      <c r="V472" s="286" t="str">
        <f t="shared" si="31"/>
        <v/>
      </c>
      <c r="W472" s="286"/>
      <c r="X472" s="289" t="str">
        <f>IFERROR(INDEX(Rainfall_Dry!$O$2:$O$217,MATCH(B472, Rainfall_Dry!$A$2:$A$217,0)),"")</f>
        <v/>
      </c>
      <c r="Y472" s="270">
        <v>51.960000000000008</v>
      </c>
      <c r="Z472" s="270">
        <v>18.919999999999995</v>
      </c>
      <c r="AA472" s="270">
        <v>29.120000000000005</v>
      </c>
      <c r="AB472" s="271" t="s">
        <v>2691</v>
      </c>
      <c r="AC472" s="270">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t="str">
        <f>IFERROR(AVERAGE('Dry_Litterbag Placem_Collection'!O33,'Dry_Litterbag Placem_Collection'!R33),"")</f>
        <v/>
      </c>
      <c r="AI472" s="290" t="str">
        <f>IFERROR(AVERAGE('Dry_Litterbag Placem_Collection'!N33,'Dry_Litterbag Placem_Collection'!Q33),"")</f>
        <v/>
      </c>
      <c r="AJ472" s="289">
        <f>INDEX(Coordinates!$B$2:$B$197,MATCH(G472,Coordinates!$J$2:$J$197,0))</f>
        <v>-3.3848409909999999</v>
      </c>
      <c r="AK472" s="289">
        <f>INDEX(Coordinates!$C$2:$C$197,MATCH(G472,Coordinates!$J$2:$J$197,0))</f>
        <v>34.818838999999997</v>
      </c>
      <c r="AL472" s="289" t="str">
        <f>IF(ISNUMBER(SEARCH("C", 'Dry_Litterbag Placem_Collection'!U33)),"YES","")</f>
        <v/>
      </c>
      <c r="AM472" s="289" t="str">
        <f>IF(ISNUMBER(SEARCH("H", 'Dry_Litterbag Placem_Collection'!U33)),"YES","")</f>
        <v/>
      </c>
      <c r="AN472" s="289" t="str">
        <f>IF(ISNUMBER(SEARCH("R", 'Dry_Litterbag Placem_Collection'!U33)),"YES","")</f>
        <v/>
      </c>
    </row>
    <row r="473" spans="1:40" ht="15" customHeight="1">
      <c r="A473" s="281" t="s">
        <v>2677</v>
      </c>
      <c r="B473" s="282">
        <f>'Dry_Litterbag Placem_Collection'!A34</f>
        <v>32</v>
      </c>
      <c r="C473" s="282" t="str">
        <f>'Dry_Litterbag Placem_Collection'!B34</f>
        <v>Makao</v>
      </c>
      <c r="D473" s="282" t="s">
        <v>2677</v>
      </c>
      <c r="E473" s="282" t="s">
        <v>2678</v>
      </c>
      <c r="F473" s="282">
        <v>4</v>
      </c>
      <c r="G473" s="283" t="str">
        <f>'Dry_Litterbag Placem_Collection'!C34</f>
        <v>Dry_Ag4_T8</v>
      </c>
      <c r="H473" s="293" t="s">
        <v>3672</v>
      </c>
      <c r="I473" s="285" t="s">
        <v>1147</v>
      </c>
      <c r="J473" s="282" t="str">
        <f>IF(ISBLANK('Dry_Litterbag Placem_Collection'!L34),"","G"&amp;""&amp;'Dry_Litterbag Placem_Collection'!L34)</f>
        <v>G293</v>
      </c>
      <c r="K473" s="286">
        <f>IFERROR(INDEX('Green_rooibos initial weight'!$C$5:$C$1749,MATCH(J473, 'Green_rooibos initial weight'!$A$5:$A$1749,0)),"")</f>
        <v>2.0699999999999998</v>
      </c>
      <c r="L473" s="286">
        <f t="shared" si="29"/>
        <v>1.8201999999999998</v>
      </c>
      <c r="M473" s="291"/>
      <c r="N473" s="291"/>
      <c r="O473" s="286">
        <f>IF(IFERROR(INDEX('Both teabags AfterDry'!$D$3:$D$900,MATCH(J473,'Both teabags AfterDry'!$A$3:$A$900,0)),"")="","",(IFERROR(INDEX('Both teabags AfterDry'!$D$3:$D$900,MATCH(J473,'Both teabags AfterDry'!$A$3:$A$900,0)),"")))</f>
        <v>1.8129</v>
      </c>
      <c r="P473" s="286">
        <f t="shared" si="30"/>
        <v>1.6622999999999999</v>
      </c>
      <c r="Q473" s="291"/>
      <c r="R473" s="291"/>
      <c r="S473" s="287">
        <f>'Dry_Litterbag Placem_Collection'!E34</f>
        <v>42936</v>
      </c>
      <c r="T473" s="287">
        <f>IF('Dry_Litterbag Placem_Collection'!G34="","",'Dry_Litterbag Placem_Collection'!G34)</f>
        <v>43007</v>
      </c>
      <c r="U473" s="288">
        <f t="shared" si="28"/>
        <v>71</v>
      </c>
      <c r="V473" s="286">
        <f t="shared" si="31"/>
        <v>0.15789999999999993</v>
      </c>
      <c r="W473" s="286"/>
      <c r="X473" s="289">
        <f>IFERROR(INDEX(Rainfall_Dry!$O$2:$O$217,MATCH(B473, Rainfall_Dry!$A$2:$A$217,0)),"")</f>
        <v>6.900000125</v>
      </c>
      <c r="Y473" s="270">
        <v>51.960000000000008</v>
      </c>
      <c r="Z473" s="270">
        <v>18.919999999999995</v>
      </c>
      <c r="AA473" s="270">
        <v>29.120000000000005</v>
      </c>
      <c r="AB473" s="271" t="s">
        <v>2691</v>
      </c>
      <c r="AC473" s="270">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f>IFERROR(AVERAGE('Dry_Litterbag Placem_Collection'!O34,'Dry_Litterbag Placem_Collection'!R34),"")</f>
        <v>11.850000000000001</v>
      </c>
      <c r="AI473" s="290">
        <f>IFERROR(AVERAGE('Dry_Litterbag Placem_Collection'!N34,'Dry_Litterbag Placem_Collection'!Q34),"")</f>
        <v>25.45</v>
      </c>
      <c r="AJ473" s="289">
        <f>INDEX(Coordinates!$B$2:$B$197,MATCH(G473,Coordinates!$J$2:$J$197,0))</f>
        <v>-3.3849010060000002</v>
      </c>
      <c r="AK473" s="289">
        <f>INDEX(Coordinates!$C$2:$C$197,MATCH(G473,Coordinates!$J$2:$J$197,0))</f>
        <v>34.818979990000003</v>
      </c>
      <c r="AL473" s="289" t="str">
        <f>IF(ISNUMBER(SEARCH("C", 'Dry_Litterbag Placem_Collection'!U34)),"YES","")</f>
        <v/>
      </c>
      <c r="AM473" s="289" t="str">
        <f>IF(ISNUMBER(SEARCH("H", 'Dry_Litterbag Placem_Collection'!U34)),"YES","")</f>
        <v/>
      </c>
      <c r="AN473" s="289" t="str">
        <f>IF(ISNUMBER(SEARCH("R", 'Dry_Litterbag Placem_Collection'!U34)),"YES","")</f>
        <v/>
      </c>
    </row>
    <row r="474" spans="1:40" ht="15" customHeight="1">
      <c r="A474" s="281" t="s">
        <v>2677</v>
      </c>
      <c r="B474" s="282">
        <f>'Dry_Litterbag Placem_Collection'!A35</f>
        <v>33</v>
      </c>
      <c r="C474" s="282" t="str">
        <f>'Dry_Litterbag Placem_Collection'!B35</f>
        <v>Makao</v>
      </c>
      <c r="D474" s="282" t="s">
        <v>2677</v>
      </c>
      <c r="E474" s="282" t="s">
        <v>20</v>
      </c>
      <c r="F474" s="282">
        <v>1</v>
      </c>
      <c r="G474" s="283" t="str">
        <f>'Dry_Litterbag Placem_Collection'!C35</f>
        <v>Dry_P1_T1</v>
      </c>
      <c r="H474" s="293" t="s">
        <v>3672</v>
      </c>
      <c r="I474" s="285" t="s">
        <v>1147</v>
      </c>
      <c r="J474" s="282" t="str">
        <f>IF(ISBLANK('Dry_Litterbag Placem_Collection'!L35),"","G"&amp;""&amp;'Dry_Litterbag Placem_Collection'!L35)</f>
        <v>G139</v>
      </c>
      <c r="K474" s="286">
        <f>IFERROR(INDEX('Green_rooibos initial weight'!$C$5:$C$1749,MATCH(J474, 'Green_rooibos initial weight'!$A$5:$A$1749,0)),"")</f>
        <v>2.0059999999999998</v>
      </c>
      <c r="L474" s="286">
        <f t="shared" si="29"/>
        <v>1.7561999999999998</v>
      </c>
      <c r="M474" s="291"/>
      <c r="N474" s="291"/>
      <c r="O474" s="286">
        <f>IF(IFERROR(INDEX('Both teabags AfterDry'!$D$3:$D$900,MATCH(J474,'Both teabags AfterDry'!$A$3:$A$900,0)),"")="","",(IFERROR(INDEX('Both teabags AfterDry'!$D$3:$D$900,MATCH(J474,'Both teabags AfterDry'!$A$3:$A$900,0)),"")))</f>
        <v>1.8048</v>
      </c>
      <c r="P474" s="286">
        <f t="shared" si="30"/>
        <v>1.6541999999999999</v>
      </c>
      <c r="Q474" s="291"/>
      <c r="R474" s="291"/>
      <c r="S474" s="287">
        <f>'Dry_Litterbag Placem_Collection'!E35</f>
        <v>42938</v>
      </c>
      <c r="T474" s="287">
        <f>IF('Dry_Litterbag Placem_Collection'!G35="","",'Dry_Litterbag Placem_Collection'!G35)</f>
        <v>43005</v>
      </c>
      <c r="U474" s="288">
        <f t="shared" si="28"/>
        <v>67</v>
      </c>
      <c r="V474" s="286">
        <f t="shared" si="31"/>
        <v>0.10199999999999987</v>
      </c>
      <c r="W474" s="286"/>
      <c r="X474" s="289">
        <f>IFERROR(INDEX(Rainfall_Dry!$O$2:$O$217,MATCH(B474, Rainfall_Dry!$A$2:$A$217,0)),"")</f>
        <v>6.5250000359999998</v>
      </c>
      <c r="Y474" s="270">
        <v>23.96</v>
      </c>
      <c r="Z474" s="270">
        <v>0.91999999999999804</v>
      </c>
      <c r="AA474" s="270">
        <v>75.12</v>
      </c>
      <c r="AB474" s="271" t="s">
        <v>2688</v>
      </c>
      <c r="AC474" s="270">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f>IFERROR(AVERAGE('Dry_Litterbag Placem_Collection'!O35,'Dry_Litterbag Placem_Collection'!R35),"")</f>
        <v>1.65</v>
      </c>
      <c r="AI474" s="290">
        <f>IFERROR(AVERAGE('Dry_Litterbag Placem_Collection'!N35,'Dry_Litterbag Placem_Collection'!Q35),"")</f>
        <v>26.15</v>
      </c>
      <c r="AJ474" s="289">
        <f>INDEX(Coordinates!$B$2:$B$197,MATCH(G474,Coordinates!$J$2:$J$197,0))</f>
        <v>-3.4092039989999998</v>
      </c>
      <c r="AK474" s="289">
        <f>INDEX(Coordinates!$C$2:$C$197,MATCH(G474,Coordinates!$J$2:$J$197,0))</f>
        <v>34.852751009999999</v>
      </c>
      <c r="AL474" s="289" t="str">
        <f>IF(ISNUMBER(SEARCH("C", 'Dry_Litterbag Placem_Collection'!U35)),"YES","")</f>
        <v/>
      </c>
      <c r="AM474" s="289" t="str">
        <f>IF(ISNUMBER(SEARCH("H", 'Dry_Litterbag Placem_Collection'!U35)),"YES","")</f>
        <v/>
      </c>
      <c r="AN474" s="289" t="str">
        <f>IF(ISNUMBER(SEARCH("R", 'Dry_Litterbag Placem_Collection'!U35)),"YES","")</f>
        <v/>
      </c>
    </row>
    <row r="475" spans="1:40" ht="15" customHeight="1">
      <c r="A475" s="281" t="s">
        <v>2677</v>
      </c>
      <c r="B475" s="282">
        <f>'Dry_Litterbag Placem_Collection'!A36</f>
        <v>34</v>
      </c>
      <c r="C475" s="282" t="str">
        <f>'Dry_Litterbag Placem_Collection'!B36</f>
        <v>Makao</v>
      </c>
      <c r="D475" s="282" t="s">
        <v>2677</v>
      </c>
      <c r="E475" s="282" t="s">
        <v>20</v>
      </c>
      <c r="F475" s="282">
        <v>1</v>
      </c>
      <c r="G475" s="283" t="str">
        <f>'Dry_Litterbag Placem_Collection'!C36</f>
        <v>Dry_P1_T2</v>
      </c>
      <c r="H475" s="293" t="s">
        <v>3672</v>
      </c>
      <c r="I475" s="285" t="s">
        <v>1147</v>
      </c>
      <c r="J475" s="282" t="str">
        <f>IF(ISBLANK('Dry_Litterbag Placem_Collection'!L36),"","G"&amp;""&amp;'Dry_Litterbag Placem_Collection'!L36)</f>
        <v>G487</v>
      </c>
      <c r="K475" s="286">
        <f>IFERROR(INDEX('Green_rooibos initial weight'!$C$5:$C$1749,MATCH(J475, 'Green_rooibos initial weight'!$A$5:$A$1749,0)),"")</f>
        <v>1.9259999999999999</v>
      </c>
      <c r="L475" s="286">
        <f t="shared" si="29"/>
        <v>1.6761999999999999</v>
      </c>
      <c r="M475" s="291"/>
      <c r="N475" s="291"/>
      <c r="O475" s="286" t="str">
        <f>IF(IFERROR(INDEX('Both teabags AfterDry'!$D$3:$D$900,MATCH(J475,'Both teabags AfterDry'!$A$3:$A$900,0)),"")="","",(IFERROR(INDEX('Both teabags AfterDry'!$D$3:$D$900,MATCH(J475,'Both teabags AfterDry'!$A$3:$A$900,0)),"")))</f>
        <v/>
      </c>
      <c r="P475" s="286" t="str">
        <f t="shared" si="30"/>
        <v/>
      </c>
      <c r="Q475" s="291"/>
      <c r="R475" s="291"/>
      <c r="S475" s="287">
        <f>'Dry_Litterbag Placem_Collection'!E36</f>
        <v>42938</v>
      </c>
      <c r="T475" s="287">
        <f>IF('Dry_Litterbag Placem_Collection'!G36="","",'Dry_Litterbag Placem_Collection'!G36)</f>
        <v>43005</v>
      </c>
      <c r="U475" s="288">
        <f t="shared" si="28"/>
        <v>67</v>
      </c>
      <c r="V475" s="286" t="str">
        <f t="shared" si="31"/>
        <v/>
      </c>
      <c r="W475" s="286"/>
      <c r="X475" s="289">
        <f>IFERROR(INDEX(Rainfall_Dry!$O$2:$O$217,MATCH(B475, Rainfall_Dry!$A$2:$A$217,0)),"")</f>
        <v>6.5250000359999998</v>
      </c>
      <c r="Y475" s="270">
        <v>23.96</v>
      </c>
      <c r="Z475" s="270">
        <v>0.91999999999999804</v>
      </c>
      <c r="AA475" s="270">
        <v>75.12</v>
      </c>
      <c r="AB475" s="271" t="s">
        <v>2688</v>
      </c>
      <c r="AC475" s="270">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f>IFERROR(AVERAGE('Dry_Litterbag Placem_Collection'!O36,'Dry_Litterbag Placem_Collection'!R36),"")</f>
        <v>3.25</v>
      </c>
      <c r="AI475" s="290">
        <f>IFERROR(AVERAGE('Dry_Litterbag Placem_Collection'!N36,'Dry_Litterbag Placem_Collection'!Q36),"")</f>
        <v>26.9</v>
      </c>
      <c r="AJ475" s="289">
        <f>INDEX(Coordinates!$B$2:$B$197,MATCH(G475,Coordinates!$J$2:$J$197,0))</f>
        <v>-3.4092350119999999</v>
      </c>
      <c r="AK475" s="289">
        <f>INDEX(Coordinates!$C$2:$C$197,MATCH(G475,Coordinates!$J$2:$J$197,0))</f>
        <v>34.852782019999999</v>
      </c>
      <c r="AL475" s="289" t="str">
        <f>IF(ISNUMBER(SEARCH("C", 'Dry_Litterbag Placem_Collection'!U36)),"YES","")</f>
        <v/>
      </c>
      <c r="AM475" s="289" t="str">
        <f>IF(ISNUMBER(SEARCH("H", 'Dry_Litterbag Placem_Collection'!U36)),"YES","")</f>
        <v/>
      </c>
      <c r="AN475" s="289" t="str">
        <f>IF(ISNUMBER(SEARCH("R", 'Dry_Litterbag Placem_Collection'!U36)),"YES","")</f>
        <v/>
      </c>
    </row>
    <row r="476" spans="1:40" ht="15" customHeight="1">
      <c r="A476" s="281" t="s">
        <v>2677</v>
      </c>
      <c r="B476" s="282">
        <f>'Dry_Litterbag Placem_Collection'!A37</f>
        <v>35</v>
      </c>
      <c r="C476" s="282" t="str">
        <f>'Dry_Litterbag Placem_Collection'!B37</f>
        <v>Makao</v>
      </c>
      <c r="D476" s="282" t="s">
        <v>2677</v>
      </c>
      <c r="E476" s="282" t="s">
        <v>20</v>
      </c>
      <c r="F476" s="282">
        <v>1</v>
      </c>
      <c r="G476" s="283" t="str">
        <f>'Dry_Litterbag Placem_Collection'!C37</f>
        <v>Dry_P1_T3</v>
      </c>
      <c r="H476" s="293" t="s">
        <v>3672</v>
      </c>
      <c r="I476" s="285" t="s">
        <v>1147</v>
      </c>
      <c r="J476" s="282" t="str">
        <f>IF(ISBLANK('Dry_Litterbag Placem_Collection'!L37),"","G"&amp;""&amp;'Dry_Litterbag Placem_Collection'!L37)</f>
        <v>G717</v>
      </c>
      <c r="K476" s="286">
        <f>IFERROR(INDEX('Green_rooibos initial weight'!$C$5:$C$1749,MATCH(J476, 'Green_rooibos initial weight'!$A$5:$A$1749,0)),"")</f>
        <v>1.944</v>
      </c>
      <c r="L476" s="286">
        <f t="shared" si="29"/>
        <v>1.6941999999999999</v>
      </c>
      <c r="M476" s="291"/>
      <c r="N476" s="291"/>
      <c r="O476" s="286">
        <f>IF(IFERROR(INDEX('Both teabags AfterDry'!$D$3:$D$900,MATCH(J476,'Both teabags AfterDry'!$A$3:$A$900,0)),"")="","",(IFERROR(INDEX('Both teabags AfterDry'!$D$3:$D$900,MATCH(J476,'Both teabags AfterDry'!$A$3:$A$900,0)),"")))</f>
        <v>1.8165</v>
      </c>
      <c r="P476" s="286">
        <f t="shared" si="30"/>
        <v>1.6658999999999999</v>
      </c>
      <c r="Q476" s="291"/>
      <c r="R476" s="291"/>
      <c r="S476" s="287">
        <f>'Dry_Litterbag Placem_Collection'!E37</f>
        <v>42938</v>
      </c>
      <c r="T476" s="287">
        <f>IF('Dry_Litterbag Placem_Collection'!G37="","",'Dry_Litterbag Placem_Collection'!G37)</f>
        <v>43005</v>
      </c>
      <c r="U476" s="288">
        <f t="shared" si="28"/>
        <v>67</v>
      </c>
      <c r="V476" s="286">
        <f t="shared" si="31"/>
        <v>2.8299999999999992E-2</v>
      </c>
      <c r="W476" s="286"/>
      <c r="X476" s="289">
        <f>IFERROR(INDEX(Rainfall_Dry!$O$2:$O$217,MATCH(B476, Rainfall_Dry!$A$2:$A$217,0)),"")</f>
        <v>6.5250000359999998</v>
      </c>
      <c r="Y476" s="270">
        <v>23.96</v>
      </c>
      <c r="Z476" s="270">
        <v>0.91999999999999804</v>
      </c>
      <c r="AA476" s="270">
        <v>75.12</v>
      </c>
      <c r="AB476" s="271" t="s">
        <v>2688</v>
      </c>
      <c r="AC476" s="270">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f>IFERROR(AVERAGE('Dry_Litterbag Placem_Collection'!O37,'Dry_Litterbag Placem_Collection'!R37),"")</f>
        <v>3.35</v>
      </c>
      <c r="AI476" s="290">
        <f>IFERROR(AVERAGE('Dry_Litterbag Placem_Collection'!N37,'Dry_Litterbag Placem_Collection'!Q37),"")</f>
        <v>26.95</v>
      </c>
      <c r="AJ476" s="289">
        <f>INDEX(Coordinates!$B$2:$B$197,MATCH(G476,Coordinates!$J$2:$J$197,0))</f>
        <v>-3.409177009</v>
      </c>
      <c r="AK476" s="289">
        <f>INDEX(Coordinates!$C$2:$C$197,MATCH(G476,Coordinates!$J$2:$J$197,0))</f>
        <v>34.852818990000003</v>
      </c>
      <c r="AL476" s="289" t="str">
        <f>IF(ISNUMBER(SEARCH("C", 'Dry_Litterbag Placem_Collection'!U37)),"YES","")</f>
        <v/>
      </c>
      <c r="AM476" s="289" t="str">
        <f>IF(ISNUMBER(SEARCH("H", 'Dry_Litterbag Placem_Collection'!U37)),"YES","")</f>
        <v/>
      </c>
      <c r="AN476" s="289" t="str">
        <f>IF(ISNUMBER(SEARCH("R", 'Dry_Litterbag Placem_Collection'!U37)),"YES","")</f>
        <v/>
      </c>
    </row>
    <row r="477" spans="1:40" ht="15" customHeight="1">
      <c r="A477" s="281" t="s">
        <v>2677</v>
      </c>
      <c r="B477" s="282">
        <f>'Dry_Litterbag Placem_Collection'!A38</f>
        <v>36</v>
      </c>
      <c r="C477" s="282" t="str">
        <f>'Dry_Litterbag Placem_Collection'!B38</f>
        <v>Makao</v>
      </c>
      <c r="D477" s="282" t="s">
        <v>2677</v>
      </c>
      <c r="E477" s="282" t="s">
        <v>20</v>
      </c>
      <c r="F477" s="282">
        <v>1</v>
      </c>
      <c r="G477" s="283" t="str">
        <f>'Dry_Litterbag Placem_Collection'!C38</f>
        <v>Dry_P1_T4</v>
      </c>
      <c r="H477" s="293" t="s">
        <v>3672</v>
      </c>
      <c r="I477" s="285" t="s">
        <v>1147</v>
      </c>
      <c r="J477" s="282" t="str">
        <f>IF(ISBLANK('Dry_Litterbag Placem_Collection'!L38),"","G"&amp;""&amp;'Dry_Litterbag Placem_Collection'!L38)</f>
        <v>G767</v>
      </c>
      <c r="K477" s="286">
        <f>IFERROR(INDEX('Green_rooibos initial weight'!$C$5:$C$1749,MATCH(J477, 'Green_rooibos initial weight'!$A$5:$A$1749,0)),"")</f>
        <v>1.8879999999999999</v>
      </c>
      <c r="L477" s="286">
        <f t="shared" si="29"/>
        <v>1.6381999999999999</v>
      </c>
      <c r="M477" s="291"/>
      <c r="N477" s="291"/>
      <c r="O477" s="286">
        <f>IF(IFERROR(INDEX('Both teabags AfterDry'!$D$3:$D$900,MATCH(J477,'Both teabags AfterDry'!$A$3:$A$900,0)),"")="","",(IFERROR(INDEX('Both teabags AfterDry'!$D$3:$D$900,MATCH(J477,'Both teabags AfterDry'!$A$3:$A$900,0)),"")))</f>
        <v>1.4665999999999999</v>
      </c>
      <c r="P477" s="286">
        <f t="shared" si="30"/>
        <v>1.3159999999999998</v>
      </c>
      <c r="Q477" s="291"/>
      <c r="R477" s="291"/>
      <c r="S477" s="287">
        <f>'Dry_Litterbag Placem_Collection'!E38</f>
        <v>42938</v>
      </c>
      <c r="T477" s="287">
        <f>IF('Dry_Litterbag Placem_Collection'!G38="","",'Dry_Litterbag Placem_Collection'!G38)</f>
        <v>43005</v>
      </c>
      <c r="U477" s="288">
        <f t="shared" si="28"/>
        <v>67</v>
      </c>
      <c r="V477" s="286">
        <f t="shared" si="31"/>
        <v>0.32220000000000004</v>
      </c>
      <c r="W477" s="286"/>
      <c r="X477" s="289">
        <f>IFERROR(INDEX(Rainfall_Dry!$O$2:$O$217,MATCH(B477, Rainfall_Dry!$A$2:$A$217,0)),"")</f>
        <v>6.5250000359999998</v>
      </c>
      <c r="Y477" s="270">
        <v>23.96</v>
      </c>
      <c r="Z477" s="270">
        <v>0.91999999999999804</v>
      </c>
      <c r="AA477" s="270">
        <v>75.12</v>
      </c>
      <c r="AB477" s="271" t="s">
        <v>2688</v>
      </c>
      <c r="AC477" s="270">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f>IFERROR(AVERAGE('Dry_Litterbag Placem_Collection'!O38,'Dry_Litterbag Placem_Collection'!R38),"")</f>
        <v>3</v>
      </c>
      <c r="AI477" s="290">
        <f>IFERROR(AVERAGE('Dry_Litterbag Placem_Collection'!N38,'Dry_Litterbag Placem_Collection'!Q38),"")</f>
        <v>25.85</v>
      </c>
      <c r="AJ477" s="289">
        <f>INDEX(Coordinates!$B$2:$B$197,MATCH(G477,Coordinates!$J$2:$J$197,0))</f>
        <v>-3.40917198</v>
      </c>
      <c r="AK477" s="289">
        <f>INDEX(Coordinates!$C$2:$C$197,MATCH(G477,Coordinates!$J$2:$J$197,0))</f>
        <v>34.852960979999999</v>
      </c>
      <c r="AL477" s="289" t="str">
        <f>IF(ISNUMBER(SEARCH("C", 'Dry_Litterbag Placem_Collection'!U38)),"YES","")</f>
        <v/>
      </c>
      <c r="AM477" s="289" t="str">
        <f>IF(ISNUMBER(SEARCH("H", 'Dry_Litterbag Placem_Collection'!U38)),"YES","")</f>
        <v/>
      </c>
      <c r="AN477" s="289" t="str">
        <f>IF(ISNUMBER(SEARCH("R", 'Dry_Litterbag Placem_Collection'!U38)),"YES","")</f>
        <v>YES</v>
      </c>
    </row>
    <row r="478" spans="1:40" ht="15" customHeight="1">
      <c r="A478" s="281" t="s">
        <v>2677</v>
      </c>
      <c r="B478" s="282">
        <f>'Dry_Litterbag Placem_Collection'!A39</f>
        <v>37</v>
      </c>
      <c r="C478" s="282" t="str">
        <f>'Dry_Litterbag Placem_Collection'!B39</f>
        <v>Makao</v>
      </c>
      <c r="D478" s="282" t="s">
        <v>2677</v>
      </c>
      <c r="E478" s="282" t="s">
        <v>20</v>
      </c>
      <c r="F478" s="282">
        <v>1</v>
      </c>
      <c r="G478" s="283" t="str">
        <f>'Dry_Litterbag Placem_Collection'!C39</f>
        <v>Dry_P1_T5</v>
      </c>
      <c r="H478" s="293" t="s">
        <v>3672</v>
      </c>
      <c r="I478" s="285" t="s">
        <v>1147</v>
      </c>
      <c r="J478" s="282" t="str">
        <f>IF(ISBLANK('Dry_Litterbag Placem_Collection'!L39),"","G"&amp;""&amp;'Dry_Litterbag Placem_Collection'!L39)</f>
        <v>G473</v>
      </c>
      <c r="K478" s="286">
        <f>IFERROR(INDEX('Green_rooibos initial weight'!$C$5:$C$1749,MATCH(J478, 'Green_rooibos initial weight'!$A$5:$A$1749,0)),"")</f>
        <v>2.077</v>
      </c>
      <c r="L478" s="286">
        <f t="shared" si="29"/>
        <v>1.8271999999999999</v>
      </c>
      <c r="M478" s="291"/>
      <c r="N478" s="291"/>
      <c r="O478" s="286">
        <f>IF(IFERROR(INDEX('Both teabags AfterDry'!$D$3:$D$900,MATCH(J478,'Both teabags AfterDry'!$A$3:$A$900,0)),"")="","",(IFERROR(INDEX('Both teabags AfterDry'!$D$3:$D$900,MATCH(J478,'Both teabags AfterDry'!$A$3:$A$900,0)),"")))</f>
        <v>1.8992</v>
      </c>
      <c r="P478" s="286">
        <f t="shared" si="30"/>
        <v>1.7485999999999999</v>
      </c>
      <c r="Q478" s="291"/>
      <c r="R478" s="291"/>
      <c r="S478" s="287">
        <f>'Dry_Litterbag Placem_Collection'!E39</f>
        <v>42938</v>
      </c>
      <c r="T478" s="287">
        <f>IF('Dry_Litterbag Placem_Collection'!G39="","",'Dry_Litterbag Placem_Collection'!G39)</f>
        <v>43005</v>
      </c>
      <c r="U478" s="288">
        <f t="shared" si="28"/>
        <v>67</v>
      </c>
      <c r="V478" s="286">
        <f t="shared" si="31"/>
        <v>7.8600000000000003E-2</v>
      </c>
      <c r="W478" s="286"/>
      <c r="X478" s="289">
        <f>IFERROR(INDEX(Rainfall_Dry!$O$2:$O$217,MATCH(B478, Rainfall_Dry!$A$2:$A$217,0)),"")</f>
        <v>6.5250000359999998</v>
      </c>
      <c r="Y478" s="270">
        <v>23.96</v>
      </c>
      <c r="Z478" s="270">
        <v>0.91999999999999804</v>
      </c>
      <c r="AA478" s="270">
        <v>75.12</v>
      </c>
      <c r="AB478" s="271" t="s">
        <v>2688</v>
      </c>
      <c r="AC478" s="270">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f>IFERROR(AVERAGE('Dry_Litterbag Placem_Collection'!O39,'Dry_Litterbag Placem_Collection'!R39),"")</f>
        <v>4.25</v>
      </c>
      <c r="AI478" s="290">
        <f>IFERROR(AVERAGE('Dry_Litterbag Placem_Collection'!N39,'Dry_Litterbag Placem_Collection'!Q39),"")</f>
        <v>26.1</v>
      </c>
      <c r="AJ478" s="289">
        <f>INDEX(Coordinates!$B$2:$B$197,MATCH(G478,Coordinates!$J$2:$J$197,0))</f>
        <v>-3.4090709779999999</v>
      </c>
      <c r="AK478" s="289">
        <f>INDEX(Coordinates!$C$2:$C$197,MATCH(G478,Coordinates!$J$2:$J$197,0))</f>
        <v>34.852712029999999</v>
      </c>
      <c r="AL478" s="289" t="str">
        <f>IF(ISNUMBER(SEARCH("C", 'Dry_Litterbag Placem_Collection'!U39)),"YES","")</f>
        <v/>
      </c>
      <c r="AM478" s="289" t="str">
        <f>IF(ISNUMBER(SEARCH("H", 'Dry_Litterbag Placem_Collection'!U39)),"YES","")</f>
        <v/>
      </c>
      <c r="AN478" s="289" t="str">
        <f>IF(ISNUMBER(SEARCH("R", 'Dry_Litterbag Placem_Collection'!U39)),"YES","")</f>
        <v/>
      </c>
    </row>
    <row r="479" spans="1:40" ht="15" customHeight="1">
      <c r="A479" s="281" t="s">
        <v>2677</v>
      </c>
      <c r="B479" s="282">
        <f>'Dry_Litterbag Placem_Collection'!A40</f>
        <v>38</v>
      </c>
      <c r="C479" s="282" t="str">
        <f>'Dry_Litterbag Placem_Collection'!B40</f>
        <v>Makao</v>
      </c>
      <c r="D479" s="282" t="s">
        <v>2677</v>
      </c>
      <c r="E479" s="282" t="s">
        <v>20</v>
      </c>
      <c r="F479" s="282">
        <v>1</v>
      </c>
      <c r="G479" s="283" t="str">
        <f>'Dry_Litterbag Placem_Collection'!C40</f>
        <v>Dry_P1_T6</v>
      </c>
      <c r="H479" s="293" t="s">
        <v>3672</v>
      </c>
      <c r="I479" s="285" t="s">
        <v>1147</v>
      </c>
      <c r="J479" s="282" t="str">
        <f>IF(ISBLANK('Dry_Litterbag Placem_Collection'!L40),"","G"&amp;""&amp;'Dry_Litterbag Placem_Collection'!L40)</f>
        <v>G111</v>
      </c>
      <c r="K479" s="286">
        <f>IFERROR(INDEX('Green_rooibos initial weight'!$C$5:$C$1749,MATCH(J479, 'Green_rooibos initial weight'!$A$5:$A$1749,0)),"")</f>
        <v>2.0750000000000002</v>
      </c>
      <c r="L479" s="286">
        <f t="shared" si="29"/>
        <v>1.8252000000000002</v>
      </c>
      <c r="M479" s="291"/>
      <c r="N479" s="291"/>
      <c r="O479" s="286">
        <f>IF(IFERROR(INDEX('Both teabags AfterDry'!$D$3:$D$900,MATCH(J479,'Both teabags AfterDry'!$A$3:$A$900,0)),"")="","",(IFERROR(INDEX('Both teabags AfterDry'!$D$3:$D$900,MATCH(J479,'Both teabags AfterDry'!$A$3:$A$900,0)),"")))</f>
        <v>1.8357000000000001</v>
      </c>
      <c r="P479" s="286">
        <f t="shared" si="30"/>
        <v>1.6851</v>
      </c>
      <c r="Q479" s="291"/>
      <c r="R479" s="291"/>
      <c r="S479" s="287">
        <f>'Dry_Litterbag Placem_Collection'!E40</f>
        <v>42938</v>
      </c>
      <c r="T479" s="287">
        <f>IF('Dry_Litterbag Placem_Collection'!G40="","",'Dry_Litterbag Placem_Collection'!G40)</f>
        <v>43005</v>
      </c>
      <c r="U479" s="288">
        <f t="shared" si="28"/>
        <v>67</v>
      </c>
      <c r="V479" s="286">
        <f t="shared" si="31"/>
        <v>0.14010000000000011</v>
      </c>
      <c r="W479" s="286"/>
      <c r="X479" s="289">
        <f>IFERROR(INDEX(Rainfall_Dry!$O$2:$O$217,MATCH(B479, Rainfall_Dry!$A$2:$A$217,0)),"")</f>
        <v>6.5250000359999998</v>
      </c>
      <c r="Y479" s="270">
        <v>23.96</v>
      </c>
      <c r="Z479" s="270">
        <v>0.91999999999999804</v>
      </c>
      <c r="AA479" s="270">
        <v>75.12</v>
      </c>
      <c r="AB479" s="271" t="s">
        <v>2688</v>
      </c>
      <c r="AC479" s="270">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f>IFERROR(AVERAGE('Dry_Litterbag Placem_Collection'!O40,'Dry_Litterbag Placem_Collection'!R40),"")</f>
        <v>2.85</v>
      </c>
      <c r="AI479" s="290">
        <f>IFERROR(AVERAGE('Dry_Litterbag Placem_Collection'!N40,'Dry_Litterbag Placem_Collection'!Q40),"")</f>
        <v>26.7</v>
      </c>
      <c r="AJ479" s="289">
        <f>INDEX(Coordinates!$B$2:$B$197,MATCH(G479,Coordinates!$J$2:$J$197,0))</f>
        <v>-3.409280023</v>
      </c>
      <c r="AK479" s="289">
        <f>INDEX(Coordinates!$C$2:$C$197,MATCH(G479,Coordinates!$J$2:$J$197,0))</f>
        <v>34.852612960000002</v>
      </c>
      <c r="AL479" s="289" t="str">
        <f>IF(ISNUMBER(SEARCH("C", 'Dry_Litterbag Placem_Collection'!U40)),"YES","")</f>
        <v/>
      </c>
      <c r="AM479" s="289" t="str">
        <f>IF(ISNUMBER(SEARCH("H", 'Dry_Litterbag Placem_Collection'!U40)),"YES","")</f>
        <v/>
      </c>
      <c r="AN479" s="289" t="str">
        <f>IF(ISNUMBER(SEARCH("R", 'Dry_Litterbag Placem_Collection'!U40)),"YES","")</f>
        <v/>
      </c>
    </row>
    <row r="480" spans="1:40" ht="15" customHeight="1">
      <c r="A480" s="281" t="s">
        <v>2677</v>
      </c>
      <c r="B480" s="282">
        <f>'Dry_Litterbag Placem_Collection'!A41</f>
        <v>39</v>
      </c>
      <c r="C480" s="282" t="str">
        <f>'Dry_Litterbag Placem_Collection'!B41</f>
        <v>Makao</v>
      </c>
      <c r="D480" s="282" t="s">
        <v>2677</v>
      </c>
      <c r="E480" s="282" t="s">
        <v>20</v>
      </c>
      <c r="F480" s="282">
        <v>1</v>
      </c>
      <c r="G480" s="283" t="str">
        <f>'Dry_Litterbag Placem_Collection'!C41</f>
        <v>Dry_P1_T7</v>
      </c>
      <c r="H480" s="293" t="s">
        <v>3672</v>
      </c>
      <c r="I480" s="285" t="s">
        <v>1147</v>
      </c>
      <c r="J480" s="282" t="str">
        <f>IF(ISBLANK('Dry_Litterbag Placem_Collection'!L41),"","G"&amp;""&amp;'Dry_Litterbag Placem_Collection'!L41)</f>
        <v/>
      </c>
      <c r="K480" s="286" t="str">
        <f>IFERROR(INDEX('Green_rooibos initial weight'!$C$5:$C$1749,MATCH(J480, 'Green_rooibos initial weight'!$A$5:$A$1749,0)),"")</f>
        <v/>
      </c>
      <c r="L480" s="286" t="str">
        <f t="shared" si="29"/>
        <v/>
      </c>
      <c r="M480" s="291"/>
      <c r="N480" s="291"/>
      <c r="O480" s="286" t="str">
        <f>IF(IFERROR(INDEX('Both teabags AfterDry'!$D$3:$D$900,MATCH(J480,'Both teabags AfterDry'!$A$3:$A$900,0)),"")="","",(IFERROR(INDEX('Both teabags AfterDry'!$D$3:$D$900,MATCH(J480,'Both teabags AfterDry'!$A$3:$A$900,0)),"")))</f>
        <v/>
      </c>
      <c r="P480" s="286" t="str">
        <f t="shared" si="30"/>
        <v/>
      </c>
      <c r="Q480" s="291"/>
      <c r="R480" s="291"/>
      <c r="S480" s="287">
        <f>'Dry_Litterbag Placem_Collection'!E41</f>
        <v>42938</v>
      </c>
      <c r="T480" s="287" t="str">
        <f>IF('Dry_Litterbag Placem_Collection'!G41="","",'Dry_Litterbag Placem_Collection'!G41)</f>
        <v/>
      </c>
      <c r="U480" s="288" t="str">
        <f t="shared" si="28"/>
        <v/>
      </c>
      <c r="V480" s="286" t="str">
        <f t="shared" si="31"/>
        <v/>
      </c>
      <c r="W480" s="286"/>
      <c r="X480" s="289" t="str">
        <f>IFERROR(INDEX(Rainfall_Dry!$O$2:$O$217,MATCH(B480, Rainfall_Dry!$A$2:$A$217,0)),"")</f>
        <v/>
      </c>
      <c r="Y480" s="270">
        <v>23.96</v>
      </c>
      <c r="Z480" s="270">
        <v>0.91999999999999804</v>
      </c>
      <c r="AA480" s="270">
        <v>75.12</v>
      </c>
      <c r="AB480" s="271" t="s">
        <v>2688</v>
      </c>
      <c r="AC480" s="270">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t="str">
        <f>IFERROR(AVERAGE('Dry_Litterbag Placem_Collection'!O41,'Dry_Litterbag Placem_Collection'!R41),"")</f>
        <v/>
      </c>
      <c r="AI480" s="290" t="str">
        <f>IFERROR(AVERAGE('Dry_Litterbag Placem_Collection'!N41,'Dry_Litterbag Placem_Collection'!Q41),"")</f>
        <v/>
      </c>
      <c r="AJ480" s="289">
        <f>INDEX(Coordinates!$B$2:$B$197,MATCH(G480,Coordinates!$J$2:$J$197,0))</f>
        <v>-3.4093859700000002</v>
      </c>
      <c r="AK480" s="289">
        <f>INDEX(Coordinates!$C$2:$C$197,MATCH(G480,Coordinates!$J$2:$J$197,0))</f>
        <v>34.852855030000001</v>
      </c>
      <c r="AL480" s="289" t="str">
        <f>IF(ISNUMBER(SEARCH("C", 'Dry_Litterbag Placem_Collection'!U41)),"YES","")</f>
        <v/>
      </c>
      <c r="AM480" s="289" t="str">
        <f>IF(ISNUMBER(SEARCH("H", 'Dry_Litterbag Placem_Collection'!U41)),"YES","")</f>
        <v/>
      </c>
      <c r="AN480" s="289" t="str">
        <f>IF(ISNUMBER(SEARCH("R", 'Dry_Litterbag Placem_Collection'!U41)),"YES","")</f>
        <v/>
      </c>
    </row>
    <row r="481" spans="1:40" ht="15" customHeight="1">
      <c r="A481" s="281" t="s">
        <v>2677</v>
      </c>
      <c r="B481" s="282">
        <f>'Dry_Litterbag Placem_Collection'!A42</f>
        <v>40</v>
      </c>
      <c r="C481" s="282" t="str">
        <f>'Dry_Litterbag Placem_Collection'!B42</f>
        <v>Makao</v>
      </c>
      <c r="D481" s="282" t="s">
        <v>2677</v>
      </c>
      <c r="E481" s="282" t="s">
        <v>20</v>
      </c>
      <c r="F481" s="282">
        <v>1</v>
      </c>
      <c r="G481" s="283" t="str">
        <f>'Dry_Litterbag Placem_Collection'!C42</f>
        <v>Dry_P1_T8</v>
      </c>
      <c r="H481" s="293" t="s">
        <v>3672</v>
      </c>
      <c r="I481" s="285" t="s">
        <v>1147</v>
      </c>
      <c r="J481" s="282" t="str">
        <f>IF(ISBLANK('Dry_Litterbag Placem_Collection'!L42),"","G"&amp;""&amp;'Dry_Litterbag Placem_Collection'!L42)</f>
        <v>G646</v>
      </c>
      <c r="K481" s="286">
        <f>IFERROR(INDEX('Green_rooibos initial weight'!$C$5:$C$1749,MATCH(J481, 'Green_rooibos initial weight'!$A$5:$A$1749,0)),"")</f>
        <v>2.1629999999999998</v>
      </c>
      <c r="L481" s="286">
        <f t="shared" si="29"/>
        <v>1.9131999999999998</v>
      </c>
      <c r="M481" s="291"/>
      <c r="N481" s="291"/>
      <c r="O481" s="286">
        <f>IF(IFERROR(INDEX('Both teabags AfterDry'!$D$3:$D$900,MATCH(J481,'Both teabags AfterDry'!$A$3:$A$900,0)),"")="","",(IFERROR(INDEX('Both teabags AfterDry'!$D$3:$D$900,MATCH(J481,'Both teabags AfterDry'!$A$3:$A$900,0)),"")))</f>
        <v>1.9007000000000001</v>
      </c>
      <c r="P481" s="286">
        <f t="shared" si="30"/>
        <v>1.7501</v>
      </c>
      <c r="Q481" s="291"/>
      <c r="R481" s="291"/>
      <c r="S481" s="287">
        <f>'Dry_Litterbag Placem_Collection'!E42</f>
        <v>42938</v>
      </c>
      <c r="T481" s="287">
        <f>IF('Dry_Litterbag Placem_Collection'!G42="","",'Dry_Litterbag Placem_Collection'!G42)</f>
        <v>43005</v>
      </c>
      <c r="U481" s="288">
        <f t="shared" si="28"/>
        <v>67</v>
      </c>
      <c r="V481" s="286">
        <f t="shared" si="31"/>
        <v>0.1630999999999998</v>
      </c>
      <c r="W481" s="286"/>
      <c r="X481" s="289">
        <f>IFERROR(INDEX(Rainfall_Dry!$O$2:$O$217,MATCH(B481, Rainfall_Dry!$A$2:$A$217,0)),"")</f>
        <v>6.5250000359999998</v>
      </c>
      <c r="Y481" s="270">
        <v>23.96</v>
      </c>
      <c r="Z481" s="270">
        <v>0.91999999999999804</v>
      </c>
      <c r="AA481" s="270">
        <v>75.12</v>
      </c>
      <c r="AB481" s="271" t="s">
        <v>2688</v>
      </c>
      <c r="AC481" s="270">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f>IFERROR(AVERAGE('Dry_Litterbag Placem_Collection'!O42,'Dry_Litterbag Placem_Collection'!R42),"")</f>
        <v>4.5999999999999996</v>
      </c>
      <c r="AI481" s="290">
        <f>IFERROR(AVERAGE('Dry_Litterbag Placem_Collection'!N42,'Dry_Litterbag Placem_Collection'!Q42),"")</f>
        <v>26.2</v>
      </c>
      <c r="AJ481" s="289">
        <f>INDEX(Coordinates!$B$2:$B$197,MATCH(G481,Coordinates!$J$2:$J$197,0))</f>
        <v>-3.4091539590000002</v>
      </c>
      <c r="AK481" s="289">
        <f>INDEX(Coordinates!$C$2:$C$197,MATCH(G481,Coordinates!$J$2:$J$197,0))</f>
        <v>34.852755029999997</v>
      </c>
      <c r="AL481" s="289" t="str">
        <f>IF(ISNUMBER(SEARCH("C", 'Dry_Litterbag Placem_Collection'!U42)),"YES","")</f>
        <v/>
      </c>
      <c r="AM481" s="289" t="str">
        <f>IF(ISNUMBER(SEARCH("H", 'Dry_Litterbag Placem_Collection'!U42)),"YES","")</f>
        <v/>
      </c>
      <c r="AN481" s="289" t="str">
        <f>IF(ISNUMBER(SEARCH("R", 'Dry_Litterbag Placem_Collection'!U42)),"YES","")</f>
        <v/>
      </c>
    </row>
    <row r="482" spans="1:40" ht="15" customHeight="1">
      <c r="A482" s="281" t="s">
        <v>2677</v>
      </c>
      <c r="B482" s="282">
        <f>'Dry_Litterbag Placem_Collection'!A43</f>
        <v>41</v>
      </c>
      <c r="C482" s="282" t="str">
        <f>'Dry_Litterbag Placem_Collection'!B43</f>
        <v>Makao</v>
      </c>
      <c r="D482" s="282" t="s">
        <v>2677</v>
      </c>
      <c r="E482" s="282" t="s">
        <v>20</v>
      </c>
      <c r="F482" s="282">
        <v>2</v>
      </c>
      <c r="G482" s="283" t="str">
        <f>'Dry_Litterbag Placem_Collection'!C43</f>
        <v>Dry_P2_T1</v>
      </c>
      <c r="H482" s="293" t="s">
        <v>3672</v>
      </c>
      <c r="I482" s="285" t="s">
        <v>1147</v>
      </c>
      <c r="J482" s="282" t="str">
        <f>IF(ISBLANK('Dry_Litterbag Placem_Collection'!L43),"","G"&amp;""&amp;'Dry_Litterbag Placem_Collection'!L43)</f>
        <v>G43</v>
      </c>
      <c r="K482" s="286">
        <f>IFERROR(INDEX('Green_rooibos initial weight'!$C$5:$C$1749,MATCH(J482, 'Green_rooibos initial weight'!$A$5:$A$1749,0)),"")</f>
        <v>1.9650000000000001</v>
      </c>
      <c r="L482" s="286">
        <f t="shared" si="29"/>
        <v>1.7152000000000001</v>
      </c>
      <c r="M482" s="291"/>
      <c r="N482" s="291"/>
      <c r="O482" s="286">
        <f>IF(IFERROR(INDEX('Both teabags AfterDry'!$D$3:$D$900,MATCH(J482,'Both teabags AfterDry'!$A$3:$A$900,0)),"")="","",(IFERROR(INDEX('Both teabags AfterDry'!$D$3:$D$900,MATCH(J482,'Both teabags AfterDry'!$A$3:$A$900,0)),"")))</f>
        <v>1.7821</v>
      </c>
      <c r="P482" s="286">
        <f t="shared" si="30"/>
        <v>1.6315</v>
      </c>
      <c r="Q482" s="291"/>
      <c r="R482" s="291"/>
      <c r="S482" s="287">
        <f>'Dry_Litterbag Placem_Collection'!E43</f>
        <v>42938</v>
      </c>
      <c r="T482" s="287">
        <f>IF('Dry_Litterbag Placem_Collection'!G43="","",'Dry_Litterbag Placem_Collection'!G43)</f>
        <v>43005</v>
      </c>
      <c r="U482" s="288">
        <f t="shared" si="28"/>
        <v>67</v>
      </c>
      <c r="V482" s="286">
        <f t="shared" si="31"/>
        <v>8.3700000000000108E-2</v>
      </c>
      <c r="W482" s="286"/>
      <c r="X482" s="289">
        <f>IFERROR(INDEX(Rainfall_Dry!$O$2:$O$217,MATCH(B482, Rainfall_Dry!$A$2:$A$217,0)),"")</f>
        <v>6.5250000359999998</v>
      </c>
      <c r="Y482" s="270">
        <v>19.96</v>
      </c>
      <c r="Z482" s="270">
        <v>4.9199999999999982</v>
      </c>
      <c r="AA482" s="270">
        <v>75.12</v>
      </c>
      <c r="AB482" s="271" t="s">
        <v>2689</v>
      </c>
      <c r="AC482" s="270">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f>IFERROR(AVERAGE('Dry_Litterbag Placem_Collection'!O43,'Dry_Litterbag Placem_Collection'!R43),"")</f>
        <v>4.6500000000000004</v>
      </c>
      <c r="AI482" s="290">
        <f>IFERROR(AVERAGE('Dry_Litterbag Placem_Collection'!N43,'Dry_Litterbag Placem_Collection'!Q43),"")</f>
        <v>27.85</v>
      </c>
      <c r="AJ482" s="289">
        <f>INDEX(Coordinates!$B$2:$B$197,MATCH(G482,Coordinates!$J$2:$J$197,0))</f>
        <v>-3.4083420040000001</v>
      </c>
      <c r="AK482" s="289">
        <f>INDEX(Coordinates!$C$2:$C$197,MATCH(G482,Coordinates!$J$2:$J$197,0))</f>
        <v>34.850283040000001</v>
      </c>
      <c r="AL482" s="289" t="str">
        <f>IF(ISNUMBER(SEARCH("C", 'Dry_Litterbag Placem_Collection'!U43)),"YES","")</f>
        <v/>
      </c>
      <c r="AM482" s="289" t="str">
        <f>IF(ISNUMBER(SEARCH("H", 'Dry_Litterbag Placem_Collection'!U43)),"YES","")</f>
        <v/>
      </c>
      <c r="AN482" s="289" t="str">
        <f>IF(ISNUMBER(SEARCH("R", 'Dry_Litterbag Placem_Collection'!U43)),"YES","")</f>
        <v/>
      </c>
    </row>
    <row r="483" spans="1:40" ht="15" customHeight="1">
      <c r="A483" s="281" t="s">
        <v>2677</v>
      </c>
      <c r="B483" s="282">
        <f>'Dry_Litterbag Placem_Collection'!A44</f>
        <v>42</v>
      </c>
      <c r="C483" s="282" t="str">
        <f>'Dry_Litterbag Placem_Collection'!B44</f>
        <v>Makao</v>
      </c>
      <c r="D483" s="282" t="s">
        <v>2677</v>
      </c>
      <c r="E483" s="282" t="s">
        <v>20</v>
      </c>
      <c r="F483" s="282">
        <v>2</v>
      </c>
      <c r="G483" s="283" t="str">
        <f>'Dry_Litterbag Placem_Collection'!C44</f>
        <v>Dry_P2_T2</v>
      </c>
      <c r="H483" s="293" t="s">
        <v>3672</v>
      </c>
      <c r="I483" s="285" t="s">
        <v>1147</v>
      </c>
      <c r="J483" s="282" t="str">
        <f>IF(ISBLANK('Dry_Litterbag Placem_Collection'!L44),"","G"&amp;""&amp;'Dry_Litterbag Placem_Collection'!L44)</f>
        <v>G268</v>
      </c>
      <c r="K483" s="286">
        <f>IFERROR(INDEX('Green_rooibos initial weight'!$C$5:$C$1749,MATCH(J483, 'Green_rooibos initial weight'!$A$5:$A$1749,0)),"")</f>
        <v>2.1389999999999998</v>
      </c>
      <c r="L483" s="286">
        <f t="shared" si="29"/>
        <v>1.8891999999999998</v>
      </c>
      <c r="M483" s="291"/>
      <c r="N483" s="291"/>
      <c r="O483" s="286">
        <f>IF(IFERROR(INDEX('Both teabags AfterDry'!$D$3:$D$900,MATCH(J483,'Both teabags AfterDry'!$A$3:$A$900,0)),"")="","",(IFERROR(INDEX('Both teabags AfterDry'!$D$3:$D$900,MATCH(J483,'Both teabags AfterDry'!$A$3:$A$900,0)),"")))</f>
        <v>1.7633000000000001</v>
      </c>
      <c r="P483" s="286">
        <f t="shared" si="30"/>
        <v>1.6127</v>
      </c>
      <c r="Q483" s="291"/>
      <c r="R483" s="291"/>
      <c r="S483" s="287">
        <f>'Dry_Litterbag Placem_Collection'!E44</f>
        <v>42938</v>
      </c>
      <c r="T483" s="287">
        <f>IF('Dry_Litterbag Placem_Collection'!G44="","",'Dry_Litterbag Placem_Collection'!G44)</f>
        <v>43005</v>
      </c>
      <c r="U483" s="288">
        <f t="shared" si="28"/>
        <v>67</v>
      </c>
      <c r="V483" s="286">
        <f t="shared" si="31"/>
        <v>0.27649999999999975</v>
      </c>
      <c r="W483" s="286"/>
      <c r="X483" s="289">
        <f>IFERROR(INDEX(Rainfall_Dry!$O$2:$O$217,MATCH(B483, Rainfall_Dry!$A$2:$A$217,0)),"")</f>
        <v>6.5250000359999998</v>
      </c>
      <c r="Y483" s="270">
        <v>19.96</v>
      </c>
      <c r="Z483" s="270">
        <v>4.9199999999999982</v>
      </c>
      <c r="AA483" s="270">
        <v>75.12</v>
      </c>
      <c r="AB483" s="271" t="s">
        <v>2689</v>
      </c>
      <c r="AC483" s="270">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f>IFERROR(AVERAGE('Dry_Litterbag Placem_Collection'!O44,'Dry_Litterbag Placem_Collection'!R44),"")</f>
        <v>5.1999999999999993</v>
      </c>
      <c r="AI483" s="290">
        <f>IFERROR(AVERAGE('Dry_Litterbag Placem_Collection'!N44,'Dry_Litterbag Placem_Collection'!Q44),"")</f>
        <v>27.15</v>
      </c>
      <c r="AJ483" s="289">
        <f>INDEX(Coordinates!$B$2:$B$197,MATCH(G483,Coordinates!$J$2:$J$197,0))</f>
        <v>-3.4084079690000002</v>
      </c>
      <c r="AK483" s="289">
        <f>INDEX(Coordinates!$C$2:$C$197,MATCH(G483,Coordinates!$J$2:$J$197,0))</f>
        <v>34.850295029999998</v>
      </c>
      <c r="AL483" s="289" t="str">
        <f>IF(ISNUMBER(SEARCH("C", 'Dry_Litterbag Placem_Collection'!U44)),"YES","")</f>
        <v/>
      </c>
      <c r="AM483" s="289" t="str">
        <f>IF(ISNUMBER(SEARCH("H", 'Dry_Litterbag Placem_Collection'!U44)),"YES","")</f>
        <v/>
      </c>
      <c r="AN483" s="289" t="str">
        <f>IF(ISNUMBER(SEARCH("R", 'Dry_Litterbag Placem_Collection'!U44)),"YES","")</f>
        <v>YES</v>
      </c>
    </row>
    <row r="484" spans="1:40" ht="15" customHeight="1">
      <c r="A484" s="281" t="s">
        <v>2677</v>
      </c>
      <c r="B484" s="282">
        <f>'Dry_Litterbag Placem_Collection'!A45</f>
        <v>43</v>
      </c>
      <c r="C484" s="282" t="str">
        <f>'Dry_Litterbag Placem_Collection'!B45</f>
        <v>Makao</v>
      </c>
      <c r="D484" s="282" t="s">
        <v>2677</v>
      </c>
      <c r="E484" s="282" t="s">
        <v>20</v>
      </c>
      <c r="F484" s="282">
        <v>2</v>
      </c>
      <c r="G484" s="283" t="str">
        <f>'Dry_Litterbag Placem_Collection'!C45</f>
        <v>Dry_P2_T3</v>
      </c>
      <c r="H484" s="293" t="s">
        <v>3672</v>
      </c>
      <c r="I484" s="285" t="s">
        <v>1147</v>
      </c>
      <c r="J484" s="282" t="str">
        <f>IF(ISBLANK('Dry_Litterbag Placem_Collection'!L45),"","G"&amp;""&amp;'Dry_Litterbag Placem_Collection'!L45)</f>
        <v>G300</v>
      </c>
      <c r="K484" s="286">
        <f>IFERROR(INDEX('Green_rooibos initial weight'!$C$5:$C$1749,MATCH(J484, 'Green_rooibos initial weight'!$A$5:$A$1749,0)),"")</f>
        <v>2.052</v>
      </c>
      <c r="L484" s="286">
        <f t="shared" si="29"/>
        <v>1.8022</v>
      </c>
      <c r="M484" s="291"/>
      <c r="N484" s="291"/>
      <c r="O484" s="286">
        <f>IF(IFERROR(INDEX('Both teabags AfterDry'!$D$3:$D$900,MATCH(J484,'Both teabags AfterDry'!$A$3:$A$900,0)),"")="","",(IFERROR(INDEX('Both teabags AfterDry'!$D$3:$D$900,MATCH(J484,'Both teabags AfterDry'!$A$3:$A$900,0)),"")))</f>
        <v>1.8340000000000001</v>
      </c>
      <c r="P484" s="286">
        <f t="shared" si="30"/>
        <v>1.6834</v>
      </c>
      <c r="Q484" s="291"/>
      <c r="R484" s="291"/>
      <c r="S484" s="287">
        <f>'Dry_Litterbag Placem_Collection'!E45</f>
        <v>42938</v>
      </c>
      <c r="T484" s="287">
        <f>IF('Dry_Litterbag Placem_Collection'!G45="","",'Dry_Litterbag Placem_Collection'!G45)</f>
        <v>43005</v>
      </c>
      <c r="U484" s="288">
        <f t="shared" si="28"/>
        <v>67</v>
      </c>
      <c r="V484" s="286">
        <f t="shared" si="31"/>
        <v>0.11880000000000002</v>
      </c>
      <c r="W484" s="286"/>
      <c r="X484" s="289">
        <f>IFERROR(INDEX(Rainfall_Dry!$O$2:$O$217,MATCH(B484, Rainfall_Dry!$A$2:$A$217,0)),"")</f>
        <v>6.5250000359999998</v>
      </c>
      <c r="Y484" s="270">
        <v>19.96</v>
      </c>
      <c r="Z484" s="270">
        <v>4.9199999999999982</v>
      </c>
      <c r="AA484" s="270">
        <v>75.12</v>
      </c>
      <c r="AB484" s="271" t="s">
        <v>2689</v>
      </c>
      <c r="AC484" s="270">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f>IFERROR(AVERAGE('Dry_Litterbag Placem_Collection'!O45,'Dry_Litterbag Placem_Collection'!R45),"")</f>
        <v>2.4500000000000002</v>
      </c>
      <c r="AI484" s="290">
        <f>IFERROR(AVERAGE('Dry_Litterbag Placem_Collection'!N45,'Dry_Litterbag Placem_Collection'!Q45),"")</f>
        <v>26.1</v>
      </c>
      <c r="AJ484" s="289">
        <f>INDEX(Coordinates!$B$2:$B$197,MATCH(G484,Coordinates!$J$2:$J$197,0))</f>
        <v>-3.4082369789999998</v>
      </c>
      <c r="AK484" s="289">
        <f>INDEX(Coordinates!$C$2:$C$197,MATCH(G484,Coordinates!$J$2:$J$197,0))</f>
        <v>34.850189999999998</v>
      </c>
      <c r="AL484" s="289" t="str">
        <f>IF(ISNUMBER(SEARCH("C", 'Dry_Litterbag Placem_Collection'!U45)),"YES","")</f>
        <v/>
      </c>
      <c r="AM484" s="289" t="str">
        <f>IF(ISNUMBER(SEARCH("H", 'Dry_Litterbag Placem_Collection'!U45)),"YES","")</f>
        <v/>
      </c>
      <c r="AN484" s="289" t="str">
        <f>IF(ISNUMBER(SEARCH("R", 'Dry_Litterbag Placem_Collection'!U45)),"YES","")</f>
        <v/>
      </c>
    </row>
    <row r="485" spans="1:40" ht="15" customHeight="1">
      <c r="A485" s="281" t="s">
        <v>2677</v>
      </c>
      <c r="B485" s="282">
        <f>'Dry_Litterbag Placem_Collection'!A46</f>
        <v>44</v>
      </c>
      <c r="C485" s="282" t="str">
        <f>'Dry_Litterbag Placem_Collection'!B46</f>
        <v>Makao</v>
      </c>
      <c r="D485" s="282" t="s">
        <v>2677</v>
      </c>
      <c r="E485" s="282" t="s">
        <v>20</v>
      </c>
      <c r="F485" s="282">
        <v>2</v>
      </c>
      <c r="G485" s="283" t="str">
        <f>'Dry_Litterbag Placem_Collection'!C46</f>
        <v>Dry_P2_T4</v>
      </c>
      <c r="H485" s="293" t="s">
        <v>3672</v>
      </c>
      <c r="I485" s="285" t="s">
        <v>1147</v>
      </c>
      <c r="J485" s="282" t="str">
        <f>IF(ISBLANK('Dry_Litterbag Placem_Collection'!L46),"","G"&amp;""&amp;'Dry_Litterbag Placem_Collection'!L46)</f>
        <v>G823</v>
      </c>
      <c r="K485" s="286">
        <f>IFERROR(INDEX('Green_rooibos initial weight'!$C$5:$C$1749,MATCH(J485, 'Green_rooibos initial weight'!$A$5:$A$1749,0)),"")</f>
        <v>1.9630000000000001</v>
      </c>
      <c r="L485" s="286">
        <f t="shared" si="29"/>
        <v>1.7132000000000001</v>
      </c>
      <c r="M485" s="291"/>
      <c r="N485" s="291"/>
      <c r="O485" s="286">
        <f>IF(IFERROR(INDEX('Both teabags AfterDry'!$D$3:$D$900,MATCH(J485,'Both teabags AfterDry'!$A$3:$A$900,0)),"")="","",(IFERROR(INDEX('Both teabags AfterDry'!$D$3:$D$900,MATCH(J485,'Both teabags AfterDry'!$A$3:$A$900,0)),"")))</f>
        <v>1.8245</v>
      </c>
      <c r="P485" s="286">
        <f t="shared" si="30"/>
        <v>1.6738999999999999</v>
      </c>
      <c r="Q485" s="291"/>
      <c r="R485" s="291"/>
      <c r="S485" s="287">
        <f>'Dry_Litterbag Placem_Collection'!E46</f>
        <v>42938</v>
      </c>
      <c r="T485" s="287">
        <f>IF('Dry_Litterbag Placem_Collection'!G46="","",'Dry_Litterbag Placem_Collection'!G46)</f>
        <v>43005</v>
      </c>
      <c r="U485" s="288">
        <f t="shared" si="28"/>
        <v>67</v>
      </c>
      <c r="V485" s="286">
        <f t="shared" si="31"/>
        <v>3.9300000000000113E-2</v>
      </c>
      <c r="W485" s="286"/>
      <c r="X485" s="289">
        <f>IFERROR(INDEX(Rainfall_Dry!$O$2:$O$217,MATCH(B485, Rainfall_Dry!$A$2:$A$217,0)),"")</f>
        <v>6.5250000359999998</v>
      </c>
      <c r="Y485" s="270">
        <v>19.96</v>
      </c>
      <c r="Z485" s="270">
        <v>4.9199999999999982</v>
      </c>
      <c r="AA485" s="270">
        <v>75.12</v>
      </c>
      <c r="AB485" s="271" t="s">
        <v>2689</v>
      </c>
      <c r="AC485" s="270">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f>IFERROR(AVERAGE('Dry_Litterbag Placem_Collection'!O46,'Dry_Litterbag Placem_Collection'!R46),"")</f>
        <v>3.8499999999999996</v>
      </c>
      <c r="AI485" s="290">
        <f>IFERROR(AVERAGE('Dry_Litterbag Placem_Collection'!N46,'Dry_Litterbag Placem_Collection'!Q46),"")</f>
        <v>26.5</v>
      </c>
      <c r="AJ485" s="289">
        <f>INDEX(Coordinates!$B$2:$B$197,MATCH(G485,Coordinates!$J$2:$J$197,0))</f>
        <v>-3.4081529920000002</v>
      </c>
      <c r="AK485" s="289">
        <f>INDEX(Coordinates!$C$2:$C$197,MATCH(G485,Coordinates!$J$2:$J$197,0))</f>
        <v>34.850168959999998</v>
      </c>
      <c r="AL485" s="289" t="str">
        <f>IF(ISNUMBER(SEARCH("C", 'Dry_Litterbag Placem_Collection'!U46)),"YES","")</f>
        <v/>
      </c>
      <c r="AM485" s="289" t="str">
        <f>IF(ISNUMBER(SEARCH("H", 'Dry_Litterbag Placem_Collection'!U46)),"YES","")</f>
        <v/>
      </c>
      <c r="AN485" s="289" t="str">
        <f>IF(ISNUMBER(SEARCH("R", 'Dry_Litterbag Placem_Collection'!U46)),"YES","")</f>
        <v/>
      </c>
    </row>
    <row r="486" spans="1:40" ht="15" customHeight="1">
      <c r="A486" s="281" t="s">
        <v>2677</v>
      </c>
      <c r="B486" s="282">
        <f>'Dry_Litterbag Placem_Collection'!A47</f>
        <v>45</v>
      </c>
      <c r="C486" s="282" t="str">
        <f>'Dry_Litterbag Placem_Collection'!B47</f>
        <v>Makao</v>
      </c>
      <c r="D486" s="282" t="s">
        <v>2677</v>
      </c>
      <c r="E486" s="282" t="s">
        <v>20</v>
      </c>
      <c r="F486" s="282">
        <v>2</v>
      </c>
      <c r="G486" s="283" t="str">
        <f>'Dry_Litterbag Placem_Collection'!C47</f>
        <v>Dry_P2_T5</v>
      </c>
      <c r="H486" s="293" t="s">
        <v>3672</v>
      </c>
      <c r="I486" s="285" t="s">
        <v>1147</v>
      </c>
      <c r="J486" s="282" t="str">
        <f>IF(ISBLANK('Dry_Litterbag Placem_Collection'!L47),"","G"&amp;""&amp;'Dry_Litterbag Placem_Collection'!L47)</f>
        <v>G354</v>
      </c>
      <c r="K486" s="286">
        <f>IFERROR(INDEX('Green_rooibos initial weight'!$C$5:$C$1749,MATCH(J486, 'Green_rooibos initial weight'!$A$5:$A$1749,0)),"")</f>
        <v>1.835</v>
      </c>
      <c r="L486" s="286">
        <f t="shared" si="29"/>
        <v>1.5851999999999999</v>
      </c>
      <c r="M486" s="291"/>
      <c r="N486" s="291"/>
      <c r="O486" s="286" t="str">
        <f>IF(IFERROR(INDEX('Both teabags AfterDry'!$D$3:$D$900,MATCH(J486,'Both teabags AfterDry'!$A$3:$A$900,0)),"")="","",(IFERROR(INDEX('Both teabags AfterDry'!$D$3:$D$900,MATCH(J486,'Both teabags AfterDry'!$A$3:$A$900,0)),"")))</f>
        <v/>
      </c>
      <c r="P486" s="286" t="str">
        <f t="shared" si="30"/>
        <v/>
      </c>
      <c r="Q486" s="291"/>
      <c r="R486" s="291"/>
      <c r="S486" s="287">
        <f>'Dry_Litterbag Placem_Collection'!E47</f>
        <v>42938</v>
      </c>
      <c r="T486" s="287">
        <f>IF('Dry_Litterbag Placem_Collection'!G47="","",'Dry_Litterbag Placem_Collection'!G47)</f>
        <v>43005</v>
      </c>
      <c r="U486" s="288">
        <f t="shared" si="28"/>
        <v>67</v>
      </c>
      <c r="V486" s="286" t="str">
        <f t="shared" si="31"/>
        <v/>
      </c>
      <c r="W486" s="286"/>
      <c r="X486" s="289">
        <f>IFERROR(INDEX(Rainfall_Dry!$O$2:$O$217,MATCH(B486, Rainfall_Dry!$A$2:$A$217,0)),"")</f>
        <v>6.5250000359999998</v>
      </c>
      <c r="Y486" s="270">
        <v>19.96</v>
      </c>
      <c r="Z486" s="270">
        <v>4.9199999999999982</v>
      </c>
      <c r="AA486" s="270">
        <v>75.12</v>
      </c>
      <c r="AB486" s="271" t="s">
        <v>2689</v>
      </c>
      <c r="AC486" s="270">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f>IFERROR(AVERAGE('Dry_Litterbag Placem_Collection'!O47,'Dry_Litterbag Placem_Collection'!R47),"")</f>
        <v>4.0999999999999996</v>
      </c>
      <c r="AI486" s="290">
        <f>IFERROR(AVERAGE('Dry_Litterbag Placem_Collection'!N47,'Dry_Litterbag Placem_Collection'!Q47),"")</f>
        <v>27.25</v>
      </c>
      <c r="AJ486" s="289">
        <f>INDEX(Coordinates!$B$2:$B$197,MATCH(G486,Coordinates!$J$2:$J$197,0))</f>
        <v>-3.4081789759999999</v>
      </c>
      <c r="AK486" s="289">
        <f>INDEX(Coordinates!$C$2:$C$197,MATCH(G486,Coordinates!$J$2:$J$197,0))</f>
        <v>34.850516980000002</v>
      </c>
      <c r="AL486" s="289" t="str">
        <f>IF(ISNUMBER(SEARCH("C", 'Dry_Litterbag Placem_Collection'!U47)),"YES","")</f>
        <v/>
      </c>
      <c r="AM486" s="289" t="str">
        <f>IF(ISNUMBER(SEARCH("H", 'Dry_Litterbag Placem_Collection'!U47)),"YES","")</f>
        <v/>
      </c>
      <c r="AN486" s="289" t="str">
        <f>IF(ISNUMBER(SEARCH("R", 'Dry_Litterbag Placem_Collection'!U47)),"YES","")</f>
        <v/>
      </c>
    </row>
    <row r="487" spans="1:40" ht="15" customHeight="1">
      <c r="A487" s="281" t="s">
        <v>2677</v>
      </c>
      <c r="B487" s="282">
        <f>'Dry_Litterbag Placem_Collection'!A48</f>
        <v>46</v>
      </c>
      <c r="C487" s="282" t="str">
        <f>'Dry_Litterbag Placem_Collection'!B48</f>
        <v>Makao</v>
      </c>
      <c r="D487" s="282" t="s">
        <v>2677</v>
      </c>
      <c r="E487" s="282" t="s">
        <v>20</v>
      </c>
      <c r="F487" s="282">
        <v>2</v>
      </c>
      <c r="G487" s="283" t="str">
        <f>'Dry_Litterbag Placem_Collection'!C48</f>
        <v>Dry_P2_T6</v>
      </c>
      <c r="H487" s="293" t="s">
        <v>3672</v>
      </c>
      <c r="I487" s="285" t="s">
        <v>1147</v>
      </c>
      <c r="J487" s="282" t="str">
        <f>IF(ISBLANK('Dry_Litterbag Placem_Collection'!L48),"","G"&amp;""&amp;'Dry_Litterbag Placem_Collection'!L48)</f>
        <v/>
      </c>
      <c r="K487" s="286" t="str">
        <f>IFERROR(INDEX('Green_rooibos initial weight'!$C$5:$C$1749,MATCH(J487, 'Green_rooibos initial weight'!$A$5:$A$1749,0)),"")</f>
        <v/>
      </c>
      <c r="L487" s="286" t="str">
        <f t="shared" si="29"/>
        <v/>
      </c>
      <c r="M487" s="291"/>
      <c r="N487" s="291"/>
      <c r="O487" s="286" t="str">
        <f>IF(IFERROR(INDEX('Both teabags AfterDry'!$D$3:$D$900,MATCH(J487,'Both teabags AfterDry'!$A$3:$A$900,0)),"")="","",(IFERROR(INDEX('Both teabags AfterDry'!$D$3:$D$900,MATCH(J487,'Both teabags AfterDry'!$A$3:$A$900,0)),"")))</f>
        <v/>
      </c>
      <c r="P487" s="286" t="str">
        <f t="shared" si="30"/>
        <v/>
      </c>
      <c r="Q487" s="291"/>
      <c r="R487" s="291"/>
      <c r="S487" s="287">
        <f>'Dry_Litterbag Placem_Collection'!E48</f>
        <v>0</v>
      </c>
      <c r="T487" s="287" t="str">
        <f>IF('Dry_Litterbag Placem_Collection'!G48="","",'Dry_Litterbag Placem_Collection'!G48)</f>
        <v/>
      </c>
      <c r="U487" s="288" t="str">
        <f t="shared" si="28"/>
        <v/>
      </c>
      <c r="V487" s="286" t="str">
        <f t="shared" si="31"/>
        <v/>
      </c>
      <c r="W487" s="286"/>
      <c r="X487" s="289" t="str">
        <f>IFERROR(INDEX(Rainfall_Dry!$O$2:$O$217,MATCH(B487, Rainfall_Dry!$A$2:$A$217,0)),"")</f>
        <v/>
      </c>
      <c r="Y487" s="270">
        <v>19.96</v>
      </c>
      <c r="Z487" s="270">
        <v>4.9199999999999982</v>
      </c>
      <c r="AA487" s="270">
        <v>75.12</v>
      </c>
      <c r="AB487" s="271" t="s">
        <v>2689</v>
      </c>
      <c r="AC487" s="270">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t="str">
        <f>IFERROR(AVERAGE('Dry_Litterbag Placem_Collection'!O48,'Dry_Litterbag Placem_Collection'!R48),"")</f>
        <v/>
      </c>
      <c r="AI487" s="290" t="str">
        <f>IFERROR(AVERAGE('Dry_Litterbag Placem_Collection'!N48,'Dry_Litterbag Placem_Collection'!Q48),"")</f>
        <v/>
      </c>
      <c r="AJ487" s="289">
        <f>INDEX(Coordinates!$B$2:$B$197,MATCH(G487,Coordinates!$J$2:$J$197,0))</f>
        <v>-3.4084730130000001</v>
      </c>
      <c r="AK487" s="289">
        <f>INDEX(Coordinates!$C$2:$C$197,MATCH(G487,Coordinates!$J$2:$J$197,0))</f>
        <v>34.850401980000001</v>
      </c>
      <c r="AL487" s="289" t="str">
        <f>IF(ISNUMBER(SEARCH("C", 'Dry_Litterbag Placem_Collection'!U48)),"YES","")</f>
        <v/>
      </c>
      <c r="AM487" s="289" t="str">
        <f>IF(ISNUMBER(SEARCH("H", 'Dry_Litterbag Placem_Collection'!U48)),"YES","")</f>
        <v/>
      </c>
      <c r="AN487" s="289" t="str">
        <f>IF(ISNUMBER(SEARCH("R", 'Dry_Litterbag Placem_Collection'!U48)),"YES","")</f>
        <v/>
      </c>
    </row>
    <row r="488" spans="1:40" ht="15" customHeight="1">
      <c r="A488" s="281" t="s">
        <v>2677</v>
      </c>
      <c r="B488" s="282">
        <f>'Dry_Litterbag Placem_Collection'!A49</f>
        <v>47</v>
      </c>
      <c r="C488" s="282" t="str">
        <f>'Dry_Litterbag Placem_Collection'!B49</f>
        <v>Makao</v>
      </c>
      <c r="D488" s="282" t="s">
        <v>2677</v>
      </c>
      <c r="E488" s="282" t="s">
        <v>20</v>
      </c>
      <c r="F488" s="282">
        <v>2</v>
      </c>
      <c r="G488" s="283" t="str">
        <f>'Dry_Litterbag Placem_Collection'!C49</f>
        <v>Dry_P2_T7</v>
      </c>
      <c r="H488" s="293" t="s">
        <v>3672</v>
      </c>
      <c r="I488" s="285" t="s">
        <v>1147</v>
      </c>
      <c r="J488" s="282" t="str">
        <f>IF(ISBLANK('Dry_Litterbag Placem_Collection'!L49),"","G"&amp;""&amp;'Dry_Litterbag Placem_Collection'!L49)</f>
        <v>G659</v>
      </c>
      <c r="K488" s="286">
        <f>IFERROR(INDEX('Green_rooibos initial weight'!$C$5:$C$1749,MATCH(J488, 'Green_rooibos initial weight'!$A$5:$A$1749,0)),"")</f>
        <v>2.0529999999999999</v>
      </c>
      <c r="L488" s="286">
        <f t="shared" si="29"/>
        <v>1.8031999999999999</v>
      </c>
      <c r="M488" s="291"/>
      <c r="N488" s="291"/>
      <c r="O488" s="286">
        <f>IF(IFERROR(INDEX('Both teabags AfterDry'!$D$3:$D$900,MATCH(J488,'Both teabags AfterDry'!$A$3:$A$900,0)),"")="","",(IFERROR(INDEX('Both teabags AfterDry'!$D$3:$D$900,MATCH(J488,'Both teabags AfterDry'!$A$3:$A$900,0)),"")))</f>
        <v>1.8913</v>
      </c>
      <c r="P488" s="286">
        <f t="shared" si="30"/>
        <v>1.7406999999999999</v>
      </c>
      <c r="Q488" s="291"/>
      <c r="R488" s="291"/>
      <c r="S488" s="287">
        <f>'Dry_Litterbag Placem_Collection'!E49</f>
        <v>42938</v>
      </c>
      <c r="T488" s="287">
        <f>IF('Dry_Litterbag Placem_Collection'!G49="","",'Dry_Litterbag Placem_Collection'!G49)</f>
        <v>43005</v>
      </c>
      <c r="U488" s="288">
        <f t="shared" si="28"/>
        <v>67</v>
      </c>
      <c r="V488" s="286">
        <f t="shared" si="31"/>
        <v>6.25E-2</v>
      </c>
      <c r="W488" s="286"/>
      <c r="X488" s="289">
        <f>IFERROR(INDEX(Rainfall_Dry!$O$2:$O$217,MATCH(B488, Rainfall_Dry!$A$2:$A$217,0)),"")</f>
        <v>6.5250000359999998</v>
      </c>
      <c r="Y488" s="270">
        <v>19.96</v>
      </c>
      <c r="Z488" s="270">
        <v>4.9199999999999982</v>
      </c>
      <c r="AA488" s="270">
        <v>75.12</v>
      </c>
      <c r="AB488" s="271" t="s">
        <v>2689</v>
      </c>
      <c r="AC488" s="270">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f>IFERROR(AVERAGE('Dry_Litterbag Placem_Collection'!O49,'Dry_Litterbag Placem_Collection'!R49),"")</f>
        <v>5.35</v>
      </c>
      <c r="AI488" s="290">
        <f>IFERROR(AVERAGE('Dry_Litterbag Placem_Collection'!N49,'Dry_Litterbag Placem_Collection'!Q49),"")</f>
        <v>26.4</v>
      </c>
      <c r="AJ488" s="289">
        <f>INDEX(Coordinates!$B$2:$B$197,MATCH(G488,Coordinates!$J$2:$J$197,0))</f>
        <v>-3.4084819820000001</v>
      </c>
      <c r="AK488" s="289">
        <f>INDEX(Coordinates!$C$2:$C$197,MATCH(G488,Coordinates!$J$2:$J$197,0))</f>
        <v>34.850024040000001</v>
      </c>
      <c r="AL488" s="289" t="str">
        <f>IF(ISNUMBER(SEARCH("C", 'Dry_Litterbag Placem_Collection'!U49)),"YES","")</f>
        <v/>
      </c>
      <c r="AM488" s="289" t="str">
        <f>IF(ISNUMBER(SEARCH("H", 'Dry_Litterbag Placem_Collection'!U49)),"YES","")</f>
        <v/>
      </c>
      <c r="AN488" s="289" t="str">
        <f>IF(ISNUMBER(SEARCH("R", 'Dry_Litterbag Placem_Collection'!U49)),"YES","")</f>
        <v/>
      </c>
    </row>
    <row r="489" spans="1:40" ht="15" customHeight="1">
      <c r="A489" s="281" t="s">
        <v>2677</v>
      </c>
      <c r="B489" s="282">
        <f>'Dry_Litterbag Placem_Collection'!A50</f>
        <v>48</v>
      </c>
      <c r="C489" s="282" t="str">
        <f>'Dry_Litterbag Placem_Collection'!B50</f>
        <v>Makao</v>
      </c>
      <c r="D489" s="282" t="s">
        <v>2677</v>
      </c>
      <c r="E489" s="282" t="s">
        <v>20</v>
      </c>
      <c r="F489" s="282">
        <v>2</v>
      </c>
      <c r="G489" s="283" t="str">
        <f>'Dry_Litterbag Placem_Collection'!C50</f>
        <v>Dry_P2_T8</v>
      </c>
      <c r="H489" s="293" t="s">
        <v>3672</v>
      </c>
      <c r="I489" s="285" t="s">
        <v>1147</v>
      </c>
      <c r="J489" s="282" t="str">
        <f>IF(ISBLANK('Dry_Litterbag Placem_Collection'!L50),"","G"&amp;""&amp;'Dry_Litterbag Placem_Collection'!L50)</f>
        <v>G267</v>
      </c>
      <c r="K489" s="286">
        <f>IFERROR(INDEX('Green_rooibos initial weight'!$C$5:$C$1749,MATCH(J489, 'Green_rooibos initial weight'!$A$5:$A$1749,0)),"")</f>
        <v>2.069</v>
      </c>
      <c r="L489" s="286">
        <f t="shared" si="29"/>
        <v>1.8191999999999999</v>
      </c>
      <c r="M489" s="291"/>
      <c r="N489" s="291"/>
      <c r="O489" s="286">
        <f>IF(IFERROR(INDEX('Both teabags AfterDry'!$D$3:$D$900,MATCH(J489,'Both teabags AfterDry'!$A$3:$A$900,0)),"")="","",(IFERROR(INDEX('Both teabags AfterDry'!$D$3:$D$900,MATCH(J489,'Both teabags AfterDry'!$A$3:$A$900,0)),"")))</f>
        <v>1.8248</v>
      </c>
      <c r="P489" s="286">
        <f t="shared" si="30"/>
        <v>1.6741999999999999</v>
      </c>
      <c r="Q489" s="291"/>
      <c r="R489" s="291"/>
      <c r="S489" s="287">
        <f>'Dry_Litterbag Placem_Collection'!E50</f>
        <v>42938</v>
      </c>
      <c r="T489" s="287">
        <f>IF('Dry_Litterbag Placem_Collection'!G50="","",'Dry_Litterbag Placem_Collection'!G50)</f>
        <v>43005</v>
      </c>
      <c r="U489" s="288">
        <f t="shared" si="28"/>
        <v>67</v>
      </c>
      <c r="V489" s="286">
        <f t="shared" si="31"/>
        <v>0.14500000000000002</v>
      </c>
      <c r="W489" s="286"/>
      <c r="X489" s="289">
        <f>IFERROR(INDEX(Rainfall_Dry!$O$2:$O$217,MATCH(B489, Rainfall_Dry!$A$2:$A$217,0)),"")</f>
        <v>6.5250000359999998</v>
      </c>
      <c r="Y489" s="270">
        <v>19.96</v>
      </c>
      <c r="Z489" s="270">
        <v>4.9199999999999982</v>
      </c>
      <c r="AA489" s="270">
        <v>75.12</v>
      </c>
      <c r="AB489" s="271" t="s">
        <v>2689</v>
      </c>
      <c r="AC489" s="270">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f>IFERROR(AVERAGE('Dry_Litterbag Placem_Collection'!O50,'Dry_Litterbag Placem_Collection'!R50),"")</f>
        <v>3.95</v>
      </c>
      <c r="AI489" s="290">
        <f>IFERROR(AVERAGE('Dry_Litterbag Placem_Collection'!N50,'Dry_Litterbag Placem_Collection'!Q50),"")</f>
        <v>25.950000000000003</v>
      </c>
      <c r="AJ489" s="289">
        <f>INDEX(Coordinates!$B$2:$B$197,MATCH(G489,Coordinates!$J$2:$J$197,0))</f>
        <v>-3.4081990090000001</v>
      </c>
      <c r="AK489" s="289">
        <f>INDEX(Coordinates!$C$2:$C$197,MATCH(G489,Coordinates!$J$2:$J$197,0))</f>
        <v>34.850254960000001</v>
      </c>
      <c r="AL489" s="289" t="str">
        <f>IF(ISNUMBER(SEARCH("C", 'Dry_Litterbag Placem_Collection'!U50)),"YES","")</f>
        <v/>
      </c>
      <c r="AM489" s="289" t="str">
        <f>IF(ISNUMBER(SEARCH("H", 'Dry_Litterbag Placem_Collection'!U50)),"YES","")</f>
        <v/>
      </c>
      <c r="AN489" s="289" t="str">
        <f>IF(ISNUMBER(SEARCH("R", 'Dry_Litterbag Placem_Collection'!U50)),"YES","")</f>
        <v/>
      </c>
    </row>
    <row r="490" spans="1:40" ht="15" customHeight="1">
      <c r="A490" s="281" t="s">
        <v>2677</v>
      </c>
      <c r="B490" s="282">
        <f>'Dry_Litterbag Placem_Collection'!A51</f>
        <v>49</v>
      </c>
      <c r="C490" s="282" t="str">
        <f>'Dry_Litterbag Placem_Collection'!B51</f>
        <v>Makao</v>
      </c>
      <c r="D490" s="282" t="s">
        <v>2677</v>
      </c>
      <c r="E490" s="282" t="s">
        <v>20</v>
      </c>
      <c r="F490" s="282">
        <v>3</v>
      </c>
      <c r="G490" s="283" t="str">
        <f>'Dry_Litterbag Placem_Collection'!C51</f>
        <v>Dry_P3_T1</v>
      </c>
      <c r="H490" s="293" t="s">
        <v>3672</v>
      </c>
      <c r="I490" s="285" t="s">
        <v>1147</v>
      </c>
      <c r="J490" s="282" t="str">
        <f>IF(ISBLANK('Dry_Litterbag Placem_Collection'!L51),"","G"&amp;""&amp;'Dry_Litterbag Placem_Collection'!L51)</f>
        <v>G812</v>
      </c>
      <c r="K490" s="286">
        <f>IFERROR(INDEX('Green_rooibos initial weight'!$C$5:$C$1749,MATCH(J490, 'Green_rooibos initial weight'!$A$5:$A$1749,0)),"")</f>
        <v>2.0169999999999999</v>
      </c>
      <c r="L490" s="286">
        <f t="shared" si="29"/>
        <v>1.7671999999999999</v>
      </c>
      <c r="M490" s="291"/>
      <c r="N490" s="291"/>
      <c r="O490" s="286" t="str">
        <f>IF(IFERROR(INDEX('Both teabags AfterDry'!$D$3:$D$900,MATCH(J490,'Both teabags AfterDry'!$A$3:$A$900,0)),"")="","",(IFERROR(INDEX('Both teabags AfterDry'!$D$3:$D$900,MATCH(J490,'Both teabags AfterDry'!$A$3:$A$900,0)),"")))</f>
        <v/>
      </c>
      <c r="P490" s="286" t="str">
        <f t="shared" si="30"/>
        <v/>
      </c>
      <c r="Q490" s="291"/>
      <c r="R490" s="291"/>
      <c r="S490" s="287">
        <f>'Dry_Litterbag Placem_Collection'!E51</f>
        <v>42938</v>
      </c>
      <c r="T490" s="287">
        <f>IF('Dry_Litterbag Placem_Collection'!G51="","",'Dry_Litterbag Placem_Collection'!G51)</f>
        <v>43005</v>
      </c>
      <c r="U490" s="288">
        <f t="shared" si="28"/>
        <v>67</v>
      </c>
      <c r="V490" s="286" t="str">
        <f t="shared" si="31"/>
        <v/>
      </c>
      <c r="W490" s="286"/>
      <c r="X490" s="289">
        <f>IFERROR(INDEX(Rainfall_Dry!$O$2:$O$217,MATCH(B490, Rainfall_Dry!$A$2:$A$217,0)),"")</f>
        <v>6.5250000359999998</v>
      </c>
      <c r="Y490" s="270">
        <v>21.96</v>
      </c>
      <c r="Z490" s="270">
        <v>8.9199999999999982</v>
      </c>
      <c r="AA490" s="270">
        <v>69.12</v>
      </c>
      <c r="AB490" s="271" t="s">
        <v>2688</v>
      </c>
      <c r="AC490" s="270">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f>IFERROR(AVERAGE('Dry_Litterbag Placem_Collection'!O51,'Dry_Litterbag Placem_Collection'!R51),"")</f>
        <v>7.05</v>
      </c>
      <c r="AI490" s="290">
        <f>IFERROR(AVERAGE('Dry_Litterbag Placem_Collection'!N51,'Dry_Litterbag Placem_Collection'!Q51),"")</f>
        <v>31.5</v>
      </c>
      <c r="AJ490" s="289">
        <f>INDEX(Coordinates!$B$2:$B$197,MATCH(G490,Coordinates!$J$2:$J$197,0))</f>
        <v>-3.406225992</v>
      </c>
      <c r="AK490" s="289">
        <f>INDEX(Coordinates!$C$2:$C$197,MATCH(G490,Coordinates!$J$2:$J$197,0))</f>
        <v>34.85055998</v>
      </c>
      <c r="AL490" s="289" t="str">
        <f>IF(ISNUMBER(SEARCH("C", 'Dry_Litterbag Placem_Collection'!U51)),"YES","")</f>
        <v/>
      </c>
      <c r="AM490" s="289" t="str">
        <f>IF(ISNUMBER(SEARCH("H", 'Dry_Litterbag Placem_Collection'!U51)),"YES","")</f>
        <v/>
      </c>
      <c r="AN490" s="289" t="str">
        <f>IF(ISNUMBER(SEARCH("R", 'Dry_Litterbag Placem_Collection'!U51)),"YES","")</f>
        <v/>
      </c>
    </row>
    <row r="491" spans="1:40" ht="15" customHeight="1">
      <c r="A491" s="281" t="s">
        <v>2677</v>
      </c>
      <c r="B491" s="282">
        <f>'Dry_Litterbag Placem_Collection'!A52</f>
        <v>50</v>
      </c>
      <c r="C491" s="282" t="str">
        <f>'Dry_Litterbag Placem_Collection'!B52</f>
        <v>Makao</v>
      </c>
      <c r="D491" s="282" t="s">
        <v>2677</v>
      </c>
      <c r="E491" s="282" t="s">
        <v>20</v>
      </c>
      <c r="F491" s="282">
        <v>3</v>
      </c>
      <c r="G491" s="283" t="str">
        <f>'Dry_Litterbag Placem_Collection'!C52</f>
        <v>Dry_P3_T2</v>
      </c>
      <c r="H491" s="293" t="s">
        <v>3672</v>
      </c>
      <c r="I491" s="285" t="s">
        <v>1147</v>
      </c>
      <c r="J491" s="282" t="str">
        <f>IF(ISBLANK('Dry_Litterbag Placem_Collection'!L52),"","G"&amp;""&amp;'Dry_Litterbag Placem_Collection'!L52)</f>
        <v>G212</v>
      </c>
      <c r="K491" s="286">
        <f>IFERROR(INDEX('Green_rooibos initial weight'!$C$5:$C$1749,MATCH(J491, 'Green_rooibos initial weight'!$A$5:$A$1749,0)),"")</f>
        <v>1.9570000000000001</v>
      </c>
      <c r="L491" s="286">
        <f t="shared" si="29"/>
        <v>1.7072000000000001</v>
      </c>
      <c r="M491" s="291"/>
      <c r="N491" s="291"/>
      <c r="O491" s="286" t="str">
        <f>IF(IFERROR(INDEX('Both teabags AfterDry'!$D$3:$D$900,MATCH(J491,'Both teabags AfterDry'!$A$3:$A$900,0)),"")="","",(IFERROR(INDEX('Both teabags AfterDry'!$D$3:$D$900,MATCH(J491,'Both teabags AfterDry'!$A$3:$A$900,0)),"")))</f>
        <v/>
      </c>
      <c r="P491" s="286" t="str">
        <f t="shared" si="30"/>
        <v/>
      </c>
      <c r="Q491" s="291"/>
      <c r="R491" s="291"/>
      <c r="S491" s="287">
        <f>'Dry_Litterbag Placem_Collection'!E52</f>
        <v>42938</v>
      </c>
      <c r="T491" s="287" t="str">
        <f>IF('Dry_Litterbag Placem_Collection'!G52="","",'Dry_Litterbag Placem_Collection'!G52)</f>
        <v/>
      </c>
      <c r="U491" s="288" t="str">
        <f t="shared" si="28"/>
        <v/>
      </c>
      <c r="V491" s="286" t="str">
        <f t="shared" si="31"/>
        <v/>
      </c>
      <c r="W491" s="286"/>
      <c r="X491" s="289" t="str">
        <f>IFERROR(INDEX(Rainfall_Dry!$O$2:$O$217,MATCH(B491, Rainfall_Dry!$A$2:$A$217,0)),"")</f>
        <v/>
      </c>
      <c r="Y491" s="270">
        <v>21.96</v>
      </c>
      <c r="Z491" s="270">
        <v>8.9199999999999982</v>
      </c>
      <c r="AA491" s="270">
        <v>69.12</v>
      </c>
      <c r="AB491" s="271" t="s">
        <v>2688</v>
      </c>
      <c r="AC491" s="270">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f>IFERROR(AVERAGE('Dry_Litterbag Placem_Collection'!O52,'Dry_Litterbag Placem_Collection'!R52),"")</f>
        <v>6.4</v>
      </c>
      <c r="AI491" s="290">
        <f>IFERROR(AVERAGE('Dry_Litterbag Placem_Collection'!N52,'Dry_Litterbag Placem_Collection'!Q52),"")</f>
        <v>27.6</v>
      </c>
      <c r="AJ491" s="289">
        <f>INDEX(Coordinates!$B$2:$B$197,MATCH(G491,Coordinates!$J$2:$J$197,0))</f>
        <v>-3.4062630399999998</v>
      </c>
      <c r="AK491" s="289">
        <f>INDEX(Coordinates!$C$2:$C$197,MATCH(G491,Coordinates!$J$2:$J$197,0))</f>
        <v>34.850566010000001</v>
      </c>
      <c r="AL491" s="289" t="str">
        <f>IF(ISNUMBER(SEARCH("C", 'Dry_Litterbag Placem_Collection'!U52)),"YES","")</f>
        <v/>
      </c>
      <c r="AM491" s="289" t="str">
        <f>IF(ISNUMBER(SEARCH("H", 'Dry_Litterbag Placem_Collection'!U52)),"YES","")</f>
        <v/>
      </c>
      <c r="AN491" s="289" t="str">
        <f>IF(ISNUMBER(SEARCH("R", 'Dry_Litterbag Placem_Collection'!U52)),"YES","")</f>
        <v/>
      </c>
    </row>
    <row r="492" spans="1:40" ht="15" customHeight="1">
      <c r="A492" s="281" t="s">
        <v>2677</v>
      </c>
      <c r="B492" s="282">
        <f>'Dry_Litterbag Placem_Collection'!A53</f>
        <v>51</v>
      </c>
      <c r="C492" s="282" t="str">
        <f>'Dry_Litterbag Placem_Collection'!B53</f>
        <v>Makao</v>
      </c>
      <c r="D492" s="282" t="s">
        <v>2677</v>
      </c>
      <c r="E492" s="282" t="s">
        <v>20</v>
      </c>
      <c r="F492" s="282">
        <v>3</v>
      </c>
      <c r="G492" s="283" t="str">
        <f>'Dry_Litterbag Placem_Collection'!C53</f>
        <v>Dry_P3_T3</v>
      </c>
      <c r="H492" s="293" t="s">
        <v>3672</v>
      </c>
      <c r="I492" s="285" t="s">
        <v>1147</v>
      </c>
      <c r="J492" s="282" t="str">
        <f>IF(ISBLANK('Dry_Litterbag Placem_Collection'!L53),"","G"&amp;""&amp;'Dry_Litterbag Placem_Collection'!L53)</f>
        <v>G598</v>
      </c>
      <c r="K492" s="286">
        <f>IFERROR(INDEX('Green_rooibos initial weight'!$C$5:$C$1749,MATCH(J492, 'Green_rooibos initial weight'!$A$5:$A$1749,0)),"")</f>
        <v>2.1680000000000001</v>
      </c>
      <c r="L492" s="286">
        <f t="shared" si="29"/>
        <v>1.9182000000000001</v>
      </c>
      <c r="M492" s="291"/>
      <c r="N492" s="291"/>
      <c r="O492" s="286">
        <f>IF(IFERROR(INDEX('Both teabags AfterDry'!$D$3:$D$900,MATCH(J492,'Both teabags AfterDry'!$A$3:$A$900,0)),"")="","",(IFERROR(INDEX('Both teabags AfterDry'!$D$3:$D$900,MATCH(J492,'Both teabags AfterDry'!$A$3:$A$900,0)),"")))</f>
        <v>1.9169</v>
      </c>
      <c r="P492" s="286">
        <f t="shared" si="30"/>
        <v>1.7663</v>
      </c>
      <c r="Q492" s="291"/>
      <c r="R492" s="291"/>
      <c r="S492" s="287">
        <f>'Dry_Litterbag Placem_Collection'!E53</f>
        <v>42938</v>
      </c>
      <c r="T492" s="287">
        <f>IF('Dry_Litterbag Placem_Collection'!G53="","",'Dry_Litterbag Placem_Collection'!G53)</f>
        <v>43005</v>
      </c>
      <c r="U492" s="288">
        <f t="shared" si="28"/>
        <v>67</v>
      </c>
      <c r="V492" s="286">
        <f t="shared" si="31"/>
        <v>0.15190000000000015</v>
      </c>
      <c r="W492" s="286"/>
      <c r="X492" s="289">
        <f>IFERROR(INDEX(Rainfall_Dry!$O$2:$O$217,MATCH(B492, Rainfall_Dry!$A$2:$A$217,0)),"")</f>
        <v>6.5250000359999998</v>
      </c>
      <c r="Y492" s="270">
        <v>21.96</v>
      </c>
      <c r="Z492" s="270">
        <v>8.9199999999999982</v>
      </c>
      <c r="AA492" s="270">
        <v>69.12</v>
      </c>
      <c r="AB492" s="271" t="s">
        <v>2688</v>
      </c>
      <c r="AC492" s="270">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f>IFERROR(AVERAGE('Dry_Litterbag Placem_Collection'!O53,'Dry_Litterbag Placem_Collection'!R53),"")</f>
        <v>2.4500000000000002</v>
      </c>
      <c r="AI492" s="290">
        <f>IFERROR(AVERAGE('Dry_Litterbag Placem_Collection'!N53,'Dry_Litterbag Placem_Collection'!Q53),"")</f>
        <v>34.450000000000003</v>
      </c>
      <c r="AJ492" s="289">
        <f>INDEX(Coordinates!$B$2:$B$197,MATCH(G492,Coordinates!$J$2:$J$197,0))</f>
        <v>-3.4063920379999999</v>
      </c>
      <c r="AK492" s="289">
        <f>INDEX(Coordinates!$C$2:$C$197,MATCH(G492,Coordinates!$J$2:$J$197,0))</f>
        <v>34.850696020000001</v>
      </c>
      <c r="AL492" s="289" t="str">
        <f>IF(ISNUMBER(SEARCH("C", 'Dry_Litterbag Placem_Collection'!U53)),"YES","")</f>
        <v/>
      </c>
      <c r="AM492" s="289" t="str">
        <f>IF(ISNUMBER(SEARCH("H", 'Dry_Litterbag Placem_Collection'!U53)),"YES","")</f>
        <v/>
      </c>
      <c r="AN492" s="289" t="str">
        <f>IF(ISNUMBER(SEARCH("R", 'Dry_Litterbag Placem_Collection'!U53)),"YES","")</f>
        <v/>
      </c>
    </row>
    <row r="493" spans="1:40" ht="15" customHeight="1">
      <c r="A493" s="281" t="s">
        <v>2677</v>
      </c>
      <c r="B493" s="282">
        <f>'Dry_Litterbag Placem_Collection'!A54</f>
        <v>52</v>
      </c>
      <c r="C493" s="282" t="str">
        <f>'Dry_Litterbag Placem_Collection'!B54</f>
        <v>Makao</v>
      </c>
      <c r="D493" s="282" t="s">
        <v>2677</v>
      </c>
      <c r="E493" s="282" t="s">
        <v>20</v>
      </c>
      <c r="F493" s="282">
        <v>3</v>
      </c>
      <c r="G493" s="283" t="str">
        <f>'Dry_Litterbag Placem_Collection'!C54</f>
        <v>Dry_P3_T4</v>
      </c>
      <c r="H493" s="293" t="s">
        <v>3672</v>
      </c>
      <c r="I493" s="285" t="s">
        <v>1147</v>
      </c>
      <c r="J493" s="282" t="str">
        <f>IF(ISBLANK('Dry_Litterbag Placem_Collection'!L54),"","G"&amp;""&amp;'Dry_Litterbag Placem_Collection'!L54)</f>
        <v>G848</v>
      </c>
      <c r="K493" s="286">
        <f>IFERROR(INDEX('Green_rooibos initial weight'!$C$5:$C$1749,MATCH(J493, 'Green_rooibos initial weight'!$A$5:$A$1749,0)),"")</f>
        <v>2.0110000000000001</v>
      </c>
      <c r="L493" s="286">
        <f t="shared" si="29"/>
        <v>1.7612000000000001</v>
      </c>
      <c r="M493" s="291"/>
      <c r="N493" s="291"/>
      <c r="O493" s="286">
        <f>IF(IFERROR(INDEX('Both teabags AfterDry'!$D$3:$D$900,MATCH(J493,'Both teabags AfterDry'!$A$3:$A$900,0)),"")="","",(IFERROR(INDEX('Both teabags AfterDry'!$D$3:$D$900,MATCH(J493,'Both teabags AfterDry'!$A$3:$A$900,0)),"")))</f>
        <v>1.8361000000000001</v>
      </c>
      <c r="P493" s="286">
        <f t="shared" si="30"/>
        <v>1.6855</v>
      </c>
      <c r="Q493" s="291"/>
      <c r="R493" s="291"/>
      <c r="S493" s="287">
        <f>'Dry_Litterbag Placem_Collection'!E54</f>
        <v>42938</v>
      </c>
      <c r="T493" s="287">
        <f>IF('Dry_Litterbag Placem_Collection'!G54="","",'Dry_Litterbag Placem_Collection'!G54)</f>
        <v>43005</v>
      </c>
      <c r="U493" s="288">
        <f t="shared" si="28"/>
        <v>67</v>
      </c>
      <c r="V493" s="286">
        <f t="shared" si="31"/>
        <v>7.5700000000000101E-2</v>
      </c>
      <c r="W493" s="286"/>
      <c r="X493" s="289">
        <f>IFERROR(INDEX(Rainfall_Dry!$O$2:$O$217,MATCH(B493, Rainfall_Dry!$A$2:$A$217,0)),"")</f>
        <v>6.5250000359999998</v>
      </c>
      <c r="Y493" s="270">
        <v>21.96</v>
      </c>
      <c r="Z493" s="270">
        <v>8.9199999999999982</v>
      </c>
      <c r="AA493" s="270">
        <v>69.12</v>
      </c>
      <c r="AB493" s="271" t="s">
        <v>2688</v>
      </c>
      <c r="AC493" s="270">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f>IFERROR(AVERAGE('Dry_Litterbag Placem_Collection'!O54,'Dry_Litterbag Placem_Collection'!R54),"")</f>
        <v>5.75</v>
      </c>
      <c r="AI493" s="290">
        <f>IFERROR(AVERAGE('Dry_Litterbag Placem_Collection'!N54,'Dry_Litterbag Placem_Collection'!Q54),"")</f>
        <v>30.75</v>
      </c>
      <c r="AJ493" s="289">
        <f>INDEX(Coordinates!$B$2:$B$197,MATCH(G493,Coordinates!$J$2:$J$197,0))</f>
        <v>-3.4061569999999999</v>
      </c>
      <c r="AK493" s="289">
        <f>INDEX(Coordinates!$C$2:$C$197,MATCH(G493,Coordinates!$J$2:$J$197,0))</f>
        <v>34.850738999999997</v>
      </c>
      <c r="AL493" s="289" t="str">
        <f>IF(ISNUMBER(SEARCH("C", 'Dry_Litterbag Placem_Collection'!U54)),"YES","")</f>
        <v/>
      </c>
      <c r="AM493" s="289" t="str">
        <f>IF(ISNUMBER(SEARCH("H", 'Dry_Litterbag Placem_Collection'!U54)),"YES","")</f>
        <v/>
      </c>
      <c r="AN493" s="289" t="str">
        <f>IF(ISNUMBER(SEARCH("R", 'Dry_Litterbag Placem_Collection'!U54)),"YES","")</f>
        <v/>
      </c>
    </row>
    <row r="494" spans="1:40" ht="15" customHeight="1">
      <c r="A494" s="281" t="s">
        <v>2677</v>
      </c>
      <c r="B494" s="282">
        <f>'Dry_Litterbag Placem_Collection'!A55</f>
        <v>53</v>
      </c>
      <c r="C494" s="282" t="str">
        <f>'Dry_Litterbag Placem_Collection'!B55</f>
        <v>Makao</v>
      </c>
      <c r="D494" s="282" t="s">
        <v>2677</v>
      </c>
      <c r="E494" s="282" t="s">
        <v>20</v>
      </c>
      <c r="F494" s="282">
        <v>3</v>
      </c>
      <c r="G494" s="283" t="str">
        <f>'Dry_Litterbag Placem_Collection'!C55</f>
        <v>Dry_P3_T5</v>
      </c>
      <c r="H494" s="293" t="s">
        <v>3672</v>
      </c>
      <c r="I494" s="285" t="s">
        <v>1147</v>
      </c>
      <c r="J494" s="282" t="str">
        <f>IF(ISBLANK('Dry_Litterbag Placem_Collection'!L55),"","G"&amp;""&amp;'Dry_Litterbag Placem_Collection'!L55)</f>
        <v>G759</v>
      </c>
      <c r="K494" s="286">
        <f>IFERROR(INDEX('Green_rooibos initial weight'!$C$5:$C$1749,MATCH(J494, 'Green_rooibos initial weight'!$A$5:$A$1749,0)),"")</f>
        <v>2.0539999999999998</v>
      </c>
      <c r="L494" s="286">
        <f t="shared" si="29"/>
        <v>1.8041999999999998</v>
      </c>
      <c r="M494" s="291"/>
      <c r="N494" s="291"/>
      <c r="O494" s="286">
        <f>IF(IFERROR(INDEX('Both teabags AfterDry'!$D$3:$D$900,MATCH(J494,'Both teabags AfterDry'!$A$3:$A$900,0)),"")="","",(IFERROR(INDEX('Both teabags AfterDry'!$D$3:$D$900,MATCH(J494,'Both teabags AfterDry'!$A$3:$A$900,0)),"")))</f>
        <v>1.8980999999999999</v>
      </c>
      <c r="P494" s="286">
        <f t="shared" si="30"/>
        <v>1.7474999999999998</v>
      </c>
      <c r="Q494" s="291"/>
      <c r="R494" s="291"/>
      <c r="S494" s="287">
        <f>'Dry_Litterbag Placem_Collection'!E55</f>
        <v>42938</v>
      </c>
      <c r="T494" s="287">
        <f>IF('Dry_Litterbag Placem_Collection'!G55="","",'Dry_Litterbag Placem_Collection'!G55)</f>
        <v>43005</v>
      </c>
      <c r="U494" s="288">
        <f t="shared" si="28"/>
        <v>67</v>
      </c>
      <c r="V494" s="286">
        <f t="shared" si="31"/>
        <v>5.6699999999999973E-2</v>
      </c>
      <c r="W494" s="286"/>
      <c r="X494" s="289">
        <f>IFERROR(INDEX(Rainfall_Dry!$O$2:$O$217,MATCH(B494, Rainfall_Dry!$A$2:$A$217,0)),"")</f>
        <v>6.5250000359999998</v>
      </c>
      <c r="Y494" s="270">
        <v>21.96</v>
      </c>
      <c r="Z494" s="270">
        <v>8.9199999999999982</v>
      </c>
      <c r="AA494" s="270">
        <v>69.12</v>
      </c>
      <c r="AB494" s="271" t="s">
        <v>2688</v>
      </c>
      <c r="AC494" s="270">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f>IFERROR(AVERAGE('Dry_Litterbag Placem_Collection'!O55,'Dry_Litterbag Placem_Collection'!R55),"")</f>
        <v>6.5</v>
      </c>
      <c r="AI494" s="290">
        <f>IFERROR(AVERAGE('Dry_Litterbag Placem_Collection'!N55,'Dry_Litterbag Placem_Collection'!Q55),"")</f>
        <v>30.4</v>
      </c>
      <c r="AJ494" s="289">
        <f>INDEX(Coordinates!$B$2:$B$197,MATCH(G494,Coordinates!$J$2:$J$197,0))</f>
        <v>-3.4061140000000001</v>
      </c>
      <c r="AK494" s="289">
        <f>INDEX(Coordinates!$C$2:$C$197,MATCH(G494,Coordinates!$J$2:$J$197,0))</f>
        <v>34.850596000000003</v>
      </c>
      <c r="AL494" s="289" t="str">
        <f>IF(ISNUMBER(SEARCH("C", 'Dry_Litterbag Placem_Collection'!U55)),"YES","")</f>
        <v/>
      </c>
      <c r="AM494" s="289" t="str">
        <f>IF(ISNUMBER(SEARCH("H", 'Dry_Litterbag Placem_Collection'!U55)),"YES","")</f>
        <v/>
      </c>
      <c r="AN494" s="289" t="str">
        <f>IF(ISNUMBER(SEARCH("R", 'Dry_Litterbag Placem_Collection'!U55)),"YES","")</f>
        <v/>
      </c>
    </row>
    <row r="495" spans="1:40" ht="15" customHeight="1">
      <c r="A495" s="281" t="s">
        <v>2677</v>
      </c>
      <c r="B495" s="282">
        <f>'Dry_Litterbag Placem_Collection'!A56</f>
        <v>54</v>
      </c>
      <c r="C495" s="282" t="str">
        <f>'Dry_Litterbag Placem_Collection'!B56</f>
        <v>Makao</v>
      </c>
      <c r="D495" s="282" t="s">
        <v>2677</v>
      </c>
      <c r="E495" s="282" t="s">
        <v>20</v>
      </c>
      <c r="F495" s="282">
        <v>3</v>
      </c>
      <c r="G495" s="283" t="str">
        <f>'Dry_Litterbag Placem_Collection'!C56</f>
        <v>Dry_P3_T6</v>
      </c>
      <c r="H495" s="293" t="s">
        <v>3672</v>
      </c>
      <c r="I495" s="285" t="s">
        <v>1147</v>
      </c>
      <c r="J495" s="282" t="str">
        <f>IF(ISBLANK('Dry_Litterbag Placem_Collection'!L56),"","G"&amp;""&amp;'Dry_Litterbag Placem_Collection'!L56)</f>
        <v/>
      </c>
      <c r="K495" s="286" t="str">
        <f>IFERROR(INDEX('Green_rooibos initial weight'!$C$5:$C$1749,MATCH(J495, 'Green_rooibos initial weight'!$A$5:$A$1749,0)),"")</f>
        <v/>
      </c>
      <c r="L495" s="286" t="str">
        <f t="shared" si="29"/>
        <v/>
      </c>
      <c r="M495" s="291"/>
      <c r="N495" s="291"/>
      <c r="O495" s="286" t="str">
        <f>IF(IFERROR(INDEX('Both teabags AfterDry'!$D$3:$D$900,MATCH(J495,'Both teabags AfterDry'!$A$3:$A$900,0)),"")="","",(IFERROR(INDEX('Both teabags AfterDry'!$D$3:$D$900,MATCH(J495,'Both teabags AfterDry'!$A$3:$A$900,0)),"")))</f>
        <v/>
      </c>
      <c r="P495" s="286" t="str">
        <f t="shared" si="30"/>
        <v/>
      </c>
      <c r="Q495" s="291"/>
      <c r="R495" s="291"/>
      <c r="S495" s="287">
        <f>'Dry_Litterbag Placem_Collection'!E56</f>
        <v>0</v>
      </c>
      <c r="T495" s="287" t="str">
        <f>IF('Dry_Litterbag Placem_Collection'!G56="","",'Dry_Litterbag Placem_Collection'!G56)</f>
        <v/>
      </c>
      <c r="U495" s="288" t="str">
        <f t="shared" si="28"/>
        <v/>
      </c>
      <c r="V495" s="286" t="str">
        <f t="shared" si="31"/>
        <v/>
      </c>
      <c r="W495" s="286"/>
      <c r="X495" s="289" t="str">
        <f>IFERROR(INDEX(Rainfall_Dry!$O$2:$O$217,MATCH(B495, Rainfall_Dry!$A$2:$A$217,0)),"")</f>
        <v/>
      </c>
      <c r="Y495" s="270">
        <v>21.96</v>
      </c>
      <c r="Z495" s="270">
        <v>8.9199999999999982</v>
      </c>
      <c r="AA495" s="270">
        <v>69.12</v>
      </c>
      <c r="AB495" s="271" t="s">
        <v>2688</v>
      </c>
      <c r="AC495" s="270">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t="str">
        <f>IFERROR(AVERAGE('Dry_Litterbag Placem_Collection'!O56,'Dry_Litterbag Placem_Collection'!R56),"")</f>
        <v/>
      </c>
      <c r="AI495" s="290" t="str">
        <f>IFERROR(AVERAGE('Dry_Litterbag Placem_Collection'!N56,'Dry_Litterbag Placem_Collection'!Q56),"")</f>
        <v/>
      </c>
      <c r="AJ495" s="289">
        <f>INDEX(Coordinates!$B$2:$B$197,MATCH(G495,Coordinates!$J$2:$J$197,0))</f>
        <v>-3.406058019</v>
      </c>
      <c r="AK495" s="289">
        <f>INDEX(Coordinates!$C$2:$C$197,MATCH(G495,Coordinates!$J$2:$J$197,0))</f>
        <v>34.850466019999999</v>
      </c>
      <c r="AL495" s="289" t="str">
        <f>IF(ISNUMBER(SEARCH("C", 'Dry_Litterbag Placem_Collection'!U56)),"YES","")</f>
        <v/>
      </c>
      <c r="AM495" s="289" t="str">
        <f>IF(ISNUMBER(SEARCH("H", 'Dry_Litterbag Placem_Collection'!U56)),"YES","")</f>
        <v/>
      </c>
      <c r="AN495" s="289" t="str">
        <f>IF(ISNUMBER(SEARCH("R", 'Dry_Litterbag Placem_Collection'!U56)),"YES","")</f>
        <v/>
      </c>
    </row>
    <row r="496" spans="1:40" ht="15" customHeight="1">
      <c r="A496" s="281" t="s">
        <v>2677</v>
      </c>
      <c r="B496" s="282">
        <f>'Dry_Litterbag Placem_Collection'!A57</f>
        <v>55</v>
      </c>
      <c r="C496" s="282" t="str">
        <f>'Dry_Litterbag Placem_Collection'!B57</f>
        <v>Makao</v>
      </c>
      <c r="D496" s="282" t="s">
        <v>2677</v>
      </c>
      <c r="E496" s="282" t="s">
        <v>20</v>
      </c>
      <c r="F496" s="282">
        <v>3</v>
      </c>
      <c r="G496" s="283" t="str">
        <f>'Dry_Litterbag Placem_Collection'!C57</f>
        <v>Dry_P3_T7</v>
      </c>
      <c r="H496" s="293" t="s">
        <v>3672</v>
      </c>
      <c r="I496" s="285" t="s">
        <v>1147</v>
      </c>
      <c r="J496" s="282" t="str">
        <f>IF(ISBLANK('Dry_Litterbag Placem_Collection'!L57),"","G"&amp;""&amp;'Dry_Litterbag Placem_Collection'!L57)</f>
        <v>G260</v>
      </c>
      <c r="K496" s="286">
        <f>IFERROR(INDEX('Green_rooibos initial weight'!$C$5:$C$1749,MATCH(J496, 'Green_rooibos initial weight'!$A$5:$A$1749,0)),"")</f>
        <v>2.1560000000000001</v>
      </c>
      <c r="L496" s="286">
        <f t="shared" si="29"/>
        <v>1.9062000000000001</v>
      </c>
      <c r="M496" s="291"/>
      <c r="N496" s="291"/>
      <c r="O496" s="286">
        <f>IF(IFERROR(INDEX('Both teabags AfterDry'!$D$3:$D$900,MATCH(J496,'Both teabags AfterDry'!$A$3:$A$900,0)),"")="","",(IFERROR(INDEX('Both teabags AfterDry'!$D$3:$D$900,MATCH(J496,'Both teabags AfterDry'!$A$3:$A$900,0)),"")))</f>
        <v>1.9074</v>
      </c>
      <c r="P496" s="286">
        <f t="shared" si="30"/>
        <v>1.7567999999999999</v>
      </c>
      <c r="Q496" s="291"/>
      <c r="R496" s="291"/>
      <c r="S496" s="287">
        <f>'Dry_Litterbag Placem_Collection'!E57</f>
        <v>42938</v>
      </c>
      <c r="T496" s="287">
        <f>IF('Dry_Litterbag Placem_Collection'!G57="","",'Dry_Litterbag Placem_Collection'!G57)</f>
        <v>43005</v>
      </c>
      <c r="U496" s="288">
        <f t="shared" si="28"/>
        <v>67</v>
      </c>
      <c r="V496" s="286">
        <f t="shared" si="31"/>
        <v>0.1494000000000002</v>
      </c>
      <c r="W496" s="286"/>
      <c r="X496" s="289">
        <f>IFERROR(INDEX(Rainfall_Dry!$O$2:$O$217,MATCH(B496, Rainfall_Dry!$A$2:$A$217,0)),"")</f>
        <v>6.5250000359999998</v>
      </c>
      <c r="Y496" s="270">
        <v>21.96</v>
      </c>
      <c r="Z496" s="270">
        <v>8.9199999999999982</v>
      </c>
      <c r="AA496" s="270">
        <v>69.12</v>
      </c>
      <c r="AB496" s="271" t="s">
        <v>2688</v>
      </c>
      <c r="AC496" s="270">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f>IFERROR(AVERAGE('Dry_Litterbag Placem_Collection'!O57,'Dry_Litterbag Placem_Collection'!R57),"")</f>
        <v>4.8</v>
      </c>
      <c r="AI496" s="290">
        <f>IFERROR(AVERAGE('Dry_Litterbag Placem_Collection'!N57,'Dry_Litterbag Placem_Collection'!Q57),"")</f>
        <v>31.9</v>
      </c>
      <c r="AJ496" s="289">
        <f>INDEX(Coordinates!$B$2:$B$197,MATCH(G496,Coordinates!$J$2:$J$197,0))</f>
        <v>-3.4061389879999999</v>
      </c>
      <c r="AK496" s="289">
        <f>INDEX(Coordinates!$C$2:$C$197,MATCH(G496,Coordinates!$J$2:$J$197,0))</f>
        <v>34.850574979999998</v>
      </c>
      <c r="AL496" s="289" t="str">
        <f>IF(ISNUMBER(SEARCH("C", 'Dry_Litterbag Placem_Collection'!U57)),"YES","")</f>
        <v/>
      </c>
      <c r="AM496" s="289" t="str">
        <f>IF(ISNUMBER(SEARCH("H", 'Dry_Litterbag Placem_Collection'!U57)),"YES","")</f>
        <v/>
      </c>
      <c r="AN496" s="289" t="str">
        <f>IF(ISNUMBER(SEARCH("R", 'Dry_Litterbag Placem_Collection'!U57)),"YES","")</f>
        <v/>
      </c>
    </row>
    <row r="497" spans="1:40" ht="15" customHeight="1">
      <c r="A497" s="281" t="s">
        <v>2677</v>
      </c>
      <c r="B497" s="282">
        <f>'Dry_Litterbag Placem_Collection'!A58</f>
        <v>56</v>
      </c>
      <c r="C497" s="282" t="str">
        <f>'Dry_Litterbag Placem_Collection'!B58</f>
        <v>Makao</v>
      </c>
      <c r="D497" s="282" t="s">
        <v>2677</v>
      </c>
      <c r="E497" s="282" t="s">
        <v>20</v>
      </c>
      <c r="F497" s="282">
        <v>3</v>
      </c>
      <c r="G497" s="283" t="str">
        <f>'Dry_Litterbag Placem_Collection'!C58</f>
        <v>Dry_P3_T8</v>
      </c>
      <c r="H497" s="293" t="s">
        <v>3672</v>
      </c>
      <c r="I497" s="285" t="s">
        <v>1147</v>
      </c>
      <c r="J497" s="282" t="str">
        <f>IF(ISBLANK('Dry_Litterbag Placem_Collection'!L58),"","G"&amp;""&amp;'Dry_Litterbag Placem_Collection'!L58)</f>
        <v>G493</v>
      </c>
      <c r="K497" s="286">
        <f>IFERROR(INDEX('Green_rooibos initial weight'!$C$5:$C$1749,MATCH(J497, 'Green_rooibos initial weight'!$A$5:$A$1749,0)),"")</f>
        <v>2.0510000000000002</v>
      </c>
      <c r="L497" s="286">
        <f t="shared" si="29"/>
        <v>1.8012000000000001</v>
      </c>
      <c r="M497" s="291"/>
      <c r="N497" s="291"/>
      <c r="O497" s="286" t="str">
        <f>IF(IFERROR(INDEX('Both teabags AfterDry'!$D$3:$D$900,MATCH(J497,'Both teabags AfterDry'!$A$3:$A$900,0)),"")="","",(IFERROR(INDEX('Both teabags AfterDry'!$D$3:$D$900,MATCH(J497,'Both teabags AfterDry'!$A$3:$A$900,0)),"")))</f>
        <v/>
      </c>
      <c r="P497" s="286" t="str">
        <f t="shared" si="30"/>
        <v/>
      </c>
      <c r="Q497" s="291"/>
      <c r="R497" s="291"/>
      <c r="S497" s="287">
        <f>'Dry_Litterbag Placem_Collection'!E58</f>
        <v>42938</v>
      </c>
      <c r="T497" s="287">
        <f>IF('Dry_Litterbag Placem_Collection'!G58="","",'Dry_Litterbag Placem_Collection'!G58)</f>
        <v>43005</v>
      </c>
      <c r="U497" s="288">
        <f t="shared" si="28"/>
        <v>67</v>
      </c>
      <c r="V497" s="286" t="str">
        <f t="shared" si="31"/>
        <v/>
      </c>
      <c r="W497" s="286"/>
      <c r="X497" s="289">
        <f>IFERROR(INDEX(Rainfall_Dry!$O$2:$O$217,MATCH(B497, Rainfall_Dry!$A$2:$A$217,0)),"")</f>
        <v>6.5250000359999998</v>
      </c>
      <c r="Y497" s="270">
        <v>21.96</v>
      </c>
      <c r="Z497" s="270">
        <v>8.9199999999999982</v>
      </c>
      <c r="AA497" s="270">
        <v>69.12</v>
      </c>
      <c r="AB497" s="271" t="s">
        <v>2688</v>
      </c>
      <c r="AC497" s="270">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f>IFERROR(AVERAGE('Dry_Litterbag Placem_Collection'!O58,'Dry_Litterbag Placem_Collection'!R58),"")</f>
        <v>8.3000000000000007</v>
      </c>
      <c r="AI497" s="290">
        <f>IFERROR(AVERAGE('Dry_Litterbag Placem_Collection'!N58,'Dry_Litterbag Placem_Collection'!Q58),"")</f>
        <v>30.049999999999997</v>
      </c>
      <c r="AJ497" s="289">
        <f>INDEX(Coordinates!$B$2:$B$197,MATCH(G497,Coordinates!$J$2:$J$197,0))</f>
        <v>-3.4062900300000001</v>
      </c>
      <c r="AK497" s="289">
        <f>INDEX(Coordinates!$C$2:$C$197,MATCH(G497,Coordinates!$J$2:$J$197,0))</f>
        <v>34.850441959999998</v>
      </c>
      <c r="AL497" s="289" t="str">
        <f>IF(ISNUMBER(SEARCH("C", 'Dry_Litterbag Placem_Collection'!U58)),"YES","")</f>
        <v/>
      </c>
      <c r="AM497" s="289" t="str">
        <f>IF(ISNUMBER(SEARCH("H", 'Dry_Litterbag Placem_Collection'!U58)),"YES","")</f>
        <v/>
      </c>
      <c r="AN497" s="289" t="str">
        <f>IF(ISNUMBER(SEARCH("R", 'Dry_Litterbag Placem_Collection'!U58)),"YES","")</f>
        <v/>
      </c>
    </row>
    <row r="498" spans="1:40" ht="15" customHeight="1">
      <c r="A498" s="281" t="s">
        <v>2677</v>
      </c>
      <c r="B498" s="282">
        <f>'Dry_Litterbag Placem_Collection'!A59</f>
        <v>57</v>
      </c>
      <c r="C498" s="282" t="str">
        <f>'Dry_Litterbag Placem_Collection'!B59</f>
        <v>Makao</v>
      </c>
      <c r="D498" s="282" t="s">
        <v>2677</v>
      </c>
      <c r="E498" s="282" t="s">
        <v>20</v>
      </c>
      <c r="F498" s="282">
        <v>4</v>
      </c>
      <c r="G498" s="283" t="str">
        <f>'Dry_Litterbag Placem_Collection'!C59</f>
        <v>Dry_P4_T1</v>
      </c>
      <c r="H498" s="293" t="s">
        <v>3672</v>
      </c>
      <c r="I498" s="285" t="s">
        <v>1147</v>
      </c>
      <c r="J498" s="282" t="str">
        <f>IF(ISBLANK('Dry_Litterbag Placem_Collection'!L59),"","G"&amp;""&amp;'Dry_Litterbag Placem_Collection'!L59)</f>
        <v>G342</v>
      </c>
      <c r="K498" s="286">
        <f>IFERROR(INDEX('Green_rooibos initial weight'!$C$5:$C$1749,MATCH(J498, 'Green_rooibos initial weight'!$A$5:$A$1749,0)),"")</f>
        <v>1.9039999999999999</v>
      </c>
      <c r="L498" s="286">
        <f t="shared" si="29"/>
        <v>1.6541999999999999</v>
      </c>
      <c r="M498" s="291"/>
      <c r="N498" s="291"/>
      <c r="O498" s="286">
        <f>IF(IFERROR(INDEX('Both teabags AfterDry'!$D$3:$D$900,MATCH(J498,'Both teabags AfterDry'!$A$3:$A$900,0)),"")="","",(IFERROR(INDEX('Both teabags AfterDry'!$D$3:$D$900,MATCH(J498,'Both teabags AfterDry'!$A$3:$A$900,0)),"")))</f>
        <v>1.7556</v>
      </c>
      <c r="P498" s="286">
        <f t="shared" si="30"/>
        <v>1.605</v>
      </c>
      <c r="Q498" s="291"/>
      <c r="R498" s="291"/>
      <c r="S498" s="287">
        <f>'Dry_Litterbag Placem_Collection'!E59</f>
        <v>42938</v>
      </c>
      <c r="T498" s="287">
        <f>IF('Dry_Litterbag Placem_Collection'!G59="","",'Dry_Litterbag Placem_Collection'!G59)</f>
        <v>43005</v>
      </c>
      <c r="U498" s="288">
        <f t="shared" si="28"/>
        <v>67</v>
      </c>
      <c r="V498" s="286">
        <f t="shared" si="31"/>
        <v>4.919999999999991E-2</v>
      </c>
      <c r="W498" s="286"/>
      <c r="X498" s="289">
        <f>IFERROR(INDEX(Rainfall_Dry!$O$2:$O$217,MATCH(B498, Rainfall_Dry!$A$2:$A$217,0)),"")</f>
        <v>6.5250000359999998</v>
      </c>
      <c r="Y498" s="270">
        <v>25.96</v>
      </c>
      <c r="Z498" s="270">
        <v>6.9200000000000008</v>
      </c>
      <c r="AA498" s="270">
        <v>67.12</v>
      </c>
      <c r="AB498" s="271" t="s">
        <v>2688</v>
      </c>
      <c r="AC498" s="270">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f>IFERROR(AVERAGE('Dry_Litterbag Placem_Collection'!O59,'Dry_Litterbag Placem_Collection'!R59),"")</f>
        <v>3.95</v>
      </c>
      <c r="AI498" s="290">
        <f>IFERROR(AVERAGE('Dry_Litterbag Placem_Collection'!N59,'Dry_Litterbag Placem_Collection'!Q59),"")</f>
        <v>33.25</v>
      </c>
      <c r="AJ498" s="289">
        <f>INDEX(Coordinates!$B$2:$B$197,MATCH(G498,Coordinates!$J$2:$J$197,0))</f>
        <v>-3.4064239729999999</v>
      </c>
      <c r="AK498" s="289">
        <f>INDEX(Coordinates!$C$2:$C$197,MATCH(G498,Coordinates!$J$2:$J$197,0))</f>
        <v>34.851213010000002</v>
      </c>
      <c r="AL498" s="289" t="str">
        <f>IF(ISNUMBER(SEARCH("C", 'Dry_Litterbag Placem_Collection'!U59)),"YES","")</f>
        <v/>
      </c>
      <c r="AM498" s="289" t="str">
        <f>IF(ISNUMBER(SEARCH("H", 'Dry_Litterbag Placem_Collection'!U59)),"YES","")</f>
        <v/>
      </c>
      <c r="AN498" s="289" t="str">
        <f>IF(ISNUMBER(SEARCH("R", 'Dry_Litterbag Placem_Collection'!U59)),"YES","")</f>
        <v/>
      </c>
    </row>
    <row r="499" spans="1:40" ht="15" customHeight="1">
      <c r="A499" s="281" t="s">
        <v>2677</v>
      </c>
      <c r="B499" s="282">
        <f>'Dry_Litterbag Placem_Collection'!A60</f>
        <v>58</v>
      </c>
      <c r="C499" s="282" t="str">
        <f>'Dry_Litterbag Placem_Collection'!B60</f>
        <v>Makao</v>
      </c>
      <c r="D499" s="282" t="s">
        <v>2677</v>
      </c>
      <c r="E499" s="282" t="s">
        <v>20</v>
      </c>
      <c r="F499" s="282">
        <v>4</v>
      </c>
      <c r="G499" s="283" t="str">
        <f>'Dry_Litterbag Placem_Collection'!C60</f>
        <v>Dry_P4_T2</v>
      </c>
      <c r="H499" s="293" t="s">
        <v>3672</v>
      </c>
      <c r="I499" s="285" t="s">
        <v>1147</v>
      </c>
      <c r="J499" s="282" t="str">
        <f>IF(ISBLANK('Dry_Litterbag Placem_Collection'!L60),"","G"&amp;""&amp;'Dry_Litterbag Placem_Collection'!L60)</f>
        <v>G735</v>
      </c>
      <c r="K499" s="286">
        <f>IFERROR(INDEX('Green_rooibos initial weight'!$C$5:$C$1749,MATCH(J499, 'Green_rooibos initial weight'!$A$5:$A$1749,0)),"")</f>
        <v>2.0950000000000002</v>
      </c>
      <c r="L499" s="286">
        <f t="shared" si="29"/>
        <v>1.8452000000000002</v>
      </c>
      <c r="M499" s="291"/>
      <c r="N499" s="291"/>
      <c r="O499" s="286">
        <f>IF(IFERROR(INDEX('Both teabags AfterDry'!$D$3:$D$900,MATCH(J499,'Both teabags AfterDry'!$A$3:$A$900,0)),"")="","",(IFERROR(INDEX('Both teabags AfterDry'!$D$3:$D$900,MATCH(J499,'Both teabags AfterDry'!$A$3:$A$900,0)),"")))</f>
        <v>1.9036</v>
      </c>
      <c r="P499" s="286">
        <f t="shared" si="30"/>
        <v>1.7529999999999999</v>
      </c>
      <c r="Q499" s="291"/>
      <c r="R499" s="291"/>
      <c r="S499" s="287">
        <f>'Dry_Litterbag Placem_Collection'!E60</f>
        <v>42938</v>
      </c>
      <c r="T499" s="287">
        <f>IF('Dry_Litterbag Placem_Collection'!G60="","",'Dry_Litterbag Placem_Collection'!G60)</f>
        <v>43005</v>
      </c>
      <c r="U499" s="288">
        <f t="shared" si="28"/>
        <v>67</v>
      </c>
      <c r="V499" s="286">
        <f t="shared" si="31"/>
        <v>9.2200000000000282E-2</v>
      </c>
      <c r="W499" s="286"/>
      <c r="X499" s="289">
        <f>IFERROR(INDEX(Rainfall_Dry!$O$2:$O$217,MATCH(B499, Rainfall_Dry!$A$2:$A$217,0)),"")</f>
        <v>6.5250000359999998</v>
      </c>
      <c r="Y499" s="270">
        <v>25.96</v>
      </c>
      <c r="Z499" s="270">
        <v>6.9200000000000008</v>
      </c>
      <c r="AA499" s="270">
        <v>67.12</v>
      </c>
      <c r="AB499" s="271" t="s">
        <v>2688</v>
      </c>
      <c r="AC499" s="270">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f>IFERROR(AVERAGE('Dry_Litterbag Placem_Collection'!O60,'Dry_Litterbag Placem_Collection'!R60),"")</f>
        <v>5.7</v>
      </c>
      <c r="AI499" s="290">
        <f>IFERROR(AVERAGE('Dry_Litterbag Placem_Collection'!N60,'Dry_Litterbag Placem_Collection'!Q60),"")</f>
        <v>32.35</v>
      </c>
      <c r="AJ499" s="289">
        <f>INDEX(Coordinates!$B$2:$B$197,MATCH(G499,Coordinates!$J$2:$J$197,0))</f>
        <v>-3.4065020079999999</v>
      </c>
      <c r="AK499" s="289">
        <f>INDEX(Coordinates!$C$2:$C$197,MATCH(G499,Coordinates!$J$2:$J$197,0))</f>
        <v>34.851056020000001</v>
      </c>
      <c r="AL499" s="289" t="str">
        <f>IF(ISNUMBER(SEARCH("C", 'Dry_Litterbag Placem_Collection'!U60)),"YES","")</f>
        <v/>
      </c>
      <c r="AM499" s="289" t="str">
        <f>IF(ISNUMBER(SEARCH("H", 'Dry_Litterbag Placem_Collection'!U60)),"YES","")</f>
        <v/>
      </c>
      <c r="AN499" s="289" t="str">
        <f>IF(ISNUMBER(SEARCH("R", 'Dry_Litterbag Placem_Collection'!U60)),"YES","")</f>
        <v/>
      </c>
    </row>
    <row r="500" spans="1:40" ht="15" customHeight="1">
      <c r="A500" s="281" t="s">
        <v>2677</v>
      </c>
      <c r="B500" s="282">
        <f>'Dry_Litterbag Placem_Collection'!A61</f>
        <v>59</v>
      </c>
      <c r="C500" s="282" t="str">
        <f>'Dry_Litterbag Placem_Collection'!B61</f>
        <v>Makao</v>
      </c>
      <c r="D500" s="282" t="s">
        <v>2677</v>
      </c>
      <c r="E500" s="282" t="s">
        <v>20</v>
      </c>
      <c r="F500" s="282">
        <v>4</v>
      </c>
      <c r="G500" s="283" t="str">
        <f>'Dry_Litterbag Placem_Collection'!C61</f>
        <v>Dry_P4_T3</v>
      </c>
      <c r="H500" s="293" t="s">
        <v>3672</v>
      </c>
      <c r="I500" s="285" t="s">
        <v>1147</v>
      </c>
      <c r="J500" s="282" t="str">
        <f>IF(ISBLANK('Dry_Litterbag Placem_Collection'!L61),"","G"&amp;""&amp;'Dry_Litterbag Placem_Collection'!L61)</f>
        <v>G558</v>
      </c>
      <c r="K500" s="286">
        <f>IFERROR(INDEX('Green_rooibos initial weight'!$C$5:$C$1749,MATCH(J500, 'Green_rooibos initial weight'!$A$5:$A$1749,0)),"")</f>
        <v>2.1789999999999998</v>
      </c>
      <c r="L500" s="286">
        <f t="shared" si="29"/>
        <v>1.9291999999999998</v>
      </c>
      <c r="M500" s="291"/>
      <c r="N500" s="291"/>
      <c r="O500" s="286">
        <f>IF(IFERROR(INDEX('Both teabags AfterDry'!$D$3:$D$900,MATCH(J500,'Both teabags AfterDry'!$A$3:$A$900,0)),"")="","",(IFERROR(INDEX('Both teabags AfterDry'!$D$3:$D$900,MATCH(J500,'Both teabags AfterDry'!$A$3:$A$900,0)),"")))</f>
        <v>1.9415</v>
      </c>
      <c r="P500" s="286">
        <f t="shared" si="30"/>
        <v>1.7908999999999999</v>
      </c>
      <c r="Q500" s="291"/>
      <c r="R500" s="291"/>
      <c r="S500" s="287">
        <f>'Dry_Litterbag Placem_Collection'!E61</f>
        <v>42938</v>
      </c>
      <c r="T500" s="287">
        <f>IF('Dry_Litterbag Placem_Collection'!G61="","",'Dry_Litterbag Placem_Collection'!G61)</f>
        <v>43005</v>
      </c>
      <c r="U500" s="288">
        <f t="shared" si="28"/>
        <v>67</v>
      </c>
      <c r="V500" s="286">
        <f t="shared" si="31"/>
        <v>0.13829999999999987</v>
      </c>
      <c r="W500" s="286"/>
      <c r="X500" s="289">
        <f>IFERROR(INDEX(Rainfall_Dry!$O$2:$O$217,MATCH(B500, Rainfall_Dry!$A$2:$A$217,0)),"")</f>
        <v>6.5250000359999998</v>
      </c>
      <c r="Y500" s="270">
        <v>25.96</v>
      </c>
      <c r="Z500" s="270">
        <v>6.9200000000000008</v>
      </c>
      <c r="AA500" s="270">
        <v>67.12</v>
      </c>
      <c r="AB500" s="271" t="s">
        <v>2688</v>
      </c>
      <c r="AC500" s="270">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f>IFERROR(AVERAGE('Dry_Litterbag Placem_Collection'!O61,'Dry_Litterbag Placem_Collection'!R61),"")</f>
        <v>7.6999999999999993</v>
      </c>
      <c r="AI500" s="290">
        <f>IFERROR(AVERAGE('Dry_Litterbag Placem_Collection'!N61,'Dry_Litterbag Placem_Collection'!Q61),"")</f>
        <v>31.8</v>
      </c>
      <c r="AJ500" s="289">
        <f>INDEX(Coordinates!$B$2:$B$197,MATCH(G500,Coordinates!$J$2:$J$197,0))</f>
        <v>-3.4062359670000002</v>
      </c>
      <c r="AK500" s="289">
        <f>INDEX(Coordinates!$C$2:$C$197,MATCH(G500,Coordinates!$J$2:$J$197,0))</f>
        <v>34.851107990000003</v>
      </c>
      <c r="AL500" s="289" t="str">
        <f>IF(ISNUMBER(SEARCH("C", 'Dry_Litterbag Placem_Collection'!U61)),"YES","")</f>
        <v/>
      </c>
      <c r="AM500" s="289" t="str">
        <f>IF(ISNUMBER(SEARCH("H", 'Dry_Litterbag Placem_Collection'!U61)),"YES","")</f>
        <v/>
      </c>
      <c r="AN500" s="289" t="str">
        <f>IF(ISNUMBER(SEARCH("R", 'Dry_Litterbag Placem_Collection'!U61)),"YES","")</f>
        <v/>
      </c>
    </row>
    <row r="501" spans="1:40" ht="15" customHeight="1">
      <c r="A501" s="281" t="s">
        <v>2677</v>
      </c>
      <c r="B501" s="282">
        <f>'Dry_Litterbag Placem_Collection'!A62</f>
        <v>60</v>
      </c>
      <c r="C501" s="282" t="str">
        <f>'Dry_Litterbag Placem_Collection'!B62</f>
        <v>Makao</v>
      </c>
      <c r="D501" s="282" t="s">
        <v>2677</v>
      </c>
      <c r="E501" s="282" t="s">
        <v>20</v>
      </c>
      <c r="F501" s="282">
        <v>4</v>
      </c>
      <c r="G501" s="283" t="str">
        <f>'Dry_Litterbag Placem_Collection'!C62</f>
        <v>Dry_P4_T4</v>
      </c>
      <c r="H501" s="293" t="s">
        <v>3672</v>
      </c>
      <c r="I501" s="285" t="s">
        <v>1147</v>
      </c>
      <c r="J501" s="282" t="str">
        <f>IF(ISBLANK('Dry_Litterbag Placem_Collection'!L62),"","G"&amp;""&amp;'Dry_Litterbag Placem_Collection'!L62)</f>
        <v>G751</v>
      </c>
      <c r="K501" s="286">
        <f>IFERROR(INDEX('Green_rooibos initial weight'!$C$5:$C$1749,MATCH(J501, 'Green_rooibos initial weight'!$A$5:$A$1749,0)),"")</f>
        <v>2.0750000000000002</v>
      </c>
      <c r="L501" s="286">
        <f t="shared" si="29"/>
        <v>1.8252000000000002</v>
      </c>
      <c r="M501" s="291"/>
      <c r="N501" s="291"/>
      <c r="O501" s="286" t="str">
        <f>IF(IFERROR(INDEX('Both teabags AfterDry'!$D$3:$D$900,MATCH(J501,'Both teabags AfterDry'!$A$3:$A$900,0)),"")="","",(IFERROR(INDEX('Both teabags AfterDry'!$D$3:$D$900,MATCH(J501,'Both teabags AfterDry'!$A$3:$A$900,0)),"")))</f>
        <v/>
      </c>
      <c r="P501" s="286" t="str">
        <f t="shared" si="30"/>
        <v/>
      </c>
      <c r="Q501" s="291"/>
      <c r="R501" s="291"/>
      <c r="S501" s="287">
        <f>'Dry_Litterbag Placem_Collection'!E62</f>
        <v>42938</v>
      </c>
      <c r="T501" s="287">
        <f>IF('Dry_Litterbag Placem_Collection'!G62="","",'Dry_Litterbag Placem_Collection'!G62)</f>
        <v>43005</v>
      </c>
      <c r="U501" s="288">
        <f t="shared" si="28"/>
        <v>67</v>
      </c>
      <c r="V501" s="286" t="str">
        <f t="shared" si="31"/>
        <v/>
      </c>
      <c r="W501" s="286"/>
      <c r="X501" s="289">
        <f>IFERROR(INDEX(Rainfall_Dry!$O$2:$O$217,MATCH(B501, Rainfall_Dry!$A$2:$A$217,0)),"")</f>
        <v>6.5250000359999998</v>
      </c>
      <c r="Y501" s="270">
        <v>25.96</v>
      </c>
      <c r="Z501" s="270">
        <v>6.9200000000000008</v>
      </c>
      <c r="AA501" s="270">
        <v>67.12</v>
      </c>
      <c r="AB501" s="271" t="s">
        <v>2688</v>
      </c>
      <c r="AC501" s="270">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f>IFERROR(AVERAGE('Dry_Litterbag Placem_Collection'!O62,'Dry_Litterbag Placem_Collection'!R62),"")</f>
        <v>5.65</v>
      </c>
      <c r="AI501" s="290">
        <f>IFERROR(AVERAGE('Dry_Litterbag Placem_Collection'!N62,'Dry_Litterbag Placem_Collection'!Q62),"")</f>
        <v>32.650000000000006</v>
      </c>
      <c r="AJ501" s="289">
        <f>INDEX(Coordinates!$B$2:$B$197,MATCH(G501,Coordinates!$J$2:$J$197,0))</f>
        <v>-3.406281983</v>
      </c>
      <c r="AK501" s="289">
        <f>INDEX(Coordinates!$C$2:$C$197,MATCH(G501,Coordinates!$J$2:$J$197,0))</f>
        <v>34.85137898</v>
      </c>
      <c r="AL501" s="289" t="str">
        <f>IF(ISNUMBER(SEARCH("C", 'Dry_Litterbag Placem_Collection'!U62)),"YES","")</f>
        <v/>
      </c>
      <c r="AM501" s="289" t="str">
        <f>IF(ISNUMBER(SEARCH("H", 'Dry_Litterbag Placem_Collection'!U62)),"YES","")</f>
        <v/>
      </c>
      <c r="AN501" s="289" t="str">
        <f>IF(ISNUMBER(SEARCH("R", 'Dry_Litterbag Placem_Collection'!U62)),"YES","")</f>
        <v/>
      </c>
    </row>
    <row r="502" spans="1:40" ht="15" customHeight="1">
      <c r="A502" s="281" t="s">
        <v>2677</v>
      </c>
      <c r="B502" s="282">
        <f>'Dry_Litterbag Placem_Collection'!A63</f>
        <v>61</v>
      </c>
      <c r="C502" s="282" t="str">
        <f>'Dry_Litterbag Placem_Collection'!B63</f>
        <v>Makao</v>
      </c>
      <c r="D502" s="282" t="s">
        <v>2677</v>
      </c>
      <c r="E502" s="282" t="s">
        <v>20</v>
      </c>
      <c r="F502" s="282">
        <v>4</v>
      </c>
      <c r="G502" s="283" t="str">
        <f>'Dry_Litterbag Placem_Collection'!C63</f>
        <v>Dry_P4_T5</v>
      </c>
      <c r="H502" s="293" t="s">
        <v>3672</v>
      </c>
      <c r="I502" s="285" t="s">
        <v>1147</v>
      </c>
      <c r="J502" s="282" t="str">
        <f>IF(ISBLANK('Dry_Litterbag Placem_Collection'!L63),"","G"&amp;""&amp;'Dry_Litterbag Placem_Collection'!L63)</f>
        <v>G748</v>
      </c>
      <c r="K502" s="286">
        <f>IFERROR(INDEX('Green_rooibos initial weight'!$C$5:$C$1749,MATCH(J502, 'Green_rooibos initial weight'!$A$5:$A$1749,0)),"")</f>
        <v>2.081</v>
      </c>
      <c r="L502" s="286">
        <f t="shared" si="29"/>
        <v>1.8311999999999999</v>
      </c>
      <c r="M502" s="291"/>
      <c r="N502" s="291"/>
      <c r="O502" s="286" t="str">
        <f>IF(IFERROR(INDEX('Both teabags AfterDry'!$D$3:$D$900,MATCH(J502,'Both teabags AfterDry'!$A$3:$A$900,0)),"")="","",(IFERROR(INDEX('Both teabags AfterDry'!$D$3:$D$900,MATCH(J502,'Both teabags AfterDry'!$A$3:$A$900,0)),"")))</f>
        <v/>
      </c>
      <c r="P502" s="286" t="str">
        <f t="shared" si="30"/>
        <v/>
      </c>
      <c r="Q502" s="291"/>
      <c r="R502" s="291"/>
      <c r="S502" s="287">
        <f>'Dry_Litterbag Placem_Collection'!E63</f>
        <v>42938</v>
      </c>
      <c r="T502" s="287">
        <f>IF('Dry_Litterbag Placem_Collection'!G63="","",'Dry_Litterbag Placem_Collection'!G63)</f>
        <v>43005</v>
      </c>
      <c r="U502" s="288">
        <f t="shared" si="28"/>
        <v>67</v>
      </c>
      <c r="V502" s="286" t="str">
        <f t="shared" si="31"/>
        <v/>
      </c>
      <c r="W502" s="286"/>
      <c r="X502" s="289">
        <f>IFERROR(INDEX(Rainfall_Dry!$O$2:$O$217,MATCH(B502, Rainfall_Dry!$A$2:$A$217,0)),"")</f>
        <v>6.5250000359999998</v>
      </c>
      <c r="Y502" s="270">
        <v>25.96</v>
      </c>
      <c r="Z502" s="270">
        <v>6.9200000000000008</v>
      </c>
      <c r="AA502" s="270">
        <v>67.12</v>
      </c>
      <c r="AB502" s="271" t="s">
        <v>2688</v>
      </c>
      <c r="AC502" s="270">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f>IFERROR(AVERAGE('Dry_Litterbag Placem_Collection'!O63,'Dry_Litterbag Placem_Collection'!R63),"")</f>
        <v>4.5</v>
      </c>
      <c r="AI502" s="290">
        <f>IFERROR(AVERAGE('Dry_Litterbag Placem_Collection'!N63,'Dry_Litterbag Placem_Collection'!Q63),"")</f>
        <v>34</v>
      </c>
      <c r="AJ502" s="289">
        <f>INDEX(Coordinates!$B$2:$B$197,MATCH(G502,Coordinates!$J$2:$J$197,0))</f>
        <v>-3.406569986</v>
      </c>
      <c r="AK502" s="289">
        <f>INDEX(Coordinates!$C$2:$C$197,MATCH(G502,Coordinates!$J$2:$J$197,0))</f>
        <v>34.851323989999997</v>
      </c>
      <c r="AL502" s="289" t="str">
        <f>IF(ISNUMBER(SEARCH("C", 'Dry_Litterbag Placem_Collection'!U63)),"YES","")</f>
        <v/>
      </c>
      <c r="AM502" s="289" t="str">
        <f>IF(ISNUMBER(SEARCH("H", 'Dry_Litterbag Placem_Collection'!U63)),"YES","")</f>
        <v/>
      </c>
      <c r="AN502" s="289" t="str">
        <f>IF(ISNUMBER(SEARCH("R", 'Dry_Litterbag Placem_Collection'!U63)),"YES","")</f>
        <v/>
      </c>
    </row>
    <row r="503" spans="1:40" ht="15" customHeight="1">
      <c r="A503" s="281" t="s">
        <v>2677</v>
      </c>
      <c r="B503" s="282">
        <f>'Dry_Litterbag Placem_Collection'!A64</f>
        <v>62</v>
      </c>
      <c r="C503" s="282" t="str">
        <f>'Dry_Litterbag Placem_Collection'!B64</f>
        <v>Makao</v>
      </c>
      <c r="D503" s="282" t="s">
        <v>2677</v>
      </c>
      <c r="E503" s="282" t="s">
        <v>20</v>
      </c>
      <c r="F503" s="282">
        <v>4</v>
      </c>
      <c r="G503" s="283" t="str">
        <f>'Dry_Litterbag Placem_Collection'!C64</f>
        <v>Dry_P4_T6</v>
      </c>
      <c r="H503" s="293" t="s">
        <v>3672</v>
      </c>
      <c r="I503" s="285" t="s">
        <v>1147</v>
      </c>
      <c r="J503" s="282" t="str">
        <f>IF(ISBLANK('Dry_Litterbag Placem_Collection'!L64),"","G"&amp;""&amp;'Dry_Litterbag Placem_Collection'!L64)</f>
        <v/>
      </c>
      <c r="K503" s="286" t="str">
        <f>IFERROR(INDEX('Green_rooibos initial weight'!$C$5:$C$1749,MATCH(J503, 'Green_rooibos initial weight'!$A$5:$A$1749,0)),"")</f>
        <v/>
      </c>
      <c r="L503" s="286" t="str">
        <f t="shared" si="29"/>
        <v/>
      </c>
      <c r="M503" s="291"/>
      <c r="N503" s="291"/>
      <c r="O503" s="286" t="str">
        <f>IF(IFERROR(INDEX('Both teabags AfterDry'!$D$3:$D$900,MATCH(J503,'Both teabags AfterDry'!$A$3:$A$900,0)),"")="","",(IFERROR(INDEX('Both teabags AfterDry'!$D$3:$D$900,MATCH(J503,'Both teabags AfterDry'!$A$3:$A$900,0)),"")))</f>
        <v/>
      </c>
      <c r="P503" s="286" t="str">
        <f t="shared" si="30"/>
        <v/>
      </c>
      <c r="Q503" s="291"/>
      <c r="R503" s="291"/>
      <c r="S503" s="287">
        <f>'Dry_Litterbag Placem_Collection'!E64</f>
        <v>0</v>
      </c>
      <c r="T503" s="287" t="str">
        <f>IF('Dry_Litterbag Placem_Collection'!G64="","",'Dry_Litterbag Placem_Collection'!G64)</f>
        <v/>
      </c>
      <c r="U503" s="288" t="str">
        <f t="shared" si="28"/>
        <v/>
      </c>
      <c r="V503" s="286" t="str">
        <f t="shared" si="31"/>
        <v/>
      </c>
      <c r="W503" s="286"/>
      <c r="X503" s="289" t="str">
        <f>IFERROR(INDEX(Rainfall_Dry!$O$2:$O$217,MATCH(B503, Rainfall_Dry!$A$2:$A$217,0)),"")</f>
        <v/>
      </c>
      <c r="Y503" s="270">
        <v>25.96</v>
      </c>
      <c r="Z503" s="270">
        <v>6.9200000000000008</v>
      </c>
      <c r="AA503" s="270">
        <v>67.12</v>
      </c>
      <c r="AB503" s="271" t="s">
        <v>2688</v>
      </c>
      <c r="AC503" s="270">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t="str">
        <f>IFERROR(AVERAGE('Dry_Litterbag Placem_Collection'!O64,'Dry_Litterbag Placem_Collection'!R64),"")</f>
        <v/>
      </c>
      <c r="AI503" s="290" t="str">
        <f>IFERROR(AVERAGE('Dry_Litterbag Placem_Collection'!N64,'Dry_Litterbag Placem_Collection'!Q64),"")</f>
        <v/>
      </c>
      <c r="AJ503" s="289">
        <f>INDEX(Coordinates!$B$2:$B$197,MATCH(G503,Coordinates!$J$2:$J$197,0))</f>
        <v>-3.4065180179999999</v>
      </c>
      <c r="AK503" s="289">
        <f>INDEX(Coordinates!$C$2:$C$197,MATCH(G503,Coordinates!$J$2:$J$197,0))</f>
        <v>34.85121402</v>
      </c>
      <c r="AL503" s="289" t="str">
        <f>IF(ISNUMBER(SEARCH("C", 'Dry_Litterbag Placem_Collection'!U64)),"YES","")</f>
        <v/>
      </c>
      <c r="AM503" s="289" t="str">
        <f>IF(ISNUMBER(SEARCH("H", 'Dry_Litterbag Placem_Collection'!U64)),"YES","")</f>
        <v/>
      </c>
      <c r="AN503" s="289" t="str">
        <f>IF(ISNUMBER(SEARCH("R", 'Dry_Litterbag Placem_Collection'!U64)),"YES","")</f>
        <v/>
      </c>
    </row>
    <row r="504" spans="1:40" ht="15" customHeight="1">
      <c r="A504" s="281" t="s">
        <v>2677</v>
      </c>
      <c r="B504" s="282">
        <f>'Dry_Litterbag Placem_Collection'!A65</f>
        <v>63</v>
      </c>
      <c r="C504" s="282" t="str">
        <f>'Dry_Litterbag Placem_Collection'!B65</f>
        <v>Makao</v>
      </c>
      <c r="D504" s="282" t="s">
        <v>2677</v>
      </c>
      <c r="E504" s="282" t="s">
        <v>20</v>
      </c>
      <c r="F504" s="282">
        <v>4</v>
      </c>
      <c r="G504" s="283" t="str">
        <f>'Dry_Litterbag Placem_Collection'!C65</f>
        <v>Dry_P4_T7</v>
      </c>
      <c r="H504" s="293" t="s">
        <v>3672</v>
      </c>
      <c r="I504" s="285" t="s">
        <v>1147</v>
      </c>
      <c r="J504" s="282" t="str">
        <f>IF(ISBLANK('Dry_Litterbag Placem_Collection'!L65),"","G"&amp;""&amp;'Dry_Litterbag Placem_Collection'!L65)</f>
        <v>G629</v>
      </c>
      <c r="K504" s="286">
        <f>IFERROR(INDEX('Green_rooibos initial weight'!$C$5:$C$1749,MATCH(J504, 'Green_rooibos initial weight'!$A$5:$A$1749,0)),"")</f>
        <v>1.978</v>
      </c>
      <c r="L504" s="286">
        <f t="shared" si="29"/>
        <v>1.7282</v>
      </c>
      <c r="M504" s="291"/>
      <c r="N504" s="291"/>
      <c r="O504" s="286">
        <f>IF(IFERROR(INDEX('Both teabags AfterDry'!$D$3:$D$900,MATCH(J504,'Both teabags AfterDry'!$A$3:$A$900,0)),"")="","",(IFERROR(INDEX('Both teabags AfterDry'!$D$3:$D$900,MATCH(J504,'Both teabags AfterDry'!$A$3:$A$900,0)),"")))</f>
        <v>1.8411</v>
      </c>
      <c r="P504" s="286">
        <f t="shared" si="30"/>
        <v>1.6904999999999999</v>
      </c>
      <c r="Q504" s="291"/>
      <c r="R504" s="291"/>
      <c r="S504" s="287">
        <f>'Dry_Litterbag Placem_Collection'!E65</f>
        <v>42938</v>
      </c>
      <c r="T504" s="287">
        <f>IF('Dry_Litterbag Placem_Collection'!G65="","",'Dry_Litterbag Placem_Collection'!G65)</f>
        <v>43005</v>
      </c>
      <c r="U504" s="288">
        <f t="shared" si="28"/>
        <v>67</v>
      </c>
      <c r="V504" s="286">
        <f t="shared" si="31"/>
        <v>3.7700000000000067E-2</v>
      </c>
      <c r="W504" s="286"/>
      <c r="X504" s="289">
        <f>IFERROR(INDEX(Rainfall_Dry!$O$2:$O$217,MATCH(B504, Rainfall_Dry!$A$2:$A$217,0)),"")</f>
        <v>6.5250000359999998</v>
      </c>
      <c r="Y504" s="270">
        <v>25.96</v>
      </c>
      <c r="Z504" s="270">
        <v>6.9200000000000008</v>
      </c>
      <c r="AA504" s="270">
        <v>67.12</v>
      </c>
      <c r="AB504" s="271" t="s">
        <v>2688</v>
      </c>
      <c r="AC504" s="270">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f>IFERROR(AVERAGE('Dry_Litterbag Placem_Collection'!O65,'Dry_Litterbag Placem_Collection'!R65),"")</f>
        <v>4.75</v>
      </c>
      <c r="AI504" s="290">
        <f>IFERROR(AVERAGE('Dry_Litterbag Placem_Collection'!N65,'Dry_Litterbag Placem_Collection'!Q65),"")</f>
        <v>31.3</v>
      </c>
      <c r="AJ504" s="289">
        <f>INDEX(Coordinates!$B$2:$B$197,MATCH(G504,Coordinates!$J$2:$J$197,0))</f>
        <v>-3.406334035</v>
      </c>
      <c r="AK504" s="289">
        <f>INDEX(Coordinates!$C$2:$C$197,MATCH(G504,Coordinates!$J$2:$J$197,0))</f>
        <v>34.851172030000001</v>
      </c>
      <c r="AL504" s="289" t="str">
        <f>IF(ISNUMBER(SEARCH("C", 'Dry_Litterbag Placem_Collection'!U65)),"YES","")</f>
        <v/>
      </c>
      <c r="AM504" s="289" t="str">
        <f>IF(ISNUMBER(SEARCH("H", 'Dry_Litterbag Placem_Collection'!U65)),"YES","")</f>
        <v/>
      </c>
      <c r="AN504" s="289" t="str">
        <f>IF(ISNUMBER(SEARCH("R", 'Dry_Litterbag Placem_Collection'!U65)),"YES","")</f>
        <v/>
      </c>
    </row>
    <row r="505" spans="1:40" ht="15" customHeight="1">
      <c r="A505" s="281" t="s">
        <v>2677</v>
      </c>
      <c r="B505" s="282">
        <f>'Dry_Litterbag Placem_Collection'!A66</f>
        <v>64</v>
      </c>
      <c r="C505" s="282" t="str">
        <f>'Dry_Litterbag Placem_Collection'!B66</f>
        <v>Makao</v>
      </c>
      <c r="D505" s="282" t="s">
        <v>2677</v>
      </c>
      <c r="E505" s="282" t="s">
        <v>20</v>
      </c>
      <c r="F505" s="282">
        <v>4</v>
      </c>
      <c r="G505" s="283" t="str">
        <f>'Dry_Litterbag Placem_Collection'!C66</f>
        <v>Dry_P4_T8</v>
      </c>
      <c r="H505" s="293" t="s">
        <v>3672</v>
      </c>
      <c r="I505" s="285" t="s">
        <v>1147</v>
      </c>
      <c r="J505" s="282" t="str">
        <f>IF(ISBLANK('Dry_Litterbag Placem_Collection'!L66),"","G"&amp;""&amp;'Dry_Litterbag Placem_Collection'!L66)</f>
        <v>G84</v>
      </c>
      <c r="K505" s="286">
        <f>IFERROR(INDEX('Green_rooibos initial weight'!$C$5:$C$1749,MATCH(J505, 'Green_rooibos initial weight'!$A$5:$A$1749,0)),"")</f>
        <v>2.1259999999999999</v>
      </c>
      <c r="L505" s="286">
        <f t="shared" si="29"/>
        <v>1.8761999999999999</v>
      </c>
      <c r="M505" s="291"/>
      <c r="N505" s="291"/>
      <c r="O505" s="286">
        <f>IF(IFERROR(INDEX('Both teabags AfterDry'!$D$3:$D$900,MATCH(J505,'Both teabags AfterDry'!$A$3:$A$900,0)),"")="","",(IFERROR(INDEX('Both teabags AfterDry'!$D$3:$D$900,MATCH(J505,'Both teabags AfterDry'!$A$3:$A$900,0)),"")))</f>
        <v>1.9314</v>
      </c>
      <c r="P505" s="286">
        <f t="shared" si="30"/>
        <v>1.7807999999999999</v>
      </c>
      <c r="Q505" s="291"/>
      <c r="R505" s="291"/>
      <c r="S505" s="287">
        <f>'Dry_Litterbag Placem_Collection'!E66</f>
        <v>42938</v>
      </c>
      <c r="T505" s="287">
        <f>IF('Dry_Litterbag Placem_Collection'!G66="","",'Dry_Litterbag Placem_Collection'!G66)</f>
        <v>43005</v>
      </c>
      <c r="U505" s="288">
        <f t="shared" si="28"/>
        <v>67</v>
      </c>
      <c r="V505" s="286">
        <f t="shared" si="31"/>
        <v>9.5399999999999929E-2</v>
      </c>
      <c r="W505" s="286"/>
      <c r="X505" s="289">
        <f>IFERROR(INDEX(Rainfall_Dry!$O$2:$O$217,MATCH(B505, Rainfall_Dry!$A$2:$A$217,0)),"")</f>
        <v>6.5250000359999998</v>
      </c>
      <c r="Y505" s="270">
        <v>25.96</v>
      </c>
      <c r="Z505" s="270">
        <v>6.9200000000000008</v>
      </c>
      <c r="AA505" s="270">
        <v>67.12</v>
      </c>
      <c r="AB505" s="271" t="s">
        <v>2688</v>
      </c>
      <c r="AC505" s="270">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f>IFERROR(AVERAGE('Dry_Litterbag Placem_Collection'!O66,'Dry_Litterbag Placem_Collection'!R66),"")</f>
        <v>5.55</v>
      </c>
      <c r="AI505" s="290">
        <f>IFERROR(AVERAGE('Dry_Litterbag Placem_Collection'!N66,'Dry_Litterbag Placem_Collection'!Q66),"")</f>
        <v>31.5</v>
      </c>
      <c r="AJ505" s="289">
        <f>INDEX(Coordinates!$B$2:$B$197,MATCH(G505,Coordinates!$J$2:$J$197,0))</f>
        <v>-3.4063409920000001</v>
      </c>
      <c r="AK505" s="289">
        <f>INDEX(Coordinates!$C$2:$C$197,MATCH(G505,Coordinates!$J$2:$J$197,0))</f>
        <v>34.85126004</v>
      </c>
      <c r="AL505" s="289" t="str">
        <f>IF(ISNUMBER(SEARCH("C", 'Dry_Litterbag Placem_Collection'!U66)),"YES","")</f>
        <v/>
      </c>
      <c r="AM505" s="289" t="str">
        <f>IF(ISNUMBER(SEARCH("H", 'Dry_Litterbag Placem_Collection'!U66)),"YES","")</f>
        <v/>
      </c>
      <c r="AN505" s="289" t="str">
        <f>IF(ISNUMBER(SEARCH("R", 'Dry_Litterbag Placem_Collection'!U66)),"YES","")</f>
        <v/>
      </c>
    </row>
    <row r="506" spans="1:40" ht="15" customHeight="1">
      <c r="A506" s="281" t="s">
        <v>2677</v>
      </c>
      <c r="B506" s="282">
        <f>'Dry_Litterbag Placem_Collection'!A67</f>
        <v>65</v>
      </c>
      <c r="C506" s="282" t="str">
        <f>'Dry_Litterbag Placem_Collection'!B67</f>
        <v>Maswa</v>
      </c>
      <c r="D506" s="282" t="s">
        <v>2677</v>
      </c>
      <c r="E506" s="282" t="s">
        <v>2679</v>
      </c>
      <c r="F506" s="282">
        <v>1</v>
      </c>
      <c r="G506" s="283" t="str">
        <f>'Dry_Litterbag Placem_Collection'!C67</f>
        <v>Dry_W1_T1</v>
      </c>
      <c r="H506" s="293" t="s">
        <v>3672</v>
      </c>
      <c r="I506" s="285" t="s">
        <v>1147</v>
      </c>
      <c r="J506" s="282" t="str">
        <f>IF(ISBLANK('Dry_Litterbag Placem_Collection'!L67),"","G"&amp;""&amp;'Dry_Litterbag Placem_Collection'!L67)</f>
        <v>G586</v>
      </c>
      <c r="K506" s="286">
        <f>IFERROR(INDEX('Green_rooibos initial weight'!$C$5:$C$1749,MATCH(J506, 'Green_rooibos initial weight'!$A$5:$A$1749,0)),"")</f>
        <v>1.9590000000000001</v>
      </c>
      <c r="L506" s="286">
        <f t="shared" si="29"/>
        <v>1.7092000000000001</v>
      </c>
      <c r="M506" s="291"/>
      <c r="N506" s="291"/>
      <c r="O506" s="286" t="str">
        <f>IF(IFERROR(INDEX('Both teabags AfterDry'!$D$3:$D$900,MATCH(J506,'Both teabags AfterDry'!$A$3:$A$900,0)),"")="","",(IFERROR(INDEX('Both teabags AfterDry'!$D$3:$D$900,MATCH(J506,'Both teabags AfterDry'!$A$3:$A$900,0)),"")))</f>
        <v/>
      </c>
      <c r="P506" s="286" t="str">
        <f t="shared" si="30"/>
        <v/>
      </c>
      <c r="Q506" s="291"/>
      <c r="R506" s="291"/>
      <c r="S506" s="287">
        <f>'Dry_Litterbag Placem_Collection'!E67</f>
        <v>42937</v>
      </c>
      <c r="T506" s="287">
        <f>IF('Dry_Litterbag Placem_Collection'!G67="","",'Dry_Litterbag Placem_Collection'!G67)</f>
        <v>43005</v>
      </c>
      <c r="U506" s="288">
        <f t="shared" si="28"/>
        <v>68</v>
      </c>
      <c r="V506" s="286" t="str">
        <f t="shared" si="31"/>
        <v/>
      </c>
      <c r="W506" s="286"/>
      <c r="X506" s="289">
        <f>IFERROR(INDEX(Rainfall_Dry!$O$2:$O$217,MATCH(B506, Rainfall_Dry!$A$2:$A$217,0)),"")</f>
        <v>6.900000125</v>
      </c>
      <c r="Y506" s="270">
        <v>47.96</v>
      </c>
      <c r="Z506" s="270">
        <v>22.919999999999995</v>
      </c>
      <c r="AA506" s="270">
        <v>29.120000000000012</v>
      </c>
      <c r="AB506" s="271" t="s">
        <v>2691</v>
      </c>
      <c r="AC506" s="270">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f>IFERROR(AVERAGE('Dry_Litterbag Placem_Collection'!O67,'Dry_Litterbag Placem_Collection'!R67),"")</f>
        <v>10.65</v>
      </c>
      <c r="AI506" s="290">
        <f>IFERROR(AVERAGE('Dry_Litterbag Placem_Collection'!N67,'Dry_Litterbag Placem_Collection'!Q67),"")</f>
        <v>28</v>
      </c>
      <c r="AJ506" s="289">
        <f>INDEX(Coordinates!$B$2:$B$197,MATCH(G506,Coordinates!$J$2:$J$197,0))</f>
        <v>-3.2993960379999998</v>
      </c>
      <c r="AK506" s="289">
        <f>INDEX(Coordinates!$C$2:$C$197,MATCH(G506,Coordinates!$J$2:$J$197,0))</f>
        <v>34.848240959999998</v>
      </c>
      <c r="AL506" s="289" t="str">
        <f>IF(ISNUMBER(SEARCH("C", 'Dry_Litterbag Placem_Collection'!U67)),"YES","")</f>
        <v/>
      </c>
      <c r="AM506" s="289" t="str">
        <f>IF(ISNUMBER(SEARCH("H", 'Dry_Litterbag Placem_Collection'!U67)),"YES","")</f>
        <v/>
      </c>
      <c r="AN506" s="289" t="str">
        <f>IF(ISNUMBER(SEARCH("R", 'Dry_Litterbag Placem_Collection'!U67)),"YES","")</f>
        <v/>
      </c>
    </row>
    <row r="507" spans="1:40" ht="15" customHeight="1">
      <c r="A507" s="281" t="s">
        <v>2677</v>
      </c>
      <c r="B507" s="282">
        <f>'Dry_Litterbag Placem_Collection'!A68</f>
        <v>66</v>
      </c>
      <c r="C507" s="282" t="str">
        <f>'Dry_Litterbag Placem_Collection'!B68</f>
        <v>Maswa</v>
      </c>
      <c r="D507" s="282" t="s">
        <v>2677</v>
      </c>
      <c r="E507" s="282" t="s">
        <v>2679</v>
      </c>
      <c r="F507" s="282">
        <v>1</v>
      </c>
      <c r="G507" s="283" t="str">
        <f>'Dry_Litterbag Placem_Collection'!C68</f>
        <v>Dry_W1_T2</v>
      </c>
      <c r="H507" s="293" t="s">
        <v>3672</v>
      </c>
      <c r="I507" s="285" t="s">
        <v>1147</v>
      </c>
      <c r="J507" s="282" t="str">
        <f>IF(ISBLANK('Dry_Litterbag Placem_Collection'!L68),"","G"&amp;""&amp;'Dry_Litterbag Placem_Collection'!L68)</f>
        <v>G851</v>
      </c>
      <c r="K507" s="286">
        <f>IFERROR(INDEX('Green_rooibos initial weight'!$C$5:$C$1749,MATCH(J507, 'Green_rooibos initial weight'!$A$5:$A$1749,0)),"")</f>
        <v>1.9930000000000001</v>
      </c>
      <c r="L507" s="286">
        <f t="shared" si="29"/>
        <v>1.7432000000000001</v>
      </c>
      <c r="M507" s="291"/>
      <c r="N507" s="291"/>
      <c r="O507" s="286">
        <f>IF(IFERROR(INDEX('Both teabags AfterDry'!$D$3:$D$900,MATCH(J507,'Both teabags AfterDry'!$A$3:$A$900,0)),"")="","",(IFERROR(INDEX('Both teabags AfterDry'!$D$3:$D$900,MATCH(J507,'Both teabags AfterDry'!$A$3:$A$900,0)),"")))</f>
        <v>1.8367</v>
      </c>
      <c r="P507" s="286">
        <f t="shared" si="30"/>
        <v>1.6860999999999999</v>
      </c>
      <c r="Q507" s="291"/>
      <c r="R507" s="291"/>
      <c r="S507" s="287">
        <f>'Dry_Litterbag Placem_Collection'!E68</f>
        <v>42937</v>
      </c>
      <c r="T507" s="287">
        <f>IF('Dry_Litterbag Placem_Collection'!G68="","",'Dry_Litterbag Placem_Collection'!G68)</f>
        <v>43005</v>
      </c>
      <c r="U507" s="288">
        <f t="shared" si="28"/>
        <v>68</v>
      </c>
      <c r="V507" s="286">
        <f t="shared" si="31"/>
        <v>5.7100000000000151E-2</v>
      </c>
      <c r="W507" s="286"/>
      <c r="X507" s="289">
        <f>IFERROR(INDEX(Rainfall_Dry!$O$2:$O$217,MATCH(B507, Rainfall_Dry!$A$2:$A$217,0)),"")</f>
        <v>6.900000125</v>
      </c>
      <c r="Y507" s="270">
        <v>47.96</v>
      </c>
      <c r="Z507" s="270">
        <v>22.919999999999995</v>
      </c>
      <c r="AA507" s="270">
        <v>29.120000000000012</v>
      </c>
      <c r="AB507" s="271" t="s">
        <v>2691</v>
      </c>
      <c r="AC507" s="270">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f>IFERROR(AVERAGE('Dry_Litterbag Placem_Collection'!O68,'Dry_Litterbag Placem_Collection'!R68),"")</f>
        <v>10.100000000000001</v>
      </c>
      <c r="AI507" s="290">
        <f>IFERROR(AVERAGE('Dry_Litterbag Placem_Collection'!N68,'Dry_Litterbag Placem_Collection'!Q68),"")</f>
        <v>23.6</v>
      </c>
      <c r="AJ507" s="289">
        <f>INDEX(Coordinates!$B$2:$B$197,MATCH(G507,Coordinates!$J$2:$J$197,0))</f>
        <v>-3.2993090340000002</v>
      </c>
      <c r="AK507" s="289">
        <f>INDEX(Coordinates!$C$2:$C$197,MATCH(G507,Coordinates!$J$2:$J$197,0))</f>
        <v>34.848404989999999</v>
      </c>
      <c r="AL507" s="289" t="str">
        <f>IF(ISNUMBER(SEARCH("C", 'Dry_Litterbag Placem_Collection'!U68)),"YES","")</f>
        <v/>
      </c>
      <c r="AM507" s="289" t="str">
        <f>IF(ISNUMBER(SEARCH("H", 'Dry_Litterbag Placem_Collection'!U68)),"YES","")</f>
        <v/>
      </c>
      <c r="AN507" s="289" t="str">
        <f>IF(ISNUMBER(SEARCH("R", 'Dry_Litterbag Placem_Collection'!U68)),"YES","")</f>
        <v/>
      </c>
    </row>
    <row r="508" spans="1:40" ht="15" customHeight="1">
      <c r="A508" s="281" t="s">
        <v>2677</v>
      </c>
      <c r="B508" s="282">
        <f>'Dry_Litterbag Placem_Collection'!A69</f>
        <v>67</v>
      </c>
      <c r="C508" s="282" t="str">
        <f>'Dry_Litterbag Placem_Collection'!B69</f>
        <v>Maswa</v>
      </c>
      <c r="D508" s="282" t="s">
        <v>2677</v>
      </c>
      <c r="E508" s="282" t="s">
        <v>2679</v>
      </c>
      <c r="F508" s="282">
        <v>1</v>
      </c>
      <c r="G508" s="283" t="str">
        <f>'Dry_Litterbag Placem_Collection'!C69</f>
        <v>Dry_W1_T3</v>
      </c>
      <c r="H508" s="293" t="s">
        <v>3672</v>
      </c>
      <c r="I508" s="285" t="s">
        <v>1147</v>
      </c>
      <c r="J508" s="282" t="str">
        <f>IF(ISBLANK('Dry_Litterbag Placem_Collection'!L69),"","G"&amp;""&amp;'Dry_Litterbag Placem_Collection'!L69)</f>
        <v/>
      </c>
      <c r="K508" s="286" t="str">
        <f>IFERROR(INDEX('Green_rooibos initial weight'!$C$5:$C$1749,MATCH(J508, 'Green_rooibos initial weight'!$A$5:$A$1749,0)),"")</f>
        <v/>
      </c>
      <c r="L508" s="286" t="str">
        <f t="shared" si="29"/>
        <v/>
      </c>
      <c r="M508" s="291"/>
      <c r="N508" s="291"/>
      <c r="O508" s="286" t="str">
        <f>IF(IFERROR(INDEX('Both teabags AfterDry'!$D$3:$D$900,MATCH(J508,'Both teabags AfterDry'!$A$3:$A$900,0)),"")="","",(IFERROR(INDEX('Both teabags AfterDry'!$D$3:$D$900,MATCH(J508,'Both teabags AfterDry'!$A$3:$A$900,0)),"")))</f>
        <v/>
      </c>
      <c r="P508" s="286" t="str">
        <f t="shared" si="30"/>
        <v/>
      </c>
      <c r="Q508" s="291"/>
      <c r="R508" s="291"/>
      <c r="S508" s="287">
        <f>'Dry_Litterbag Placem_Collection'!E69</f>
        <v>0</v>
      </c>
      <c r="T508" s="287" t="str">
        <f>IF('Dry_Litterbag Placem_Collection'!G69="","",'Dry_Litterbag Placem_Collection'!G69)</f>
        <v/>
      </c>
      <c r="U508" s="288" t="str">
        <f t="shared" si="28"/>
        <v/>
      </c>
      <c r="V508" s="286" t="str">
        <f t="shared" si="31"/>
        <v/>
      </c>
      <c r="W508" s="286"/>
      <c r="X508" s="289" t="str">
        <f>IFERROR(INDEX(Rainfall_Dry!$O$2:$O$217,MATCH(B508, Rainfall_Dry!$A$2:$A$217,0)),"")</f>
        <v/>
      </c>
      <c r="Y508" s="270">
        <v>47.96</v>
      </c>
      <c r="Z508" s="270">
        <v>22.919999999999995</v>
      </c>
      <c r="AA508" s="270">
        <v>29.120000000000012</v>
      </c>
      <c r="AB508" s="271" t="s">
        <v>2691</v>
      </c>
      <c r="AC508" s="270">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t="str">
        <f>IFERROR(AVERAGE('Dry_Litterbag Placem_Collection'!O69,'Dry_Litterbag Placem_Collection'!R69),"")</f>
        <v/>
      </c>
      <c r="AI508" s="290" t="str">
        <f>IFERROR(AVERAGE('Dry_Litterbag Placem_Collection'!N69,'Dry_Litterbag Placem_Collection'!Q69),"")</f>
        <v/>
      </c>
      <c r="AJ508" s="289">
        <f>INDEX(Coordinates!$B$2:$B$197,MATCH(G508,Coordinates!$J$2:$J$197,0))</f>
        <v>-3.299434008</v>
      </c>
      <c r="AK508" s="289">
        <f>INDEX(Coordinates!$C$2:$C$197,MATCH(G508,Coordinates!$J$2:$J$197,0))</f>
        <v>34.848514960000003</v>
      </c>
      <c r="AL508" s="289" t="str">
        <f>IF(ISNUMBER(SEARCH("C", 'Dry_Litterbag Placem_Collection'!U69)),"YES","")</f>
        <v/>
      </c>
      <c r="AM508" s="289" t="str">
        <f>IF(ISNUMBER(SEARCH("H", 'Dry_Litterbag Placem_Collection'!U69)),"YES","")</f>
        <v/>
      </c>
      <c r="AN508" s="289" t="str">
        <f>IF(ISNUMBER(SEARCH("R", 'Dry_Litterbag Placem_Collection'!U69)),"YES","")</f>
        <v/>
      </c>
    </row>
    <row r="509" spans="1:40" ht="15" customHeight="1">
      <c r="A509" s="281" t="s">
        <v>2677</v>
      </c>
      <c r="B509" s="282">
        <f>'Dry_Litterbag Placem_Collection'!A70</f>
        <v>68</v>
      </c>
      <c r="C509" s="282" t="str">
        <f>'Dry_Litterbag Placem_Collection'!B70</f>
        <v>Maswa</v>
      </c>
      <c r="D509" s="282" t="s">
        <v>2677</v>
      </c>
      <c r="E509" s="282" t="s">
        <v>2679</v>
      </c>
      <c r="F509" s="282">
        <v>1</v>
      </c>
      <c r="G509" s="283" t="str">
        <f>'Dry_Litterbag Placem_Collection'!C70</f>
        <v>Dry_W1_T4</v>
      </c>
      <c r="H509" s="293" t="s">
        <v>3672</v>
      </c>
      <c r="I509" s="285" t="s">
        <v>1147</v>
      </c>
      <c r="J509" s="282" t="str">
        <f>IF(ISBLANK('Dry_Litterbag Placem_Collection'!L70),"","G"&amp;""&amp;'Dry_Litterbag Placem_Collection'!L70)</f>
        <v>G467</v>
      </c>
      <c r="K509" s="286">
        <f>IFERROR(INDEX('Green_rooibos initial weight'!$C$5:$C$1749,MATCH(J509, 'Green_rooibos initial weight'!$A$5:$A$1749,0)),"")</f>
        <v>2.0259999999999998</v>
      </c>
      <c r="L509" s="286">
        <f t="shared" si="29"/>
        <v>1.7761999999999998</v>
      </c>
      <c r="M509" s="291"/>
      <c r="N509" s="291"/>
      <c r="O509" s="286">
        <f>IF(IFERROR(INDEX('Both teabags AfterDry'!$D$3:$D$900,MATCH(J509,'Both teabags AfterDry'!$A$3:$A$900,0)),"")="","",(IFERROR(INDEX('Both teabags AfterDry'!$D$3:$D$900,MATCH(J509,'Both teabags AfterDry'!$A$3:$A$900,0)),"")))</f>
        <v>1.8359000000000001</v>
      </c>
      <c r="P509" s="286">
        <f t="shared" si="30"/>
        <v>1.6853</v>
      </c>
      <c r="Q509" s="291"/>
      <c r="R509" s="291"/>
      <c r="S509" s="287">
        <f>'Dry_Litterbag Placem_Collection'!E70</f>
        <v>42937</v>
      </c>
      <c r="T509" s="287">
        <f>IF('Dry_Litterbag Placem_Collection'!G70="","",'Dry_Litterbag Placem_Collection'!G70)</f>
        <v>43005</v>
      </c>
      <c r="U509" s="288">
        <f t="shared" si="28"/>
        <v>68</v>
      </c>
      <c r="V509" s="286">
        <f t="shared" si="31"/>
        <v>9.0899999999999759E-2</v>
      </c>
      <c r="W509" s="286"/>
      <c r="X509" s="289">
        <f>IFERROR(INDEX(Rainfall_Dry!$O$2:$O$217,MATCH(B509, Rainfall_Dry!$A$2:$A$217,0)),"")</f>
        <v>6.900000125</v>
      </c>
      <c r="Y509" s="270">
        <v>47.96</v>
      </c>
      <c r="Z509" s="270">
        <v>22.919999999999995</v>
      </c>
      <c r="AA509" s="270">
        <v>29.120000000000012</v>
      </c>
      <c r="AB509" s="271" t="s">
        <v>2691</v>
      </c>
      <c r="AC509" s="270">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f>IFERROR(AVERAGE('Dry_Litterbag Placem_Collection'!O70,'Dry_Litterbag Placem_Collection'!R70),"")</f>
        <v>7.75</v>
      </c>
      <c r="AI509" s="290">
        <f>IFERROR(AVERAGE('Dry_Litterbag Placem_Collection'!N70,'Dry_Litterbag Placem_Collection'!Q70),"")</f>
        <v>26.85</v>
      </c>
      <c r="AJ509" s="289">
        <f>INDEX(Coordinates!$B$2:$B$197,MATCH(G509,Coordinates!$J$2:$J$197,0))</f>
        <v>-3.2991180099999999</v>
      </c>
      <c r="AK509" s="289">
        <f>INDEX(Coordinates!$C$2:$C$197,MATCH(G509,Coordinates!$J$2:$J$197,0))</f>
        <v>34.84824699</v>
      </c>
      <c r="AL509" s="289" t="str">
        <f>IF(ISNUMBER(SEARCH("C", 'Dry_Litterbag Placem_Collection'!U70)),"YES","")</f>
        <v/>
      </c>
      <c r="AM509" s="289" t="str">
        <f>IF(ISNUMBER(SEARCH("H", 'Dry_Litterbag Placem_Collection'!U70)),"YES","")</f>
        <v/>
      </c>
      <c r="AN509" s="289" t="str">
        <f>IF(ISNUMBER(SEARCH("R", 'Dry_Litterbag Placem_Collection'!U70)),"YES","")</f>
        <v/>
      </c>
    </row>
    <row r="510" spans="1:40" ht="15" customHeight="1">
      <c r="A510" s="281" t="s">
        <v>2677</v>
      </c>
      <c r="B510" s="282">
        <f>'Dry_Litterbag Placem_Collection'!A71</f>
        <v>69</v>
      </c>
      <c r="C510" s="282" t="str">
        <f>'Dry_Litterbag Placem_Collection'!B71</f>
        <v>Maswa</v>
      </c>
      <c r="D510" s="282" t="s">
        <v>2677</v>
      </c>
      <c r="E510" s="282" t="s">
        <v>2679</v>
      </c>
      <c r="F510" s="282">
        <v>1</v>
      </c>
      <c r="G510" s="283" t="str">
        <f>'Dry_Litterbag Placem_Collection'!C71</f>
        <v>Dry_W1_T5</v>
      </c>
      <c r="H510" s="293" t="s">
        <v>3672</v>
      </c>
      <c r="I510" s="285" t="s">
        <v>1147</v>
      </c>
      <c r="J510" s="282" t="str">
        <f>IF(ISBLANK('Dry_Litterbag Placem_Collection'!L71),"","G"&amp;""&amp;'Dry_Litterbag Placem_Collection'!L71)</f>
        <v>G766</v>
      </c>
      <c r="K510" s="286">
        <f>IFERROR(INDEX('Green_rooibos initial weight'!$C$5:$C$1749,MATCH(J510, 'Green_rooibos initial weight'!$A$5:$A$1749,0)),"")</f>
        <v>2.0409999999999999</v>
      </c>
      <c r="L510" s="286">
        <f t="shared" si="29"/>
        <v>1.7911999999999999</v>
      </c>
      <c r="M510" s="291"/>
      <c r="N510" s="291"/>
      <c r="O510" s="286">
        <f>IF(IFERROR(INDEX('Both teabags AfterDry'!$D$3:$D$900,MATCH(J510,'Both teabags AfterDry'!$A$3:$A$900,0)),"")="","",(IFERROR(INDEX('Both teabags AfterDry'!$D$3:$D$900,MATCH(J510,'Both teabags AfterDry'!$A$3:$A$900,0)),"")))</f>
        <v>1.8654999999999999</v>
      </c>
      <c r="P510" s="286">
        <f t="shared" si="30"/>
        <v>1.7148999999999999</v>
      </c>
      <c r="Q510" s="291"/>
      <c r="R510" s="291"/>
      <c r="S510" s="287">
        <f>'Dry_Litterbag Placem_Collection'!E71</f>
        <v>42937</v>
      </c>
      <c r="T510" s="287">
        <f>IF('Dry_Litterbag Placem_Collection'!G71="","",'Dry_Litterbag Placem_Collection'!G71)</f>
        <v>43006</v>
      </c>
      <c r="U510" s="288">
        <f t="shared" si="28"/>
        <v>69</v>
      </c>
      <c r="V510" s="286">
        <f t="shared" si="31"/>
        <v>7.6300000000000034E-2</v>
      </c>
      <c r="W510" s="286"/>
      <c r="X510" s="289">
        <f>IFERROR(INDEX(Rainfall_Dry!$O$2:$O$217,MATCH(B510, Rainfall_Dry!$A$2:$A$217,0)),"")</f>
        <v>6.900000125</v>
      </c>
      <c r="Y510" s="270">
        <v>47.96</v>
      </c>
      <c r="Z510" s="270">
        <v>22.919999999999995</v>
      </c>
      <c r="AA510" s="270">
        <v>29.120000000000012</v>
      </c>
      <c r="AB510" s="271" t="s">
        <v>2691</v>
      </c>
      <c r="AC510" s="270">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f>IFERROR(AVERAGE('Dry_Litterbag Placem_Collection'!O71,'Dry_Litterbag Placem_Collection'!R71),"")</f>
        <v>7.95</v>
      </c>
      <c r="AI510" s="290">
        <f>IFERROR(AVERAGE('Dry_Litterbag Placem_Collection'!N71,'Dry_Litterbag Placem_Collection'!Q71),"")</f>
        <v>26.55</v>
      </c>
      <c r="AJ510" s="289">
        <f>INDEX(Coordinates!$B$2:$B$197,MATCH(G510,Coordinates!$J$2:$J$197,0))</f>
        <v>-3.2993180030000002</v>
      </c>
      <c r="AK510" s="289">
        <f>INDEX(Coordinates!$C$2:$C$197,MATCH(G510,Coordinates!$J$2:$J$197,0))</f>
        <v>34.848235010000003</v>
      </c>
      <c r="AL510" s="289" t="str">
        <f>IF(ISNUMBER(SEARCH("C", 'Dry_Litterbag Placem_Collection'!U71)),"YES","")</f>
        <v/>
      </c>
      <c r="AM510" s="289" t="str">
        <f>IF(ISNUMBER(SEARCH("H", 'Dry_Litterbag Placem_Collection'!U71)),"YES","")</f>
        <v/>
      </c>
      <c r="AN510" s="289" t="str">
        <f>IF(ISNUMBER(SEARCH("R", 'Dry_Litterbag Placem_Collection'!U71)),"YES","")</f>
        <v/>
      </c>
    </row>
    <row r="511" spans="1:40" ht="15" customHeight="1">
      <c r="A511" s="281" t="s">
        <v>2677</v>
      </c>
      <c r="B511" s="282">
        <f>'Dry_Litterbag Placem_Collection'!A72</f>
        <v>70</v>
      </c>
      <c r="C511" s="282" t="str">
        <f>'Dry_Litterbag Placem_Collection'!B72</f>
        <v>Maswa</v>
      </c>
      <c r="D511" s="282" t="s">
        <v>2677</v>
      </c>
      <c r="E511" s="282" t="s">
        <v>2679</v>
      </c>
      <c r="F511" s="282">
        <v>1</v>
      </c>
      <c r="G511" s="283" t="str">
        <f>'Dry_Litterbag Placem_Collection'!C72</f>
        <v>Dry_W1_T6</v>
      </c>
      <c r="H511" s="293" t="s">
        <v>3672</v>
      </c>
      <c r="I511" s="285" t="s">
        <v>1147</v>
      </c>
      <c r="J511" s="282" t="str">
        <f>IF(ISBLANK('Dry_Litterbag Placem_Collection'!L72),"","G"&amp;""&amp;'Dry_Litterbag Placem_Collection'!L72)</f>
        <v>G430</v>
      </c>
      <c r="K511" s="286">
        <f>IFERROR(INDEX('Green_rooibos initial weight'!$C$5:$C$1749,MATCH(J511, 'Green_rooibos initial weight'!$A$5:$A$1749,0)),"")</f>
        <v>2.09</v>
      </c>
      <c r="L511" s="286">
        <f t="shared" si="29"/>
        <v>1.8401999999999998</v>
      </c>
      <c r="M511" s="291"/>
      <c r="N511" s="291"/>
      <c r="O511" s="286">
        <f>IF(IFERROR(INDEX('Both teabags AfterDry'!$D$3:$D$900,MATCH(J511,'Both teabags AfterDry'!$A$3:$A$900,0)),"")="","",(IFERROR(INDEX('Both teabags AfterDry'!$D$3:$D$900,MATCH(J511,'Both teabags AfterDry'!$A$3:$A$900,0)),"")))</f>
        <v>1.8875999999999999</v>
      </c>
      <c r="P511" s="286">
        <f t="shared" si="30"/>
        <v>1.7369999999999999</v>
      </c>
      <c r="Q511" s="291"/>
      <c r="R511" s="291"/>
      <c r="S511" s="287">
        <f>'Dry_Litterbag Placem_Collection'!E72</f>
        <v>42937</v>
      </c>
      <c r="T511" s="287">
        <f>IF('Dry_Litterbag Placem_Collection'!G72="","",'Dry_Litterbag Placem_Collection'!G72)</f>
        <v>43006</v>
      </c>
      <c r="U511" s="288">
        <f t="shared" si="28"/>
        <v>69</v>
      </c>
      <c r="V511" s="286">
        <f t="shared" si="31"/>
        <v>0.10319999999999996</v>
      </c>
      <c r="W511" s="286"/>
      <c r="X511" s="289">
        <f>IFERROR(INDEX(Rainfall_Dry!$O$2:$O$217,MATCH(B511, Rainfall_Dry!$A$2:$A$217,0)),"")</f>
        <v>6.900000125</v>
      </c>
      <c r="Y511" s="270">
        <v>47.96</v>
      </c>
      <c r="Z511" s="270">
        <v>22.919999999999995</v>
      </c>
      <c r="AA511" s="270">
        <v>29.120000000000012</v>
      </c>
      <c r="AB511" s="271" t="s">
        <v>2691</v>
      </c>
      <c r="AC511" s="270">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f>IFERROR(AVERAGE('Dry_Litterbag Placem_Collection'!O72,'Dry_Litterbag Placem_Collection'!R72),"")</f>
        <v>8.8000000000000007</v>
      </c>
      <c r="AI511" s="290">
        <f>IFERROR(AVERAGE('Dry_Litterbag Placem_Collection'!N72,'Dry_Litterbag Placem_Collection'!Q72),"")</f>
        <v>27.200000000000003</v>
      </c>
      <c r="AJ511" s="289">
        <f>INDEX(Coordinates!$B$2:$B$197,MATCH(G511,Coordinates!$J$2:$J$197,0))</f>
        <v>-3.299381034</v>
      </c>
      <c r="AK511" s="289">
        <f>INDEX(Coordinates!$C$2:$C$197,MATCH(G511,Coordinates!$J$2:$J$197,0))</f>
        <v>34.848312040000003</v>
      </c>
      <c r="AL511" s="289" t="str">
        <f>IF(ISNUMBER(SEARCH("C", 'Dry_Litterbag Placem_Collection'!U72)),"YES","")</f>
        <v/>
      </c>
      <c r="AM511" s="289" t="str">
        <f>IF(ISNUMBER(SEARCH("H", 'Dry_Litterbag Placem_Collection'!U72)),"YES","")</f>
        <v/>
      </c>
      <c r="AN511" s="289" t="str">
        <f>IF(ISNUMBER(SEARCH("R", 'Dry_Litterbag Placem_Collection'!U72)),"YES","")</f>
        <v/>
      </c>
    </row>
    <row r="512" spans="1:40" ht="15" customHeight="1">
      <c r="A512" s="281" t="s">
        <v>2677</v>
      </c>
      <c r="B512" s="282">
        <f>'Dry_Litterbag Placem_Collection'!A73</f>
        <v>71</v>
      </c>
      <c r="C512" s="282" t="str">
        <f>'Dry_Litterbag Placem_Collection'!B73</f>
        <v>Maswa</v>
      </c>
      <c r="D512" s="282" t="s">
        <v>2677</v>
      </c>
      <c r="E512" s="282" t="s">
        <v>2679</v>
      </c>
      <c r="F512" s="282">
        <v>1</v>
      </c>
      <c r="G512" s="283" t="str">
        <f>'Dry_Litterbag Placem_Collection'!C73</f>
        <v>Dry_W1_T7</v>
      </c>
      <c r="H512" s="293" t="s">
        <v>3672</v>
      </c>
      <c r="I512" s="285" t="s">
        <v>1147</v>
      </c>
      <c r="J512" s="282" t="str">
        <f>IF(ISBLANK('Dry_Litterbag Placem_Collection'!L73),"","G"&amp;""&amp;'Dry_Litterbag Placem_Collection'!L73)</f>
        <v>G174</v>
      </c>
      <c r="K512" s="286">
        <f>IFERROR(INDEX('Green_rooibos initial weight'!$C$5:$C$1749,MATCH(J512, 'Green_rooibos initial weight'!$A$5:$A$1749,0)),"")</f>
        <v>2.0649999999999999</v>
      </c>
      <c r="L512" s="286">
        <f t="shared" si="29"/>
        <v>1.8151999999999999</v>
      </c>
      <c r="M512" s="291"/>
      <c r="N512" s="291"/>
      <c r="O512" s="286">
        <f>IF(IFERROR(INDEX('Both teabags AfterDry'!$D$3:$D$900,MATCH(J512,'Both teabags AfterDry'!$A$3:$A$900,0)),"")="","",(IFERROR(INDEX('Both teabags AfterDry'!$D$3:$D$900,MATCH(J512,'Both teabags AfterDry'!$A$3:$A$900,0)),"")))</f>
        <v>1.8838999999999999</v>
      </c>
      <c r="P512" s="286">
        <f t="shared" si="30"/>
        <v>1.7332999999999998</v>
      </c>
      <c r="Q512" s="291"/>
      <c r="R512" s="291"/>
      <c r="S512" s="287">
        <f>'Dry_Litterbag Placem_Collection'!E73</f>
        <v>42937</v>
      </c>
      <c r="T512" s="287">
        <f>IF('Dry_Litterbag Placem_Collection'!G73="","",'Dry_Litterbag Placem_Collection'!G73)</f>
        <v>43006</v>
      </c>
      <c r="U512" s="288">
        <f t="shared" si="28"/>
        <v>69</v>
      </c>
      <c r="V512" s="286">
        <f t="shared" si="31"/>
        <v>8.1900000000000084E-2</v>
      </c>
      <c r="W512" s="286"/>
      <c r="X512" s="289">
        <f>IFERROR(INDEX(Rainfall_Dry!$O$2:$O$217,MATCH(B512, Rainfall_Dry!$A$2:$A$217,0)),"")</f>
        <v>6.900000125</v>
      </c>
      <c r="Y512" s="270">
        <v>47.96</v>
      </c>
      <c r="Z512" s="270">
        <v>22.919999999999995</v>
      </c>
      <c r="AA512" s="270">
        <v>29.120000000000012</v>
      </c>
      <c r="AB512" s="271" t="s">
        <v>2691</v>
      </c>
      <c r="AC512" s="270">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f>IFERROR(AVERAGE('Dry_Litterbag Placem_Collection'!O73,'Dry_Litterbag Placem_Collection'!R73),"")</f>
        <v>9.9499999999999993</v>
      </c>
      <c r="AI512" s="290">
        <f>IFERROR(AVERAGE('Dry_Litterbag Placem_Collection'!N73,'Dry_Litterbag Placem_Collection'!Q73),"")</f>
        <v>27.6</v>
      </c>
      <c r="AJ512" s="289">
        <f>INDEX(Coordinates!$B$2:$B$197,MATCH(G512,Coordinates!$J$2:$J$197,0))</f>
        <v>-3.2992429849999998</v>
      </c>
      <c r="AK512" s="289">
        <f>INDEX(Coordinates!$C$2:$C$197,MATCH(G512,Coordinates!$J$2:$J$197,0))</f>
        <v>34.847900989999999</v>
      </c>
      <c r="AL512" s="289" t="str">
        <f>IF(ISNUMBER(SEARCH("C", 'Dry_Litterbag Placem_Collection'!U73)),"YES","")</f>
        <v/>
      </c>
      <c r="AM512" s="289" t="str">
        <f>IF(ISNUMBER(SEARCH("H", 'Dry_Litterbag Placem_Collection'!U73)),"YES","")</f>
        <v/>
      </c>
      <c r="AN512" s="289" t="str">
        <f>IF(ISNUMBER(SEARCH("R", 'Dry_Litterbag Placem_Collection'!U73)),"YES","")</f>
        <v/>
      </c>
    </row>
    <row r="513" spans="1:40" ht="15" customHeight="1">
      <c r="A513" s="281" t="s">
        <v>2677</v>
      </c>
      <c r="B513" s="282">
        <f>'Dry_Litterbag Placem_Collection'!A74</f>
        <v>72</v>
      </c>
      <c r="C513" s="282" t="str">
        <f>'Dry_Litterbag Placem_Collection'!B74</f>
        <v>Maswa</v>
      </c>
      <c r="D513" s="282" t="s">
        <v>2677</v>
      </c>
      <c r="E513" s="282" t="s">
        <v>2679</v>
      </c>
      <c r="F513" s="282">
        <v>1</v>
      </c>
      <c r="G513" s="283" t="str">
        <f>'Dry_Litterbag Placem_Collection'!C74</f>
        <v>Dry_W1_T8</v>
      </c>
      <c r="H513" s="293" t="s">
        <v>3672</v>
      </c>
      <c r="I513" s="285" t="s">
        <v>1147</v>
      </c>
      <c r="J513" s="282" t="str">
        <f>IF(ISBLANK('Dry_Litterbag Placem_Collection'!L74),"","G"&amp;""&amp;'Dry_Litterbag Placem_Collection'!L74)</f>
        <v>G714</v>
      </c>
      <c r="K513" s="286">
        <f>IFERROR(INDEX('Green_rooibos initial weight'!$C$5:$C$1749,MATCH(J513, 'Green_rooibos initial weight'!$A$5:$A$1749,0)),"")</f>
        <v>2.0459999999999998</v>
      </c>
      <c r="L513" s="286">
        <f t="shared" si="29"/>
        <v>1.7961999999999998</v>
      </c>
      <c r="M513" s="291"/>
      <c r="N513" s="291"/>
      <c r="O513" s="286">
        <f>IF(IFERROR(INDEX('Both teabags AfterDry'!$D$3:$D$900,MATCH(J513,'Both teabags AfterDry'!$A$3:$A$900,0)),"")="","",(IFERROR(INDEX('Both teabags AfterDry'!$D$3:$D$900,MATCH(J513,'Both teabags AfterDry'!$A$3:$A$900,0)),"")))</f>
        <v>1.8528</v>
      </c>
      <c r="P513" s="286">
        <f t="shared" si="30"/>
        <v>1.7021999999999999</v>
      </c>
      <c r="Q513" s="291"/>
      <c r="R513" s="291"/>
      <c r="S513" s="287">
        <f>'Dry_Litterbag Placem_Collection'!E74</f>
        <v>42937</v>
      </c>
      <c r="T513" s="287">
        <f>IF('Dry_Litterbag Placem_Collection'!G74="","",'Dry_Litterbag Placem_Collection'!G74)</f>
        <v>43006</v>
      </c>
      <c r="U513" s="288">
        <f t="shared" si="28"/>
        <v>69</v>
      </c>
      <c r="V513" s="286">
        <f t="shared" si="31"/>
        <v>9.3999999999999861E-2</v>
      </c>
      <c r="W513" s="286"/>
      <c r="X513" s="289">
        <f>IFERROR(INDEX(Rainfall_Dry!$O$2:$O$217,MATCH(B513, Rainfall_Dry!$A$2:$A$217,0)),"")</f>
        <v>6.900000125</v>
      </c>
      <c r="Y513" s="270">
        <v>47.96</v>
      </c>
      <c r="Z513" s="270">
        <v>22.919999999999995</v>
      </c>
      <c r="AA513" s="270">
        <v>29.120000000000012</v>
      </c>
      <c r="AB513" s="271" t="s">
        <v>2691</v>
      </c>
      <c r="AC513" s="270">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f>IFERROR(AVERAGE('Dry_Litterbag Placem_Collection'!O74,'Dry_Litterbag Placem_Collection'!R74),"")</f>
        <v>9.5</v>
      </c>
      <c r="AI513" s="290">
        <f>IFERROR(AVERAGE('Dry_Litterbag Placem_Collection'!N74,'Dry_Litterbag Placem_Collection'!Q74),"")</f>
        <v>26.35</v>
      </c>
      <c r="AJ513" s="289">
        <f>INDEX(Coordinates!$B$2:$B$197,MATCH(G513,Coordinates!$J$2:$J$197,0))</f>
        <v>-3.2996540329999999</v>
      </c>
      <c r="AK513" s="289">
        <f>INDEX(Coordinates!$C$2:$C$197,MATCH(G513,Coordinates!$J$2:$J$197,0))</f>
        <v>34.848151020000003</v>
      </c>
      <c r="AL513" s="289" t="str">
        <f>IF(ISNUMBER(SEARCH("C", 'Dry_Litterbag Placem_Collection'!U74)),"YES","")</f>
        <v/>
      </c>
      <c r="AM513" s="289" t="str">
        <f>IF(ISNUMBER(SEARCH("H", 'Dry_Litterbag Placem_Collection'!U74)),"YES","")</f>
        <v/>
      </c>
      <c r="AN513" s="289" t="str">
        <f>IF(ISNUMBER(SEARCH("R", 'Dry_Litterbag Placem_Collection'!U74)),"YES","")</f>
        <v/>
      </c>
    </row>
    <row r="514" spans="1:40" ht="15" customHeight="1">
      <c r="A514" s="281" t="s">
        <v>2677</v>
      </c>
      <c r="B514" s="282">
        <f>'Dry_Litterbag Placem_Collection'!A75</f>
        <v>73</v>
      </c>
      <c r="C514" s="282" t="str">
        <f>'Dry_Litterbag Placem_Collection'!B75</f>
        <v>Maswa</v>
      </c>
      <c r="D514" s="282" t="s">
        <v>2677</v>
      </c>
      <c r="E514" s="282" t="s">
        <v>2679</v>
      </c>
      <c r="F514" s="282">
        <v>2</v>
      </c>
      <c r="G514" s="283" t="str">
        <f>'Dry_Litterbag Placem_Collection'!C75</f>
        <v>Dry_W2_T1</v>
      </c>
      <c r="H514" s="293" t="s">
        <v>3672</v>
      </c>
      <c r="I514" s="285" t="s">
        <v>1147</v>
      </c>
      <c r="J514" s="282" t="str">
        <f>IF(ISBLANK('Dry_Litterbag Placem_Collection'!L75),"","G"&amp;""&amp;'Dry_Litterbag Placem_Collection'!L75)</f>
        <v>G726</v>
      </c>
      <c r="K514" s="286">
        <f>IFERROR(INDEX('Green_rooibos initial weight'!$C$5:$C$1749,MATCH(J514, 'Green_rooibos initial weight'!$A$5:$A$1749,0)),"")</f>
        <v>1.9950000000000001</v>
      </c>
      <c r="L514" s="286">
        <f t="shared" si="29"/>
        <v>1.7452000000000001</v>
      </c>
      <c r="M514" s="291"/>
      <c r="N514" s="291"/>
      <c r="O514" s="286" t="str">
        <f>IF(IFERROR(INDEX('Both teabags AfterDry'!$D$3:$D$900,MATCH(J514,'Both teabags AfterDry'!$A$3:$A$900,0)),"")="","",(IFERROR(INDEX('Both teabags AfterDry'!$D$3:$D$900,MATCH(J514,'Both teabags AfterDry'!$A$3:$A$900,0)),"")))</f>
        <v/>
      </c>
      <c r="P514" s="286" t="str">
        <f t="shared" si="30"/>
        <v/>
      </c>
      <c r="Q514" s="291"/>
      <c r="R514" s="291"/>
      <c r="S514" s="287">
        <f>'Dry_Litterbag Placem_Collection'!E75</f>
        <v>42937</v>
      </c>
      <c r="T514" s="287">
        <f>IF('Dry_Litterbag Placem_Collection'!G75="","",'Dry_Litterbag Placem_Collection'!G75)</f>
        <v>43006</v>
      </c>
      <c r="U514" s="288">
        <f t="shared" ref="U514:U577" si="32">IFERROR(T514-S514,"")</f>
        <v>69</v>
      </c>
      <c r="V514" s="286" t="str">
        <f t="shared" si="31"/>
        <v/>
      </c>
      <c r="W514" s="286"/>
      <c r="X514" s="289">
        <f>IFERROR(INDEX(Rainfall_Dry!$O$2:$O$217,MATCH(B514, Rainfall_Dry!$A$2:$A$217,0)),"")</f>
        <v>6.900000125</v>
      </c>
      <c r="Y514" s="270">
        <v>45.272914521112256</v>
      </c>
      <c r="Z514" s="270">
        <v>23.604531410916575</v>
      </c>
      <c r="AA514" s="270">
        <v>31.122554067971166</v>
      </c>
      <c r="AB514" s="271" t="s">
        <v>2691</v>
      </c>
      <c r="AC514" s="270">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f>IFERROR(AVERAGE('Dry_Litterbag Placem_Collection'!O75,'Dry_Litterbag Placem_Collection'!R75),"")</f>
        <v>9.5500000000000007</v>
      </c>
      <c r="AI514" s="290">
        <f>IFERROR(AVERAGE('Dry_Litterbag Placem_Collection'!N75,'Dry_Litterbag Placem_Collection'!Q75),"")</f>
        <v>28.35</v>
      </c>
      <c r="AJ514" s="289">
        <f>INDEX(Coordinates!$B$2:$B$197,MATCH(G514,Coordinates!$J$2:$J$197,0))</f>
        <v>-3.3025860229999999</v>
      </c>
      <c r="AK514" s="289">
        <f>INDEX(Coordinates!$C$2:$C$197,MATCH(G514,Coordinates!$J$2:$J$197,0))</f>
        <v>34.848048009999999</v>
      </c>
      <c r="AL514" s="289" t="str">
        <f>IF(ISNUMBER(SEARCH("C", 'Dry_Litterbag Placem_Collection'!U75)),"YES","")</f>
        <v/>
      </c>
      <c r="AM514" s="289" t="str">
        <f>IF(ISNUMBER(SEARCH("H", 'Dry_Litterbag Placem_Collection'!U75)),"YES","")</f>
        <v/>
      </c>
      <c r="AN514" s="289" t="str">
        <f>IF(ISNUMBER(SEARCH("R", 'Dry_Litterbag Placem_Collection'!U75)),"YES","")</f>
        <v/>
      </c>
    </row>
    <row r="515" spans="1:40" ht="15" customHeight="1">
      <c r="A515" s="281" t="s">
        <v>2677</v>
      </c>
      <c r="B515" s="282">
        <f>'Dry_Litterbag Placem_Collection'!A76</f>
        <v>74</v>
      </c>
      <c r="C515" s="282" t="str">
        <f>'Dry_Litterbag Placem_Collection'!B76</f>
        <v>Maswa</v>
      </c>
      <c r="D515" s="282" t="s">
        <v>2677</v>
      </c>
      <c r="E515" s="282" t="s">
        <v>2679</v>
      </c>
      <c r="F515" s="282">
        <v>2</v>
      </c>
      <c r="G515" s="283" t="str">
        <f>'Dry_Litterbag Placem_Collection'!C76</f>
        <v>Dry_W2_T2</v>
      </c>
      <c r="H515" s="293" t="s">
        <v>3672</v>
      </c>
      <c r="I515" s="285" t="s">
        <v>1147</v>
      </c>
      <c r="J515" s="282" t="str">
        <f>IF(ISBLANK('Dry_Litterbag Placem_Collection'!L76),"","G"&amp;""&amp;'Dry_Litterbag Placem_Collection'!L76)</f>
        <v>G866</v>
      </c>
      <c r="K515" s="286">
        <f>IFERROR(INDEX('Green_rooibos initial weight'!$C$5:$C$1749,MATCH(J515, 'Green_rooibos initial weight'!$A$5:$A$1749,0)),"")</f>
        <v>2.0310000000000001</v>
      </c>
      <c r="L515" s="286">
        <f t="shared" ref="L515:L578" si="33">IFERROR(K515-($BG$7+$BG$8),"")</f>
        <v>1.7812000000000001</v>
      </c>
      <c r="M515" s="291"/>
      <c r="N515" s="291"/>
      <c r="O515" s="286">
        <f>IF(IFERROR(INDEX('Both teabags AfterDry'!$D$3:$D$900,MATCH(J515,'Both teabags AfterDry'!$A$3:$A$900,0)),"")="","",(IFERROR(INDEX('Both teabags AfterDry'!$D$3:$D$900,MATCH(J515,'Both teabags AfterDry'!$A$3:$A$900,0)),"")))</f>
        <v>1.8541000000000001</v>
      </c>
      <c r="P515" s="286">
        <f t="shared" ref="P515:P578" si="34">IFERROR(IF(O515&gt;0,O515-($BG$7),""),"")</f>
        <v>1.7035</v>
      </c>
      <c r="Q515" s="291"/>
      <c r="R515" s="291"/>
      <c r="S515" s="287">
        <f>'Dry_Litterbag Placem_Collection'!E76</f>
        <v>42937</v>
      </c>
      <c r="T515" s="287">
        <f>IF('Dry_Litterbag Placem_Collection'!G76="","",'Dry_Litterbag Placem_Collection'!G76)</f>
        <v>43006</v>
      </c>
      <c r="U515" s="288">
        <f t="shared" si="32"/>
        <v>69</v>
      </c>
      <c r="V515" s="286">
        <f t="shared" ref="V515:V578" si="35">IFERROR(L515-P515,"")</f>
        <v>7.7700000000000102E-2</v>
      </c>
      <c r="W515" s="286"/>
      <c r="X515" s="289">
        <f>IFERROR(INDEX(Rainfall_Dry!$O$2:$O$217,MATCH(B515, Rainfall_Dry!$A$2:$A$217,0)),"")</f>
        <v>6.900000125</v>
      </c>
      <c r="Y515" s="270">
        <v>45.272914521112256</v>
      </c>
      <c r="Z515" s="270">
        <v>23.604531410916575</v>
      </c>
      <c r="AA515" s="270">
        <v>31.122554067971166</v>
      </c>
      <c r="AB515" s="271" t="s">
        <v>2691</v>
      </c>
      <c r="AC515" s="270">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f>IFERROR(AVERAGE('Dry_Litterbag Placem_Collection'!O76,'Dry_Litterbag Placem_Collection'!R76),"")</f>
        <v>10.8</v>
      </c>
      <c r="AI515" s="290">
        <f>IFERROR(AVERAGE('Dry_Litterbag Placem_Collection'!N76,'Dry_Litterbag Placem_Collection'!Q76),"")</f>
        <v>28.1</v>
      </c>
      <c r="AJ515" s="289">
        <f>INDEX(Coordinates!$B$2:$B$197,MATCH(G515,Coordinates!$J$2:$J$197,0))</f>
        <v>-3.3025779759999998</v>
      </c>
      <c r="AK515" s="289">
        <f>INDEX(Coordinates!$C$2:$C$197,MATCH(G515,Coordinates!$J$2:$J$197,0))</f>
        <v>34.848041969999997</v>
      </c>
      <c r="AL515" s="289" t="str">
        <f>IF(ISNUMBER(SEARCH("C", 'Dry_Litterbag Placem_Collection'!U76)),"YES","")</f>
        <v/>
      </c>
      <c r="AM515" s="289" t="str">
        <f>IF(ISNUMBER(SEARCH("H", 'Dry_Litterbag Placem_Collection'!U76)),"YES","")</f>
        <v/>
      </c>
      <c r="AN515" s="289" t="str">
        <f>IF(ISNUMBER(SEARCH("R", 'Dry_Litterbag Placem_Collection'!U76)),"YES","")</f>
        <v/>
      </c>
    </row>
    <row r="516" spans="1:40" ht="15" customHeight="1">
      <c r="A516" s="281" t="s">
        <v>2677</v>
      </c>
      <c r="B516" s="282">
        <f>'Dry_Litterbag Placem_Collection'!A77</f>
        <v>75</v>
      </c>
      <c r="C516" s="282" t="str">
        <f>'Dry_Litterbag Placem_Collection'!B77</f>
        <v>Maswa</v>
      </c>
      <c r="D516" s="282" t="s">
        <v>2677</v>
      </c>
      <c r="E516" s="282" t="s">
        <v>2679</v>
      </c>
      <c r="F516" s="282">
        <v>2</v>
      </c>
      <c r="G516" s="283" t="str">
        <f>'Dry_Litterbag Placem_Collection'!C77</f>
        <v>Dry_W2_T3</v>
      </c>
      <c r="H516" s="293" t="s">
        <v>3672</v>
      </c>
      <c r="I516" s="285" t="s">
        <v>1147</v>
      </c>
      <c r="J516" s="282" t="str">
        <f>IF(ISBLANK('Dry_Litterbag Placem_Collection'!L77),"","G"&amp;""&amp;'Dry_Litterbag Placem_Collection'!L77)</f>
        <v>G705</v>
      </c>
      <c r="K516" s="286">
        <f>IFERROR(INDEX('Green_rooibos initial weight'!$C$5:$C$1749,MATCH(J516, 'Green_rooibos initial weight'!$A$5:$A$1749,0)),"")</f>
        <v>1.9830000000000001</v>
      </c>
      <c r="L516" s="286">
        <f t="shared" si="33"/>
        <v>1.7332000000000001</v>
      </c>
      <c r="M516" s="291"/>
      <c r="N516" s="291"/>
      <c r="O516" s="286">
        <f>IF(IFERROR(INDEX('Both teabags AfterDry'!$D$3:$D$900,MATCH(J516,'Both teabags AfterDry'!$A$3:$A$900,0)),"")="","",(IFERROR(INDEX('Both teabags AfterDry'!$D$3:$D$900,MATCH(J516,'Both teabags AfterDry'!$A$3:$A$900,0)),"")))</f>
        <v>1.8152999999999999</v>
      </c>
      <c r="P516" s="286">
        <f t="shared" si="34"/>
        <v>1.6646999999999998</v>
      </c>
      <c r="Q516" s="291"/>
      <c r="R516" s="291"/>
      <c r="S516" s="287">
        <f>'Dry_Litterbag Placem_Collection'!E77</f>
        <v>42937</v>
      </c>
      <c r="T516" s="287">
        <f>IF('Dry_Litterbag Placem_Collection'!G77="","",'Dry_Litterbag Placem_Collection'!G77)</f>
        <v>43006</v>
      </c>
      <c r="U516" s="288">
        <f t="shared" si="32"/>
        <v>69</v>
      </c>
      <c r="V516" s="286">
        <f t="shared" si="35"/>
        <v>6.8500000000000227E-2</v>
      </c>
      <c r="W516" s="286"/>
      <c r="X516" s="289">
        <f>IFERROR(INDEX(Rainfall_Dry!$O$2:$O$217,MATCH(B516, Rainfall_Dry!$A$2:$A$217,0)),"")</f>
        <v>6.900000125</v>
      </c>
      <c r="Y516" s="270">
        <v>45.272914521112256</v>
      </c>
      <c r="Z516" s="270">
        <v>23.604531410916575</v>
      </c>
      <c r="AA516" s="270">
        <v>31.122554067971166</v>
      </c>
      <c r="AB516" s="271" t="s">
        <v>2691</v>
      </c>
      <c r="AC516" s="270">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f>IFERROR(AVERAGE('Dry_Litterbag Placem_Collection'!O77,'Dry_Litterbag Placem_Collection'!R77),"")</f>
        <v>12.3</v>
      </c>
      <c r="AI516" s="290">
        <f>IFERROR(AVERAGE('Dry_Litterbag Placem_Collection'!N77,'Dry_Litterbag Placem_Collection'!Q77),"")</f>
        <v>27.200000000000003</v>
      </c>
      <c r="AJ516" s="289">
        <f>INDEX(Coordinates!$B$2:$B$197,MATCH(G516,Coordinates!$J$2:$J$197,0))</f>
        <v>-3.302687025</v>
      </c>
      <c r="AK516" s="289">
        <f>INDEX(Coordinates!$C$2:$C$197,MATCH(G516,Coordinates!$J$2:$J$197,0))</f>
        <v>34.847926970000003</v>
      </c>
      <c r="AL516" s="289" t="str">
        <f>IF(ISNUMBER(SEARCH("C", 'Dry_Litterbag Placem_Collection'!U77)),"YES","")</f>
        <v/>
      </c>
      <c r="AM516" s="289" t="str">
        <f>IF(ISNUMBER(SEARCH("H", 'Dry_Litterbag Placem_Collection'!U77)),"YES","")</f>
        <v/>
      </c>
      <c r="AN516" s="289" t="str">
        <f>IF(ISNUMBER(SEARCH("R", 'Dry_Litterbag Placem_Collection'!U77)),"YES","")</f>
        <v/>
      </c>
    </row>
    <row r="517" spans="1:40" ht="15" customHeight="1">
      <c r="A517" s="281" t="s">
        <v>2677</v>
      </c>
      <c r="B517" s="282">
        <f>'Dry_Litterbag Placem_Collection'!A78</f>
        <v>76</v>
      </c>
      <c r="C517" s="282" t="str">
        <f>'Dry_Litterbag Placem_Collection'!B78</f>
        <v>Maswa</v>
      </c>
      <c r="D517" s="282" t="s">
        <v>2677</v>
      </c>
      <c r="E517" s="282" t="s">
        <v>2679</v>
      </c>
      <c r="F517" s="282">
        <v>2</v>
      </c>
      <c r="G517" s="283" t="str">
        <f>'Dry_Litterbag Placem_Collection'!C78</f>
        <v>Dry_W2_T4</v>
      </c>
      <c r="H517" s="293" t="s">
        <v>3672</v>
      </c>
      <c r="I517" s="285" t="s">
        <v>1147</v>
      </c>
      <c r="J517" s="282" t="str">
        <f>IF(ISBLANK('Dry_Litterbag Placem_Collection'!L78),"","G"&amp;""&amp;'Dry_Litterbag Placem_Collection'!L78)</f>
        <v>G601</v>
      </c>
      <c r="K517" s="286">
        <f>IFERROR(INDEX('Green_rooibos initial weight'!$C$5:$C$1749,MATCH(J517, 'Green_rooibos initial weight'!$A$5:$A$1749,0)),"")</f>
        <v>2.0099999999999998</v>
      </c>
      <c r="L517" s="286">
        <f t="shared" si="33"/>
        <v>1.7601999999999998</v>
      </c>
      <c r="M517" s="291"/>
      <c r="N517" s="291"/>
      <c r="O517" s="286">
        <f>IF(IFERROR(INDEX('Both teabags AfterDry'!$D$3:$D$900,MATCH(J517,'Both teabags AfterDry'!$A$3:$A$900,0)),"")="","",(IFERROR(INDEX('Both teabags AfterDry'!$D$3:$D$900,MATCH(J517,'Both teabags AfterDry'!$A$3:$A$900,0)),"")))</f>
        <v>1.8379000000000001</v>
      </c>
      <c r="P517" s="286">
        <f t="shared" si="34"/>
        <v>1.6873</v>
      </c>
      <c r="Q517" s="291"/>
      <c r="R517" s="291"/>
      <c r="S517" s="287">
        <f>'Dry_Litterbag Placem_Collection'!E78</f>
        <v>42937</v>
      </c>
      <c r="T517" s="287">
        <f>IF('Dry_Litterbag Placem_Collection'!G78="","",'Dry_Litterbag Placem_Collection'!G78)</f>
        <v>43006</v>
      </c>
      <c r="U517" s="288">
        <f t="shared" si="32"/>
        <v>69</v>
      </c>
      <c r="V517" s="286">
        <f t="shared" si="35"/>
        <v>7.2899999999999743E-2</v>
      </c>
      <c r="W517" s="286"/>
      <c r="X517" s="289">
        <f>IFERROR(INDEX(Rainfall_Dry!$O$2:$O$217,MATCH(B517, Rainfall_Dry!$A$2:$A$217,0)),"")</f>
        <v>6.900000125</v>
      </c>
      <c r="Y517" s="270">
        <v>45.272914521112256</v>
      </c>
      <c r="Z517" s="270">
        <v>23.604531410916575</v>
      </c>
      <c r="AA517" s="270">
        <v>31.122554067971166</v>
      </c>
      <c r="AB517" s="271" t="s">
        <v>2691</v>
      </c>
      <c r="AC517" s="270">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f>IFERROR(AVERAGE('Dry_Litterbag Placem_Collection'!O78,'Dry_Litterbag Placem_Collection'!R78),"")</f>
        <v>11.1</v>
      </c>
      <c r="AI517" s="290">
        <f>IFERROR(AVERAGE('Dry_Litterbag Placem_Collection'!N78,'Dry_Litterbag Placem_Collection'!Q78),"")</f>
        <v>27.75</v>
      </c>
      <c r="AJ517" s="289">
        <f>INDEX(Coordinates!$B$2:$B$197,MATCH(G517,Coordinates!$J$2:$J$197,0))</f>
        <v>-3.3024560190000001</v>
      </c>
      <c r="AK517" s="289">
        <f>INDEX(Coordinates!$C$2:$C$197,MATCH(G517,Coordinates!$J$2:$J$197,0))</f>
        <v>34.847871990000002</v>
      </c>
      <c r="AL517" s="289" t="str">
        <f>IF(ISNUMBER(SEARCH("C", 'Dry_Litterbag Placem_Collection'!U78)),"YES","")</f>
        <v/>
      </c>
      <c r="AM517" s="289" t="str">
        <f>IF(ISNUMBER(SEARCH("H", 'Dry_Litterbag Placem_Collection'!U78)),"YES","")</f>
        <v/>
      </c>
      <c r="AN517" s="289" t="str">
        <f>IF(ISNUMBER(SEARCH("R", 'Dry_Litterbag Placem_Collection'!U78)),"YES","")</f>
        <v/>
      </c>
    </row>
    <row r="518" spans="1:40" ht="15" customHeight="1">
      <c r="A518" s="281" t="s">
        <v>2677</v>
      </c>
      <c r="B518" s="282">
        <f>'Dry_Litterbag Placem_Collection'!A79</f>
        <v>77</v>
      </c>
      <c r="C518" s="282" t="str">
        <f>'Dry_Litterbag Placem_Collection'!B79</f>
        <v>Maswa</v>
      </c>
      <c r="D518" s="282" t="s">
        <v>2677</v>
      </c>
      <c r="E518" s="282" t="s">
        <v>2679</v>
      </c>
      <c r="F518" s="282">
        <v>2</v>
      </c>
      <c r="G518" s="283" t="str">
        <f>'Dry_Litterbag Placem_Collection'!C79</f>
        <v>Dry_W2_T5</v>
      </c>
      <c r="H518" s="293" t="s">
        <v>3672</v>
      </c>
      <c r="I518" s="285" t="s">
        <v>1147</v>
      </c>
      <c r="J518" s="282" t="str">
        <f>IF(ISBLANK('Dry_Litterbag Placem_Collection'!L79),"","G"&amp;""&amp;'Dry_Litterbag Placem_Collection'!L79)</f>
        <v/>
      </c>
      <c r="K518" s="286" t="str">
        <f>IFERROR(INDEX('Green_rooibos initial weight'!$C$5:$C$1749,MATCH(J518, 'Green_rooibos initial weight'!$A$5:$A$1749,0)),"")</f>
        <v/>
      </c>
      <c r="L518" s="286" t="str">
        <f t="shared" si="33"/>
        <v/>
      </c>
      <c r="M518" s="291"/>
      <c r="N518" s="291"/>
      <c r="O518" s="286" t="str">
        <f>IF(IFERROR(INDEX('Both teabags AfterDry'!$D$3:$D$900,MATCH(J518,'Both teabags AfterDry'!$A$3:$A$900,0)),"")="","",(IFERROR(INDEX('Both teabags AfterDry'!$D$3:$D$900,MATCH(J518,'Both teabags AfterDry'!$A$3:$A$900,0)),"")))</f>
        <v/>
      </c>
      <c r="P518" s="286" t="str">
        <f t="shared" si="34"/>
        <v/>
      </c>
      <c r="Q518" s="291"/>
      <c r="R518" s="291"/>
      <c r="S518" s="287">
        <f>'Dry_Litterbag Placem_Collection'!E79</f>
        <v>0</v>
      </c>
      <c r="T518" s="287" t="str">
        <f>IF('Dry_Litterbag Placem_Collection'!G79="","",'Dry_Litterbag Placem_Collection'!G79)</f>
        <v/>
      </c>
      <c r="U518" s="288" t="str">
        <f t="shared" si="32"/>
        <v/>
      </c>
      <c r="V518" s="286" t="str">
        <f t="shared" si="35"/>
        <v/>
      </c>
      <c r="W518" s="286"/>
      <c r="X518" s="289" t="str">
        <f>IFERROR(INDEX(Rainfall_Dry!$O$2:$O$217,MATCH(B518, Rainfall_Dry!$A$2:$A$217,0)),"")</f>
        <v/>
      </c>
      <c r="Y518" s="270">
        <v>45.272914521112256</v>
      </c>
      <c r="Z518" s="270">
        <v>23.604531410916575</v>
      </c>
      <c r="AA518" s="270">
        <v>31.122554067971166</v>
      </c>
      <c r="AB518" s="271" t="s">
        <v>2691</v>
      </c>
      <c r="AC518" s="270">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t="str">
        <f>IFERROR(AVERAGE('Dry_Litterbag Placem_Collection'!O79,'Dry_Litterbag Placem_Collection'!R79),"")</f>
        <v/>
      </c>
      <c r="AI518" s="290" t="str">
        <f>IFERROR(AVERAGE('Dry_Litterbag Placem_Collection'!N79,'Dry_Litterbag Placem_Collection'!Q79),"")</f>
        <v/>
      </c>
      <c r="AJ518" s="289">
        <f>INDEX(Coordinates!$B$2:$B$197,MATCH(G518,Coordinates!$J$2:$J$197,0))</f>
        <v>-3.3023280279999998</v>
      </c>
      <c r="AK518" s="289">
        <f>INDEX(Coordinates!$C$2:$C$197,MATCH(G518,Coordinates!$J$2:$J$197,0))</f>
        <v>34.848223019999999</v>
      </c>
      <c r="AL518" s="289" t="str">
        <f>IF(ISNUMBER(SEARCH("C", 'Dry_Litterbag Placem_Collection'!U79)),"YES","")</f>
        <v/>
      </c>
      <c r="AM518" s="289" t="str">
        <f>IF(ISNUMBER(SEARCH("H", 'Dry_Litterbag Placem_Collection'!U79)),"YES","")</f>
        <v/>
      </c>
      <c r="AN518" s="289" t="str">
        <f>IF(ISNUMBER(SEARCH("R", 'Dry_Litterbag Placem_Collection'!U79)),"YES","")</f>
        <v/>
      </c>
    </row>
    <row r="519" spans="1:40" ht="15" customHeight="1">
      <c r="A519" s="281" t="s">
        <v>2677</v>
      </c>
      <c r="B519" s="282">
        <f>'Dry_Litterbag Placem_Collection'!A80</f>
        <v>78</v>
      </c>
      <c r="C519" s="282" t="str">
        <f>'Dry_Litterbag Placem_Collection'!B80</f>
        <v>Maswa</v>
      </c>
      <c r="D519" s="282" t="s">
        <v>2677</v>
      </c>
      <c r="E519" s="282" t="s">
        <v>2679</v>
      </c>
      <c r="F519" s="282">
        <v>2</v>
      </c>
      <c r="G519" s="283" t="str">
        <f>'Dry_Litterbag Placem_Collection'!C80</f>
        <v>Dry_W2_T6</v>
      </c>
      <c r="H519" s="293" t="s">
        <v>3672</v>
      </c>
      <c r="I519" s="285" t="s">
        <v>1147</v>
      </c>
      <c r="J519" s="282" t="str">
        <f>IF(ISBLANK('Dry_Litterbag Placem_Collection'!L80),"","G"&amp;""&amp;'Dry_Litterbag Placem_Collection'!L80)</f>
        <v>G157</v>
      </c>
      <c r="K519" s="286">
        <f>IFERROR(INDEX('Green_rooibos initial weight'!$C$5:$C$1749,MATCH(J519, 'Green_rooibos initial weight'!$A$5:$A$1749,0)),"")</f>
        <v>1.994</v>
      </c>
      <c r="L519" s="286">
        <f t="shared" si="33"/>
        <v>1.7442</v>
      </c>
      <c r="M519" s="291"/>
      <c r="N519" s="291"/>
      <c r="O519" s="286">
        <f>IF(IFERROR(INDEX('Both teabags AfterDry'!$D$3:$D$900,MATCH(J519,'Both teabags AfterDry'!$A$3:$A$900,0)),"")="","",(IFERROR(INDEX('Both teabags AfterDry'!$D$3:$D$900,MATCH(J519,'Both teabags AfterDry'!$A$3:$A$900,0)),"")))</f>
        <v>1.8103</v>
      </c>
      <c r="P519" s="286">
        <f t="shared" si="34"/>
        <v>1.6597</v>
      </c>
      <c r="Q519" s="291"/>
      <c r="R519" s="291"/>
      <c r="S519" s="287">
        <f>'Dry_Litterbag Placem_Collection'!E80</f>
        <v>42937</v>
      </c>
      <c r="T519" s="287">
        <f>IF('Dry_Litterbag Placem_Collection'!G80="","",'Dry_Litterbag Placem_Collection'!G80)</f>
        <v>43006</v>
      </c>
      <c r="U519" s="288">
        <f t="shared" si="32"/>
        <v>69</v>
      </c>
      <c r="V519" s="286">
        <f t="shared" si="35"/>
        <v>8.450000000000002E-2</v>
      </c>
      <c r="W519" s="286"/>
      <c r="X519" s="289">
        <f>IFERROR(INDEX(Rainfall_Dry!$O$2:$O$217,MATCH(B519, Rainfall_Dry!$A$2:$A$217,0)),"")</f>
        <v>6.900000125</v>
      </c>
      <c r="Y519" s="270">
        <v>45.272914521112256</v>
      </c>
      <c r="Z519" s="270">
        <v>23.604531410916575</v>
      </c>
      <c r="AA519" s="270">
        <v>31.122554067971166</v>
      </c>
      <c r="AB519" s="271" t="s">
        <v>2691</v>
      </c>
      <c r="AC519" s="270">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f>IFERROR(AVERAGE('Dry_Litterbag Placem_Collection'!O80,'Dry_Litterbag Placem_Collection'!R80),"")</f>
        <v>11.149999999999999</v>
      </c>
      <c r="AI519" s="290">
        <f>IFERROR(AVERAGE('Dry_Litterbag Placem_Collection'!N80,'Dry_Litterbag Placem_Collection'!Q80),"")</f>
        <v>28.35</v>
      </c>
      <c r="AJ519" s="289">
        <f>INDEX(Coordinates!$B$2:$B$197,MATCH(G519,Coordinates!$J$2:$J$197,0))</f>
        <v>-3.3025680020000001</v>
      </c>
      <c r="AK519" s="289">
        <f>INDEX(Coordinates!$C$2:$C$197,MATCH(G519,Coordinates!$J$2:$J$197,0))</f>
        <v>34.848167029999999</v>
      </c>
      <c r="AL519" s="289" t="str">
        <f>IF(ISNUMBER(SEARCH("C", 'Dry_Litterbag Placem_Collection'!U80)),"YES","")</f>
        <v/>
      </c>
      <c r="AM519" s="289" t="str">
        <f>IF(ISNUMBER(SEARCH("H", 'Dry_Litterbag Placem_Collection'!U80)),"YES","")</f>
        <v/>
      </c>
      <c r="AN519" s="289" t="str">
        <f>IF(ISNUMBER(SEARCH("R", 'Dry_Litterbag Placem_Collection'!U80)),"YES","")</f>
        <v/>
      </c>
    </row>
    <row r="520" spans="1:40" ht="15" customHeight="1">
      <c r="A520" s="281" t="s">
        <v>2677</v>
      </c>
      <c r="B520" s="282">
        <f>'Dry_Litterbag Placem_Collection'!A81</f>
        <v>79</v>
      </c>
      <c r="C520" s="282" t="str">
        <f>'Dry_Litterbag Placem_Collection'!B81</f>
        <v>Maswa</v>
      </c>
      <c r="D520" s="282" t="s">
        <v>2677</v>
      </c>
      <c r="E520" s="282" t="s">
        <v>2679</v>
      </c>
      <c r="F520" s="282">
        <v>2</v>
      </c>
      <c r="G520" s="283" t="str">
        <f>'Dry_Litterbag Placem_Collection'!C81</f>
        <v>Dry_W2_T7</v>
      </c>
      <c r="H520" s="293" t="s">
        <v>3672</v>
      </c>
      <c r="I520" s="285" t="s">
        <v>1147</v>
      </c>
      <c r="J520" s="282" t="str">
        <f>IF(ISBLANK('Dry_Litterbag Placem_Collection'!L81),"","G"&amp;""&amp;'Dry_Litterbag Placem_Collection'!L81)</f>
        <v>G226</v>
      </c>
      <c r="K520" s="286">
        <f>IFERROR(INDEX('Green_rooibos initial weight'!$C$5:$C$1749,MATCH(J520, 'Green_rooibos initial weight'!$A$5:$A$1749,0)),"")</f>
        <v>1.929</v>
      </c>
      <c r="L520" s="286">
        <f t="shared" si="33"/>
        <v>1.6792</v>
      </c>
      <c r="M520" s="291"/>
      <c r="N520" s="291"/>
      <c r="O520" s="286">
        <f>IF(IFERROR(INDEX('Both teabags AfterDry'!$D$3:$D$900,MATCH(J520,'Both teabags AfterDry'!$A$3:$A$900,0)),"")="","",(IFERROR(INDEX('Both teabags AfterDry'!$D$3:$D$900,MATCH(J520,'Both teabags AfterDry'!$A$3:$A$900,0)),"")))</f>
        <v>1.7826</v>
      </c>
      <c r="P520" s="286">
        <f t="shared" si="34"/>
        <v>1.6319999999999999</v>
      </c>
      <c r="Q520" s="291"/>
      <c r="R520" s="291"/>
      <c r="S520" s="287">
        <f>'Dry_Litterbag Placem_Collection'!E81</f>
        <v>42937</v>
      </c>
      <c r="T520" s="287">
        <f>IF('Dry_Litterbag Placem_Collection'!G81="","",'Dry_Litterbag Placem_Collection'!G81)</f>
        <v>43006</v>
      </c>
      <c r="U520" s="288">
        <f t="shared" si="32"/>
        <v>69</v>
      </c>
      <c r="V520" s="286">
        <f t="shared" si="35"/>
        <v>4.7200000000000131E-2</v>
      </c>
      <c r="W520" s="286"/>
      <c r="X520" s="289">
        <f>IFERROR(INDEX(Rainfall_Dry!$O$2:$O$217,MATCH(B520, Rainfall_Dry!$A$2:$A$217,0)),"")</f>
        <v>6.900000125</v>
      </c>
      <c r="Y520" s="270">
        <v>45.272914521112256</v>
      </c>
      <c r="Z520" s="270">
        <v>23.604531410916575</v>
      </c>
      <c r="AA520" s="270">
        <v>31.122554067971166</v>
      </c>
      <c r="AB520" s="271" t="s">
        <v>2691</v>
      </c>
      <c r="AC520" s="270">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f>IFERROR(AVERAGE('Dry_Litterbag Placem_Collection'!O81,'Dry_Litterbag Placem_Collection'!R81),"")</f>
        <v>9.1999999999999993</v>
      </c>
      <c r="AI520" s="290">
        <f>IFERROR(AVERAGE('Dry_Litterbag Placem_Collection'!N81,'Dry_Litterbag Placem_Collection'!Q81),"")</f>
        <v>26.25</v>
      </c>
      <c r="AJ520" s="289">
        <f>INDEX(Coordinates!$B$2:$B$197,MATCH(G520,Coordinates!$J$2:$J$197,0))</f>
        <v>-3.3026270100000001</v>
      </c>
      <c r="AK520" s="289">
        <f>INDEX(Coordinates!$C$2:$C$197,MATCH(G520,Coordinates!$J$2:$J$197,0))</f>
        <v>34.84840801</v>
      </c>
      <c r="AL520" s="289" t="str">
        <f>IF(ISNUMBER(SEARCH("C", 'Dry_Litterbag Placem_Collection'!U81)),"YES","")</f>
        <v/>
      </c>
      <c r="AM520" s="289" t="str">
        <f>IF(ISNUMBER(SEARCH("H", 'Dry_Litterbag Placem_Collection'!U81)),"YES","")</f>
        <v/>
      </c>
      <c r="AN520" s="289" t="str">
        <f>IF(ISNUMBER(SEARCH("R", 'Dry_Litterbag Placem_Collection'!U81)),"YES","")</f>
        <v/>
      </c>
    </row>
    <row r="521" spans="1:40" ht="15" customHeight="1">
      <c r="A521" s="281" t="s">
        <v>2677</v>
      </c>
      <c r="B521" s="282">
        <f>'Dry_Litterbag Placem_Collection'!A82</f>
        <v>80</v>
      </c>
      <c r="C521" s="282" t="str">
        <f>'Dry_Litterbag Placem_Collection'!B82</f>
        <v>Maswa</v>
      </c>
      <c r="D521" s="282" t="s">
        <v>2677</v>
      </c>
      <c r="E521" s="282" t="s">
        <v>2679</v>
      </c>
      <c r="F521" s="282">
        <v>2</v>
      </c>
      <c r="G521" s="283" t="str">
        <f>'Dry_Litterbag Placem_Collection'!C82</f>
        <v>Dry_W2_T8</v>
      </c>
      <c r="H521" s="293" t="s">
        <v>3672</v>
      </c>
      <c r="I521" s="285" t="s">
        <v>1147</v>
      </c>
      <c r="J521" s="282" t="str">
        <f>IF(ISBLANK('Dry_Litterbag Placem_Collection'!L82),"","G"&amp;""&amp;'Dry_Litterbag Placem_Collection'!L82)</f>
        <v>G855</v>
      </c>
      <c r="K521" s="286">
        <f>IFERROR(INDEX('Green_rooibos initial weight'!$C$5:$C$1749,MATCH(J521, 'Green_rooibos initial weight'!$A$5:$A$1749,0)),"")</f>
        <v>1.9570000000000001</v>
      </c>
      <c r="L521" s="286">
        <f t="shared" si="33"/>
        <v>1.7072000000000001</v>
      </c>
      <c r="M521" s="291"/>
      <c r="N521" s="291"/>
      <c r="O521" s="286">
        <f>IF(IFERROR(INDEX('Both teabags AfterDry'!$D$3:$D$900,MATCH(J521,'Both teabags AfterDry'!$A$3:$A$900,0)),"")="","",(IFERROR(INDEX('Both teabags AfterDry'!$D$3:$D$900,MATCH(J521,'Both teabags AfterDry'!$A$3:$A$900,0)),"")))</f>
        <v>1.7664</v>
      </c>
      <c r="P521" s="286">
        <f t="shared" si="34"/>
        <v>1.6157999999999999</v>
      </c>
      <c r="Q521" s="291"/>
      <c r="R521" s="291"/>
      <c r="S521" s="287">
        <f>'Dry_Litterbag Placem_Collection'!E82</f>
        <v>42937</v>
      </c>
      <c r="T521" s="287">
        <f>IF('Dry_Litterbag Placem_Collection'!G82="","",'Dry_Litterbag Placem_Collection'!G82)</f>
        <v>43006</v>
      </c>
      <c r="U521" s="288">
        <f t="shared" si="32"/>
        <v>69</v>
      </c>
      <c r="V521" s="286">
        <f t="shared" si="35"/>
        <v>9.1400000000000148E-2</v>
      </c>
      <c r="W521" s="286"/>
      <c r="X521" s="289">
        <f>IFERROR(INDEX(Rainfall_Dry!$O$2:$O$217,MATCH(B521, Rainfall_Dry!$A$2:$A$217,0)),"")</f>
        <v>6.900000125</v>
      </c>
      <c r="Y521" s="270">
        <v>45.272914521112256</v>
      </c>
      <c r="Z521" s="270">
        <v>23.604531410916575</v>
      </c>
      <c r="AA521" s="270">
        <v>31.122554067971166</v>
      </c>
      <c r="AB521" s="271" t="s">
        <v>2691</v>
      </c>
      <c r="AC521" s="270">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f>IFERROR(AVERAGE('Dry_Litterbag Placem_Collection'!O82,'Dry_Litterbag Placem_Collection'!R82),"")</f>
        <v>11.75</v>
      </c>
      <c r="AI521" s="290">
        <f>IFERROR(AVERAGE('Dry_Litterbag Placem_Collection'!N82,'Dry_Litterbag Placem_Collection'!Q82),"")</f>
        <v>27.7</v>
      </c>
      <c r="AJ521" s="289">
        <f>INDEX(Coordinates!$B$2:$B$197,MATCH(G521,Coordinates!$J$2:$J$197,0))</f>
        <v>-3.3028539920000002</v>
      </c>
      <c r="AK521" s="289">
        <f>INDEX(Coordinates!$C$2:$C$197,MATCH(G521,Coordinates!$J$2:$J$197,0))</f>
        <v>34.847988999999998</v>
      </c>
      <c r="AL521" s="289" t="str">
        <f>IF(ISNUMBER(SEARCH("C", 'Dry_Litterbag Placem_Collection'!U82)),"YES","")</f>
        <v/>
      </c>
      <c r="AM521" s="289" t="str">
        <f>IF(ISNUMBER(SEARCH("H", 'Dry_Litterbag Placem_Collection'!U82)),"YES","")</f>
        <v/>
      </c>
      <c r="AN521" s="289" t="str">
        <f>IF(ISNUMBER(SEARCH("R", 'Dry_Litterbag Placem_Collection'!U82)),"YES","")</f>
        <v/>
      </c>
    </row>
    <row r="522" spans="1:40" ht="15" customHeight="1">
      <c r="A522" s="281" t="s">
        <v>2677</v>
      </c>
      <c r="B522" s="282">
        <f>'Dry_Litterbag Placem_Collection'!A83</f>
        <v>81</v>
      </c>
      <c r="C522" s="282" t="str">
        <f>'Dry_Litterbag Placem_Collection'!B83</f>
        <v>Maswa</v>
      </c>
      <c r="D522" s="282" t="s">
        <v>2677</v>
      </c>
      <c r="E522" s="282" t="s">
        <v>2679</v>
      </c>
      <c r="F522" s="282">
        <v>3</v>
      </c>
      <c r="G522" s="283" t="str">
        <f>'Dry_Litterbag Placem_Collection'!C83</f>
        <v>Dry_W3_T1</v>
      </c>
      <c r="H522" s="293" t="s">
        <v>3672</v>
      </c>
      <c r="I522" s="285" t="s">
        <v>1147</v>
      </c>
      <c r="J522" s="282" t="str">
        <f>IF(ISBLANK('Dry_Litterbag Placem_Collection'!L83),"","G"&amp;""&amp;'Dry_Litterbag Placem_Collection'!L83)</f>
        <v>G413</v>
      </c>
      <c r="K522" s="286">
        <f>IFERROR(INDEX('Green_rooibos initial weight'!$C$5:$C$1749,MATCH(J522, 'Green_rooibos initial weight'!$A$5:$A$1749,0)),"")</f>
        <v>2.1589999999999998</v>
      </c>
      <c r="L522" s="286">
        <f t="shared" si="33"/>
        <v>1.9091999999999998</v>
      </c>
      <c r="M522" s="291"/>
      <c r="N522" s="291"/>
      <c r="O522" s="286">
        <f>IF(IFERROR(INDEX('Both teabags AfterDry'!$D$3:$D$900,MATCH(J522,'Both teabags AfterDry'!$A$3:$A$900,0)),"")="","",(IFERROR(INDEX('Both teabags AfterDry'!$D$3:$D$900,MATCH(J522,'Both teabags AfterDry'!$A$3:$A$900,0)),"")))</f>
        <v>1.9466000000000001</v>
      </c>
      <c r="P522" s="286">
        <f t="shared" si="34"/>
        <v>1.796</v>
      </c>
      <c r="Q522" s="291"/>
      <c r="R522" s="291"/>
      <c r="S522" s="287">
        <f>'Dry_Litterbag Placem_Collection'!E83</f>
        <v>42937</v>
      </c>
      <c r="T522" s="287">
        <f>IF('Dry_Litterbag Placem_Collection'!G83="","",'Dry_Litterbag Placem_Collection'!G83)</f>
        <v>43006</v>
      </c>
      <c r="U522" s="288">
        <f t="shared" si="32"/>
        <v>69</v>
      </c>
      <c r="V522" s="286">
        <f t="shared" si="35"/>
        <v>0.11319999999999975</v>
      </c>
      <c r="W522" s="286"/>
      <c r="X522" s="289">
        <f>IFERROR(INDEX(Rainfall_Dry!$O$2:$O$217,MATCH(B522, Rainfall_Dry!$A$2:$A$217,0)),"")</f>
        <v>12.563016860999999</v>
      </c>
      <c r="Y522" s="270">
        <v>38.691629007962128</v>
      </c>
      <c r="Z522" s="270">
        <v>26.81299763288143</v>
      </c>
      <c r="AA522" s="270">
        <v>34.495373359156439</v>
      </c>
      <c r="AB522" s="271" t="s">
        <v>2693</v>
      </c>
      <c r="AC522" s="270">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f>IFERROR(AVERAGE('Dry_Litterbag Placem_Collection'!O83,'Dry_Litterbag Placem_Collection'!R83),"")</f>
        <v>11.850000000000001</v>
      </c>
      <c r="AI522" s="290">
        <f>IFERROR(AVERAGE('Dry_Litterbag Placem_Collection'!N83,'Dry_Litterbag Placem_Collection'!Q83),"")</f>
        <v>26.35</v>
      </c>
      <c r="AJ522" s="289">
        <f>INDEX(Coordinates!$B$2:$B$197,MATCH(G522,Coordinates!$J$2:$J$197,0))</f>
        <v>-3.2957159630000001</v>
      </c>
      <c r="AK522" s="289">
        <f>INDEX(Coordinates!$C$2:$C$197,MATCH(G522,Coordinates!$J$2:$J$197,0))</f>
        <v>34.852460999999998</v>
      </c>
      <c r="AL522" s="289" t="str">
        <f>IF(ISNUMBER(SEARCH("C", 'Dry_Litterbag Placem_Collection'!U83)),"YES","")</f>
        <v/>
      </c>
      <c r="AM522" s="289" t="str">
        <f>IF(ISNUMBER(SEARCH("H", 'Dry_Litterbag Placem_Collection'!U83)),"YES","")</f>
        <v/>
      </c>
      <c r="AN522" s="289" t="str">
        <f>IF(ISNUMBER(SEARCH("R", 'Dry_Litterbag Placem_Collection'!U83)),"YES","")</f>
        <v/>
      </c>
    </row>
    <row r="523" spans="1:40" ht="15" customHeight="1">
      <c r="A523" s="281" t="s">
        <v>2677</v>
      </c>
      <c r="B523" s="282">
        <f>'Dry_Litterbag Placem_Collection'!A84</f>
        <v>82</v>
      </c>
      <c r="C523" s="282" t="str">
        <f>'Dry_Litterbag Placem_Collection'!B84</f>
        <v>Maswa</v>
      </c>
      <c r="D523" s="282" t="s">
        <v>2677</v>
      </c>
      <c r="E523" s="282" t="s">
        <v>2679</v>
      </c>
      <c r="F523" s="282">
        <v>3</v>
      </c>
      <c r="G523" s="283" t="str">
        <f>'Dry_Litterbag Placem_Collection'!C84</f>
        <v>Dry_W3_T2</v>
      </c>
      <c r="H523" s="293" t="s">
        <v>3672</v>
      </c>
      <c r="I523" s="285" t="s">
        <v>1147</v>
      </c>
      <c r="J523" s="282" t="str">
        <f>IF(ISBLANK('Dry_Litterbag Placem_Collection'!L84),"","G"&amp;""&amp;'Dry_Litterbag Placem_Collection'!L84)</f>
        <v>G370</v>
      </c>
      <c r="K523" s="286">
        <f>IFERROR(INDEX('Green_rooibos initial weight'!$C$5:$C$1749,MATCH(J523, 'Green_rooibos initial weight'!$A$5:$A$1749,0)),"")</f>
        <v>2.0619999999999998</v>
      </c>
      <c r="L523" s="286">
        <f t="shared" si="33"/>
        <v>1.8121999999999998</v>
      </c>
      <c r="M523" s="291"/>
      <c r="N523" s="291"/>
      <c r="O523" s="286">
        <f>IF(IFERROR(INDEX('Both teabags AfterDry'!$D$3:$D$900,MATCH(J523,'Both teabags AfterDry'!$A$3:$A$900,0)),"")="","",(IFERROR(INDEX('Both teabags AfterDry'!$D$3:$D$900,MATCH(J523,'Both teabags AfterDry'!$A$3:$A$900,0)),"")))</f>
        <v>1.8433999999999999</v>
      </c>
      <c r="P523" s="286">
        <f t="shared" si="34"/>
        <v>1.6927999999999999</v>
      </c>
      <c r="Q523" s="291"/>
      <c r="R523" s="291"/>
      <c r="S523" s="287">
        <f>'Dry_Litterbag Placem_Collection'!E84</f>
        <v>42937</v>
      </c>
      <c r="T523" s="287">
        <f>IF('Dry_Litterbag Placem_Collection'!G84="","",'Dry_Litterbag Placem_Collection'!G84)</f>
        <v>43006</v>
      </c>
      <c r="U523" s="288">
        <f t="shared" si="32"/>
        <v>69</v>
      </c>
      <c r="V523" s="286">
        <f t="shared" si="35"/>
        <v>0.11939999999999995</v>
      </c>
      <c r="W523" s="286"/>
      <c r="X523" s="289">
        <f>IFERROR(INDEX(Rainfall_Dry!$O$2:$O$217,MATCH(B523, Rainfall_Dry!$A$2:$A$217,0)),"")</f>
        <v>12.563016860999999</v>
      </c>
      <c r="Y523" s="270">
        <v>38.691629007962128</v>
      </c>
      <c r="Z523" s="270">
        <v>26.81299763288143</v>
      </c>
      <c r="AA523" s="270">
        <v>34.495373359156439</v>
      </c>
      <c r="AB523" s="271" t="s">
        <v>2693</v>
      </c>
      <c r="AC523" s="270">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f>IFERROR(AVERAGE('Dry_Litterbag Placem_Collection'!O84,'Dry_Litterbag Placem_Collection'!R84),"")</f>
        <v>9.9499999999999993</v>
      </c>
      <c r="AI523" s="290">
        <f>IFERROR(AVERAGE('Dry_Litterbag Placem_Collection'!N84,'Dry_Litterbag Placem_Collection'!Q84),"")</f>
        <v>25.5</v>
      </c>
      <c r="AJ523" s="289">
        <f>INDEX(Coordinates!$B$2:$B$197,MATCH(G523,Coordinates!$J$2:$J$197,0))</f>
        <v>-3.2957230040000001</v>
      </c>
      <c r="AK523" s="289">
        <f>INDEX(Coordinates!$C$2:$C$197,MATCH(G523,Coordinates!$J$2:$J$197,0))</f>
        <v>34.852416990000002</v>
      </c>
      <c r="AL523" s="289" t="str">
        <f>IF(ISNUMBER(SEARCH("C", 'Dry_Litterbag Placem_Collection'!U84)),"YES","")</f>
        <v/>
      </c>
      <c r="AM523" s="289" t="str">
        <f>IF(ISNUMBER(SEARCH("H", 'Dry_Litterbag Placem_Collection'!U84)),"YES","")</f>
        <v/>
      </c>
      <c r="AN523" s="289" t="str">
        <f>IF(ISNUMBER(SEARCH("R", 'Dry_Litterbag Placem_Collection'!U84)),"YES","")</f>
        <v/>
      </c>
    </row>
    <row r="524" spans="1:40" ht="15" customHeight="1">
      <c r="A524" s="281" t="s">
        <v>2677</v>
      </c>
      <c r="B524" s="282">
        <f>'Dry_Litterbag Placem_Collection'!A85</f>
        <v>83</v>
      </c>
      <c r="C524" s="282" t="str">
        <f>'Dry_Litterbag Placem_Collection'!B85</f>
        <v>Maswa</v>
      </c>
      <c r="D524" s="282" t="s">
        <v>2677</v>
      </c>
      <c r="E524" s="282" t="s">
        <v>2679</v>
      </c>
      <c r="F524" s="282">
        <v>3</v>
      </c>
      <c r="G524" s="283" t="str">
        <f>'Dry_Litterbag Placem_Collection'!C85</f>
        <v>Dry_W3_T3</v>
      </c>
      <c r="H524" s="293" t="s">
        <v>3672</v>
      </c>
      <c r="I524" s="285" t="s">
        <v>1147</v>
      </c>
      <c r="J524" s="282" t="str">
        <f>IF(ISBLANK('Dry_Litterbag Placem_Collection'!L85),"","G"&amp;""&amp;'Dry_Litterbag Placem_Collection'!L85)</f>
        <v>G879</v>
      </c>
      <c r="K524" s="286">
        <f>IFERROR(INDEX('Green_rooibos initial weight'!$C$5:$C$1749,MATCH(J524, 'Green_rooibos initial weight'!$A$5:$A$1749,0)),"")</f>
        <v>2.09</v>
      </c>
      <c r="L524" s="286">
        <f t="shared" si="33"/>
        <v>1.8401999999999998</v>
      </c>
      <c r="M524" s="291"/>
      <c r="N524" s="291"/>
      <c r="O524" s="286">
        <f>IF(IFERROR(INDEX('Both teabags AfterDry'!$D$3:$D$900,MATCH(J524,'Both teabags AfterDry'!$A$3:$A$900,0)),"")="","",(IFERROR(INDEX('Both teabags AfterDry'!$D$3:$D$900,MATCH(J524,'Both teabags AfterDry'!$A$3:$A$900,0)),"")))</f>
        <v>1.8814</v>
      </c>
      <c r="P524" s="286">
        <f t="shared" si="34"/>
        <v>1.7307999999999999</v>
      </c>
      <c r="Q524" s="291"/>
      <c r="R524" s="291"/>
      <c r="S524" s="287">
        <f>'Dry_Litterbag Placem_Collection'!E85</f>
        <v>42937</v>
      </c>
      <c r="T524" s="287">
        <f>IF('Dry_Litterbag Placem_Collection'!G85="","",'Dry_Litterbag Placem_Collection'!G85)</f>
        <v>43006</v>
      </c>
      <c r="U524" s="288">
        <f t="shared" si="32"/>
        <v>69</v>
      </c>
      <c r="V524" s="286">
        <f t="shared" si="35"/>
        <v>0.10939999999999994</v>
      </c>
      <c r="W524" s="286"/>
      <c r="X524" s="289">
        <f>IFERROR(INDEX(Rainfall_Dry!$O$2:$O$217,MATCH(B524, Rainfall_Dry!$A$2:$A$217,0)),"")</f>
        <v>12.563016860999999</v>
      </c>
      <c r="Y524" s="270">
        <v>38.691629007962128</v>
      </c>
      <c r="Z524" s="270">
        <v>26.81299763288143</v>
      </c>
      <c r="AA524" s="270">
        <v>34.495373359156439</v>
      </c>
      <c r="AB524" s="271" t="s">
        <v>2693</v>
      </c>
      <c r="AC524" s="270">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f>IFERROR(AVERAGE('Dry_Litterbag Placem_Collection'!O85,'Dry_Litterbag Placem_Collection'!R85),"")</f>
        <v>10.050000000000001</v>
      </c>
      <c r="AI524" s="290">
        <f>IFERROR(AVERAGE('Dry_Litterbag Placem_Collection'!N85,'Dry_Litterbag Placem_Collection'!Q85),"")</f>
        <v>26.05</v>
      </c>
      <c r="AJ524" s="289">
        <f>INDEX(Coordinates!$B$2:$B$197,MATCH(G524,Coordinates!$J$2:$J$197,0))</f>
        <v>-3.2957430369999998</v>
      </c>
      <c r="AK524" s="289">
        <f>INDEX(Coordinates!$C$2:$C$197,MATCH(G524,Coordinates!$J$2:$J$197,0))</f>
        <v>34.852309030000001</v>
      </c>
      <c r="AL524" s="289" t="str">
        <f>IF(ISNUMBER(SEARCH("C", 'Dry_Litterbag Placem_Collection'!U85)),"YES","")</f>
        <v/>
      </c>
      <c r="AM524" s="289" t="str">
        <f>IF(ISNUMBER(SEARCH("H", 'Dry_Litterbag Placem_Collection'!U85)),"YES","")</f>
        <v/>
      </c>
      <c r="AN524" s="289" t="str">
        <f>IF(ISNUMBER(SEARCH("R", 'Dry_Litterbag Placem_Collection'!U85)),"YES","")</f>
        <v/>
      </c>
    </row>
    <row r="525" spans="1:40" ht="15" customHeight="1">
      <c r="A525" s="281" t="s">
        <v>2677</v>
      </c>
      <c r="B525" s="282">
        <f>'Dry_Litterbag Placem_Collection'!A86</f>
        <v>84</v>
      </c>
      <c r="C525" s="282" t="str">
        <f>'Dry_Litterbag Placem_Collection'!B86</f>
        <v>Maswa</v>
      </c>
      <c r="D525" s="282" t="s">
        <v>2677</v>
      </c>
      <c r="E525" s="282" t="s">
        <v>2679</v>
      </c>
      <c r="F525" s="282">
        <v>3</v>
      </c>
      <c r="G525" s="283" t="str">
        <f>'Dry_Litterbag Placem_Collection'!C86</f>
        <v>Dry_W3_T4</v>
      </c>
      <c r="H525" s="293" t="s">
        <v>3672</v>
      </c>
      <c r="I525" s="285" t="s">
        <v>1147</v>
      </c>
      <c r="J525" s="282" t="str">
        <f>IF(ISBLANK('Dry_Litterbag Placem_Collection'!L86),"","G"&amp;""&amp;'Dry_Litterbag Placem_Collection'!L86)</f>
        <v>G854</v>
      </c>
      <c r="K525" s="286">
        <f>IFERROR(INDEX('Green_rooibos initial weight'!$C$5:$C$1749,MATCH(J525, 'Green_rooibos initial weight'!$A$5:$A$1749,0)),"")</f>
        <v>1.998</v>
      </c>
      <c r="L525" s="286">
        <f t="shared" si="33"/>
        <v>1.7482</v>
      </c>
      <c r="M525" s="291"/>
      <c r="N525" s="291"/>
      <c r="O525" s="286">
        <f>IF(IFERROR(INDEX('Both teabags AfterDry'!$D$3:$D$900,MATCH(J525,'Both teabags AfterDry'!$A$3:$A$900,0)),"")="","",(IFERROR(INDEX('Both teabags AfterDry'!$D$3:$D$900,MATCH(J525,'Both teabags AfterDry'!$A$3:$A$900,0)),"")))</f>
        <v>1.8062</v>
      </c>
      <c r="P525" s="286">
        <f t="shared" si="34"/>
        <v>1.6556</v>
      </c>
      <c r="Q525" s="291"/>
      <c r="R525" s="291"/>
      <c r="S525" s="287">
        <f>'Dry_Litterbag Placem_Collection'!E86</f>
        <v>42937</v>
      </c>
      <c r="T525" s="287">
        <f>IF('Dry_Litterbag Placem_Collection'!G86="","",'Dry_Litterbag Placem_Collection'!G86)</f>
        <v>43006</v>
      </c>
      <c r="U525" s="288">
        <f t="shared" si="32"/>
        <v>69</v>
      </c>
      <c r="V525" s="286">
        <f t="shared" si="35"/>
        <v>9.2600000000000016E-2</v>
      </c>
      <c r="W525" s="286"/>
      <c r="X525" s="289">
        <f>IFERROR(INDEX(Rainfall_Dry!$O$2:$O$217,MATCH(B525, Rainfall_Dry!$A$2:$A$217,0)),"")</f>
        <v>12.563016860999999</v>
      </c>
      <c r="Y525" s="270">
        <v>38.691629007962128</v>
      </c>
      <c r="Z525" s="270">
        <v>26.81299763288143</v>
      </c>
      <c r="AA525" s="270">
        <v>34.495373359156439</v>
      </c>
      <c r="AB525" s="271" t="s">
        <v>2693</v>
      </c>
      <c r="AC525" s="270">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f>IFERROR(AVERAGE('Dry_Litterbag Placem_Collection'!O86,'Dry_Litterbag Placem_Collection'!R86),"")</f>
        <v>10.15</v>
      </c>
      <c r="AI525" s="290">
        <f>IFERROR(AVERAGE('Dry_Litterbag Placem_Collection'!N86,'Dry_Litterbag Placem_Collection'!Q86),"")</f>
        <v>26.549999999999997</v>
      </c>
      <c r="AJ525" s="289">
        <f>INDEX(Coordinates!$B$2:$B$197,MATCH(G525,Coordinates!$J$2:$J$197,0))</f>
        <v>-3.295795005</v>
      </c>
      <c r="AK525" s="289">
        <f>INDEX(Coordinates!$C$2:$C$197,MATCH(G525,Coordinates!$J$2:$J$197,0))</f>
        <v>34.85232001</v>
      </c>
      <c r="AL525" s="289" t="str">
        <f>IF(ISNUMBER(SEARCH("C", 'Dry_Litterbag Placem_Collection'!U86)),"YES","")</f>
        <v/>
      </c>
      <c r="AM525" s="289" t="str">
        <f>IF(ISNUMBER(SEARCH("H", 'Dry_Litterbag Placem_Collection'!U86)),"YES","")</f>
        <v/>
      </c>
      <c r="AN525" s="289" t="str">
        <f>IF(ISNUMBER(SEARCH("R", 'Dry_Litterbag Placem_Collection'!U86)),"YES","")</f>
        <v/>
      </c>
    </row>
    <row r="526" spans="1:40" ht="15" customHeight="1">
      <c r="A526" s="281" t="s">
        <v>2677</v>
      </c>
      <c r="B526" s="282">
        <f>'Dry_Litterbag Placem_Collection'!A87</f>
        <v>85</v>
      </c>
      <c r="C526" s="282" t="str">
        <f>'Dry_Litterbag Placem_Collection'!B87</f>
        <v>Maswa</v>
      </c>
      <c r="D526" s="282" t="s">
        <v>2677</v>
      </c>
      <c r="E526" s="282" t="s">
        <v>2679</v>
      </c>
      <c r="F526" s="282">
        <v>3</v>
      </c>
      <c r="G526" s="283" t="str">
        <f>'Dry_Litterbag Placem_Collection'!C87</f>
        <v>Dry_W3_T5</v>
      </c>
      <c r="H526" s="293" t="s">
        <v>3672</v>
      </c>
      <c r="I526" s="285" t="s">
        <v>1147</v>
      </c>
      <c r="J526" s="282" t="str">
        <f>IF(ISBLANK('Dry_Litterbag Placem_Collection'!L87),"","G"&amp;""&amp;'Dry_Litterbag Placem_Collection'!L87)</f>
        <v/>
      </c>
      <c r="K526" s="286" t="str">
        <f>IFERROR(INDEX('Green_rooibos initial weight'!$C$5:$C$1749,MATCH(J526, 'Green_rooibos initial weight'!$A$5:$A$1749,0)),"")</f>
        <v/>
      </c>
      <c r="L526" s="286" t="str">
        <f t="shared" si="33"/>
        <v/>
      </c>
      <c r="M526" s="291"/>
      <c r="N526" s="291"/>
      <c r="O526" s="286" t="str">
        <f>IF(IFERROR(INDEX('Both teabags AfterDry'!$D$3:$D$900,MATCH(J526,'Both teabags AfterDry'!$A$3:$A$900,0)),"")="","",(IFERROR(INDEX('Both teabags AfterDry'!$D$3:$D$900,MATCH(J526,'Both teabags AfterDry'!$A$3:$A$900,0)),"")))</f>
        <v/>
      </c>
      <c r="P526" s="286" t="str">
        <f t="shared" si="34"/>
        <v/>
      </c>
      <c r="Q526" s="291"/>
      <c r="R526" s="291"/>
      <c r="S526" s="287">
        <f>'Dry_Litterbag Placem_Collection'!E87</f>
        <v>0</v>
      </c>
      <c r="T526" s="287" t="str">
        <f>IF('Dry_Litterbag Placem_Collection'!G87="","",'Dry_Litterbag Placem_Collection'!G87)</f>
        <v/>
      </c>
      <c r="U526" s="288" t="str">
        <f t="shared" si="32"/>
        <v/>
      </c>
      <c r="V526" s="286" t="str">
        <f t="shared" si="35"/>
        <v/>
      </c>
      <c r="W526" s="286"/>
      <c r="X526" s="289" t="str">
        <f>IFERROR(INDEX(Rainfall_Dry!$O$2:$O$217,MATCH(B526, Rainfall_Dry!$A$2:$A$217,0)),"")</f>
        <v/>
      </c>
      <c r="Y526" s="270">
        <v>38.691629007962128</v>
      </c>
      <c r="Z526" s="270">
        <v>26.81299763288143</v>
      </c>
      <c r="AA526" s="270">
        <v>34.495373359156439</v>
      </c>
      <c r="AB526" s="271" t="s">
        <v>2693</v>
      </c>
      <c r="AC526" s="270">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t="str">
        <f>IFERROR(AVERAGE('Dry_Litterbag Placem_Collection'!O87,'Dry_Litterbag Placem_Collection'!R87),"")</f>
        <v/>
      </c>
      <c r="AI526" s="290" t="str">
        <f>IFERROR(AVERAGE('Dry_Litterbag Placem_Collection'!N87,'Dry_Litterbag Placem_Collection'!Q87),"")</f>
        <v/>
      </c>
      <c r="AJ526" s="289">
        <f>INDEX(Coordinates!$B$2:$B$197,MATCH(G526,Coordinates!$J$2:$J$197,0))</f>
        <v>-3.2957100119999998</v>
      </c>
      <c r="AK526" s="289">
        <f>INDEX(Coordinates!$C$2:$C$197,MATCH(G526,Coordinates!$J$2:$J$197,0))</f>
        <v>34.852283970000002</v>
      </c>
      <c r="AL526" s="289" t="str">
        <f>IF(ISNUMBER(SEARCH("C", 'Dry_Litterbag Placem_Collection'!U87)),"YES","")</f>
        <v/>
      </c>
      <c r="AM526" s="289" t="str">
        <f>IF(ISNUMBER(SEARCH("H", 'Dry_Litterbag Placem_Collection'!U87)),"YES","")</f>
        <v/>
      </c>
      <c r="AN526" s="289" t="str">
        <f>IF(ISNUMBER(SEARCH("R", 'Dry_Litterbag Placem_Collection'!U87)),"YES","")</f>
        <v/>
      </c>
    </row>
    <row r="527" spans="1:40" ht="15" customHeight="1">
      <c r="A527" s="281" t="s">
        <v>2677</v>
      </c>
      <c r="B527" s="282">
        <f>'Dry_Litterbag Placem_Collection'!A88</f>
        <v>86</v>
      </c>
      <c r="C527" s="282" t="str">
        <f>'Dry_Litterbag Placem_Collection'!B88</f>
        <v>Maswa</v>
      </c>
      <c r="D527" s="282" t="s">
        <v>2677</v>
      </c>
      <c r="E527" s="282" t="s">
        <v>2679</v>
      </c>
      <c r="F527" s="282">
        <v>3</v>
      </c>
      <c r="G527" s="283" t="str">
        <f>'Dry_Litterbag Placem_Collection'!C88</f>
        <v>Dry_W3_T6</v>
      </c>
      <c r="H527" s="293" t="s">
        <v>3672</v>
      </c>
      <c r="I527" s="285" t="s">
        <v>1147</v>
      </c>
      <c r="J527" s="282" t="str">
        <f>IF(ISBLANK('Dry_Litterbag Placem_Collection'!L88),"","G"&amp;""&amp;'Dry_Litterbag Placem_Collection'!L88)</f>
        <v>G788</v>
      </c>
      <c r="K527" s="286">
        <f>IFERROR(INDEX('Green_rooibos initial weight'!$C$5:$C$1749,MATCH(J527, 'Green_rooibos initial weight'!$A$5:$A$1749,0)),"")</f>
        <v>2.0699999999999998</v>
      </c>
      <c r="L527" s="286">
        <f t="shared" si="33"/>
        <v>1.8201999999999998</v>
      </c>
      <c r="M527" s="291"/>
      <c r="N527" s="291"/>
      <c r="O527" s="286" t="str">
        <f>IF(IFERROR(INDEX('Both teabags AfterDry'!$D$3:$D$900,MATCH(J527,'Both teabags AfterDry'!$A$3:$A$900,0)),"")="","",(IFERROR(INDEX('Both teabags AfterDry'!$D$3:$D$900,MATCH(J527,'Both teabags AfterDry'!$A$3:$A$900,0)),"")))</f>
        <v/>
      </c>
      <c r="P527" s="286" t="str">
        <f t="shared" si="34"/>
        <v/>
      </c>
      <c r="Q527" s="291"/>
      <c r="R527" s="291"/>
      <c r="S527" s="287">
        <f>'Dry_Litterbag Placem_Collection'!E88</f>
        <v>42937</v>
      </c>
      <c r="T527" s="287">
        <f>IF('Dry_Litterbag Placem_Collection'!G88="","",'Dry_Litterbag Placem_Collection'!G88)</f>
        <v>43006</v>
      </c>
      <c r="U527" s="288">
        <f t="shared" si="32"/>
        <v>69</v>
      </c>
      <c r="V527" s="286" t="str">
        <f t="shared" si="35"/>
        <v/>
      </c>
      <c r="W527" s="286"/>
      <c r="X527" s="289">
        <f>IFERROR(INDEX(Rainfall_Dry!$O$2:$O$217,MATCH(B527, Rainfall_Dry!$A$2:$A$217,0)),"")</f>
        <v>12.563016860999999</v>
      </c>
      <c r="Y527" s="270">
        <v>38.691629007962128</v>
      </c>
      <c r="Z527" s="270">
        <v>26.81299763288143</v>
      </c>
      <c r="AA527" s="270">
        <v>34.495373359156439</v>
      </c>
      <c r="AB527" s="271" t="s">
        <v>2693</v>
      </c>
      <c r="AC527" s="270">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f>IFERROR(AVERAGE('Dry_Litterbag Placem_Collection'!O88,'Dry_Litterbag Placem_Collection'!R88),"")</f>
        <v>11.75</v>
      </c>
      <c r="AI527" s="290">
        <f>IFERROR(AVERAGE('Dry_Litterbag Placem_Collection'!N88,'Dry_Litterbag Placem_Collection'!Q88),"")</f>
        <v>26.9</v>
      </c>
      <c r="AJ527" s="289">
        <f>INDEX(Coordinates!$B$2:$B$197,MATCH(G527,Coordinates!$J$2:$J$197,0))</f>
        <v>-3.2956140399999998</v>
      </c>
      <c r="AK527" s="289">
        <f>INDEX(Coordinates!$C$2:$C$197,MATCH(G527,Coordinates!$J$2:$J$197,0))</f>
        <v>34.852137030000002</v>
      </c>
      <c r="AL527" s="289" t="str">
        <f>IF(ISNUMBER(SEARCH("C", 'Dry_Litterbag Placem_Collection'!U88)),"YES","")</f>
        <v/>
      </c>
      <c r="AM527" s="289" t="str">
        <f>IF(ISNUMBER(SEARCH("H", 'Dry_Litterbag Placem_Collection'!U88)),"YES","")</f>
        <v/>
      </c>
      <c r="AN527" s="289" t="str">
        <f>IF(ISNUMBER(SEARCH("R", 'Dry_Litterbag Placem_Collection'!U88)),"YES","")</f>
        <v/>
      </c>
    </row>
    <row r="528" spans="1:40" ht="15" customHeight="1">
      <c r="A528" s="281" t="s">
        <v>2677</v>
      </c>
      <c r="B528" s="282">
        <f>'Dry_Litterbag Placem_Collection'!A89</f>
        <v>87</v>
      </c>
      <c r="C528" s="282" t="str">
        <f>'Dry_Litterbag Placem_Collection'!B89</f>
        <v>Maswa</v>
      </c>
      <c r="D528" s="282" t="s">
        <v>2677</v>
      </c>
      <c r="E528" s="282" t="s">
        <v>2679</v>
      </c>
      <c r="F528" s="282">
        <v>3</v>
      </c>
      <c r="G528" s="283" t="str">
        <f>'Dry_Litterbag Placem_Collection'!C89</f>
        <v>Dry_W3_T7</v>
      </c>
      <c r="H528" s="293" t="s">
        <v>3672</v>
      </c>
      <c r="I528" s="285" t="s">
        <v>1147</v>
      </c>
      <c r="J528" s="282" t="str">
        <f>IF(ISBLANK('Dry_Litterbag Placem_Collection'!L89),"","G"&amp;""&amp;'Dry_Litterbag Placem_Collection'!L89)</f>
        <v>G91</v>
      </c>
      <c r="K528" s="286">
        <f>IFERROR(INDEX('Green_rooibos initial weight'!$C$5:$C$1749,MATCH(J528, 'Green_rooibos initial weight'!$A$5:$A$1749,0)),"")</f>
        <v>2.044</v>
      </c>
      <c r="L528" s="286">
        <f t="shared" si="33"/>
        <v>1.7942</v>
      </c>
      <c r="M528" s="291"/>
      <c r="N528" s="291"/>
      <c r="O528" s="286">
        <f>IF(IFERROR(INDEX('Both teabags AfterDry'!$D$3:$D$900,MATCH(J528,'Both teabags AfterDry'!$A$3:$A$900,0)),"")="","",(IFERROR(INDEX('Both teabags AfterDry'!$D$3:$D$900,MATCH(J528,'Both teabags AfterDry'!$A$3:$A$900,0)),"")))</f>
        <v>1.8609</v>
      </c>
      <c r="P528" s="286">
        <f t="shared" si="34"/>
        <v>1.7102999999999999</v>
      </c>
      <c r="Q528" s="291"/>
      <c r="R528" s="291"/>
      <c r="S528" s="287">
        <f>'Dry_Litterbag Placem_Collection'!E89</f>
        <v>42937</v>
      </c>
      <c r="T528" s="287">
        <f>IF('Dry_Litterbag Placem_Collection'!G89="","",'Dry_Litterbag Placem_Collection'!G89)</f>
        <v>43006</v>
      </c>
      <c r="U528" s="288">
        <f t="shared" si="32"/>
        <v>69</v>
      </c>
      <c r="V528" s="286">
        <f t="shared" si="35"/>
        <v>8.3900000000000086E-2</v>
      </c>
      <c r="W528" s="286"/>
      <c r="X528" s="289">
        <f>IFERROR(INDEX(Rainfall_Dry!$O$2:$O$217,MATCH(B528, Rainfall_Dry!$A$2:$A$217,0)),"")</f>
        <v>12.563016860999999</v>
      </c>
      <c r="Y528" s="270">
        <v>38.691629007962128</v>
      </c>
      <c r="Z528" s="270">
        <v>26.81299763288143</v>
      </c>
      <c r="AA528" s="270">
        <v>34.495373359156439</v>
      </c>
      <c r="AB528" s="271" t="s">
        <v>2693</v>
      </c>
      <c r="AC528" s="270">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f>IFERROR(AVERAGE('Dry_Litterbag Placem_Collection'!O89,'Dry_Litterbag Placem_Collection'!R89),"")</f>
        <v>10.65</v>
      </c>
      <c r="AI528" s="290">
        <f>IFERROR(AVERAGE('Dry_Litterbag Placem_Collection'!N89,'Dry_Litterbag Placem_Collection'!Q89),"")</f>
        <v>24.3</v>
      </c>
      <c r="AJ528" s="289">
        <f>INDEX(Coordinates!$B$2:$B$197,MATCH(G528,Coordinates!$J$2:$J$197,0))</f>
        <v>-3.295904975</v>
      </c>
      <c r="AK528" s="289">
        <f>INDEX(Coordinates!$C$2:$C$197,MATCH(G528,Coordinates!$J$2:$J$197,0))</f>
        <v>34.852136029999997</v>
      </c>
      <c r="AL528" s="289" t="str">
        <f>IF(ISNUMBER(SEARCH("C", 'Dry_Litterbag Placem_Collection'!U89)),"YES","")</f>
        <v/>
      </c>
      <c r="AM528" s="289" t="str">
        <f>IF(ISNUMBER(SEARCH("H", 'Dry_Litterbag Placem_Collection'!U89)),"YES","")</f>
        <v/>
      </c>
      <c r="AN528" s="289" t="str">
        <f>IF(ISNUMBER(SEARCH("R", 'Dry_Litterbag Placem_Collection'!U89)),"YES","")</f>
        <v/>
      </c>
    </row>
    <row r="529" spans="1:40" ht="15" customHeight="1">
      <c r="A529" s="281" t="s">
        <v>2677</v>
      </c>
      <c r="B529" s="282">
        <f>'Dry_Litterbag Placem_Collection'!A90</f>
        <v>88</v>
      </c>
      <c r="C529" s="282" t="str">
        <f>'Dry_Litterbag Placem_Collection'!B90</f>
        <v>Maswa</v>
      </c>
      <c r="D529" s="282" t="s">
        <v>2677</v>
      </c>
      <c r="E529" s="282" t="s">
        <v>2679</v>
      </c>
      <c r="F529" s="282">
        <v>3</v>
      </c>
      <c r="G529" s="283" t="str">
        <f>'Dry_Litterbag Placem_Collection'!C90</f>
        <v>Dry_W3_T8</v>
      </c>
      <c r="H529" s="293" t="s">
        <v>3672</v>
      </c>
      <c r="I529" s="285" t="s">
        <v>1147</v>
      </c>
      <c r="J529" s="282" t="str">
        <f>IF(ISBLANK('Dry_Litterbag Placem_Collection'!L90),"","G"&amp;""&amp;'Dry_Litterbag Placem_Collection'!L90)</f>
        <v>G364</v>
      </c>
      <c r="K529" s="286">
        <f>IFERROR(INDEX('Green_rooibos initial weight'!$C$5:$C$1749,MATCH(J529, 'Green_rooibos initial weight'!$A$5:$A$1749,0)),"")</f>
        <v>2.0569999999999999</v>
      </c>
      <c r="L529" s="286">
        <f t="shared" si="33"/>
        <v>1.8071999999999999</v>
      </c>
      <c r="M529" s="291"/>
      <c r="N529" s="291"/>
      <c r="O529" s="286">
        <f>IF(IFERROR(INDEX('Both teabags AfterDry'!$D$3:$D$900,MATCH(J529,'Both teabags AfterDry'!$A$3:$A$900,0)),"")="","",(IFERROR(INDEX('Both teabags AfterDry'!$D$3:$D$900,MATCH(J529,'Both teabags AfterDry'!$A$3:$A$900,0)),"")))</f>
        <v>1.8589</v>
      </c>
      <c r="P529" s="286">
        <f t="shared" si="34"/>
        <v>1.7082999999999999</v>
      </c>
      <c r="Q529" s="291"/>
      <c r="R529" s="291"/>
      <c r="S529" s="287">
        <f>'Dry_Litterbag Placem_Collection'!E90</f>
        <v>42937</v>
      </c>
      <c r="T529" s="287">
        <f>IF('Dry_Litterbag Placem_Collection'!G90="","",'Dry_Litterbag Placem_Collection'!G90)</f>
        <v>43006</v>
      </c>
      <c r="U529" s="288">
        <f t="shared" si="32"/>
        <v>69</v>
      </c>
      <c r="V529" s="286">
        <f t="shared" si="35"/>
        <v>9.8899999999999988E-2</v>
      </c>
      <c r="W529" s="286"/>
      <c r="X529" s="289">
        <f>IFERROR(INDEX(Rainfall_Dry!$O$2:$O$217,MATCH(B529, Rainfall_Dry!$A$2:$A$217,0)),"")</f>
        <v>12.563016860999999</v>
      </c>
      <c r="Y529" s="270">
        <v>38.691629007962128</v>
      </c>
      <c r="Z529" s="270">
        <v>26.81299763288143</v>
      </c>
      <c r="AA529" s="270">
        <v>34.495373359156439</v>
      </c>
      <c r="AB529" s="271" t="s">
        <v>2693</v>
      </c>
      <c r="AC529" s="270">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f>IFERROR(AVERAGE('Dry_Litterbag Placem_Collection'!O90,'Dry_Litterbag Placem_Collection'!R90),"")</f>
        <v>11.7</v>
      </c>
      <c r="AI529" s="290">
        <f>IFERROR(AVERAGE('Dry_Litterbag Placem_Collection'!N90,'Dry_Litterbag Placem_Collection'!Q90),"")</f>
        <v>26.049999999999997</v>
      </c>
      <c r="AJ529" s="289">
        <f>INDEX(Coordinates!$B$2:$B$197,MATCH(G529,Coordinates!$J$2:$J$197,0))</f>
        <v>-3.2959530039999998</v>
      </c>
      <c r="AK529" s="289">
        <f>INDEX(Coordinates!$C$2:$C$197,MATCH(G529,Coordinates!$J$2:$J$197,0))</f>
        <v>34.85242504</v>
      </c>
      <c r="AL529" s="289" t="str">
        <f>IF(ISNUMBER(SEARCH("C", 'Dry_Litterbag Placem_Collection'!U90)),"YES","")</f>
        <v/>
      </c>
      <c r="AM529" s="289" t="str">
        <f>IF(ISNUMBER(SEARCH("H", 'Dry_Litterbag Placem_Collection'!U90)),"YES","")</f>
        <v/>
      </c>
      <c r="AN529" s="289" t="str">
        <f>IF(ISNUMBER(SEARCH("R", 'Dry_Litterbag Placem_Collection'!U90)),"YES","")</f>
        <v/>
      </c>
    </row>
    <row r="530" spans="1:40" ht="15" customHeight="1">
      <c r="A530" s="281" t="s">
        <v>2677</v>
      </c>
      <c r="B530" s="282">
        <f>'Dry_Litterbag Placem_Collection'!A91</f>
        <v>89</v>
      </c>
      <c r="C530" s="282" t="str">
        <f>'Dry_Litterbag Placem_Collection'!B91</f>
        <v>Maswa</v>
      </c>
      <c r="D530" s="282" t="s">
        <v>2677</v>
      </c>
      <c r="E530" s="282" t="s">
        <v>2679</v>
      </c>
      <c r="F530" s="282">
        <v>4</v>
      </c>
      <c r="G530" s="283" t="str">
        <f>'Dry_Litterbag Placem_Collection'!C91</f>
        <v>Dry_W4_T1</v>
      </c>
      <c r="H530" s="293" t="s">
        <v>3672</v>
      </c>
      <c r="I530" s="285" t="s">
        <v>1147</v>
      </c>
      <c r="J530" s="282" t="str">
        <f>IF(ISBLANK('Dry_Litterbag Placem_Collection'!L91),"","G"&amp;""&amp;'Dry_Litterbag Placem_Collection'!L91)</f>
        <v>G862</v>
      </c>
      <c r="K530" s="286">
        <f>IFERROR(INDEX('Green_rooibos initial weight'!$C$5:$C$1749,MATCH(J530, 'Green_rooibos initial weight'!$A$5:$A$1749,0)),"")</f>
        <v>1.996</v>
      </c>
      <c r="L530" s="286">
        <f t="shared" si="33"/>
        <v>1.7462</v>
      </c>
      <c r="M530" s="291"/>
      <c r="N530" s="291"/>
      <c r="O530" s="286">
        <f>IF(IFERROR(INDEX('Both teabags AfterDry'!$D$3:$D$900,MATCH(J530,'Both teabags AfterDry'!$A$3:$A$900,0)),"")="","",(IFERROR(INDEX('Both teabags AfterDry'!$D$3:$D$900,MATCH(J530,'Both teabags AfterDry'!$A$3:$A$900,0)),"")))</f>
        <v>1.8160000000000001</v>
      </c>
      <c r="P530" s="286">
        <f t="shared" si="34"/>
        <v>1.6654</v>
      </c>
      <c r="Q530" s="291"/>
      <c r="R530" s="291"/>
      <c r="S530" s="287">
        <f>'Dry_Litterbag Placem_Collection'!E91</f>
        <v>42937</v>
      </c>
      <c r="T530" s="287">
        <f>IF('Dry_Litterbag Placem_Collection'!G91="","",'Dry_Litterbag Placem_Collection'!G91)</f>
        <v>43006</v>
      </c>
      <c r="U530" s="288">
        <f t="shared" si="32"/>
        <v>69</v>
      </c>
      <c r="V530" s="286">
        <f t="shared" si="35"/>
        <v>8.0799999999999983E-2</v>
      </c>
      <c r="W530" s="286"/>
      <c r="X530" s="289">
        <f>IFERROR(INDEX(Rainfall_Dry!$O$2:$O$217,MATCH(B530, Rainfall_Dry!$A$2:$A$217,0)),"")</f>
        <v>12.563016860999999</v>
      </c>
      <c r="Y530" s="270">
        <v>28.145762029394</v>
      </c>
      <c r="Z530" s="270">
        <v>25.085564727199518</v>
      </c>
      <c r="AA530" s="270">
        <v>46.768673243406489</v>
      </c>
      <c r="AB530" s="271" t="s">
        <v>2688</v>
      </c>
      <c r="AC530" s="270">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f>IFERROR(AVERAGE('Dry_Litterbag Placem_Collection'!O91,'Dry_Litterbag Placem_Collection'!R91),"")</f>
        <v>10.5</v>
      </c>
      <c r="AI530" s="290">
        <f>IFERROR(AVERAGE('Dry_Litterbag Placem_Collection'!N91,'Dry_Litterbag Placem_Collection'!Q91),"")</f>
        <v>26.6</v>
      </c>
      <c r="AJ530" s="289">
        <f>INDEX(Coordinates!$B$2:$B$197,MATCH(G530,Coordinates!$J$2:$J$197,0))</f>
        <v>-3.2966709980000002</v>
      </c>
      <c r="AK530" s="289">
        <f>INDEX(Coordinates!$C$2:$C$197,MATCH(G530,Coordinates!$J$2:$J$197,0))</f>
        <v>34.854407019999996</v>
      </c>
      <c r="AL530" s="289" t="str">
        <f>IF(ISNUMBER(SEARCH("C", 'Dry_Litterbag Placem_Collection'!U91)),"YES","")</f>
        <v/>
      </c>
      <c r="AM530" s="289" t="str">
        <f>IF(ISNUMBER(SEARCH("H", 'Dry_Litterbag Placem_Collection'!U91)),"YES","")</f>
        <v/>
      </c>
      <c r="AN530" s="289" t="str">
        <f>IF(ISNUMBER(SEARCH("R", 'Dry_Litterbag Placem_Collection'!U91)),"YES","")</f>
        <v/>
      </c>
    </row>
    <row r="531" spans="1:40" ht="15" customHeight="1">
      <c r="A531" s="281" t="s">
        <v>2677</v>
      </c>
      <c r="B531" s="282">
        <f>'Dry_Litterbag Placem_Collection'!A92</f>
        <v>90</v>
      </c>
      <c r="C531" s="282" t="str">
        <f>'Dry_Litterbag Placem_Collection'!B92</f>
        <v>Maswa</v>
      </c>
      <c r="D531" s="282" t="s">
        <v>2677</v>
      </c>
      <c r="E531" s="282" t="s">
        <v>2679</v>
      </c>
      <c r="F531" s="282">
        <v>4</v>
      </c>
      <c r="G531" s="283" t="str">
        <f>'Dry_Litterbag Placem_Collection'!C92</f>
        <v>Dry_W4_T2</v>
      </c>
      <c r="H531" s="293" t="s">
        <v>3672</v>
      </c>
      <c r="I531" s="285" t="s">
        <v>1147</v>
      </c>
      <c r="J531" s="282" t="str">
        <f>IF(ISBLANK('Dry_Litterbag Placem_Collection'!L92),"","G"&amp;""&amp;'Dry_Litterbag Placem_Collection'!L92)</f>
        <v>G330</v>
      </c>
      <c r="K531" s="286">
        <f>IFERROR(INDEX('Green_rooibos initial weight'!$C$5:$C$1749,MATCH(J531, 'Green_rooibos initial weight'!$A$5:$A$1749,0)),"")</f>
        <v>2.1379999999999999</v>
      </c>
      <c r="L531" s="286">
        <f t="shared" si="33"/>
        <v>1.8881999999999999</v>
      </c>
      <c r="M531" s="291"/>
      <c r="N531" s="291"/>
      <c r="O531" s="286" t="str">
        <f>IF(IFERROR(INDEX('Both teabags AfterDry'!$D$3:$D$900,MATCH(J531,'Both teabags AfterDry'!$A$3:$A$900,0)),"")="","",(IFERROR(INDEX('Both teabags AfterDry'!$D$3:$D$900,MATCH(J531,'Both teabags AfterDry'!$A$3:$A$900,0)),"")))</f>
        <v/>
      </c>
      <c r="P531" s="286" t="str">
        <f t="shared" si="34"/>
        <v/>
      </c>
      <c r="Q531" s="291"/>
      <c r="R531" s="291"/>
      <c r="S531" s="287">
        <f>'Dry_Litterbag Placem_Collection'!E92</f>
        <v>42937</v>
      </c>
      <c r="T531" s="287">
        <f>IF('Dry_Litterbag Placem_Collection'!G92="","",'Dry_Litterbag Placem_Collection'!G92)</f>
        <v>43006</v>
      </c>
      <c r="U531" s="288">
        <f t="shared" si="32"/>
        <v>69</v>
      </c>
      <c r="V531" s="286" t="str">
        <f t="shared" si="35"/>
        <v/>
      </c>
      <c r="W531" s="286"/>
      <c r="X531" s="289">
        <f>IFERROR(INDEX(Rainfall_Dry!$O$2:$O$217,MATCH(B531, Rainfall_Dry!$A$2:$A$217,0)),"")</f>
        <v>12.563016860999999</v>
      </c>
      <c r="Y531" s="270">
        <v>28.145762029394</v>
      </c>
      <c r="Z531" s="270">
        <v>25.085564727199518</v>
      </c>
      <c r="AA531" s="270">
        <v>46.768673243406489</v>
      </c>
      <c r="AB531" s="271" t="s">
        <v>2688</v>
      </c>
      <c r="AC531" s="270">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f>IFERROR(AVERAGE('Dry_Litterbag Placem_Collection'!O92,'Dry_Litterbag Placem_Collection'!R92),"")</f>
        <v>9.85</v>
      </c>
      <c r="AI531" s="290">
        <f>IFERROR(AVERAGE('Dry_Litterbag Placem_Collection'!N92,'Dry_Litterbag Placem_Collection'!Q92),"")</f>
        <v>26.45</v>
      </c>
      <c r="AJ531" s="289">
        <f>INDEX(Coordinates!$B$2:$B$197,MATCH(G531,Coordinates!$J$2:$J$197,0))</f>
        <v>-3.2966860009999999</v>
      </c>
      <c r="AK531" s="289">
        <f>INDEX(Coordinates!$C$2:$C$197,MATCH(G531,Coordinates!$J$2:$J$197,0))</f>
        <v>34.854371989999997</v>
      </c>
      <c r="AL531" s="289" t="str">
        <f>IF(ISNUMBER(SEARCH("C", 'Dry_Litterbag Placem_Collection'!U92)),"YES","")</f>
        <v/>
      </c>
      <c r="AM531" s="289" t="str">
        <f>IF(ISNUMBER(SEARCH("H", 'Dry_Litterbag Placem_Collection'!U92)),"YES","")</f>
        <v/>
      </c>
      <c r="AN531" s="289" t="str">
        <f>IF(ISNUMBER(SEARCH("R", 'Dry_Litterbag Placem_Collection'!U92)),"YES","")</f>
        <v/>
      </c>
    </row>
    <row r="532" spans="1:40" ht="15" customHeight="1">
      <c r="A532" s="281" t="s">
        <v>2677</v>
      </c>
      <c r="B532" s="282">
        <f>'Dry_Litterbag Placem_Collection'!A93</f>
        <v>91</v>
      </c>
      <c r="C532" s="282" t="str">
        <f>'Dry_Litterbag Placem_Collection'!B93</f>
        <v>Maswa</v>
      </c>
      <c r="D532" s="282" t="s">
        <v>2677</v>
      </c>
      <c r="E532" s="282" t="s">
        <v>2679</v>
      </c>
      <c r="F532" s="282">
        <v>4</v>
      </c>
      <c r="G532" s="283" t="str">
        <f>'Dry_Litterbag Placem_Collection'!C93</f>
        <v>Dry_W4_T3</v>
      </c>
      <c r="H532" s="293" t="s">
        <v>3672</v>
      </c>
      <c r="I532" s="285" t="s">
        <v>1147</v>
      </c>
      <c r="J532" s="282" t="str">
        <f>IF(ISBLANK('Dry_Litterbag Placem_Collection'!L93),"","G"&amp;""&amp;'Dry_Litterbag Placem_Collection'!L93)</f>
        <v>G596</v>
      </c>
      <c r="K532" s="286">
        <f>IFERROR(INDEX('Green_rooibos initial weight'!$C$5:$C$1749,MATCH(J532, 'Green_rooibos initial weight'!$A$5:$A$1749,0)),"")</f>
        <v>2.0179999999999998</v>
      </c>
      <c r="L532" s="286">
        <f t="shared" si="33"/>
        <v>1.7681999999999998</v>
      </c>
      <c r="M532" s="291"/>
      <c r="N532" s="291"/>
      <c r="O532" s="286">
        <f>IF(IFERROR(INDEX('Both teabags AfterDry'!$D$3:$D$900,MATCH(J532,'Both teabags AfterDry'!$A$3:$A$900,0)),"")="","",(IFERROR(INDEX('Both teabags AfterDry'!$D$3:$D$900,MATCH(J532,'Both teabags AfterDry'!$A$3:$A$900,0)),"")))</f>
        <v>1.8642000000000001</v>
      </c>
      <c r="P532" s="286">
        <f t="shared" si="34"/>
        <v>1.7136</v>
      </c>
      <c r="Q532" s="291"/>
      <c r="R532" s="291"/>
      <c r="S532" s="287">
        <f>'Dry_Litterbag Placem_Collection'!E93</f>
        <v>42937</v>
      </c>
      <c r="T532" s="287">
        <f>IF('Dry_Litterbag Placem_Collection'!G93="","",'Dry_Litterbag Placem_Collection'!G93)</f>
        <v>43006</v>
      </c>
      <c r="U532" s="288">
        <f t="shared" si="32"/>
        <v>69</v>
      </c>
      <c r="V532" s="286">
        <f t="shared" si="35"/>
        <v>5.459999999999976E-2</v>
      </c>
      <c r="W532" s="286"/>
      <c r="X532" s="289">
        <f>IFERROR(INDEX(Rainfall_Dry!$O$2:$O$217,MATCH(B532, Rainfall_Dry!$A$2:$A$217,0)),"")</f>
        <v>12.563016860999999</v>
      </c>
      <c r="Y532" s="270">
        <v>28.145762029394</v>
      </c>
      <c r="Z532" s="270">
        <v>25.085564727199518</v>
      </c>
      <c r="AA532" s="270">
        <v>46.768673243406489</v>
      </c>
      <c r="AB532" s="271" t="s">
        <v>2688</v>
      </c>
      <c r="AC532" s="270">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f>IFERROR(AVERAGE('Dry_Litterbag Placem_Collection'!O93,'Dry_Litterbag Placem_Collection'!R93),"")</f>
        <v>10.95</v>
      </c>
      <c r="AI532" s="290">
        <f>IFERROR(AVERAGE('Dry_Litterbag Placem_Collection'!N93,'Dry_Litterbag Placem_Collection'!Q93),"")</f>
        <v>25.95</v>
      </c>
      <c r="AJ532" s="289">
        <f>INDEX(Coordinates!$B$2:$B$197,MATCH(G532,Coordinates!$J$2:$J$197,0))</f>
        <v>-3.2966180239999998</v>
      </c>
      <c r="AK532" s="289">
        <f>INDEX(Coordinates!$C$2:$C$197,MATCH(G532,Coordinates!$J$2:$J$197,0))</f>
        <v>34.854464020000002</v>
      </c>
      <c r="AL532" s="289" t="str">
        <f>IF(ISNUMBER(SEARCH("C", 'Dry_Litterbag Placem_Collection'!U93)),"YES","")</f>
        <v/>
      </c>
      <c r="AM532" s="289" t="str">
        <f>IF(ISNUMBER(SEARCH("H", 'Dry_Litterbag Placem_Collection'!U93)),"YES","")</f>
        <v/>
      </c>
      <c r="AN532" s="289" t="str">
        <f>IF(ISNUMBER(SEARCH("R", 'Dry_Litterbag Placem_Collection'!U93)),"YES","")</f>
        <v/>
      </c>
    </row>
    <row r="533" spans="1:40" ht="15" customHeight="1">
      <c r="A533" s="281" t="s">
        <v>2677</v>
      </c>
      <c r="B533" s="282">
        <f>'Dry_Litterbag Placem_Collection'!A94</f>
        <v>92</v>
      </c>
      <c r="C533" s="282" t="str">
        <f>'Dry_Litterbag Placem_Collection'!B94</f>
        <v>Maswa</v>
      </c>
      <c r="D533" s="282" t="s">
        <v>2677</v>
      </c>
      <c r="E533" s="282" t="s">
        <v>2679</v>
      </c>
      <c r="F533" s="282">
        <v>4</v>
      </c>
      <c r="G533" s="283" t="str">
        <f>'Dry_Litterbag Placem_Collection'!C94</f>
        <v>Dry_W4_T4</v>
      </c>
      <c r="H533" s="293" t="s">
        <v>3672</v>
      </c>
      <c r="I533" s="285" t="s">
        <v>1147</v>
      </c>
      <c r="J533" s="282" t="str">
        <f>IF(ISBLANK('Dry_Litterbag Placem_Collection'!L94),"","G"&amp;""&amp;'Dry_Litterbag Placem_Collection'!L94)</f>
        <v>G380</v>
      </c>
      <c r="K533" s="286">
        <f>IFERROR(INDEX('Green_rooibos initial weight'!$C$5:$C$1749,MATCH(J533, 'Green_rooibos initial weight'!$A$5:$A$1749,0)),"")</f>
        <v>2.0619999999999998</v>
      </c>
      <c r="L533" s="286">
        <f t="shared" si="33"/>
        <v>1.8121999999999998</v>
      </c>
      <c r="M533" s="291"/>
      <c r="N533" s="291"/>
      <c r="O533" s="286">
        <f>IF(IFERROR(INDEX('Both teabags AfterDry'!$D$3:$D$900,MATCH(J533,'Both teabags AfterDry'!$A$3:$A$900,0)),"")="","",(IFERROR(INDEX('Both teabags AfterDry'!$D$3:$D$900,MATCH(J533,'Both teabags AfterDry'!$A$3:$A$900,0)),"")))</f>
        <v>1.8685</v>
      </c>
      <c r="P533" s="286">
        <f t="shared" si="34"/>
        <v>1.7179</v>
      </c>
      <c r="Q533" s="291"/>
      <c r="R533" s="291"/>
      <c r="S533" s="287">
        <f>'Dry_Litterbag Placem_Collection'!E94</f>
        <v>42937</v>
      </c>
      <c r="T533" s="287">
        <f>IF('Dry_Litterbag Placem_Collection'!G94="","",'Dry_Litterbag Placem_Collection'!G94)</f>
        <v>43006</v>
      </c>
      <c r="U533" s="288">
        <f t="shared" si="32"/>
        <v>69</v>
      </c>
      <c r="V533" s="286">
        <f t="shared" si="35"/>
        <v>9.4299999999999828E-2</v>
      </c>
      <c r="W533" s="286"/>
      <c r="X533" s="289">
        <f>IFERROR(INDEX(Rainfall_Dry!$O$2:$O$217,MATCH(B533, Rainfall_Dry!$A$2:$A$217,0)),"")</f>
        <v>12.563016860999999</v>
      </c>
      <c r="Y533" s="270">
        <v>28.145762029394</v>
      </c>
      <c r="Z533" s="270">
        <v>25.085564727199518</v>
      </c>
      <c r="AA533" s="270">
        <v>46.768673243406489</v>
      </c>
      <c r="AB533" s="271" t="s">
        <v>2688</v>
      </c>
      <c r="AC533" s="270">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f>IFERROR(AVERAGE('Dry_Litterbag Placem_Collection'!O94,'Dry_Litterbag Placem_Collection'!R94),"")</f>
        <v>10.25</v>
      </c>
      <c r="AI533" s="290">
        <f>IFERROR(AVERAGE('Dry_Litterbag Placem_Collection'!N94,'Dry_Litterbag Placem_Collection'!Q94),"")</f>
        <v>26</v>
      </c>
      <c r="AJ533" s="289">
        <f>INDEX(Coordinates!$B$2:$B$197,MATCH(G533,Coordinates!$J$2:$J$197,0))</f>
        <v>-3.2965539860000002</v>
      </c>
      <c r="AK533" s="289">
        <f>INDEX(Coordinates!$C$2:$C$197,MATCH(G533,Coordinates!$J$2:$J$197,0))</f>
        <v>34.854455969999997</v>
      </c>
      <c r="AL533" s="289" t="str">
        <f>IF(ISNUMBER(SEARCH("C", 'Dry_Litterbag Placem_Collection'!U94)),"YES","")</f>
        <v/>
      </c>
      <c r="AM533" s="289" t="str">
        <f>IF(ISNUMBER(SEARCH("H", 'Dry_Litterbag Placem_Collection'!U94)),"YES","")</f>
        <v/>
      </c>
      <c r="AN533" s="289" t="str">
        <f>IF(ISNUMBER(SEARCH("R", 'Dry_Litterbag Placem_Collection'!U94)),"YES","")</f>
        <v/>
      </c>
    </row>
    <row r="534" spans="1:40" ht="15" customHeight="1">
      <c r="A534" s="281" t="s">
        <v>2677</v>
      </c>
      <c r="B534" s="282">
        <f>'Dry_Litterbag Placem_Collection'!A95</f>
        <v>93</v>
      </c>
      <c r="C534" s="282" t="str">
        <f>'Dry_Litterbag Placem_Collection'!B95</f>
        <v>Maswa</v>
      </c>
      <c r="D534" s="282" t="s">
        <v>2677</v>
      </c>
      <c r="E534" s="282" t="s">
        <v>2679</v>
      </c>
      <c r="F534" s="282">
        <v>4</v>
      </c>
      <c r="G534" s="283" t="str">
        <f>'Dry_Litterbag Placem_Collection'!C95</f>
        <v>Dry_W4_T5</v>
      </c>
      <c r="H534" s="293" t="s">
        <v>3672</v>
      </c>
      <c r="I534" s="285" t="s">
        <v>1147</v>
      </c>
      <c r="J534" s="282" t="str">
        <f>IF(ISBLANK('Dry_Litterbag Placem_Collection'!L95),"","G"&amp;""&amp;'Dry_Litterbag Placem_Collection'!L95)</f>
        <v>G872</v>
      </c>
      <c r="K534" s="286">
        <f>IFERROR(INDEX('Green_rooibos initial weight'!$C$5:$C$1749,MATCH(J534, 'Green_rooibos initial weight'!$A$5:$A$1749,0)),"")</f>
        <v>2.008</v>
      </c>
      <c r="L534" s="286">
        <f t="shared" si="33"/>
        <v>1.7582</v>
      </c>
      <c r="M534" s="291"/>
      <c r="N534" s="291"/>
      <c r="O534" s="286">
        <f>IF(IFERROR(INDEX('Both teabags AfterDry'!$D$3:$D$900,MATCH(J534,'Both teabags AfterDry'!$A$3:$A$900,0)),"")="","",(IFERROR(INDEX('Both teabags AfterDry'!$D$3:$D$900,MATCH(J534,'Both teabags AfterDry'!$A$3:$A$900,0)),"")))</f>
        <v>1.8389</v>
      </c>
      <c r="P534" s="286">
        <f t="shared" si="34"/>
        <v>1.6882999999999999</v>
      </c>
      <c r="Q534" s="291"/>
      <c r="R534" s="291"/>
      <c r="S534" s="287">
        <f>'Dry_Litterbag Placem_Collection'!E95</f>
        <v>42937</v>
      </c>
      <c r="T534" s="287">
        <f>IF('Dry_Litterbag Placem_Collection'!G95="","",'Dry_Litterbag Placem_Collection'!G95)</f>
        <v>43006</v>
      </c>
      <c r="U534" s="288">
        <f t="shared" si="32"/>
        <v>69</v>
      </c>
      <c r="V534" s="286">
        <f t="shared" si="35"/>
        <v>6.9900000000000073E-2</v>
      </c>
      <c r="W534" s="286"/>
      <c r="X534" s="289">
        <f>IFERROR(INDEX(Rainfall_Dry!$O$2:$O$217,MATCH(B534, Rainfall_Dry!$A$2:$A$217,0)),"")</f>
        <v>12.563016860999999</v>
      </c>
      <c r="Y534" s="270">
        <v>28.145762029394</v>
      </c>
      <c r="Z534" s="270">
        <v>25.085564727199518</v>
      </c>
      <c r="AA534" s="270">
        <v>46.768673243406489</v>
      </c>
      <c r="AB534" s="271" t="s">
        <v>2688</v>
      </c>
      <c r="AC534" s="270">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f>IFERROR(AVERAGE('Dry_Litterbag Placem_Collection'!O95,'Dry_Litterbag Placem_Collection'!R95),"")</f>
        <v>10.45</v>
      </c>
      <c r="AI534" s="290">
        <f>IFERROR(AVERAGE('Dry_Litterbag Placem_Collection'!N95,'Dry_Litterbag Placem_Collection'!Q95),"")</f>
        <v>26.4</v>
      </c>
      <c r="AJ534" s="289">
        <f>INDEX(Coordinates!$B$2:$B$197,MATCH(G534,Coordinates!$J$2:$J$197,0))</f>
        <v>-3.2964789680000002</v>
      </c>
      <c r="AK534" s="289">
        <f>INDEX(Coordinates!$C$2:$C$197,MATCH(G534,Coordinates!$J$2:$J$197,0))</f>
        <v>34.854331000000002</v>
      </c>
      <c r="AL534" s="289" t="str">
        <f>IF(ISNUMBER(SEARCH("C", 'Dry_Litterbag Placem_Collection'!U95)),"YES","")</f>
        <v/>
      </c>
      <c r="AM534" s="289" t="str">
        <f>IF(ISNUMBER(SEARCH("H", 'Dry_Litterbag Placem_Collection'!U95)),"YES","")</f>
        <v/>
      </c>
      <c r="AN534" s="289" t="str">
        <f>IF(ISNUMBER(SEARCH("R", 'Dry_Litterbag Placem_Collection'!U95)),"YES","")</f>
        <v/>
      </c>
    </row>
    <row r="535" spans="1:40" ht="15" customHeight="1">
      <c r="A535" s="281" t="s">
        <v>2677</v>
      </c>
      <c r="B535" s="282">
        <f>'Dry_Litterbag Placem_Collection'!A96</f>
        <v>94</v>
      </c>
      <c r="C535" s="282" t="str">
        <f>'Dry_Litterbag Placem_Collection'!B96</f>
        <v>Maswa</v>
      </c>
      <c r="D535" s="282" t="s">
        <v>2677</v>
      </c>
      <c r="E535" s="282" t="s">
        <v>2679</v>
      </c>
      <c r="F535" s="282">
        <v>4</v>
      </c>
      <c r="G535" s="283" t="str">
        <f>'Dry_Litterbag Placem_Collection'!C96</f>
        <v>Dry_W4_T6</v>
      </c>
      <c r="H535" s="293" t="s">
        <v>3672</v>
      </c>
      <c r="I535" s="285" t="s">
        <v>1147</v>
      </c>
      <c r="J535" s="282" t="str">
        <f>IF(ISBLANK('Dry_Litterbag Placem_Collection'!L96),"","G"&amp;""&amp;'Dry_Litterbag Placem_Collection'!L96)</f>
        <v/>
      </c>
      <c r="K535" s="286" t="str">
        <f>IFERROR(INDEX('Green_rooibos initial weight'!$C$5:$C$1749,MATCH(J535, 'Green_rooibos initial weight'!$A$5:$A$1749,0)),"")</f>
        <v/>
      </c>
      <c r="L535" s="286" t="str">
        <f t="shared" si="33"/>
        <v/>
      </c>
      <c r="M535" s="291"/>
      <c r="N535" s="291"/>
      <c r="O535" s="286" t="str">
        <f>IF(IFERROR(INDEX('Both teabags AfterDry'!$D$3:$D$900,MATCH(J535,'Both teabags AfterDry'!$A$3:$A$900,0)),"")="","",(IFERROR(INDEX('Both teabags AfterDry'!$D$3:$D$900,MATCH(J535,'Both teabags AfterDry'!$A$3:$A$900,0)),"")))</f>
        <v/>
      </c>
      <c r="P535" s="286" t="str">
        <f t="shared" si="34"/>
        <v/>
      </c>
      <c r="Q535" s="291"/>
      <c r="R535" s="291"/>
      <c r="S535" s="287">
        <f>'Dry_Litterbag Placem_Collection'!E96</f>
        <v>0</v>
      </c>
      <c r="T535" s="287" t="str">
        <f>IF('Dry_Litterbag Placem_Collection'!G96="","",'Dry_Litterbag Placem_Collection'!G96)</f>
        <v/>
      </c>
      <c r="U535" s="288" t="str">
        <f t="shared" si="32"/>
        <v/>
      </c>
      <c r="V535" s="286" t="str">
        <f t="shared" si="35"/>
        <v/>
      </c>
      <c r="W535" s="286"/>
      <c r="X535" s="289" t="str">
        <f>IFERROR(INDEX(Rainfall_Dry!$O$2:$O$217,MATCH(B535, Rainfall_Dry!$A$2:$A$217,0)),"")</f>
        <v/>
      </c>
      <c r="Y535" s="270">
        <v>28.145762029394</v>
      </c>
      <c r="Z535" s="270">
        <v>25.085564727199518</v>
      </c>
      <c r="AA535" s="270">
        <v>46.768673243406489</v>
      </c>
      <c r="AB535" s="271" t="s">
        <v>2688</v>
      </c>
      <c r="AC535" s="270">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t="str">
        <f>IFERROR(AVERAGE('Dry_Litterbag Placem_Collection'!O96,'Dry_Litterbag Placem_Collection'!R96),"")</f>
        <v/>
      </c>
      <c r="AI535" s="290" t="str">
        <f>IFERROR(AVERAGE('Dry_Litterbag Placem_Collection'!N96,'Dry_Litterbag Placem_Collection'!Q96),"")</f>
        <v/>
      </c>
      <c r="AJ535" s="289">
        <f>INDEX(Coordinates!$B$2:$B$197,MATCH(G535,Coordinates!$J$2:$J$197,0))</f>
        <v>-3.2964649700000002</v>
      </c>
      <c r="AK535" s="289">
        <f>INDEX(Coordinates!$C$2:$C$197,MATCH(G535,Coordinates!$J$2:$J$197,0))</f>
        <v>34.854340970000003</v>
      </c>
      <c r="AL535" s="289" t="str">
        <f>IF(ISNUMBER(SEARCH("C", 'Dry_Litterbag Placem_Collection'!U96)),"YES","")</f>
        <v/>
      </c>
      <c r="AM535" s="289" t="str">
        <f>IF(ISNUMBER(SEARCH("H", 'Dry_Litterbag Placem_Collection'!U96)),"YES","")</f>
        <v/>
      </c>
      <c r="AN535" s="289" t="str">
        <f>IF(ISNUMBER(SEARCH("R", 'Dry_Litterbag Placem_Collection'!U96)),"YES","")</f>
        <v/>
      </c>
    </row>
    <row r="536" spans="1:40" ht="15" customHeight="1">
      <c r="A536" s="281" t="s">
        <v>2677</v>
      </c>
      <c r="B536" s="282">
        <f>'Dry_Litterbag Placem_Collection'!A97</f>
        <v>95</v>
      </c>
      <c r="C536" s="282" t="str">
        <f>'Dry_Litterbag Placem_Collection'!B97</f>
        <v>Maswa</v>
      </c>
      <c r="D536" s="282" t="s">
        <v>2677</v>
      </c>
      <c r="E536" s="282" t="s">
        <v>2679</v>
      </c>
      <c r="F536" s="282">
        <v>4</v>
      </c>
      <c r="G536" s="283" t="str">
        <f>'Dry_Litterbag Placem_Collection'!C97</f>
        <v>Dry_W4_T7</v>
      </c>
      <c r="H536" s="293" t="s">
        <v>3672</v>
      </c>
      <c r="I536" s="285" t="s">
        <v>1147</v>
      </c>
      <c r="J536" s="282" t="str">
        <f>IF(ISBLANK('Dry_Litterbag Placem_Collection'!L97),"","G"&amp;""&amp;'Dry_Litterbag Placem_Collection'!L97)</f>
        <v>G844</v>
      </c>
      <c r="K536" s="286">
        <f>IFERROR(INDEX('Green_rooibos initial weight'!$C$5:$C$1749,MATCH(J536, 'Green_rooibos initial weight'!$A$5:$A$1749,0)),"")</f>
        <v>1.95</v>
      </c>
      <c r="L536" s="286">
        <f t="shared" si="33"/>
        <v>1.7001999999999999</v>
      </c>
      <c r="M536" s="291"/>
      <c r="N536" s="291"/>
      <c r="O536" s="286">
        <f>IF(IFERROR(INDEX('Both teabags AfterDry'!$D$3:$D$900,MATCH(J536,'Both teabags AfterDry'!$A$3:$A$900,0)),"")="","",(IFERROR(INDEX('Both teabags AfterDry'!$D$3:$D$900,MATCH(J536,'Both teabags AfterDry'!$A$3:$A$900,0)),"")))</f>
        <v>1.7751999999999999</v>
      </c>
      <c r="P536" s="286">
        <f t="shared" si="34"/>
        <v>1.6245999999999998</v>
      </c>
      <c r="Q536" s="291"/>
      <c r="R536" s="291"/>
      <c r="S536" s="287">
        <f>'Dry_Litterbag Placem_Collection'!E97</f>
        <v>42937</v>
      </c>
      <c r="T536" s="287">
        <f>IF('Dry_Litterbag Placem_Collection'!G97="","",'Dry_Litterbag Placem_Collection'!G97)</f>
        <v>43006</v>
      </c>
      <c r="U536" s="288">
        <f t="shared" si="32"/>
        <v>69</v>
      </c>
      <c r="V536" s="286">
        <f t="shared" si="35"/>
        <v>7.5600000000000112E-2</v>
      </c>
      <c r="W536" s="286"/>
      <c r="X536" s="289">
        <f>IFERROR(INDEX(Rainfall_Dry!$O$2:$O$217,MATCH(B536, Rainfall_Dry!$A$2:$A$217,0)),"")</f>
        <v>12.563016860999999</v>
      </c>
      <c r="Y536" s="270">
        <v>28.145762029394</v>
      </c>
      <c r="Z536" s="270">
        <v>25.085564727199518</v>
      </c>
      <c r="AA536" s="270">
        <v>46.768673243406489</v>
      </c>
      <c r="AB536" s="271" t="s">
        <v>2688</v>
      </c>
      <c r="AC536" s="270">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f>IFERROR(AVERAGE('Dry_Litterbag Placem_Collection'!O97,'Dry_Litterbag Placem_Collection'!R97),"")</f>
        <v>8.75</v>
      </c>
      <c r="AI536" s="290">
        <f>IFERROR(AVERAGE('Dry_Litterbag Placem_Collection'!N97,'Dry_Litterbag Placem_Collection'!Q97),"")</f>
        <v>27.35</v>
      </c>
      <c r="AJ536" s="289">
        <f>INDEX(Coordinates!$B$2:$B$197,MATCH(G536,Coordinates!$J$2:$J$197,0))</f>
        <v>-3.296725983</v>
      </c>
      <c r="AK536" s="289">
        <f>INDEX(Coordinates!$C$2:$C$197,MATCH(G536,Coordinates!$J$2:$J$197,0))</f>
        <v>34.854216000000001</v>
      </c>
      <c r="AL536" s="289" t="str">
        <f>IF(ISNUMBER(SEARCH("C", 'Dry_Litterbag Placem_Collection'!U97)),"YES","")</f>
        <v/>
      </c>
      <c r="AM536" s="289" t="str">
        <f>IF(ISNUMBER(SEARCH("H", 'Dry_Litterbag Placem_Collection'!U97)),"YES","")</f>
        <v/>
      </c>
      <c r="AN536" s="289" t="str">
        <f>IF(ISNUMBER(SEARCH("R", 'Dry_Litterbag Placem_Collection'!U97)),"YES","")</f>
        <v/>
      </c>
    </row>
    <row r="537" spans="1:40" ht="15" customHeight="1">
      <c r="A537" s="281" t="s">
        <v>2677</v>
      </c>
      <c r="B537" s="282">
        <f>'Dry_Litterbag Placem_Collection'!A98</f>
        <v>96</v>
      </c>
      <c r="C537" s="282" t="str">
        <f>'Dry_Litterbag Placem_Collection'!B98</f>
        <v>Maswa</v>
      </c>
      <c r="D537" s="282" t="s">
        <v>2677</v>
      </c>
      <c r="E537" s="282" t="s">
        <v>2679</v>
      </c>
      <c r="F537" s="282">
        <v>4</v>
      </c>
      <c r="G537" s="283" t="str">
        <f>'Dry_Litterbag Placem_Collection'!C98</f>
        <v>Dry_W4_T8</v>
      </c>
      <c r="H537" s="293" t="s">
        <v>3672</v>
      </c>
      <c r="I537" s="285" t="s">
        <v>1147</v>
      </c>
      <c r="J537" s="282" t="str">
        <f>IF(ISBLANK('Dry_Litterbag Placem_Collection'!L98),"","G"&amp;""&amp;'Dry_Litterbag Placem_Collection'!L98)</f>
        <v>G372</v>
      </c>
      <c r="K537" s="286">
        <f>IFERROR(INDEX('Green_rooibos initial weight'!$C$5:$C$1749,MATCH(J537, 'Green_rooibos initial weight'!$A$5:$A$1749,0)),"")</f>
        <v>2.1539999999999999</v>
      </c>
      <c r="L537" s="286">
        <f t="shared" si="33"/>
        <v>1.9041999999999999</v>
      </c>
      <c r="M537" s="291"/>
      <c r="N537" s="291"/>
      <c r="O537" s="286">
        <f>IF(IFERROR(INDEX('Both teabags AfterDry'!$D$3:$D$900,MATCH(J537,'Both teabags AfterDry'!$A$3:$A$900,0)),"")="","",(IFERROR(INDEX('Both teabags AfterDry'!$D$3:$D$900,MATCH(J537,'Both teabags AfterDry'!$A$3:$A$900,0)),"")))</f>
        <v>1.9605999999999999</v>
      </c>
      <c r="P537" s="286">
        <f t="shared" si="34"/>
        <v>1.8099999999999998</v>
      </c>
      <c r="Q537" s="291"/>
      <c r="R537" s="291"/>
      <c r="S537" s="287">
        <f>'Dry_Litterbag Placem_Collection'!E98</f>
        <v>42937</v>
      </c>
      <c r="T537" s="287">
        <f>IF('Dry_Litterbag Placem_Collection'!G98="","",'Dry_Litterbag Placem_Collection'!G98)</f>
        <v>43006</v>
      </c>
      <c r="U537" s="288">
        <f t="shared" si="32"/>
        <v>69</v>
      </c>
      <c r="V537" s="286">
        <f t="shared" si="35"/>
        <v>9.4200000000000061E-2</v>
      </c>
      <c r="W537" s="286"/>
      <c r="X537" s="289">
        <f>IFERROR(INDEX(Rainfall_Dry!$O$2:$O$217,MATCH(B537, Rainfall_Dry!$A$2:$A$217,0)),"")</f>
        <v>12.563016860999999</v>
      </c>
      <c r="Y537" s="270">
        <v>28.145762029394</v>
      </c>
      <c r="Z537" s="270">
        <v>25.085564727199518</v>
      </c>
      <c r="AA537" s="270">
        <v>46.768673243406489</v>
      </c>
      <c r="AB537" s="271" t="s">
        <v>2688</v>
      </c>
      <c r="AC537" s="270">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f>IFERROR(AVERAGE('Dry_Litterbag Placem_Collection'!O98,'Dry_Litterbag Placem_Collection'!R98),"")</f>
        <v>5.0999999999999996</v>
      </c>
      <c r="AI537" s="290">
        <f>IFERROR(AVERAGE('Dry_Litterbag Placem_Collection'!N98,'Dry_Litterbag Placem_Collection'!Q98),"")</f>
        <v>25.950000000000003</v>
      </c>
      <c r="AJ537" s="289">
        <f>INDEX(Coordinates!$B$2:$B$197,MATCH(G537,Coordinates!$J$2:$J$197,0))</f>
        <v>-3.2968360369999998</v>
      </c>
      <c r="AK537" s="289">
        <f>INDEX(Coordinates!$C$2:$C$197,MATCH(G537,Coordinates!$J$2:$J$197,0))</f>
        <v>34.854462009999999</v>
      </c>
      <c r="AL537" s="289" t="str">
        <f>IF(ISNUMBER(SEARCH("C", 'Dry_Litterbag Placem_Collection'!U98)),"YES","")</f>
        <v/>
      </c>
      <c r="AM537" s="289" t="str">
        <f>IF(ISNUMBER(SEARCH("H", 'Dry_Litterbag Placem_Collection'!U98)),"YES","")</f>
        <v/>
      </c>
      <c r="AN537" s="289" t="str">
        <f>IF(ISNUMBER(SEARCH("R", 'Dry_Litterbag Placem_Collection'!U98)),"YES","")</f>
        <v/>
      </c>
    </row>
    <row r="538" spans="1:40" ht="15" customHeight="1">
      <c r="A538" s="281" t="s">
        <v>2677</v>
      </c>
      <c r="B538" s="282">
        <f>'Dry_Litterbag Placem_Collection'!A99</f>
        <v>97</v>
      </c>
      <c r="C538" s="282" t="str">
        <f>'Dry_Litterbag Placem_Collection'!B99</f>
        <v xml:space="preserve">Mwantimba
</v>
      </c>
      <c r="D538" s="282" t="s">
        <v>2677</v>
      </c>
      <c r="E538" s="282" t="s">
        <v>2678</v>
      </c>
      <c r="F538" s="282">
        <v>1</v>
      </c>
      <c r="G538" s="283" t="str">
        <f>'Dry_Litterbag Placem_Collection'!C99</f>
        <v>Wet_Ag1_T1</v>
      </c>
      <c r="H538" s="293" t="s">
        <v>3672</v>
      </c>
      <c r="I538" s="285" t="s">
        <v>1147</v>
      </c>
      <c r="J538" s="282" t="str">
        <f>IF(ISBLANK('Dry_Litterbag Placem_Collection'!L99),"","G"&amp;""&amp;'Dry_Litterbag Placem_Collection'!L99)</f>
        <v>G3</v>
      </c>
      <c r="K538" s="286">
        <f>IFERROR(INDEX('Green_rooibos initial weight'!$C$5:$C$1749,MATCH(J538, 'Green_rooibos initial weight'!$A$5:$A$1749,0)),"")</f>
        <v>2.0470000000000002</v>
      </c>
      <c r="L538" s="286">
        <f t="shared" si="33"/>
        <v>1.7972000000000001</v>
      </c>
      <c r="M538" s="291"/>
      <c r="N538" s="291"/>
      <c r="O538" s="286" t="str">
        <f>IF(IFERROR(INDEX('Both teabags AfterDry'!$D$3:$D$900,MATCH(J538,'Both teabags AfterDry'!$A$3:$A$900,0)),"")="","",(IFERROR(INDEX('Both teabags AfterDry'!$D$3:$D$900,MATCH(J538,'Both teabags AfterDry'!$A$3:$A$900,0)),"")))</f>
        <v/>
      </c>
      <c r="P538" s="286" t="str">
        <f t="shared" si="34"/>
        <v/>
      </c>
      <c r="Q538" s="291"/>
      <c r="R538" s="291"/>
      <c r="S538" s="287">
        <f>'Dry_Litterbag Placem_Collection'!E99</f>
        <v>42939</v>
      </c>
      <c r="T538" s="287">
        <f>IF('Dry_Litterbag Placem_Collection'!G99="","",'Dry_Litterbag Placem_Collection'!G99)</f>
        <v>43010</v>
      </c>
      <c r="U538" s="288">
        <f t="shared" si="32"/>
        <v>71</v>
      </c>
      <c r="V538" s="286" t="str">
        <f t="shared" si="35"/>
        <v/>
      </c>
      <c r="W538" s="286"/>
      <c r="X538" s="289">
        <f>IFERROR(INDEX(Rainfall_Dry!$O$2:$O$217,MATCH(B538, Rainfall_Dry!$A$2:$A$217,0)),"")</f>
        <v>137.19979645800001</v>
      </c>
      <c r="Y538" s="270">
        <v>45.96</v>
      </c>
      <c r="Z538" s="270">
        <v>14.920000000000003</v>
      </c>
      <c r="AA538" s="270">
        <v>39.119999999999997</v>
      </c>
      <c r="AB538" s="271" t="s">
        <v>2691</v>
      </c>
      <c r="AC538" s="270">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f>IFERROR(AVERAGE('Dry_Litterbag Placem_Collection'!O99,'Dry_Litterbag Placem_Collection'!R99),"")</f>
        <v>6.6</v>
      </c>
      <c r="AI538" s="290">
        <f>IFERROR(AVERAGE('Dry_Litterbag Placem_Collection'!N99,'Dry_Litterbag Placem_Collection'!Q99),"")</f>
        <v>28.5</v>
      </c>
      <c r="AJ538" s="289">
        <f>INDEX(Coordinates!$B$2:$B$197,MATCH(G538,Coordinates!$J$2:$J$197,0))</f>
        <v>-2.3691620310000001</v>
      </c>
      <c r="AK538" s="289">
        <f>INDEX(Coordinates!$C$2:$C$197,MATCH(G538,Coordinates!$J$2:$J$197,0))</f>
        <v>34.06028104</v>
      </c>
      <c r="AL538" s="289" t="str">
        <f>IF(ISNUMBER(SEARCH("C", 'Dry_Litterbag Placem_Collection'!U99)),"YES","")</f>
        <v/>
      </c>
      <c r="AM538" s="289" t="str">
        <f>IF(ISNUMBER(SEARCH("H", 'Dry_Litterbag Placem_Collection'!U99)),"YES","")</f>
        <v/>
      </c>
      <c r="AN538" s="289" t="str">
        <f>IF(ISNUMBER(SEARCH("R", 'Dry_Litterbag Placem_Collection'!U99)),"YES","")</f>
        <v/>
      </c>
    </row>
    <row r="539" spans="1:40" ht="15" customHeight="1">
      <c r="A539" s="281" t="s">
        <v>2677</v>
      </c>
      <c r="B539" s="282">
        <f>'Dry_Litterbag Placem_Collection'!A100</f>
        <v>98</v>
      </c>
      <c r="C539" s="282" t="str">
        <f>'Dry_Litterbag Placem_Collection'!B100</f>
        <v xml:space="preserve">Mwantimba
</v>
      </c>
      <c r="D539" s="282" t="s">
        <v>2677</v>
      </c>
      <c r="E539" s="282" t="s">
        <v>2678</v>
      </c>
      <c r="F539" s="282">
        <v>1</v>
      </c>
      <c r="G539" s="283" t="str">
        <f>'Dry_Litterbag Placem_Collection'!C100</f>
        <v>Wet_Ag1_T2</v>
      </c>
      <c r="H539" s="293" t="s">
        <v>3672</v>
      </c>
      <c r="I539" s="285" t="s">
        <v>1147</v>
      </c>
      <c r="J539" s="282" t="str">
        <f>IF(ISBLANK('Dry_Litterbag Placem_Collection'!L100),"","G"&amp;""&amp;'Dry_Litterbag Placem_Collection'!L100)</f>
        <v>G25</v>
      </c>
      <c r="K539" s="286">
        <f>IFERROR(INDEX('Green_rooibos initial weight'!$C$5:$C$1749,MATCH(J539, 'Green_rooibos initial weight'!$A$5:$A$1749,0)),"")</f>
        <v>2.0230000000000001</v>
      </c>
      <c r="L539" s="286">
        <f t="shared" si="33"/>
        <v>1.7732000000000001</v>
      </c>
      <c r="M539" s="291"/>
      <c r="N539" s="291"/>
      <c r="O539" s="286">
        <f>IF(IFERROR(INDEX('Both teabags AfterDry'!$D$3:$D$900,MATCH(J539,'Both teabags AfterDry'!$A$3:$A$900,0)),"")="","",(IFERROR(INDEX('Both teabags AfterDry'!$D$3:$D$900,MATCH(J539,'Both teabags AfterDry'!$A$3:$A$900,0)),"")))</f>
        <v>0.995</v>
      </c>
      <c r="P539" s="286">
        <f t="shared" si="34"/>
        <v>0.84440000000000004</v>
      </c>
      <c r="Q539" s="291"/>
      <c r="R539" s="291"/>
      <c r="S539" s="287">
        <f>'Dry_Litterbag Placem_Collection'!E100</f>
        <v>42939</v>
      </c>
      <c r="T539" s="287">
        <f>IF('Dry_Litterbag Placem_Collection'!G100="","",'Dry_Litterbag Placem_Collection'!G100)</f>
        <v>43010</v>
      </c>
      <c r="U539" s="288">
        <f t="shared" si="32"/>
        <v>71</v>
      </c>
      <c r="V539" s="286">
        <f t="shared" si="35"/>
        <v>0.92880000000000007</v>
      </c>
      <c r="W539" s="286"/>
      <c r="X539" s="289">
        <f>IFERROR(INDEX(Rainfall_Dry!$O$2:$O$217,MATCH(B539, Rainfall_Dry!$A$2:$A$217,0)),"")</f>
        <v>137.19979645800001</v>
      </c>
      <c r="Y539" s="270">
        <v>45.96</v>
      </c>
      <c r="Z539" s="270">
        <v>14.920000000000003</v>
      </c>
      <c r="AA539" s="270">
        <v>39.119999999999997</v>
      </c>
      <c r="AB539" s="271" t="s">
        <v>2691</v>
      </c>
      <c r="AC539" s="270">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f>IFERROR(AVERAGE('Dry_Litterbag Placem_Collection'!O100,'Dry_Litterbag Placem_Collection'!R100),"")</f>
        <v>7.25</v>
      </c>
      <c r="AI539" s="290">
        <f>IFERROR(AVERAGE('Dry_Litterbag Placem_Collection'!N100,'Dry_Litterbag Placem_Collection'!Q100),"")</f>
        <v>29.3</v>
      </c>
      <c r="AJ539" s="289">
        <f>INDEX(Coordinates!$B$2:$B$197,MATCH(G539,Coordinates!$J$2:$J$197,0))</f>
        <v>-2.3692249790000002</v>
      </c>
      <c r="AK539" s="289">
        <f>INDEX(Coordinates!$C$2:$C$197,MATCH(G539,Coordinates!$J$2:$J$197,0))</f>
        <v>34.060285989999997</v>
      </c>
      <c r="AL539" s="289" t="str">
        <f>IF(ISNUMBER(SEARCH("C", 'Dry_Litterbag Placem_Collection'!U100)),"YES","")</f>
        <v/>
      </c>
      <c r="AM539" s="289" t="str">
        <f>IF(ISNUMBER(SEARCH("H", 'Dry_Litterbag Placem_Collection'!U100)),"YES","")</f>
        <v/>
      </c>
      <c r="AN539" s="289" t="str">
        <f>IF(ISNUMBER(SEARCH("R", 'Dry_Litterbag Placem_Collection'!U100)),"YES","")</f>
        <v/>
      </c>
    </row>
    <row r="540" spans="1:40" ht="15" customHeight="1">
      <c r="A540" s="281" t="s">
        <v>2677</v>
      </c>
      <c r="B540" s="282">
        <f>'Dry_Litterbag Placem_Collection'!A101</f>
        <v>99</v>
      </c>
      <c r="C540" s="282" t="str">
        <f>'Dry_Litterbag Placem_Collection'!B101</f>
        <v xml:space="preserve">Mwantimba
</v>
      </c>
      <c r="D540" s="282" t="s">
        <v>2677</v>
      </c>
      <c r="E540" s="282" t="s">
        <v>2678</v>
      </c>
      <c r="F540" s="282">
        <v>1</v>
      </c>
      <c r="G540" s="283" t="str">
        <f>'Dry_Litterbag Placem_Collection'!C101</f>
        <v>Wet_Ag1_T3</v>
      </c>
      <c r="H540" s="293" t="s">
        <v>3672</v>
      </c>
      <c r="I540" s="285" t="s">
        <v>1147</v>
      </c>
      <c r="J540" s="282" t="str">
        <f>IF(ISBLANK('Dry_Litterbag Placem_Collection'!L101),"","G"&amp;""&amp;'Dry_Litterbag Placem_Collection'!L101)</f>
        <v/>
      </c>
      <c r="K540" s="286" t="str">
        <f>IFERROR(INDEX('Green_rooibos initial weight'!$C$5:$C$1749,MATCH(J540, 'Green_rooibos initial weight'!$A$5:$A$1749,0)),"")</f>
        <v/>
      </c>
      <c r="L540" s="286" t="str">
        <f t="shared" si="33"/>
        <v/>
      </c>
      <c r="M540" s="291"/>
      <c r="N540" s="291"/>
      <c r="O540" s="286" t="str">
        <f>IF(IFERROR(INDEX('Both teabags AfterDry'!$D$3:$D$900,MATCH(J540,'Both teabags AfterDry'!$A$3:$A$900,0)),"")="","",(IFERROR(INDEX('Both teabags AfterDry'!$D$3:$D$900,MATCH(J540,'Both teabags AfterDry'!$A$3:$A$900,0)),"")))</f>
        <v/>
      </c>
      <c r="P540" s="286" t="str">
        <f t="shared" si="34"/>
        <v/>
      </c>
      <c r="Q540" s="291"/>
      <c r="R540" s="291"/>
      <c r="S540" s="287">
        <f>'Dry_Litterbag Placem_Collection'!E101</f>
        <v>0</v>
      </c>
      <c r="T540" s="287" t="str">
        <f>IF('Dry_Litterbag Placem_Collection'!G101="","",'Dry_Litterbag Placem_Collection'!G101)</f>
        <v/>
      </c>
      <c r="U540" s="288" t="str">
        <f t="shared" si="32"/>
        <v/>
      </c>
      <c r="V540" s="286" t="str">
        <f t="shared" si="35"/>
        <v/>
      </c>
      <c r="W540" s="286"/>
      <c r="X540" s="289" t="str">
        <f>IFERROR(INDEX(Rainfall_Dry!$O$2:$O$217,MATCH(B540, Rainfall_Dry!$A$2:$A$217,0)),"")</f>
        <v/>
      </c>
      <c r="Y540" s="270">
        <v>45.96</v>
      </c>
      <c r="Z540" s="270">
        <v>14.920000000000003</v>
      </c>
      <c r="AA540" s="270">
        <v>39.119999999999997</v>
      </c>
      <c r="AB540" s="271" t="s">
        <v>2691</v>
      </c>
      <c r="AC540" s="270">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t="str">
        <f>IFERROR(AVERAGE('Dry_Litterbag Placem_Collection'!O101,'Dry_Litterbag Placem_Collection'!R101),"")</f>
        <v/>
      </c>
      <c r="AI540" s="290" t="str">
        <f>IFERROR(AVERAGE('Dry_Litterbag Placem_Collection'!N101,'Dry_Litterbag Placem_Collection'!Q101),"")</f>
        <v/>
      </c>
      <c r="AJ540" s="289">
        <f>INDEX(Coordinates!$B$2:$B$197,MATCH(G540,Coordinates!$J$2:$J$197,0))</f>
        <v>-2.369284993</v>
      </c>
      <c r="AK540" s="289">
        <f>INDEX(Coordinates!$C$2:$C$197,MATCH(G540,Coordinates!$J$2:$J$197,0))</f>
        <v>34.06028104</v>
      </c>
      <c r="AL540" s="289" t="str">
        <f>IF(ISNUMBER(SEARCH("C", 'Dry_Litterbag Placem_Collection'!U101)),"YES","")</f>
        <v/>
      </c>
      <c r="AM540" s="289" t="str">
        <f>IF(ISNUMBER(SEARCH("H", 'Dry_Litterbag Placem_Collection'!U101)),"YES","")</f>
        <v/>
      </c>
      <c r="AN540" s="289" t="str">
        <f>IF(ISNUMBER(SEARCH("R", 'Dry_Litterbag Placem_Collection'!U101)),"YES","")</f>
        <v/>
      </c>
    </row>
    <row r="541" spans="1:40" ht="15" customHeight="1">
      <c r="A541" s="281" t="s">
        <v>2677</v>
      </c>
      <c r="B541" s="282">
        <f>'Dry_Litterbag Placem_Collection'!A102</f>
        <v>100</v>
      </c>
      <c r="C541" s="282" t="str">
        <f>'Dry_Litterbag Placem_Collection'!B102</f>
        <v xml:space="preserve">Mwantimba
</v>
      </c>
      <c r="D541" s="282" t="s">
        <v>2677</v>
      </c>
      <c r="E541" s="282" t="s">
        <v>2678</v>
      </c>
      <c r="F541" s="282">
        <v>1</v>
      </c>
      <c r="G541" s="283" t="str">
        <f>'Dry_Litterbag Placem_Collection'!C102</f>
        <v>Wet_Ag1_T4</v>
      </c>
      <c r="H541" s="293" t="s">
        <v>3672</v>
      </c>
      <c r="I541" s="285" t="s">
        <v>1147</v>
      </c>
      <c r="J541" s="282" t="str">
        <f>IF(ISBLANK('Dry_Litterbag Placem_Collection'!L102),"","G"&amp;""&amp;'Dry_Litterbag Placem_Collection'!L102)</f>
        <v>G187</v>
      </c>
      <c r="K541" s="286">
        <f>IFERROR(INDEX('Green_rooibos initial weight'!$C$5:$C$1749,MATCH(J541, 'Green_rooibos initial weight'!$A$5:$A$1749,0)),"")</f>
        <v>1.996</v>
      </c>
      <c r="L541" s="286">
        <f t="shared" si="33"/>
        <v>1.7462</v>
      </c>
      <c r="M541" s="291"/>
      <c r="N541" s="291"/>
      <c r="O541" s="286">
        <f>IF(IFERROR(INDEX('Both teabags AfterDry'!$D$3:$D$900,MATCH(J541,'Both teabags AfterDry'!$A$3:$A$900,0)),"")="","",(IFERROR(INDEX('Both teabags AfterDry'!$D$3:$D$900,MATCH(J541,'Both teabags AfterDry'!$A$3:$A$900,0)),"")))</f>
        <v>1.1655</v>
      </c>
      <c r="P541" s="286">
        <f t="shared" si="34"/>
        <v>1.0148999999999999</v>
      </c>
      <c r="Q541" s="291"/>
      <c r="R541" s="291"/>
      <c r="S541" s="287">
        <f>'Dry_Litterbag Placem_Collection'!E102</f>
        <v>42939</v>
      </c>
      <c r="T541" s="287">
        <f>IF('Dry_Litterbag Placem_Collection'!G102="","",'Dry_Litterbag Placem_Collection'!G102)</f>
        <v>43010</v>
      </c>
      <c r="U541" s="288">
        <f t="shared" si="32"/>
        <v>71</v>
      </c>
      <c r="V541" s="286">
        <f t="shared" si="35"/>
        <v>0.73130000000000006</v>
      </c>
      <c r="W541" s="286"/>
      <c r="X541" s="289">
        <f>IFERROR(INDEX(Rainfall_Dry!$O$2:$O$217,MATCH(B541, Rainfall_Dry!$A$2:$A$217,0)),"")</f>
        <v>137.19979645800001</v>
      </c>
      <c r="Y541" s="270">
        <v>45.96</v>
      </c>
      <c r="Z541" s="270">
        <v>14.920000000000003</v>
      </c>
      <c r="AA541" s="270">
        <v>39.119999999999997</v>
      </c>
      <c r="AB541" s="271" t="s">
        <v>2691</v>
      </c>
      <c r="AC541" s="270">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f>IFERROR(AVERAGE('Dry_Litterbag Placem_Collection'!O102,'Dry_Litterbag Placem_Collection'!R102),"")</f>
        <v>6.75</v>
      </c>
      <c r="AI541" s="290">
        <f>IFERROR(AVERAGE('Dry_Litterbag Placem_Collection'!N102,'Dry_Litterbag Placem_Collection'!Q102),"")</f>
        <v>29.1</v>
      </c>
      <c r="AJ541" s="289">
        <f>INDEX(Coordinates!$B$2:$B$197,MATCH(G541,Coordinates!$J$2:$J$197,0))</f>
        <v>-2.3691989950000001</v>
      </c>
      <c r="AK541" s="289">
        <f>INDEX(Coordinates!$C$2:$C$197,MATCH(G541,Coordinates!$J$2:$J$197,0))</f>
        <v>34.060208029999998</v>
      </c>
      <c r="AL541" s="289" t="str">
        <f>IF(ISNUMBER(SEARCH("C", 'Dry_Litterbag Placem_Collection'!U102)),"YES","")</f>
        <v/>
      </c>
      <c r="AM541" s="289" t="str">
        <f>IF(ISNUMBER(SEARCH("H", 'Dry_Litterbag Placem_Collection'!U102)),"YES","")</f>
        <v/>
      </c>
      <c r="AN541" s="289" t="str">
        <f>IF(ISNUMBER(SEARCH("R", 'Dry_Litterbag Placem_Collection'!U102)),"YES","")</f>
        <v/>
      </c>
    </row>
    <row r="542" spans="1:40" ht="15" customHeight="1">
      <c r="A542" s="281" t="s">
        <v>2677</v>
      </c>
      <c r="B542" s="282">
        <f>'Dry_Litterbag Placem_Collection'!A103</f>
        <v>101</v>
      </c>
      <c r="C542" s="282" t="str">
        <f>'Dry_Litterbag Placem_Collection'!B103</f>
        <v xml:space="preserve">Mwantimba
</v>
      </c>
      <c r="D542" s="282" t="s">
        <v>2677</v>
      </c>
      <c r="E542" s="282" t="s">
        <v>2678</v>
      </c>
      <c r="F542" s="282">
        <v>1</v>
      </c>
      <c r="G542" s="283" t="str">
        <f>'Dry_Litterbag Placem_Collection'!C103</f>
        <v>Wet_Ag1_T5</v>
      </c>
      <c r="H542" s="293" t="s">
        <v>3672</v>
      </c>
      <c r="I542" s="285" t="s">
        <v>1147</v>
      </c>
      <c r="J542" s="282" t="str">
        <f>IF(ISBLANK('Dry_Litterbag Placem_Collection'!L103),"","G"&amp;""&amp;'Dry_Litterbag Placem_Collection'!L103)</f>
        <v>G398</v>
      </c>
      <c r="K542" s="286">
        <f>IFERROR(INDEX('Green_rooibos initial weight'!$C$5:$C$1749,MATCH(J542, 'Green_rooibos initial weight'!$A$5:$A$1749,0)),"")</f>
        <v>1.9870000000000001</v>
      </c>
      <c r="L542" s="286">
        <f t="shared" si="33"/>
        <v>1.7372000000000001</v>
      </c>
      <c r="M542" s="291"/>
      <c r="N542" s="291"/>
      <c r="O542" s="286">
        <f>IF(IFERROR(INDEX('Both teabags AfterDry'!$D$3:$D$900,MATCH(J542,'Both teabags AfterDry'!$A$3:$A$900,0)),"")="","",(IFERROR(INDEX('Both teabags AfterDry'!$D$3:$D$900,MATCH(J542,'Both teabags AfterDry'!$A$3:$A$900,0)),"")))</f>
        <v>1.0217000000000001</v>
      </c>
      <c r="P542" s="286">
        <f t="shared" si="34"/>
        <v>0.87109999999999999</v>
      </c>
      <c r="Q542" s="291"/>
      <c r="R542" s="291"/>
      <c r="S542" s="287">
        <f>'Dry_Litterbag Placem_Collection'!E103</f>
        <v>42939</v>
      </c>
      <c r="T542" s="287">
        <f>IF('Dry_Litterbag Placem_Collection'!G103="","",'Dry_Litterbag Placem_Collection'!G103)</f>
        <v>43010</v>
      </c>
      <c r="U542" s="288">
        <f t="shared" si="32"/>
        <v>71</v>
      </c>
      <c r="V542" s="286">
        <f t="shared" si="35"/>
        <v>0.86610000000000009</v>
      </c>
      <c r="W542" s="286"/>
      <c r="X542" s="289">
        <f>IFERROR(INDEX(Rainfall_Dry!$O$2:$O$217,MATCH(B542, Rainfall_Dry!$A$2:$A$217,0)),"")</f>
        <v>137.19979645800001</v>
      </c>
      <c r="Y542" s="270">
        <v>45.96</v>
      </c>
      <c r="Z542" s="270">
        <v>14.920000000000003</v>
      </c>
      <c r="AA542" s="270">
        <v>39.119999999999997</v>
      </c>
      <c r="AB542" s="271" t="s">
        <v>2691</v>
      </c>
      <c r="AC542" s="270">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f>IFERROR(AVERAGE('Dry_Litterbag Placem_Collection'!O103,'Dry_Litterbag Placem_Collection'!R103),"")</f>
        <v>7.75</v>
      </c>
      <c r="AI542" s="290">
        <f>IFERROR(AVERAGE('Dry_Litterbag Placem_Collection'!N103,'Dry_Litterbag Placem_Collection'!Q103),"")</f>
        <v>29.549999999999997</v>
      </c>
      <c r="AJ542" s="289">
        <f>INDEX(Coordinates!$B$2:$B$197,MATCH(G542,Coordinates!$J$2:$J$197,0))</f>
        <v>-2.3691900260000001</v>
      </c>
      <c r="AK542" s="289">
        <f>INDEX(Coordinates!$C$2:$C$197,MATCH(G542,Coordinates!$J$2:$J$197,0))</f>
        <v>34.060177019999998</v>
      </c>
      <c r="AL542" s="289" t="str">
        <f>IF(ISNUMBER(SEARCH("C", 'Dry_Litterbag Placem_Collection'!U103)),"YES","")</f>
        <v/>
      </c>
      <c r="AM542" s="289" t="str">
        <f>IF(ISNUMBER(SEARCH("H", 'Dry_Litterbag Placem_Collection'!U103)),"YES","")</f>
        <v/>
      </c>
      <c r="AN542" s="289" t="str">
        <f>IF(ISNUMBER(SEARCH("R", 'Dry_Litterbag Placem_Collection'!U103)),"YES","")</f>
        <v/>
      </c>
    </row>
    <row r="543" spans="1:40" ht="15" customHeight="1">
      <c r="A543" s="281" t="s">
        <v>2677</v>
      </c>
      <c r="B543" s="282">
        <f>'Dry_Litterbag Placem_Collection'!A104</f>
        <v>102</v>
      </c>
      <c r="C543" s="282" t="str">
        <f>'Dry_Litterbag Placem_Collection'!B104</f>
        <v xml:space="preserve">Mwantimba
</v>
      </c>
      <c r="D543" s="282" t="s">
        <v>2677</v>
      </c>
      <c r="E543" s="282" t="s">
        <v>2678</v>
      </c>
      <c r="F543" s="282">
        <v>1</v>
      </c>
      <c r="G543" s="283" t="str">
        <f>'Dry_Litterbag Placem_Collection'!C104</f>
        <v>Wet_Ag1_T6</v>
      </c>
      <c r="H543" s="293" t="s">
        <v>3672</v>
      </c>
      <c r="I543" s="285" t="s">
        <v>1147</v>
      </c>
      <c r="J543" s="282" t="str">
        <f>IF(ISBLANK('Dry_Litterbag Placem_Collection'!L104),"","G"&amp;""&amp;'Dry_Litterbag Placem_Collection'!L104)</f>
        <v>G120</v>
      </c>
      <c r="K543" s="286">
        <f>IFERROR(INDEX('Green_rooibos initial weight'!$C$5:$C$1749,MATCH(J543, 'Green_rooibos initial weight'!$A$5:$A$1749,0)),"")</f>
        <v>2.0449999999999999</v>
      </c>
      <c r="L543" s="286">
        <f t="shared" si="33"/>
        <v>1.7951999999999999</v>
      </c>
      <c r="M543" s="291"/>
      <c r="N543" s="291"/>
      <c r="O543" s="286">
        <f>IF(IFERROR(INDEX('Both teabags AfterDry'!$D$3:$D$900,MATCH(J543,'Both teabags AfterDry'!$A$3:$A$900,0)),"")="","",(IFERROR(INDEX('Both teabags AfterDry'!$D$3:$D$900,MATCH(J543,'Both teabags AfterDry'!$A$3:$A$900,0)),"")))</f>
        <v>1.0569999999999999</v>
      </c>
      <c r="P543" s="286">
        <f t="shared" si="34"/>
        <v>0.90639999999999987</v>
      </c>
      <c r="Q543" s="291"/>
      <c r="R543" s="291"/>
      <c r="S543" s="287">
        <f>'Dry_Litterbag Placem_Collection'!E104</f>
        <v>42939</v>
      </c>
      <c r="T543" s="287">
        <f>IF('Dry_Litterbag Placem_Collection'!G104="","",'Dry_Litterbag Placem_Collection'!G104)</f>
        <v>43010</v>
      </c>
      <c r="U543" s="288">
        <f t="shared" si="32"/>
        <v>71</v>
      </c>
      <c r="V543" s="286">
        <f t="shared" si="35"/>
        <v>0.88880000000000003</v>
      </c>
      <c r="W543" s="286"/>
      <c r="X543" s="289">
        <f>IFERROR(INDEX(Rainfall_Dry!$O$2:$O$217,MATCH(B543, Rainfall_Dry!$A$2:$A$217,0)),"")</f>
        <v>137.19979645800001</v>
      </c>
      <c r="Y543" s="270">
        <v>45.96</v>
      </c>
      <c r="Z543" s="270">
        <v>14.920000000000003</v>
      </c>
      <c r="AA543" s="270">
        <v>39.119999999999997</v>
      </c>
      <c r="AB543" s="271" t="s">
        <v>2691</v>
      </c>
      <c r="AC543" s="270">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f>IFERROR(AVERAGE('Dry_Litterbag Placem_Collection'!O104,'Dry_Litterbag Placem_Collection'!R104),"")</f>
        <v>7.3000000000000007</v>
      </c>
      <c r="AI543" s="290">
        <f>IFERROR(AVERAGE('Dry_Litterbag Placem_Collection'!N104,'Dry_Litterbag Placem_Collection'!Q104),"")</f>
        <v>29.05</v>
      </c>
      <c r="AJ543" s="289">
        <f>INDEX(Coordinates!$B$2:$B$197,MATCH(G543,Coordinates!$J$2:$J$197,0))</f>
        <v>-2.3691350409999998</v>
      </c>
      <c r="AK543" s="289">
        <f>INDEX(Coordinates!$C$2:$C$197,MATCH(G543,Coordinates!$J$2:$J$197,0))</f>
        <v>34.06018297</v>
      </c>
      <c r="AL543" s="289" t="str">
        <f>IF(ISNUMBER(SEARCH("C", 'Dry_Litterbag Placem_Collection'!U104)),"YES","")</f>
        <v/>
      </c>
      <c r="AM543" s="289" t="str">
        <f>IF(ISNUMBER(SEARCH("H", 'Dry_Litterbag Placem_Collection'!U104)),"YES","")</f>
        <v/>
      </c>
      <c r="AN543" s="289" t="str">
        <f>IF(ISNUMBER(SEARCH("R", 'Dry_Litterbag Placem_Collection'!U104)),"YES","")</f>
        <v/>
      </c>
    </row>
    <row r="544" spans="1:40" ht="15" customHeight="1">
      <c r="A544" s="281" t="s">
        <v>2677</v>
      </c>
      <c r="B544" s="282">
        <f>'Dry_Litterbag Placem_Collection'!A105</f>
        <v>103</v>
      </c>
      <c r="C544" s="282" t="str">
        <f>'Dry_Litterbag Placem_Collection'!B105</f>
        <v xml:space="preserve">Mwantimba
</v>
      </c>
      <c r="D544" s="282" t="s">
        <v>2677</v>
      </c>
      <c r="E544" s="282" t="s">
        <v>2678</v>
      </c>
      <c r="F544" s="282">
        <v>1</v>
      </c>
      <c r="G544" s="283" t="str">
        <f>'Dry_Litterbag Placem_Collection'!C105</f>
        <v>Wet_Ag1_T7</v>
      </c>
      <c r="H544" s="293" t="s">
        <v>3672</v>
      </c>
      <c r="I544" s="285" t="s">
        <v>1147</v>
      </c>
      <c r="J544" s="282" t="str">
        <f>IF(ISBLANK('Dry_Litterbag Placem_Collection'!L105),"","G"&amp;""&amp;'Dry_Litterbag Placem_Collection'!L105)</f>
        <v>G145</v>
      </c>
      <c r="K544" s="286">
        <f>IFERROR(INDEX('Green_rooibos initial weight'!$C$5:$C$1749,MATCH(J544, 'Green_rooibos initial weight'!$A$5:$A$1749,0)),"")</f>
        <v>2.044</v>
      </c>
      <c r="L544" s="286">
        <f t="shared" si="33"/>
        <v>1.7942</v>
      </c>
      <c r="M544" s="291"/>
      <c r="N544" s="291"/>
      <c r="O544" s="286">
        <f>IF(IFERROR(INDEX('Both teabags AfterDry'!$D$3:$D$900,MATCH(J544,'Both teabags AfterDry'!$A$3:$A$900,0)),"")="","",(IFERROR(INDEX('Both teabags AfterDry'!$D$3:$D$900,MATCH(J544,'Both teabags AfterDry'!$A$3:$A$900,0)),"")))</f>
        <v>1.0654999999999999</v>
      </c>
      <c r="P544" s="286">
        <f t="shared" si="34"/>
        <v>0.91489999999999982</v>
      </c>
      <c r="Q544" s="291"/>
      <c r="R544" s="291"/>
      <c r="S544" s="287">
        <f>'Dry_Litterbag Placem_Collection'!E105</f>
        <v>42939</v>
      </c>
      <c r="T544" s="287">
        <f>IF('Dry_Litterbag Placem_Collection'!G105="","",'Dry_Litterbag Placem_Collection'!G105)</f>
        <v>43010</v>
      </c>
      <c r="U544" s="288">
        <f t="shared" si="32"/>
        <v>71</v>
      </c>
      <c r="V544" s="286">
        <f t="shared" si="35"/>
        <v>0.87930000000000019</v>
      </c>
      <c r="W544" s="286"/>
      <c r="X544" s="289">
        <f>IFERROR(INDEX(Rainfall_Dry!$O$2:$O$217,MATCH(B544, Rainfall_Dry!$A$2:$A$217,0)),"")</f>
        <v>137.19979645800001</v>
      </c>
      <c r="Y544" s="270">
        <v>45.96</v>
      </c>
      <c r="Z544" s="270">
        <v>14.920000000000003</v>
      </c>
      <c r="AA544" s="270">
        <v>39.119999999999997</v>
      </c>
      <c r="AB544" s="271" t="s">
        <v>2691</v>
      </c>
      <c r="AC544" s="270">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f>IFERROR(AVERAGE('Dry_Litterbag Placem_Collection'!O105,'Dry_Litterbag Placem_Collection'!R105),"")</f>
        <v>30.9</v>
      </c>
      <c r="AI544" s="290">
        <f>IFERROR(AVERAGE('Dry_Litterbag Placem_Collection'!N105,'Dry_Litterbag Placem_Collection'!Q105),"")</f>
        <v>28.799999999999997</v>
      </c>
      <c r="AJ544" s="289">
        <f>INDEX(Coordinates!$B$2:$B$197,MATCH(G544,Coordinates!$J$2:$J$197,0))</f>
        <v>-2.3691330289999999</v>
      </c>
      <c r="AK544" s="289">
        <f>INDEX(Coordinates!$C$2:$C$197,MATCH(G544,Coordinates!$J$2:$J$197,0))</f>
        <v>34.060233009999997</v>
      </c>
      <c r="AL544" s="289" t="str">
        <f>IF(ISNUMBER(SEARCH("C", 'Dry_Litterbag Placem_Collection'!U105)),"YES","")</f>
        <v/>
      </c>
      <c r="AM544" s="289" t="str">
        <f>IF(ISNUMBER(SEARCH("H", 'Dry_Litterbag Placem_Collection'!U105)),"YES","")</f>
        <v/>
      </c>
      <c r="AN544" s="289" t="str">
        <f>IF(ISNUMBER(SEARCH("R", 'Dry_Litterbag Placem_Collection'!U105)),"YES","")</f>
        <v/>
      </c>
    </row>
    <row r="545" spans="1:40" ht="15" customHeight="1">
      <c r="A545" s="281" t="s">
        <v>2677</v>
      </c>
      <c r="B545" s="282">
        <f>'Dry_Litterbag Placem_Collection'!A106</f>
        <v>104</v>
      </c>
      <c r="C545" s="282" t="str">
        <f>'Dry_Litterbag Placem_Collection'!B106</f>
        <v xml:space="preserve">Mwantimba
</v>
      </c>
      <c r="D545" s="282" t="s">
        <v>2677</v>
      </c>
      <c r="E545" s="282" t="s">
        <v>2678</v>
      </c>
      <c r="F545" s="282">
        <v>1</v>
      </c>
      <c r="G545" s="283" t="str">
        <f>'Dry_Litterbag Placem_Collection'!C106</f>
        <v>Wet_Ag1_T8</v>
      </c>
      <c r="H545" s="293" t="s">
        <v>3672</v>
      </c>
      <c r="I545" s="285" t="s">
        <v>1147</v>
      </c>
      <c r="J545" s="282" t="str">
        <f>IF(ISBLANK('Dry_Litterbag Placem_Collection'!L106),"","G"&amp;""&amp;'Dry_Litterbag Placem_Collection'!L106)</f>
        <v>G76</v>
      </c>
      <c r="K545" s="286">
        <f>IFERROR(INDEX('Green_rooibos initial weight'!$C$5:$C$1749,MATCH(J545, 'Green_rooibos initial weight'!$A$5:$A$1749,0)),"")</f>
        <v>2.0129999999999999</v>
      </c>
      <c r="L545" s="286">
        <f t="shared" si="33"/>
        <v>1.7631999999999999</v>
      </c>
      <c r="M545" s="291"/>
      <c r="N545" s="291"/>
      <c r="O545" s="286">
        <f>IF(IFERROR(INDEX('Both teabags AfterDry'!$D$3:$D$900,MATCH(J545,'Both teabags AfterDry'!$A$3:$A$900,0)),"")="","",(IFERROR(INDEX('Both teabags AfterDry'!$D$3:$D$900,MATCH(J545,'Both teabags AfterDry'!$A$3:$A$900,0)),"")))</f>
        <v>1.2876000000000001</v>
      </c>
      <c r="P545" s="286">
        <f t="shared" si="34"/>
        <v>1.137</v>
      </c>
      <c r="Q545" s="291"/>
      <c r="R545" s="291"/>
      <c r="S545" s="287">
        <f>'Dry_Litterbag Placem_Collection'!E106</f>
        <v>42939</v>
      </c>
      <c r="T545" s="287">
        <f>IF('Dry_Litterbag Placem_Collection'!G106="","",'Dry_Litterbag Placem_Collection'!G106)</f>
        <v>43010</v>
      </c>
      <c r="U545" s="288">
        <f t="shared" si="32"/>
        <v>71</v>
      </c>
      <c r="V545" s="286">
        <f t="shared" si="35"/>
        <v>0.62619999999999987</v>
      </c>
      <c r="W545" s="286"/>
      <c r="X545" s="289">
        <f>IFERROR(INDEX(Rainfall_Dry!$O$2:$O$217,MATCH(B545, Rainfall_Dry!$A$2:$A$217,0)),"")</f>
        <v>137.19979645800001</v>
      </c>
      <c r="Y545" s="270">
        <v>45.96</v>
      </c>
      <c r="Z545" s="270">
        <v>14.920000000000003</v>
      </c>
      <c r="AA545" s="270">
        <v>39.119999999999997</v>
      </c>
      <c r="AB545" s="271" t="s">
        <v>2691</v>
      </c>
      <c r="AC545" s="270">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f>IFERROR(AVERAGE('Dry_Litterbag Placem_Collection'!O106,'Dry_Litterbag Placem_Collection'!R106),"")</f>
        <v>9.3000000000000007</v>
      </c>
      <c r="AI545" s="290">
        <f>IFERROR(AVERAGE('Dry_Litterbag Placem_Collection'!N106,'Dry_Litterbag Placem_Collection'!Q106),"")</f>
        <v>28.05</v>
      </c>
      <c r="AJ545" s="289">
        <f>INDEX(Coordinates!$B$2:$B$197,MATCH(G545,Coordinates!$J$2:$J$197,0))</f>
        <v>-2.3692910280000001</v>
      </c>
      <c r="AK545" s="289">
        <f>INDEX(Coordinates!$C$2:$C$197,MATCH(G545,Coordinates!$J$2:$J$197,0))</f>
        <v>34.06016202</v>
      </c>
      <c r="AL545" s="289" t="str">
        <f>IF(ISNUMBER(SEARCH("C", 'Dry_Litterbag Placem_Collection'!U106)),"YES","")</f>
        <v/>
      </c>
      <c r="AM545" s="289" t="str">
        <f>IF(ISNUMBER(SEARCH("H", 'Dry_Litterbag Placem_Collection'!U106)),"YES","")</f>
        <v/>
      </c>
      <c r="AN545" s="289" t="str">
        <f>IF(ISNUMBER(SEARCH("R", 'Dry_Litterbag Placem_Collection'!U106)),"YES","")</f>
        <v/>
      </c>
    </row>
    <row r="546" spans="1:40" ht="15" customHeight="1">
      <c r="A546" s="281" t="s">
        <v>2677</v>
      </c>
      <c r="B546" s="282">
        <f>'Dry_Litterbag Placem_Collection'!A107</f>
        <v>105</v>
      </c>
      <c r="C546" s="282" t="str">
        <f>'Dry_Litterbag Placem_Collection'!B107</f>
        <v xml:space="preserve">Mwantimba
</v>
      </c>
      <c r="D546" s="282" t="s">
        <v>2677</v>
      </c>
      <c r="E546" s="282" t="s">
        <v>2678</v>
      </c>
      <c r="F546" s="282">
        <v>2</v>
      </c>
      <c r="G546" s="283" t="str">
        <f>'Dry_Litterbag Placem_Collection'!C107</f>
        <v>Wet_Ag2_T1</v>
      </c>
      <c r="H546" s="293" t="s">
        <v>3672</v>
      </c>
      <c r="I546" s="285" t="s">
        <v>1147</v>
      </c>
      <c r="J546" s="282" t="str">
        <f>IF(ISBLANK('Dry_Litterbag Placem_Collection'!L107),"","G"&amp;""&amp;'Dry_Litterbag Placem_Collection'!L107)</f>
        <v>G57</v>
      </c>
      <c r="K546" s="286">
        <f>IFERROR(INDEX('Green_rooibos initial weight'!$C$5:$C$1749,MATCH(J546, 'Green_rooibos initial weight'!$A$5:$A$1749,0)),"")</f>
        <v>2.077</v>
      </c>
      <c r="L546" s="286">
        <f t="shared" si="33"/>
        <v>1.8271999999999999</v>
      </c>
      <c r="M546" s="291"/>
      <c r="N546" s="291"/>
      <c r="O546" s="286">
        <f>IF(IFERROR(INDEX('Both teabags AfterDry'!$D$3:$D$900,MATCH(J546,'Both teabags AfterDry'!$A$3:$A$900,0)),"")="","",(IFERROR(INDEX('Both teabags AfterDry'!$D$3:$D$900,MATCH(J546,'Both teabags AfterDry'!$A$3:$A$900,0)),"")))</f>
        <v>1.0114000000000001</v>
      </c>
      <c r="P546" s="286">
        <f t="shared" si="34"/>
        <v>0.86080000000000001</v>
      </c>
      <c r="Q546" s="291"/>
      <c r="R546" s="291"/>
      <c r="S546" s="287">
        <f>'Dry_Litterbag Placem_Collection'!E107</f>
        <v>42939</v>
      </c>
      <c r="T546" s="287">
        <f>IF('Dry_Litterbag Placem_Collection'!G107="","",'Dry_Litterbag Placem_Collection'!G107)</f>
        <v>43010</v>
      </c>
      <c r="U546" s="288">
        <f t="shared" si="32"/>
        <v>71</v>
      </c>
      <c r="V546" s="286">
        <f t="shared" si="35"/>
        <v>0.96639999999999993</v>
      </c>
      <c r="W546" s="286"/>
      <c r="X546" s="289">
        <f>IFERROR(INDEX(Rainfall_Dry!$O$2:$O$217,MATCH(B546, Rainfall_Dry!$A$2:$A$217,0)),"")</f>
        <v>137.19979645800001</v>
      </c>
      <c r="Y546" s="270">
        <v>34.344660194174757</v>
      </c>
      <c r="Z546" s="270">
        <v>19.22727272727273</v>
      </c>
      <c r="AA546" s="270">
        <v>46.428067078552509</v>
      </c>
      <c r="AB546" s="271" t="s">
        <v>2688</v>
      </c>
      <c r="AC546" s="270">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f>IFERROR(AVERAGE('Dry_Litterbag Placem_Collection'!O107,'Dry_Litterbag Placem_Collection'!R107),"")</f>
        <v>7.5500000000000007</v>
      </c>
      <c r="AI546" s="290">
        <f>IFERROR(AVERAGE('Dry_Litterbag Placem_Collection'!N107,'Dry_Litterbag Placem_Collection'!Q107),"")</f>
        <v>30.549999999999997</v>
      </c>
      <c r="AJ546" s="289">
        <f>INDEX(Coordinates!$B$2:$B$197,MATCH(G546,Coordinates!$J$2:$J$197,0))</f>
        <v>-2.3698080240000001</v>
      </c>
      <c r="AK546" s="289">
        <f>INDEX(Coordinates!$C$2:$C$197,MATCH(G546,Coordinates!$J$2:$J$197,0))</f>
        <v>34.059671010000002</v>
      </c>
      <c r="AL546" s="289" t="str">
        <f>IF(ISNUMBER(SEARCH("C", 'Dry_Litterbag Placem_Collection'!U107)),"YES","")</f>
        <v/>
      </c>
      <c r="AM546" s="289" t="str">
        <f>IF(ISNUMBER(SEARCH("H", 'Dry_Litterbag Placem_Collection'!U107)),"YES","")</f>
        <v/>
      </c>
      <c r="AN546" s="289" t="str">
        <f>IF(ISNUMBER(SEARCH("R", 'Dry_Litterbag Placem_Collection'!U107)),"YES","")</f>
        <v/>
      </c>
    </row>
    <row r="547" spans="1:40" ht="15" customHeight="1">
      <c r="A547" s="281" t="s">
        <v>2677</v>
      </c>
      <c r="B547" s="282">
        <f>'Dry_Litterbag Placem_Collection'!A108</f>
        <v>106</v>
      </c>
      <c r="C547" s="282" t="str">
        <f>'Dry_Litterbag Placem_Collection'!B108</f>
        <v xml:space="preserve">Mwantimba
</v>
      </c>
      <c r="D547" s="282" t="s">
        <v>2677</v>
      </c>
      <c r="E547" s="282" t="s">
        <v>2678</v>
      </c>
      <c r="F547" s="282">
        <v>2</v>
      </c>
      <c r="G547" s="283" t="str">
        <f>'Dry_Litterbag Placem_Collection'!C108</f>
        <v>Wet_Ag2_T2</v>
      </c>
      <c r="H547" s="293" t="s">
        <v>3672</v>
      </c>
      <c r="I547" s="285" t="s">
        <v>1147</v>
      </c>
      <c r="J547" s="282" t="str">
        <f>IF(ISBLANK('Dry_Litterbag Placem_Collection'!L108),"","G"&amp;""&amp;'Dry_Litterbag Placem_Collection'!L108)</f>
        <v>G167</v>
      </c>
      <c r="K547" s="286">
        <f>IFERROR(INDEX('Green_rooibos initial weight'!$C$5:$C$1749,MATCH(J547, 'Green_rooibos initial weight'!$A$5:$A$1749,0)),"")</f>
        <v>1.996</v>
      </c>
      <c r="L547" s="286">
        <f t="shared" si="33"/>
        <v>1.7462</v>
      </c>
      <c r="M547" s="291"/>
      <c r="N547" s="291"/>
      <c r="O547" s="286">
        <f>IF(IFERROR(INDEX('Both teabags AfterDry'!$D$3:$D$900,MATCH(J547,'Both teabags AfterDry'!$A$3:$A$900,0)),"")="","",(IFERROR(INDEX('Both teabags AfterDry'!$D$3:$D$900,MATCH(J547,'Both teabags AfterDry'!$A$3:$A$900,0)),"")))</f>
        <v>0.98309999999999997</v>
      </c>
      <c r="P547" s="286">
        <f t="shared" si="34"/>
        <v>0.83250000000000002</v>
      </c>
      <c r="Q547" s="291"/>
      <c r="R547" s="291"/>
      <c r="S547" s="287">
        <f>'Dry_Litterbag Placem_Collection'!E108</f>
        <v>42939</v>
      </c>
      <c r="T547" s="287">
        <f>IF('Dry_Litterbag Placem_Collection'!G108="","",'Dry_Litterbag Placem_Collection'!G108)</f>
        <v>43010</v>
      </c>
      <c r="U547" s="288">
        <f t="shared" si="32"/>
        <v>71</v>
      </c>
      <c r="V547" s="286">
        <f t="shared" si="35"/>
        <v>0.91369999999999996</v>
      </c>
      <c r="W547" s="286"/>
      <c r="X547" s="289">
        <f>IFERROR(INDEX(Rainfall_Dry!$O$2:$O$217,MATCH(B547, Rainfall_Dry!$A$2:$A$217,0)),"")</f>
        <v>137.19979645800001</v>
      </c>
      <c r="Y547" s="270">
        <v>34.344660194174757</v>
      </c>
      <c r="Z547" s="270">
        <v>19.22727272727273</v>
      </c>
      <c r="AA547" s="270">
        <v>46.428067078552509</v>
      </c>
      <c r="AB547" s="271" t="s">
        <v>2688</v>
      </c>
      <c r="AC547" s="270">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f>IFERROR(AVERAGE('Dry_Litterbag Placem_Collection'!O108,'Dry_Litterbag Placem_Collection'!R108),"")</f>
        <v>6.1</v>
      </c>
      <c r="AI547" s="290">
        <f>IFERROR(AVERAGE('Dry_Litterbag Placem_Collection'!N108,'Dry_Litterbag Placem_Collection'!Q108),"")</f>
        <v>31.3</v>
      </c>
      <c r="AJ547" s="289">
        <f>INDEX(Coordinates!$B$2:$B$197,MATCH(G547,Coordinates!$J$2:$J$197,0))</f>
        <v>-2.3697620069999998</v>
      </c>
      <c r="AK547" s="289">
        <f>INDEX(Coordinates!$C$2:$C$197,MATCH(G547,Coordinates!$J$2:$J$197,0))</f>
        <v>34.059730010000003</v>
      </c>
      <c r="AL547" s="289" t="str">
        <f>IF(ISNUMBER(SEARCH("C", 'Dry_Litterbag Placem_Collection'!U108)),"YES","")</f>
        <v/>
      </c>
      <c r="AM547" s="289" t="str">
        <f>IF(ISNUMBER(SEARCH("H", 'Dry_Litterbag Placem_Collection'!U108)),"YES","")</f>
        <v/>
      </c>
      <c r="AN547" s="289" t="str">
        <f>IF(ISNUMBER(SEARCH("R", 'Dry_Litterbag Placem_Collection'!U108)),"YES","")</f>
        <v/>
      </c>
    </row>
    <row r="548" spans="1:40" ht="15" customHeight="1">
      <c r="A548" s="281" t="s">
        <v>2677</v>
      </c>
      <c r="B548" s="282">
        <f>'Dry_Litterbag Placem_Collection'!A109</f>
        <v>107</v>
      </c>
      <c r="C548" s="282" t="str">
        <f>'Dry_Litterbag Placem_Collection'!B109</f>
        <v xml:space="preserve">Mwantimba
</v>
      </c>
      <c r="D548" s="282" t="s">
        <v>2677</v>
      </c>
      <c r="E548" s="282" t="s">
        <v>2678</v>
      </c>
      <c r="F548" s="282">
        <v>2</v>
      </c>
      <c r="G548" s="283" t="str">
        <f>'Dry_Litterbag Placem_Collection'!C109</f>
        <v>Wet_Ag2_T3</v>
      </c>
      <c r="H548" s="293" t="s">
        <v>3672</v>
      </c>
      <c r="I548" s="285" t="s">
        <v>1147</v>
      </c>
      <c r="J548" s="282" t="str">
        <f>IF(ISBLANK('Dry_Litterbag Placem_Collection'!L109),"","G"&amp;""&amp;'Dry_Litterbag Placem_Collection'!L109)</f>
        <v>G208</v>
      </c>
      <c r="K548" s="286">
        <f>IFERROR(INDEX('Green_rooibos initial weight'!$C$5:$C$1749,MATCH(J548, 'Green_rooibos initial weight'!$A$5:$A$1749,0)),"")</f>
        <v>2.0019999999999998</v>
      </c>
      <c r="L548" s="286">
        <f t="shared" si="33"/>
        <v>1.7521999999999998</v>
      </c>
      <c r="M548" s="291"/>
      <c r="N548" s="291"/>
      <c r="O548" s="286" t="str">
        <f>IF(IFERROR(INDEX('Both teabags AfterDry'!$D$3:$D$900,MATCH(J548,'Both teabags AfterDry'!$A$3:$A$900,0)),"")="","",(IFERROR(INDEX('Both teabags AfterDry'!$D$3:$D$900,MATCH(J548,'Both teabags AfterDry'!$A$3:$A$900,0)),"")))</f>
        <v/>
      </c>
      <c r="P548" s="286" t="str">
        <f t="shared" si="34"/>
        <v/>
      </c>
      <c r="Q548" s="291"/>
      <c r="R548" s="291"/>
      <c r="S548" s="287">
        <f>'Dry_Litterbag Placem_Collection'!E109</f>
        <v>42939</v>
      </c>
      <c r="T548" s="287">
        <f>IF('Dry_Litterbag Placem_Collection'!G109="","",'Dry_Litterbag Placem_Collection'!G109)</f>
        <v>43010</v>
      </c>
      <c r="U548" s="288">
        <f t="shared" si="32"/>
        <v>71</v>
      </c>
      <c r="V548" s="286" t="str">
        <f t="shared" si="35"/>
        <v/>
      </c>
      <c r="W548" s="286"/>
      <c r="X548" s="289">
        <f>IFERROR(INDEX(Rainfall_Dry!$O$2:$O$217,MATCH(B548, Rainfall_Dry!$A$2:$A$217,0)),"")</f>
        <v>137.19979645800001</v>
      </c>
      <c r="Y548" s="270">
        <v>34.344660194174757</v>
      </c>
      <c r="Z548" s="270">
        <v>19.22727272727273</v>
      </c>
      <c r="AA548" s="270">
        <v>46.428067078552509</v>
      </c>
      <c r="AB548" s="271" t="s">
        <v>2688</v>
      </c>
      <c r="AC548" s="270">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f>IFERROR(AVERAGE('Dry_Litterbag Placem_Collection'!O109,'Dry_Litterbag Placem_Collection'!R109),"")</f>
        <v>5.3</v>
      </c>
      <c r="AI548" s="290">
        <f>IFERROR(AVERAGE('Dry_Litterbag Placem_Collection'!N109,'Dry_Litterbag Placem_Collection'!Q109),"")</f>
        <v>30.200000000000003</v>
      </c>
      <c r="AJ548" s="289">
        <f>INDEX(Coordinates!$B$2:$B$197,MATCH(G548,Coordinates!$J$2:$J$197,0))</f>
        <v>-2.3698409649999999</v>
      </c>
      <c r="AK548" s="289">
        <f>INDEX(Coordinates!$C$2:$C$197,MATCH(G548,Coordinates!$J$2:$J$197,0))</f>
        <v>34.059814000000003</v>
      </c>
      <c r="AL548" s="289" t="str">
        <f>IF(ISNUMBER(SEARCH("C", 'Dry_Litterbag Placem_Collection'!U109)),"YES","")</f>
        <v/>
      </c>
      <c r="AM548" s="289" t="str">
        <f>IF(ISNUMBER(SEARCH("H", 'Dry_Litterbag Placem_Collection'!U109)),"YES","")</f>
        <v/>
      </c>
      <c r="AN548" s="289" t="str">
        <f>IF(ISNUMBER(SEARCH("R", 'Dry_Litterbag Placem_Collection'!U109)),"YES","")</f>
        <v/>
      </c>
    </row>
    <row r="549" spans="1:40" ht="15" customHeight="1">
      <c r="A549" s="281" t="s">
        <v>2677</v>
      </c>
      <c r="B549" s="282">
        <f>'Dry_Litterbag Placem_Collection'!A110</f>
        <v>108</v>
      </c>
      <c r="C549" s="282" t="str">
        <f>'Dry_Litterbag Placem_Collection'!B110</f>
        <v xml:space="preserve">Mwantimba
</v>
      </c>
      <c r="D549" s="282" t="s">
        <v>2677</v>
      </c>
      <c r="E549" s="282" t="s">
        <v>2678</v>
      </c>
      <c r="F549" s="282">
        <v>2</v>
      </c>
      <c r="G549" s="283" t="str">
        <f>'Dry_Litterbag Placem_Collection'!C110</f>
        <v>Wet_Ag2_T4</v>
      </c>
      <c r="H549" s="293" t="s">
        <v>3672</v>
      </c>
      <c r="I549" s="285" t="s">
        <v>1147</v>
      </c>
      <c r="J549" s="282" t="str">
        <f>IF(ISBLANK('Dry_Litterbag Placem_Collection'!L110),"","G"&amp;""&amp;'Dry_Litterbag Placem_Collection'!L110)</f>
        <v>G62</v>
      </c>
      <c r="K549" s="286">
        <f>IFERROR(INDEX('Green_rooibos initial weight'!$C$5:$C$1749,MATCH(J549, 'Green_rooibos initial weight'!$A$5:$A$1749,0)),"")</f>
        <v>2.0819999999999999</v>
      </c>
      <c r="L549" s="286">
        <f t="shared" si="33"/>
        <v>1.8321999999999998</v>
      </c>
      <c r="M549" s="291"/>
      <c r="N549" s="291"/>
      <c r="O549" s="286">
        <f>IF(IFERROR(INDEX('Both teabags AfterDry'!$D$3:$D$900,MATCH(J549,'Both teabags AfterDry'!$A$3:$A$900,0)),"")="","",(IFERROR(INDEX('Both teabags AfterDry'!$D$3:$D$900,MATCH(J549,'Both teabags AfterDry'!$A$3:$A$900,0)),"")))</f>
        <v>1.0947</v>
      </c>
      <c r="P549" s="286">
        <f t="shared" si="34"/>
        <v>0.94409999999999994</v>
      </c>
      <c r="Q549" s="291"/>
      <c r="R549" s="291"/>
      <c r="S549" s="287">
        <f>'Dry_Litterbag Placem_Collection'!E110</f>
        <v>42939</v>
      </c>
      <c r="T549" s="287">
        <f>IF('Dry_Litterbag Placem_Collection'!G110="","",'Dry_Litterbag Placem_Collection'!G110)</f>
        <v>43010</v>
      </c>
      <c r="U549" s="288">
        <f t="shared" si="32"/>
        <v>71</v>
      </c>
      <c r="V549" s="286">
        <f t="shared" si="35"/>
        <v>0.88809999999999989</v>
      </c>
      <c r="W549" s="286"/>
      <c r="X549" s="289">
        <f>IFERROR(INDEX(Rainfall_Dry!$O$2:$O$217,MATCH(B549, Rainfall_Dry!$A$2:$A$217,0)),"")</f>
        <v>137.19979645800001</v>
      </c>
      <c r="Y549" s="270">
        <v>34.344660194174757</v>
      </c>
      <c r="Z549" s="270">
        <v>19.22727272727273</v>
      </c>
      <c r="AA549" s="270">
        <v>46.428067078552509</v>
      </c>
      <c r="AB549" s="271" t="s">
        <v>2688</v>
      </c>
      <c r="AC549" s="270">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f>IFERROR(AVERAGE('Dry_Litterbag Placem_Collection'!O110,'Dry_Litterbag Placem_Collection'!R110),"")</f>
        <v>7.65</v>
      </c>
      <c r="AI549" s="290">
        <f>IFERROR(AVERAGE('Dry_Litterbag Placem_Collection'!N110,'Dry_Litterbag Placem_Collection'!Q110),"")</f>
        <v>31.8</v>
      </c>
      <c r="AJ549" s="289">
        <f>INDEX(Coordinates!$B$2:$B$197,MATCH(G549,Coordinates!$J$2:$J$197,0))</f>
        <v>-2.3698620030000002</v>
      </c>
      <c r="AK549" s="289">
        <f>INDEX(Coordinates!$C$2:$C$197,MATCH(G549,Coordinates!$J$2:$J$197,0))</f>
        <v>34.059759020000001</v>
      </c>
      <c r="AL549" s="289" t="str">
        <f>IF(ISNUMBER(SEARCH("C", 'Dry_Litterbag Placem_Collection'!U110)),"YES","")</f>
        <v/>
      </c>
      <c r="AM549" s="289" t="str">
        <f>IF(ISNUMBER(SEARCH("H", 'Dry_Litterbag Placem_Collection'!U110)),"YES","")</f>
        <v/>
      </c>
      <c r="AN549" s="289" t="str">
        <f>IF(ISNUMBER(SEARCH("R", 'Dry_Litterbag Placem_Collection'!U110)),"YES","")</f>
        <v/>
      </c>
    </row>
    <row r="550" spans="1:40" ht="15" customHeight="1">
      <c r="A550" s="281" t="s">
        <v>2677</v>
      </c>
      <c r="B550" s="282">
        <f>'Dry_Litterbag Placem_Collection'!A111</f>
        <v>109</v>
      </c>
      <c r="C550" s="282" t="str">
        <f>'Dry_Litterbag Placem_Collection'!B111</f>
        <v xml:space="preserve">Mwantimba
</v>
      </c>
      <c r="D550" s="282" t="s">
        <v>2677</v>
      </c>
      <c r="E550" s="282" t="s">
        <v>2678</v>
      </c>
      <c r="F550" s="282">
        <v>2</v>
      </c>
      <c r="G550" s="283" t="str">
        <f>'Dry_Litterbag Placem_Collection'!C111</f>
        <v>Wet_Ag2_T5</v>
      </c>
      <c r="H550" s="293" t="s">
        <v>3672</v>
      </c>
      <c r="I550" s="285" t="s">
        <v>1147</v>
      </c>
      <c r="J550" s="282" t="str">
        <f>IF(ISBLANK('Dry_Litterbag Placem_Collection'!L111),"","G"&amp;""&amp;'Dry_Litterbag Placem_Collection'!L111)</f>
        <v>G102</v>
      </c>
      <c r="K550" s="286">
        <f>IFERROR(INDEX('Green_rooibos initial weight'!$C$5:$C$1749,MATCH(J550, 'Green_rooibos initial weight'!$A$5:$A$1749,0)),"")</f>
        <v>2.0920000000000001</v>
      </c>
      <c r="L550" s="286">
        <f t="shared" si="33"/>
        <v>1.8422000000000001</v>
      </c>
      <c r="M550" s="291"/>
      <c r="N550" s="291"/>
      <c r="O550" s="286">
        <f>IF(IFERROR(INDEX('Both teabags AfterDry'!$D$3:$D$900,MATCH(J550,'Both teabags AfterDry'!$A$3:$A$900,0)),"")="","",(IFERROR(INDEX('Both teabags AfterDry'!$D$3:$D$900,MATCH(J550,'Both teabags AfterDry'!$A$3:$A$900,0)),"")))</f>
        <v>1.0327999999999999</v>
      </c>
      <c r="P550" s="286">
        <f t="shared" si="34"/>
        <v>0.88219999999999987</v>
      </c>
      <c r="Q550" s="291"/>
      <c r="R550" s="291"/>
      <c r="S550" s="287">
        <f>'Dry_Litterbag Placem_Collection'!E111</f>
        <v>42939</v>
      </c>
      <c r="T550" s="287">
        <f>IF('Dry_Litterbag Placem_Collection'!G111="","",'Dry_Litterbag Placem_Collection'!G111)</f>
        <v>43010</v>
      </c>
      <c r="U550" s="288">
        <f t="shared" si="32"/>
        <v>71</v>
      </c>
      <c r="V550" s="286">
        <f t="shared" si="35"/>
        <v>0.96000000000000019</v>
      </c>
      <c r="W550" s="286"/>
      <c r="X550" s="289">
        <f>IFERROR(INDEX(Rainfall_Dry!$O$2:$O$217,MATCH(B550, Rainfall_Dry!$A$2:$A$217,0)),"")</f>
        <v>137.19979645800001</v>
      </c>
      <c r="Y550" s="270">
        <v>34.344660194174757</v>
      </c>
      <c r="Z550" s="270">
        <v>19.22727272727273</v>
      </c>
      <c r="AA550" s="270">
        <v>46.428067078552509</v>
      </c>
      <c r="AB550" s="271" t="s">
        <v>2688</v>
      </c>
      <c r="AC550" s="270">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f>IFERROR(AVERAGE('Dry_Litterbag Placem_Collection'!O111,'Dry_Litterbag Placem_Collection'!R111),"")</f>
        <v>7.5</v>
      </c>
      <c r="AI550" s="290">
        <f>IFERROR(AVERAGE('Dry_Litterbag Placem_Collection'!N111,'Dry_Litterbag Placem_Collection'!Q111),"")</f>
        <v>30.65</v>
      </c>
      <c r="AJ550" s="289">
        <f>INDEX(Coordinates!$B$2:$B$197,MATCH(G550,Coordinates!$J$2:$J$197,0))</f>
        <v>-2.3698390370000002</v>
      </c>
      <c r="AK550" s="289">
        <f>INDEX(Coordinates!$C$2:$C$197,MATCH(G550,Coordinates!$J$2:$J$197,0))</f>
        <v>34.059714</v>
      </c>
      <c r="AL550" s="289" t="str">
        <f>IF(ISNUMBER(SEARCH("C", 'Dry_Litterbag Placem_Collection'!U111)),"YES","")</f>
        <v/>
      </c>
      <c r="AM550" s="289" t="str">
        <f>IF(ISNUMBER(SEARCH("H", 'Dry_Litterbag Placem_Collection'!U111)),"YES","")</f>
        <v/>
      </c>
      <c r="AN550" s="289" t="str">
        <f>IF(ISNUMBER(SEARCH("R", 'Dry_Litterbag Placem_Collection'!U111)),"YES","")</f>
        <v/>
      </c>
    </row>
    <row r="551" spans="1:40" ht="15" customHeight="1">
      <c r="A551" s="281" t="s">
        <v>2677</v>
      </c>
      <c r="B551" s="282">
        <f>'Dry_Litterbag Placem_Collection'!A112</f>
        <v>110</v>
      </c>
      <c r="C551" s="282" t="str">
        <f>'Dry_Litterbag Placem_Collection'!B112</f>
        <v xml:space="preserve">Mwantimba
</v>
      </c>
      <c r="D551" s="282" t="s">
        <v>2677</v>
      </c>
      <c r="E551" s="282" t="s">
        <v>2678</v>
      </c>
      <c r="F551" s="282">
        <v>2</v>
      </c>
      <c r="G551" s="283" t="str">
        <f>'Dry_Litterbag Placem_Collection'!C112</f>
        <v>Wet_Ag2_T6</v>
      </c>
      <c r="H551" s="293" t="s">
        <v>3672</v>
      </c>
      <c r="I551" s="285" t="s">
        <v>1147</v>
      </c>
      <c r="J551" s="282" t="str">
        <f>IF(ISBLANK('Dry_Litterbag Placem_Collection'!L112),"","G"&amp;""&amp;'Dry_Litterbag Placem_Collection'!L112)</f>
        <v>G265</v>
      </c>
      <c r="K551" s="286">
        <f>IFERROR(INDEX('Green_rooibos initial weight'!$C$5:$C$1749,MATCH(J551, 'Green_rooibos initial weight'!$A$5:$A$1749,0)),"")</f>
        <v>1.9790000000000001</v>
      </c>
      <c r="L551" s="286">
        <f t="shared" si="33"/>
        <v>1.7292000000000001</v>
      </c>
      <c r="M551" s="291"/>
      <c r="N551" s="291"/>
      <c r="O551" s="286">
        <f>IF(IFERROR(INDEX('Both teabags AfterDry'!$D$3:$D$900,MATCH(J551,'Both teabags AfterDry'!$A$3:$A$900,0)),"")="","",(IFERROR(INDEX('Both teabags AfterDry'!$D$3:$D$900,MATCH(J551,'Both teabags AfterDry'!$A$3:$A$900,0)),"")))</f>
        <v>0.93579999999999997</v>
      </c>
      <c r="P551" s="286">
        <f t="shared" si="34"/>
        <v>0.7851999999999999</v>
      </c>
      <c r="Q551" s="291"/>
      <c r="R551" s="291"/>
      <c r="S551" s="287">
        <f>'Dry_Litterbag Placem_Collection'!E112</f>
        <v>42939</v>
      </c>
      <c r="T551" s="287">
        <f>IF('Dry_Litterbag Placem_Collection'!G112="","",'Dry_Litterbag Placem_Collection'!G112)</f>
        <v>43010</v>
      </c>
      <c r="U551" s="288">
        <f t="shared" si="32"/>
        <v>71</v>
      </c>
      <c r="V551" s="286">
        <f t="shared" si="35"/>
        <v>0.94400000000000017</v>
      </c>
      <c r="W551" s="286"/>
      <c r="X551" s="289">
        <f>IFERROR(INDEX(Rainfall_Dry!$O$2:$O$217,MATCH(B551, Rainfall_Dry!$A$2:$A$217,0)),"")</f>
        <v>137.19979645800001</v>
      </c>
      <c r="Y551" s="270">
        <v>34.344660194174757</v>
      </c>
      <c r="Z551" s="270">
        <v>19.22727272727273</v>
      </c>
      <c r="AA551" s="270">
        <v>46.428067078552509</v>
      </c>
      <c r="AB551" s="271" t="s">
        <v>2688</v>
      </c>
      <c r="AC551" s="270">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f>IFERROR(AVERAGE('Dry_Litterbag Placem_Collection'!O112,'Dry_Litterbag Placem_Collection'!R112),"")</f>
        <v>7.3500000000000005</v>
      </c>
      <c r="AI551" s="290">
        <f>IFERROR(AVERAGE('Dry_Litterbag Placem_Collection'!N112,'Dry_Litterbag Placem_Collection'!Q112),"")</f>
        <v>31.150000000000002</v>
      </c>
      <c r="AJ551" s="289">
        <f>INDEX(Coordinates!$B$2:$B$197,MATCH(G551,Coordinates!$J$2:$J$197,0))</f>
        <v>-2.3697549659999999</v>
      </c>
      <c r="AK551" s="289">
        <f>INDEX(Coordinates!$C$2:$C$197,MATCH(G551,Coordinates!$J$2:$J$197,0))</f>
        <v>34.059668989999999</v>
      </c>
      <c r="AL551" s="289" t="str">
        <f>IF(ISNUMBER(SEARCH("C", 'Dry_Litterbag Placem_Collection'!U112)),"YES","")</f>
        <v/>
      </c>
      <c r="AM551" s="289" t="str">
        <f>IF(ISNUMBER(SEARCH("H", 'Dry_Litterbag Placem_Collection'!U112)),"YES","")</f>
        <v/>
      </c>
      <c r="AN551" s="289" t="str">
        <f>IF(ISNUMBER(SEARCH("R", 'Dry_Litterbag Placem_Collection'!U112)),"YES","")</f>
        <v/>
      </c>
    </row>
    <row r="552" spans="1:40" ht="15" customHeight="1">
      <c r="A552" s="281" t="s">
        <v>2677</v>
      </c>
      <c r="B552" s="282">
        <f>'Dry_Litterbag Placem_Collection'!A113</f>
        <v>111</v>
      </c>
      <c r="C552" s="282" t="str">
        <f>'Dry_Litterbag Placem_Collection'!B113</f>
        <v xml:space="preserve">Mwantimba
</v>
      </c>
      <c r="D552" s="282" t="s">
        <v>2677</v>
      </c>
      <c r="E552" s="282" t="s">
        <v>2678</v>
      </c>
      <c r="F552" s="282">
        <v>2</v>
      </c>
      <c r="G552" s="283" t="str">
        <f>'Dry_Litterbag Placem_Collection'!C113</f>
        <v>Wet_Ag2_T7</v>
      </c>
      <c r="H552" s="293" t="s">
        <v>3672</v>
      </c>
      <c r="I552" s="285" t="s">
        <v>1147</v>
      </c>
      <c r="J552" s="282" t="str">
        <f>IF(ISBLANK('Dry_Litterbag Placem_Collection'!L113),"","G"&amp;""&amp;'Dry_Litterbag Placem_Collection'!L113)</f>
        <v>G455</v>
      </c>
      <c r="K552" s="286">
        <f>IFERROR(INDEX('Green_rooibos initial weight'!$C$5:$C$1749,MATCH(J552, 'Green_rooibos initial weight'!$A$5:$A$1749,0)),"")</f>
        <v>2.0299999999999998</v>
      </c>
      <c r="L552" s="286">
        <f t="shared" si="33"/>
        <v>1.7801999999999998</v>
      </c>
      <c r="M552" s="291"/>
      <c r="N552" s="291"/>
      <c r="O552" s="286">
        <f>IF(IFERROR(INDEX('Both teabags AfterDry'!$D$3:$D$900,MATCH(J552,'Both teabags AfterDry'!$A$3:$A$900,0)),"")="","",(IFERROR(INDEX('Both teabags AfterDry'!$D$3:$D$900,MATCH(J552,'Both teabags AfterDry'!$A$3:$A$900,0)),"")))</f>
        <v>0.92169999999999996</v>
      </c>
      <c r="P552" s="286">
        <f t="shared" si="34"/>
        <v>0.7710999999999999</v>
      </c>
      <c r="Q552" s="291"/>
      <c r="R552" s="291"/>
      <c r="S552" s="287">
        <f>'Dry_Litterbag Placem_Collection'!E113</f>
        <v>42939</v>
      </c>
      <c r="T552" s="287">
        <f>IF('Dry_Litterbag Placem_Collection'!G113="","",'Dry_Litterbag Placem_Collection'!G113)</f>
        <v>43010</v>
      </c>
      <c r="U552" s="288">
        <f t="shared" si="32"/>
        <v>71</v>
      </c>
      <c r="V552" s="286">
        <f t="shared" si="35"/>
        <v>1.0090999999999999</v>
      </c>
      <c r="W552" s="286"/>
      <c r="X552" s="289">
        <f>IFERROR(INDEX(Rainfall_Dry!$O$2:$O$217,MATCH(B552, Rainfall_Dry!$A$2:$A$217,0)),"")</f>
        <v>137.19979645800001</v>
      </c>
      <c r="Y552" s="270">
        <v>34.344660194174757</v>
      </c>
      <c r="Z552" s="270">
        <v>19.22727272727273</v>
      </c>
      <c r="AA552" s="270">
        <v>46.428067078552509</v>
      </c>
      <c r="AB552" s="271" t="s">
        <v>2688</v>
      </c>
      <c r="AC552" s="270">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f>IFERROR(AVERAGE('Dry_Litterbag Placem_Collection'!O113,'Dry_Litterbag Placem_Collection'!R113),"")</f>
        <v>8.3000000000000007</v>
      </c>
      <c r="AI552" s="290">
        <f>IFERROR(AVERAGE('Dry_Litterbag Placem_Collection'!N113,'Dry_Litterbag Placem_Collection'!Q113),"")</f>
        <v>29.549999999999997</v>
      </c>
      <c r="AJ552" s="289">
        <f>INDEX(Coordinates!$B$2:$B$197,MATCH(G552,Coordinates!$J$2:$J$197,0))</f>
        <v>-2.3697330060000001</v>
      </c>
      <c r="AK552" s="289">
        <f>INDEX(Coordinates!$C$2:$C$197,MATCH(G552,Coordinates!$J$2:$J$197,0))</f>
        <v>34.059615010000002</v>
      </c>
      <c r="AL552" s="289" t="str">
        <f>IF(ISNUMBER(SEARCH("C", 'Dry_Litterbag Placem_Collection'!U113)),"YES","")</f>
        <v/>
      </c>
      <c r="AM552" s="289" t="str">
        <f>IF(ISNUMBER(SEARCH("H", 'Dry_Litterbag Placem_Collection'!U113)),"YES","")</f>
        <v/>
      </c>
      <c r="AN552" s="289" t="str">
        <f>IF(ISNUMBER(SEARCH("R", 'Dry_Litterbag Placem_Collection'!U113)),"YES","")</f>
        <v/>
      </c>
    </row>
    <row r="553" spans="1:40" ht="15" customHeight="1">
      <c r="A553" s="281" t="s">
        <v>2677</v>
      </c>
      <c r="B553" s="282">
        <f>'Dry_Litterbag Placem_Collection'!A114</f>
        <v>112</v>
      </c>
      <c r="C553" s="282" t="str">
        <f>'Dry_Litterbag Placem_Collection'!B114</f>
        <v xml:space="preserve">Mwantimba
</v>
      </c>
      <c r="D553" s="282" t="s">
        <v>2677</v>
      </c>
      <c r="E553" s="282" t="s">
        <v>2678</v>
      </c>
      <c r="F553" s="282">
        <v>2</v>
      </c>
      <c r="G553" s="283" t="str">
        <f>'Dry_Litterbag Placem_Collection'!C114</f>
        <v>Wet_Ag2_T8</v>
      </c>
      <c r="H553" s="293" t="s">
        <v>3672</v>
      </c>
      <c r="I553" s="285" t="s">
        <v>1147</v>
      </c>
      <c r="J553" s="282" t="str">
        <f>IF(ISBLANK('Dry_Litterbag Placem_Collection'!L114),"","G"&amp;""&amp;'Dry_Litterbag Placem_Collection'!L114)</f>
        <v/>
      </c>
      <c r="K553" s="286" t="str">
        <f>IFERROR(INDEX('Green_rooibos initial weight'!$C$5:$C$1749,MATCH(J553, 'Green_rooibos initial weight'!$A$5:$A$1749,0)),"")</f>
        <v/>
      </c>
      <c r="L553" s="286" t="str">
        <f t="shared" si="33"/>
        <v/>
      </c>
      <c r="M553" s="291"/>
      <c r="N553" s="291"/>
      <c r="O553" s="286" t="str">
        <f>IF(IFERROR(INDEX('Both teabags AfterDry'!$D$3:$D$900,MATCH(J553,'Both teabags AfterDry'!$A$3:$A$900,0)),"")="","",(IFERROR(INDEX('Both teabags AfterDry'!$D$3:$D$900,MATCH(J553,'Both teabags AfterDry'!$A$3:$A$900,0)),"")))</f>
        <v/>
      </c>
      <c r="P553" s="286" t="str">
        <f t="shared" si="34"/>
        <v/>
      </c>
      <c r="Q553" s="291"/>
      <c r="R553" s="291"/>
      <c r="S553" s="287">
        <f>'Dry_Litterbag Placem_Collection'!E114</f>
        <v>0</v>
      </c>
      <c r="T553" s="287" t="str">
        <f>IF('Dry_Litterbag Placem_Collection'!G114="","",'Dry_Litterbag Placem_Collection'!G114)</f>
        <v/>
      </c>
      <c r="U553" s="288" t="str">
        <f t="shared" si="32"/>
        <v/>
      </c>
      <c r="V553" s="286" t="str">
        <f t="shared" si="35"/>
        <v/>
      </c>
      <c r="W553" s="286"/>
      <c r="X553" s="289" t="str">
        <f>IFERROR(INDEX(Rainfall_Dry!$O$2:$O$217,MATCH(B553, Rainfall_Dry!$A$2:$A$217,0)),"")</f>
        <v/>
      </c>
      <c r="Y553" s="270">
        <v>34.344660194174757</v>
      </c>
      <c r="Z553" s="270">
        <v>19.22727272727273</v>
      </c>
      <c r="AA553" s="270">
        <v>46.428067078552509</v>
      </c>
      <c r="AB553" s="271" t="s">
        <v>2688</v>
      </c>
      <c r="AC553" s="270">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t="str">
        <f>IFERROR(AVERAGE('Dry_Litterbag Placem_Collection'!O114,'Dry_Litterbag Placem_Collection'!R114),"")</f>
        <v/>
      </c>
      <c r="AI553" s="290" t="str">
        <f>IFERROR(AVERAGE('Dry_Litterbag Placem_Collection'!N114,'Dry_Litterbag Placem_Collection'!Q114),"")</f>
        <v/>
      </c>
      <c r="AJ553" s="289">
        <f>INDEX(Coordinates!$B$2:$B$197,MATCH(G553,Coordinates!$J$2:$J$197,0))</f>
        <v>-2.36967098</v>
      </c>
      <c r="AK553" s="289">
        <f>INDEX(Coordinates!$C$2:$C$197,MATCH(G553,Coordinates!$J$2:$J$197,0))</f>
        <v>34.059735959999998</v>
      </c>
      <c r="AL553" s="289" t="str">
        <f>IF(ISNUMBER(SEARCH("C", 'Dry_Litterbag Placem_Collection'!U114)),"YES","")</f>
        <v/>
      </c>
      <c r="AM553" s="289" t="str">
        <f>IF(ISNUMBER(SEARCH("H", 'Dry_Litterbag Placem_Collection'!U114)),"YES","")</f>
        <v/>
      </c>
      <c r="AN553" s="289" t="str">
        <f>IF(ISNUMBER(SEARCH("R", 'Dry_Litterbag Placem_Collection'!U114)),"YES","")</f>
        <v/>
      </c>
    </row>
    <row r="554" spans="1:40" ht="15" customHeight="1">
      <c r="A554" s="281" t="s">
        <v>2677</v>
      </c>
      <c r="B554" s="282">
        <f>'Dry_Litterbag Placem_Collection'!A115</f>
        <v>113</v>
      </c>
      <c r="C554" s="282" t="str">
        <f>'Dry_Litterbag Placem_Collection'!B115</f>
        <v xml:space="preserve">Mwantimba
</v>
      </c>
      <c r="D554" s="282" t="s">
        <v>2677</v>
      </c>
      <c r="E554" s="282" t="s">
        <v>2678</v>
      </c>
      <c r="F554" s="282">
        <v>3</v>
      </c>
      <c r="G554" s="283" t="str">
        <f>'Dry_Litterbag Placem_Collection'!C115</f>
        <v>Wet_Ag3_T1</v>
      </c>
      <c r="H554" s="293" t="s">
        <v>3672</v>
      </c>
      <c r="I554" s="285" t="s">
        <v>1147</v>
      </c>
      <c r="J554" s="282" t="str">
        <f>IF(ISBLANK('Dry_Litterbag Placem_Collection'!L115),"","G"&amp;""&amp;'Dry_Litterbag Placem_Collection'!L115)</f>
        <v>G490</v>
      </c>
      <c r="K554" s="286">
        <f>IFERROR(INDEX('Green_rooibos initial weight'!$C$5:$C$1749,MATCH(J554, 'Green_rooibos initial weight'!$A$5:$A$1749,0)),"")</f>
        <v>1.881</v>
      </c>
      <c r="L554" s="286">
        <f t="shared" si="33"/>
        <v>1.6312</v>
      </c>
      <c r="M554" s="291"/>
      <c r="N554" s="291"/>
      <c r="O554" s="286">
        <f>IF(IFERROR(INDEX('Both teabags AfterDry'!$D$3:$D$900,MATCH(J554,'Both teabags AfterDry'!$A$3:$A$900,0)),"")="","",(IFERROR(INDEX('Both teabags AfterDry'!$D$3:$D$900,MATCH(J554,'Both teabags AfterDry'!$A$3:$A$900,0)),"")))</f>
        <v>0.72760000000000002</v>
      </c>
      <c r="P554" s="286">
        <f t="shared" si="34"/>
        <v>0.57699999999999996</v>
      </c>
      <c r="Q554" s="291"/>
      <c r="R554" s="291"/>
      <c r="S554" s="287">
        <f>'Dry_Litterbag Placem_Collection'!E115</f>
        <v>42939</v>
      </c>
      <c r="T554" s="287">
        <f>IF('Dry_Litterbag Placem_Collection'!G115="","",'Dry_Litterbag Placem_Collection'!G115)</f>
        <v>43008</v>
      </c>
      <c r="U554" s="288">
        <f t="shared" si="32"/>
        <v>69</v>
      </c>
      <c r="V554" s="286">
        <f t="shared" si="35"/>
        <v>1.0542</v>
      </c>
      <c r="W554" s="286"/>
      <c r="X554" s="289">
        <f>IFERROR(INDEX(Rainfall_Dry!$O$2:$O$217,MATCH(B554, Rainfall_Dry!$A$2:$A$217,0)),"")</f>
        <v>136.27214243</v>
      </c>
      <c r="Y554" s="270">
        <v>27.96</v>
      </c>
      <c r="Z554" s="270">
        <v>4.9200000000000017</v>
      </c>
      <c r="AA554" s="270">
        <v>67.12</v>
      </c>
      <c r="AB554" s="271" t="s">
        <v>2688</v>
      </c>
      <c r="AC554" s="270">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f>IFERROR(AVERAGE('Dry_Litterbag Placem_Collection'!O115,'Dry_Litterbag Placem_Collection'!R115),"")</f>
        <v>6.35</v>
      </c>
      <c r="AI554" s="290">
        <f>IFERROR(AVERAGE('Dry_Litterbag Placem_Collection'!N115,'Dry_Litterbag Placem_Collection'!Q115),"")</f>
        <v>28.9</v>
      </c>
      <c r="AJ554" s="289">
        <f>INDEX(Coordinates!$B$2:$B$197,MATCH(G554,Coordinates!$J$2:$J$197,0))</f>
        <v>-2.3487199940000001</v>
      </c>
      <c r="AK554" s="289">
        <f>INDEX(Coordinates!$C$2:$C$197,MATCH(G554,Coordinates!$J$2:$J$197,0))</f>
        <v>34.051391029999998</v>
      </c>
      <c r="AL554" s="289" t="str">
        <f>IF(ISNUMBER(SEARCH("C", 'Dry_Litterbag Placem_Collection'!U115)),"YES","")</f>
        <v/>
      </c>
      <c r="AM554" s="289" t="str">
        <f>IF(ISNUMBER(SEARCH("H", 'Dry_Litterbag Placem_Collection'!U115)),"YES","")</f>
        <v/>
      </c>
      <c r="AN554" s="289" t="str">
        <f>IF(ISNUMBER(SEARCH("R", 'Dry_Litterbag Placem_Collection'!U115)),"YES","")</f>
        <v/>
      </c>
    </row>
    <row r="555" spans="1:40" ht="15" customHeight="1">
      <c r="A555" s="281" t="s">
        <v>2677</v>
      </c>
      <c r="B555" s="282">
        <f>'Dry_Litterbag Placem_Collection'!A116</f>
        <v>114</v>
      </c>
      <c r="C555" s="282" t="str">
        <f>'Dry_Litterbag Placem_Collection'!B116</f>
        <v xml:space="preserve">Mwantimba
</v>
      </c>
      <c r="D555" s="282" t="s">
        <v>2677</v>
      </c>
      <c r="E555" s="282" t="s">
        <v>2678</v>
      </c>
      <c r="F555" s="282">
        <v>3</v>
      </c>
      <c r="G555" s="283" t="str">
        <f>'Dry_Litterbag Placem_Collection'!C116</f>
        <v>Wet_Ag3_T2</v>
      </c>
      <c r="H555" s="293" t="s">
        <v>3672</v>
      </c>
      <c r="I555" s="285" t="s">
        <v>1147</v>
      </c>
      <c r="J555" s="282" t="str">
        <f>IF(ISBLANK('Dry_Litterbag Placem_Collection'!L116),"","G"&amp;""&amp;'Dry_Litterbag Placem_Collection'!L116)</f>
        <v>G650</v>
      </c>
      <c r="K555" s="286">
        <f>IFERROR(INDEX('Green_rooibos initial weight'!$C$5:$C$1749,MATCH(J555, 'Green_rooibos initial weight'!$A$5:$A$1749,0)),"")</f>
        <v>2.0270000000000001</v>
      </c>
      <c r="L555" s="286">
        <f t="shared" si="33"/>
        <v>1.7772000000000001</v>
      </c>
      <c r="M555" s="291"/>
      <c r="N555" s="291"/>
      <c r="O555" s="286">
        <f>IF(IFERROR(INDEX('Both teabags AfterDry'!$D$3:$D$900,MATCH(J555,'Both teabags AfterDry'!$A$3:$A$900,0)),"")="","",(IFERROR(INDEX('Both teabags AfterDry'!$D$3:$D$900,MATCH(J555,'Both teabags AfterDry'!$A$3:$A$900,0)),"")))</f>
        <v>0.86890000000000001</v>
      </c>
      <c r="P555" s="286">
        <f t="shared" si="34"/>
        <v>0.71829999999999994</v>
      </c>
      <c r="Q555" s="291"/>
      <c r="R555" s="291"/>
      <c r="S555" s="287">
        <f>'Dry_Litterbag Placem_Collection'!E116</f>
        <v>42939</v>
      </c>
      <c r="T555" s="287">
        <f>IF('Dry_Litterbag Placem_Collection'!G116="","",'Dry_Litterbag Placem_Collection'!G116)</f>
        <v>43008</v>
      </c>
      <c r="U555" s="288">
        <f t="shared" si="32"/>
        <v>69</v>
      </c>
      <c r="V555" s="286">
        <f t="shared" si="35"/>
        <v>1.0589000000000002</v>
      </c>
      <c r="W555" s="286"/>
      <c r="X555" s="289">
        <f>IFERROR(INDEX(Rainfall_Dry!$O$2:$O$217,MATCH(B555, Rainfall_Dry!$A$2:$A$217,0)),"")</f>
        <v>136.27214243</v>
      </c>
      <c r="Y555" s="270">
        <v>27.96</v>
      </c>
      <c r="Z555" s="270">
        <v>4.9200000000000017</v>
      </c>
      <c r="AA555" s="270">
        <v>67.12</v>
      </c>
      <c r="AB555" s="271" t="s">
        <v>2688</v>
      </c>
      <c r="AC555" s="270">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f>IFERROR(AVERAGE('Dry_Litterbag Placem_Collection'!O116,'Dry_Litterbag Placem_Collection'!R116),"")</f>
        <v>12.1</v>
      </c>
      <c r="AI555" s="290">
        <f>IFERROR(AVERAGE('Dry_Litterbag Placem_Collection'!N116,'Dry_Litterbag Placem_Collection'!Q116),"")</f>
        <v>28.1</v>
      </c>
      <c r="AJ555" s="289">
        <f>INDEX(Coordinates!$B$2:$B$197,MATCH(G555,Coordinates!$J$2:$J$197,0))</f>
        <v>-2.348716976</v>
      </c>
      <c r="AK555" s="289">
        <f>INDEX(Coordinates!$C$2:$C$197,MATCH(G555,Coordinates!$J$2:$J$197,0))</f>
        <v>34.051484989999999</v>
      </c>
      <c r="AL555" s="289" t="str">
        <f>IF(ISNUMBER(SEARCH("C", 'Dry_Litterbag Placem_Collection'!U116)),"YES","")</f>
        <v/>
      </c>
      <c r="AM555" s="289" t="str">
        <f>IF(ISNUMBER(SEARCH("H", 'Dry_Litterbag Placem_Collection'!U116)),"YES","")</f>
        <v/>
      </c>
      <c r="AN555" s="289" t="str">
        <f>IF(ISNUMBER(SEARCH("R", 'Dry_Litterbag Placem_Collection'!U116)),"YES","")</f>
        <v/>
      </c>
    </row>
    <row r="556" spans="1:40" ht="15" customHeight="1">
      <c r="A556" s="281" t="s">
        <v>2677</v>
      </c>
      <c r="B556" s="282">
        <f>'Dry_Litterbag Placem_Collection'!A117</f>
        <v>115</v>
      </c>
      <c r="C556" s="282" t="str">
        <f>'Dry_Litterbag Placem_Collection'!B117</f>
        <v xml:space="preserve">Mwantimba
</v>
      </c>
      <c r="D556" s="282" t="s">
        <v>2677</v>
      </c>
      <c r="E556" s="282" t="s">
        <v>2678</v>
      </c>
      <c r="F556" s="282">
        <v>3</v>
      </c>
      <c r="G556" s="283" t="str">
        <f>'Dry_Litterbag Placem_Collection'!C117</f>
        <v>Wet_Ag3_T3</v>
      </c>
      <c r="H556" s="293" t="s">
        <v>3672</v>
      </c>
      <c r="I556" s="285" t="s">
        <v>1147</v>
      </c>
      <c r="J556" s="282" t="str">
        <f>IF(ISBLANK('Dry_Litterbag Placem_Collection'!L117),"","G"&amp;""&amp;'Dry_Litterbag Placem_Collection'!L117)</f>
        <v>G873</v>
      </c>
      <c r="K556" s="286">
        <f>IFERROR(INDEX('Green_rooibos initial weight'!$C$5:$C$1749,MATCH(J556, 'Green_rooibos initial weight'!$A$5:$A$1749,0)),"")</f>
        <v>2.0089999999999999</v>
      </c>
      <c r="L556" s="286">
        <f t="shared" si="33"/>
        <v>1.7591999999999999</v>
      </c>
      <c r="M556" s="291"/>
      <c r="N556" s="291"/>
      <c r="O556" s="286">
        <f>IF(IFERROR(INDEX('Both teabags AfterDry'!$D$3:$D$900,MATCH(J556,'Both teabags AfterDry'!$A$3:$A$900,0)),"")="","",(IFERROR(INDEX('Both teabags AfterDry'!$D$3:$D$900,MATCH(J556,'Both teabags AfterDry'!$A$3:$A$900,0)),"")))</f>
        <v>0.68469999999999998</v>
      </c>
      <c r="P556" s="286">
        <f t="shared" si="34"/>
        <v>0.53410000000000002</v>
      </c>
      <c r="Q556" s="291"/>
      <c r="R556" s="291"/>
      <c r="S556" s="287">
        <f>'Dry_Litterbag Placem_Collection'!E117</f>
        <v>42939</v>
      </c>
      <c r="T556" s="287">
        <f>IF('Dry_Litterbag Placem_Collection'!G117="","",'Dry_Litterbag Placem_Collection'!G117)</f>
        <v>43008</v>
      </c>
      <c r="U556" s="288">
        <f t="shared" si="32"/>
        <v>69</v>
      </c>
      <c r="V556" s="286">
        <f t="shared" si="35"/>
        <v>1.2250999999999999</v>
      </c>
      <c r="W556" s="286"/>
      <c r="X556" s="289">
        <f>IFERROR(INDEX(Rainfall_Dry!$O$2:$O$217,MATCH(B556, Rainfall_Dry!$A$2:$A$217,0)),"")</f>
        <v>136.27214243</v>
      </c>
      <c r="Y556" s="270">
        <v>27.96</v>
      </c>
      <c r="Z556" s="270">
        <v>4.9200000000000017</v>
      </c>
      <c r="AA556" s="270">
        <v>67.12</v>
      </c>
      <c r="AB556" s="271" t="s">
        <v>2688</v>
      </c>
      <c r="AC556" s="270">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f>IFERROR(AVERAGE('Dry_Litterbag Placem_Collection'!O117,'Dry_Litterbag Placem_Collection'!R117),"")</f>
        <v>6.9</v>
      </c>
      <c r="AI556" s="290">
        <f>IFERROR(AVERAGE('Dry_Litterbag Placem_Collection'!N117,'Dry_Litterbag Placem_Collection'!Q117),"")</f>
        <v>28.95</v>
      </c>
      <c r="AJ556" s="289">
        <f>INDEX(Coordinates!$B$2:$B$197,MATCH(G556,Coordinates!$J$2:$J$197,0))</f>
        <v>-2.3487800079999999</v>
      </c>
      <c r="AK556" s="289">
        <f>INDEX(Coordinates!$C$2:$C$197,MATCH(G556,Coordinates!$J$2:$J$197,0))</f>
        <v>34.051495969999998</v>
      </c>
      <c r="AL556" s="289" t="str">
        <f>IF(ISNUMBER(SEARCH("C", 'Dry_Litterbag Placem_Collection'!U117)),"YES","")</f>
        <v/>
      </c>
      <c r="AM556" s="289" t="str">
        <f>IF(ISNUMBER(SEARCH("H", 'Dry_Litterbag Placem_Collection'!U117)),"YES","")</f>
        <v/>
      </c>
      <c r="AN556" s="289" t="str">
        <f>IF(ISNUMBER(SEARCH("R", 'Dry_Litterbag Placem_Collection'!U117)),"YES","")</f>
        <v/>
      </c>
    </row>
    <row r="557" spans="1:40" ht="15" customHeight="1">
      <c r="A557" s="281" t="s">
        <v>2677</v>
      </c>
      <c r="B557" s="282">
        <f>'Dry_Litterbag Placem_Collection'!A118</f>
        <v>116</v>
      </c>
      <c r="C557" s="282" t="str">
        <f>'Dry_Litterbag Placem_Collection'!B118</f>
        <v xml:space="preserve">Mwantimba
</v>
      </c>
      <c r="D557" s="282" t="s">
        <v>2677</v>
      </c>
      <c r="E557" s="282" t="s">
        <v>2678</v>
      </c>
      <c r="F557" s="282">
        <v>3</v>
      </c>
      <c r="G557" s="283" t="str">
        <f>'Dry_Litterbag Placem_Collection'!C118</f>
        <v>Wet_Ag3_T4</v>
      </c>
      <c r="H557" s="293" t="s">
        <v>3672</v>
      </c>
      <c r="I557" s="285" t="s">
        <v>1147</v>
      </c>
      <c r="J557" s="282" t="str">
        <f>IF(ISBLANK('Dry_Litterbag Placem_Collection'!L118),"","G"&amp;""&amp;'Dry_Litterbag Placem_Collection'!L118)</f>
        <v>G206</v>
      </c>
      <c r="K557" s="286">
        <f>IFERROR(INDEX('Green_rooibos initial weight'!$C$5:$C$1749,MATCH(J557, 'Green_rooibos initial weight'!$A$5:$A$1749,0)),"")</f>
        <v>2.0249999999999999</v>
      </c>
      <c r="L557" s="286">
        <f t="shared" si="33"/>
        <v>1.7751999999999999</v>
      </c>
      <c r="M557" s="291"/>
      <c r="N557" s="291"/>
      <c r="O557" s="286">
        <f>IF(IFERROR(INDEX('Both teabags AfterDry'!$D$3:$D$900,MATCH(J557,'Both teabags AfterDry'!$A$3:$A$900,0)),"")="","",(IFERROR(INDEX('Both teabags AfterDry'!$D$3:$D$900,MATCH(J557,'Both teabags AfterDry'!$A$3:$A$900,0)),"")))</f>
        <v>0.75260000000000005</v>
      </c>
      <c r="P557" s="286">
        <f t="shared" si="34"/>
        <v>0.60200000000000009</v>
      </c>
      <c r="Q557" s="291"/>
      <c r="R557" s="291"/>
      <c r="S557" s="287">
        <f>'Dry_Litterbag Placem_Collection'!E118</f>
        <v>42939</v>
      </c>
      <c r="T557" s="287">
        <f>IF('Dry_Litterbag Placem_Collection'!G118="","",'Dry_Litterbag Placem_Collection'!G118)</f>
        <v>43008</v>
      </c>
      <c r="U557" s="288">
        <f t="shared" si="32"/>
        <v>69</v>
      </c>
      <c r="V557" s="286">
        <f t="shared" si="35"/>
        <v>1.1731999999999998</v>
      </c>
      <c r="W557" s="286"/>
      <c r="X557" s="289">
        <f>IFERROR(INDEX(Rainfall_Dry!$O$2:$O$217,MATCH(B557, Rainfall_Dry!$A$2:$A$217,0)),"")</f>
        <v>136.27214243</v>
      </c>
      <c r="Y557" s="270">
        <v>27.96</v>
      </c>
      <c r="Z557" s="270">
        <v>4.9200000000000017</v>
      </c>
      <c r="AA557" s="270">
        <v>67.12</v>
      </c>
      <c r="AB557" s="271" t="s">
        <v>2688</v>
      </c>
      <c r="AC557" s="270">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f>IFERROR(AVERAGE('Dry_Litterbag Placem_Collection'!O118,'Dry_Litterbag Placem_Collection'!R118),"")</f>
        <v>8.65</v>
      </c>
      <c r="AI557" s="290">
        <f>IFERROR(AVERAGE('Dry_Litterbag Placem_Collection'!N118,'Dry_Litterbag Placem_Collection'!Q118),"")</f>
        <v>29.799999999999997</v>
      </c>
      <c r="AJ557" s="289">
        <f>INDEX(Coordinates!$B$2:$B$197,MATCH(G557,Coordinates!$J$2:$J$197,0))</f>
        <v>-2.3488120270000001</v>
      </c>
      <c r="AK557" s="289">
        <f>INDEX(Coordinates!$C$2:$C$197,MATCH(G557,Coordinates!$J$2:$J$197,0))</f>
        <v>34.05146697</v>
      </c>
      <c r="AL557" s="289" t="str">
        <f>IF(ISNUMBER(SEARCH("C", 'Dry_Litterbag Placem_Collection'!U118)),"YES","")</f>
        <v/>
      </c>
      <c r="AM557" s="289" t="str">
        <f>IF(ISNUMBER(SEARCH("H", 'Dry_Litterbag Placem_Collection'!U118)),"YES","")</f>
        <v/>
      </c>
      <c r="AN557" s="289" t="str">
        <f>IF(ISNUMBER(SEARCH("R", 'Dry_Litterbag Placem_Collection'!U118)),"YES","")</f>
        <v/>
      </c>
    </row>
    <row r="558" spans="1:40" ht="15" customHeight="1">
      <c r="A558" s="281" t="s">
        <v>2677</v>
      </c>
      <c r="B558" s="282">
        <f>'Dry_Litterbag Placem_Collection'!A119</f>
        <v>117</v>
      </c>
      <c r="C558" s="282" t="str">
        <f>'Dry_Litterbag Placem_Collection'!B119</f>
        <v xml:space="preserve">Mwantimba
</v>
      </c>
      <c r="D558" s="282" t="s">
        <v>2677</v>
      </c>
      <c r="E558" s="282" t="s">
        <v>2678</v>
      </c>
      <c r="F558" s="282">
        <v>3</v>
      </c>
      <c r="G558" s="283" t="str">
        <f>'Dry_Litterbag Placem_Collection'!C119</f>
        <v>Wet_Ag3_T5</v>
      </c>
      <c r="H558" s="293" t="s">
        <v>3672</v>
      </c>
      <c r="I558" s="285" t="s">
        <v>1147</v>
      </c>
      <c r="J558" s="282" t="str">
        <f>IF(ISBLANK('Dry_Litterbag Placem_Collection'!L119),"","G"&amp;""&amp;'Dry_Litterbag Placem_Collection'!L119)</f>
        <v>G163</v>
      </c>
      <c r="K558" s="286">
        <f>IFERROR(INDEX('Green_rooibos initial weight'!$C$5:$C$1749,MATCH(J558, 'Green_rooibos initial weight'!$A$5:$A$1749,0)),"")</f>
        <v>2.04</v>
      </c>
      <c r="L558" s="286">
        <f t="shared" si="33"/>
        <v>1.7902</v>
      </c>
      <c r="M558" s="291"/>
      <c r="N558" s="291"/>
      <c r="O558" s="286" t="str">
        <f>IF(IFERROR(INDEX('Both teabags AfterDry'!$D$3:$D$900,MATCH(J558,'Both teabags AfterDry'!$A$3:$A$900,0)),"")="","",(IFERROR(INDEX('Both teabags AfterDry'!$D$3:$D$900,MATCH(J558,'Both teabags AfterDry'!$A$3:$A$900,0)),"")))</f>
        <v/>
      </c>
      <c r="P558" s="286" t="str">
        <f t="shared" si="34"/>
        <v/>
      </c>
      <c r="Q558" s="291"/>
      <c r="R558" s="291"/>
      <c r="S558" s="287">
        <f>'Dry_Litterbag Placem_Collection'!E119</f>
        <v>42939</v>
      </c>
      <c r="T558" s="287">
        <f>IF('Dry_Litterbag Placem_Collection'!G119="","",'Dry_Litterbag Placem_Collection'!G119)</f>
        <v>43008</v>
      </c>
      <c r="U558" s="288">
        <f t="shared" si="32"/>
        <v>69</v>
      </c>
      <c r="V558" s="286" t="str">
        <f t="shared" si="35"/>
        <v/>
      </c>
      <c r="W558" s="286"/>
      <c r="X558" s="289">
        <f>IFERROR(INDEX(Rainfall_Dry!$O$2:$O$217,MATCH(B558, Rainfall_Dry!$A$2:$A$217,0)),"")</f>
        <v>136.27214243</v>
      </c>
      <c r="Y558" s="270">
        <v>27.96</v>
      </c>
      <c r="Z558" s="270">
        <v>4.9200000000000017</v>
      </c>
      <c r="AA558" s="270">
        <v>67.12</v>
      </c>
      <c r="AB558" s="271" t="s">
        <v>2688</v>
      </c>
      <c r="AC558" s="270">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f>IFERROR(AVERAGE('Dry_Litterbag Placem_Collection'!O119,'Dry_Litterbag Placem_Collection'!R119),"")</f>
        <v>10.149999999999999</v>
      </c>
      <c r="AI558" s="290">
        <f>IFERROR(AVERAGE('Dry_Litterbag Placem_Collection'!N119,'Dry_Litterbag Placem_Collection'!Q119),"")</f>
        <v>29.05</v>
      </c>
      <c r="AJ558" s="289">
        <f>INDEX(Coordinates!$B$2:$B$197,MATCH(G558,Coordinates!$J$2:$J$197,0))</f>
        <v>-2.348814961</v>
      </c>
      <c r="AK558" s="289">
        <f>INDEX(Coordinates!$C$2:$C$197,MATCH(G558,Coordinates!$J$2:$J$197,0))</f>
        <v>34.051439979999998</v>
      </c>
      <c r="AL558" s="289" t="str">
        <f>IF(ISNUMBER(SEARCH("C", 'Dry_Litterbag Placem_Collection'!U119)),"YES","")</f>
        <v/>
      </c>
      <c r="AM558" s="289" t="str">
        <f>IF(ISNUMBER(SEARCH("H", 'Dry_Litterbag Placem_Collection'!U119)),"YES","")</f>
        <v/>
      </c>
      <c r="AN558" s="289" t="str">
        <f>IF(ISNUMBER(SEARCH("R", 'Dry_Litterbag Placem_Collection'!U119)),"YES","")</f>
        <v/>
      </c>
    </row>
    <row r="559" spans="1:40" ht="15" customHeight="1">
      <c r="A559" s="281" t="s">
        <v>2677</v>
      </c>
      <c r="B559" s="282">
        <f>'Dry_Litterbag Placem_Collection'!A120</f>
        <v>118</v>
      </c>
      <c r="C559" s="282" t="str">
        <f>'Dry_Litterbag Placem_Collection'!B120</f>
        <v xml:space="preserve">Mwantimba
</v>
      </c>
      <c r="D559" s="282" t="s">
        <v>2677</v>
      </c>
      <c r="E559" s="282" t="s">
        <v>2678</v>
      </c>
      <c r="F559" s="282">
        <v>3</v>
      </c>
      <c r="G559" s="283" t="str">
        <f>'Dry_Litterbag Placem_Collection'!C120</f>
        <v>Wet_Ag3_T6</v>
      </c>
      <c r="H559" s="293" t="s">
        <v>3672</v>
      </c>
      <c r="I559" s="285" t="s">
        <v>1147</v>
      </c>
      <c r="J559" s="282" t="str">
        <f>IF(ISBLANK('Dry_Litterbag Placem_Collection'!L120),"","G"&amp;""&amp;'Dry_Litterbag Placem_Collection'!L120)</f>
        <v>G83</v>
      </c>
      <c r="K559" s="286">
        <f>IFERROR(INDEX('Green_rooibos initial weight'!$C$5:$C$1749,MATCH(J559, 'Green_rooibos initial weight'!$A$5:$A$1749,0)),"")</f>
        <v>2.0209999999999999</v>
      </c>
      <c r="L559" s="286">
        <f t="shared" si="33"/>
        <v>1.7711999999999999</v>
      </c>
      <c r="M559" s="291"/>
      <c r="N559" s="291"/>
      <c r="O559" s="286">
        <f>IF(IFERROR(INDEX('Both teabags AfterDry'!$D$3:$D$900,MATCH(J559,'Both teabags AfterDry'!$A$3:$A$900,0)),"")="","",(IFERROR(INDEX('Both teabags AfterDry'!$D$3:$D$900,MATCH(J559,'Both teabags AfterDry'!$A$3:$A$900,0)),"")))</f>
        <v>0.81779999999999997</v>
      </c>
      <c r="P559" s="286">
        <f t="shared" si="34"/>
        <v>0.66720000000000002</v>
      </c>
      <c r="Q559" s="291"/>
      <c r="R559" s="291"/>
      <c r="S559" s="287">
        <f>'Dry_Litterbag Placem_Collection'!E120</f>
        <v>42939</v>
      </c>
      <c r="T559" s="287">
        <f>IF('Dry_Litterbag Placem_Collection'!G120="","",'Dry_Litterbag Placem_Collection'!G120)</f>
        <v>43008</v>
      </c>
      <c r="U559" s="288">
        <f t="shared" si="32"/>
        <v>69</v>
      </c>
      <c r="V559" s="286">
        <f t="shared" si="35"/>
        <v>1.1039999999999999</v>
      </c>
      <c r="W559" s="286"/>
      <c r="X559" s="289">
        <f>IFERROR(INDEX(Rainfall_Dry!$O$2:$O$217,MATCH(B559, Rainfall_Dry!$A$2:$A$217,0)),"")</f>
        <v>136.27214243</v>
      </c>
      <c r="Y559" s="270">
        <v>27.96</v>
      </c>
      <c r="Z559" s="270">
        <v>4.9200000000000017</v>
      </c>
      <c r="AA559" s="270">
        <v>67.12</v>
      </c>
      <c r="AB559" s="271" t="s">
        <v>2688</v>
      </c>
      <c r="AC559" s="270">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f>IFERROR(AVERAGE('Dry_Litterbag Placem_Collection'!O120,'Dry_Litterbag Placem_Collection'!R120),"")</f>
        <v>7.8000000000000007</v>
      </c>
      <c r="AI559" s="290">
        <f>IFERROR(AVERAGE('Dry_Litterbag Placem_Collection'!N120,'Dry_Litterbag Placem_Collection'!Q120),"")</f>
        <v>28.25</v>
      </c>
      <c r="AJ559" s="289">
        <f>INDEX(Coordinates!$B$2:$B$197,MATCH(G559,Coordinates!$J$2:$J$197,0))</f>
        <v>-2.3488729629999998</v>
      </c>
      <c r="AK559" s="289">
        <f>INDEX(Coordinates!$C$2:$C$197,MATCH(G559,Coordinates!$J$2:$J$197,0))</f>
        <v>34.051454980000003</v>
      </c>
      <c r="AL559" s="289" t="str">
        <f>IF(ISNUMBER(SEARCH("C", 'Dry_Litterbag Placem_Collection'!U120)),"YES","")</f>
        <v/>
      </c>
      <c r="AM559" s="289" t="str">
        <f>IF(ISNUMBER(SEARCH("H", 'Dry_Litterbag Placem_Collection'!U120)),"YES","")</f>
        <v/>
      </c>
      <c r="AN559" s="289" t="str">
        <f>IF(ISNUMBER(SEARCH("R", 'Dry_Litterbag Placem_Collection'!U120)),"YES","")</f>
        <v>YES</v>
      </c>
    </row>
    <row r="560" spans="1:40" ht="15" customHeight="1">
      <c r="A560" s="281" t="s">
        <v>2677</v>
      </c>
      <c r="B560" s="282">
        <f>'Dry_Litterbag Placem_Collection'!A121</f>
        <v>119</v>
      </c>
      <c r="C560" s="282" t="str">
        <f>'Dry_Litterbag Placem_Collection'!B121</f>
        <v xml:space="preserve">Mwantimba
</v>
      </c>
      <c r="D560" s="282" t="s">
        <v>2677</v>
      </c>
      <c r="E560" s="282" t="s">
        <v>2678</v>
      </c>
      <c r="F560" s="282">
        <v>3</v>
      </c>
      <c r="G560" s="283" t="str">
        <f>'Dry_Litterbag Placem_Collection'!C121</f>
        <v>Wet_Ag3_T7</v>
      </c>
      <c r="H560" s="293" t="s">
        <v>3672</v>
      </c>
      <c r="I560" s="285" t="s">
        <v>1147</v>
      </c>
      <c r="J560" s="282" t="str">
        <f>IF(ISBLANK('Dry_Litterbag Placem_Collection'!L121),"","G"&amp;""&amp;'Dry_Litterbag Placem_Collection'!L121)</f>
        <v>G159</v>
      </c>
      <c r="K560" s="286">
        <f>IFERROR(INDEX('Green_rooibos initial weight'!$C$5:$C$1749,MATCH(J560, 'Green_rooibos initial weight'!$A$5:$A$1749,0)),"")</f>
        <v>2.1419999999999999</v>
      </c>
      <c r="L560" s="286">
        <f t="shared" si="33"/>
        <v>1.8921999999999999</v>
      </c>
      <c r="M560" s="291"/>
      <c r="N560" s="291"/>
      <c r="O560" s="286">
        <f>IF(IFERROR(INDEX('Both teabags AfterDry'!$D$3:$D$900,MATCH(J560,'Both teabags AfterDry'!$A$3:$A$900,0)),"")="","",(IFERROR(INDEX('Both teabags AfterDry'!$D$3:$D$900,MATCH(J560,'Both teabags AfterDry'!$A$3:$A$900,0)),"")))</f>
        <v>0.76990000000000003</v>
      </c>
      <c r="P560" s="286">
        <f t="shared" si="34"/>
        <v>0.61929999999999996</v>
      </c>
      <c r="Q560" s="291"/>
      <c r="R560" s="291"/>
      <c r="S560" s="287">
        <f>'Dry_Litterbag Placem_Collection'!E121</f>
        <v>42939</v>
      </c>
      <c r="T560" s="287">
        <f>IF('Dry_Litterbag Placem_Collection'!G121="","",'Dry_Litterbag Placem_Collection'!G121)</f>
        <v>43008</v>
      </c>
      <c r="U560" s="288">
        <f t="shared" si="32"/>
        <v>69</v>
      </c>
      <c r="V560" s="286">
        <f t="shared" si="35"/>
        <v>1.2728999999999999</v>
      </c>
      <c r="W560" s="286"/>
      <c r="X560" s="289">
        <f>IFERROR(INDEX(Rainfall_Dry!$O$2:$O$217,MATCH(B560, Rainfall_Dry!$A$2:$A$217,0)),"")</f>
        <v>136.27214243</v>
      </c>
      <c r="Y560" s="270">
        <v>27.96</v>
      </c>
      <c r="Z560" s="270">
        <v>4.9200000000000017</v>
      </c>
      <c r="AA560" s="270">
        <v>67.12</v>
      </c>
      <c r="AB560" s="271" t="s">
        <v>2688</v>
      </c>
      <c r="AC560" s="270">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f>IFERROR(AVERAGE('Dry_Litterbag Placem_Collection'!O121,'Dry_Litterbag Placem_Collection'!R121),"")</f>
        <v>10.050000000000001</v>
      </c>
      <c r="AI560" s="290">
        <f>IFERROR(AVERAGE('Dry_Litterbag Placem_Collection'!N121,'Dry_Litterbag Placem_Collection'!Q121),"")</f>
        <v>27.95</v>
      </c>
      <c r="AJ560" s="289">
        <f>INDEX(Coordinates!$B$2:$B$197,MATCH(G560,Coordinates!$J$2:$J$197,0))</f>
        <v>-2.3488589659999999</v>
      </c>
      <c r="AK560" s="289">
        <f>INDEX(Coordinates!$C$2:$C$197,MATCH(G560,Coordinates!$J$2:$J$197,0))</f>
        <v>34.051389010000001</v>
      </c>
      <c r="AL560" s="289" t="str">
        <f>IF(ISNUMBER(SEARCH("C", 'Dry_Litterbag Placem_Collection'!U121)),"YES","")</f>
        <v/>
      </c>
      <c r="AM560" s="289" t="str">
        <f>IF(ISNUMBER(SEARCH("H", 'Dry_Litterbag Placem_Collection'!U121)),"YES","")</f>
        <v/>
      </c>
      <c r="AN560" s="289" t="str">
        <f>IF(ISNUMBER(SEARCH("R", 'Dry_Litterbag Placem_Collection'!U121)),"YES","")</f>
        <v>YES</v>
      </c>
    </row>
    <row r="561" spans="1:40" ht="15" customHeight="1">
      <c r="A561" s="281" t="s">
        <v>2677</v>
      </c>
      <c r="B561" s="282">
        <f>'Dry_Litterbag Placem_Collection'!A122</f>
        <v>120</v>
      </c>
      <c r="C561" s="282" t="str">
        <f>'Dry_Litterbag Placem_Collection'!B122</f>
        <v xml:space="preserve">Mwantimba
</v>
      </c>
      <c r="D561" s="282" t="s">
        <v>2677</v>
      </c>
      <c r="E561" s="282" t="s">
        <v>2678</v>
      </c>
      <c r="F561" s="282">
        <v>3</v>
      </c>
      <c r="G561" s="283" t="str">
        <f>'Dry_Litterbag Placem_Collection'!C122</f>
        <v>Wet_Ag3_T8</v>
      </c>
      <c r="H561" s="293" t="s">
        <v>3672</v>
      </c>
      <c r="I561" s="285" t="s">
        <v>1147</v>
      </c>
      <c r="J561" s="282" t="str">
        <f>IF(ISBLANK('Dry_Litterbag Placem_Collection'!L122),"","G"&amp;""&amp;'Dry_Litterbag Placem_Collection'!L122)</f>
        <v/>
      </c>
      <c r="K561" s="286" t="str">
        <f>IFERROR(INDEX('Green_rooibos initial weight'!$C$5:$C$1749,MATCH(J561, 'Green_rooibos initial weight'!$A$5:$A$1749,0)),"")</f>
        <v/>
      </c>
      <c r="L561" s="286" t="str">
        <f t="shared" si="33"/>
        <v/>
      </c>
      <c r="M561" s="291"/>
      <c r="N561" s="291"/>
      <c r="O561" s="286" t="str">
        <f>IF(IFERROR(INDEX('Both teabags AfterDry'!$D$3:$D$900,MATCH(J561,'Both teabags AfterDry'!$A$3:$A$900,0)),"")="","",(IFERROR(INDEX('Both teabags AfterDry'!$D$3:$D$900,MATCH(J561,'Both teabags AfterDry'!$A$3:$A$900,0)),"")))</f>
        <v/>
      </c>
      <c r="P561" s="286" t="str">
        <f t="shared" si="34"/>
        <v/>
      </c>
      <c r="Q561" s="291"/>
      <c r="R561" s="291"/>
      <c r="S561" s="287">
        <f>'Dry_Litterbag Placem_Collection'!E122</f>
        <v>0</v>
      </c>
      <c r="T561" s="287" t="str">
        <f>IF('Dry_Litterbag Placem_Collection'!G122="","",'Dry_Litterbag Placem_Collection'!G122)</f>
        <v/>
      </c>
      <c r="U561" s="288" t="str">
        <f t="shared" si="32"/>
        <v/>
      </c>
      <c r="V561" s="286" t="str">
        <f t="shared" si="35"/>
        <v/>
      </c>
      <c r="W561" s="286"/>
      <c r="X561" s="289" t="str">
        <f>IFERROR(INDEX(Rainfall_Dry!$O$2:$O$217,MATCH(B561, Rainfall_Dry!$A$2:$A$217,0)),"")</f>
        <v/>
      </c>
      <c r="Y561" s="270">
        <v>27.96</v>
      </c>
      <c r="Z561" s="270">
        <v>4.9200000000000017</v>
      </c>
      <c r="AA561" s="270">
        <v>67.12</v>
      </c>
      <c r="AB561" s="271" t="s">
        <v>2688</v>
      </c>
      <c r="AC561" s="270">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t="str">
        <f>IFERROR(AVERAGE('Dry_Litterbag Placem_Collection'!O122,'Dry_Litterbag Placem_Collection'!R122),"")</f>
        <v/>
      </c>
      <c r="AI561" s="290" t="str">
        <f>IFERROR(AVERAGE('Dry_Litterbag Placem_Collection'!N122,'Dry_Litterbag Placem_Collection'!Q122),"")</f>
        <v/>
      </c>
      <c r="AJ561" s="289">
        <f>INDEX(Coordinates!$B$2:$B$197,MATCH(G561,Coordinates!$J$2:$J$197,0))</f>
        <v>-2.3486449760000001</v>
      </c>
      <c r="AK561" s="289">
        <f>INDEX(Coordinates!$C$2:$C$197,MATCH(G561,Coordinates!$J$2:$J$197,0))</f>
        <v>34.051495969999998</v>
      </c>
      <c r="AL561" s="289" t="str">
        <f>IF(ISNUMBER(SEARCH("C", 'Dry_Litterbag Placem_Collection'!U122)),"YES","")</f>
        <v/>
      </c>
      <c r="AM561" s="289" t="str">
        <f>IF(ISNUMBER(SEARCH("H", 'Dry_Litterbag Placem_Collection'!U122)),"YES","")</f>
        <v/>
      </c>
      <c r="AN561" s="289" t="str">
        <f>IF(ISNUMBER(SEARCH("R", 'Dry_Litterbag Placem_Collection'!U122)),"YES","")</f>
        <v/>
      </c>
    </row>
    <row r="562" spans="1:40" ht="15" customHeight="1">
      <c r="A562" s="281" t="s">
        <v>2677</v>
      </c>
      <c r="B562" s="282">
        <f>'Dry_Litterbag Placem_Collection'!A123</f>
        <v>121</v>
      </c>
      <c r="C562" s="282" t="str">
        <f>'Dry_Litterbag Placem_Collection'!B123</f>
        <v xml:space="preserve">Mwantimba
</v>
      </c>
      <c r="D562" s="282" t="s">
        <v>2677</v>
      </c>
      <c r="E562" s="282" t="s">
        <v>2678</v>
      </c>
      <c r="F562" s="282">
        <v>4</v>
      </c>
      <c r="G562" s="283" t="str">
        <f>'Dry_Litterbag Placem_Collection'!C123</f>
        <v>Wet_Ag4_T1</v>
      </c>
      <c r="H562" s="293" t="s">
        <v>3672</v>
      </c>
      <c r="I562" s="285" t="s">
        <v>1147</v>
      </c>
      <c r="J562" s="282" t="str">
        <f>IF(ISBLANK('Dry_Litterbag Placem_Collection'!L123),"","G"&amp;""&amp;'Dry_Litterbag Placem_Collection'!L123)</f>
        <v>G16</v>
      </c>
      <c r="K562" s="286">
        <f>IFERROR(INDEX('Green_rooibos initial weight'!$C$5:$C$1749,MATCH(J562, 'Green_rooibos initial weight'!$A$5:$A$1749,0)),"")</f>
        <v>1.9410000000000001</v>
      </c>
      <c r="L562" s="286">
        <f t="shared" si="33"/>
        <v>1.6912</v>
      </c>
      <c r="M562" s="291"/>
      <c r="N562" s="291"/>
      <c r="O562" s="286" t="str">
        <f>IF(IFERROR(INDEX('Both teabags AfterDry'!$D$3:$D$900,MATCH(J562,'Both teabags AfterDry'!$A$3:$A$900,0)),"")="","",(IFERROR(INDEX('Both teabags AfterDry'!$D$3:$D$900,MATCH(J562,'Both teabags AfterDry'!$A$3:$A$900,0)),"")))</f>
        <v/>
      </c>
      <c r="P562" s="286" t="str">
        <f t="shared" si="34"/>
        <v/>
      </c>
      <c r="Q562" s="291"/>
      <c r="R562" s="291"/>
      <c r="S562" s="287">
        <f>'Dry_Litterbag Placem_Collection'!E123</f>
        <v>42939</v>
      </c>
      <c r="T562" s="287">
        <f>IF('Dry_Litterbag Placem_Collection'!G123="","",'Dry_Litterbag Placem_Collection'!G123)</f>
        <v>43008</v>
      </c>
      <c r="U562" s="288">
        <f t="shared" si="32"/>
        <v>69</v>
      </c>
      <c r="V562" s="286" t="str">
        <f t="shared" si="35"/>
        <v/>
      </c>
      <c r="W562" s="286"/>
      <c r="X562" s="289">
        <f>IFERROR(INDEX(Rainfall_Dry!$O$2:$O$217,MATCH(B562, Rainfall_Dry!$A$2:$A$217,0)),"")</f>
        <v>136.27214243</v>
      </c>
      <c r="Y562" s="270">
        <v>17.96</v>
      </c>
      <c r="Z562" s="270">
        <v>4.9199999999999982</v>
      </c>
      <c r="AA562" s="270">
        <v>77.12</v>
      </c>
      <c r="AB562" s="271" t="s">
        <v>2689</v>
      </c>
      <c r="AC562" s="270">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f>IFERROR(AVERAGE('Dry_Litterbag Placem_Collection'!O123,'Dry_Litterbag Placem_Collection'!R123),"")</f>
        <v>5.5</v>
      </c>
      <c r="AI562" s="290">
        <f>IFERROR(AVERAGE('Dry_Litterbag Placem_Collection'!N123,'Dry_Litterbag Placem_Collection'!Q123),"")</f>
        <v>29.1</v>
      </c>
      <c r="AJ562" s="289">
        <f>INDEX(Coordinates!$B$2:$B$197,MATCH(G562,Coordinates!$J$2:$J$197,0))</f>
        <v>-2.3492639789999998</v>
      </c>
      <c r="AK562" s="289">
        <f>INDEX(Coordinates!$C$2:$C$197,MATCH(G562,Coordinates!$J$2:$J$197,0))</f>
        <v>34.051464029999998</v>
      </c>
      <c r="AL562" s="289" t="str">
        <f>IF(ISNUMBER(SEARCH("C", 'Dry_Litterbag Placem_Collection'!U123)),"YES","")</f>
        <v/>
      </c>
      <c r="AM562" s="289" t="str">
        <f>IF(ISNUMBER(SEARCH("H", 'Dry_Litterbag Placem_Collection'!U123)),"YES","")</f>
        <v/>
      </c>
      <c r="AN562" s="289" t="str">
        <f>IF(ISNUMBER(SEARCH("R", 'Dry_Litterbag Placem_Collection'!U123)),"YES","")</f>
        <v/>
      </c>
    </row>
    <row r="563" spans="1:40" ht="15" customHeight="1">
      <c r="A563" s="281" t="s">
        <v>2677</v>
      </c>
      <c r="B563" s="282">
        <f>'Dry_Litterbag Placem_Collection'!A124</f>
        <v>122</v>
      </c>
      <c r="C563" s="282" t="str">
        <f>'Dry_Litterbag Placem_Collection'!B124</f>
        <v xml:space="preserve">Mwantimba
</v>
      </c>
      <c r="D563" s="282" t="s">
        <v>2677</v>
      </c>
      <c r="E563" s="282" t="s">
        <v>2678</v>
      </c>
      <c r="F563" s="282">
        <v>4</v>
      </c>
      <c r="G563" s="283" t="str">
        <f>'Dry_Litterbag Placem_Collection'!C124</f>
        <v>Wet_Ag4_T2</v>
      </c>
      <c r="H563" s="293" t="s">
        <v>3672</v>
      </c>
      <c r="I563" s="285" t="s">
        <v>1147</v>
      </c>
      <c r="J563" s="282" t="str">
        <f>IF(ISBLANK('Dry_Litterbag Placem_Collection'!L124),"","G"&amp;""&amp;'Dry_Litterbag Placem_Collection'!L124)</f>
        <v>G109</v>
      </c>
      <c r="K563" s="286">
        <f>IFERROR(INDEX('Green_rooibos initial weight'!$C$5:$C$1749,MATCH(J563, 'Green_rooibos initial weight'!$A$5:$A$1749,0)),"")</f>
        <v>1.992</v>
      </c>
      <c r="L563" s="286">
        <f t="shared" si="33"/>
        <v>1.7422</v>
      </c>
      <c r="M563" s="291"/>
      <c r="N563" s="291"/>
      <c r="O563" s="286">
        <f>IF(IFERROR(INDEX('Both teabags AfterDry'!$D$3:$D$900,MATCH(J563,'Both teabags AfterDry'!$A$3:$A$900,0)),"")="","",(IFERROR(INDEX('Both teabags AfterDry'!$D$3:$D$900,MATCH(J563,'Both teabags AfterDry'!$A$3:$A$900,0)),"")))</f>
        <v>0.67359999999999998</v>
      </c>
      <c r="P563" s="286">
        <f t="shared" si="34"/>
        <v>0.52299999999999991</v>
      </c>
      <c r="Q563" s="291"/>
      <c r="R563" s="291"/>
      <c r="S563" s="287">
        <f>'Dry_Litterbag Placem_Collection'!E124</f>
        <v>42939</v>
      </c>
      <c r="T563" s="287">
        <f>IF('Dry_Litterbag Placem_Collection'!G124="","",'Dry_Litterbag Placem_Collection'!G124)</f>
        <v>43008</v>
      </c>
      <c r="U563" s="288">
        <f t="shared" si="32"/>
        <v>69</v>
      </c>
      <c r="V563" s="286">
        <f t="shared" si="35"/>
        <v>1.2192000000000001</v>
      </c>
      <c r="W563" s="286"/>
      <c r="X563" s="289">
        <f>IFERROR(INDEX(Rainfall_Dry!$O$2:$O$217,MATCH(B563, Rainfall_Dry!$A$2:$A$217,0)),"")</f>
        <v>136.27214243</v>
      </c>
      <c r="Y563" s="270">
        <v>17.96</v>
      </c>
      <c r="Z563" s="270">
        <v>4.9199999999999982</v>
      </c>
      <c r="AA563" s="270">
        <v>77.12</v>
      </c>
      <c r="AB563" s="271" t="s">
        <v>2689</v>
      </c>
      <c r="AC563" s="270">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f>IFERROR(AVERAGE('Dry_Litterbag Placem_Collection'!O124,'Dry_Litterbag Placem_Collection'!R124),"")</f>
        <v>9.0500000000000007</v>
      </c>
      <c r="AI563" s="290">
        <f>IFERROR(AVERAGE('Dry_Litterbag Placem_Collection'!N124,'Dry_Litterbag Placem_Collection'!Q124),"")</f>
        <v>28.55</v>
      </c>
      <c r="AJ563" s="289">
        <f>INDEX(Coordinates!$B$2:$B$197,MATCH(G563,Coordinates!$J$2:$J$197,0))</f>
        <v>-2.34923196</v>
      </c>
      <c r="AK563" s="289">
        <f>INDEX(Coordinates!$C$2:$C$197,MATCH(G563,Coordinates!$J$2:$J$197,0))</f>
        <v>34.051422039999999</v>
      </c>
      <c r="AL563" s="289" t="str">
        <f>IF(ISNUMBER(SEARCH("C", 'Dry_Litterbag Placem_Collection'!U124)),"YES","")</f>
        <v/>
      </c>
      <c r="AM563" s="289" t="str">
        <f>IF(ISNUMBER(SEARCH("H", 'Dry_Litterbag Placem_Collection'!U124)),"YES","")</f>
        <v/>
      </c>
      <c r="AN563" s="289" t="str">
        <f>IF(ISNUMBER(SEARCH("R", 'Dry_Litterbag Placem_Collection'!U124)),"YES","")</f>
        <v/>
      </c>
    </row>
    <row r="564" spans="1:40" ht="15" customHeight="1">
      <c r="A564" s="281" t="s">
        <v>2677</v>
      </c>
      <c r="B564" s="282">
        <f>'Dry_Litterbag Placem_Collection'!A125</f>
        <v>123</v>
      </c>
      <c r="C564" s="282" t="str">
        <f>'Dry_Litterbag Placem_Collection'!B125</f>
        <v xml:space="preserve">Mwantimba
</v>
      </c>
      <c r="D564" s="282" t="s">
        <v>2677</v>
      </c>
      <c r="E564" s="282" t="s">
        <v>2678</v>
      </c>
      <c r="F564" s="282">
        <v>4</v>
      </c>
      <c r="G564" s="283" t="str">
        <f>'Dry_Litterbag Placem_Collection'!C125</f>
        <v>Wet_Ag4_T3</v>
      </c>
      <c r="H564" s="293" t="s">
        <v>3672</v>
      </c>
      <c r="I564" s="285" t="s">
        <v>1147</v>
      </c>
      <c r="J564" s="282" t="str">
        <f>IF(ISBLANK('Dry_Litterbag Placem_Collection'!L125),"","G"&amp;""&amp;'Dry_Litterbag Placem_Collection'!L125)</f>
        <v>G344</v>
      </c>
      <c r="K564" s="286">
        <f>IFERROR(INDEX('Green_rooibos initial weight'!$C$5:$C$1749,MATCH(J564, 'Green_rooibos initial weight'!$A$5:$A$1749,0)),"")</f>
        <v>1.93</v>
      </c>
      <c r="L564" s="286">
        <f t="shared" si="33"/>
        <v>1.6801999999999999</v>
      </c>
      <c r="M564" s="291"/>
      <c r="N564" s="291"/>
      <c r="O564" s="286">
        <f>IF(IFERROR(INDEX('Both teabags AfterDry'!$D$3:$D$900,MATCH(J564,'Both teabags AfterDry'!$A$3:$A$900,0)),"")="","",(IFERROR(INDEX('Both teabags AfterDry'!$D$3:$D$900,MATCH(J564,'Both teabags AfterDry'!$A$3:$A$900,0)),"")))</f>
        <v>0.78580000000000005</v>
      </c>
      <c r="P564" s="286">
        <f t="shared" si="34"/>
        <v>0.63519999999999999</v>
      </c>
      <c r="Q564" s="291"/>
      <c r="R564" s="291"/>
      <c r="S564" s="287">
        <f>'Dry_Litterbag Placem_Collection'!E125</f>
        <v>42939</v>
      </c>
      <c r="T564" s="287">
        <f>IF('Dry_Litterbag Placem_Collection'!G125="","",'Dry_Litterbag Placem_Collection'!G125)</f>
        <v>43008</v>
      </c>
      <c r="U564" s="288">
        <f t="shared" si="32"/>
        <v>69</v>
      </c>
      <c r="V564" s="286">
        <f t="shared" si="35"/>
        <v>1.0449999999999999</v>
      </c>
      <c r="W564" s="286"/>
      <c r="X564" s="289">
        <f>IFERROR(INDEX(Rainfall_Dry!$O$2:$O$217,MATCH(B564, Rainfall_Dry!$A$2:$A$217,0)),"")</f>
        <v>136.27214243</v>
      </c>
      <c r="Y564" s="270">
        <v>17.96</v>
      </c>
      <c r="Z564" s="270">
        <v>4.9199999999999982</v>
      </c>
      <c r="AA564" s="270">
        <v>77.12</v>
      </c>
      <c r="AB564" s="271" t="s">
        <v>2689</v>
      </c>
      <c r="AC564" s="270">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f>IFERROR(AVERAGE('Dry_Litterbag Placem_Collection'!O125,'Dry_Litterbag Placem_Collection'!R125),"")</f>
        <v>10.7</v>
      </c>
      <c r="AI564" s="290">
        <f>IFERROR(AVERAGE('Dry_Litterbag Placem_Collection'!N125,'Dry_Litterbag Placem_Collection'!Q125),"")</f>
        <v>27.1</v>
      </c>
      <c r="AJ564" s="289">
        <f>INDEX(Coordinates!$B$2:$B$197,MATCH(G564,Coordinates!$J$2:$J$197,0))</f>
        <v>-2.3492390009999999</v>
      </c>
      <c r="AK564" s="289">
        <f>INDEX(Coordinates!$C$2:$C$197,MATCH(G564,Coordinates!$J$2:$J$197,0))</f>
        <v>34.051304020000003</v>
      </c>
      <c r="AL564" s="289" t="str">
        <f>IF(ISNUMBER(SEARCH("C", 'Dry_Litterbag Placem_Collection'!U125)),"YES","")</f>
        <v/>
      </c>
      <c r="AM564" s="289" t="str">
        <f>IF(ISNUMBER(SEARCH("H", 'Dry_Litterbag Placem_Collection'!U125)),"YES","")</f>
        <v/>
      </c>
      <c r="AN564" s="289" t="str">
        <f>IF(ISNUMBER(SEARCH("R", 'Dry_Litterbag Placem_Collection'!U125)),"YES","")</f>
        <v/>
      </c>
    </row>
    <row r="565" spans="1:40" ht="15" customHeight="1">
      <c r="A565" s="281" t="s">
        <v>2677</v>
      </c>
      <c r="B565" s="282">
        <f>'Dry_Litterbag Placem_Collection'!A126</f>
        <v>124</v>
      </c>
      <c r="C565" s="282" t="str">
        <f>'Dry_Litterbag Placem_Collection'!B126</f>
        <v xml:space="preserve">Mwantimba
</v>
      </c>
      <c r="D565" s="282" t="s">
        <v>2677</v>
      </c>
      <c r="E565" s="282" t="s">
        <v>2678</v>
      </c>
      <c r="F565" s="282">
        <v>4</v>
      </c>
      <c r="G565" s="283" t="str">
        <f>'Dry_Litterbag Placem_Collection'!C126</f>
        <v>Wet_Ag4_T4</v>
      </c>
      <c r="H565" s="293" t="s">
        <v>3672</v>
      </c>
      <c r="I565" s="285" t="s">
        <v>1147</v>
      </c>
      <c r="J565" s="282" t="str">
        <f>IF(ISBLANK('Dry_Litterbag Placem_Collection'!L126),"","G"&amp;""&amp;'Dry_Litterbag Placem_Collection'!L126)</f>
        <v>G221</v>
      </c>
      <c r="K565" s="286">
        <f>IFERROR(INDEX('Green_rooibos initial weight'!$C$5:$C$1749,MATCH(J565, 'Green_rooibos initial weight'!$A$5:$A$1749,0)),"")</f>
        <v>2.004</v>
      </c>
      <c r="L565" s="286">
        <f t="shared" si="33"/>
        <v>1.7542</v>
      </c>
      <c r="M565" s="291"/>
      <c r="N565" s="291"/>
      <c r="O565" s="286">
        <f>IF(IFERROR(INDEX('Both teabags AfterDry'!$D$3:$D$900,MATCH(J565,'Both teabags AfterDry'!$A$3:$A$900,0)),"")="","",(IFERROR(INDEX('Both teabags AfterDry'!$D$3:$D$900,MATCH(J565,'Both teabags AfterDry'!$A$3:$A$900,0)),"")))</f>
        <v>0.66700000000000004</v>
      </c>
      <c r="P565" s="286">
        <f t="shared" si="34"/>
        <v>0.51639999999999997</v>
      </c>
      <c r="Q565" s="291"/>
      <c r="R565" s="291"/>
      <c r="S565" s="287">
        <f>'Dry_Litterbag Placem_Collection'!E126</f>
        <v>42939</v>
      </c>
      <c r="T565" s="287">
        <f>IF('Dry_Litterbag Placem_Collection'!G126="","",'Dry_Litterbag Placem_Collection'!G126)</f>
        <v>43008</v>
      </c>
      <c r="U565" s="288">
        <f t="shared" si="32"/>
        <v>69</v>
      </c>
      <c r="V565" s="286">
        <f t="shared" si="35"/>
        <v>1.2378</v>
      </c>
      <c r="W565" s="286"/>
      <c r="X565" s="289">
        <f>IFERROR(INDEX(Rainfall_Dry!$O$2:$O$217,MATCH(B565, Rainfall_Dry!$A$2:$A$217,0)),"")</f>
        <v>136.27214243</v>
      </c>
      <c r="Y565" s="270">
        <v>17.96</v>
      </c>
      <c r="Z565" s="270">
        <v>4.9199999999999982</v>
      </c>
      <c r="AA565" s="270">
        <v>77.12</v>
      </c>
      <c r="AB565" s="271" t="s">
        <v>2689</v>
      </c>
      <c r="AC565" s="270">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f>IFERROR(AVERAGE('Dry_Litterbag Placem_Collection'!O126,'Dry_Litterbag Placem_Collection'!R126),"")</f>
        <v>9.15</v>
      </c>
      <c r="AI565" s="290">
        <f>IFERROR(AVERAGE('Dry_Litterbag Placem_Collection'!N126,'Dry_Litterbag Placem_Collection'!Q126),"")</f>
        <v>28.05</v>
      </c>
      <c r="AJ565" s="289">
        <f>INDEX(Coordinates!$B$2:$B$197,MATCH(G565,Coordinates!$J$2:$J$197,0))</f>
        <v>-2.3492799889999998</v>
      </c>
      <c r="AK565" s="289">
        <f>INDEX(Coordinates!$C$2:$C$197,MATCH(G565,Coordinates!$J$2:$J$197,0))</f>
        <v>34.051280970000001</v>
      </c>
      <c r="AL565" s="289" t="str">
        <f>IF(ISNUMBER(SEARCH("C", 'Dry_Litterbag Placem_Collection'!U126)),"YES","")</f>
        <v/>
      </c>
      <c r="AM565" s="289" t="str">
        <f>IF(ISNUMBER(SEARCH("H", 'Dry_Litterbag Placem_Collection'!U126)),"YES","")</f>
        <v/>
      </c>
      <c r="AN565" s="289" t="str">
        <f>IF(ISNUMBER(SEARCH("R", 'Dry_Litterbag Placem_Collection'!U126)),"YES","")</f>
        <v/>
      </c>
    </row>
    <row r="566" spans="1:40" ht="15" customHeight="1">
      <c r="A566" s="281" t="s">
        <v>2677</v>
      </c>
      <c r="B566" s="282">
        <f>'Dry_Litterbag Placem_Collection'!A127</f>
        <v>125</v>
      </c>
      <c r="C566" s="282" t="str">
        <f>'Dry_Litterbag Placem_Collection'!B127</f>
        <v xml:space="preserve">Mwantimba
</v>
      </c>
      <c r="D566" s="282" t="s">
        <v>2677</v>
      </c>
      <c r="E566" s="282" t="s">
        <v>2678</v>
      </c>
      <c r="F566" s="282">
        <v>4</v>
      </c>
      <c r="G566" s="283" t="str">
        <f>'Dry_Litterbag Placem_Collection'!C127</f>
        <v>Wet_Ag4_T5</v>
      </c>
      <c r="H566" s="293" t="s">
        <v>3672</v>
      </c>
      <c r="I566" s="285" t="s">
        <v>1147</v>
      </c>
      <c r="J566" s="282" t="str">
        <f>IF(ISBLANK('Dry_Litterbag Placem_Collection'!L127),"","G"&amp;""&amp;'Dry_Litterbag Placem_Collection'!L127)</f>
        <v>G757</v>
      </c>
      <c r="K566" s="286">
        <f>IFERROR(INDEX('Green_rooibos initial weight'!$C$5:$C$1749,MATCH(J566, 'Green_rooibos initial weight'!$A$5:$A$1749,0)),"")</f>
        <v>2.0670000000000002</v>
      </c>
      <c r="L566" s="286">
        <f t="shared" si="33"/>
        <v>1.8172000000000001</v>
      </c>
      <c r="M566" s="291"/>
      <c r="N566" s="291"/>
      <c r="O566" s="286">
        <f>IF(IFERROR(INDEX('Both teabags AfterDry'!$D$3:$D$900,MATCH(J566,'Both teabags AfterDry'!$A$3:$A$900,0)),"")="","",(IFERROR(INDEX('Both teabags AfterDry'!$D$3:$D$900,MATCH(J566,'Both teabags AfterDry'!$A$3:$A$900,0)),"")))</f>
        <v>0.92230000000000001</v>
      </c>
      <c r="P566" s="286">
        <f t="shared" si="34"/>
        <v>0.77170000000000005</v>
      </c>
      <c r="Q566" s="291"/>
      <c r="R566" s="291"/>
      <c r="S566" s="287">
        <f>'Dry_Litterbag Placem_Collection'!E127</f>
        <v>42939</v>
      </c>
      <c r="T566" s="287">
        <f>IF('Dry_Litterbag Placem_Collection'!G127="","",'Dry_Litterbag Placem_Collection'!G127)</f>
        <v>43008</v>
      </c>
      <c r="U566" s="288">
        <f t="shared" si="32"/>
        <v>69</v>
      </c>
      <c r="V566" s="286">
        <f t="shared" si="35"/>
        <v>1.0455000000000001</v>
      </c>
      <c r="W566" s="286"/>
      <c r="X566" s="289">
        <f>IFERROR(INDEX(Rainfall_Dry!$O$2:$O$217,MATCH(B566, Rainfall_Dry!$A$2:$A$217,0)),"")</f>
        <v>136.27214243</v>
      </c>
      <c r="Y566" s="270">
        <v>17.96</v>
      </c>
      <c r="Z566" s="270">
        <v>4.9199999999999982</v>
      </c>
      <c r="AA566" s="270">
        <v>77.12</v>
      </c>
      <c r="AB566" s="271" t="s">
        <v>2689</v>
      </c>
      <c r="AC566" s="270">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f>IFERROR(AVERAGE('Dry_Litterbag Placem_Collection'!O127,'Dry_Litterbag Placem_Collection'!R127),"")</f>
        <v>10.85</v>
      </c>
      <c r="AI566" s="290">
        <f>IFERROR(AVERAGE('Dry_Litterbag Placem_Collection'!N127,'Dry_Litterbag Placem_Collection'!Q127),"")</f>
        <v>28.05</v>
      </c>
      <c r="AJ566" s="289">
        <f>INDEX(Coordinates!$B$2:$B$197,MATCH(G566,Coordinates!$J$2:$J$197,0))</f>
        <v>-2.3493320400000002</v>
      </c>
      <c r="AK566" s="289">
        <f>INDEX(Coordinates!$C$2:$C$197,MATCH(G566,Coordinates!$J$2:$J$197,0))</f>
        <v>34.051321960000003</v>
      </c>
      <c r="AL566" s="289" t="str">
        <f>IF(ISNUMBER(SEARCH("C", 'Dry_Litterbag Placem_Collection'!U127)),"YES","")</f>
        <v/>
      </c>
      <c r="AM566" s="289" t="str">
        <f>IF(ISNUMBER(SEARCH("H", 'Dry_Litterbag Placem_Collection'!U127)),"YES","")</f>
        <v/>
      </c>
      <c r="AN566" s="289" t="str">
        <f>IF(ISNUMBER(SEARCH("R", 'Dry_Litterbag Placem_Collection'!U127)),"YES","")</f>
        <v/>
      </c>
    </row>
    <row r="567" spans="1:40" ht="15" customHeight="1">
      <c r="A567" s="281" t="s">
        <v>2677</v>
      </c>
      <c r="B567" s="282">
        <f>'Dry_Litterbag Placem_Collection'!A128</f>
        <v>126</v>
      </c>
      <c r="C567" s="282" t="str">
        <f>'Dry_Litterbag Placem_Collection'!B128</f>
        <v xml:space="preserve">Mwantimba
</v>
      </c>
      <c r="D567" s="282" t="s">
        <v>2677</v>
      </c>
      <c r="E567" s="282" t="s">
        <v>2678</v>
      </c>
      <c r="F567" s="282">
        <v>4</v>
      </c>
      <c r="G567" s="283" t="str">
        <f>'Dry_Litterbag Placem_Collection'!C128</f>
        <v>Wet_Ag4_T6</v>
      </c>
      <c r="H567" s="293" t="s">
        <v>3672</v>
      </c>
      <c r="I567" s="285" t="s">
        <v>1147</v>
      </c>
      <c r="J567" s="282" t="str">
        <f>IF(ISBLANK('Dry_Litterbag Placem_Collection'!L128),"","G"&amp;""&amp;'Dry_Litterbag Placem_Collection'!L128)</f>
        <v/>
      </c>
      <c r="K567" s="286" t="str">
        <f>IFERROR(INDEX('Green_rooibos initial weight'!$C$5:$C$1749,MATCH(J567, 'Green_rooibos initial weight'!$A$5:$A$1749,0)),"")</f>
        <v/>
      </c>
      <c r="L567" s="286" t="str">
        <f t="shared" si="33"/>
        <v/>
      </c>
      <c r="M567" s="291"/>
      <c r="N567" s="291"/>
      <c r="O567" s="286" t="str">
        <f>IF(IFERROR(INDEX('Both teabags AfterDry'!$D$3:$D$900,MATCH(J567,'Both teabags AfterDry'!$A$3:$A$900,0)),"")="","",(IFERROR(INDEX('Both teabags AfterDry'!$D$3:$D$900,MATCH(J567,'Both teabags AfterDry'!$A$3:$A$900,0)),"")))</f>
        <v/>
      </c>
      <c r="P567" s="286" t="str">
        <f t="shared" si="34"/>
        <v/>
      </c>
      <c r="Q567" s="291"/>
      <c r="R567" s="291"/>
      <c r="S567" s="287">
        <f>'Dry_Litterbag Placem_Collection'!E128</f>
        <v>0</v>
      </c>
      <c r="T567" s="287" t="str">
        <f>IF('Dry_Litterbag Placem_Collection'!G128="","",'Dry_Litterbag Placem_Collection'!G128)</f>
        <v/>
      </c>
      <c r="U567" s="288" t="str">
        <f t="shared" si="32"/>
        <v/>
      </c>
      <c r="V567" s="286" t="str">
        <f t="shared" si="35"/>
        <v/>
      </c>
      <c r="W567" s="286"/>
      <c r="X567" s="289" t="str">
        <f>IFERROR(INDEX(Rainfall_Dry!$O$2:$O$217,MATCH(B567, Rainfall_Dry!$A$2:$A$217,0)),"")</f>
        <v/>
      </c>
      <c r="Y567" s="270">
        <v>17.96</v>
      </c>
      <c r="Z567" s="270">
        <v>4.9199999999999982</v>
      </c>
      <c r="AA567" s="270">
        <v>77.12</v>
      </c>
      <c r="AB567" s="271" t="s">
        <v>2689</v>
      </c>
      <c r="AC567" s="270">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t="str">
        <f>IFERROR(AVERAGE('Dry_Litterbag Placem_Collection'!O128,'Dry_Litterbag Placem_Collection'!R128),"")</f>
        <v/>
      </c>
      <c r="AI567" s="290" t="str">
        <f>IFERROR(AVERAGE('Dry_Litterbag Placem_Collection'!N128,'Dry_Litterbag Placem_Collection'!Q128),"")</f>
        <v/>
      </c>
      <c r="AJ567" s="289">
        <f>INDEX(Coordinates!$B$2:$B$197,MATCH(G567,Coordinates!$J$2:$J$197,0))</f>
        <v>-2.3493509829999999</v>
      </c>
      <c r="AK567" s="289">
        <f>INDEX(Coordinates!$C$2:$C$197,MATCH(G567,Coordinates!$J$2:$J$197,0))</f>
        <v>34.051332019999997</v>
      </c>
      <c r="AL567" s="289" t="str">
        <f>IF(ISNUMBER(SEARCH("C", 'Dry_Litterbag Placem_Collection'!U128)),"YES","")</f>
        <v/>
      </c>
      <c r="AM567" s="289" t="str">
        <f>IF(ISNUMBER(SEARCH("H", 'Dry_Litterbag Placem_Collection'!U128)),"YES","")</f>
        <v/>
      </c>
      <c r="AN567" s="289" t="str">
        <f>IF(ISNUMBER(SEARCH("R", 'Dry_Litterbag Placem_Collection'!U128)),"YES","")</f>
        <v/>
      </c>
    </row>
    <row r="568" spans="1:40" ht="15" customHeight="1">
      <c r="A568" s="281" t="s">
        <v>2677</v>
      </c>
      <c r="B568" s="282">
        <f>'Dry_Litterbag Placem_Collection'!A129</f>
        <v>127</v>
      </c>
      <c r="C568" s="282" t="str">
        <f>'Dry_Litterbag Placem_Collection'!B129</f>
        <v xml:space="preserve">Mwantimba
</v>
      </c>
      <c r="D568" s="282" t="s">
        <v>2677</v>
      </c>
      <c r="E568" s="282" t="s">
        <v>2678</v>
      </c>
      <c r="F568" s="282">
        <v>4</v>
      </c>
      <c r="G568" s="283" t="str">
        <f>'Dry_Litterbag Placem_Collection'!C129</f>
        <v>Wet_Ag4_T7</v>
      </c>
      <c r="H568" s="293" t="s">
        <v>3672</v>
      </c>
      <c r="I568" s="285" t="s">
        <v>1147</v>
      </c>
      <c r="J568" s="282" t="str">
        <f>IF(ISBLANK('Dry_Litterbag Placem_Collection'!L129),"","G"&amp;""&amp;'Dry_Litterbag Placem_Collection'!L129)</f>
        <v>G96</v>
      </c>
      <c r="K568" s="286">
        <f>IFERROR(INDEX('Green_rooibos initial weight'!$C$5:$C$1749,MATCH(J568, 'Green_rooibos initial weight'!$A$5:$A$1749,0)),"")</f>
        <v>2.2349999999999999</v>
      </c>
      <c r="L568" s="286">
        <f t="shared" si="33"/>
        <v>1.9851999999999999</v>
      </c>
      <c r="M568" s="291"/>
      <c r="N568" s="291"/>
      <c r="O568" s="286">
        <f>IF(IFERROR(INDEX('Both teabags AfterDry'!$D$3:$D$900,MATCH(J568,'Both teabags AfterDry'!$A$3:$A$900,0)),"")="","",(IFERROR(INDEX('Both teabags AfterDry'!$D$3:$D$900,MATCH(J568,'Both teabags AfterDry'!$A$3:$A$900,0)),"")))</f>
        <v>0.77790000000000004</v>
      </c>
      <c r="P568" s="286">
        <f t="shared" si="34"/>
        <v>0.62729999999999997</v>
      </c>
      <c r="Q568" s="291"/>
      <c r="R568" s="291"/>
      <c r="S568" s="287">
        <f>'Dry_Litterbag Placem_Collection'!E129</f>
        <v>42939</v>
      </c>
      <c r="T568" s="287">
        <f>IF('Dry_Litterbag Placem_Collection'!G129="","",'Dry_Litterbag Placem_Collection'!G129)</f>
        <v>43008</v>
      </c>
      <c r="U568" s="288">
        <f t="shared" si="32"/>
        <v>69</v>
      </c>
      <c r="V568" s="286">
        <f t="shared" si="35"/>
        <v>1.3578999999999999</v>
      </c>
      <c r="W568" s="286"/>
      <c r="X568" s="289">
        <f>IFERROR(INDEX(Rainfall_Dry!$O$2:$O$217,MATCH(B568, Rainfall_Dry!$A$2:$A$217,0)),"")</f>
        <v>136.27214243</v>
      </c>
      <c r="Y568" s="270">
        <v>17.96</v>
      </c>
      <c r="Z568" s="270">
        <v>4.9199999999999982</v>
      </c>
      <c r="AA568" s="270">
        <v>77.12</v>
      </c>
      <c r="AB568" s="271" t="s">
        <v>2689</v>
      </c>
      <c r="AC568" s="270">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f>IFERROR(AVERAGE('Dry_Litterbag Placem_Collection'!O129,'Dry_Litterbag Placem_Collection'!R129),"")</f>
        <v>9.6999999999999993</v>
      </c>
      <c r="AI568" s="290">
        <f>IFERROR(AVERAGE('Dry_Litterbag Placem_Collection'!N129,'Dry_Litterbag Placem_Collection'!Q129),"")</f>
        <v>28.1</v>
      </c>
      <c r="AJ568" s="289">
        <f>INDEX(Coordinates!$B$2:$B$197,MATCH(G568,Coordinates!$J$2:$J$197,0))</f>
        <v>-2.3491850219999999</v>
      </c>
      <c r="AK568" s="289">
        <f>INDEX(Coordinates!$C$2:$C$197,MATCH(G568,Coordinates!$J$2:$J$197,0))</f>
        <v>34.051264959999997</v>
      </c>
      <c r="AL568" s="289" t="str">
        <f>IF(ISNUMBER(SEARCH("C", 'Dry_Litterbag Placem_Collection'!U129)),"YES","")</f>
        <v/>
      </c>
      <c r="AM568" s="289" t="str">
        <f>IF(ISNUMBER(SEARCH("H", 'Dry_Litterbag Placem_Collection'!U129)),"YES","")</f>
        <v/>
      </c>
      <c r="AN568" s="289" t="str">
        <f>IF(ISNUMBER(SEARCH("R", 'Dry_Litterbag Placem_Collection'!U129)),"YES","")</f>
        <v>YES</v>
      </c>
    </row>
    <row r="569" spans="1:40" ht="15" customHeight="1">
      <c r="A569" s="281" t="s">
        <v>2677</v>
      </c>
      <c r="B569" s="282">
        <f>'Dry_Litterbag Placem_Collection'!A130</f>
        <v>128</v>
      </c>
      <c r="C569" s="282" t="str">
        <f>'Dry_Litterbag Placem_Collection'!B130</f>
        <v xml:space="preserve">Mwantimba
</v>
      </c>
      <c r="D569" s="282" t="s">
        <v>2677</v>
      </c>
      <c r="E569" s="282" t="s">
        <v>2678</v>
      </c>
      <c r="F569" s="282">
        <v>4</v>
      </c>
      <c r="G569" s="283" t="str">
        <f>'Dry_Litterbag Placem_Collection'!C130</f>
        <v>Wet_Ag4_T8</v>
      </c>
      <c r="H569" s="293" t="s">
        <v>3672</v>
      </c>
      <c r="I569" s="285" t="s">
        <v>1147</v>
      </c>
      <c r="J569" s="282" t="str">
        <f>IF(ISBLANK('Dry_Litterbag Placem_Collection'!L130),"","G"&amp;""&amp;'Dry_Litterbag Placem_Collection'!L130)</f>
        <v>G134</v>
      </c>
      <c r="K569" s="286">
        <f>IFERROR(INDEX('Green_rooibos initial weight'!$C$5:$C$1749,MATCH(J569, 'Green_rooibos initial weight'!$A$5:$A$1749,0)),"")</f>
        <v>2.0089999999999999</v>
      </c>
      <c r="L569" s="286">
        <f t="shared" si="33"/>
        <v>1.7591999999999999</v>
      </c>
      <c r="M569" s="291"/>
      <c r="N569" s="291"/>
      <c r="O569" s="286">
        <f>IF(IFERROR(INDEX('Both teabags AfterDry'!$D$3:$D$900,MATCH(J569,'Both teabags AfterDry'!$A$3:$A$900,0)),"")="","",(IFERROR(INDEX('Both teabags AfterDry'!$D$3:$D$900,MATCH(J569,'Both teabags AfterDry'!$A$3:$A$900,0)),"")))</f>
        <v>0.82289999999999996</v>
      </c>
      <c r="P569" s="286">
        <f t="shared" si="34"/>
        <v>0.6722999999999999</v>
      </c>
      <c r="Q569" s="291"/>
      <c r="R569" s="291"/>
      <c r="S569" s="287">
        <f>'Dry_Litterbag Placem_Collection'!E130</f>
        <v>42939</v>
      </c>
      <c r="T569" s="287">
        <f>IF('Dry_Litterbag Placem_Collection'!G130="","",'Dry_Litterbag Placem_Collection'!G130)</f>
        <v>43008</v>
      </c>
      <c r="U569" s="288">
        <f t="shared" si="32"/>
        <v>69</v>
      </c>
      <c r="V569" s="286">
        <f t="shared" si="35"/>
        <v>1.0869</v>
      </c>
      <c r="W569" s="286"/>
      <c r="X569" s="289">
        <f>IFERROR(INDEX(Rainfall_Dry!$O$2:$O$217,MATCH(B569, Rainfall_Dry!$A$2:$A$217,0)),"")</f>
        <v>136.27214243</v>
      </c>
      <c r="Y569" s="270">
        <v>17.96</v>
      </c>
      <c r="Z569" s="270">
        <v>4.9199999999999982</v>
      </c>
      <c r="AA569" s="270">
        <v>77.12</v>
      </c>
      <c r="AB569" s="271" t="s">
        <v>2689</v>
      </c>
      <c r="AC569" s="270">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f>IFERROR(AVERAGE('Dry_Litterbag Placem_Collection'!O130,'Dry_Litterbag Placem_Collection'!R130),"")</f>
        <v>8.4499999999999993</v>
      </c>
      <c r="AI569" s="290">
        <f>IFERROR(AVERAGE('Dry_Litterbag Placem_Collection'!N130,'Dry_Litterbag Placem_Collection'!Q130),"")</f>
        <v>161.75</v>
      </c>
      <c r="AJ569" s="289">
        <f>INDEX(Coordinates!$B$2:$B$197,MATCH(G569,Coordinates!$J$2:$J$197,0))</f>
        <v>-2.3493099960000001</v>
      </c>
      <c r="AK569" s="289">
        <f>INDEX(Coordinates!$C$2:$C$197,MATCH(G569,Coordinates!$J$2:$J$197,0))</f>
        <v>34.05141802</v>
      </c>
      <c r="AL569" s="289" t="str">
        <f>IF(ISNUMBER(SEARCH("C", 'Dry_Litterbag Placem_Collection'!U130)),"YES","")</f>
        <v/>
      </c>
      <c r="AM569" s="289" t="str">
        <f>IF(ISNUMBER(SEARCH("H", 'Dry_Litterbag Placem_Collection'!U130)),"YES","")</f>
        <v/>
      </c>
      <c r="AN569" s="289" t="str">
        <f>IF(ISNUMBER(SEARCH("R", 'Dry_Litterbag Placem_Collection'!U130)),"YES","")</f>
        <v/>
      </c>
    </row>
    <row r="570" spans="1:40" ht="15" customHeight="1">
      <c r="A570" s="281" t="s">
        <v>2677</v>
      </c>
      <c r="B570" s="282">
        <f>'Dry_Litterbag Placem_Collection'!A131</f>
        <v>129</v>
      </c>
      <c r="C570" s="282" t="str">
        <f>'Dry_Litterbag Placem_Collection'!B131</f>
        <v xml:space="preserve">Mwantimba
</v>
      </c>
      <c r="D570" s="282" t="s">
        <v>2677</v>
      </c>
      <c r="E570" s="282" t="s">
        <v>20</v>
      </c>
      <c r="F570" s="282">
        <v>1</v>
      </c>
      <c r="G570" s="283" t="str">
        <f>'Dry_Litterbag Placem_Collection'!C131</f>
        <v>Wet_P1_T1</v>
      </c>
      <c r="H570" s="293" t="s">
        <v>3672</v>
      </c>
      <c r="I570" s="285" t="s">
        <v>1147</v>
      </c>
      <c r="J570" s="282" t="str">
        <f>IF(ISBLANK('Dry_Litterbag Placem_Collection'!L131),"","G"&amp;""&amp;'Dry_Litterbag Placem_Collection'!L131)</f>
        <v>G671</v>
      </c>
      <c r="K570" s="286">
        <f>IFERROR(INDEX('Green_rooibos initial weight'!$C$5:$C$1749,MATCH(J570, 'Green_rooibos initial weight'!$A$5:$A$1749,0)),"")</f>
        <v>2.0510000000000002</v>
      </c>
      <c r="L570" s="286">
        <f t="shared" si="33"/>
        <v>1.8012000000000001</v>
      </c>
      <c r="M570" s="291"/>
      <c r="N570" s="291"/>
      <c r="O570" s="286">
        <f>IF(IFERROR(INDEX('Both teabags AfterDry'!$D$3:$D$900,MATCH(J570,'Both teabags AfterDry'!$A$3:$A$900,0)),"")="","",(IFERROR(INDEX('Both teabags AfterDry'!$D$3:$D$900,MATCH(J570,'Both teabags AfterDry'!$A$3:$A$900,0)),"")))</f>
        <v>0.68540000000000001</v>
      </c>
      <c r="P570" s="286">
        <f t="shared" si="34"/>
        <v>0.53479999999999994</v>
      </c>
      <c r="Q570" s="291"/>
      <c r="R570" s="291"/>
      <c r="S570" s="287">
        <f>'Dry_Litterbag Placem_Collection'!E131</f>
        <v>42939</v>
      </c>
      <c r="T570" s="287">
        <f>IF('Dry_Litterbag Placem_Collection'!G131="","",'Dry_Litterbag Placem_Collection'!G131)</f>
        <v>43008</v>
      </c>
      <c r="U570" s="288">
        <f t="shared" si="32"/>
        <v>69</v>
      </c>
      <c r="V570" s="286">
        <f t="shared" si="35"/>
        <v>1.2664000000000002</v>
      </c>
      <c r="W570" s="286"/>
      <c r="X570" s="289">
        <f>IFERROR(INDEX(Rainfall_Dry!$O$2:$O$217,MATCH(B570, Rainfall_Dry!$A$2:$A$217,0)),"")</f>
        <v>136.27214243</v>
      </c>
      <c r="Y570" s="270">
        <v>31.214836424255054</v>
      </c>
      <c r="Z570" s="270">
        <v>11.377370285476141</v>
      </c>
      <c r="AA570" s="270">
        <v>57.407793290268799</v>
      </c>
      <c r="AB570" s="271" t="s">
        <v>2688</v>
      </c>
      <c r="AC570" s="270">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f>IFERROR(AVERAGE('Dry_Litterbag Placem_Collection'!O131,'Dry_Litterbag Placem_Collection'!R131),"")</f>
        <v>11.8</v>
      </c>
      <c r="AI570" s="290">
        <f>IFERROR(AVERAGE('Dry_Litterbag Placem_Collection'!N131,'Dry_Litterbag Placem_Collection'!Q131),"")</f>
        <v>29.05</v>
      </c>
      <c r="AJ570" s="289">
        <f>INDEX(Coordinates!$B$2:$B$197,MATCH(G570,Coordinates!$J$2:$J$197,0))</f>
        <v>-2.3503360249999998</v>
      </c>
      <c r="AK570" s="289">
        <f>INDEX(Coordinates!$C$2:$C$197,MATCH(G570,Coordinates!$J$2:$J$197,0))</f>
        <v>34.049662009999999</v>
      </c>
      <c r="AL570" s="289" t="str">
        <f>IF(ISNUMBER(SEARCH("C", 'Dry_Litterbag Placem_Collection'!U131)),"YES","")</f>
        <v/>
      </c>
      <c r="AM570" s="289" t="str">
        <f>IF(ISNUMBER(SEARCH("H", 'Dry_Litterbag Placem_Collection'!U131)),"YES","")</f>
        <v/>
      </c>
      <c r="AN570" s="289" t="str">
        <f>IF(ISNUMBER(SEARCH("R", 'Dry_Litterbag Placem_Collection'!U131)),"YES","")</f>
        <v/>
      </c>
    </row>
    <row r="571" spans="1:40" ht="15" customHeight="1">
      <c r="A571" s="281" t="s">
        <v>2677</v>
      </c>
      <c r="B571" s="282">
        <f>'Dry_Litterbag Placem_Collection'!A132</f>
        <v>130</v>
      </c>
      <c r="C571" s="282" t="str">
        <f>'Dry_Litterbag Placem_Collection'!B132</f>
        <v xml:space="preserve">Mwantimba
</v>
      </c>
      <c r="D571" s="282" t="s">
        <v>2677</v>
      </c>
      <c r="E571" s="282" t="s">
        <v>20</v>
      </c>
      <c r="F571" s="282">
        <v>1</v>
      </c>
      <c r="G571" s="283" t="str">
        <f>'Dry_Litterbag Placem_Collection'!C132</f>
        <v>Wet_P1_T2</v>
      </c>
      <c r="H571" s="293" t="s">
        <v>3672</v>
      </c>
      <c r="I571" s="285" t="s">
        <v>1147</v>
      </c>
      <c r="J571" s="282" t="str">
        <f>IF(ISBLANK('Dry_Litterbag Placem_Collection'!L132),"","G"&amp;""&amp;'Dry_Litterbag Placem_Collection'!L132)</f>
        <v>G400</v>
      </c>
      <c r="K571" s="286">
        <f>IFERROR(INDEX('Green_rooibos initial weight'!$C$5:$C$1749,MATCH(J571, 'Green_rooibos initial weight'!$A$5:$A$1749,0)),"")</f>
        <v>2.0089999999999999</v>
      </c>
      <c r="L571" s="286">
        <f t="shared" si="33"/>
        <v>1.7591999999999999</v>
      </c>
      <c r="M571" s="291"/>
      <c r="N571" s="291"/>
      <c r="O571" s="286">
        <f>IF(IFERROR(INDEX('Both teabags AfterDry'!$D$3:$D$900,MATCH(J571,'Both teabags AfterDry'!$A$3:$A$900,0)),"")="","",(IFERROR(INDEX('Both teabags AfterDry'!$D$3:$D$900,MATCH(J571,'Both teabags AfterDry'!$A$3:$A$900,0)),"")))</f>
        <v>0.86</v>
      </c>
      <c r="P571" s="286">
        <f t="shared" si="34"/>
        <v>0.70940000000000003</v>
      </c>
      <c r="Q571" s="291"/>
      <c r="R571" s="291"/>
      <c r="S571" s="287">
        <f>'Dry_Litterbag Placem_Collection'!E132</f>
        <v>42939</v>
      </c>
      <c r="T571" s="287">
        <f>IF('Dry_Litterbag Placem_Collection'!G132="","",'Dry_Litterbag Placem_Collection'!G132)</f>
        <v>43008</v>
      </c>
      <c r="U571" s="288">
        <f t="shared" si="32"/>
        <v>69</v>
      </c>
      <c r="V571" s="286">
        <f t="shared" si="35"/>
        <v>1.0497999999999998</v>
      </c>
      <c r="W571" s="286"/>
      <c r="X571" s="289">
        <f>IFERROR(INDEX(Rainfall_Dry!$O$2:$O$217,MATCH(B571, Rainfall_Dry!$A$2:$A$217,0)),"")</f>
        <v>136.27214243</v>
      </c>
      <c r="Y571" s="270">
        <v>31.214836424255054</v>
      </c>
      <c r="Z571" s="270">
        <v>11.377370285476141</v>
      </c>
      <c r="AA571" s="270">
        <v>57.407793290268799</v>
      </c>
      <c r="AB571" s="271" t="s">
        <v>2688</v>
      </c>
      <c r="AC571" s="270">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f>IFERROR(AVERAGE('Dry_Litterbag Placem_Collection'!O132,'Dry_Litterbag Placem_Collection'!R132),"")</f>
        <v>8.9499999999999993</v>
      </c>
      <c r="AI571" s="290">
        <f>IFERROR(AVERAGE('Dry_Litterbag Placem_Collection'!N132,'Dry_Litterbag Placem_Collection'!Q132),"")</f>
        <v>28.55</v>
      </c>
      <c r="AJ571" s="289">
        <f>INDEX(Coordinates!$B$2:$B$197,MATCH(G571,Coordinates!$J$2:$J$197,0))</f>
        <v>-2.3503729889999998</v>
      </c>
      <c r="AK571" s="289">
        <f>INDEX(Coordinates!$C$2:$C$197,MATCH(G571,Coordinates!$J$2:$J$197,0))</f>
        <v>34.049626969999998</v>
      </c>
      <c r="AL571" s="289" t="str">
        <f>IF(ISNUMBER(SEARCH("C", 'Dry_Litterbag Placem_Collection'!U132)),"YES","")</f>
        <v/>
      </c>
      <c r="AM571" s="289" t="str">
        <f>IF(ISNUMBER(SEARCH("H", 'Dry_Litterbag Placem_Collection'!U132)),"YES","")</f>
        <v/>
      </c>
      <c r="AN571" s="289" t="str">
        <f>IF(ISNUMBER(SEARCH("R", 'Dry_Litterbag Placem_Collection'!U132)),"YES","")</f>
        <v>YES</v>
      </c>
    </row>
    <row r="572" spans="1:40" ht="15" customHeight="1">
      <c r="A572" s="281" t="s">
        <v>2677</v>
      </c>
      <c r="B572" s="282">
        <f>'Dry_Litterbag Placem_Collection'!A133</f>
        <v>131</v>
      </c>
      <c r="C572" s="282" t="str">
        <f>'Dry_Litterbag Placem_Collection'!B133</f>
        <v xml:space="preserve">Mwantimba
</v>
      </c>
      <c r="D572" s="282" t="s">
        <v>2677</v>
      </c>
      <c r="E572" s="282" t="s">
        <v>20</v>
      </c>
      <c r="F572" s="282">
        <v>1</v>
      </c>
      <c r="G572" s="283" t="str">
        <f>'Dry_Litterbag Placem_Collection'!C133</f>
        <v>Wet_P1_T3</v>
      </c>
      <c r="H572" s="293" t="s">
        <v>3672</v>
      </c>
      <c r="I572" s="285" t="s">
        <v>1147</v>
      </c>
      <c r="J572" s="282" t="str">
        <f>IF(ISBLANK('Dry_Litterbag Placem_Collection'!L133),"","G"&amp;""&amp;'Dry_Litterbag Placem_Collection'!L133)</f>
        <v>G48</v>
      </c>
      <c r="K572" s="286">
        <f>IFERROR(INDEX('Green_rooibos initial weight'!$C$5:$C$1749,MATCH(J572, 'Green_rooibos initial weight'!$A$5:$A$1749,0)),"")</f>
        <v>2.0590000000000002</v>
      </c>
      <c r="L572" s="286">
        <f t="shared" si="33"/>
        <v>1.8092000000000001</v>
      </c>
      <c r="M572" s="291"/>
      <c r="N572" s="291"/>
      <c r="O572" s="286">
        <f>IF(IFERROR(INDEX('Both teabags AfterDry'!$D$3:$D$900,MATCH(J572,'Both teabags AfterDry'!$A$3:$A$900,0)),"")="","",(IFERROR(INDEX('Both teabags AfterDry'!$D$3:$D$900,MATCH(J572,'Both teabags AfterDry'!$A$3:$A$900,0)),"")))</f>
        <v>0.84750000000000003</v>
      </c>
      <c r="P572" s="286">
        <f t="shared" si="34"/>
        <v>0.69690000000000007</v>
      </c>
      <c r="Q572" s="291"/>
      <c r="R572" s="291"/>
      <c r="S572" s="287">
        <f>'Dry_Litterbag Placem_Collection'!E133</f>
        <v>42939</v>
      </c>
      <c r="T572" s="287">
        <f>IF('Dry_Litterbag Placem_Collection'!G133="","",'Dry_Litterbag Placem_Collection'!G133)</f>
        <v>43008</v>
      </c>
      <c r="U572" s="288">
        <f t="shared" si="32"/>
        <v>69</v>
      </c>
      <c r="V572" s="286">
        <f t="shared" si="35"/>
        <v>1.1123000000000001</v>
      </c>
      <c r="W572" s="286"/>
      <c r="X572" s="289">
        <f>IFERROR(INDEX(Rainfall_Dry!$O$2:$O$217,MATCH(B572, Rainfall_Dry!$A$2:$A$217,0)),"")</f>
        <v>136.27214243</v>
      </c>
      <c r="Y572" s="270">
        <v>31.214836424255054</v>
      </c>
      <c r="Z572" s="270">
        <v>11.377370285476141</v>
      </c>
      <c r="AA572" s="270">
        <v>57.407793290268799</v>
      </c>
      <c r="AB572" s="271" t="s">
        <v>2688</v>
      </c>
      <c r="AC572" s="270">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f>IFERROR(AVERAGE('Dry_Litterbag Placem_Collection'!O133,'Dry_Litterbag Placem_Collection'!R133),"")</f>
        <v>8.9499999999999993</v>
      </c>
      <c r="AI572" s="290">
        <f>IFERROR(AVERAGE('Dry_Litterbag Placem_Collection'!N133,'Dry_Litterbag Placem_Collection'!Q133),"")</f>
        <v>28.6</v>
      </c>
      <c r="AJ572" s="289">
        <f>INDEX(Coordinates!$B$2:$B$197,MATCH(G572,Coordinates!$J$2:$J$197,0))</f>
        <v>-2.3503259660000002</v>
      </c>
      <c r="AK572" s="289">
        <f>INDEX(Coordinates!$C$2:$C$197,MATCH(G572,Coordinates!$J$2:$J$197,0))</f>
        <v>34.049616999999998</v>
      </c>
      <c r="AL572" s="289" t="str">
        <f>IF(ISNUMBER(SEARCH("C", 'Dry_Litterbag Placem_Collection'!U133)),"YES","")</f>
        <v/>
      </c>
      <c r="AM572" s="289" t="str">
        <f>IF(ISNUMBER(SEARCH("H", 'Dry_Litterbag Placem_Collection'!U133)),"YES","")</f>
        <v/>
      </c>
      <c r="AN572" s="289" t="str">
        <f>IF(ISNUMBER(SEARCH("R", 'Dry_Litterbag Placem_Collection'!U133)),"YES","")</f>
        <v>YES</v>
      </c>
    </row>
    <row r="573" spans="1:40" ht="15" customHeight="1">
      <c r="A573" s="281" t="s">
        <v>2677</v>
      </c>
      <c r="B573" s="282">
        <f>'Dry_Litterbag Placem_Collection'!A134</f>
        <v>132</v>
      </c>
      <c r="C573" s="282" t="str">
        <f>'Dry_Litterbag Placem_Collection'!B134</f>
        <v xml:space="preserve">Mwantimba
</v>
      </c>
      <c r="D573" s="282" t="s">
        <v>2677</v>
      </c>
      <c r="E573" s="282" t="s">
        <v>20</v>
      </c>
      <c r="F573" s="282">
        <v>1</v>
      </c>
      <c r="G573" s="283" t="str">
        <f>'Dry_Litterbag Placem_Collection'!C134</f>
        <v>Wet_P1_T4</v>
      </c>
      <c r="H573" s="293" t="s">
        <v>3672</v>
      </c>
      <c r="I573" s="285" t="s">
        <v>1147</v>
      </c>
      <c r="J573" s="282" t="str">
        <f>IF(ISBLANK('Dry_Litterbag Placem_Collection'!L134),"","G"&amp;""&amp;'Dry_Litterbag Placem_Collection'!L134)</f>
        <v/>
      </c>
      <c r="K573" s="286" t="str">
        <f>IFERROR(INDEX('Green_rooibos initial weight'!$C$5:$C$1749,MATCH(J573, 'Green_rooibos initial weight'!$A$5:$A$1749,0)),"")</f>
        <v/>
      </c>
      <c r="L573" s="286" t="str">
        <f t="shared" si="33"/>
        <v/>
      </c>
      <c r="M573" s="291"/>
      <c r="N573" s="291"/>
      <c r="O573" s="286" t="str">
        <f>IF(IFERROR(INDEX('Both teabags AfterDry'!$D$3:$D$900,MATCH(J573,'Both teabags AfterDry'!$A$3:$A$900,0)),"")="","",(IFERROR(INDEX('Both teabags AfterDry'!$D$3:$D$900,MATCH(J573,'Both teabags AfterDry'!$A$3:$A$900,0)),"")))</f>
        <v/>
      </c>
      <c r="P573" s="286" t="str">
        <f t="shared" si="34"/>
        <v/>
      </c>
      <c r="Q573" s="291"/>
      <c r="R573" s="291"/>
      <c r="S573" s="287">
        <f>'Dry_Litterbag Placem_Collection'!E134</f>
        <v>0</v>
      </c>
      <c r="T573" s="287" t="str">
        <f>IF('Dry_Litterbag Placem_Collection'!G134="","",'Dry_Litterbag Placem_Collection'!G134)</f>
        <v/>
      </c>
      <c r="U573" s="288" t="str">
        <f t="shared" si="32"/>
        <v/>
      </c>
      <c r="V573" s="286" t="str">
        <f t="shared" si="35"/>
        <v/>
      </c>
      <c r="W573" s="286"/>
      <c r="X573" s="289" t="str">
        <f>IFERROR(INDEX(Rainfall_Dry!$O$2:$O$217,MATCH(B573, Rainfall_Dry!$A$2:$A$217,0)),"")</f>
        <v/>
      </c>
      <c r="Y573" s="270">
        <v>31.214836424255054</v>
      </c>
      <c r="Z573" s="270">
        <v>11.377370285476141</v>
      </c>
      <c r="AA573" s="270">
        <v>57.407793290268799</v>
      </c>
      <c r="AB573" s="271" t="s">
        <v>2688</v>
      </c>
      <c r="AC573" s="270">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t="str">
        <f>IFERROR(AVERAGE('Dry_Litterbag Placem_Collection'!O134,'Dry_Litterbag Placem_Collection'!R134),"")</f>
        <v/>
      </c>
      <c r="AI573" s="290" t="str">
        <f>IFERROR(AVERAGE('Dry_Litterbag Placem_Collection'!N134,'Dry_Litterbag Placem_Collection'!Q134),"")</f>
        <v/>
      </c>
      <c r="AJ573" s="289">
        <f>INDEX(Coordinates!$B$2:$B$197,MATCH(G573,Coordinates!$J$2:$J$197,0))</f>
        <v>-2.3504800260000001</v>
      </c>
      <c r="AK573" s="289">
        <f>INDEX(Coordinates!$C$2:$C$197,MATCH(G573,Coordinates!$J$2:$J$197,0))</f>
        <v>34.049551030000003</v>
      </c>
      <c r="AL573" s="289" t="str">
        <f>IF(ISNUMBER(SEARCH("C", 'Dry_Litterbag Placem_Collection'!U134)),"YES","")</f>
        <v/>
      </c>
      <c r="AM573" s="289" t="str">
        <f>IF(ISNUMBER(SEARCH("H", 'Dry_Litterbag Placem_Collection'!U134)),"YES","")</f>
        <v/>
      </c>
      <c r="AN573" s="289" t="str">
        <f>IF(ISNUMBER(SEARCH("R", 'Dry_Litterbag Placem_Collection'!U134)),"YES","")</f>
        <v/>
      </c>
    </row>
    <row r="574" spans="1:40" ht="15" customHeight="1">
      <c r="A574" s="281" t="s">
        <v>2677</v>
      </c>
      <c r="B574" s="282">
        <f>'Dry_Litterbag Placem_Collection'!A135</f>
        <v>133</v>
      </c>
      <c r="C574" s="282" t="str">
        <f>'Dry_Litterbag Placem_Collection'!B135</f>
        <v xml:space="preserve">Mwantimba
</v>
      </c>
      <c r="D574" s="282" t="s">
        <v>2677</v>
      </c>
      <c r="E574" s="282" t="s">
        <v>20</v>
      </c>
      <c r="F574" s="282">
        <v>1</v>
      </c>
      <c r="G574" s="283" t="str">
        <f>'Dry_Litterbag Placem_Collection'!C135</f>
        <v>Wet_P1_T5</v>
      </c>
      <c r="H574" s="293" t="s">
        <v>3672</v>
      </c>
      <c r="I574" s="285" t="s">
        <v>1147</v>
      </c>
      <c r="J574" s="282" t="str">
        <f>IF(ISBLANK('Dry_Litterbag Placem_Collection'!L135),"","G"&amp;""&amp;'Dry_Litterbag Placem_Collection'!L135)</f>
        <v>G210</v>
      </c>
      <c r="K574" s="286">
        <f>IFERROR(INDEX('Green_rooibos initial weight'!$C$5:$C$1749,MATCH(J574, 'Green_rooibos initial weight'!$A$5:$A$1749,0)),"")</f>
        <v>1.923</v>
      </c>
      <c r="L574" s="286">
        <f t="shared" si="33"/>
        <v>1.6732</v>
      </c>
      <c r="M574" s="291"/>
      <c r="N574" s="291"/>
      <c r="O574" s="286" t="str">
        <f>IF(IFERROR(INDEX('Both teabags AfterDry'!$D$3:$D$900,MATCH(J574,'Both teabags AfterDry'!$A$3:$A$900,0)),"")="","",(IFERROR(INDEX('Both teabags AfterDry'!$D$3:$D$900,MATCH(J574,'Both teabags AfterDry'!$A$3:$A$900,0)),"")))</f>
        <v/>
      </c>
      <c r="P574" s="286" t="str">
        <f t="shared" si="34"/>
        <v/>
      </c>
      <c r="Q574" s="291"/>
      <c r="R574" s="291"/>
      <c r="S574" s="287">
        <f>'Dry_Litterbag Placem_Collection'!E135</f>
        <v>42939</v>
      </c>
      <c r="T574" s="287">
        <f>IF('Dry_Litterbag Placem_Collection'!G135="","",'Dry_Litterbag Placem_Collection'!G135)</f>
        <v>43008</v>
      </c>
      <c r="U574" s="288">
        <f t="shared" si="32"/>
        <v>69</v>
      </c>
      <c r="V574" s="286" t="str">
        <f t="shared" si="35"/>
        <v/>
      </c>
      <c r="W574" s="286"/>
      <c r="X574" s="289">
        <f>IFERROR(INDEX(Rainfall_Dry!$O$2:$O$217,MATCH(B574, Rainfall_Dry!$A$2:$A$217,0)),"")</f>
        <v>136.27214243</v>
      </c>
      <c r="Y574" s="270">
        <v>31.214836424255054</v>
      </c>
      <c r="Z574" s="270">
        <v>11.377370285476141</v>
      </c>
      <c r="AA574" s="270">
        <v>57.407793290268799</v>
      </c>
      <c r="AB574" s="271" t="s">
        <v>2688</v>
      </c>
      <c r="AC574" s="270">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f>IFERROR(AVERAGE('Dry_Litterbag Placem_Collection'!O135,'Dry_Litterbag Placem_Collection'!R135),"")</f>
        <v>8.75</v>
      </c>
      <c r="AI574" s="290">
        <f>IFERROR(AVERAGE('Dry_Litterbag Placem_Collection'!N135,'Dry_Litterbag Placem_Collection'!Q135),"")</f>
        <v>31.3</v>
      </c>
      <c r="AJ574" s="289">
        <f>INDEX(Coordinates!$B$2:$B$197,MATCH(G574,Coordinates!$J$2:$J$197,0))</f>
        <v>-2.350474996</v>
      </c>
      <c r="AK574" s="289">
        <f>INDEX(Coordinates!$C$2:$C$197,MATCH(G574,Coordinates!$J$2:$J$197,0))</f>
        <v>34.049801979999998</v>
      </c>
      <c r="AL574" s="289" t="str">
        <f>IF(ISNUMBER(SEARCH("C", 'Dry_Litterbag Placem_Collection'!U135)),"YES","")</f>
        <v/>
      </c>
      <c r="AM574" s="289" t="str">
        <f>IF(ISNUMBER(SEARCH("H", 'Dry_Litterbag Placem_Collection'!U135)),"YES","")</f>
        <v/>
      </c>
      <c r="AN574" s="289" t="str">
        <f>IF(ISNUMBER(SEARCH("R", 'Dry_Litterbag Placem_Collection'!U135)),"YES","")</f>
        <v>YES</v>
      </c>
    </row>
    <row r="575" spans="1:40" ht="15" customHeight="1">
      <c r="A575" s="281" t="s">
        <v>2677</v>
      </c>
      <c r="B575" s="282">
        <f>'Dry_Litterbag Placem_Collection'!A136</f>
        <v>134</v>
      </c>
      <c r="C575" s="282" t="str">
        <f>'Dry_Litterbag Placem_Collection'!B136</f>
        <v xml:space="preserve">Mwantimba
</v>
      </c>
      <c r="D575" s="282" t="s">
        <v>2677</v>
      </c>
      <c r="E575" s="282" t="s">
        <v>20</v>
      </c>
      <c r="F575" s="282">
        <v>1</v>
      </c>
      <c r="G575" s="283" t="str">
        <f>'Dry_Litterbag Placem_Collection'!C136</f>
        <v>Wet_P1_T6</v>
      </c>
      <c r="H575" s="293" t="s">
        <v>3672</v>
      </c>
      <c r="I575" s="285" t="s">
        <v>1147</v>
      </c>
      <c r="J575" s="282" t="str">
        <f>IF(ISBLANK('Dry_Litterbag Placem_Collection'!L136),"","G"&amp;""&amp;'Dry_Litterbag Placem_Collection'!L136)</f>
        <v>G40</v>
      </c>
      <c r="K575" s="286">
        <f>IFERROR(INDEX('Green_rooibos initial weight'!$C$5:$C$1749,MATCH(J575, 'Green_rooibos initial weight'!$A$5:$A$1749,0)),"")</f>
        <v>2.0369999999999999</v>
      </c>
      <c r="L575" s="286">
        <f t="shared" si="33"/>
        <v>1.7871999999999999</v>
      </c>
      <c r="M575" s="291"/>
      <c r="N575" s="291"/>
      <c r="O575" s="286">
        <f>IF(IFERROR(INDEX('Both teabags AfterDry'!$D$3:$D$900,MATCH(J575,'Both teabags AfterDry'!$A$3:$A$900,0)),"")="","",(IFERROR(INDEX('Both teabags AfterDry'!$D$3:$D$900,MATCH(J575,'Both teabags AfterDry'!$A$3:$A$900,0)),"")))</f>
        <v>0.68400000000000005</v>
      </c>
      <c r="P575" s="286">
        <f t="shared" si="34"/>
        <v>0.5334000000000001</v>
      </c>
      <c r="Q575" s="291"/>
      <c r="R575" s="291"/>
      <c r="S575" s="287">
        <f>'Dry_Litterbag Placem_Collection'!E136</f>
        <v>42939</v>
      </c>
      <c r="T575" s="287">
        <f>IF('Dry_Litterbag Placem_Collection'!G136="","",'Dry_Litterbag Placem_Collection'!G136)</f>
        <v>43008</v>
      </c>
      <c r="U575" s="288">
        <f t="shared" si="32"/>
        <v>69</v>
      </c>
      <c r="V575" s="286">
        <f t="shared" si="35"/>
        <v>1.2537999999999998</v>
      </c>
      <c r="W575" s="286"/>
      <c r="X575" s="289">
        <f>IFERROR(INDEX(Rainfall_Dry!$O$2:$O$217,MATCH(B575, Rainfall_Dry!$A$2:$A$217,0)),"")</f>
        <v>136.27214243</v>
      </c>
      <c r="Y575" s="270">
        <v>31.214836424255054</v>
      </c>
      <c r="Z575" s="270">
        <v>11.377370285476141</v>
      </c>
      <c r="AA575" s="270">
        <v>57.407793290268799</v>
      </c>
      <c r="AB575" s="271" t="s">
        <v>2688</v>
      </c>
      <c r="AC575" s="270">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f>IFERROR(AVERAGE('Dry_Litterbag Placem_Collection'!O136,'Dry_Litterbag Placem_Collection'!R136),"")</f>
        <v>6.65</v>
      </c>
      <c r="AI575" s="290">
        <f>IFERROR(AVERAGE('Dry_Litterbag Placem_Collection'!N136,'Dry_Litterbag Placem_Collection'!Q136),"")</f>
        <v>29.200000000000003</v>
      </c>
      <c r="AJ575" s="289">
        <f>INDEX(Coordinates!$B$2:$B$197,MATCH(G575,Coordinates!$J$2:$J$197,0))</f>
        <v>-2.3503559730000001</v>
      </c>
      <c r="AK575" s="289">
        <f>INDEX(Coordinates!$C$2:$C$197,MATCH(G575,Coordinates!$J$2:$J$197,0))</f>
        <v>34.049800980000001</v>
      </c>
      <c r="AL575" s="289" t="str">
        <f>IF(ISNUMBER(SEARCH("C", 'Dry_Litterbag Placem_Collection'!U136)),"YES","")</f>
        <v/>
      </c>
      <c r="AM575" s="289" t="str">
        <f>IF(ISNUMBER(SEARCH("H", 'Dry_Litterbag Placem_Collection'!U136)),"YES","")</f>
        <v/>
      </c>
      <c r="AN575" s="289" t="str">
        <f>IF(ISNUMBER(SEARCH("R", 'Dry_Litterbag Placem_Collection'!U136)),"YES","")</f>
        <v>YES</v>
      </c>
    </row>
    <row r="576" spans="1:40" ht="15" customHeight="1">
      <c r="A576" s="281" t="s">
        <v>2677</v>
      </c>
      <c r="B576" s="282">
        <f>'Dry_Litterbag Placem_Collection'!A137</f>
        <v>135</v>
      </c>
      <c r="C576" s="282" t="str">
        <f>'Dry_Litterbag Placem_Collection'!B137</f>
        <v xml:space="preserve">Mwantimba
</v>
      </c>
      <c r="D576" s="282" t="s">
        <v>2677</v>
      </c>
      <c r="E576" s="282" t="s">
        <v>20</v>
      </c>
      <c r="F576" s="282">
        <v>1</v>
      </c>
      <c r="G576" s="283" t="str">
        <f>'Dry_Litterbag Placem_Collection'!C137</f>
        <v>Wet_P1_T7</v>
      </c>
      <c r="H576" s="293" t="s">
        <v>3672</v>
      </c>
      <c r="I576" s="285" t="s">
        <v>1147</v>
      </c>
      <c r="J576" s="282" t="str">
        <f>IF(ISBLANK('Dry_Litterbag Placem_Collection'!L137),"","G"&amp;""&amp;'Dry_Litterbag Placem_Collection'!L137)</f>
        <v>G517</v>
      </c>
      <c r="K576" s="286">
        <f>IFERROR(INDEX('Green_rooibos initial weight'!$C$5:$C$1749,MATCH(J576, 'Green_rooibos initial weight'!$A$5:$A$1749,0)),"")</f>
        <v>2.069</v>
      </c>
      <c r="L576" s="286">
        <f t="shared" si="33"/>
        <v>1.8191999999999999</v>
      </c>
      <c r="M576" s="291"/>
      <c r="N576" s="291"/>
      <c r="O576" s="286">
        <f>IF(IFERROR(INDEX('Both teabags AfterDry'!$D$3:$D$900,MATCH(J576,'Both teabags AfterDry'!$A$3:$A$900,0)),"")="","",(IFERROR(INDEX('Both teabags AfterDry'!$D$3:$D$900,MATCH(J576,'Both teabags AfterDry'!$A$3:$A$900,0)),"")))</f>
        <v>0.7097</v>
      </c>
      <c r="P576" s="286">
        <f t="shared" si="34"/>
        <v>0.55909999999999993</v>
      </c>
      <c r="Q576" s="291"/>
      <c r="R576" s="291"/>
      <c r="S576" s="287">
        <f>'Dry_Litterbag Placem_Collection'!E137</f>
        <v>42939</v>
      </c>
      <c r="T576" s="287">
        <f>IF('Dry_Litterbag Placem_Collection'!G137="","",'Dry_Litterbag Placem_Collection'!G137)</f>
        <v>43008</v>
      </c>
      <c r="U576" s="288">
        <f t="shared" si="32"/>
        <v>69</v>
      </c>
      <c r="V576" s="286">
        <f t="shared" si="35"/>
        <v>1.2601</v>
      </c>
      <c r="W576" s="286"/>
      <c r="X576" s="289">
        <f>IFERROR(INDEX(Rainfall_Dry!$O$2:$O$217,MATCH(B576, Rainfall_Dry!$A$2:$A$217,0)),"")</f>
        <v>136.27214243</v>
      </c>
      <c r="Y576" s="270">
        <v>31.214836424255054</v>
      </c>
      <c r="Z576" s="270">
        <v>11.377370285476141</v>
      </c>
      <c r="AA576" s="270">
        <v>57.407793290268799</v>
      </c>
      <c r="AB576" s="271" t="s">
        <v>2688</v>
      </c>
      <c r="AC576" s="270">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f>IFERROR(AVERAGE('Dry_Litterbag Placem_Collection'!O137,'Dry_Litterbag Placem_Collection'!R137),"")</f>
        <v>8.5500000000000007</v>
      </c>
      <c r="AI576" s="290">
        <f>IFERROR(AVERAGE('Dry_Litterbag Placem_Collection'!N137,'Dry_Litterbag Placem_Collection'!Q137),"")</f>
        <v>31.35</v>
      </c>
      <c r="AJ576" s="289">
        <f>INDEX(Coordinates!$B$2:$B$197,MATCH(G576,Coordinates!$J$2:$J$197,0))</f>
        <v>-2.3503589909999998</v>
      </c>
      <c r="AK576" s="289">
        <f>INDEX(Coordinates!$C$2:$C$197,MATCH(G576,Coordinates!$J$2:$J$197,0))</f>
        <v>34.049719000000003</v>
      </c>
      <c r="AL576" s="289" t="str">
        <f>IF(ISNUMBER(SEARCH("C", 'Dry_Litterbag Placem_Collection'!U137)),"YES","")</f>
        <v/>
      </c>
      <c r="AM576" s="289" t="str">
        <f>IF(ISNUMBER(SEARCH("H", 'Dry_Litterbag Placem_Collection'!U137)),"YES","")</f>
        <v/>
      </c>
      <c r="AN576" s="289" t="str">
        <f>IF(ISNUMBER(SEARCH("R", 'Dry_Litterbag Placem_Collection'!U137)),"YES","")</f>
        <v/>
      </c>
    </row>
    <row r="577" spans="1:40" ht="15" customHeight="1">
      <c r="A577" s="281" t="s">
        <v>2677</v>
      </c>
      <c r="B577" s="282">
        <f>'Dry_Litterbag Placem_Collection'!A138</f>
        <v>136</v>
      </c>
      <c r="C577" s="282" t="str">
        <f>'Dry_Litterbag Placem_Collection'!B138</f>
        <v xml:space="preserve">Mwantimba
</v>
      </c>
      <c r="D577" s="282" t="s">
        <v>2677</v>
      </c>
      <c r="E577" s="282" t="s">
        <v>20</v>
      </c>
      <c r="F577" s="282">
        <v>1</v>
      </c>
      <c r="G577" s="283" t="str">
        <f>'Dry_Litterbag Placem_Collection'!C138</f>
        <v>Wet_P1_T8</v>
      </c>
      <c r="H577" s="293" t="s">
        <v>3672</v>
      </c>
      <c r="I577" s="285" t="s">
        <v>1147</v>
      </c>
      <c r="J577" s="282" t="str">
        <f>IF(ISBLANK('Dry_Litterbag Placem_Collection'!L138),"","G"&amp;""&amp;'Dry_Litterbag Placem_Collection'!L138)</f>
        <v>G67</v>
      </c>
      <c r="K577" s="286">
        <f>IFERROR(INDEX('Green_rooibos initial weight'!$C$5:$C$1749,MATCH(J577, 'Green_rooibos initial weight'!$A$5:$A$1749,0)),"")</f>
        <v>1.984</v>
      </c>
      <c r="L577" s="286">
        <f t="shared" si="33"/>
        <v>1.7342</v>
      </c>
      <c r="M577" s="291"/>
      <c r="N577" s="291"/>
      <c r="O577" s="286">
        <f>IF(IFERROR(INDEX('Both teabags AfterDry'!$D$3:$D$900,MATCH(J577,'Both teabags AfterDry'!$A$3:$A$900,0)),"")="","",(IFERROR(INDEX('Both teabags AfterDry'!$D$3:$D$900,MATCH(J577,'Both teabags AfterDry'!$A$3:$A$900,0)),"")))</f>
        <v>0.77739999999999998</v>
      </c>
      <c r="P577" s="286">
        <f t="shared" si="34"/>
        <v>0.62680000000000002</v>
      </c>
      <c r="Q577" s="291"/>
      <c r="R577" s="291"/>
      <c r="S577" s="287">
        <f>'Dry_Litterbag Placem_Collection'!E138</f>
        <v>42939</v>
      </c>
      <c r="T577" s="287">
        <f>IF('Dry_Litterbag Placem_Collection'!G138="","",'Dry_Litterbag Placem_Collection'!G138)</f>
        <v>43008</v>
      </c>
      <c r="U577" s="288">
        <f t="shared" si="32"/>
        <v>69</v>
      </c>
      <c r="V577" s="286">
        <f t="shared" si="35"/>
        <v>1.1073999999999999</v>
      </c>
      <c r="W577" s="286"/>
      <c r="X577" s="289">
        <f>IFERROR(INDEX(Rainfall_Dry!$O$2:$O$217,MATCH(B577, Rainfall_Dry!$A$2:$A$217,0)),"")</f>
        <v>136.27214243</v>
      </c>
      <c r="Y577" s="270">
        <v>31.214836424255054</v>
      </c>
      <c r="Z577" s="270">
        <v>11.377370285476141</v>
      </c>
      <c r="AA577" s="270">
        <v>57.407793290268799</v>
      </c>
      <c r="AB577" s="271" t="s">
        <v>2688</v>
      </c>
      <c r="AC577" s="270">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f>IFERROR(AVERAGE('Dry_Litterbag Placem_Collection'!O138,'Dry_Litterbag Placem_Collection'!R138),"")</f>
        <v>5.9</v>
      </c>
      <c r="AI577" s="290">
        <f>IFERROR(AVERAGE('Dry_Litterbag Placem_Collection'!N138,'Dry_Litterbag Placem_Collection'!Q138),"")</f>
        <v>29.9</v>
      </c>
      <c r="AJ577" s="289">
        <f>INDEX(Coordinates!$B$2:$B$197,MATCH(G577,Coordinates!$J$2:$J$197,0))</f>
        <v>-2.3502159960000002</v>
      </c>
      <c r="AK577" s="289">
        <f>INDEX(Coordinates!$C$2:$C$197,MATCH(G577,Coordinates!$J$2:$J$197,0))</f>
        <v>34.049822020000001</v>
      </c>
      <c r="AL577" s="289" t="str">
        <f>IF(ISNUMBER(SEARCH("C", 'Dry_Litterbag Placem_Collection'!U138)),"YES","")</f>
        <v/>
      </c>
      <c r="AM577" s="289" t="str">
        <f>IF(ISNUMBER(SEARCH("H", 'Dry_Litterbag Placem_Collection'!U138)),"YES","")</f>
        <v/>
      </c>
      <c r="AN577" s="289" t="str">
        <f>IF(ISNUMBER(SEARCH("R", 'Dry_Litterbag Placem_Collection'!U138)),"YES","")</f>
        <v>YES</v>
      </c>
    </row>
    <row r="578" spans="1:40" ht="15" customHeight="1">
      <c r="A578" s="281" t="s">
        <v>2677</v>
      </c>
      <c r="B578" s="282">
        <f>'Dry_Litterbag Placem_Collection'!A139</f>
        <v>137</v>
      </c>
      <c r="C578" s="282" t="str">
        <f>'Dry_Litterbag Placem_Collection'!B139</f>
        <v xml:space="preserve">Mwantimba
</v>
      </c>
      <c r="D578" s="282" t="s">
        <v>2677</v>
      </c>
      <c r="E578" s="282" t="s">
        <v>20</v>
      </c>
      <c r="F578" s="282">
        <v>2</v>
      </c>
      <c r="G578" s="283" t="str">
        <f>'Dry_Litterbag Placem_Collection'!C139</f>
        <v>Wet_P2_T1</v>
      </c>
      <c r="H578" s="293" t="s">
        <v>3672</v>
      </c>
      <c r="I578" s="285" t="s">
        <v>1147</v>
      </c>
      <c r="J578" s="282" t="str">
        <f>IF(ISBLANK('Dry_Litterbag Placem_Collection'!L139),"","G"&amp;""&amp;'Dry_Litterbag Placem_Collection'!L139)</f>
        <v>G335</v>
      </c>
      <c r="K578" s="286">
        <f>IFERROR(INDEX('Green_rooibos initial weight'!$C$5:$C$1749,MATCH(J578, 'Green_rooibos initial weight'!$A$5:$A$1749,0)),"")</f>
        <v>1.956</v>
      </c>
      <c r="L578" s="286">
        <f t="shared" si="33"/>
        <v>1.7061999999999999</v>
      </c>
      <c r="M578" s="291"/>
      <c r="N578" s="291"/>
      <c r="O578" s="286">
        <f>IF(IFERROR(INDEX('Both teabags AfterDry'!$D$3:$D$900,MATCH(J578,'Both teabags AfterDry'!$A$3:$A$900,0)),"")="","",(IFERROR(INDEX('Both teabags AfterDry'!$D$3:$D$900,MATCH(J578,'Both teabags AfterDry'!$A$3:$A$900,0)),"")))</f>
        <v>0.85829999999999995</v>
      </c>
      <c r="P578" s="286">
        <f t="shared" si="34"/>
        <v>0.7077</v>
      </c>
      <c r="Q578" s="291"/>
      <c r="R578" s="291"/>
      <c r="S578" s="287">
        <f>'Dry_Litterbag Placem_Collection'!E139</f>
        <v>42939</v>
      </c>
      <c r="T578" s="287">
        <f>IF('Dry_Litterbag Placem_Collection'!G139="","",'Dry_Litterbag Placem_Collection'!G139)</f>
        <v>43008</v>
      </c>
      <c r="U578" s="288">
        <f t="shared" ref="U578:U641" si="36">IFERROR(T578-S578,"")</f>
        <v>69</v>
      </c>
      <c r="V578" s="286">
        <f t="shared" si="35"/>
        <v>0.99849999999999994</v>
      </c>
      <c r="W578" s="286"/>
      <c r="X578" s="289">
        <f>IFERROR(INDEX(Rainfall_Dry!$O$2:$O$217,MATCH(B578, Rainfall_Dry!$A$2:$A$217,0)),"")</f>
        <v>136.27214243</v>
      </c>
      <c r="Y578" s="270">
        <v>33.96</v>
      </c>
      <c r="Z578" s="270">
        <v>8.9200000000000017</v>
      </c>
      <c r="AA578" s="270">
        <v>57.12</v>
      </c>
      <c r="AB578" s="271" t="s">
        <v>2688</v>
      </c>
      <c r="AC578" s="270">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f>IFERROR(AVERAGE('Dry_Litterbag Placem_Collection'!O139,'Dry_Litterbag Placem_Collection'!R139),"")</f>
        <v>8.9</v>
      </c>
      <c r="AI578" s="290">
        <f>IFERROR(AVERAGE('Dry_Litterbag Placem_Collection'!N139,'Dry_Litterbag Placem_Collection'!Q139),"")</f>
        <v>27.55</v>
      </c>
      <c r="AJ578" s="289">
        <f>INDEX(Coordinates!$B$2:$B$197,MATCH(G578,Coordinates!$J$2:$J$197,0))</f>
        <v>-2.348596025</v>
      </c>
      <c r="AK578" s="289">
        <f>INDEX(Coordinates!$C$2:$C$197,MATCH(G578,Coordinates!$J$2:$J$197,0))</f>
        <v>34.050070959999999</v>
      </c>
      <c r="AL578" s="289" t="str">
        <f>IF(ISNUMBER(SEARCH("C", 'Dry_Litterbag Placem_Collection'!U139)),"YES","")</f>
        <v/>
      </c>
      <c r="AM578" s="289" t="str">
        <f>IF(ISNUMBER(SEARCH("H", 'Dry_Litterbag Placem_Collection'!U139)),"YES","")</f>
        <v/>
      </c>
      <c r="AN578" s="289" t="str">
        <f>IF(ISNUMBER(SEARCH("R", 'Dry_Litterbag Placem_Collection'!U139)),"YES","")</f>
        <v/>
      </c>
    </row>
    <row r="579" spans="1:40" ht="15" customHeight="1">
      <c r="A579" s="281" t="s">
        <v>2677</v>
      </c>
      <c r="B579" s="282">
        <f>'Dry_Litterbag Placem_Collection'!A140</f>
        <v>138</v>
      </c>
      <c r="C579" s="282" t="str">
        <f>'Dry_Litterbag Placem_Collection'!B140</f>
        <v xml:space="preserve">Mwantimba
</v>
      </c>
      <c r="D579" s="282" t="s">
        <v>2677</v>
      </c>
      <c r="E579" s="282" t="s">
        <v>20</v>
      </c>
      <c r="F579" s="282">
        <v>2</v>
      </c>
      <c r="G579" s="283" t="str">
        <f>'Dry_Litterbag Placem_Collection'!C140</f>
        <v>Wet_P2_T2</v>
      </c>
      <c r="H579" s="293" t="s">
        <v>3672</v>
      </c>
      <c r="I579" s="285" t="s">
        <v>1147</v>
      </c>
      <c r="J579" s="282" t="str">
        <f>IF(ISBLANK('Dry_Litterbag Placem_Collection'!L140),"","G"&amp;""&amp;'Dry_Litterbag Placem_Collection'!L140)</f>
        <v>G484</v>
      </c>
      <c r="K579" s="286">
        <f>IFERROR(INDEX('Green_rooibos initial weight'!$C$5:$C$1749,MATCH(J579, 'Green_rooibos initial weight'!$A$5:$A$1749,0)),"")</f>
        <v>2.0009999999999999</v>
      </c>
      <c r="L579" s="286">
        <f t="shared" ref="L579:L642" si="37">IFERROR(K579-($BG$7+$BG$8),"")</f>
        <v>1.7511999999999999</v>
      </c>
      <c r="M579" s="291"/>
      <c r="N579" s="291"/>
      <c r="O579" s="286">
        <f>IF(IFERROR(INDEX('Both teabags AfterDry'!$D$3:$D$900,MATCH(J579,'Both teabags AfterDry'!$A$3:$A$900,0)),"")="","",(IFERROR(INDEX('Both teabags AfterDry'!$D$3:$D$900,MATCH(J579,'Both teabags AfterDry'!$A$3:$A$900,0)),"")))</f>
        <v>0.66439999999999999</v>
      </c>
      <c r="P579" s="286">
        <f t="shared" ref="P579:P642" si="38">IFERROR(IF(O579&gt;0,O579-($BG$7),""),"")</f>
        <v>0.51380000000000003</v>
      </c>
      <c r="Q579" s="291"/>
      <c r="R579" s="291"/>
      <c r="S579" s="287">
        <f>'Dry_Litterbag Placem_Collection'!E140</f>
        <v>42939</v>
      </c>
      <c r="T579" s="287">
        <f>IF('Dry_Litterbag Placem_Collection'!G140="","",'Dry_Litterbag Placem_Collection'!G140)</f>
        <v>43008</v>
      </c>
      <c r="U579" s="288">
        <f t="shared" si="36"/>
        <v>69</v>
      </c>
      <c r="V579" s="286">
        <f t="shared" ref="V579:V642" si="39">IFERROR(L579-P579,"")</f>
        <v>1.2373999999999998</v>
      </c>
      <c r="W579" s="286"/>
      <c r="X579" s="289">
        <f>IFERROR(INDEX(Rainfall_Dry!$O$2:$O$217,MATCH(B579, Rainfall_Dry!$A$2:$A$217,0)),"")</f>
        <v>136.27214243</v>
      </c>
      <c r="Y579" s="270">
        <v>33.96</v>
      </c>
      <c r="Z579" s="270">
        <v>8.9200000000000017</v>
      </c>
      <c r="AA579" s="270">
        <v>57.12</v>
      </c>
      <c r="AB579" s="271" t="s">
        <v>2688</v>
      </c>
      <c r="AC579" s="270">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f>IFERROR(AVERAGE('Dry_Litterbag Placem_Collection'!O140,'Dry_Litterbag Placem_Collection'!R140),"")</f>
        <v>7.05</v>
      </c>
      <c r="AI579" s="290">
        <f>IFERROR(AVERAGE('Dry_Litterbag Placem_Collection'!N140,'Dry_Litterbag Placem_Collection'!Q140),"")</f>
        <v>28.799999999999997</v>
      </c>
      <c r="AJ579" s="289">
        <f>INDEX(Coordinates!$B$2:$B$197,MATCH(G579,Coordinates!$J$2:$J$197,0))</f>
        <v>-2.3485449790000001</v>
      </c>
      <c r="AK579" s="289">
        <f>INDEX(Coordinates!$C$2:$C$197,MATCH(G579,Coordinates!$J$2:$J$197,0))</f>
        <v>34.050146980000001</v>
      </c>
      <c r="AL579" s="289" t="str">
        <f>IF(ISNUMBER(SEARCH("C", 'Dry_Litterbag Placem_Collection'!U140)),"YES","")</f>
        <v/>
      </c>
      <c r="AM579" s="289" t="str">
        <f>IF(ISNUMBER(SEARCH("H", 'Dry_Litterbag Placem_Collection'!U140)),"YES","")</f>
        <v/>
      </c>
      <c r="AN579" s="289" t="str">
        <f>IF(ISNUMBER(SEARCH("R", 'Dry_Litterbag Placem_Collection'!U140)),"YES","")</f>
        <v/>
      </c>
    </row>
    <row r="580" spans="1:40" ht="15" customHeight="1">
      <c r="A580" s="281" t="s">
        <v>2677</v>
      </c>
      <c r="B580" s="282">
        <f>'Dry_Litterbag Placem_Collection'!A141</f>
        <v>139</v>
      </c>
      <c r="C580" s="282" t="str">
        <f>'Dry_Litterbag Placem_Collection'!B141</f>
        <v xml:space="preserve">Mwantimba
</v>
      </c>
      <c r="D580" s="282" t="s">
        <v>2677</v>
      </c>
      <c r="E580" s="282" t="s">
        <v>20</v>
      </c>
      <c r="F580" s="282">
        <v>2</v>
      </c>
      <c r="G580" s="283" t="str">
        <f>'Dry_Litterbag Placem_Collection'!C141</f>
        <v>Wet_P2_T3</v>
      </c>
      <c r="H580" s="293" t="s">
        <v>3672</v>
      </c>
      <c r="I580" s="285" t="s">
        <v>1147</v>
      </c>
      <c r="J580" s="282" t="str">
        <f>IF(ISBLANK('Dry_Litterbag Placem_Collection'!L141),"","G"&amp;""&amp;'Dry_Litterbag Placem_Collection'!L141)</f>
        <v>G868</v>
      </c>
      <c r="K580" s="286">
        <f>IFERROR(INDEX('Green_rooibos initial weight'!$C$5:$C$1749,MATCH(J580, 'Green_rooibos initial weight'!$A$5:$A$1749,0)),"")</f>
        <v>1.95</v>
      </c>
      <c r="L580" s="286">
        <f t="shared" si="37"/>
        <v>1.7001999999999999</v>
      </c>
      <c r="M580" s="291"/>
      <c r="N580" s="291"/>
      <c r="O580" s="286">
        <f>IF(IFERROR(INDEX('Both teabags AfterDry'!$D$3:$D$900,MATCH(J580,'Both teabags AfterDry'!$A$3:$A$900,0)),"")="","",(IFERROR(INDEX('Both teabags AfterDry'!$D$3:$D$900,MATCH(J580,'Both teabags AfterDry'!$A$3:$A$900,0)),"")))</f>
        <v>0.71699999999999997</v>
      </c>
      <c r="P580" s="286">
        <f t="shared" si="38"/>
        <v>0.56640000000000001</v>
      </c>
      <c r="Q580" s="291"/>
      <c r="R580" s="291"/>
      <c r="S580" s="287">
        <f>'Dry_Litterbag Placem_Collection'!E141</f>
        <v>42939</v>
      </c>
      <c r="T580" s="287">
        <f>IF('Dry_Litterbag Placem_Collection'!G141="","",'Dry_Litterbag Placem_Collection'!G141)</f>
        <v>43008</v>
      </c>
      <c r="U580" s="288">
        <f t="shared" si="36"/>
        <v>69</v>
      </c>
      <c r="V580" s="286">
        <f t="shared" si="39"/>
        <v>1.1337999999999999</v>
      </c>
      <c r="W580" s="286"/>
      <c r="X580" s="289">
        <f>IFERROR(INDEX(Rainfall_Dry!$O$2:$O$217,MATCH(B580, Rainfall_Dry!$A$2:$A$217,0)),"")</f>
        <v>136.27214243</v>
      </c>
      <c r="Y580" s="270">
        <v>33.96</v>
      </c>
      <c r="Z580" s="270">
        <v>8.9200000000000017</v>
      </c>
      <c r="AA580" s="270">
        <v>57.12</v>
      </c>
      <c r="AB580" s="271" t="s">
        <v>2688</v>
      </c>
      <c r="AC580" s="270">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f>IFERROR(AVERAGE('Dry_Litterbag Placem_Collection'!O141,'Dry_Litterbag Placem_Collection'!R141),"")</f>
        <v>11.200000000000001</v>
      </c>
      <c r="AI580" s="290">
        <f>IFERROR(AVERAGE('Dry_Litterbag Placem_Collection'!N141,'Dry_Litterbag Placem_Collection'!Q141),"")</f>
        <v>28.15</v>
      </c>
      <c r="AJ580" s="289">
        <f>INDEX(Coordinates!$B$2:$B$197,MATCH(G580,Coordinates!$J$2:$J$197,0))</f>
        <v>-2.3487209990000002</v>
      </c>
      <c r="AK580" s="289">
        <f>INDEX(Coordinates!$C$2:$C$197,MATCH(G580,Coordinates!$J$2:$J$197,0))</f>
        <v>34.050128039999997</v>
      </c>
      <c r="AL580" s="289" t="str">
        <f>IF(ISNUMBER(SEARCH("C", 'Dry_Litterbag Placem_Collection'!U141)),"YES","")</f>
        <v/>
      </c>
      <c r="AM580" s="289" t="str">
        <f>IF(ISNUMBER(SEARCH("H", 'Dry_Litterbag Placem_Collection'!U141)),"YES","")</f>
        <v/>
      </c>
      <c r="AN580" s="289" t="str">
        <f>IF(ISNUMBER(SEARCH("R", 'Dry_Litterbag Placem_Collection'!U141)),"YES","")</f>
        <v/>
      </c>
    </row>
    <row r="581" spans="1:40" ht="15" customHeight="1">
      <c r="A581" s="281" t="s">
        <v>2677</v>
      </c>
      <c r="B581" s="282">
        <f>'Dry_Litterbag Placem_Collection'!A142</f>
        <v>140</v>
      </c>
      <c r="C581" s="282" t="str">
        <f>'Dry_Litterbag Placem_Collection'!B142</f>
        <v xml:space="preserve">Mwantimba
</v>
      </c>
      <c r="D581" s="282" t="s">
        <v>2677</v>
      </c>
      <c r="E581" s="282" t="s">
        <v>20</v>
      </c>
      <c r="F581" s="282">
        <v>2</v>
      </c>
      <c r="G581" s="283" t="str">
        <f>'Dry_Litterbag Placem_Collection'!C142</f>
        <v>Wet_P2_T4</v>
      </c>
      <c r="H581" s="293" t="s">
        <v>3672</v>
      </c>
      <c r="I581" s="285" t="s">
        <v>1147</v>
      </c>
      <c r="J581" s="282" t="str">
        <f>IF(ISBLANK('Dry_Litterbag Placem_Collection'!L142),"","G"&amp;""&amp;'Dry_Litterbag Placem_Collection'!L142)</f>
        <v>G792</v>
      </c>
      <c r="K581" s="286">
        <f>IFERROR(INDEX('Green_rooibos initial weight'!$C$5:$C$1749,MATCH(J581, 'Green_rooibos initial weight'!$A$5:$A$1749,0)),"")</f>
        <v>2.0550000000000002</v>
      </c>
      <c r="L581" s="286">
        <f t="shared" si="37"/>
        <v>1.8052000000000001</v>
      </c>
      <c r="M581" s="291"/>
      <c r="N581" s="291"/>
      <c r="O581" s="286">
        <f>IF(IFERROR(INDEX('Both teabags AfterDry'!$D$3:$D$900,MATCH(J581,'Both teabags AfterDry'!$A$3:$A$900,0)),"")="","",(IFERROR(INDEX('Both teabags AfterDry'!$D$3:$D$900,MATCH(J581,'Both teabags AfterDry'!$A$3:$A$900,0)),"")))</f>
        <v>0.87409999999999999</v>
      </c>
      <c r="P581" s="286">
        <f t="shared" si="38"/>
        <v>0.72350000000000003</v>
      </c>
      <c r="Q581" s="291"/>
      <c r="R581" s="291"/>
      <c r="S581" s="287">
        <f>'Dry_Litterbag Placem_Collection'!E142</f>
        <v>42939</v>
      </c>
      <c r="T581" s="287">
        <f>IF('Dry_Litterbag Placem_Collection'!G142="","",'Dry_Litterbag Placem_Collection'!G142)</f>
        <v>43008</v>
      </c>
      <c r="U581" s="288">
        <f t="shared" si="36"/>
        <v>69</v>
      </c>
      <c r="V581" s="286">
        <f t="shared" si="39"/>
        <v>1.0817000000000001</v>
      </c>
      <c r="W581" s="286"/>
      <c r="X581" s="289">
        <f>IFERROR(INDEX(Rainfall_Dry!$O$2:$O$217,MATCH(B581, Rainfall_Dry!$A$2:$A$217,0)),"")</f>
        <v>136.27214243</v>
      </c>
      <c r="Y581" s="270">
        <v>33.96</v>
      </c>
      <c r="Z581" s="270">
        <v>8.9200000000000017</v>
      </c>
      <c r="AA581" s="270">
        <v>57.12</v>
      </c>
      <c r="AB581" s="271" t="s">
        <v>2688</v>
      </c>
      <c r="AC581" s="270">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f>IFERROR(AVERAGE('Dry_Litterbag Placem_Collection'!O142,'Dry_Litterbag Placem_Collection'!R142),"")</f>
        <v>7.3000000000000007</v>
      </c>
      <c r="AI581" s="290">
        <f>IFERROR(AVERAGE('Dry_Litterbag Placem_Collection'!N142,'Dry_Litterbag Placem_Collection'!Q142),"")</f>
        <v>28</v>
      </c>
      <c r="AJ581" s="289">
        <f>INDEX(Coordinates!$B$2:$B$197,MATCH(G581,Coordinates!$J$2:$J$197,0))</f>
        <v>-2.3486250270000002</v>
      </c>
      <c r="AK581" s="289">
        <f>INDEX(Coordinates!$C$2:$C$197,MATCH(G581,Coordinates!$J$2:$J$197,0))</f>
        <v>34.050070959999999</v>
      </c>
      <c r="AL581" s="289" t="str">
        <f>IF(ISNUMBER(SEARCH("C", 'Dry_Litterbag Placem_Collection'!U142)),"YES","")</f>
        <v/>
      </c>
      <c r="AM581" s="289" t="str">
        <f>IF(ISNUMBER(SEARCH("H", 'Dry_Litterbag Placem_Collection'!U142)),"YES","")</f>
        <v/>
      </c>
      <c r="AN581" s="289" t="str">
        <f>IF(ISNUMBER(SEARCH("R", 'Dry_Litterbag Placem_Collection'!U142)),"YES","")</f>
        <v/>
      </c>
    </row>
    <row r="582" spans="1:40" ht="15" customHeight="1">
      <c r="A582" s="281" t="s">
        <v>2677</v>
      </c>
      <c r="B582" s="282">
        <f>'Dry_Litterbag Placem_Collection'!A143</f>
        <v>141</v>
      </c>
      <c r="C582" s="282" t="str">
        <f>'Dry_Litterbag Placem_Collection'!B143</f>
        <v xml:space="preserve">Mwantimba
</v>
      </c>
      <c r="D582" s="282" t="s">
        <v>2677</v>
      </c>
      <c r="E582" s="282" t="s">
        <v>20</v>
      </c>
      <c r="F582" s="282">
        <v>2</v>
      </c>
      <c r="G582" s="283" t="str">
        <f>'Dry_Litterbag Placem_Collection'!C143</f>
        <v>Wet_P2_T5</v>
      </c>
      <c r="H582" s="293" t="s">
        <v>3672</v>
      </c>
      <c r="I582" s="285" t="s">
        <v>1147</v>
      </c>
      <c r="J582" s="282" t="str">
        <f>IF(ISBLANK('Dry_Litterbag Placem_Collection'!L143),"","G"&amp;""&amp;'Dry_Litterbag Placem_Collection'!L143)</f>
        <v/>
      </c>
      <c r="K582" s="286" t="str">
        <f>IFERROR(INDEX('Green_rooibos initial weight'!$C$5:$C$1749,MATCH(J582, 'Green_rooibos initial weight'!$A$5:$A$1749,0)),"")</f>
        <v/>
      </c>
      <c r="L582" s="286" t="str">
        <f t="shared" si="37"/>
        <v/>
      </c>
      <c r="M582" s="291"/>
      <c r="N582" s="291"/>
      <c r="O582" s="286" t="str">
        <f>IF(IFERROR(INDEX('Both teabags AfterDry'!$D$3:$D$900,MATCH(J582,'Both teabags AfterDry'!$A$3:$A$900,0)),"")="","",(IFERROR(INDEX('Both teabags AfterDry'!$D$3:$D$900,MATCH(J582,'Both teabags AfterDry'!$A$3:$A$900,0)),"")))</f>
        <v/>
      </c>
      <c r="P582" s="286" t="str">
        <f t="shared" si="38"/>
        <v/>
      </c>
      <c r="Q582" s="291"/>
      <c r="R582" s="291"/>
      <c r="S582" s="287">
        <f>'Dry_Litterbag Placem_Collection'!E143</f>
        <v>0</v>
      </c>
      <c r="T582" s="287" t="str">
        <f>IF('Dry_Litterbag Placem_Collection'!G143="","",'Dry_Litterbag Placem_Collection'!G143)</f>
        <v/>
      </c>
      <c r="U582" s="288" t="str">
        <f t="shared" si="36"/>
        <v/>
      </c>
      <c r="V582" s="286" t="str">
        <f t="shared" si="39"/>
        <v/>
      </c>
      <c r="W582" s="286"/>
      <c r="X582" s="289" t="str">
        <f>IFERROR(INDEX(Rainfall_Dry!$O$2:$O$217,MATCH(B582, Rainfall_Dry!$A$2:$A$217,0)),"")</f>
        <v/>
      </c>
      <c r="Y582" s="270">
        <v>33.96</v>
      </c>
      <c r="Z582" s="270">
        <v>8.9200000000000017</v>
      </c>
      <c r="AA582" s="270">
        <v>57.12</v>
      </c>
      <c r="AB582" s="271" t="s">
        <v>2688</v>
      </c>
      <c r="AC582" s="270">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t="str">
        <f>IFERROR(AVERAGE('Dry_Litterbag Placem_Collection'!O143,'Dry_Litterbag Placem_Collection'!R143),"")</f>
        <v/>
      </c>
      <c r="AI582" s="290" t="str">
        <f>IFERROR(AVERAGE('Dry_Litterbag Placem_Collection'!N143,'Dry_Litterbag Placem_Collection'!Q143),"")</f>
        <v/>
      </c>
      <c r="AJ582" s="289">
        <f>INDEX(Coordinates!$B$2:$B$197,MATCH(G582,Coordinates!$J$2:$J$197,0))</f>
        <v>-2.3486060000000002</v>
      </c>
      <c r="AK582" s="289">
        <f>INDEX(Coordinates!$C$2:$C$197,MATCH(G582,Coordinates!$J$2:$J$197,0))</f>
        <v>34.050010020000002</v>
      </c>
      <c r="AL582" s="289" t="str">
        <f>IF(ISNUMBER(SEARCH("C", 'Dry_Litterbag Placem_Collection'!U143)),"YES","")</f>
        <v/>
      </c>
      <c r="AM582" s="289" t="str">
        <f>IF(ISNUMBER(SEARCH("H", 'Dry_Litterbag Placem_Collection'!U143)),"YES","")</f>
        <v/>
      </c>
      <c r="AN582" s="289" t="str">
        <f>IF(ISNUMBER(SEARCH("R", 'Dry_Litterbag Placem_Collection'!U143)),"YES","")</f>
        <v/>
      </c>
    </row>
    <row r="583" spans="1:40" ht="15" customHeight="1">
      <c r="A583" s="281" t="s">
        <v>2677</v>
      </c>
      <c r="B583" s="282">
        <f>'Dry_Litterbag Placem_Collection'!A144</f>
        <v>142</v>
      </c>
      <c r="C583" s="282" t="str">
        <f>'Dry_Litterbag Placem_Collection'!B144</f>
        <v xml:space="preserve">Mwantimba
</v>
      </c>
      <c r="D583" s="282" t="s">
        <v>2677</v>
      </c>
      <c r="E583" s="282" t="s">
        <v>20</v>
      </c>
      <c r="F583" s="282">
        <v>2</v>
      </c>
      <c r="G583" s="283" t="str">
        <f>'Dry_Litterbag Placem_Collection'!C144</f>
        <v>Wet_P2_T6</v>
      </c>
      <c r="H583" s="293" t="s">
        <v>3672</v>
      </c>
      <c r="I583" s="285" t="s">
        <v>1147</v>
      </c>
      <c r="J583" s="282" t="str">
        <f>IF(ISBLANK('Dry_Litterbag Placem_Collection'!L144),"","G"&amp;""&amp;'Dry_Litterbag Placem_Collection'!L144)</f>
        <v>G711</v>
      </c>
      <c r="K583" s="286">
        <f>IFERROR(INDEX('Green_rooibos initial weight'!$C$5:$C$1749,MATCH(J583, 'Green_rooibos initial weight'!$A$5:$A$1749,0)),"")</f>
        <v>2.1070000000000002</v>
      </c>
      <c r="L583" s="286">
        <f t="shared" si="37"/>
        <v>1.8572000000000002</v>
      </c>
      <c r="M583" s="291"/>
      <c r="N583" s="291"/>
      <c r="O583" s="286" t="str">
        <f>IF(IFERROR(INDEX('Both teabags AfterDry'!$D$3:$D$900,MATCH(J583,'Both teabags AfterDry'!$A$3:$A$900,0)),"")="","",(IFERROR(INDEX('Both teabags AfterDry'!$D$3:$D$900,MATCH(J583,'Both teabags AfterDry'!$A$3:$A$900,0)),"")))</f>
        <v/>
      </c>
      <c r="P583" s="286" t="str">
        <f t="shared" si="38"/>
        <v/>
      </c>
      <c r="Q583" s="291"/>
      <c r="R583" s="291"/>
      <c r="S583" s="287">
        <f>'Dry_Litterbag Placem_Collection'!E144</f>
        <v>42939</v>
      </c>
      <c r="T583" s="287">
        <f>IF('Dry_Litterbag Placem_Collection'!G144="","",'Dry_Litterbag Placem_Collection'!G144)</f>
        <v>43008</v>
      </c>
      <c r="U583" s="288">
        <f t="shared" si="36"/>
        <v>69</v>
      </c>
      <c r="V583" s="286" t="str">
        <f t="shared" si="39"/>
        <v/>
      </c>
      <c r="W583" s="286"/>
      <c r="X583" s="289">
        <f>IFERROR(INDEX(Rainfall_Dry!$O$2:$O$217,MATCH(B583, Rainfall_Dry!$A$2:$A$217,0)),"")</f>
        <v>136.27214243</v>
      </c>
      <c r="Y583" s="270">
        <v>33.96</v>
      </c>
      <c r="Z583" s="270">
        <v>8.9200000000000017</v>
      </c>
      <c r="AA583" s="270">
        <v>57.12</v>
      </c>
      <c r="AB583" s="271" t="s">
        <v>2688</v>
      </c>
      <c r="AC583" s="270">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f>IFERROR(AVERAGE('Dry_Litterbag Placem_Collection'!O144,'Dry_Litterbag Placem_Collection'!R144),"")</f>
        <v>8.4499999999999993</v>
      </c>
      <c r="AI583" s="290">
        <f>IFERROR(AVERAGE('Dry_Litterbag Placem_Collection'!N144,'Dry_Litterbag Placem_Collection'!Q144),"")</f>
        <v>28.4</v>
      </c>
      <c r="AJ583" s="289">
        <f>INDEX(Coordinates!$B$2:$B$197,MATCH(G583,Coordinates!$J$2:$J$197,0))</f>
        <v>-2.348618992</v>
      </c>
      <c r="AK583" s="289">
        <f>INDEX(Coordinates!$C$2:$C$197,MATCH(G583,Coordinates!$J$2:$J$197,0))</f>
        <v>34.049996030000003</v>
      </c>
      <c r="AL583" s="289" t="str">
        <f>IF(ISNUMBER(SEARCH("C", 'Dry_Litterbag Placem_Collection'!U144)),"YES","")</f>
        <v/>
      </c>
      <c r="AM583" s="289" t="str">
        <f>IF(ISNUMBER(SEARCH("H", 'Dry_Litterbag Placem_Collection'!U144)),"YES","")</f>
        <v/>
      </c>
      <c r="AN583" s="289" t="str">
        <f>IF(ISNUMBER(SEARCH("R", 'Dry_Litterbag Placem_Collection'!U144)),"YES","")</f>
        <v>YES</v>
      </c>
    </row>
    <row r="584" spans="1:40" ht="15" customHeight="1">
      <c r="A584" s="281" t="s">
        <v>2677</v>
      </c>
      <c r="B584" s="282">
        <f>'Dry_Litterbag Placem_Collection'!A145</f>
        <v>143</v>
      </c>
      <c r="C584" s="282" t="str">
        <f>'Dry_Litterbag Placem_Collection'!B145</f>
        <v xml:space="preserve">Mwantimba
</v>
      </c>
      <c r="D584" s="282" t="s">
        <v>2677</v>
      </c>
      <c r="E584" s="282" t="s">
        <v>20</v>
      </c>
      <c r="F584" s="282">
        <v>2</v>
      </c>
      <c r="G584" s="283" t="str">
        <f>'Dry_Litterbag Placem_Collection'!C145</f>
        <v>Wet_P2_T7</v>
      </c>
      <c r="H584" s="293" t="s">
        <v>3672</v>
      </c>
      <c r="I584" s="285" t="s">
        <v>1147</v>
      </c>
      <c r="J584" s="282" t="str">
        <f>IF(ISBLANK('Dry_Litterbag Placem_Collection'!L145),"","G"&amp;""&amp;'Dry_Litterbag Placem_Collection'!L145)</f>
        <v>G205</v>
      </c>
      <c r="K584" s="286">
        <f>IFERROR(INDEX('Green_rooibos initial weight'!$C$5:$C$1749,MATCH(J584, 'Green_rooibos initial weight'!$A$5:$A$1749,0)),"")</f>
        <v>2.1240000000000001</v>
      </c>
      <c r="L584" s="286">
        <f t="shared" si="37"/>
        <v>1.8742000000000001</v>
      </c>
      <c r="M584" s="291"/>
      <c r="N584" s="291"/>
      <c r="O584" s="286">
        <f>IF(IFERROR(INDEX('Both teabags AfterDry'!$D$3:$D$900,MATCH(J584,'Both teabags AfterDry'!$A$3:$A$900,0)),"")="","",(IFERROR(INDEX('Both teabags AfterDry'!$D$3:$D$900,MATCH(J584,'Both teabags AfterDry'!$A$3:$A$900,0)),"")))</f>
        <v>0.82040000000000002</v>
      </c>
      <c r="P584" s="286">
        <f t="shared" si="38"/>
        <v>0.66979999999999995</v>
      </c>
      <c r="Q584" s="291"/>
      <c r="R584" s="291"/>
      <c r="S584" s="287">
        <f>'Dry_Litterbag Placem_Collection'!E145</f>
        <v>42939</v>
      </c>
      <c r="T584" s="287">
        <f>IF('Dry_Litterbag Placem_Collection'!G145="","",'Dry_Litterbag Placem_Collection'!G145)</f>
        <v>43008</v>
      </c>
      <c r="U584" s="288">
        <f t="shared" si="36"/>
        <v>69</v>
      </c>
      <c r="V584" s="286">
        <f t="shared" si="39"/>
        <v>1.2044000000000001</v>
      </c>
      <c r="W584" s="286"/>
      <c r="X584" s="289">
        <f>IFERROR(INDEX(Rainfall_Dry!$O$2:$O$217,MATCH(B584, Rainfall_Dry!$A$2:$A$217,0)),"")</f>
        <v>136.27214243</v>
      </c>
      <c r="Y584" s="270">
        <v>33.96</v>
      </c>
      <c r="Z584" s="270">
        <v>8.9200000000000017</v>
      </c>
      <c r="AA584" s="270">
        <v>57.12</v>
      </c>
      <c r="AB584" s="271" t="s">
        <v>2688</v>
      </c>
      <c r="AC584" s="270">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f>IFERROR(AVERAGE('Dry_Litterbag Placem_Collection'!O145,'Dry_Litterbag Placem_Collection'!R145),"")</f>
        <v>12.5</v>
      </c>
      <c r="AI584" s="290">
        <f>IFERROR(AVERAGE('Dry_Litterbag Placem_Collection'!N145,'Dry_Litterbag Placem_Collection'!Q145),"")</f>
        <v>28</v>
      </c>
      <c r="AJ584" s="289">
        <f>INDEX(Coordinates!$B$2:$B$197,MATCH(G584,Coordinates!$J$2:$J$197,0))</f>
        <v>-2.3484970349999998</v>
      </c>
      <c r="AK584" s="289">
        <f>INDEX(Coordinates!$C$2:$C$197,MATCH(G584,Coordinates!$J$2:$J$197,0))</f>
        <v>34.049979010000001</v>
      </c>
      <c r="AL584" s="289" t="str">
        <f>IF(ISNUMBER(SEARCH("C", 'Dry_Litterbag Placem_Collection'!U145)),"YES","")</f>
        <v/>
      </c>
      <c r="AM584" s="289" t="str">
        <f>IF(ISNUMBER(SEARCH("H", 'Dry_Litterbag Placem_Collection'!U145)),"YES","")</f>
        <v/>
      </c>
      <c r="AN584" s="289" t="str">
        <f>IF(ISNUMBER(SEARCH("R", 'Dry_Litterbag Placem_Collection'!U145)),"YES","")</f>
        <v>YES</v>
      </c>
    </row>
    <row r="585" spans="1:40" ht="15" customHeight="1">
      <c r="A585" s="281" t="s">
        <v>2677</v>
      </c>
      <c r="B585" s="282">
        <f>'Dry_Litterbag Placem_Collection'!A146</f>
        <v>144</v>
      </c>
      <c r="C585" s="282" t="str">
        <f>'Dry_Litterbag Placem_Collection'!B146</f>
        <v xml:space="preserve">Mwantimba
</v>
      </c>
      <c r="D585" s="282" t="s">
        <v>2677</v>
      </c>
      <c r="E585" s="282" t="s">
        <v>20</v>
      </c>
      <c r="F585" s="282">
        <v>2</v>
      </c>
      <c r="G585" s="283" t="str">
        <f>'Dry_Litterbag Placem_Collection'!C146</f>
        <v>Wet_P2_T8</v>
      </c>
      <c r="H585" s="293" t="s">
        <v>3672</v>
      </c>
      <c r="I585" s="285" t="s">
        <v>1147</v>
      </c>
      <c r="J585" s="282" t="str">
        <f>IF(ISBLANK('Dry_Litterbag Placem_Collection'!L146),"","G"&amp;""&amp;'Dry_Litterbag Placem_Collection'!L146)</f>
        <v>G384</v>
      </c>
      <c r="K585" s="286">
        <f>IFERROR(INDEX('Green_rooibos initial weight'!$C$5:$C$1749,MATCH(J585, 'Green_rooibos initial weight'!$A$5:$A$1749,0)),"")</f>
        <v>2.0499999999999998</v>
      </c>
      <c r="L585" s="286">
        <f t="shared" si="37"/>
        <v>1.8001999999999998</v>
      </c>
      <c r="M585" s="291"/>
      <c r="N585" s="291"/>
      <c r="O585" s="286">
        <f>IF(IFERROR(INDEX('Both teabags AfterDry'!$D$3:$D$900,MATCH(J585,'Both teabags AfterDry'!$A$3:$A$900,0)),"")="","",(IFERROR(INDEX('Both teabags AfterDry'!$D$3:$D$900,MATCH(J585,'Both teabags AfterDry'!$A$3:$A$900,0)),"")))</f>
        <v>0.73660000000000003</v>
      </c>
      <c r="P585" s="286">
        <f t="shared" si="38"/>
        <v>0.58600000000000008</v>
      </c>
      <c r="Q585" s="291"/>
      <c r="R585" s="291"/>
      <c r="S585" s="287">
        <f>'Dry_Litterbag Placem_Collection'!E146</f>
        <v>42939</v>
      </c>
      <c r="T585" s="287">
        <f>IF('Dry_Litterbag Placem_Collection'!G146="","",'Dry_Litterbag Placem_Collection'!G146)</f>
        <v>43008</v>
      </c>
      <c r="U585" s="288">
        <f t="shared" si="36"/>
        <v>69</v>
      </c>
      <c r="V585" s="286">
        <f t="shared" si="39"/>
        <v>1.2141999999999997</v>
      </c>
      <c r="W585" s="286"/>
      <c r="X585" s="289">
        <f>IFERROR(INDEX(Rainfall_Dry!$O$2:$O$217,MATCH(B585, Rainfall_Dry!$A$2:$A$217,0)),"")</f>
        <v>136.27214243</v>
      </c>
      <c r="Y585" s="270">
        <v>33.96</v>
      </c>
      <c r="Z585" s="270">
        <v>8.9200000000000017</v>
      </c>
      <c r="AA585" s="270">
        <v>57.12</v>
      </c>
      <c r="AB585" s="271" t="s">
        <v>2688</v>
      </c>
      <c r="AC585" s="270">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f>IFERROR(AVERAGE('Dry_Litterbag Placem_Collection'!O146,'Dry_Litterbag Placem_Collection'!R146),"")</f>
        <v>9.4499999999999993</v>
      </c>
      <c r="AI585" s="290">
        <f>IFERROR(AVERAGE('Dry_Litterbag Placem_Collection'!N146,'Dry_Litterbag Placem_Collection'!Q146),"")</f>
        <v>29.15</v>
      </c>
      <c r="AJ585" s="289">
        <f>INDEX(Coordinates!$B$2:$B$197,MATCH(G585,Coordinates!$J$2:$J$197,0))</f>
        <v>-2.3486560399999998</v>
      </c>
      <c r="AK585" s="289">
        <f>INDEX(Coordinates!$C$2:$C$197,MATCH(G585,Coordinates!$J$2:$J$197,0))</f>
        <v>34.049895020000001</v>
      </c>
      <c r="AL585" s="289" t="str">
        <f>IF(ISNUMBER(SEARCH("C", 'Dry_Litterbag Placem_Collection'!U146)),"YES","")</f>
        <v/>
      </c>
      <c r="AM585" s="289" t="str">
        <f>IF(ISNUMBER(SEARCH("H", 'Dry_Litterbag Placem_Collection'!U146)),"YES","")</f>
        <v/>
      </c>
      <c r="AN585" s="289" t="str">
        <f>IF(ISNUMBER(SEARCH("R", 'Dry_Litterbag Placem_Collection'!U146)),"YES","")</f>
        <v/>
      </c>
    </row>
    <row r="586" spans="1:40" ht="15" customHeight="1">
      <c r="A586" s="281" t="s">
        <v>2677</v>
      </c>
      <c r="B586" s="282">
        <f>'Dry_Litterbag Placem_Collection'!A147</f>
        <v>145</v>
      </c>
      <c r="C586" s="282" t="str">
        <f>'Dry_Litterbag Placem_Collection'!B147</f>
        <v xml:space="preserve">Mwantimba
</v>
      </c>
      <c r="D586" s="282" t="s">
        <v>2677</v>
      </c>
      <c r="E586" s="282" t="s">
        <v>20</v>
      </c>
      <c r="F586" s="282">
        <v>3</v>
      </c>
      <c r="G586" s="283" t="str">
        <f>'Dry_Litterbag Placem_Collection'!C147</f>
        <v>Wet_P3_T1</v>
      </c>
      <c r="H586" s="293" t="s">
        <v>3672</v>
      </c>
      <c r="I586" s="285" t="s">
        <v>1147</v>
      </c>
      <c r="J586" s="282" t="str">
        <f>IF(ISBLANK('Dry_Litterbag Placem_Collection'!L147),"","G"&amp;""&amp;'Dry_Litterbag Placem_Collection'!L147)</f>
        <v>G72</v>
      </c>
      <c r="K586" s="286">
        <f>IFERROR(INDEX('Green_rooibos initial weight'!$C$5:$C$1749,MATCH(J586, 'Green_rooibos initial weight'!$A$5:$A$1749,0)),"")</f>
        <v>2.0190000000000001</v>
      </c>
      <c r="L586" s="286">
        <f t="shared" si="37"/>
        <v>1.7692000000000001</v>
      </c>
      <c r="M586" s="291"/>
      <c r="N586" s="291"/>
      <c r="O586" s="286">
        <f>IF(IFERROR(INDEX('Both teabags AfterDry'!$D$3:$D$900,MATCH(J586,'Both teabags AfterDry'!$A$3:$A$900,0)),"")="","",(IFERROR(INDEX('Both teabags AfterDry'!$D$3:$D$900,MATCH(J586,'Both teabags AfterDry'!$A$3:$A$900,0)),"")))</f>
        <v>1.7161999999999999</v>
      </c>
      <c r="P586" s="286">
        <f t="shared" si="38"/>
        <v>1.5655999999999999</v>
      </c>
      <c r="Q586" s="291"/>
      <c r="R586" s="291"/>
      <c r="S586" s="287">
        <f>'Dry_Litterbag Placem_Collection'!E147</f>
        <v>42939</v>
      </c>
      <c r="T586" s="287">
        <f>IF('Dry_Litterbag Placem_Collection'!G147="","",'Dry_Litterbag Placem_Collection'!G147)</f>
        <v>43010</v>
      </c>
      <c r="U586" s="288">
        <f t="shared" si="36"/>
        <v>71</v>
      </c>
      <c r="V586" s="286">
        <f t="shared" si="39"/>
        <v>0.20360000000000023</v>
      </c>
      <c r="W586" s="286"/>
      <c r="X586" s="289">
        <f>IFERROR(INDEX(Rainfall_Dry!$O$2:$O$217,MATCH(B586, Rainfall_Dry!$A$2:$A$217,0)),"")</f>
        <v>137.19979645800001</v>
      </c>
      <c r="Y586" s="270">
        <v>39.96</v>
      </c>
      <c r="Z586" s="270">
        <v>12.920000000000002</v>
      </c>
      <c r="AA586" s="270">
        <v>47.12</v>
      </c>
      <c r="AB586" s="271" t="s">
        <v>2692</v>
      </c>
      <c r="AC586" s="270">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f>IFERROR(AVERAGE('Dry_Litterbag Placem_Collection'!O147,'Dry_Litterbag Placem_Collection'!R147),"")</f>
        <v>6.35</v>
      </c>
      <c r="AI586" s="290">
        <f>IFERROR(AVERAGE('Dry_Litterbag Placem_Collection'!N147,'Dry_Litterbag Placem_Collection'!Q147),"")</f>
        <v>30</v>
      </c>
      <c r="AJ586" s="289">
        <f>INDEX(Coordinates!$B$2:$B$197,MATCH(G586,Coordinates!$J$2:$J$197,0))</f>
        <v>-2.3675269729999999</v>
      </c>
      <c r="AK586" s="289">
        <f>INDEX(Coordinates!$C$2:$C$197,MATCH(G586,Coordinates!$J$2:$J$197,0))</f>
        <v>34.06035799</v>
      </c>
      <c r="AL586" s="289" t="str">
        <f>IF(ISNUMBER(SEARCH("C", 'Dry_Litterbag Placem_Collection'!U147)),"YES","")</f>
        <v/>
      </c>
      <c r="AM586" s="289" t="str">
        <f>IF(ISNUMBER(SEARCH("H", 'Dry_Litterbag Placem_Collection'!U147)),"YES","")</f>
        <v/>
      </c>
      <c r="AN586" s="289" t="str">
        <f>IF(ISNUMBER(SEARCH("R", 'Dry_Litterbag Placem_Collection'!U147)),"YES","")</f>
        <v/>
      </c>
    </row>
    <row r="587" spans="1:40" ht="15" customHeight="1">
      <c r="A587" s="281" t="s">
        <v>2677</v>
      </c>
      <c r="B587" s="282">
        <f>'Dry_Litterbag Placem_Collection'!A148</f>
        <v>146</v>
      </c>
      <c r="C587" s="282" t="str">
        <f>'Dry_Litterbag Placem_Collection'!B148</f>
        <v xml:space="preserve">Mwantimba
</v>
      </c>
      <c r="D587" s="282" t="s">
        <v>2677</v>
      </c>
      <c r="E587" s="282" t="s">
        <v>20</v>
      </c>
      <c r="F587" s="282">
        <v>3</v>
      </c>
      <c r="G587" s="283" t="str">
        <f>'Dry_Litterbag Placem_Collection'!C148</f>
        <v>Wet_P3_T2</v>
      </c>
      <c r="H587" s="293" t="s">
        <v>3672</v>
      </c>
      <c r="I587" s="285" t="s">
        <v>1147</v>
      </c>
      <c r="J587" s="282" t="str">
        <f>IF(ISBLANK('Dry_Litterbag Placem_Collection'!L148),"","G"&amp;""&amp;'Dry_Litterbag Placem_Collection'!L148)</f>
        <v>G336</v>
      </c>
      <c r="K587" s="286">
        <f>IFERROR(INDEX('Green_rooibos initial weight'!$C$5:$C$1749,MATCH(J587, 'Green_rooibos initial weight'!$A$5:$A$1749,0)),"")</f>
        <v>1.9950000000000001</v>
      </c>
      <c r="L587" s="286">
        <f t="shared" si="37"/>
        <v>1.7452000000000001</v>
      </c>
      <c r="M587" s="291"/>
      <c r="N587" s="291"/>
      <c r="O587" s="286">
        <f>IF(IFERROR(INDEX('Both teabags AfterDry'!$D$3:$D$900,MATCH(J587,'Both teabags AfterDry'!$A$3:$A$900,0)),"")="","",(IFERROR(INDEX('Both teabags AfterDry'!$D$3:$D$900,MATCH(J587,'Both teabags AfterDry'!$A$3:$A$900,0)),"")))</f>
        <v>1.6466000000000001</v>
      </c>
      <c r="P587" s="286">
        <f t="shared" si="38"/>
        <v>1.496</v>
      </c>
      <c r="Q587" s="291"/>
      <c r="R587" s="291"/>
      <c r="S587" s="287">
        <f>'Dry_Litterbag Placem_Collection'!E148</f>
        <v>42939</v>
      </c>
      <c r="T587" s="287">
        <f>IF('Dry_Litterbag Placem_Collection'!G148="","",'Dry_Litterbag Placem_Collection'!G148)</f>
        <v>43010</v>
      </c>
      <c r="U587" s="288">
        <f t="shared" si="36"/>
        <v>71</v>
      </c>
      <c r="V587" s="286">
        <f t="shared" si="39"/>
        <v>0.24920000000000009</v>
      </c>
      <c r="W587" s="286"/>
      <c r="X587" s="289">
        <f>IFERROR(INDEX(Rainfall_Dry!$O$2:$O$217,MATCH(B587, Rainfall_Dry!$A$2:$A$217,0)),"")</f>
        <v>137.19979645800001</v>
      </c>
      <c r="Y587" s="270">
        <v>39.96</v>
      </c>
      <c r="Z587" s="270">
        <v>12.920000000000002</v>
      </c>
      <c r="AA587" s="270">
        <v>47.12</v>
      </c>
      <c r="AB587" s="271" t="s">
        <v>2692</v>
      </c>
      <c r="AC587" s="270">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f>IFERROR(AVERAGE('Dry_Litterbag Placem_Collection'!O148,'Dry_Litterbag Placem_Collection'!R148),"")</f>
        <v>6.1</v>
      </c>
      <c r="AI587" s="290">
        <f>IFERROR(AVERAGE('Dry_Litterbag Placem_Collection'!N148,'Dry_Litterbag Placem_Collection'!Q148),"")</f>
        <v>31</v>
      </c>
      <c r="AJ587" s="289">
        <f>INDEX(Coordinates!$B$2:$B$197,MATCH(G587,Coordinates!$J$2:$J$197,0))</f>
        <v>-2.3675380370000001</v>
      </c>
      <c r="AK587" s="289">
        <f>INDEX(Coordinates!$C$2:$C$197,MATCH(G587,Coordinates!$J$2:$J$197,0))</f>
        <v>34.060381960000001</v>
      </c>
      <c r="AL587" s="289" t="str">
        <f>IF(ISNUMBER(SEARCH("C", 'Dry_Litterbag Placem_Collection'!U148)),"YES","")</f>
        <v/>
      </c>
      <c r="AM587" s="289" t="str">
        <f>IF(ISNUMBER(SEARCH("H", 'Dry_Litterbag Placem_Collection'!U148)),"YES","")</f>
        <v/>
      </c>
      <c r="AN587" s="289" t="str">
        <f>IF(ISNUMBER(SEARCH("R", 'Dry_Litterbag Placem_Collection'!U148)),"YES","")</f>
        <v/>
      </c>
    </row>
    <row r="588" spans="1:40" ht="15" customHeight="1">
      <c r="A588" s="281" t="s">
        <v>2677</v>
      </c>
      <c r="B588" s="282">
        <f>'Dry_Litterbag Placem_Collection'!A149</f>
        <v>147</v>
      </c>
      <c r="C588" s="282" t="str">
        <f>'Dry_Litterbag Placem_Collection'!B149</f>
        <v xml:space="preserve">Mwantimba
</v>
      </c>
      <c r="D588" s="282" t="s">
        <v>2677</v>
      </c>
      <c r="E588" s="282" t="s">
        <v>20</v>
      </c>
      <c r="F588" s="282">
        <v>3</v>
      </c>
      <c r="G588" s="283" t="str">
        <f>'Dry_Litterbag Placem_Collection'!C149</f>
        <v>Wet_P3_T3</v>
      </c>
      <c r="H588" s="293" t="s">
        <v>3672</v>
      </c>
      <c r="I588" s="285" t="s">
        <v>1147</v>
      </c>
      <c r="J588" s="282" t="str">
        <f>IF(ISBLANK('Dry_Litterbag Placem_Collection'!L149),"","G"&amp;""&amp;'Dry_Litterbag Placem_Collection'!L149)</f>
        <v>G303</v>
      </c>
      <c r="K588" s="286">
        <f>IFERROR(INDEX('Green_rooibos initial weight'!$C$5:$C$1749,MATCH(J588, 'Green_rooibos initial weight'!$A$5:$A$1749,0)),"")</f>
        <v>1.9850000000000001</v>
      </c>
      <c r="L588" s="286">
        <f t="shared" si="37"/>
        <v>1.7352000000000001</v>
      </c>
      <c r="M588" s="291"/>
      <c r="N588" s="291"/>
      <c r="O588" s="286">
        <f>IF(IFERROR(INDEX('Both teabags AfterDry'!$D$3:$D$900,MATCH(J588,'Both teabags AfterDry'!$A$3:$A$900,0)),"")="","",(IFERROR(INDEX('Both teabags AfterDry'!$D$3:$D$900,MATCH(J588,'Both teabags AfterDry'!$A$3:$A$900,0)),"")))</f>
        <v>1.6654</v>
      </c>
      <c r="P588" s="286">
        <f t="shared" si="38"/>
        <v>1.5147999999999999</v>
      </c>
      <c r="Q588" s="291"/>
      <c r="R588" s="291"/>
      <c r="S588" s="287">
        <f>'Dry_Litterbag Placem_Collection'!E149</f>
        <v>42939</v>
      </c>
      <c r="T588" s="287">
        <f>IF('Dry_Litterbag Placem_Collection'!G149="","",'Dry_Litterbag Placem_Collection'!G149)</f>
        <v>43010</v>
      </c>
      <c r="U588" s="288">
        <f t="shared" si="36"/>
        <v>71</v>
      </c>
      <c r="V588" s="286">
        <f t="shared" si="39"/>
        <v>0.22040000000000015</v>
      </c>
      <c r="W588" s="286"/>
      <c r="X588" s="289">
        <f>IFERROR(INDEX(Rainfall_Dry!$O$2:$O$217,MATCH(B588, Rainfall_Dry!$A$2:$A$217,0)),"")</f>
        <v>137.19979645800001</v>
      </c>
      <c r="Y588" s="270">
        <v>39.96</v>
      </c>
      <c r="Z588" s="270">
        <v>12.920000000000002</v>
      </c>
      <c r="AA588" s="270">
        <v>47.12</v>
      </c>
      <c r="AB588" s="271" t="s">
        <v>2692</v>
      </c>
      <c r="AC588" s="270">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f>IFERROR(AVERAGE('Dry_Litterbag Placem_Collection'!O149,'Dry_Litterbag Placem_Collection'!R149),"")</f>
        <v>5.6</v>
      </c>
      <c r="AI588" s="290">
        <f>IFERROR(AVERAGE('Dry_Litterbag Placem_Collection'!N149,'Dry_Litterbag Placem_Collection'!Q149),"")</f>
        <v>29.900000000000002</v>
      </c>
      <c r="AJ588" s="289">
        <f>INDEX(Coordinates!$B$2:$B$197,MATCH(G588,Coordinates!$J$2:$J$197,0))</f>
        <v>-2.3675780180000001</v>
      </c>
      <c r="AK588" s="289">
        <f>INDEX(Coordinates!$C$2:$C$197,MATCH(G588,Coordinates!$J$2:$J$197,0))</f>
        <v>34.060323029999999</v>
      </c>
      <c r="AL588" s="289" t="str">
        <f>IF(ISNUMBER(SEARCH("C", 'Dry_Litterbag Placem_Collection'!U149)),"YES","")</f>
        <v/>
      </c>
      <c r="AM588" s="289" t="str">
        <f>IF(ISNUMBER(SEARCH("H", 'Dry_Litterbag Placem_Collection'!U149)),"YES","")</f>
        <v/>
      </c>
      <c r="AN588" s="289" t="str">
        <f>IF(ISNUMBER(SEARCH("R", 'Dry_Litterbag Placem_Collection'!U149)),"YES","")</f>
        <v/>
      </c>
    </row>
    <row r="589" spans="1:40" ht="15" customHeight="1">
      <c r="A589" s="281" t="s">
        <v>2677</v>
      </c>
      <c r="B589" s="282">
        <f>'Dry_Litterbag Placem_Collection'!A150</f>
        <v>148</v>
      </c>
      <c r="C589" s="282" t="str">
        <f>'Dry_Litterbag Placem_Collection'!B150</f>
        <v xml:space="preserve">Mwantimba
</v>
      </c>
      <c r="D589" s="282" t="s">
        <v>2677</v>
      </c>
      <c r="E589" s="282" t="s">
        <v>20</v>
      </c>
      <c r="F589" s="282">
        <v>3</v>
      </c>
      <c r="G589" s="283" t="str">
        <f>'Dry_Litterbag Placem_Collection'!C150</f>
        <v>Wet_P3_T4</v>
      </c>
      <c r="H589" s="293" t="s">
        <v>3672</v>
      </c>
      <c r="I589" s="285" t="s">
        <v>1147</v>
      </c>
      <c r="J589" s="282" t="str">
        <f>IF(ISBLANK('Dry_Litterbag Placem_Collection'!L150),"","G"&amp;""&amp;'Dry_Litterbag Placem_Collection'!L150)</f>
        <v>G161</v>
      </c>
      <c r="K589" s="286">
        <f>IFERROR(INDEX('Green_rooibos initial weight'!$C$5:$C$1749,MATCH(J589, 'Green_rooibos initial weight'!$A$5:$A$1749,0)),"")</f>
        <v>2.0979999999999999</v>
      </c>
      <c r="L589" s="286">
        <f t="shared" si="37"/>
        <v>1.8481999999999998</v>
      </c>
      <c r="M589" s="291"/>
      <c r="N589" s="291"/>
      <c r="O589" s="286">
        <f>IF(IFERROR(INDEX('Both teabags AfterDry'!$D$3:$D$900,MATCH(J589,'Both teabags AfterDry'!$A$3:$A$900,0)),"")="","",(IFERROR(INDEX('Both teabags AfterDry'!$D$3:$D$900,MATCH(J589,'Both teabags AfterDry'!$A$3:$A$900,0)),"")))</f>
        <v>1.7174</v>
      </c>
      <c r="P589" s="286">
        <f t="shared" si="38"/>
        <v>1.5668</v>
      </c>
      <c r="Q589" s="291"/>
      <c r="R589" s="291"/>
      <c r="S589" s="287">
        <f>'Dry_Litterbag Placem_Collection'!E150</f>
        <v>42939</v>
      </c>
      <c r="T589" s="287">
        <f>IF('Dry_Litterbag Placem_Collection'!G150="","",'Dry_Litterbag Placem_Collection'!G150)</f>
        <v>43010</v>
      </c>
      <c r="U589" s="288">
        <f t="shared" si="36"/>
        <v>71</v>
      </c>
      <c r="V589" s="286">
        <f t="shared" si="39"/>
        <v>0.28139999999999987</v>
      </c>
      <c r="W589" s="286"/>
      <c r="X589" s="289">
        <f>IFERROR(INDEX(Rainfall_Dry!$O$2:$O$217,MATCH(B589, Rainfall_Dry!$A$2:$A$217,0)),"")</f>
        <v>137.19979645800001</v>
      </c>
      <c r="Y589" s="270">
        <v>39.96</v>
      </c>
      <c r="Z589" s="270">
        <v>12.920000000000002</v>
      </c>
      <c r="AA589" s="270">
        <v>47.12</v>
      </c>
      <c r="AB589" s="271" t="s">
        <v>2692</v>
      </c>
      <c r="AC589" s="270">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f>IFERROR(AVERAGE('Dry_Litterbag Placem_Collection'!O150,'Dry_Litterbag Placem_Collection'!R150),"")</f>
        <v>6.5</v>
      </c>
      <c r="AI589" s="290">
        <f>IFERROR(AVERAGE('Dry_Litterbag Placem_Collection'!N150,'Dry_Litterbag Placem_Collection'!Q150),"")</f>
        <v>31.6</v>
      </c>
      <c r="AJ589" s="289">
        <f>INDEX(Coordinates!$B$2:$B$197,MATCH(G589,Coordinates!$J$2:$J$197,0))</f>
        <v>-2.3676269689999998</v>
      </c>
      <c r="AK589" s="289">
        <f>INDEX(Coordinates!$C$2:$C$197,MATCH(G589,Coordinates!$J$2:$J$197,0))</f>
        <v>34.060310960000002</v>
      </c>
      <c r="AL589" s="289" t="str">
        <f>IF(ISNUMBER(SEARCH("C", 'Dry_Litterbag Placem_Collection'!U150)),"YES","")</f>
        <v>YES</v>
      </c>
      <c r="AM589" s="289" t="str">
        <f>IF(ISNUMBER(SEARCH("H", 'Dry_Litterbag Placem_Collection'!U150)),"YES","")</f>
        <v/>
      </c>
      <c r="AN589" s="289" t="str">
        <f>IF(ISNUMBER(SEARCH("R", 'Dry_Litterbag Placem_Collection'!U150)),"YES","")</f>
        <v/>
      </c>
    </row>
    <row r="590" spans="1:40" ht="15" customHeight="1">
      <c r="A590" s="281" t="s">
        <v>2677</v>
      </c>
      <c r="B590" s="282">
        <f>'Dry_Litterbag Placem_Collection'!A151</f>
        <v>149</v>
      </c>
      <c r="C590" s="282" t="str">
        <f>'Dry_Litterbag Placem_Collection'!B151</f>
        <v xml:space="preserve">Mwantimba
</v>
      </c>
      <c r="D590" s="282" t="s">
        <v>2677</v>
      </c>
      <c r="E590" s="282" t="s">
        <v>20</v>
      </c>
      <c r="F590" s="282">
        <v>3</v>
      </c>
      <c r="G590" s="283" t="str">
        <f>'Dry_Litterbag Placem_Collection'!C151</f>
        <v>Wet_P3_T5</v>
      </c>
      <c r="H590" s="293" t="s">
        <v>3672</v>
      </c>
      <c r="I590" s="285" t="s">
        <v>1147</v>
      </c>
      <c r="J590" s="282" t="str">
        <f>IF(ISBLANK('Dry_Litterbag Placem_Collection'!L151),"","G"&amp;""&amp;'Dry_Litterbag Placem_Collection'!L151)</f>
        <v>G464</v>
      </c>
      <c r="K590" s="286">
        <f>IFERROR(INDEX('Green_rooibos initial weight'!$C$5:$C$1749,MATCH(J590, 'Green_rooibos initial weight'!$A$5:$A$1749,0)),"")</f>
        <v>1.964</v>
      </c>
      <c r="L590" s="286">
        <f t="shared" si="37"/>
        <v>1.7141999999999999</v>
      </c>
      <c r="M590" s="291"/>
      <c r="N590" s="291"/>
      <c r="O590" s="286">
        <f>IF(IFERROR(INDEX('Both teabags AfterDry'!$D$3:$D$900,MATCH(J590,'Both teabags AfterDry'!$A$3:$A$900,0)),"")="","",(IFERROR(INDEX('Both teabags AfterDry'!$D$3:$D$900,MATCH(J590,'Both teabags AfterDry'!$A$3:$A$900,0)),"")))</f>
        <v>1.571</v>
      </c>
      <c r="P590" s="286">
        <f t="shared" si="38"/>
        <v>1.4203999999999999</v>
      </c>
      <c r="Q590" s="291"/>
      <c r="R590" s="291"/>
      <c r="S590" s="287">
        <f>'Dry_Litterbag Placem_Collection'!E151</f>
        <v>42939</v>
      </c>
      <c r="T590" s="287">
        <f>IF('Dry_Litterbag Placem_Collection'!G151="","",'Dry_Litterbag Placem_Collection'!G151)</f>
        <v>43010</v>
      </c>
      <c r="U590" s="288">
        <f t="shared" si="36"/>
        <v>71</v>
      </c>
      <c r="V590" s="286">
        <f t="shared" si="39"/>
        <v>0.29380000000000006</v>
      </c>
      <c r="W590" s="286"/>
      <c r="X590" s="289">
        <f>IFERROR(INDEX(Rainfall_Dry!$O$2:$O$217,MATCH(B590, Rainfall_Dry!$A$2:$A$217,0)),"")</f>
        <v>137.19979645800001</v>
      </c>
      <c r="Y590" s="270">
        <v>39.96</v>
      </c>
      <c r="Z590" s="270">
        <v>12.920000000000002</v>
      </c>
      <c r="AA590" s="270">
        <v>47.12</v>
      </c>
      <c r="AB590" s="271" t="s">
        <v>2692</v>
      </c>
      <c r="AC590" s="270">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f>IFERROR(AVERAGE('Dry_Litterbag Placem_Collection'!O151,'Dry_Litterbag Placem_Collection'!R151),"")</f>
        <v>6.3000000000000007</v>
      </c>
      <c r="AI590" s="290">
        <f>IFERROR(AVERAGE('Dry_Litterbag Placem_Collection'!N151,'Dry_Litterbag Placem_Collection'!Q151),"")</f>
        <v>31</v>
      </c>
      <c r="AJ590" s="289">
        <f>INDEX(Coordinates!$B$2:$B$197,MATCH(G590,Coordinates!$J$2:$J$197,0))</f>
        <v>-2.3677179960000001</v>
      </c>
      <c r="AK590" s="289">
        <f>INDEX(Coordinates!$C$2:$C$197,MATCH(G590,Coordinates!$J$2:$J$197,0))</f>
        <v>34.060324960000003</v>
      </c>
      <c r="AL590" s="289" t="str">
        <f>IF(ISNUMBER(SEARCH("C", 'Dry_Litterbag Placem_Collection'!U151)),"YES","")</f>
        <v/>
      </c>
      <c r="AM590" s="289" t="str">
        <f>IF(ISNUMBER(SEARCH("H", 'Dry_Litterbag Placem_Collection'!U151)),"YES","")</f>
        <v/>
      </c>
      <c r="AN590" s="289" t="str">
        <f>IF(ISNUMBER(SEARCH("R", 'Dry_Litterbag Placem_Collection'!U151)),"YES","")</f>
        <v/>
      </c>
    </row>
    <row r="591" spans="1:40" ht="15" customHeight="1">
      <c r="A591" s="281" t="s">
        <v>2677</v>
      </c>
      <c r="B591" s="282">
        <f>'Dry_Litterbag Placem_Collection'!A152</f>
        <v>150</v>
      </c>
      <c r="C591" s="282" t="str">
        <f>'Dry_Litterbag Placem_Collection'!B152</f>
        <v xml:space="preserve">Mwantimba
</v>
      </c>
      <c r="D591" s="282" t="s">
        <v>2677</v>
      </c>
      <c r="E591" s="282" t="s">
        <v>20</v>
      </c>
      <c r="F591" s="282">
        <v>3</v>
      </c>
      <c r="G591" s="283" t="str">
        <f>'Dry_Litterbag Placem_Collection'!C152</f>
        <v>Wet_P3_T6</v>
      </c>
      <c r="H591" s="293" t="s">
        <v>3672</v>
      </c>
      <c r="I591" s="285" t="s">
        <v>1147</v>
      </c>
      <c r="J591" s="282" t="str">
        <f>IF(ISBLANK('Dry_Litterbag Placem_Collection'!L152),"","G"&amp;""&amp;'Dry_Litterbag Placem_Collection'!L152)</f>
        <v>G843</v>
      </c>
      <c r="K591" s="286">
        <f>IFERROR(INDEX('Green_rooibos initial weight'!$C$5:$C$1749,MATCH(J591, 'Green_rooibos initial weight'!$A$5:$A$1749,0)),"")</f>
        <v>1.964</v>
      </c>
      <c r="L591" s="286">
        <f t="shared" si="37"/>
        <v>1.7141999999999999</v>
      </c>
      <c r="M591" s="291"/>
      <c r="N591" s="291"/>
      <c r="O591" s="286" t="str">
        <f>IF(IFERROR(INDEX('Both teabags AfterDry'!$D$3:$D$900,MATCH(J591,'Both teabags AfterDry'!$A$3:$A$900,0)),"")="","",(IFERROR(INDEX('Both teabags AfterDry'!$D$3:$D$900,MATCH(J591,'Both teabags AfterDry'!$A$3:$A$900,0)),"")))</f>
        <v/>
      </c>
      <c r="P591" s="286" t="str">
        <f t="shared" si="38"/>
        <v/>
      </c>
      <c r="Q591" s="291"/>
      <c r="R591" s="291"/>
      <c r="S591" s="287">
        <f>'Dry_Litterbag Placem_Collection'!E152</f>
        <v>42939</v>
      </c>
      <c r="T591" s="287">
        <f>IF('Dry_Litterbag Placem_Collection'!G152="","",'Dry_Litterbag Placem_Collection'!G152)</f>
        <v>43010</v>
      </c>
      <c r="U591" s="288">
        <f t="shared" si="36"/>
        <v>71</v>
      </c>
      <c r="V591" s="286" t="str">
        <f t="shared" si="39"/>
        <v/>
      </c>
      <c r="W591" s="286"/>
      <c r="X591" s="289">
        <f>IFERROR(INDEX(Rainfall_Dry!$O$2:$O$217,MATCH(B591, Rainfall_Dry!$A$2:$A$217,0)),"")</f>
        <v>137.19979645800001</v>
      </c>
      <c r="Y591" s="270">
        <v>39.96</v>
      </c>
      <c r="Z591" s="270">
        <v>12.920000000000002</v>
      </c>
      <c r="AA591" s="270">
        <v>47.12</v>
      </c>
      <c r="AB591" s="271" t="s">
        <v>2692</v>
      </c>
      <c r="AC591" s="270">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f>IFERROR(AVERAGE('Dry_Litterbag Placem_Collection'!O152,'Dry_Litterbag Placem_Collection'!R152),"")</f>
        <v>6.1999999999999993</v>
      </c>
      <c r="AI591" s="290">
        <f>IFERROR(AVERAGE('Dry_Litterbag Placem_Collection'!N152,'Dry_Litterbag Placem_Collection'!Q152),"")</f>
        <v>30.8</v>
      </c>
      <c r="AJ591" s="289">
        <f>INDEX(Coordinates!$B$2:$B$197,MATCH(G591,Coordinates!$J$2:$J$197,0))</f>
        <v>-2.3675230329999999</v>
      </c>
      <c r="AK591" s="289">
        <f>INDEX(Coordinates!$C$2:$C$197,MATCH(G591,Coordinates!$J$2:$J$197,0))</f>
        <v>34.060512969999998</v>
      </c>
      <c r="AL591" s="289" t="str">
        <f>IF(ISNUMBER(SEARCH("C", 'Dry_Litterbag Placem_Collection'!U152)),"YES","")</f>
        <v/>
      </c>
      <c r="AM591" s="289" t="str">
        <f>IF(ISNUMBER(SEARCH("H", 'Dry_Litterbag Placem_Collection'!U152)),"YES","")</f>
        <v/>
      </c>
      <c r="AN591" s="289" t="str">
        <f>IF(ISNUMBER(SEARCH("R", 'Dry_Litterbag Placem_Collection'!U152)),"YES","")</f>
        <v/>
      </c>
    </row>
    <row r="592" spans="1:40" ht="15" customHeight="1">
      <c r="A592" s="281" t="s">
        <v>2677</v>
      </c>
      <c r="B592" s="282">
        <f>'Dry_Litterbag Placem_Collection'!A153</f>
        <v>151</v>
      </c>
      <c r="C592" s="282" t="str">
        <f>'Dry_Litterbag Placem_Collection'!B153</f>
        <v xml:space="preserve">Mwantimba
</v>
      </c>
      <c r="D592" s="282" t="s">
        <v>2677</v>
      </c>
      <c r="E592" s="282" t="s">
        <v>20</v>
      </c>
      <c r="F592" s="282">
        <v>3</v>
      </c>
      <c r="G592" s="283" t="str">
        <f>'Dry_Litterbag Placem_Collection'!C153</f>
        <v>Wet_P3_T7</v>
      </c>
      <c r="H592" s="293" t="s">
        <v>3672</v>
      </c>
      <c r="I592" s="285" t="s">
        <v>1147</v>
      </c>
      <c r="J592" s="282" t="str">
        <f>IF(ISBLANK('Dry_Litterbag Placem_Collection'!L153),"","G"&amp;""&amp;'Dry_Litterbag Placem_Collection'!L153)</f>
        <v/>
      </c>
      <c r="K592" s="286" t="str">
        <f>IFERROR(INDEX('Green_rooibos initial weight'!$C$5:$C$1749,MATCH(J592, 'Green_rooibos initial weight'!$A$5:$A$1749,0)),"")</f>
        <v/>
      </c>
      <c r="L592" s="286" t="str">
        <f t="shared" si="37"/>
        <v/>
      </c>
      <c r="M592" s="291"/>
      <c r="N592" s="291"/>
      <c r="O592" s="286" t="str">
        <f>IF(IFERROR(INDEX('Both teabags AfterDry'!$D$3:$D$900,MATCH(J592,'Both teabags AfterDry'!$A$3:$A$900,0)),"")="","",(IFERROR(INDEX('Both teabags AfterDry'!$D$3:$D$900,MATCH(J592,'Both teabags AfterDry'!$A$3:$A$900,0)),"")))</f>
        <v/>
      </c>
      <c r="P592" s="286" t="str">
        <f t="shared" si="38"/>
        <v/>
      </c>
      <c r="Q592" s="291"/>
      <c r="R592" s="291"/>
      <c r="S592" s="287">
        <f>'Dry_Litterbag Placem_Collection'!E153</f>
        <v>0</v>
      </c>
      <c r="T592" s="287" t="str">
        <f>IF('Dry_Litterbag Placem_Collection'!G153="","",'Dry_Litterbag Placem_Collection'!G153)</f>
        <v/>
      </c>
      <c r="U592" s="288" t="str">
        <f t="shared" si="36"/>
        <v/>
      </c>
      <c r="V592" s="286" t="str">
        <f t="shared" si="39"/>
        <v/>
      </c>
      <c r="W592" s="286"/>
      <c r="X592" s="289" t="str">
        <f>IFERROR(INDEX(Rainfall_Dry!$O$2:$O$217,MATCH(B592, Rainfall_Dry!$A$2:$A$217,0)),"")</f>
        <v/>
      </c>
      <c r="Y592" s="270">
        <v>39.96</v>
      </c>
      <c r="Z592" s="270">
        <v>12.920000000000002</v>
      </c>
      <c r="AA592" s="270">
        <v>47.12</v>
      </c>
      <c r="AB592" s="271" t="s">
        <v>2692</v>
      </c>
      <c r="AC592" s="270">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t="str">
        <f>IFERROR(AVERAGE('Dry_Litterbag Placem_Collection'!O153,'Dry_Litterbag Placem_Collection'!R153),"")</f>
        <v/>
      </c>
      <c r="AI592" s="290" t="str">
        <f>IFERROR(AVERAGE('Dry_Litterbag Placem_Collection'!N153,'Dry_Litterbag Placem_Collection'!Q153),"")</f>
        <v/>
      </c>
      <c r="AJ592" s="289">
        <f>INDEX(Coordinates!$B$2:$B$197,MATCH(G592,Coordinates!$J$2:$J$197,0))</f>
        <v>-2.3673460070000001</v>
      </c>
      <c r="AK592" s="289">
        <f>INDEX(Coordinates!$C$2:$C$197,MATCH(G592,Coordinates!$J$2:$J$197,0))</f>
        <v>34.060310039999997</v>
      </c>
      <c r="AL592" s="289" t="str">
        <f>IF(ISNUMBER(SEARCH("C", 'Dry_Litterbag Placem_Collection'!U153)),"YES","")</f>
        <v/>
      </c>
      <c r="AM592" s="289" t="str">
        <f>IF(ISNUMBER(SEARCH("H", 'Dry_Litterbag Placem_Collection'!U153)),"YES","")</f>
        <v/>
      </c>
      <c r="AN592" s="289" t="str">
        <f>IF(ISNUMBER(SEARCH("R", 'Dry_Litterbag Placem_Collection'!U153)),"YES","")</f>
        <v/>
      </c>
    </row>
    <row r="593" spans="1:40" ht="15" customHeight="1">
      <c r="A593" s="281" t="s">
        <v>2677</v>
      </c>
      <c r="B593" s="282">
        <f>'Dry_Litterbag Placem_Collection'!A154</f>
        <v>152</v>
      </c>
      <c r="C593" s="282" t="str">
        <f>'Dry_Litterbag Placem_Collection'!B154</f>
        <v xml:space="preserve">Mwantimba
</v>
      </c>
      <c r="D593" s="282" t="s">
        <v>2677</v>
      </c>
      <c r="E593" s="282" t="s">
        <v>20</v>
      </c>
      <c r="F593" s="282">
        <v>3</v>
      </c>
      <c r="G593" s="283" t="str">
        <f>'Dry_Litterbag Placem_Collection'!C154</f>
        <v>Wet_P3_T8</v>
      </c>
      <c r="H593" s="293" t="s">
        <v>3672</v>
      </c>
      <c r="I593" s="285" t="s">
        <v>1147</v>
      </c>
      <c r="J593" s="282" t="str">
        <f>IF(ISBLANK('Dry_Litterbag Placem_Collection'!L154),"","G"&amp;""&amp;'Dry_Litterbag Placem_Collection'!L154)</f>
        <v>G617</v>
      </c>
      <c r="K593" s="286">
        <f>IFERROR(INDEX('Green_rooibos initial weight'!$C$5:$C$1749,MATCH(J593, 'Green_rooibos initial weight'!$A$5:$A$1749,0)),"")</f>
        <v>2.0880000000000001</v>
      </c>
      <c r="L593" s="286">
        <f t="shared" si="37"/>
        <v>1.8382000000000001</v>
      </c>
      <c r="M593" s="291"/>
      <c r="N593" s="291"/>
      <c r="O593" s="286">
        <f>IF(IFERROR(INDEX('Both teabags AfterDry'!$D$3:$D$900,MATCH(J593,'Both teabags AfterDry'!$A$3:$A$900,0)),"")="","",(IFERROR(INDEX('Both teabags AfterDry'!$D$3:$D$900,MATCH(J593,'Both teabags AfterDry'!$A$3:$A$900,0)),"")))</f>
        <v>1.3632</v>
      </c>
      <c r="P593" s="286">
        <f t="shared" si="38"/>
        <v>1.2125999999999999</v>
      </c>
      <c r="Q593" s="291"/>
      <c r="R593" s="291"/>
      <c r="S593" s="287">
        <f>'Dry_Litterbag Placem_Collection'!E154</f>
        <v>42939</v>
      </c>
      <c r="T593" s="287">
        <f>IF('Dry_Litterbag Placem_Collection'!G154="","",'Dry_Litterbag Placem_Collection'!G154)</f>
        <v>43010</v>
      </c>
      <c r="U593" s="288">
        <f t="shared" si="36"/>
        <v>71</v>
      </c>
      <c r="V593" s="286">
        <f t="shared" si="39"/>
        <v>0.62560000000000016</v>
      </c>
      <c r="W593" s="286"/>
      <c r="X593" s="289">
        <f>IFERROR(INDEX(Rainfall_Dry!$O$2:$O$217,MATCH(B593, Rainfall_Dry!$A$2:$A$217,0)),"")</f>
        <v>137.19979645800001</v>
      </c>
      <c r="Y593" s="270">
        <v>39.96</v>
      </c>
      <c r="Z593" s="270">
        <v>12.920000000000002</v>
      </c>
      <c r="AA593" s="270">
        <v>47.12</v>
      </c>
      <c r="AB593" s="271" t="s">
        <v>2692</v>
      </c>
      <c r="AC593" s="270">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f>IFERROR(AVERAGE('Dry_Litterbag Placem_Collection'!O154,'Dry_Litterbag Placem_Collection'!R154),"")</f>
        <v>6.4</v>
      </c>
      <c r="AI593" s="290">
        <f>IFERROR(AVERAGE('Dry_Litterbag Placem_Collection'!N154,'Dry_Litterbag Placem_Collection'!Q154),"")</f>
        <v>28.45</v>
      </c>
      <c r="AJ593" s="289">
        <f>INDEX(Coordinates!$B$2:$B$197,MATCH(G593,Coordinates!$J$2:$J$197,0))</f>
        <v>-2.367543988</v>
      </c>
      <c r="AK593" s="289">
        <f>INDEX(Coordinates!$C$2:$C$197,MATCH(G593,Coordinates!$J$2:$J$197,0))</f>
        <v>34.060168969999999</v>
      </c>
      <c r="AL593" s="289" t="str">
        <f>IF(ISNUMBER(SEARCH("C", 'Dry_Litterbag Placem_Collection'!U154)),"YES","")</f>
        <v/>
      </c>
      <c r="AM593" s="289" t="str">
        <f>IF(ISNUMBER(SEARCH("H", 'Dry_Litterbag Placem_Collection'!U154)),"YES","")</f>
        <v/>
      </c>
      <c r="AN593" s="289" t="str">
        <f>IF(ISNUMBER(SEARCH("R", 'Dry_Litterbag Placem_Collection'!U154)),"YES","")</f>
        <v/>
      </c>
    </row>
    <row r="594" spans="1:40" ht="15" customHeight="1">
      <c r="A594" s="281" t="s">
        <v>2677</v>
      </c>
      <c r="B594" s="282">
        <f>'Dry_Litterbag Placem_Collection'!A155</f>
        <v>153</v>
      </c>
      <c r="C594" s="282" t="str">
        <f>'Dry_Litterbag Placem_Collection'!B155</f>
        <v xml:space="preserve">Mwantimba
</v>
      </c>
      <c r="D594" s="282" t="s">
        <v>2677</v>
      </c>
      <c r="E594" s="282" t="s">
        <v>20</v>
      </c>
      <c r="F594" s="282">
        <v>4</v>
      </c>
      <c r="G594" s="283" t="str">
        <f>'Dry_Litterbag Placem_Collection'!C155</f>
        <v>Wet_P4_T1</v>
      </c>
      <c r="H594" s="293" t="s">
        <v>3672</v>
      </c>
      <c r="I594" s="285" t="s">
        <v>1147</v>
      </c>
      <c r="J594" s="282" t="str">
        <f>IF(ISBLANK('Dry_Litterbag Placem_Collection'!L155),"","G"&amp;""&amp;'Dry_Litterbag Placem_Collection'!L155)</f>
        <v>G19</v>
      </c>
      <c r="K594" s="286">
        <f>IFERROR(INDEX('Green_rooibos initial weight'!$C$5:$C$1749,MATCH(J594, 'Green_rooibos initial weight'!$A$5:$A$1749,0)),"")</f>
        <v>2.0659999999999998</v>
      </c>
      <c r="L594" s="286">
        <f t="shared" si="37"/>
        <v>1.8161999999999998</v>
      </c>
      <c r="M594" s="291"/>
      <c r="N594" s="291"/>
      <c r="O594" s="286">
        <f>IF(IFERROR(INDEX('Both teabags AfterDry'!$D$3:$D$900,MATCH(J594,'Both teabags AfterDry'!$A$3:$A$900,0)),"")="","",(IFERROR(INDEX('Both teabags AfterDry'!$D$3:$D$900,MATCH(J594,'Both teabags AfterDry'!$A$3:$A$900,0)),"")))</f>
        <v>1.0404</v>
      </c>
      <c r="P594" s="286">
        <f t="shared" si="38"/>
        <v>0.88979999999999992</v>
      </c>
      <c r="Q594" s="291"/>
      <c r="R594" s="291"/>
      <c r="S594" s="287">
        <f>'Dry_Litterbag Placem_Collection'!E155</f>
        <v>42939</v>
      </c>
      <c r="T594" s="287">
        <f>IF('Dry_Litterbag Placem_Collection'!G155="","",'Dry_Litterbag Placem_Collection'!G155)</f>
        <v>43010</v>
      </c>
      <c r="U594" s="288">
        <f t="shared" si="36"/>
        <v>71</v>
      </c>
      <c r="V594" s="286">
        <f t="shared" si="39"/>
        <v>0.92639999999999989</v>
      </c>
      <c r="W594" s="286"/>
      <c r="X594" s="289">
        <f>IFERROR(INDEX(Rainfall_Dry!$O$2:$O$217,MATCH(B594, Rainfall_Dry!$A$2:$A$217,0)),"")</f>
        <v>137.19979645800001</v>
      </c>
      <c r="Y594" s="270">
        <v>27.96</v>
      </c>
      <c r="Z594" s="270">
        <v>4.9200000000000017</v>
      </c>
      <c r="AA594" s="270">
        <v>67.12</v>
      </c>
      <c r="AB594" s="271" t="s">
        <v>2688</v>
      </c>
      <c r="AC594" s="270">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f>IFERROR(AVERAGE('Dry_Litterbag Placem_Collection'!O155,'Dry_Litterbag Placem_Collection'!R155),"")</f>
        <v>5.65</v>
      </c>
      <c r="AI594" s="290">
        <f>IFERROR(AVERAGE('Dry_Litterbag Placem_Collection'!N155,'Dry_Litterbag Placem_Collection'!Q155),"")</f>
        <v>31.65</v>
      </c>
      <c r="AJ594" s="289">
        <f>INDEX(Coordinates!$B$2:$B$197,MATCH(G594,Coordinates!$J$2:$J$197,0))</f>
        <v>-2.3676780150000001</v>
      </c>
      <c r="AK594" s="289">
        <f>INDEX(Coordinates!$C$2:$C$197,MATCH(G594,Coordinates!$J$2:$J$197,0))</f>
        <v>34.05937797</v>
      </c>
      <c r="AL594" s="289" t="str">
        <f>IF(ISNUMBER(SEARCH("C", 'Dry_Litterbag Placem_Collection'!U155)),"YES","")</f>
        <v/>
      </c>
      <c r="AM594" s="289" t="str">
        <f>IF(ISNUMBER(SEARCH("H", 'Dry_Litterbag Placem_Collection'!U155)),"YES","")</f>
        <v/>
      </c>
      <c r="AN594" s="289" t="str">
        <f>IF(ISNUMBER(SEARCH("R", 'Dry_Litterbag Placem_Collection'!U155)),"YES","")</f>
        <v/>
      </c>
    </row>
    <row r="595" spans="1:40" ht="15" customHeight="1">
      <c r="A595" s="281" t="s">
        <v>2677</v>
      </c>
      <c r="B595" s="282">
        <f>'Dry_Litterbag Placem_Collection'!A156</f>
        <v>154</v>
      </c>
      <c r="C595" s="282" t="str">
        <f>'Dry_Litterbag Placem_Collection'!B156</f>
        <v xml:space="preserve">Mwantimba
</v>
      </c>
      <c r="D595" s="282" t="s">
        <v>2677</v>
      </c>
      <c r="E595" s="282" t="s">
        <v>20</v>
      </c>
      <c r="F595" s="282">
        <v>4</v>
      </c>
      <c r="G595" s="283" t="str">
        <f>'Dry_Litterbag Placem_Collection'!C156</f>
        <v>Wet_P4_T2</v>
      </c>
      <c r="H595" s="293" t="s">
        <v>3672</v>
      </c>
      <c r="I595" s="285" t="s">
        <v>1147</v>
      </c>
      <c r="J595" s="282" t="str">
        <f>IF(ISBLANK('Dry_Litterbag Placem_Collection'!L156),"","G"&amp;""&amp;'Dry_Litterbag Placem_Collection'!L156)</f>
        <v>G275</v>
      </c>
      <c r="K595" s="286">
        <f>IFERROR(INDEX('Green_rooibos initial weight'!$C$5:$C$1749,MATCH(J595, 'Green_rooibos initial weight'!$A$5:$A$1749,0)),"")</f>
        <v>2.097</v>
      </c>
      <c r="L595" s="286">
        <f t="shared" si="37"/>
        <v>1.8472</v>
      </c>
      <c r="M595" s="291"/>
      <c r="N595" s="291"/>
      <c r="O595" s="286">
        <f>IF(IFERROR(INDEX('Both teabags AfterDry'!$D$3:$D$900,MATCH(J595,'Both teabags AfterDry'!$A$3:$A$900,0)),"")="","",(IFERROR(INDEX('Both teabags AfterDry'!$D$3:$D$900,MATCH(J595,'Both teabags AfterDry'!$A$3:$A$900,0)),"")))</f>
        <v>1.2171000000000001</v>
      </c>
      <c r="P595" s="286">
        <f t="shared" si="38"/>
        <v>1.0665</v>
      </c>
      <c r="Q595" s="291"/>
      <c r="R595" s="291"/>
      <c r="S595" s="287">
        <f>'Dry_Litterbag Placem_Collection'!E156</f>
        <v>42939</v>
      </c>
      <c r="T595" s="287">
        <f>IF('Dry_Litterbag Placem_Collection'!G156="","",'Dry_Litterbag Placem_Collection'!G156)</f>
        <v>43010</v>
      </c>
      <c r="U595" s="288">
        <f t="shared" si="36"/>
        <v>71</v>
      </c>
      <c r="V595" s="286">
        <f t="shared" si="39"/>
        <v>0.78069999999999995</v>
      </c>
      <c r="W595" s="286"/>
      <c r="X595" s="289">
        <f>IFERROR(INDEX(Rainfall_Dry!$O$2:$O$217,MATCH(B595, Rainfall_Dry!$A$2:$A$217,0)),"")</f>
        <v>137.19979645800001</v>
      </c>
      <c r="Y595" s="270">
        <v>27.96</v>
      </c>
      <c r="Z595" s="270">
        <v>4.9200000000000017</v>
      </c>
      <c r="AA595" s="270">
        <v>67.12</v>
      </c>
      <c r="AB595" s="271" t="s">
        <v>2688</v>
      </c>
      <c r="AC595" s="270">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f>IFERROR(AVERAGE('Dry_Litterbag Placem_Collection'!O156,'Dry_Litterbag Placem_Collection'!R156),"")</f>
        <v>4.05</v>
      </c>
      <c r="AI595" s="290">
        <f>IFERROR(AVERAGE('Dry_Litterbag Placem_Collection'!N156,'Dry_Litterbag Placem_Collection'!Q156),"")</f>
        <v>30.45</v>
      </c>
      <c r="AJ595" s="289">
        <f>INDEX(Coordinates!$B$2:$B$197,MATCH(G595,Coordinates!$J$2:$J$197,0))</f>
        <v>-2.3677299820000002</v>
      </c>
      <c r="AK595" s="289">
        <f>INDEX(Coordinates!$C$2:$C$197,MATCH(G595,Coordinates!$J$2:$J$197,0))</f>
        <v>34.059351990000003</v>
      </c>
      <c r="AL595" s="289" t="str">
        <f>IF(ISNUMBER(SEARCH("C", 'Dry_Litterbag Placem_Collection'!U156)),"YES","")</f>
        <v/>
      </c>
      <c r="AM595" s="289" t="str">
        <f>IF(ISNUMBER(SEARCH("H", 'Dry_Litterbag Placem_Collection'!U156)),"YES","")</f>
        <v/>
      </c>
      <c r="AN595" s="289" t="str">
        <f>IF(ISNUMBER(SEARCH("R", 'Dry_Litterbag Placem_Collection'!U156)),"YES","")</f>
        <v/>
      </c>
    </row>
    <row r="596" spans="1:40" ht="15" customHeight="1">
      <c r="A596" s="281" t="s">
        <v>2677</v>
      </c>
      <c r="B596" s="282">
        <f>'Dry_Litterbag Placem_Collection'!A157</f>
        <v>155</v>
      </c>
      <c r="C596" s="282" t="str">
        <f>'Dry_Litterbag Placem_Collection'!B157</f>
        <v xml:space="preserve">Mwantimba
</v>
      </c>
      <c r="D596" s="282" t="s">
        <v>2677</v>
      </c>
      <c r="E596" s="282" t="s">
        <v>20</v>
      </c>
      <c r="F596" s="282">
        <v>4</v>
      </c>
      <c r="G596" s="283" t="str">
        <f>'Dry_Litterbag Placem_Collection'!C157</f>
        <v>Wet_P4_T3</v>
      </c>
      <c r="H596" s="293" t="s">
        <v>3672</v>
      </c>
      <c r="I596" s="285" t="s">
        <v>1147</v>
      </c>
      <c r="J596" s="282" t="str">
        <f>IF(ISBLANK('Dry_Litterbag Placem_Collection'!L157),"","G"&amp;""&amp;'Dry_Litterbag Placem_Collection'!L157)</f>
        <v>G289</v>
      </c>
      <c r="K596" s="286">
        <f>IFERROR(INDEX('Green_rooibos initial weight'!$C$5:$C$1749,MATCH(J596, 'Green_rooibos initial weight'!$A$5:$A$1749,0)),"")</f>
        <v>2.093</v>
      </c>
      <c r="L596" s="286">
        <f t="shared" si="37"/>
        <v>1.8431999999999999</v>
      </c>
      <c r="M596" s="291"/>
      <c r="N596" s="291"/>
      <c r="O596" s="286">
        <f>IF(IFERROR(INDEX('Both teabags AfterDry'!$D$3:$D$900,MATCH(J596,'Both teabags AfterDry'!$A$3:$A$900,0)),"")="","",(IFERROR(INDEX('Both teabags AfterDry'!$D$3:$D$900,MATCH(J596,'Both teabags AfterDry'!$A$3:$A$900,0)),"")))</f>
        <v>1.2491000000000001</v>
      </c>
      <c r="P596" s="286">
        <f t="shared" si="38"/>
        <v>1.0985</v>
      </c>
      <c r="Q596" s="291"/>
      <c r="R596" s="291"/>
      <c r="S596" s="287">
        <f>'Dry_Litterbag Placem_Collection'!E157</f>
        <v>42939</v>
      </c>
      <c r="T596" s="287">
        <f>IF('Dry_Litterbag Placem_Collection'!G157="","",'Dry_Litterbag Placem_Collection'!G157)</f>
        <v>43010</v>
      </c>
      <c r="U596" s="288">
        <f t="shared" si="36"/>
        <v>71</v>
      </c>
      <c r="V596" s="286">
        <f t="shared" si="39"/>
        <v>0.74469999999999992</v>
      </c>
      <c r="W596" s="286"/>
      <c r="X596" s="289">
        <f>IFERROR(INDEX(Rainfall_Dry!$O$2:$O$217,MATCH(B596, Rainfall_Dry!$A$2:$A$217,0)),"")</f>
        <v>137.19979645800001</v>
      </c>
      <c r="Y596" s="270">
        <v>27.96</v>
      </c>
      <c r="Z596" s="270">
        <v>4.9200000000000017</v>
      </c>
      <c r="AA596" s="270">
        <v>67.12</v>
      </c>
      <c r="AB596" s="271" t="s">
        <v>2688</v>
      </c>
      <c r="AC596" s="270">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f>IFERROR(AVERAGE('Dry_Litterbag Placem_Collection'!O157,'Dry_Litterbag Placem_Collection'!R157),"")</f>
        <v>5.0999999999999996</v>
      </c>
      <c r="AI596" s="290">
        <f>IFERROR(AVERAGE('Dry_Litterbag Placem_Collection'!N157,'Dry_Litterbag Placem_Collection'!Q157),"")</f>
        <v>29.4</v>
      </c>
      <c r="AJ596" s="289">
        <f>INDEX(Coordinates!$B$2:$B$197,MATCH(G596,Coordinates!$J$2:$J$197,0))</f>
        <v>-2.3677119609999999</v>
      </c>
      <c r="AK596" s="289">
        <f>INDEX(Coordinates!$C$2:$C$197,MATCH(G596,Coordinates!$J$2:$J$197,0))</f>
        <v>34.059339000000001</v>
      </c>
      <c r="AL596" s="289" t="str">
        <f>IF(ISNUMBER(SEARCH("C", 'Dry_Litterbag Placem_Collection'!U157)),"YES","")</f>
        <v/>
      </c>
      <c r="AM596" s="289" t="str">
        <f>IF(ISNUMBER(SEARCH("H", 'Dry_Litterbag Placem_Collection'!U157)),"YES","")</f>
        <v/>
      </c>
      <c r="AN596" s="289" t="str">
        <f>IF(ISNUMBER(SEARCH("R", 'Dry_Litterbag Placem_Collection'!U157)),"YES","")</f>
        <v/>
      </c>
    </row>
    <row r="597" spans="1:40" ht="15" customHeight="1">
      <c r="A597" s="281" t="s">
        <v>2677</v>
      </c>
      <c r="B597" s="282">
        <f>'Dry_Litterbag Placem_Collection'!A158</f>
        <v>156</v>
      </c>
      <c r="C597" s="282" t="str">
        <f>'Dry_Litterbag Placem_Collection'!B158</f>
        <v xml:space="preserve">Mwantimba
</v>
      </c>
      <c r="D597" s="282" t="s">
        <v>2677</v>
      </c>
      <c r="E597" s="282" t="s">
        <v>20</v>
      </c>
      <c r="F597" s="282">
        <v>4</v>
      </c>
      <c r="G597" s="283" t="str">
        <f>'Dry_Litterbag Placem_Collection'!C158</f>
        <v>Wet_P4_T4</v>
      </c>
      <c r="H597" s="293" t="s">
        <v>3672</v>
      </c>
      <c r="I597" s="285" t="s">
        <v>1147</v>
      </c>
      <c r="J597" s="282" t="str">
        <f>IF(ISBLANK('Dry_Litterbag Placem_Collection'!L158),"","G"&amp;""&amp;'Dry_Litterbag Placem_Collection'!L158)</f>
        <v>G65</v>
      </c>
      <c r="K597" s="286">
        <f>IFERROR(INDEX('Green_rooibos initial weight'!$C$5:$C$1749,MATCH(J597, 'Green_rooibos initial weight'!$A$5:$A$1749,0)),"")</f>
        <v>2.0750000000000002</v>
      </c>
      <c r="L597" s="286">
        <f t="shared" si="37"/>
        <v>1.8252000000000002</v>
      </c>
      <c r="M597" s="291"/>
      <c r="N597" s="291"/>
      <c r="O597" s="286">
        <f>IF(IFERROR(INDEX('Both teabags AfterDry'!$D$3:$D$900,MATCH(J597,'Both teabags AfterDry'!$A$3:$A$900,0)),"")="","",(IFERROR(INDEX('Both teabags AfterDry'!$D$3:$D$900,MATCH(J597,'Both teabags AfterDry'!$A$3:$A$900,0)),"")))</f>
        <v>1.0561</v>
      </c>
      <c r="P597" s="286">
        <f t="shared" si="38"/>
        <v>0.90549999999999997</v>
      </c>
      <c r="Q597" s="291"/>
      <c r="R597" s="291"/>
      <c r="S597" s="287">
        <f>'Dry_Litterbag Placem_Collection'!E158</f>
        <v>42939</v>
      </c>
      <c r="T597" s="287">
        <f>IF('Dry_Litterbag Placem_Collection'!G158="","",'Dry_Litterbag Placem_Collection'!G158)</f>
        <v>43010</v>
      </c>
      <c r="U597" s="288">
        <f t="shared" si="36"/>
        <v>71</v>
      </c>
      <c r="V597" s="286">
        <f t="shared" si="39"/>
        <v>0.91970000000000018</v>
      </c>
      <c r="W597" s="286"/>
      <c r="X597" s="289">
        <f>IFERROR(INDEX(Rainfall_Dry!$O$2:$O$217,MATCH(B597, Rainfall_Dry!$A$2:$A$217,0)),"")</f>
        <v>137.19979645800001</v>
      </c>
      <c r="Y597" s="270">
        <v>27.96</v>
      </c>
      <c r="Z597" s="270">
        <v>4.9200000000000017</v>
      </c>
      <c r="AA597" s="270">
        <v>67.12</v>
      </c>
      <c r="AB597" s="271" t="s">
        <v>2688</v>
      </c>
      <c r="AC597" s="270">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f>IFERROR(AVERAGE('Dry_Litterbag Placem_Collection'!O158,'Dry_Litterbag Placem_Collection'!R158),"")</f>
        <v>4.5</v>
      </c>
      <c r="AI597" s="290">
        <f>IFERROR(AVERAGE('Dry_Litterbag Placem_Collection'!N158,'Dry_Litterbag Placem_Collection'!Q158),"")</f>
        <v>30.35</v>
      </c>
      <c r="AJ597" s="289">
        <f>INDEX(Coordinates!$B$2:$B$197,MATCH(G597,Coordinates!$J$2:$J$197,0))</f>
        <v>-2.3676950300000001</v>
      </c>
      <c r="AK597" s="289">
        <f>INDEX(Coordinates!$C$2:$C$197,MATCH(G597,Coordinates!$J$2:$J$197,0))</f>
        <v>34.059499010000003</v>
      </c>
      <c r="AL597" s="289" t="str">
        <f>IF(ISNUMBER(SEARCH("C", 'Dry_Litterbag Placem_Collection'!U158)),"YES","")</f>
        <v/>
      </c>
      <c r="AM597" s="289" t="str">
        <f>IF(ISNUMBER(SEARCH("H", 'Dry_Litterbag Placem_Collection'!U158)),"YES","")</f>
        <v/>
      </c>
      <c r="AN597" s="289" t="str">
        <f>IF(ISNUMBER(SEARCH("R", 'Dry_Litterbag Placem_Collection'!U158)),"YES","")</f>
        <v/>
      </c>
    </row>
    <row r="598" spans="1:40" ht="15" customHeight="1">
      <c r="A598" s="281" t="s">
        <v>2677</v>
      </c>
      <c r="B598" s="282">
        <f>'Dry_Litterbag Placem_Collection'!A159</f>
        <v>157</v>
      </c>
      <c r="C598" s="282" t="str">
        <f>'Dry_Litterbag Placem_Collection'!B159</f>
        <v xml:space="preserve">Mwantimba
</v>
      </c>
      <c r="D598" s="282" t="s">
        <v>2677</v>
      </c>
      <c r="E598" s="282" t="s">
        <v>20</v>
      </c>
      <c r="F598" s="282">
        <v>4</v>
      </c>
      <c r="G598" s="283" t="str">
        <f>'Dry_Litterbag Placem_Collection'!C159</f>
        <v>Wet_P4_T5</v>
      </c>
      <c r="H598" s="293" t="s">
        <v>3672</v>
      </c>
      <c r="I598" s="285" t="s">
        <v>1147</v>
      </c>
      <c r="J598" s="282" t="str">
        <f>IF(ISBLANK('Dry_Litterbag Placem_Collection'!L159),"","G"&amp;""&amp;'Dry_Litterbag Placem_Collection'!L159)</f>
        <v>G33</v>
      </c>
      <c r="K598" s="286">
        <f>IFERROR(INDEX('Green_rooibos initial weight'!$C$5:$C$1749,MATCH(J598, 'Green_rooibos initial weight'!$A$5:$A$1749,0)),"")</f>
        <v>2.0579999999999998</v>
      </c>
      <c r="L598" s="286">
        <f t="shared" si="37"/>
        <v>1.8081999999999998</v>
      </c>
      <c r="M598" s="291"/>
      <c r="N598" s="291"/>
      <c r="O598" s="286" t="str">
        <f>IF(IFERROR(INDEX('Both teabags AfterDry'!$D$3:$D$900,MATCH(J598,'Both teabags AfterDry'!$A$3:$A$900,0)),"")="","",(IFERROR(INDEX('Both teabags AfterDry'!$D$3:$D$900,MATCH(J598,'Both teabags AfterDry'!$A$3:$A$900,0)),"")))</f>
        <v/>
      </c>
      <c r="P598" s="286" t="str">
        <f t="shared" si="38"/>
        <v/>
      </c>
      <c r="Q598" s="291"/>
      <c r="R598" s="291"/>
      <c r="S598" s="287">
        <f>'Dry_Litterbag Placem_Collection'!E159</f>
        <v>42939</v>
      </c>
      <c r="T598" s="287">
        <f>IF('Dry_Litterbag Placem_Collection'!G159="","",'Dry_Litterbag Placem_Collection'!G159)</f>
        <v>43010</v>
      </c>
      <c r="U598" s="288">
        <f t="shared" si="36"/>
        <v>71</v>
      </c>
      <c r="V598" s="286" t="str">
        <f t="shared" si="39"/>
        <v/>
      </c>
      <c r="W598" s="286"/>
      <c r="X598" s="289">
        <f>IFERROR(INDEX(Rainfall_Dry!$O$2:$O$217,MATCH(B598, Rainfall_Dry!$A$2:$A$217,0)),"")</f>
        <v>137.19979645800001</v>
      </c>
      <c r="Y598" s="270">
        <v>27.96</v>
      </c>
      <c r="Z598" s="270">
        <v>4.9200000000000017</v>
      </c>
      <c r="AA598" s="270">
        <v>67.12</v>
      </c>
      <c r="AB598" s="271" t="s">
        <v>2688</v>
      </c>
      <c r="AC598" s="270">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f>IFERROR(AVERAGE('Dry_Litterbag Placem_Collection'!O159,'Dry_Litterbag Placem_Collection'!R159),"")</f>
        <v>5.65</v>
      </c>
      <c r="AI598" s="290">
        <f>IFERROR(AVERAGE('Dry_Litterbag Placem_Collection'!N159,'Dry_Litterbag Placem_Collection'!Q159),"")</f>
        <v>29.85</v>
      </c>
      <c r="AJ598" s="289">
        <f>INDEX(Coordinates!$B$2:$B$197,MATCH(G598,Coordinates!$J$2:$J$197,0))</f>
        <v>-2.3678019830000001</v>
      </c>
      <c r="AK598" s="289">
        <f>INDEX(Coordinates!$C$2:$C$197,MATCH(G598,Coordinates!$J$2:$J$197,0))</f>
        <v>34.059521969999999</v>
      </c>
      <c r="AL598" s="289" t="str">
        <f>IF(ISNUMBER(SEARCH("C", 'Dry_Litterbag Placem_Collection'!U159)),"YES","")</f>
        <v/>
      </c>
      <c r="AM598" s="289" t="str">
        <f>IF(ISNUMBER(SEARCH("H", 'Dry_Litterbag Placem_Collection'!U159)),"YES","")</f>
        <v/>
      </c>
      <c r="AN598" s="289" t="str">
        <f>IF(ISNUMBER(SEARCH("R", 'Dry_Litterbag Placem_Collection'!U159)),"YES","")</f>
        <v/>
      </c>
    </row>
    <row r="599" spans="1:40" ht="15" customHeight="1">
      <c r="A599" s="281" t="s">
        <v>2677</v>
      </c>
      <c r="B599" s="282">
        <f>'Dry_Litterbag Placem_Collection'!A160</f>
        <v>158</v>
      </c>
      <c r="C599" s="282" t="str">
        <f>'Dry_Litterbag Placem_Collection'!B160</f>
        <v xml:space="preserve">Mwantimba
</v>
      </c>
      <c r="D599" s="282" t="s">
        <v>2677</v>
      </c>
      <c r="E599" s="282" t="s">
        <v>20</v>
      </c>
      <c r="F599" s="282">
        <v>4</v>
      </c>
      <c r="G599" s="283" t="str">
        <f>'Dry_Litterbag Placem_Collection'!C160</f>
        <v>Wet_P4_T6</v>
      </c>
      <c r="H599" s="293" t="s">
        <v>3672</v>
      </c>
      <c r="I599" s="285" t="s">
        <v>1147</v>
      </c>
      <c r="J599" s="282" t="str">
        <f>IF(ISBLANK('Dry_Litterbag Placem_Collection'!L160),"","G"&amp;""&amp;'Dry_Litterbag Placem_Collection'!L160)</f>
        <v>G153</v>
      </c>
      <c r="K599" s="286">
        <f>IFERROR(INDEX('Green_rooibos initial weight'!$C$5:$C$1749,MATCH(J599, 'Green_rooibos initial weight'!$A$5:$A$1749,0)),"")</f>
        <v>2.0529999999999999</v>
      </c>
      <c r="L599" s="286">
        <f t="shared" si="37"/>
        <v>1.8031999999999999</v>
      </c>
      <c r="M599" s="291"/>
      <c r="N599" s="291"/>
      <c r="O599" s="286">
        <f>IF(IFERROR(INDEX('Both teabags AfterDry'!$D$3:$D$900,MATCH(J599,'Both teabags AfterDry'!$A$3:$A$900,0)),"")="","",(IFERROR(INDEX('Both teabags AfterDry'!$D$3:$D$900,MATCH(J599,'Both teabags AfterDry'!$A$3:$A$900,0)),"")))</f>
        <v>0.87609999999999999</v>
      </c>
      <c r="P599" s="286">
        <f t="shared" si="38"/>
        <v>0.72550000000000003</v>
      </c>
      <c r="Q599" s="291"/>
      <c r="R599" s="291"/>
      <c r="S599" s="287">
        <f>'Dry_Litterbag Placem_Collection'!E160</f>
        <v>42939</v>
      </c>
      <c r="T599" s="287">
        <f>IF('Dry_Litterbag Placem_Collection'!G160="","",'Dry_Litterbag Placem_Collection'!G160)</f>
        <v>43010</v>
      </c>
      <c r="U599" s="288">
        <f t="shared" si="36"/>
        <v>71</v>
      </c>
      <c r="V599" s="286">
        <f t="shared" si="39"/>
        <v>1.0776999999999999</v>
      </c>
      <c r="W599" s="286"/>
      <c r="X599" s="289">
        <f>IFERROR(INDEX(Rainfall_Dry!$O$2:$O$217,MATCH(B599, Rainfall_Dry!$A$2:$A$217,0)),"")</f>
        <v>137.19979645800001</v>
      </c>
      <c r="Y599" s="270">
        <v>27.96</v>
      </c>
      <c r="Z599" s="270">
        <v>4.9200000000000017</v>
      </c>
      <c r="AA599" s="270">
        <v>67.12</v>
      </c>
      <c r="AB599" s="271" t="s">
        <v>2688</v>
      </c>
      <c r="AC599" s="270">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f>IFERROR(AVERAGE('Dry_Litterbag Placem_Collection'!O160,'Dry_Litterbag Placem_Collection'!R160),"")</f>
        <v>5.95</v>
      </c>
      <c r="AI599" s="290">
        <f>IFERROR(AVERAGE('Dry_Litterbag Placem_Collection'!N160,'Dry_Litterbag Placem_Collection'!Q160),"")</f>
        <v>31.8</v>
      </c>
      <c r="AJ599" s="289">
        <f>INDEX(Coordinates!$B$2:$B$197,MATCH(G599,Coordinates!$J$2:$J$197,0))</f>
        <v>-2.3679270410000002</v>
      </c>
      <c r="AK599" s="289">
        <f>INDEX(Coordinates!$C$2:$C$197,MATCH(G599,Coordinates!$J$2:$J$197,0))</f>
        <v>34.059300020000002</v>
      </c>
      <c r="AL599" s="289" t="str">
        <f>IF(ISNUMBER(SEARCH("C", 'Dry_Litterbag Placem_Collection'!U160)),"YES","")</f>
        <v/>
      </c>
      <c r="AM599" s="289" t="str">
        <f>IF(ISNUMBER(SEARCH("H", 'Dry_Litterbag Placem_Collection'!U160)),"YES","")</f>
        <v/>
      </c>
      <c r="AN599" s="289" t="str">
        <f>IF(ISNUMBER(SEARCH("R", 'Dry_Litterbag Placem_Collection'!U160)),"YES","")</f>
        <v/>
      </c>
    </row>
    <row r="600" spans="1:40" ht="15" customHeight="1">
      <c r="A600" s="281" t="s">
        <v>2677</v>
      </c>
      <c r="B600" s="282">
        <f>'Dry_Litterbag Placem_Collection'!A161</f>
        <v>159</v>
      </c>
      <c r="C600" s="282" t="str">
        <f>'Dry_Litterbag Placem_Collection'!B161</f>
        <v xml:space="preserve">Mwantimba
</v>
      </c>
      <c r="D600" s="282" t="s">
        <v>2677</v>
      </c>
      <c r="E600" s="282" t="s">
        <v>20</v>
      </c>
      <c r="F600" s="282">
        <v>4</v>
      </c>
      <c r="G600" s="283" t="str">
        <f>'Dry_Litterbag Placem_Collection'!C161</f>
        <v>Wet_P4_T7</v>
      </c>
      <c r="H600" s="293" t="s">
        <v>3672</v>
      </c>
      <c r="I600" s="285" t="s">
        <v>1147</v>
      </c>
      <c r="J600" s="282" t="str">
        <f>IF(ISBLANK('Dry_Litterbag Placem_Collection'!L161),"","G"&amp;""&amp;'Dry_Litterbag Placem_Collection'!L161)</f>
        <v/>
      </c>
      <c r="K600" s="286" t="str">
        <f>IFERROR(INDEX('Green_rooibos initial weight'!$C$5:$C$1749,MATCH(J600, 'Green_rooibos initial weight'!$A$5:$A$1749,0)),"")</f>
        <v/>
      </c>
      <c r="L600" s="286" t="str">
        <f t="shared" si="37"/>
        <v/>
      </c>
      <c r="M600" s="291"/>
      <c r="N600" s="291"/>
      <c r="O600" s="286" t="str">
        <f>IF(IFERROR(INDEX('Both teabags AfterDry'!$D$3:$D$900,MATCH(J600,'Both teabags AfterDry'!$A$3:$A$900,0)),"")="","",(IFERROR(INDEX('Both teabags AfterDry'!$D$3:$D$900,MATCH(J600,'Both teabags AfterDry'!$A$3:$A$900,0)),"")))</f>
        <v/>
      </c>
      <c r="P600" s="286" t="str">
        <f t="shared" si="38"/>
        <v/>
      </c>
      <c r="Q600" s="291"/>
      <c r="R600" s="291"/>
      <c r="S600" s="287">
        <f>'Dry_Litterbag Placem_Collection'!E161</f>
        <v>0</v>
      </c>
      <c r="T600" s="287" t="str">
        <f>IF('Dry_Litterbag Placem_Collection'!G161="","",'Dry_Litterbag Placem_Collection'!G161)</f>
        <v/>
      </c>
      <c r="U600" s="288" t="str">
        <f t="shared" si="36"/>
        <v/>
      </c>
      <c r="V600" s="286" t="str">
        <f t="shared" si="39"/>
        <v/>
      </c>
      <c r="W600" s="286"/>
      <c r="X600" s="289" t="str">
        <f>IFERROR(INDEX(Rainfall_Dry!$O$2:$O$217,MATCH(B600, Rainfall_Dry!$A$2:$A$217,0)),"")</f>
        <v/>
      </c>
      <c r="Y600" s="270">
        <v>27.96</v>
      </c>
      <c r="Z600" s="270">
        <v>4.9200000000000017</v>
      </c>
      <c r="AA600" s="270">
        <v>67.12</v>
      </c>
      <c r="AB600" s="271" t="s">
        <v>2688</v>
      </c>
      <c r="AC600" s="270">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t="str">
        <f>IFERROR(AVERAGE('Dry_Litterbag Placem_Collection'!O161,'Dry_Litterbag Placem_Collection'!R161),"")</f>
        <v/>
      </c>
      <c r="AI600" s="290" t="str">
        <f>IFERROR(AVERAGE('Dry_Litterbag Placem_Collection'!N161,'Dry_Litterbag Placem_Collection'!Q161),"")</f>
        <v/>
      </c>
      <c r="AJ600" s="289">
        <f>INDEX(Coordinates!$B$2:$B$197,MATCH(G600,Coordinates!$J$2:$J$197,0))</f>
        <v>-2.3676829599999998</v>
      </c>
      <c r="AK600" s="289">
        <f>INDEX(Coordinates!$C$2:$C$197,MATCH(G600,Coordinates!$J$2:$J$197,0))</f>
        <v>34.059236990000002</v>
      </c>
      <c r="AL600" s="289" t="str">
        <f>IF(ISNUMBER(SEARCH("C", 'Dry_Litterbag Placem_Collection'!U161)),"YES","")</f>
        <v/>
      </c>
      <c r="AM600" s="289" t="str">
        <f>IF(ISNUMBER(SEARCH("H", 'Dry_Litterbag Placem_Collection'!U161)),"YES","")</f>
        <v/>
      </c>
      <c r="AN600" s="289" t="str">
        <f>IF(ISNUMBER(SEARCH("R", 'Dry_Litterbag Placem_Collection'!U161)),"YES","")</f>
        <v/>
      </c>
    </row>
    <row r="601" spans="1:40" ht="15" customHeight="1">
      <c r="A601" s="281" t="s">
        <v>2677</v>
      </c>
      <c r="B601" s="282">
        <f>'Dry_Litterbag Placem_Collection'!A162</f>
        <v>160</v>
      </c>
      <c r="C601" s="282" t="str">
        <f>'Dry_Litterbag Placem_Collection'!B162</f>
        <v xml:space="preserve">Mwantimba
</v>
      </c>
      <c r="D601" s="282" t="s">
        <v>2677</v>
      </c>
      <c r="E601" s="282" t="s">
        <v>20</v>
      </c>
      <c r="F601" s="282">
        <v>4</v>
      </c>
      <c r="G601" s="283" t="str">
        <f>'Dry_Litterbag Placem_Collection'!C162</f>
        <v>Wet_P4_T8</v>
      </c>
      <c r="H601" s="293" t="s">
        <v>3672</v>
      </c>
      <c r="I601" s="285" t="s">
        <v>1147</v>
      </c>
      <c r="J601" s="282" t="str">
        <f>IF(ISBLANK('Dry_Litterbag Placem_Collection'!L162),"","G"&amp;""&amp;'Dry_Litterbag Placem_Collection'!L162)</f>
        <v>G175</v>
      </c>
      <c r="K601" s="286">
        <f>IFERROR(INDEX('Green_rooibos initial weight'!$C$5:$C$1749,MATCH(J601, 'Green_rooibos initial weight'!$A$5:$A$1749,0)),"")</f>
        <v>1.9930000000000001</v>
      </c>
      <c r="L601" s="286">
        <f t="shared" si="37"/>
        <v>1.7432000000000001</v>
      </c>
      <c r="M601" s="291"/>
      <c r="N601" s="291"/>
      <c r="O601" s="286">
        <f>IF(IFERROR(INDEX('Both teabags AfterDry'!$D$3:$D$900,MATCH(J601,'Both teabags AfterDry'!$A$3:$A$900,0)),"")="","",(IFERROR(INDEX('Both teabags AfterDry'!$D$3:$D$900,MATCH(J601,'Both teabags AfterDry'!$A$3:$A$900,0)),"")))</f>
        <v>1.2042999999999999</v>
      </c>
      <c r="P601" s="286">
        <f t="shared" si="38"/>
        <v>1.0536999999999999</v>
      </c>
      <c r="Q601" s="291"/>
      <c r="R601" s="291"/>
      <c r="S601" s="287">
        <f>'Dry_Litterbag Placem_Collection'!E162</f>
        <v>42939</v>
      </c>
      <c r="T601" s="287">
        <f>IF('Dry_Litterbag Placem_Collection'!G162="","",'Dry_Litterbag Placem_Collection'!G162)</f>
        <v>43010</v>
      </c>
      <c r="U601" s="288">
        <f t="shared" si="36"/>
        <v>71</v>
      </c>
      <c r="V601" s="286">
        <f t="shared" si="39"/>
        <v>0.68950000000000022</v>
      </c>
      <c r="W601" s="286"/>
      <c r="X601" s="289">
        <f>IFERROR(INDEX(Rainfall_Dry!$O$2:$O$217,MATCH(B601, Rainfall_Dry!$A$2:$A$217,0)),"")</f>
        <v>137.19979645800001</v>
      </c>
      <c r="Y601" s="270">
        <v>27.96</v>
      </c>
      <c r="Z601" s="270">
        <v>4.9200000000000017</v>
      </c>
      <c r="AA601" s="270">
        <v>67.12</v>
      </c>
      <c r="AB601" s="271" t="s">
        <v>2688</v>
      </c>
      <c r="AC601" s="270">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f>IFERROR(AVERAGE('Dry_Litterbag Placem_Collection'!O162,'Dry_Litterbag Placem_Collection'!R162),"")</f>
        <v>6.25</v>
      </c>
      <c r="AI601" s="290">
        <f>IFERROR(AVERAGE('Dry_Litterbag Placem_Collection'!N162,'Dry_Litterbag Placem_Collection'!Q162),"")</f>
        <v>29.200000000000003</v>
      </c>
      <c r="AJ601" s="289">
        <f>INDEX(Coordinates!$B$2:$B$197,MATCH(G601,Coordinates!$J$2:$J$197,0))</f>
        <v>-2.367547005</v>
      </c>
      <c r="AK601" s="289">
        <f>INDEX(Coordinates!$C$2:$C$197,MATCH(G601,Coordinates!$J$2:$J$197,0))</f>
        <v>34.059494989999997</v>
      </c>
      <c r="AL601" s="289" t="str">
        <f>IF(ISNUMBER(SEARCH("C", 'Dry_Litterbag Placem_Collection'!U162)),"YES","")</f>
        <v/>
      </c>
      <c r="AM601" s="289" t="str">
        <f>IF(ISNUMBER(SEARCH("H", 'Dry_Litterbag Placem_Collection'!U162)),"YES","")</f>
        <v/>
      </c>
      <c r="AN601" s="289" t="str">
        <f>IF(ISNUMBER(SEARCH("R", 'Dry_Litterbag Placem_Collection'!U162)),"YES","")</f>
        <v/>
      </c>
    </row>
    <row r="602" spans="1:40" ht="15" customHeight="1">
      <c r="A602" s="281" t="s">
        <v>2677</v>
      </c>
      <c r="B602" s="282">
        <f>'Dry_Litterbag Placem_Collection'!A163</f>
        <v>161</v>
      </c>
      <c r="C602" s="282" t="str">
        <f>'Dry_Litterbag Placem_Collection'!B163</f>
        <v>Handajega</v>
      </c>
      <c r="D602" s="282" t="s">
        <v>2677</v>
      </c>
      <c r="E602" s="282" t="s">
        <v>2679</v>
      </c>
      <c r="F602" s="282">
        <v>1</v>
      </c>
      <c r="G602" s="283" t="str">
        <f>'Dry_Litterbag Placem_Collection'!C163</f>
        <v>Wet_W1_T1</v>
      </c>
      <c r="H602" s="293" t="s">
        <v>3672</v>
      </c>
      <c r="I602" s="285" t="s">
        <v>1147</v>
      </c>
      <c r="J602" s="282" t="str">
        <f>IF(ISBLANK('Dry_Litterbag Placem_Collection'!L163),"","G"&amp;""&amp;'Dry_Litterbag Placem_Collection'!L163)</f>
        <v>G207</v>
      </c>
      <c r="K602" s="286">
        <f>IFERROR(INDEX('Green_rooibos initial weight'!$C$5:$C$1749,MATCH(J602, 'Green_rooibos initial weight'!$A$5:$A$1749,0)),"")</f>
        <v>2.1539999999999999</v>
      </c>
      <c r="L602" s="286">
        <f t="shared" si="37"/>
        <v>1.9041999999999999</v>
      </c>
      <c r="M602" s="291"/>
      <c r="N602" s="291"/>
      <c r="O602" s="286">
        <f>IF(IFERROR(INDEX('Both teabags AfterDry'!$D$3:$D$900,MATCH(J602,'Both teabags AfterDry'!$A$3:$A$900,0)),"")="","",(IFERROR(INDEX('Both teabags AfterDry'!$D$3:$D$900,MATCH(J602,'Both teabags AfterDry'!$A$3:$A$900,0)),"")))</f>
        <v>0.76570000000000005</v>
      </c>
      <c r="P602" s="286">
        <f t="shared" si="38"/>
        <v>0.61509999999999998</v>
      </c>
      <c r="Q602" s="291"/>
      <c r="R602" s="291"/>
      <c r="S602" s="287">
        <f>'Dry_Litterbag Placem_Collection'!E163</f>
        <v>42940</v>
      </c>
      <c r="T602" s="287">
        <f>IF('Dry_Litterbag Placem_Collection'!G163="","",'Dry_Litterbag Placem_Collection'!G163)</f>
        <v>43009</v>
      </c>
      <c r="U602" s="288">
        <f t="shared" si="36"/>
        <v>69</v>
      </c>
      <c r="V602" s="286">
        <f t="shared" si="39"/>
        <v>1.2890999999999999</v>
      </c>
      <c r="W602" s="286"/>
      <c r="X602" s="289">
        <f>IFERROR(INDEX(Rainfall_Dry!$O$2:$O$217,MATCH(B602, Rainfall_Dry!$A$2:$A$217,0)),"")</f>
        <v>162.634207253</v>
      </c>
      <c r="Y602" s="270">
        <v>21.96</v>
      </c>
      <c r="Z602" s="270">
        <v>4.9199999999999982</v>
      </c>
      <c r="AA602" s="270">
        <v>73.12</v>
      </c>
      <c r="AB602" s="271" t="s">
        <v>2688</v>
      </c>
      <c r="AC602" s="270">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f>IFERROR(AVERAGE('Dry_Litterbag Placem_Collection'!O163,'Dry_Litterbag Placem_Collection'!R163),"")</f>
        <v>5.65</v>
      </c>
      <c r="AI602" s="290">
        <f>IFERROR(AVERAGE('Dry_Litterbag Placem_Collection'!N163,'Dry_Litterbag Placem_Collection'!Q163),"")</f>
        <v>31.7</v>
      </c>
      <c r="AJ602" s="289">
        <f>INDEX(Coordinates!$B$2:$B$197,MATCH(G602,Coordinates!$J$2:$J$197,0))</f>
        <v>-2.272751033</v>
      </c>
      <c r="AK602" s="289">
        <f>INDEX(Coordinates!$C$2:$C$197,MATCH(G602,Coordinates!$J$2:$J$197,0))</f>
        <v>34.023176030000002</v>
      </c>
      <c r="AL602" s="289" t="str">
        <f>IF(ISNUMBER(SEARCH("C", 'Dry_Litterbag Placem_Collection'!U163)),"YES","")</f>
        <v/>
      </c>
      <c r="AM602" s="289" t="str">
        <f>IF(ISNUMBER(SEARCH("H", 'Dry_Litterbag Placem_Collection'!U163)),"YES","")</f>
        <v/>
      </c>
      <c r="AN602" s="289" t="str">
        <f>IF(ISNUMBER(SEARCH("R", 'Dry_Litterbag Placem_Collection'!U163)),"YES","")</f>
        <v/>
      </c>
    </row>
    <row r="603" spans="1:40" ht="15" customHeight="1">
      <c r="A603" s="281" t="s">
        <v>2677</v>
      </c>
      <c r="B603" s="282">
        <f>'Dry_Litterbag Placem_Collection'!A164</f>
        <v>162</v>
      </c>
      <c r="C603" s="282" t="str">
        <f>'Dry_Litterbag Placem_Collection'!B164</f>
        <v>Handajega</v>
      </c>
      <c r="D603" s="282" t="s">
        <v>2677</v>
      </c>
      <c r="E603" s="282" t="s">
        <v>2679</v>
      </c>
      <c r="F603" s="282">
        <v>1</v>
      </c>
      <c r="G603" s="283" t="str">
        <f>'Dry_Litterbag Placem_Collection'!C164</f>
        <v>Wet_W1_T2</v>
      </c>
      <c r="H603" s="293" t="s">
        <v>3672</v>
      </c>
      <c r="I603" s="285" t="s">
        <v>1147</v>
      </c>
      <c r="J603" s="282" t="str">
        <f>IF(ISBLANK('Dry_Litterbag Placem_Collection'!L164),"","G"&amp;""&amp;'Dry_Litterbag Placem_Collection'!L164)</f>
        <v>G580</v>
      </c>
      <c r="K603" s="286">
        <f>IFERROR(INDEX('Green_rooibos initial weight'!$C$5:$C$1749,MATCH(J603, 'Green_rooibos initial weight'!$A$5:$A$1749,0)),"")</f>
        <v>2.1440000000000001</v>
      </c>
      <c r="L603" s="286">
        <f t="shared" si="37"/>
        <v>1.8942000000000001</v>
      </c>
      <c r="M603" s="291"/>
      <c r="N603" s="291"/>
      <c r="O603" s="286">
        <f>IF(IFERROR(INDEX('Both teabags AfterDry'!$D$3:$D$900,MATCH(J603,'Both teabags AfterDry'!$A$3:$A$900,0)),"")="","",(IFERROR(INDEX('Both teabags AfterDry'!$D$3:$D$900,MATCH(J603,'Both teabags AfterDry'!$A$3:$A$900,0)),"")))</f>
        <v>0.84409999999999996</v>
      </c>
      <c r="P603" s="286">
        <f t="shared" si="38"/>
        <v>0.69350000000000001</v>
      </c>
      <c r="Q603" s="291"/>
      <c r="R603" s="291"/>
      <c r="S603" s="287">
        <f>'Dry_Litterbag Placem_Collection'!E164</f>
        <v>42940</v>
      </c>
      <c r="T603" s="287">
        <f>IF('Dry_Litterbag Placem_Collection'!G164="","",'Dry_Litterbag Placem_Collection'!G164)</f>
        <v>43009</v>
      </c>
      <c r="U603" s="288">
        <f t="shared" si="36"/>
        <v>69</v>
      </c>
      <c r="V603" s="286">
        <f t="shared" si="39"/>
        <v>1.2007000000000001</v>
      </c>
      <c r="W603" s="286"/>
      <c r="X603" s="289">
        <f>IFERROR(INDEX(Rainfall_Dry!$O$2:$O$217,MATCH(B603, Rainfall_Dry!$A$2:$A$217,0)),"")</f>
        <v>162.634207253</v>
      </c>
      <c r="Y603" s="270">
        <v>21.96</v>
      </c>
      <c r="Z603" s="270">
        <v>4.9199999999999982</v>
      </c>
      <c r="AA603" s="270">
        <v>73.12</v>
      </c>
      <c r="AB603" s="271" t="s">
        <v>2688</v>
      </c>
      <c r="AC603" s="270">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f>IFERROR(AVERAGE('Dry_Litterbag Placem_Collection'!O164,'Dry_Litterbag Placem_Collection'!R164),"")</f>
        <v>4.4499999999999993</v>
      </c>
      <c r="AI603" s="290">
        <f>IFERROR(AVERAGE('Dry_Litterbag Placem_Collection'!N164,'Dry_Litterbag Placem_Collection'!Q164),"")</f>
        <v>31.650000000000002</v>
      </c>
      <c r="AJ603" s="289">
        <f>INDEX(Coordinates!$B$2:$B$197,MATCH(G603,Coordinates!$J$2:$J$197,0))</f>
        <v>-2.2727060219999999</v>
      </c>
      <c r="AK603" s="289">
        <f>INDEX(Coordinates!$C$2:$C$197,MATCH(G603,Coordinates!$J$2:$J$197,0))</f>
        <v>34.023162030000002</v>
      </c>
      <c r="AL603" s="289" t="str">
        <f>IF(ISNUMBER(SEARCH("C", 'Dry_Litterbag Placem_Collection'!U164)),"YES","")</f>
        <v/>
      </c>
      <c r="AM603" s="289" t="str">
        <f>IF(ISNUMBER(SEARCH("H", 'Dry_Litterbag Placem_Collection'!U164)),"YES","")</f>
        <v/>
      </c>
      <c r="AN603" s="289" t="str">
        <f>IF(ISNUMBER(SEARCH("R", 'Dry_Litterbag Placem_Collection'!U164)),"YES","")</f>
        <v/>
      </c>
    </row>
    <row r="604" spans="1:40" ht="15" customHeight="1">
      <c r="A604" s="281" t="s">
        <v>2677</v>
      </c>
      <c r="B604" s="282">
        <f>'Dry_Litterbag Placem_Collection'!A165</f>
        <v>163</v>
      </c>
      <c r="C604" s="282" t="str">
        <f>'Dry_Litterbag Placem_Collection'!B165</f>
        <v>Handajega</v>
      </c>
      <c r="D604" s="282" t="s">
        <v>2677</v>
      </c>
      <c r="E604" s="282" t="s">
        <v>2679</v>
      </c>
      <c r="F604" s="282">
        <v>1</v>
      </c>
      <c r="G604" s="283" t="str">
        <f>'Dry_Litterbag Placem_Collection'!C165</f>
        <v>Wet_W1_T3</v>
      </c>
      <c r="H604" s="293" t="s">
        <v>3672</v>
      </c>
      <c r="I604" s="285" t="s">
        <v>1147</v>
      </c>
      <c r="J604" s="282" t="str">
        <f>IF(ISBLANK('Dry_Litterbag Placem_Collection'!L165),"","G"&amp;""&amp;'Dry_Litterbag Placem_Collection'!L165)</f>
        <v>G722</v>
      </c>
      <c r="K604" s="286">
        <f>IFERROR(INDEX('Green_rooibos initial weight'!$C$5:$C$1749,MATCH(J604, 'Green_rooibos initial weight'!$A$5:$A$1749,0)),"")</f>
        <v>2.0790000000000002</v>
      </c>
      <c r="L604" s="286">
        <f t="shared" si="37"/>
        <v>1.8292000000000002</v>
      </c>
      <c r="M604" s="291"/>
      <c r="N604" s="291"/>
      <c r="O604" s="286">
        <f>IF(IFERROR(INDEX('Both teabags AfterDry'!$D$3:$D$900,MATCH(J604,'Both teabags AfterDry'!$A$3:$A$900,0)),"")="","",(IFERROR(INDEX('Both teabags AfterDry'!$D$3:$D$900,MATCH(J604,'Both teabags AfterDry'!$A$3:$A$900,0)),"")))</f>
        <v>0.86109999999999998</v>
      </c>
      <c r="P604" s="286">
        <f t="shared" si="38"/>
        <v>0.71049999999999991</v>
      </c>
      <c r="Q604" s="291"/>
      <c r="R604" s="291"/>
      <c r="S604" s="287">
        <f>'Dry_Litterbag Placem_Collection'!E165</f>
        <v>42940</v>
      </c>
      <c r="T604" s="287">
        <f>IF('Dry_Litterbag Placem_Collection'!G165="","",'Dry_Litterbag Placem_Collection'!G165)</f>
        <v>43009</v>
      </c>
      <c r="U604" s="288">
        <f t="shared" si="36"/>
        <v>69</v>
      </c>
      <c r="V604" s="286">
        <f t="shared" si="39"/>
        <v>1.1187000000000002</v>
      </c>
      <c r="W604" s="286"/>
      <c r="X604" s="289">
        <f>IFERROR(INDEX(Rainfall_Dry!$O$2:$O$217,MATCH(B604, Rainfall_Dry!$A$2:$A$217,0)),"")</f>
        <v>162.634207253</v>
      </c>
      <c r="Y604" s="270">
        <v>21.96</v>
      </c>
      <c r="Z604" s="270">
        <v>4.9199999999999982</v>
      </c>
      <c r="AA604" s="270">
        <v>73.12</v>
      </c>
      <c r="AB604" s="271" t="s">
        <v>2688</v>
      </c>
      <c r="AC604" s="270">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f>IFERROR(AVERAGE('Dry_Litterbag Placem_Collection'!O165,'Dry_Litterbag Placem_Collection'!R165),"")</f>
        <v>4.45</v>
      </c>
      <c r="AI604" s="290">
        <f>IFERROR(AVERAGE('Dry_Litterbag Placem_Collection'!N165,'Dry_Litterbag Placem_Collection'!Q165),"")</f>
        <v>32.75</v>
      </c>
      <c r="AJ604" s="289">
        <f>INDEX(Coordinates!$B$2:$B$197,MATCH(G604,Coordinates!$J$2:$J$197,0))</f>
        <v>-2.2726719919999998</v>
      </c>
      <c r="AK604" s="289">
        <f>INDEX(Coordinates!$C$2:$C$197,MATCH(G604,Coordinates!$J$2:$J$197,0))</f>
        <v>34.023210980000002</v>
      </c>
      <c r="AL604" s="289" t="str">
        <f>IF(ISNUMBER(SEARCH("C", 'Dry_Litterbag Placem_Collection'!U165)),"YES","")</f>
        <v/>
      </c>
      <c r="AM604" s="289" t="str">
        <f>IF(ISNUMBER(SEARCH("H", 'Dry_Litterbag Placem_Collection'!U165)),"YES","")</f>
        <v/>
      </c>
      <c r="AN604" s="289" t="str">
        <f>IF(ISNUMBER(SEARCH("R", 'Dry_Litterbag Placem_Collection'!U165)),"YES","")</f>
        <v/>
      </c>
    </row>
    <row r="605" spans="1:40" ht="15" customHeight="1">
      <c r="A605" s="281" t="s">
        <v>2677</v>
      </c>
      <c r="B605" s="282">
        <f>'Dry_Litterbag Placem_Collection'!A166</f>
        <v>164</v>
      </c>
      <c r="C605" s="282" t="str">
        <f>'Dry_Litterbag Placem_Collection'!B166</f>
        <v>Handajega</v>
      </c>
      <c r="D605" s="282" t="s">
        <v>2677</v>
      </c>
      <c r="E605" s="282" t="s">
        <v>2679</v>
      </c>
      <c r="F605" s="282">
        <v>1</v>
      </c>
      <c r="G605" s="283" t="str">
        <f>'Dry_Litterbag Placem_Collection'!C166</f>
        <v>Wet_W1_T4</v>
      </c>
      <c r="H605" s="293" t="s">
        <v>3672</v>
      </c>
      <c r="I605" s="285" t="s">
        <v>1147</v>
      </c>
      <c r="J605" s="282" t="str">
        <f>IF(ISBLANK('Dry_Litterbag Placem_Collection'!L166),"","G"&amp;""&amp;'Dry_Litterbag Placem_Collection'!L166)</f>
        <v>G239</v>
      </c>
      <c r="K605" s="286">
        <f>IFERROR(INDEX('Green_rooibos initial weight'!$C$5:$C$1749,MATCH(J605, 'Green_rooibos initial weight'!$A$5:$A$1749,0)),"")</f>
        <v>2.1019999999999999</v>
      </c>
      <c r="L605" s="286">
        <f t="shared" si="37"/>
        <v>1.8521999999999998</v>
      </c>
      <c r="M605" s="291"/>
      <c r="N605" s="291"/>
      <c r="O605" s="286">
        <f>IF(IFERROR(INDEX('Both teabags AfterDry'!$D$3:$D$900,MATCH(J605,'Both teabags AfterDry'!$A$3:$A$900,0)),"")="","",(IFERROR(INDEX('Both teabags AfterDry'!$D$3:$D$900,MATCH(J605,'Both teabags AfterDry'!$A$3:$A$900,0)),"")))</f>
        <v>0.73950000000000005</v>
      </c>
      <c r="P605" s="286">
        <f t="shared" si="38"/>
        <v>0.58889999999999998</v>
      </c>
      <c r="Q605" s="291"/>
      <c r="R605" s="291"/>
      <c r="S605" s="287">
        <f>'Dry_Litterbag Placem_Collection'!E166</f>
        <v>42940</v>
      </c>
      <c r="T605" s="287">
        <f>IF('Dry_Litterbag Placem_Collection'!G166="","",'Dry_Litterbag Placem_Collection'!G166)</f>
        <v>43009</v>
      </c>
      <c r="U605" s="288">
        <f t="shared" si="36"/>
        <v>69</v>
      </c>
      <c r="V605" s="286">
        <f t="shared" si="39"/>
        <v>1.2632999999999999</v>
      </c>
      <c r="W605" s="286"/>
      <c r="X605" s="289">
        <f>IFERROR(INDEX(Rainfall_Dry!$O$2:$O$217,MATCH(B605, Rainfall_Dry!$A$2:$A$217,0)),"")</f>
        <v>162.634207253</v>
      </c>
      <c r="Y605" s="270">
        <v>21.96</v>
      </c>
      <c r="Z605" s="270">
        <v>4.9199999999999982</v>
      </c>
      <c r="AA605" s="270">
        <v>73.12</v>
      </c>
      <c r="AB605" s="271" t="s">
        <v>2688</v>
      </c>
      <c r="AC605" s="270">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f>IFERROR(AVERAGE('Dry_Litterbag Placem_Collection'!O166,'Dry_Litterbag Placem_Collection'!R166),"")</f>
        <v>5.0500000000000007</v>
      </c>
      <c r="AI605" s="290">
        <f>IFERROR(AVERAGE('Dry_Litterbag Placem_Collection'!N166,'Dry_Litterbag Placem_Collection'!Q166),"")</f>
        <v>31.3</v>
      </c>
      <c r="AJ605" s="289">
        <f>INDEX(Coordinates!$B$2:$B$197,MATCH(G605,Coordinates!$J$2:$J$197,0))</f>
        <v>-2.2726180130000002</v>
      </c>
      <c r="AK605" s="289">
        <f>INDEX(Coordinates!$C$2:$C$197,MATCH(G605,Coordinates!$J$2:$J$197,0))</f>
        <v>34.023212999999998</v>
      </c>
      <c r="AL605" s="289" t="str">
        <f>IF(ISNUMBER(SEARCH("C", 'Dry_Litterbag Placem_Collection'!U166)),"YES","")</f>
        <v/>
      </c>
      <c r="AM605" s="289" t="str">
        <f>IF(ISNUMBER(SEARCH("H", 'Dry_Litterbag Placem_Collection'!U166)),"YES","")</f>
        <v/>
      </c>
      <c r="AN605" s="289" t="str">
        <f>IF(ISNUMBER(SEARCH("R", 'Dry_Litterbag Placem_Collection'!U166)),"YES","")</f>
        <v>YES</v>
      </c>
    </row>
    <row r="606" spans="1:40" ht="15" customHeight="1">
      <c r="A606" s="281" t="s">
        <v>2677</v>
      </c>
      <c r="B606" s="282">
        <f>'Dry_Litterbag Placem_Collection'!A167</f>
        <v>165</v>
      </c>
      <c r="C606" s="282" t="str">
        <f>'Dry_Litterbag Placem_Collection'!B167</f>
        <v>Handajega</v>
      </c>
      <c r="D606" s="282" t="s">
        <v>2677</v>
      </c>
      <c r="E606" s="282" t="s">
        <v>2679</v>
      </c>
      <c r="F606" s="282">
        <v>1</v>
      </c>
      <c r="G606" s="283" t="str">
        <f>'Dry_Litterbag Placem_Collection'!C167</f>
        <v>Wet_W1_T5</v>
      </c>
      <c r="H606" s="293" t="s">
        <v>3672</v>
      </c>
      <c r="I606" s="285" t="s">
        <v>1147</v>
      </c>
      <c r="J606" s="282" t="str">
        <f>IF(ISBLANK('Dry_Litterbag Placem_Collection'!L167),"","G"&amp;""&amp;'Dry_Litterbag Placem_Collection'!L167)</f>
        <v>G343</v>
      </c>
      <c r="K606" s="286">
        <f>IFERROR(INDEX('Green_rooibos initial weight'!$C$5:$C$1749,MATCH(J606, 'Green_rooibos initial weight'!$A$5:$A$1749,0)),"")</f>
        <v>1.8340000000000001</v>
      </c>
      <c r="L606" s="286">
        <f t="shared" si="37"/>
        <v>1.5842000000000001</v>
      </c>
      <c r="M606" s="291"/>
      <c r="N606" s="291"/>
      <c r="O606" s="286">
        <f>IF(IFERROR(INDEX('Both teabags AfterDry'!$D$3:$D$900,MATCH(J606,'Both teabags AfterDry'!$A$3:$A$900,0)),"")="","",(IFERROR(INDEX('Both teabags AfterDry'!$D$3:$D$900,MATCH(J606,'Both teabags AfterDry'!$A$3:$A$900,0)),"")))</f>
        <v>0.68059999999999998</v>
      </c>
      <c r="P606" s="286">
        <f t="shared" si="38"/>
        <v>0.53</v>
      </c>
      <c r="Q606" s="291"/>
      <c r="R606" s="291"/>
      <c r="S606" s="287">
        <f>'Dry_Litterbag Placem_Collection'!E167</f>
        <v>42940</v>
      </c>
      <c r="T606" s="287">
        <f>IF('Dry_Litterbag Placem_Collection'!G167="","",'Dry_Litterbag Placem_Collection'!G167)</f>
        <v>43009</v>
      </c>
      <c r="U606" s="288">
        <f t="shared" si="36"/>
        <v>69</v>
      </c>
      <c r="V606" s="286">
        <f t="shared" si="39"/>
        <v>1.0542</v>
      </c>
      <c r="W606" s="286"/>
      <c r="X606" s="289">
        <f>IFERROR(INDEX(Rainfall_Dry!$O$2:$O$217,MATCH(B606, Rainfall_Dry!$A$2:$A$217,0)),"")</f>
        <v>162.634207253</v>
      </c>
      <c r="Y606" s="270">
        <v>21.96</v>
      </c>
      <c r="Z606" s="270">
        <v>4.9199999999999982</v>
      </c>
      <c r="AA606" s="270">
        <v>73.12</v>
      </c>
      <c r="AB606" s="271" t="s">
        <v>2688</v>
      </c>
      <c r="AC606" s="270">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f>IFERROR(AVERAGE('Dry_Litterbag Placem_Collection'!O167,'Dry_Litterbag Placem_Collection'!R167),"")</f>
        <v>5.3000000000000007</v>
      </c>
      <c r="AI606" s="290">
        <f>IFERROR(AVERAGE('Dry_Litterbag Placem_Collection'!N167,'Dry_Litterbag Placem_Collection'!Q167),"")</f>
        <v>32.049999999999997</v>
      </c>
      <c r="AJ606" s="289">
        <f>INDEX(Coordinates!$B$2:$B$197,MATCH(G606,Coordinates!$J$2:$J$197,0))</f>
        <v>-2.2724750170000001</v>
      </c>
      <c r="AK606" s="289">
        <f>INDEX(Coordinates!$C$2:$C$197,MATCH(G606,Coordinates!$J$2:$J$197,0))</f>
        <v>34.02334501</v>
      </c>
      <c r="AL606" s="289" t="str">
        <f>IF(ISNUMBER(SEARCH("C", 'Dry_Litterbag Placem_Collection'!U167)),"YES","")</f>
        <v/>
      </c>
      <c r="AM606" s="289" t="str">
        <f>IF(ISNUMBER(SEARCH("H", 'Dry_Litterbag Placem_Collection'!U167)),"YES","")</f>
        <v/>
      </c>
      <c r="AN606" s="289" t="str">
        <f>IF(ISNUMBER(SEARCH("R", 'Dry_Litterbag Placem_Collection'!U167)),"YES","")</f>
        <v/>
      </c>
    </row>
    <row r="607" spans="1:40" ht="15" customHeight="1">
      <c r="A607" s="281" t="s">
        <v>2677</v>
      </c>
      <c r="B607" s="282">
        <f>'Dry_Litterbag Placem_Collection'!A168</f>
        <v>166</v>
      </c>
      <c r="C607" s="282" t="str">
        <f>'Dry_Litterbag Placem_Collection'!B168</f>
        <v>Handajega</v>
      </c>
      <c r="D607" s="282" t="s">
        <v>2677</v>
      </c>
      <c r="E607" s="282" t="s">
        <v>2679</v>
      </c>
      <c r="F607" s="282">
        <v>1</v>
      </c>
      <c r="G607" s="283" t="str">
        <f>'Dry_Litterbag Placem_Collection'!C168</f>
        <v>Wet_W1_T6</v>
      </c>
      <c r="H607" s="293" t="s">
        <v>3672</v>
      </c>
      <c r="I607" s="285" t="s">
        <v>1147</v>
      </c>
      <c r="J607" s="282" t="str">
        <f>IF(ISBLANK('Dry_Litterbag Placem_Collection'!L168),"","G"&amp;""&amp;'Dry_Litterbag Placem_Collection'!L168)</f>
        <v>G409</v>
      </c>
      <c r="K607" s="286">
        <f>IFERROR(INDEX('Green_rooibos initial weight'!$C$5:$C$1749,MATCH(J607, 'Green_rooibos initial weight'!$A$5:$A$1749,0)),"")</f>
        <v>1.968</v>
      </c>
      <c r="L607" s="286">
        <f t="shared" si="37"/>
        <v>1.7181999999999999</v>
      </c>
      <c r="M607" s="291"/>
      <c r="N607" s="291"/>
      <c r="O607" s="286">
        <f>IF(IFERROR(INDEX('Both teabags AfterDry'!$D$3:$D$900,MATCH(J607,'Both teabags AfterDry'!$A$3:$A$900,0)),"")="","",(IFERROR(INDEX('Both teabags AfterDry'!$D$3:$D$900,MATCH(J607,'Both teabags AfterDry'!$A$3:$A$900,0)),"")))</f>
        <v>0.77039999999999997</v>
      </c>
      <c r="P607" s="286">
        <f t="shared" si="38"/>
        <v>0.61979999999999991</v>
      </c>
      <c r="Q607" s="291"/>
      <c r="R607" s="291"/>
      <c r="S607" s="287">
        <f>'Dry_Litterbag Placem_Collection'!E168</f>
        <v>42940</v>
      </c>
      <c r="T607" s="287">
        <f>IF('Dry_Litterbag Placem_Collection'!G168="","",'Dry_Litterbag Placem_Collection'!G168)</f>
        <v>43009</v>
      </c>
      <c r="U607" s="288">
        <f t="shared" si="36"/>
        <v>69</v>
      </c>
      <c r="V607" s="286">
        <f t="shared" si="39"/>
        <v>1.0984</v>
      </c>
      <c r="W607" s="286"/>
      <c r="X607" s="289">
        <f>IFERROR(INDEX(Rainfall_Dry!$O$2:$O$217,MATCH(B607, Rainfall_Dry!$A$2:$A$217,0)),"")</f>
        <v>162.634207253</v>
      </c>
      <c r="Y607" s="270">
        <v>21.96</v>
      </c>
      <c r="Z607" s="270">
        <v>4.9199999999999982</v>
      </c>
      <c r="AA607" s="270">
        <v>73.12</v>
      </c>
      <c r="AB607" s="271" t="s">
        <v>2688</v>
      </c>
      <c r="AC607" s="270">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f>IFERROR(AVERAGE('Dry_Litterbag Placem_Collection'!O168,'Dry_Litterbag Placem_Collection'!R168),"")</f>
        <v>5.15</v>
      </c>
      <c r="AI607" s="290">
        <f>IFERROR(AVERAGE('Dry_Litterbag Placem_Collection'!N168,'Dry_Litterbag Placem_Collection'!Q168),"")</f>
        <v>33.25</v>
      </c>
      <c r="AJ607" s="289">
        <f>INDEX(Coordinates!$B$2:$B$197,MATCH(G607,Coordinates!$J$2:$J$197,0))</f>
        <v>-2.2725490289999999</v>
      </c>
      <c r="AK607" s="289">
        <f>INDEX(Coordinates!$C$2:$C$197,MATCH(G607,Coordinates!$J$2:$J$197,0))</f>
        <v>34.022886020000001</v>
      </c>
      <c r="AL607" s="289" t="str">
        <f>IF(ISNUMBER(SEARCH("C", 'Dry_Litterbag Placem_Collection'!U168)),"YES","")</f>
        <v/>
      </c>
      <c r="AM607" s="289" t="str">
        <f>IF(ISNUMBER(SEARCH("H", 'Dry_Litterbag Placem_Collection'!U168)),"YES","")</f>
        <v/>
      </c>
      <c r="AN607" s="289" t="str">
        <f>IF(ISNUMBER(SEARCH("R", 'Dry_Litterbag Placem_Collection'!U168)),"YES","")</f>
        <v/>
      </c>
    </row>
    <row r="608" spans="1:40" ht="15" customHeight="1">
      <c r="A608" s="281" t="s">
        <v>2677</v>
      </c>
      <c r="B608" s="282">
        <f>'Dry_Litterbag Placem_Collection'!A169</f>
        <v>167</v>
      </c>
      <c r="C608" s="282" t="str">
        <f>'Dry_Litterbag Placem_Collection'!B169</f>
        <v>Handajega</v>
      </c>
      <c r="D608" s="282" t="s">
        <v>2677</v>
      </c>
      <c r="E608" s="282" t="s">
        <v>2679</v>
      </c>
      <c r="F608" s="282">
        <v>1</v>
      </c>
      <c r="G608" s="283" t="str">
        <f>'Dry_Litterbag Placem_Collection'!C169</f>
        <v>Wet_W1_T7</v>
      </c>
      <c r="H608" s="293" t="s">
        <v>3672</v>
      </c>
      <c r="I608" s="285" t="s">
        <v>1147</v>
      </c>
      <c r="J608" s="282" t="str">
        <f>IF(ISBLANK('Dry_Litterbag Placem_Collection'!L169),"","G"&amp;""&amp;'Dry_Litterbag Placem_Collection'!L169)</f>
        <v/>
      </c>
      <c r="K608" s="286" t="str">
        <f>IFERROR(INDEX('Green_rooibos initial weight'!$C$5:$C$1749,MATCH(J608, 'Green_rooibos initial weight'!$A$5:$A$1749,0)),"")</f>
        <v/>
      </c>
      <c r="L608" s="286" t="str">
        <f t="shared" si="37"/>
        <v/>
      </c>
      <c r="M608" s="291"/>
      <c r="N608" s="291"/>
      <c r="O608" s="286" t="str">
        <f>IF(IFERROR(INDEX('Both teabags AfterDry'!$D$3:$D$900,MATCH(J608,'Both teabags AfterDry'!$A$3:$A$900,0)),"")="","",(IFERROR(INDEX('Both teabags AfterDry'!$D$3:$D$900,MATCH(J608,'Both teabags AfterDry'!$A$3:$A$900,0)),"")))</f>
        <v/>
      </c>
      <c r="P608" s="286" t="str">
        <f t="shared" si="38"/>
        <v/>
      </c>
      <c r="Q608" s="291"/>
      <c r="R608" s="291"/>
      <c r="S608" s="287">
        <f>'Dry_Litterbag Placem_Collection'!E169</f>
        <v>0</v>
      </c>
      <c r="T608" s="287" t="str">
        <f>IF('Dry_Litterbag Placem_Collection'!G169="","",'Dry_Litterbag Placem_Collection'!G169)</f>
        <v/>
      </c>
      <c r="U608" s="288" t="str">
        <f t="shared" si="36"/>
        <v/>
      </c>
      <c r="V608" s="286" t="str">
        <f t="shared" si="39"/>
        <v/>
      </c>
      <c r="W608" s="286"/>
      <c r="X608" s="289" t="str">
        <f>IFERROR(INDEX(Rainfall_Dry!$O$2:$O$217,MATCH(B608, Rainfall_Dry!$A$2:$A$217,0)),"")</f>
        <v/>
      </c>
      <c r="Y608" s="270">
        <v>21.96</v>
      </c>
      <c r="Z608" s="270">
        <v>4.9199999999999982</v>
      </c>
      <c r="AA608" s="270">
        <v>73.12</v>
      </c>
      <c r="AB608" s="271" t="s">
        <v>2688</v>
      </c>
      <c r="AC608" s="270">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t="str">
        <f>IFERROR(AVERAGE('Dry_Litterbag Placem_Collection'!O169,'Dry_Litterbag Placem_Collection'!R169),"")</f>
        <v/>
      </c>
      <c r="AI608" s="290" t="str">
        <f>IFERROR(AVERAGE('Dry_Litterbag Placem_Collection'!N169,'Dry_Litterbag Placem_Collection'!Q169),"")</f>
        <v/>
      </c>
      <c r="AJ608" s="289">
        <f>INDEX(Coordinates!$B$2:$B$197,MATCH(G608,Coordinates!$J$2:$J$197,0))</f>
        <v>-2.2729950310000002</v>
      </c>
      <c r="AK608" s="289">
        <f>INDEX(Coordinates!$C$2:$C$197,MATCH(G608,Coordinates!$J$2:$J$197,0))</f>
        <v>34.022923990000002</v>
      </c>
      <c r="AL608" s="289" t="str">
        <f>IF(ISNUMBER(SEARCH("C", 'Dry_Litterbag Placem_Collection'!U169)),"YES","")</f>
        <v/>
      </c>
      <c r="AM608" s="289" t="str">
        <f>IF(ISNUMBER(SEARCH("H", 'Dry_Litterbag Placem_Collection'!U169)),"YES","")</f>
        <v/>
      </c>
      <c r="AN608" s="289" t="str">
        <f>IF(ISNUMBER(SEARCH("R", 'Dry_Litterbag Placem_Collection'!U169)),"YES","")</f>
        <v/>
      </c>
    </row>
    <row r="609" spans="1:40" ht="15" customHeight="1">
      <c r="A609" s="281" t="s">
        <v>2677</v>
      </c>
      <c r="B609" s="282">
        <f>'Dry_Litterbag Placem_Collection'!A170</f>
        <v>168</v>
      </c>
      <c r="C609" s="282" t="str">
        <f>'Dry_Litterbag Placem_Collection'!B170</f>
        <v>Handajega</v>
      </c>
      <c r="D609" s="282" t="s">
        <v>2677</v>
      </c>
      <c r="E609" s="282" t="s">
        <v>2679</v>
      </c>
      <c r="F609" s="282">
        <v>1</v>
      </c>
      <c r="G609" s="283" t="str">
        <f>'Dry_Litterbag Placem_Collection'!C170</f>
        <v>Wet_W1_T8</v>
      </c>
      <c r="H609" s="293" t="s">
        <v>3672</v>
      </c>
      <c r="I609" s="285" t="s">
        <v>1147</v>
      </c>
      <c r="J609" s="282" t="str">
        <f>IF(ISBLANK('Dry_Litterbag Placem_Collection'!L170),"","G"&amp;""&amp;'Dry_Litterbag Placem_Collection'!L170)</f>
        <v>G304</v>
      </c>
      <c r="K609" s="286">
        <f>IFERROR(INDEX('Green_rooibos initial weight'!$C$5:$C$1749,MATCH(J609, 'Green_rooibos initial weight'!$A$5:$A$1749,0)),"")</f>
        <v>1.9490000000000001</v>
      </c>
      <c r="L609" s="286">
        <f t="shared" si="37"/>
        <v>1.6992</v>
      </c>
      <c r="M609" s="291"/>
      <c r="N609" s="291"/>
      <c r="O609" s="286" t="str">
        <f>IF(IFERROR(INDEX('Both teabags AfterDry'!$D$3:$D$900,MATCH(J609,'Both teabags AfterDry'!$A$3:$A$900,0)),"")="","",(IFERROR(INDEX('Both teabags AfterDry'!$D$3:$D$900,MATCH(J609,'Both teabags AfterDry'!$A$3:$A$900,0)),"")))</f>
        <v/>
      </c>
      <c r="P609" s="286" t="str">
        <f t="shared" si="38"/>
        <v/>
      </c>
      <c r="Q609" s="291"/>
      <c r="R609" s="291"/>
      <c r="S609" s="287">
        <f>'Dry_Litterbag Placem_Collection'!E170</f>
        <v>42940</v>
      </c>
      <c r="T609" s="287">
        <f>IF('Dry_Litterbag Placem_Collection'!G170="","",'Dry_Litterbag Placem_Collection'!G170)</f>
        <v>43009</v>
      </c>
      <c r="U609" s="288">
        <f t="shared" si="36"/>
        <v>69</v>
      </c>
      <c r="V609" s="286" t="str">
        <f t="shared" si="39"/>
        <v/>
      </c>
      <c r="W609" s="286"/>
      <c r="X609" s="289">
        <f>IFERROR(INDEX(Rainfall_Dry!$O$2:$O$217,MATCH(B609, Rainfall_Dry!$A$2:$A$217,0)),"")</f>
        <v>162.634207253</v>
      </c>
      <c r="Y609" s="270">
        <v>21.96</v>
      </c>
      <c r="Z609" s="270">
        <v>4.9199999999999982</v>
      </c>
      <c r="AA609" s="270">
        <v>73.12</v>
      </c>
      <c r="AB609" s="271" t="s">
        <v>2688</v>
      </c>
      <c r="AC609" s="270">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f>IFERROR(AVERAGE('Dry_Litterbag Placem_Collection'!O170,'Dry_Litterbag Placem_Collection'!R170),"")</f>
        <v>4.0999999999999996</v>
      </c>
      <c r="AI609" s="290">
        <f>IFERROR(AVERAGE('Dry_Litterbag Placem_Collection'!N170,'Dry_Litterbag Placem_Collection'!Q170),"")</f>
        <v>30.15</v>
      </c>
      <c r="AJ609" s="289">
        <f>INDEX(Coordinates!$B$2:$B$197,MATCH(G609,Coordinates!$J$2:$J$197,0))</f>
        <v>-2.2729129719999999</v>
      </c>
      <c r="AK609" s="289">
        <f>INDEX(Coordinates!$C$2:$C$197,MATCH(G609,Coordinates!$J$2:$J$197,0))</f>
        <v>34.023350039999997</v>
      </c>
      <c r="AL609" s="289" t="str">
        <f>IF(ISNUMBER(SEARCH("C", 'Dry_Litterbag Placem_Collection'!U170)),"YES","")</f>
        <v/>
      </c>
      <c r="AM609" s="289" t="str">
        <f>IF(ISNUMBER(SEARCH("H", 'Dry_Litterbag Placem_Collection'!U170)),"YES","")</f>
        <v/>
      </c>
      <c r="AN609" s="289" t="str">
        <f>IF(ISNUMBER(SEARCH("R", 'Dry_Litterbag Placem_Collection'!U170)),"YES","")</f>
        <v/>
      </c>
    </row>
    <row r="610" spans="1:40" ht="15" customHeight="1">
      <c r="A610" s="281" t="s">
        <v>2677</v>
      </c>
      <c r="B610" s="282">
        <f>'Dry_Litterbag Placem_Collection'!A171</f>
        <v>169</v>
      </c>
      <c r="C610" s="282" t="str">
        <f>'Dry_Litterbag Placem_Collection'!B171</f>
        <v>Handajega</v>
      </c>
      <c r="D610" s="282" t="s">
        <v>2677</v>
      </c>
      <c r="E610" s="282" t="s">
        <v>2679</v>
      </c>
      <c r="F610" s="282">
        <v>2</v>
      </c>
      <c r="G610" s="283" t="str">
        <f>'Dry_Litterbag Placem_Collection'!C171</f>
        <v>Wet_W2_T1</v>
      </c>
      <c r="H610" s="293" t="s">
        <v>3672</v>
      </c>
      <c r="I610" s="285" t="s">
        <v>1147</v>
      </c>
      <c r="J610" s="282" t="str">
        <f>IF(ISBLANK('Dry_Litterbag Placem_Collection'!L171),"","G"&amp;""&amp;'Dry_Litterbag Placem_Collection'!L171)</f>
        <v>G135</v>
      </c>
      <c r="K610" s="286">
        <f>IFERROR(INDEX('Green_rooibos initial weight'!$C$5:$C$1749,MATCH(J610, 'Green_rooibos initial weight'!$A$5:$A$1749,0)),"")</f>
        <v>2.0049999999999999</v>
      </c>
      <c r="L610" s="286">
        <f t="shared" si="37"/>
        <v>1.7551999999999999</v>
      </c>
      <c r="M610" s="291"/>
      <c r="N610" s="291"/>
      <c r="O610" s="286">
        <f>IF(IFERROR(INDEX('Both teabags AfterDry'!$D$3:$D$900,MATCH(J610,'Both teabags AfterDry'!$A$3:$A$900,0)),"")="","",(IFERROR(INDEX('Both teabags AfterDry'!$D$3:$D$900,MATCH(J610,'Both teabags AfterDry'!$A$3:$A$900,0)),"")))</f>
        <v>0.78129999999999999</v>
      </c>
      <c r="P610" s="286">
        <f t="shared" si="38"/>
        <v>0.63070000000000004</v>
      </c>
      <c r="Q610" s="291"/>
      <c r="R610" s="291"/>
      <c r="S610" s="287">
        <f>'Dry_Litterbag Placem_Collection'!E171</f>
        <v>42940</v>
      </c>
      <c r="T610" s="287">
        <f>IF('Dry_Litterbag Placem_Collection'!G171="","",'Dry_Litterbag Placem_Collection'!G171)</f>
        <v>43009</v>
      </c>
      <c r="U610" s="288">
        <f t="shared" si="36"/>
        <v>69</v>
      </c>
      <c r="V610" s="286">
        <f t="shared" si="39"/>
        <v>1.1244999999999998</v>
      </c>
      <c r="W610" s="286"/>
      <c r="X610" s="289">
        <f>IFERROR(INDEX(Rainfall_Dry!$O$2:$O$217,MATCH(B610, Rainfall_Dry!$A$2:$A$217,0)),"")</f>
        <v>162.634207253</v>
      </c>
      <c r="Y610" s="270">
        <v>23.96</v>
      </c>
      <c r="Z610" s="270">
        <v>4.9199999999999982</v>
      </c>
      <c r="AA610" s="270">
        <v>71.12</v>
      </c>
      <c r="AB610" s="271" t="s">
        <v>2688</v>
      </c>
      <c r="AC610" s="270">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f>IFERROR(AVERAGE('Dry_Litterbag Placem_Collection'!O171,'Dry_Litterbag Placem_Collection'!R171),"")</f>
        <v>6.65</v>
      </c>
      <c r="AI610" s="290">
        <f>IFERROR(AVERAGE('Dry_Litterbag Placem_Collection'!N171,'Dry_Litterbag Placem_Collection'!Q171),"")</f>
        <v>35.049999999999997</v>
      </c>
      <c r="AJ610" s="289">
        <f>INDEX(Coordinates!$B$2:$B$197,MATCH(G610,Coordinates!$J$2:$J$197,0))</f>
        <v>-2.2784290180000002</v>
      </c>
      <c r="AK610" s="289">
        <f>INDEX(Coordinates!$C$2:$C$197,MATCH(G610,Coordinates!$J$2:$J$197,0))</f>
        <v>34.024240030000001</v>
      </c>
      <c r="AL610" s="289" t="str">
        <f>IF(ISNUMBER(SEARCH("C", 'Dry_Litterbag Placem_Collection'!U171)),"YES","")</f>
        <v/>
      </c>
      <c r="AM610" s="289" t="str">
        <f>IF(ISNUMBER(SEARCH("H", 'Dry_Litterbag Placem_Collection'!U171)),"YES","")</f>
        <v/>
      </c>
      <c r="AN610" s="289" t="str">
        <f>IF(ISNUMBER(SEARCH("R", 'Dry_Litterbag Placem_Collection'!U171)),"YES","")</f>
        <v>YES</v>
      </c>
    </row>
    <row r="611" spans="1:40" ht="15" customHeight="1">
      <c r="A611" s="281" t="s">
        <v>2677</v>
      </c>
      <c r="B611" s="282">
        <f>'Dry_Litterbag Placem_Collection'!A172</f>
        <v>170</v>
      </c>
      <c r="C611" s="282" t="str">
        <f>'Dry_Litterbag Placem_Collection'!B172</f>
        <v>Handajega</v>
      </c>
      <c r="D611" s="282" t="s">
        <v>2677</v>
      </c>
      <c r="E611" s="282" t="s">
        <v>2679</v>
      </c>
      <c r="F611" s="282">
        <v>2</v>
      </c>
      <c r="G611" s="283" t="str">
        <f>'Dry_Litterbag Placem_Collection'!C172</f>
        <v>Wet_W2_T2</v>
      </c>
      <c r="H611" s="293" t="s">
        <v>3672</v>
      </c>
      <c r="I611" s="285" t="s">
        <v>1147</v>
      </c>
      <c r="J611" s="282" t="str">
        <f>IF(ISBLANK('Dry_Litterbag Placem_Collection'!L172),"","G"&amp;""&amp;'Dry_Litterbag Placem_Collection'!L172)</f>
        <v>G515</v>
      </c>
      <c r="K611" s="286">
        <f>IFERROR(INDEX('Green_rooibos initial weight'!$C$5:$C$1749,MATCH(J611, 'Green_rooibos initial weight'!$A$5:$A$1749,0)),"")</f>
        <v>1.9890000000000001</v>
      </c>
      <c r="L611" s="286">
        <f t="shared" si="37"/>
        <v>1.7392000000000001</v>
      </c>
      <c r="M611" s="291"/>
      <c r="N611" s="291"/>
      <c r="O611" s="286">
        <f>IF(IFERROR(INDEX('Both teabags AfterDry'!$D$3:$D$900,MATCH(J611,'Both teabags AfterDry'!$A$3:$A$900,0)),"")="","",(IFERROR(INDEX('Both teabags AfterDry'!$D$3:$D$900,MATCH(J611,'Both teabags AfterDry'!$A$3:$A$900,0)),"")))</f>
        <v>0.77959999999999996</v>
      </c>
      <c r="P611" s="286">
        <f t="shared" si="38"/>
        <v>0.629</v>
      </c>
      <c r="Q611" s="291"/>
      <c r="R611" s="291"/>
      <c r="S611" s="287">
        <f>'Dry_Litterbag Placem_Collection'!E172</f>
        <v>42940</v>
      </c>
      <c r="T611" s="287">
        <f>IF('Dry_Litterbag Placem_Collection'!G172="","",'Dry_Litterbag Placem_Collection'!G172)</f>
        <v>43009</v>
      </c>
      <c r="U611" s="288">
        <f t="shared" si="36"/>
        <v>69</v>
      </c>
      <c r="V611" s="286">
        <f t="shared" si="39"/>
        <v>1.1102000000000001</v>
      </c>
      <c r="W611" s="286"/>
      <c r="X611" s="289">
        <f>IFERROR(INDEX(Rainfall_Dry!$O$2:$O$217,MATCH(B611, Rainfall_Dry!$A$2:$A$217,0)),"")</f>
        <v>162.634207253</v>
      </c>
      <c r="Y611" s="270">
        <v>23.96</v>
      </c>
      <c r="Z611" s="270">
        <v>4.9199999999999982</v>
      </c>
      <c r="AA611" s="270">
        <v>71.12</v>
      </c>
      <c r="AB611" s="271" t="s">
        <v>2688</v>
      </c>
      <c r="AC611" s="270">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f>IFERROR(AVERAGE('Dry_Litterbag Placem_Collection'!O172,'Dry_Litterbag Placem_Collection'!R172),"")</f>
        <v>6.1</v>
      </c>
      <c r="AI611" s="290">
        <f>IFERROR(AVERAGE('Dry_Litterbag Placem_Collection'!N172,'Dry_Litterbag Placem_Collection'!Q172),"")</f>
        <v>33.950000000000003</v>
      </c>
      <c r="AJ611" s="289">
        <f>INDEX(Coordinates!$B$2:$B$197,MATCH(G611,Coordinates!$J$2:$J$197,0))</f>
        <v>-2.2784629650000001</v>
      </c>
      <c r="AK611" s="289">
        <f>INDEX(Coordinates!$C$2:$C$197,MATCH(G611,Coordinates!$J$2:$J$197,0))</f>
        <v>34.024177999999999</v>
      </c>
      <c r="AL611" s="289" t="str">
        <f>IF(ISNUMBER(SEARCH("C", 'Dry_Litterbag Placem_Collection'!U172)),"YES","")</f>
        <v/>
      </c>
      <c r="AM611" s="289" t="str">
        <f>IF(ISNUMBER(SEARCH("H", 'Dry_Litterbag Placem_Collection'!U172)),"YES","")</f>
        <v/>
      </c>
      <c r="AN611" s="289" t="str">
        <f>IF(ISNUMBER(SEARCH("R", 'Dry_Litterbag Placem_Collection'!U172)),"YES","")</f>
        <v>YES</v>
      </c>
    </row>
    <row r="612" spans="1:40" ht="15" customHeight="1">
      <c r="A612" s="281" t="s">
        <v>2677</v>
      </c>
      <c r="B612" s="282">
        <f>'Dry_Litterbag Placem_Collection'!A173</f>
        <v>171</v>
      </c>
      <c r="C612" s="282" t="str">
        <f>'Dry_Litterbag Placem_Collection'!B173</f>
        <v>Handajega</v>
      </c>
      <c r="D612" s="282" t="s">
        <v>2677</v>
      </c>
      <c r="E612" s="282" t="s">
        <v>2679</v>
      </c>
      <c r="F612" s="282">
        <v>2</v>
      </c>
      <c r="G612" s="283" t="str">
        <f>'Dry_Litterbag Placem_Collection'!C173</f>
        <v>Wet_W2_T3</v>
      </c>
      <c r="H612" s="293" t="s">
        <v>3672</v>
      </c>
      <c r="I612" s="285" t="s">
        <v>1147</v>
      </c>
      <c r="J612" s="282" t="str">
        <f>IF(ISBLANK('Dry_Litterbag Placem_Collection'!L173),"","G"&amp;""&amp;'Dry_Litterbag Placem_Collection'!L173)</f>
        <v>G348</v>
      </c>
      <c r="K612" s="286">
        <f>IFERROR(INDEX('Green_rooibos initial weight'!$C$5:$C$1749,MATCH(J612, 'Green_rooibos initial weight'!$A$5:$A$1749,0)),"")</f>
        <v>2.0139999999999998</v>
      </c>
      <c r="L612" s="286">
        <f t="shared" si="37"/>
        <v>1.7641999999999998</v>
      </c>
      <c r="M612" s="291"/>
      <c r="N612" s="291"/>
      <c r="O612" s="286">
        <f>IF(IFERROR(INDEX('Both teabags AfterDry'!$D$3:$D$900,MATCH(J612,'Both teabags AfterDry'!$A$3:$A$900,0)),"")="","",(IFERROR(INDEX('Both teabags AfterDry'!$D$3:$D$900,MATCH(J612,'Both teabags AfterDry'!$A$3:$A$900,0)),"")))</f>
        <v>0.69310000000000005</v>
      </c>
      <c r="P612" s="286">
        <f t="shared" si="38"/>
        <v>0.54249999999999998</v>
      </c>
      <c r="Q612" s="291"/>
      <c r="R612" s="291"/>
      <c r="S612" s="287">
        <f>'Dry_Litterbag Placem_Collection'!E173</f>
        <v>42940</v>
      </c>
      <c r="T612" s="287">
        <f>IF('Dry_Litterbag Placem_Collection'!G173="","",'Dry_Litterbag Placem_Collection'!G173)</f>
        <v>43009</v>
      </c>
      <c r="U612" s="288">
        <f t="shared" si="36"/>
        <v>69</v>
      </c>
      <c r="V612" s="286">
        <f t="shared" si="39"/>
        <v>1.2216999999999998</v>
      </c>
      <c r="W612" s="286"/>
      <c r="X612" s="289">
        <f>IFERROR(INDEX(Rainfall_Dry!$O$2:$O$217,MATCH(B612, Rainfall_Dry!$A$2:$A$217,0)),"")</f>
        <v>162.634207253</v>
      </c>
      <c r="Y612" s="270">
        <v>23.96</v>
      </c>
      <c r="Z612" s="270">
        <v>4.9199999999999982</v>
      </c>
      <c r="AA612" s="270">
        <v>71.12</v>
      </c>
      <c r="AB612" s="271" t="s">
        <v>2688</v>
      </c>
      <c r="AC612" s="270">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f>IFERROR(AVERAGE('Dry_Litterbag Placem_Collection'!O173,'Dry_Litterbag Placem_Collection'!R173),"")</f>
        <v>5.6</v>
      </c>
      <c r="AI612" s="290">
        <f>IFERROR(AVERAGE('Dry_Litterbag Placem_Collection'!N173,'Dry_Litterbag Placem_Collection'!Q173),"")</f>
        <v>33</v>
      </c>
      <c r="AJ612" s="289">
        <f>INDEX(Coordinates!$B$2:$B$197,MATCH(G612,Coordinates!$J$2:$J$197,0))</f>
        <v>-2.2785389889999998</v>
      </c>
      <c r="AK612" s="289">
        <f>INDEX(Coordinates!$C$2:$C$197,MATCH(G612,Coordinates!$J$2:$J$197,0))</f>
        <v>34.024371039999998</v>
      </c>
      <c r="AL612" s="289" t="str">
        <f>IF(ISNUMBER(SEARCH("C", 'Dry_Litterbag Placem_Collection'!U173)),"YES","")</f>
        <v/>
      </c>
      <c r="AM612" s="289" t="str">
        <f>IF(ISNUMBER(SEARCH("H", 'Dry_Litterbag Placem_Collection'!U173)),"YES","")</f>
        <v/>
      </c>
      <c r="AN612" s="289" t="str">
        <f>IF(ISNUMBER(SEARCH("R", 'Dry_Litterbag Placem_Collection'!U173)),"YES","")</f>
        <v>YES</v>
      </c>
    </row>
    <row r="613" spans="1:40" ht="15" customHeight="1">
      <c r="A613" s="281" t="s">
        <v>2677</v>
      </c>
      <c r="B613" s="282">
        <f>'Dry_Litterbag Placem_Collection'!A174</f>
        <v>172</v>
      </c>
      <c r="C613" s="282" t="str">
        <f>'Dry_Litterbag Placem_Collection'!B174</f>
        <v>Handajega</v>
      </c>
      <c r="D613" s="282" t="s">
        <v>2677</v>
      </c>
      <c r="E613" s="282" t="s">
        <v>2679</v>
      </c>
      <c r="F613" s="282">
        <v>2</v>
      </c>
      <c r="G613" s="283" t="str">
        <f>'Dry_Litterbag Placem_Collection'!C174</f>
        <v>Wet_W2_T4</v>
      </c>
      <c r="H613" s="293" t="s">
        <v>3672</v>
      </c>
      <c r="I613" s="285" t="s">
        <v>1147</v>
      </c>
      <c r="J613" s="282" t="str">
        <f>IF(ISBLANK('Dry_Litterbag Placem_Collection'!L174),"","G"&amp;""&amp;'Dry_Litterbag Placem_Collection'!L174)</f>
        <v/>
      </c>
      <c r="K613" s="286" t="str">
        <f>IFERROR(INDEX('Green_rooibos initial weight'!$C$5:$C$1749,MATCH(J613, 'Green_rooibos initial weight'!$A$5:$A$1749,0)),"")</f>
        <v/>
      </c>
      <c r="L613" s="286" t="str">
        <f t="shared" si="37"/>
        <v/>
      </c>
      <c r="M613" s="291"/>
      <c r="N613" s="291"/>
      <c r="O613" s="286" t="str">
        <f>IF(IFERROR(INDEX('Both teabags AfterDry'!$D$3:$D$900,MATCH(J613,'Both teabags AfterDry'!$A$3:$A$900,0)),"")="","",(IFERROR(INDEX('Both teabags AfterDry'!$D$3:$D$900,MATCH(J613,'Both teabags AfterDry'!$A$3:$A$900,0)),"")))</f>
        <v/>
      </c>
      <c r="P613" s="286" t="str">
        <f t="shared" si="38"/>
        <v/>
      </c>
      <c r="Q613" s="291"/>
      <c r="R613" s="291"/>
      <c r="S613" s="287">
        <f>'Dry_Litterbag Placem_Collection'!E174</f>
        <v>0</v>
      </c>
      <c r="T613" s="287" t="str">
        <f>IF('Dry_Litterbag Placem_Collection'!G174="","",'Dry_Litterbag Placem_Collection'!G174)</f>
        <v/>
      </c>
      <c r="U613" s="288" t="str">
        <f t="shared" si="36"/>
        <v/>
      </c>
      <c r="V613" s="286" t="str">
        <f t="shared" si="39"/>
        <v/>
      </c>
      <c r="W613" s="286"/>
      <c r="X613" s="289" t="str">
        <f>IFERROR(INDEX(Rainfall_Dry!$O$2:$O$217,MATCH(B613, Rainfall_Dry!$A$2:$A$217,0)),"")</f>
        <v/>
      </c>
      <c r="Y613" s="270">
        <v>23.96</v>
      </c>
      <c r="Z613" s="270">
        <v>4.9199999999999982</v>
      </c>
      <c r="AA613" s="270">
        <v>71.12</v>
      </c>
      <c r="AB613" s="271" t="s">
        <v>2688</v>
      </c>
      <c r="AC613" s="270">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t="str">
        <f>IFERROR(AVERAGE('Dry_Litterbag Placem_Collection'!O174,'Dry_Litterbag Placem_Collection'!R174),"")</f>
        <v/>
      </c>
      <c r="AI613" s="290" t="str">
        <f>IFERROR(AVERAGE('Dry_Litterbag Placem_Collection'!N174,'Dry_Litterbag Placem_Collection'!Q174),"")</f>
        <v/>
      </c>
      <c r="AJ613" s="289">
        <f>INDEX(Coordinates!$B$2:$B$197,MATCH(G613,Coordinates!$J$2:$J$197,0))</f>
        <v>-2.2781410160000002</v>
      </c>
      <c r="AK613" s="289">
        <f>INDEX(Coordinates!$C$2:$C$197,MATCH(G613,Coordinates!$J$2:$J$197,0))</f>
        <v>34.024136009999999</v>
      </c>
      <c r="AL613" s="289" t="str">
        <f>IF(ISNUMBER(SEARCH("C", 'Dry_Litterbag Placem_Collection'!U174)),"YES","")</f>
        <v/>
      </c>
      <c r="AM613" s="289" t="str">
        <f>IF(ISNUMBER(SEARCH("H", 'Dry_Litterbag Placem_Collection'!U174)),"YES","")</f>
        <v/>
      </c>
      <c r="AN613" s="289" t="str">
        <f>IF(ISNUMBER(SEARCH("R", 'Dry_Litterbag Placem_Collection'!U174)),"YES","")</f>
        <v/>
      </c>
    </row>
    <row r="614" spans="1:40" ht="15" customHeight="1">
      <c r="A614" s="281" t="s">
        <v>2677</v>
      </c>
      <c r="B614" s="282">
        <f>'Dry_Litterbag Placem_Collection'!A175</f>
        <v>173</v>
      </c>
      <c r="C614" s="282" t="str">
        <f>'Dry_Litterbag Placem_Collection'!B175</f>
        <v>Handajega</v>
      </c>
      <c r="D614" s="282" t="s">
        <v>2677</v>
      </c>
      <c r="E614" s="282" t="s">
        <v>2679</v>
      </c>
      <c r="F614" s="282">
        <v>2</v>
      </c>
      <c r="G614" s="283" t="str">
        <f>'Dry_Litterbag Placem_Collection'!C175</f>
        <v>Wet_W2_T5</v>
      </c>
      <c r="H614" s="293" t="s">
        <v>3672</v>
      </c>
      <c r="I614" s="285" t="s">
        <v>1147</v>
      </c>
      <c r="J614" s="282" t="str">
        <f>IF(ISBLANK('Dry_Litterbag Placem_Collection'!L175),"","G"&amp;""&amp;'Dry_Litterbag Placem_Collection'!L175)</f>
        <v>G307</v>
      </c>
      <c r="K614" s="286">
        <f>IFERROR(INDEX('Green_rooibos initial weight'!$C$5:$C$1749,MATCH(J614, 'Green_rooibos initial weight'!$A$5:$A$1749,0)),"")</f>
        <v>1.9810000000000001</v>
      </c>
      <c r="L614" s="286">
        <f t="shared" si="37"/>
        <v>1.7312000000000001</v>
      </c>
      <c r="M614" s="291"/>
      <c r="N614" s="291"/>
      <c r="O614" s="286" t="str">
        <f>IF(IFERROR(INDEX('Both teabags AfterDry'!$D$3:$D$900,MATCH(J614,'Both teabags AfterDry'!$A$3:$A$900,0)),"")="","",(IFERROR(INDEX('Both teabags AfterDry'!$D$3:$D$900,MATCH(J614,'Both teabags AfterDry'!$A$3:$A$900,0)),"")))</f>
        <v/>
      </c>
      <c r="P614" s="286" t="str">
        <f t="shared" si="38"/>
        <v/>
      </c>
      <c r="Q614" s="291"/>
      <c r="R614" s="291"/>
      <c r="S614" s="287">
        <f>'Dry_Litterbag Placem_Collection'!E175</f>
        <v>42940</v>
      </c>
      <c r="T614" s="287">
        <f>IF('Dry_Litterbag Placem_Collection'!G175="","",'Dry_Litterbag Placem_Collection'!G175)</f>
        <v>43009</v>
      </c>
      <c r="U614" s="288">
        <f t="shared" si="36"/>
        <v>69</v>
      </c>
      <c r="V614" s="286" t="str">
        <f t="shared" si="39"/>
        <v/>
      </c>
      <c r="W614" s="286"/>
      <c r="X614" s="289">
        <f>IFERROR(INDEX(Rainfall_Dry!$O$2:$O$217,MATCH(B614, Rainfall_Dry!$A$2:$A$217,0)),"")</f>
        <v>162.634207253</v>
      </c>
      <c r="Y614" s="270">
        <v>23.96</v>
      </c>
      <c r="Z614" s="270">
        <v>4.9199999999999982</v>
      </c>
      <c r="AA614" s="270">
        <v>71.12</v>
      </c>
      <c r="AB614" s="271" t="s">
        <v>2688</v>
      </c>
      <c r="AC614" s="270">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f>IFERROR(AVERAGE('Dry_Litterbag Placem_Collection'!O175,'Dry_Litterbag Placem_Collection'!R175),"")</f>
        <v>6.3</v>
      </c>
      <c r="AI614" s="290">
        <f>IFERROR(AVERAGE('Dry_Litterbag Placem_Collection'!N175,'Dry_Litterbag Placem_Collection'!Q175),"")</f>
        <v>34.049999999999997</v>
      </c>
      <c r="AJ614" s="289">
        <f>INDEX(Coordinates!$B$2:$B$197,MATCH(G614,Coordinates!$J$2:$J$197,0))</f>
        <v>-2.27856799</v>
      </c>
      <c r="AK614" s="289">
        <f>INDEX(Coordinates!$C$2:$C$197,MATCH(G614,Coordinates!$J$2:$J$197,0))</f>
        <v>34.023969970000003</v>
      </c>
      <c r="AL614" s="289" t="str">
        <f>IF(ISNUMBER(SEARCH("C", 'Dry_Litterbag Placem_Collection'!U175)),"YES","")</f>
        <v/>
      </c>
      <c r="AM614" s="289" t="str">
        <f>IF(ISNUMBER(SEARCH("H", 'Dry_Litterbag Placem_Collection'!U175)),"YES","")</f>
        <v/>
      </c>
      <c r="AN614" s="289" t="str">
        <f>IF(ISNUMBER(SEARCH("R", 'Dry_Litterbag Placem_Collection'!U175)),"YES","")</f>
        <v/>
      </c>
    </row>
    <row r="615" spans="1:40" ht="15" customHeight="1">
      <c r="A615" s="281" t="s">
        <v>2677</v>
      </c>
      <c r="B615" s="282">
        <f>'Dry_Litterbag Placem_Collection'!A176</f>
        <v>174</v>
      </c>
      <c r="C615" s="282" t="str">
        <f>'Dry_Litterbag Placem_Collection'!B176</f>
        <v>Handajega</v>
      </c>
      <c r="D615" s="282" t="s">
        <v>2677</v>
      </c>
      <c r="E615" s="282" t="s">
        <v>2679</v>
      </c>
      <c r="F615" s="282">
        <v>2</v>
      </c>
      <c r="G615" s="283" t="str">
        <f>'Dry_Litterbag Placem_Collection'!C176</f>
        <v>Wet_W2_T6</v>
      </c>
      <c r="H615" s="293" t="s">
        <v>3672</v>
      </c>
      <c r="I615" s="285" t="s">
        <v>1147</v>
      </c>
      <c r="J615" s="282" t="str">
        <f>IF(ISBLANK('Dry_Litterbag Placem_Collection'!L176),"","G"&amp;""&amp;'Dry_Litterbag Placem_Collection'!L176)</f>
        <v>G155</v>
      </c>
      <c r="K615" s="286">
        <f>IFERROR(INDEX('Green_rooibos initial weight'!$C$5:$C$1749,MATCH(J615, 'Green_rooibos initial weight'!$A$5:$A$1749,0)),"")</f>
        <v>2.0379999999999998</v>
      </c>
      <c r="L615" s="286">
        <f t="shared" si="37"/>
        <v>1.7881999999999998</v>
      </c>
      <c r="M615" s="291"/>
      <c r="N615" s="291"/>
      <c r="O615" s="286">
        <f>IF(IFERROR(INDEX('Both teabags AfterDry'!$D$3:$D$900,MATCH(J615,'Both teabags AfterDry'!$A$3:$A$900,0)),"")="","",(IFERROR(INDEX('Both teabags AfterDry'!$D$3:$D$900,MATCH(J615,'Both teabags AfterDry'!$A$3:$A$900,0)),"")))</f>
        <v>0.78239999999999998</v>
      </c>
      <c r="P615" s="286">
        <f t="shared" si="38"/>
        <v>0.63179999999999992</v>
      </c>
      <c r="Q615" s="291"/>
      <c r="R615" s="291"/>
      <c r="S615" s="287">
        <f>'Dry_Litterbag Placem_Collection'!E176</f>
        <v>42940</v>
      </c>
      <c r="T615" s="287">
        <f>IF('Dry_Litterbag Placem_Collection'!G176="","",'Dry_Litterbag Placem_Collection'!G176)</f>
        <v>43009</v>
      </c>
      <c r="U615" s="288">
        <f t="shared" si="36"/>
        <v>69</v>
      </c>
      <c r="V615" s="286">
        <f t="shared" si="39"/>
        <v>1.1563999999999999</v>
      </c>
      <c r="W615" s="286"/>
      <c r="X615" s="289">
        <f>IFERROR(INDEX(Rainfall_Dry!$O$2:$O$217,MATCH(B615, Rainfall_Dry!$A$2:$A$217,0)),"")</f>
        <v>162.634207253</v>
      </c>
      <c r="Y615" s="270">
        <v>23.96</v>
      </c>
      <c r="Z615" s="270">
        <v>4.9199999999999982</v>
      </c>
      <c r="AA615" s="270">
        <v>71.12</v>
      </c>
      <c r="AB615" s="271" t="s">
        <v>2688</v>
      </c>
      <c r="AC615" s="270">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f>IFERROR(AVERAGE('Dry_Litterbag Placem_Collection'!O176,'Dry_Litterbag Placem_Collection'!R176),"")</f>
        <v>5.9</v>
      </c>
      <c r="AI615" s="290">
        <f>IFERROR(AVERAGE('Dry_Litterbag Placem_Collection'!N176,'Dry_Litterbag Placem_Collection'!Q176),"")</f>
        <v>33.200000000000003</v>
      </c>
      <c r="AJ615" s="289">
        <f>INDEX(Coordinates!$B$2:$B$197,MATCH(G615,Coordinates!$J$2:$J$197,0))</f>
        <v>-2.2786809780000001</v>
      </c>
      <c r="AK615" s="289">
        <f>INDEX(Coordinates!$C$2:$C$197,MATCH(G615,Coordinates!$J$2:$J$197,0))</f>
        <v>34.02434899</v>
      </c>
      <c r="AL615" s="289" t="str">
        <f>IF(ISNUMBER(SEARCH("C", 'Dry_Litterbag Placem_Collection'!U176)),"YES","")</f>
        <v/>
      </c>
      <c r="AM615" s="289" t="str">
        <f>IF(ISNUMBER(SEARCH("H", 'Dry_Litterbag Placem_Collection'!U176)),"YES","")</f>
        <v/>
      </c>
      <c r="AN615" s="289" t="str">
        <f>IF(ISNUMBER(SEARCH("R", 'Dry_Litterbag Placem_Collection'!U176)),"YES","")</f>
        <v/>
      </c>
    </row>
    <row r="616" spans="1:40" ht="15" customHeight="1">
      <c r="A616" s="281" t="s">
        <v>2677</v>
      </c>
      <c r="B616" s="282">
        <f>'Dry_Litterbag Placem_Collection'!A177</f>
        <v>175</v>
      </c>
      <c r="C616" s="282" t="str">
        <f>'Dry_Litterbag Placem_Collection'!B177</f>
        <v>Handajega</v>
      </c>
      <c r="D616" s="282" t="s">
        <v>2677</v>
      </c>
      <c r="E616" s="282" t="s">
        <v>2679</v>
      </c>
      <c r="F616" s="282">
        <v>2</v>
      </c>
      <c r="G616" s="283" t="str">
        <f>'Dry_Litterbag Placem_Collection'!C177</f>
        <v>Wet_W2_T7</v>
      </c>
      <c r="H616" s="293" t="s">
        <v>3672</v>
      </c>
      <c r="I616" s="285" t="s">
        <v>1147</v>
      </c>
      <c r="J616" s="282" t="str">
        <f>IF(ISBLANK('Dry_Litterbag Placem_Collection'!L177),"","G"&amp;""&amp;'Dry_Litterbag Placem_Collection'!L177)</f>
        <v>G719</v>
      </c>
      <c r="K616" s="286">
        <f>IFERROR(INDEX('Green_rooibos initial weight'!$C$5:$C$1749,MATCH(J616, 'Green_rooibos initial weight'!$A$5:$A$1749,0)),"")</f>
        <v>2.02</v>
      </c>
      <c r="L616" s="286">
        <f t="shared" si="37"/>
        <v>1.7702</v>
      </c>
      <c r="M616" s="291"/>
      <c r="N616" s="291"/>
      <c r="O616" s="286">
        <f>IF(IFERROR(INDEX('Both teabags AfterDry'!$D$3:$D$900,MATCH(J616,'Both teabags AfterDry'!$A$3:$A$900,0)),"")="","",(IFERROR(INDEX('Both teabags AfterDry'!$D$3:$D$900,MATCH(J616,'Both teabags AfterDry'!$A$3:$A$900,0)),"")))</f>
        <v>0.80269999999999997</v>
      </c>
      <c r="P616" s="286">
        <f t="shared" si="38"/>
        <v>0.6520999999999999</v>
      </c>
      <c r="Q616" s="291"/>
      <c r="R616" s="291"/>
      <c r="S616" s="287">
        <f>'Dry_Litterbag Placem_Collection'!E177</f>
        <v>42940</v>
      </c>
      <c r="T616" s="287">
        <f>IF('Dry_Litterbag Placem_Collection'!G177="","",'Dry_Litterbag Placem_Collection'!G177)</f>
        <v>43009</v>
      </c>
      <c r="U616" s="288">
        <f t="shared" si="36"/>
        <v>69</v>
      </c>
      <c r="V616" s="286">
        <f t="shared" si="39"/>
        <v>1.1181000000000001</v>
      </c>
      <c r="W616" s="286"/>
      <c r="X616" s="289">
        <f>IFERROR(INDEX(Rainfall_Dry!$O$2:$O$217,MATCH(B616, Rainfall_Dry!$A$2:$A$217,0)),"")</f>
        <v>162.634207253</v>
      </c>
      <c r="Y616" s="270">
        <v>23.96</v>
      </c>
      <c r="Z616" s="270">
        <v>4.9199999999999982</v>
      </c>
      <c r="AA616" s="270">
        <v>71.12</v>
      </c>
      <c r="AB616" s="271" t="s">
        <v>2688</v>
      </c>
      <c r="AC616" s="270">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f>IFERROR(AVERAGE('Dry_Litterbag Placem_Collection'!O177,'Dry_Litterbag Placem_Collection'!R177),"")</f>
        <v>5.9499999999999993</v>
      </c>
      <c r="AI616" s="290">
        <f>IFERROR(AVERAGE('Dry_Litterbag Placem_Collection'!N177,'Dry_Litterbag Placem_Collection'!Q177),"")</f>
        <v>34.049999999999997</v>
      </c>
      <c r="AJ616" s="289">
        <f>INDEX(Coordinates!$B$2:$B$197,MATCH(G616,Coordinates!$J$2:$J$197,0))</f>
        <v>-2.2784219779999999</v>
      </c>
      <c r="AK616" s="289">
        <f>INDEX(Coordinates!$C$2:$C$197,MATCH(G616,Coordinates!$J$2:$J$197,0))</f>
        <v>34.024374979999997</v>
      </c>
      <c r="AL616" s="289" t="str">
        <f>IF(ISNUMBER(SEARCH("C", 'Dry_Litterbag Placem_Collection'!U177)),"YES","")</f>
        <v/>
      </c>
      <c r="AM616" s="289" t="str">
        <f>IF(ISNUMBER(SEARCH("H", 'Dry_Litterbag Placem_Collection'!U177)),"YES","")</f>
        <v/>
      </c>
      <c r="AN616" s="289" t="str">
        <f>IF(ISNUMBER(SEARCH("R", 'Dry_Litterbag Placem_Collection'!U177)),"YES","")</f>
        <v/>
      </c>
    </row>
    <row r="617" spans="1:40" ht="15" customHeight="1">
      <c r="A617" s="281" t="s">
        <v>2677</v>
      </c>
      <c r="B617" s="282">
        <f>'Dry_Litterbag Placem_Collection'!A178</f>
        <v>176</v>
      </c>
      <c r="C617" s="282" t="str">
        <f>'Dry_Litterbag Placem_Collection'!B178</f>
        <v>Handajega</v>
      </c>
      <c r="D617" s="282" t="s">
        <v>2677</v>
      </c>
      <c r="E617" s="282" t="s">
        <v>2679</v>
      </c>
      <c r="F617" s="282">
        <v>2</v>
      </c>
      <c r="G617" s="283" t="str">
        <f>'Dry_Litterbag Placem_Collection'!C178</f>
        <v>Wet_W2_T8</v>
      </c>
      <c r="H617" s="293" t="s">
        <v>3672</v>
      </c>
      <c r="I617" s="285" t="s">
        <v>1147</v>
      </c>
      <c r="J617" s="282" t="str">
        <f>IF(ISBLANK('Dry_Litterbag Placem_Collection'!L178),"","G"&amp;""&amp;'Dry_Litterbag Placem_Collection'!L178)</f>
        <v>G323</v>
      </c>
      <c r="K617" s="286">
        <f>IFERROR(INDEX('Green_rooibos initial weight'!$C$5:$C$1749,MATCH(J617, 'Green_rooibos initial weight'!$A$5:$A$1749,0)),"")</f>
        <v>1.97</v>
      </c>
      <c r="L617" s="286">
        <f t="shared" si="37"/>
        <v>1.7202</v>
      </c>
      <c r="M617" s="291"/>
      <c r="N617" s="291"/>
      <c r="O617" s="286">
        <f>IF(IFERROR(INDEX('Both teabags AfterDry'!$D$3:$D$900,MATCH(J617,'Both teabags AfterDry'!$A$3:$A$900,0)),"")="","",(IFERROR(INDEX('Both teabags AfterDry'!$D$3:$D$900,MATCH(J617,'Both teabags AfterDry'!$A$3:$A$900,0)),"")))</f>
        <v>0.74829999999999997</v>
      </c>
      <c r="P617" s="286">
        <f t="shared" si="38"/>
        <v>0.5976999999999999</v>
      </c>
      <c r="Q617" s="291"/>
      <c r="R617" s="291"/>
      <c r="S617" s="287">
        <f>'Dry_Litterbag Placem_Collection'!E178</f>
        <v>42940</v>
      </c>
      <c r="T617" s="287">
        <f>IF('Dry_Litterbag Placem_Collection'!G178="","",'Dry_Litterbag Placem_Collection'!G178)</f>
        <v>43009</v>
      </c>
      <c r="U617" s="288">
        <f t="shared" si="36"/>
        <v>69</v>
      </c>
      <c r="V617" s="286">
        <f t="shared" si="39"/>
        <v>1.1225000000000001</v>
      </c>
      <c r="W617" s="286"/>
      <c r="X617" s="289">
        <f>IFERROR(INDEX(Rainfall_Dry!$O$2:$O$217,MATCH(B617, Rainfall_Dry!$A$2:$A$217,0)),"")</f>
        <v>162.634207253</v>
      </c>
      <c r="Y617" s="270">
        <v>23.96</v>
      </c>
      <c r="Z617" s="270">
        <v>4.9199999999999982</v>
      </c>
      <c r="AA617" s="270">
        <v>71.12</v>
      </c>
      <c r="AB617" s="271" t="s">
        <v>2688</v>
      </c>
      <c r="AC617" s="270">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f>IFERROR(AVERAGE('Dry_Litterbag Placem_Collection'!O178,'Dry_Litterbag Placem_Collection'!R178),"")</f>
        <v>4.5999999999999996</v>
      </c>
      <c r="AI617" s="290">
        <f>IFERROR(AVERAGE('Dry_Litterbag Placem_Collection'!N178,'Dry_Litterbag Placem_Collection'!Q178),"")</f>
        <v>34.5</v>
      </c>
      <c r="AJ617" s="289">
        <f>INDEX(Coordinates!$B$2:$B$197,MATCH(G617,Coordinates!$J$2:$J$197,0))</f>
        <v>-2.2782909679999999</v>
      </c>
      <c r="AK617" s="289">
        <f>INDEX(Coordinates!$C$2:$C$197,MATCH(G617,Coordinates!$J$2:$J$197,0))</f>
        <v>34.024574970000003</v>
      </c>
      <c r="AL617" s="289" t="str">
        <f>IF(ISNUMBER(SEARCH("C", 'Dry_Litterbag Placem_Collection'!U178)),"YES","")</f>
        <v/>
      </c>
      <c r="AM617" s="289" t="str">
        <f>IF(ISNUMBER(SEARCH("H", 'Dry_Litterbag Placem_Collection'!U178)),"YES","")</f>
        <v/>
      </c>
      <c r="AN617" s="289" t="str">
        <f>IF(ISNUMBER(SEARCH("R", 'Dry_Litterbag Placem_Collection'!U178)),"YES","")</f>
        <v>YES</v>
      </c>
    </row>
    <row r="618" spans="1:40" ht="15" customHeight="1">
      <c r="A618" s="281" t="s">
        <v>2677</v>
      </c>
      <c r="B618" s="282">
        <f>'Dry_Litterbag Placem_Collection'!A179</f>
        <v>177</v>
      </c>
      <c r="C618" s="282" t="str">
        <f>'Dry_Litterbag Placem_Collection'!B179</f>
        <v>Handajega</v>
      </c>
      <c r="D618" s="282" t="s">
        <v>2677</v>
      </c>
      <c r="E618" s="282" t="s">
        <v>2679</v>
      </c>
      <c r="F618" s="282">
        <v>3</v>
      </c>
      <c r="G618" s="283" t="str">
        <f>'Dry_Litterbag Placem_Collection'!C179</f>
        <v>Wet_W3_T1</v>
      </c>
      <c r="H618" s="293" t="s">
        <v>3672</v>
      </c>
      <c r="I618" s="285" t="s">
        <v>1147</v>
      </c>
      <c r="J618" s="282" t="str">
        <f>IF(ISBLANK('Dry_Litterbag Placem_Collection'!L179),"","G"&amp;""&amp;'Dry_Litterbag Placem_Collection'!L179)</f>
        <v>G14</v>
      </c>
      <c r="K618" s="286">
        <f>IFERROR(INDEX('Green_rooibos initial weight'!$C$5:$C$1749,MATCH(J618, 'Green_rooibos initial weight'!$A$5:$A$1749,0)),"")</f>
        <v>2.0750000000000002</v>
      </c>
      <c r="L618" s="286">
        <f t="shared" si="37"/>
        <v>1.8252000000000002</v>
      </c>
      <c r="M618" s="291"/>
      <c r="N618" s="291"/>
      <c r="O618" s="286" t="str">
        <f>IF(IFERROR(INDEX('Both teabags AfterDry'!$D$3:$D$900,MATCH(J618,'Both teabags AfterDry'!$A$3:$A$900,0)),"")="","",(IFERROR(INDEX('Both teabags AfterDry'!$D$3:$D$900,MATCH(J618,'Both teabags AfterDry'!$A$3:$A$900,0)),"")))</f>
        <v/>
      </c>
      <c r="P618" s="286" t="str">
        <f t="shared" si="38"/>
        <v/>
      </c>
      <c r="Q618" s="291"/>
      <c r="R618" s="291"/>
      <c r="S618" s="287">
        <f>'Dry_Litterbag Placem_Collection'!E179</f>
        <v>42940</v>
      </c>
      <c r="T618" s="287">
        <f>IF('Dry_Litterbag Placem_Collection'!G179="","",'Dry_Litterbag Placem_Collection'!G179)</f>
        <v>43009</v>
      </c>
      <c r="U618" s="288">
        <f t="shared" si="36"/>
        <v>69</v>
      </c>
      <c r="V618" s="286" t="str">
        <f t="shared" si="39"/>
        <v/>
      </c>
      <c r="W618" s="286"/>
      <c r="X618" s="289">
        <f>IFERROR(INDEX(Rainfall_Dry!$O$2:$O$217,MATCH(B618, Rainfall_Dry!$A$2:$A$217,0)),"")</f>
        <v>162.634207253</v>
      </c>
      <c r="Y618" s="270">
        <v>25.96</v>
      </c>
      <c r="Z618" s="270">
        <v>8.9200000000000017</v>
      </c>
      <c r="AA618" s="270">
        <v>65.12</v>
      </c>
      <c r="AB618" s="271" t="s">
        <v>2688</v>
      </c>
      <c r="AC618" s="270">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f>IFERROR(AVERAGE('Dry_Litterbag Placem_Collection'!O179,'Dry_Litterbag Placem_Collection'!R179),"")</f>
        <v>4.6999999999999993</v>
      </c>
      <c r="AI618" s="290">
        <f>IFERROR(AVERAGE('Dry_Litterbag Placem_Collection'!N179,'Dry_Litterbag Placem_Collection'!Q179),"")</f>
        <v>34.150000000000006</v>
      </c>
      <c r="AJ618" s="289">
        <f>INDEX(Coordinates!$B$2:$B$197,MATCH(G618,Coordinates!$J$2:$J$197,0))</f>
        <v>-2.277740026</v>
      </c>
      <c r="AK618" s="289">
        <f>INDEX(Coordinates!$C$2:$C$197,MATCH(G618,Coordinates!$J$2:$J$197,0))</f>
        <v>34.027640990000002</v>
      </c>
      <c r="AL618" s="289" t="str">
        <f>IF(ISNUMBER(SEARCH("C", 'Dry_Litterbag Placem_Collection'!U179)),"YES","")</f>
        <v/>
      </c>
      <c r="AM618" s="289" t="str">
        <f>IF(ISNUMBER(SEARCH("H", 'Dry_Litterbag Placem_Collection'!U179)),"YES","")</f>
        <v/>
      </c>
      <c r="AN618" s="289" t="str">
        <f>IF(ISNUMBER(SEARCH("R", 'Dry_Litterbag Placem_Collection'!U179)),"YES","")</f>
        <v/>
      </c>
    </row>
    <row r="619" spans="1:40" ht="15" customHeight="1">
      <c r="A619" s="281" t="s">
        <v>2677</v>
      </c>
      <c r="B619" s="282">
        <f>'Dry_Litterbag Placem_Collection'!A180</f>
        <v>178</v>
      </c>
      <c r="C619" s="282" t="str">
        <f>'Dry_Litterbag Placem_Collection'!B180</f>
        <v>Handajega</v>
      </c>
      <c r="D619" s="282" t="s">
        <v>2677</v>
      </c>
      <c r="E619" s="282" t="s">
        <v>2679</v>
      </c>
      <c r="F619" s="282">
        <v>3</v>
      </c>
      <c r="G619" s="283" t="str">
        <f>'Dry_Litterbag Placem_Collection'!C180</f>
        <v>Wet_W3_T2</v>
      </c>
      <c r="H619" s="293" t="s">
        <v>3672</v>
      </c>
      <c r="I619" s="285" t="s">
        <v>1147</v>
      </c>
      <c r="J619" s="282" t="str">
        <f>IF(ISBLANK('Dry_Litterbag Placem_Collection'!L180),"","G"&amp;""&amp;'Dry_Litterbag Placem_Collection'!L180)</f>
        <v>G410</v>
      </c>
      <c r="K619" s="286">
        <f>IFERROR(INDEX('Green_rooibos initial weight'!$C$5:$C$1749,MATCH(J619, 'Green_rooibos initial weight'!$A$5:$A$1749,0)),"")</f>
        <v>2.1110000000000002</v>
      </c>
      <c r="L619" s="286">
        <f t="shared" si="37"/>
        <v>1.8612000000000002</v>
      </c>
      <c r="M619" s="291"/>
      <c r="N619" s="291"/>
      <c r="O619" s="286">
        <f>IF(IFERROR(INDEX('Both teabags AfterDry'!$D$3:$D$900,MATCH(J619,'Both teabags AfterDry'!$A$3:$A$900,0)),"")="","",(IFERROR(INDEX('Both teabags AfterDry'!$D$3:$D$900,MATCH(J619,'Both teabags AfterDry'!$A$3:$A$900,0)),"")))</f>
        <v>0.71050000000000002</v>
      </c>
      <c r="P619" s="286">
        <f t="shared" si="38"/>
        <v>0.55990000000000006</v>
      </c>
      <c r="Q619" s="291"/>
      <c r="R619" s="291"/>
      <c r="S619" s="287">
        <f>'Dry_Litterbag Placem_Collection'!E180</f>
        <v>42940</v>
      </c>
      <c r="T619" s="287">
        <f>IF('Dry_Litterbag Placem_Collection'!G180="","",'Dry_Litterbag Placem_Collection'!G180)</f>
        <v>43009</v>
      </c>
      <c r="U619" s="288">
        <f t="shared" si="36"/>
        <v>69</v>
      </c>
      <c r="V619" s="286">
        <f t="shared" si="39"/>
        <v>1.3013000000000001</v>
      </c>
      <c r="W619" s="286"/>
      <c r="X619" s="289">
        <f>IFERROR(INDEX(Rainfall_Dry!$O$2:$O$217,MATCH(B619, Rainfall_Dry!$A$2:$A$217,0)),"")</f>
        <v>162.634207253</v>
      </c>
      <c r="Y619" s="270">
        <v>25.96</v>
      </c>
      <c r="Z619" s="270">
        <v>8.9200000000000017</v>
      </c>
      <c r="AA619" s="270">
        <v>65.12</v>
      </c>
      <c r="AB619" s="271" t="s">
        <v>2688</v>
      </c>
      <c r="AC619" s="270">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f>IFERROR(AVERAGE('Dry_Litterbag Placem_Collection'!O180,'Dry_Litterbag Placem_Collection'!R180),"")</f>
        <v>4.5</v>
      </c>
      <c r="AI619" s="290">
        <f>IFERROR(AVERAGE('Dry_Litterbag Placem_Collection'!N180,'Dry_Litterbag Placem_Collection'!Q180),"")</f>
        <v>35.799999999999997</v>
      </c>
      <c r="AJ619" s="289">
        <f>INDEX(Coordinates!$B$2:$B$197,MATCH(G619,Coordinates!$J$2:$J$197,0))</f>
        <v>-2.2777889760000001</v>
      </c>
      <c r="AK619" s="289">
        <f>INDEX(Coordinates!$C$2:$C$197,MATCH(G619,Coordinates!$J$2:$J$197,0))</f>
        <v>34.027664960000003</v>
      </c>
      <c r="AL619" s="289" t="str">
        <f>IF(ISNUMBER(SEARCH("C", 'Dry_Litterbag Placem_Collection'!U180)),"YES","")</f>
        <v/>
      </c>
      <c r="AM619" s="289" t="str">
        <f>IF(ISNUMBER(SEARCH("H", 'Dry_Litterbag Placem_Collection'!U180)),"YES","")</f>
        <v/>
      </c>
      <c r="AN619" s="289" t="str">
        <f>IF(ISNUMBER(SEARCH("R", 'Dry_Litterbag Placem_Collection'!U180)),"YES","")</f>
        <v/>
      </c>
    </row>
    <row r="620" spans="1:40" ht="15" customHeight="1">
      <c r="A620" s="281" t="s">
        <v>2677</v>
      </c>
      <c r="B620" s="282">
        <f>'Dry_Litterbag Placem_Collection'!A181</f>
        <v>179</v>
      </c>
      <c r="C620" s="282" t="str">
        <f>'Dry_Litterbag Placem_Collection'!B181</f>
        <v>Handajega</v>
      </c>
      <c r="D620" s="282" t="s">
        <v>2677</v>
      </c>
      <c r="E620" s="282" t="s">
        <v>2679</v>
      </c>
      <c r="F620" s="282">
        <v>3</v>
      </c>
      <c r="G620" s="283" t="str">
        <f>'Dry_Litterbag Placem_Collection'!C181</f>
        <v>Wet_W3_T3</v>
      </c>
      <c r="H620" s="293" t="s">
        <v>3672</v>
      </c>
      <c r="I620" s="285" t="s">
        <v>1147</v>
      </c>
      <c r="J620" s="282" t="str">
        <f>IF(ISBLANK('Dry_Litterbag Placem_Collection'!L181),"","G"&amp;""&amp;'Dry_Litterbag Placem_Collection'!L181)</f>
        <v>G78</v>
      </c>
      <c r="K620" s="286">
        <f>IFERROR(INDEX('Green_rooibos initial weight'!$C$5:$C$1749,MATCH(J620, 'Green_rooibos initial weight'!$A$5:$A$1749,0)),"")</f>
        <v>2.0379999999999998</v>
      </c>
      <c r="L620" s="286">
        <f t="shared" si="37"/>
        <v>1.7881999999999998</v>
      </c>
      <c r="M620" s="291"/>
      <c r="N620" s="291"/>
      <c r="O620" s="286">
        <f>IF(IFERROR(INDEX('Both teabags AfterDry'!$D$3:$D$900,MATCH(J620,'Both teabags AfterDry'!$A$3:$A$900,0)),"")="","",(IFERROR(INDEX('Both teabags AfterDry'!$D$3:$D$900,MATCH(J620,'Both teabags AfterDry'!$A$3:$A$900,0)),"")))</f>
        <v>0.871</v>
      </c>
      <c r="P620" s="286">
        <f t="shared" si="38"/>
        <v>0.72039999999999993</v>
      </c>
      <c r="Q620" s="291"/>
      <c r="R620" s="291"/>
      <c r="S620" s="287">
        <f>'Dry_Litterbag Placem_Collection'!E181</f>
        <v>42940</v>
      </c>
      <c r="T620" s="287">
        <f>IF('Dry_Litterbag Placem_Collection'!G181="","",'Dry_Litterbag Placem_Collection'!G181)</f>
        <v>43009</v>
      </c>
      <c r="U620" s="288">
        <f t="shared" si="36"/>
        <v>69</v>
      </c>
      <c r="V620" s="286">
        <f t="shared" si="39"/>
        <v>1.0677999999999999</v>
      </c>
      <c r="W620" s="286"/>
      <c r="X620" s="289">
        <f>IFERROR(INDEX(Rainfall_Dry!$O$2:$O$217,MATCH(B620, Rainfall_Dry!$A$2:$A$217,0)),"")</f>
        <v>162.634207253</v>
      </c>
      <c r="Y620" s="270">
        <v>25.96</v>
      </c>
      <c r="Z620" s="270">
        <v>8.9200000000000017</v>
      </c>
      <c r="AA620" s="270">
        <v>65.12</v>
      </c>
      <c r="AB620" s="271" t="s">
        <v>2688</v>
      </c>
      <c r="AC620" s="270">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f>IFERROR(AVERAGE('Dry_Litterbag Placem_Collection'!O181,'Dry_Litterbag Placem_Collection'!R181),"")</f>
        <v>5.8</v>
      </c>
      <c r="AI620" s="290">
        <f>IFERROR(AVERAGE('Dry_Litterbag Placem_Collection'!N181,'Dry_Litterbag Placem_Collection'!Q181),"")</f>
        <v>34.75</v>
      </c>
      <c r="AJ620" s="289">
        <f>INDEX(Coordinates!$B$2:$B$197,MATCH(G620,Coordinates!$J$2:$J$197,0))</f>
        <v>-2.2778579589999999</v>
      </c>
      <c r="AK620" s="289">
        <f>INDEX(Coordinates!$C$2:$C$197,MATCH(G620,Coordinates!$J$2:$J$197,0))</f>
        <v>34.027682980000002</v>
      </c>
      <c r="AL620" s="289" t="str">
        <f>IF(ISNUMBER(SEARCH("C", 'Dry_Litterbag Placem_Collection'!U181)),"YES","")</f>
        <v/>
      </c>
      <c r="AM620" s="289" t="str">
        <f>IF(ISNUMBER(SEARCH("H", 'Dry_Litterbag Placem_Collection'!U181)),"YES","")</f>
        <v/>
      </c>
      <c r="AN620" s="289" t="str">
        <f>IF(ISNUMBER(SEARCH("R", 'Dry_Litterbag Placem_Collection'!U181)),"YES","")</f>
        <v>YES</v>
      </c>
    </row>
    <row r="621" spans="1:40" ht="15" customHeight="1">
      <c r="A621" s="281" t="s">
        <v>2677</v>
      </c>
      <c r="B621" s="282">
        <f>'Dry_Litterbag Placem_Collection'!A182</f>
        <v>180</v>
      </c>
      <c r="C621" s="282" t="str">
        <f>'Dry_Litterbag Placem_Collection'!B182</f>
        <v>Handajega</v>
      </c>
      <c r="D621" s="282" t="s">
        <v>2677</v>
      </c>
      <c r="E621" s="282" t="s">
        <v>2679</v>
      </c>
      <c r="F621" s="282">
        <v>3</v>
      </c>
      <c r="G621" s="283" t="str">
        <f>'Dry_Litterbag Placem_Collection'!C182</f>
        <v>Wet_W3_T4</v>
      </c>
      <c r="H621" s="293" t="s">
        <v>3672</v>
      </c>
      <c r="I621" s="285" t="s">
        <v>1147</v>
      </c>
      <c r="J621" s="282" t="str">
        <f>IF(ISBLANK('Dry_Litterbag Placem_Collection'!L182),"","G"&amp;""&amp;'Dry_Litterbag Placem_Collection'!L182)</f>
        <v>G422</v>
      </c>
      <c r="K621" s="286">
        <f>IFERROR(INDEX('Green_rooibos initial weight'!$C$5:$C$1749,MATCH(J621, 'Green_rooibos initial weight'!$A$5:$A$1749,0)),"")</f>
        <v>2.0049999999999999</v>
      </c>
      <c r="L621" s="286">
        <f t="shared" si="37"/>
        <v>1.7551999999999999</v>
      </c>
      <c r="M621" s="291"/>
      <c r="N621" s="291"/>
      <c r="O621" s="286">
        <f>IF(IFERROR(INDEX('Both teabags AfterDry'!$D$3:$D$900,MATCH(J621,'Both teabags AfterDry'!$A$3:$A$900,0)),"")="","",(IFERROR(INDEX('Both teabags AfterDry'!$D$3:$D$900,MATCH(J621,'Both teabags AfterDry'!$A$3:$A$900,0)),"")))</f>
        <v>0.751</v>
      </c>
      <c r="P621" s="286">
        <f t="shared" si="38"/>
        <v>0.60040000000000004</v>
      </c>
      <c r="Q621" s="291"/>
      <c r="R621" s="291"/>
      <c r="S621" s="287">
        <f>'Dry_Litterbag Placem_Collection'!E182</f>
        <v>42940</v>
      </c>
      <c r="T621" s="287">
        <f>IF('Dry_Litterbag Placem_Collection'!G182="","",'Dry_Litterbag Placem_Collection'!G182)</f>
        <v>43009</v>
      </c>
      <c r="U621" s="288">
        <f t="shared" si="36"/>
        <v>69</v>
      </c>
      <c r="V621" s="286">
        <f t="shared" si="39"/>
        <v>1.1547999999999998</v>
      </c>
      <c r="W621" s="286"/>
      <c r="X621" s="289">
        <f>IFERROR(INDEX(Rainfall_Dry!$O$2:$O$217,MATCH(B621, Rainfall_Dry!$A$2:$A$217,0)),"")</f>
        <v>162.634207253</v>
      </c>
      <c r="Y621" s="270">
        <v>25.96</v>
      </c>
      <c r="Z621" s="270">
        <v>8.9200000000000017</v>
      </c>
      <c r="AA621" s="270">
        <v>65.12</v>
      </c>
      <c r="AB621" s="271" t="s">
        <v>2688</v>
      </c>
      <c r="AC621" s="270">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f>IFERROR(AVERAGE('Dry_Litterbag Placem_Collection'!O182,'Dry_Litterbag Placem_Collection'!R182),"")</f>
        <v>5.3</v>
      </c>
      <c r="AI621" s="290">
        <f>IFERROR(AVERAGE('Dry_Litterbag Placem_Collection'!N182,'Dry_Litterbag Placem_Collection'!Q182),"")</f>
        <v>31</v>
      </c>
      <c r="AJ621" s="289">
        <f>INDEX(Coordinates!$B$2:$B$197,MATCH(G621,Coordinates!$J$2:$J$197,0))</f>
        <v>-2.2780199809999999</v>
      </c>
      <c r="AK621" s="289">
        <f>INDEX(Coordinates!$C$2:$C$197,MATCH(G621,Coordinates!$J$2:$J$197,0))</f>
        <v>34.027705019999999</v>
      </c>
      <c r="AL621" s="289" t="str">
        <f>IF(ISNUMBER(SEARCH("C", 'Dry_Litterbag Placem_Collection'!U182)),"YES","")</f>
        <v/>
      </c>
      <c r="AM621" s="289" t="str">
        <f>IF(ISNUMBER(SEARCH("H", 'Dry_Litterbag Placem_Collection'!U182)),"YES","")</f>
        <v/>
      </c>
      <c r="AN621" s="289" t="str">
        <f>IF(ISNUMBER(SEARCH("R", 'Dry_Litterbag Placem_Collection'!U182)),"YES","")</f>
        <v>YES</v>
      </c>
    </row>
    <row r="622" spans="1:40" ht="15" customHeight="1">
      <c r="A622" s="281" t="s">
        <v>2677</v>
      </c>
      <c r="B622" s="282">
        <f>'Dry_Litterbag Placem_Collection'!A183</f>
        <v>181</v>
      </c>
      <c r="C622" s="282" t="str">
        <f>'Dry_Litterbag Placem_Collection'!B183</f>
        <v>Handajega</v>
      </c>
      <c r="D622" s="282" t="s">
        <v>2677</v>
      </c>
      <c r="E622" s="282" t="s">
        <v>2679</v>
      </c>
      <c r="F622" s="282">
        <v>3</v>
      </c>
      <c r="G622" s="283" t="str">
        <f>'Dry_Litterbag Placem_Collection'!C183</f>
        <v>Wet_W3_T5</v>
      </c>
      <c r="H622" s="293" t="s">
        <v>3672</v>
      </c>
      <c r="I622" s="285" t="s">
        <v>1147</v>
      </c>
      <c r="J622" s="282" t="str">
        <f>IF(ISBLANK('Dry_Litterbag Placem_Collection'!L183),"","G"&amp;""&amp;'Dry_Litterbag Placem_Collection'!L183)</f>
        <v>G870</v>
      </c>
      <c r="K622" s="286">
        <f>IFERROR(INDEX('Green_rooibos initial weight'!$C$5:$C$1749,MATCH(J622, 'Green_rooibos initial weight'!$A$5:$A$1749,0)),"")</f>
        <v>1.972</v>
      </c>
      <c r="L622" s="286">
        <f t="shared" si="37"/>
        <v>1.7222</v>
      </c>
      <c r="M622" s="291"/>
      <c r="N622" s="291"/>
      <c r="O622" s="286">
        <f>IF(IFERROR(INDEX('Both teabags AfterDry'!$D$3:$D$900,MATCH(J622,'Both teabags AfterDry'!$A$3:$A$900,0)),"")="","",(IFERROR(INDEX('Both teabags AfterDry'!$D$3:$D$900,MATCH(J622,'Both teabags AfterDry'!$A$3:$A$900,0)),"")))</f>
        <v>0.75219999999999998</v>
      </c>
      <c r="P622" s="286">
        <f t="shared" si="38"/>
        <v>0.60159999999999991</v>
      </c>
      <c r="Q622" s="291"/>
      <c r="R622" s="291"/>
      <c r="S622" s="287">
        <f>'Dry_Litterbag Placem_Collection'!E183</f>
        <v>42940</v>
      </c>
      <c r="T622" s="287">
        <f>IF('Dry_Litterbag Placem_Collection'!G183="","",'Dry_Litterbag Placem_Collection'!G183)</f>
        <v>43009</v>
      </c>
      <c r="U622" s="288">
        <f t="shared" si="36"/>
        <v>69</v>
      </c>
      <c r="V622" s="286">
        <f t="shared" si="39"/>
        <v>1.1206</v>
      </c>
      <c r="W622" s="286"/>
      <c r="X622" s="289">
        <f>IFERROR(INDEX(Rainfall_Dry!$O$2:$O$217,MATCH(B622, Rainfall_Dry!$A$2:$A$217,0)),"")</f>
        <v>162.634207253</v>
      </c>
      <c r="Y622" s="270">
        <v>25.96</v>
      </c>
      <c r="Z622" s="270">
        <v>8.9200000000000017</v>
      </c>
      <c r="AA622" s="270">
        <v>65.12</v>
      </c>
      <c r="AB622" s="271" t="s">
        <v>2688</v>
      </c>
      <c r="AC622" s="270">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f>IFERROR(AVERAGE('Dry_Litterbag Placem_Collection'!O183,'Dry_Litterbag Placem_Collection'!R183),"")</f>
        <v>4.3000000000000007</v>
      </c>
      <c r="AI622" s="290">
        <f>IFERROR(AVERAGE('Dry_Litterbag Placem_Collection'!N183,'Dry_Litterbag Placem_Collection'!Q183),"")</f>
        <v>35.099999999999994</v>
      </c>
      <c r="AJ622" s="289">
        <f>INDEX(Coordinates!$B$2:$B$197,MATCH(G622,Coordinates!$J$2:$J$197,0))</f>
        <v>-2.2777329850000001</v>
      </c>
      <c r="AK622" s="289">
        <f>INDEX(Coordinates!$C$2:$C$197,MATCH(G622,Coordinates!$J$2:$J$197,0))</f>
        <v>34.027422970000003</v>
      </c>
      <c r="AL622" s="289" t="str">
        <f>IF(ISNUMBER(SEARCH("C", 'Dry_Litterbag Placem_Collection'!U183)),"YES","")</f>
        <v/>
      </c>
      <c r="AM622" s="289" t="str">
        <f>IF(ISNUMBER(SEARCH("H", 'Dry_Litterbag Placem_Collection'!U183)),"YES","")</f>
        <v/>
      </c>
      <c r="AN622" s="289" t="str">
        <f>IF(ISNUMBER(SEARCH("R", 'Dry_Litterbag Placem_Collection'!U183)),"YES","")</f>
        <v/>
      </c>
    </row>
    <row r="623" spans="1:40" ht="15" customHeight="1">
      <c r="A623" s="281" t="s">
        <v>2677</v>
      </c>
      <c r="B623" s="282">
        <f>'Dry_Litterbag Placem_Collection'!A184</f>
        <v>182</v>
      </c>
      <c r="C623" s="282" t="str">
        <f>'Dry_Litterbag Placem_Collection'!B184</f>
        <v>Handajega</v>
      </c>
      <c r="D623" s="282" t="s">
        <v>2677</v>
      </c>
      <c r="E623" s="282" t="s">
        <v>2679</v>
      </c>
      <c r="F623" s="282">
        <v>3</v>
      </c>
      <c r="G623" s="283" t="str">
        <f>'Dry_Litterbag Placem_Collection'!C184</f>
        <v>Wet_W3_T6</v>
      </c>
      <c r="H623" s="293" t="s">
        <v>3672</v>
      </c>
      <c r="I623" s="285" t="s">
        <v>1147</v>
      </c>
      <c r="J623" s="282" t="str">
        <f>IF(ISBLANK('Dry_Litterbag Placem_Collection'!L184),"","G"&amp;""&amp;'Dry_Litterbag Placem_Collection'!L184)</f>
        <v>G136</v>
      </c>
      <c r="K623" s="286">
        <f>IFERROR(INDEX('Green_rooibos initial weight'!$C$5:$C$1749,MATCH(J623, 'Green_rooibos initial weight'!$A$5:$A$1749,0)),"")</f>
        <v>1.9430000000000001</v>
      </c>
      <c r="L623" s="286">
        <f t="shared" si="37"/>
        <v>1.6932</v>
      </c>
      <c r="M623" s="291"/>
      <c r="N623" s="291"/>
      <c r="O623" s="286">
        <f>IF(IFERROR(INDEX('Both teabags AfterDry'!$D$3:$D$900,MATCH(J623,'Both teabags AfterDry'!$A$3:$A$900,0)),"")="","",(IFERROR(INDEX('Both teabags AfterDry'!$D$3:$D$900,MATCH(J623,'Both teabags AfterDry'!$A$3:$A$900,0)),"")))</f>
        <v>0.71589999999999998</v>
      </c>
      <c r="P623" s="286">
        <f t="shared" si="38"/>
        <v>0.56529999999999991</v>
      </c>
      <c r="Q623" s="291"/>
      <c r="R623" s="291"/>
      <c r="S623" s="287">
        <f>'Dry_Litterbag Placem_Collection'!E184</f>
        <v>42940</v>
      </c>
      <c r="T623" s="287">
        <f>IF('Dry_Litterbag Placem_Collection'!G184="","",'Dry_Litterbag Placem_Collection'!G184)</f>
        <v>43009</v>
      </c>
      <c r="U623" s="288">
        <f t="shared" si="36"/>
        <v>69</v>
      </c>
      <c r="V623" s="286">
        <f t="shared" si="39"/>
        <v>1.1279000000000001</v>
      </c>
      <c r="W623" s="286"/>
      <c r="X623" s="289">
        <f>IFERROR(INDEX(Rainfall_Dry!$O$2:$O$217,MATCH(B623, Rainfall_Dry!$A$2:$A$217,0)),"")</f>
        <v>162.634207253</v>
      </c>
      <c r="Y623" s="270">
        <v>25.96</v>
      </c>
      <c r="Z623" s="270">
        <v>8.9200000000000017</v>
      </c>
      <c r="AA623" s="270">
        <v>65.12</v>
      </c>
      <c r="AB623" s="271" t="s">
        <v>2688</v>
      </c>
      <c r="AC623" s="270">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f>IFERROR(AVERAGE('Dry_Litterbag Placem_Collection'!O184,'Dry_Litterbag Placem_Collection'!R184),"")</f>
        <v>6.55</v>
      </c>
      <c r="AI623" s="290">
        <f>IFERROR(AVERAGE('Dry_Litterbag Placem_Collection'!N184,'Dry_Litterbag Placem_Collection'!Q184),"")</f>
        <v>36.400000000000006</v>
      </c>
      <c r="AJ623" s="289">
        <f>INDEX(Coordinates!$B$2:$B$197,MATCH(G623,Coordinates!$J$2:$J$197,0))</f>
        <v>-2.2777009659999998</v>
      </c>
      <c r="AK623" s="289">
        <f>INDEX(Coordinates!$C$2:$C$197,MATCH(G623,Coordinates!$J$2:$J$197,0))</f>
        <v>34.027393969999999</v>
      </c>
      <c r="AL623" s="289" t="str">
        <f>IF(ISNUMBER(SEARCH("C", 'Dry_Litterbag Placem_Collection'!U184)),"YES","")</f>
        <v/>
      </c>
      <c r="AM623" s="289" t="str">
        <f>IF(ISNUMBER(SEARCH("H", 'Dry_Litterbag Placem_Collection'!U184)),"YES","")</f>
        <v/>
      </c>
      <c r="AN623" s="289" t="str">
        <f>IF(ISNUMBER(SEARCH("R", 'Dry_Litterbag Placem_Collection'!U184)),"YES","")</f>
        <v>YES</v>
      </c>
    </row>
    <row r="624" spans="1:40" ht="15" customHeight="1">
      <c r="A624" s="281" t="s">
        <v>2677</v>
      </c>
      <c r="B624" s="282">
        <f>'Dry_Litterbag Placem_Collection'!A185</f>
        <v>183</v>
      </c>
      <c r="C624" s="282" t="str">
        <f>'Dry_Litterbag Placem_Collection'!B185</f>
        <v>Handajega</v>
      </c>
      <c r="D624" s="282" t="s">
        <v>2677</v>
      </c>
      <c r="E624" s="282" t="s">
        <v>2679</v>
      </c>
      <c r="F624" s="282">
        <v>3</v>
      </c>
      <c r="G624" s="283" t="str">
        <f>'Dry_Litterbag Placem_Collection'!C185</f>
        <v>Wet_W3_T7</v>
      </c>
      <c r="H624" s="293" t="s">
        <v>3672</v>
      </c>
      <c r="I624" s="285" t="s">
        <v>1147</v>
      </c>
      <c r="J624" s="282" t="str">
        <f>IF(ISBLANK('Dry_Litterbag Placem_Collection'!L185),"","G"&amp;""&amp;'Dry_Litterbag Placem_Collection'!L185)</f>
        <v/>
      </c>
      <c r="K624" s="286" t="str">
        <f>IFERROR(INDEX('Green_rooibos initial weight'!$C$5:$C$1749,MATCH(J624, 'Green_rooibos initial weight'!$A$5:$A$1749,0)),"")</f>
        <v/>
      </c>
      <c r="L624" s="286" t="str">
        <f t="shared" si="37"/>
        <v/>
      </c>
      <c r="M624" s="291"/>
      <c r="N624" s="291"/>
      <c r="O624" s="286" t="str">
        <f>IF(IFERROR(INDEX('Both teabags AfterDry'!$D$3:$D$900,MATCH(J624,'Both teabags AfterDry'!$A$3:$A$900,0)),"")="","",(IFERROR(INDEX('Both teabags AfterDry'!$D$3:$D$900,MATCH(J624,'Both teabags AfterDry'!$A$3:$A$900,0)),"")))</f>
        <v/>
      </c>
      <c r="P624" s="286" t="str">
        <f t="shared" si="38"/>
        <v/>
      </c>
      <c r="Q624" s="291"/>
      <c r="R624" s="291"/>
      <c r="S624" s="287">
        <f>'Dry_Litterbag Placem_Collection'!E185</f>
        <v>0</v>
      </c>
      <c r="T624" s="287" t="str">
        <f>IF('Dry_Litterbag Placem_Collection'!G185="","",'Dry_Litterbag Placem_Collection'!G185)</f>
        <v/>
      </c>
      <c r="U624" s="288" t="str">
        <f t="shared" si="36"/>
        <v/>
      </c>
      <c r="V624" s="286" t="str">
        <f t="shared" si="39"/>
        <v/>
      </c>
      <c r="W624" s="286"/>
      <c r="X624" s="289" t="str">
        <f>IFERROR(INDEX(Rainfall_Dry!$O$2:$O$217,MATCH(B624, Rainfall_Dry!$A$2:$A$217,0)),"")</f>
        <v/>
      </c>
      <c r="Y624" s="270">
        <v>25.96</v>
      </c>
      <c r="Z624" s="270">
        <v>8.9200000000000017</v>
      </c>
      <c r="AA624" s="270">
        <v>65.12</v>
      </c>
      <c r="AB624" s="271" t="s">
        <v>2688</v>
      </c>
      <c r="AC624" s="270">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t="str">
        <f>IFERROR(AVERAGE('Dry_Litterbag Placem_Collection'!O185,'Dry_Litterbag Placem_Collection'!R185),"")</f>
        <v/>
      </c>
      <c r="AI624" s="290" t="str">
        <f>IFERROR(AVERAGE('Dry_Litterbag Placem_Collection'!N185,'Dry_Litterbag Placem_Collection'!Q185),"")</f>
        <v/>
      </c>
      <c r="AJ624" s="289">
        <f>INDEX(Coordinates!$B$2:$B$197,MATCH(G624,Coordinates!$J$2:$J$197,0))</f>
        <v>-2.2777790019999999</v>
      </c>
      <c r="AK624" s="289">
        <f>INDEX(Coordinates!$C$2:$C$197,MATCH(G624,Coordinates!$J$2:$J$197,0))</f>
        <v>34.028066029999998</v>
      </c>
      <c r="AL624" s="289" t="str">
        <f>IF(ISNUMBER(SEARCH("C", 'Dry_Litterbag Placem_Collection'!U185)),"YES","")</f>
        <v/>
      </c>
      <c r="AM624" s="289" t="str">
        <f>IF(ISNUMBER(SEARCH("H", 'Dry_Litterbag Placem_Collection'!U185)),"YES","")</f>
        <v/>
      </c>
      <c r="AN624" s="289" t="str">
        <f>IF(ISNUMBER(SEARCH("R", 'Dry_Litterbag Placem_Collection'!U185)),"YES","")</f>
        <v/>
      </c>
    </row>
    <row r="625" spans="1:40" ht="15" customHeight="1">
      <c r="A625" s="281" t="s">
        <v>2677</v>
      </c>
      <c r="B625" s="282">
        <f>'Dry_Litterbag Placem_Collection'!A186</f>
        <v>184</v>
      </c>
      <c r="C625" s="282" t="str">
        <f>'Dry_Litterbag Placem_Collection'!B186</f>
        <v>Handajega</v>
      </c>
      <c r="D625" s="282" t="s">
        <v>2677</v>
      </c>
      <c r="E625" s="282" t="s">
        <v>2679</v>
      </c>
      <c r="F625" s="282">
        <v>3</v>
      </c>
      <c r="G625" s="283" t="str">
        <f>'Dry_Litterbag Placem_Collection'!C186</f>
        <v>Wet_W3_T8</v>
      </c>
      <c r="H625" s="293" t="s">
        <v>3672</v>
      </c>
      <c r="I625" s="285" t="s">
        <v>1147</v>
      </c>
      <c r="J625" s="282" t="str">
        <f>IF(ISBLANK('Dry_Litterbag Placem_Collection'!L186),"","G"&amp;""&amp;'Dry_Litterbag Placem_Collection'!L186)</f>
        <v>G266</v>
      </c>
      <c r="K625" s="286">
        <f>IFERROR(INDEX('Green_rooibos initial weight'!$C$5:$C$1749,MATCH(J625, 'Green_rooibos initial weight'!$A$5:$A$1749,0)),"")</f>
        <v>1.9570000000000001</v>
      </c>
      <c r="L625" s="286">
        <f t="shared" si="37"/>
        <v>1.7072000000000001</v>
      </c>
      <c r="M625" s="291"/>
      <c r="N625" s="291"/>
      <c r="O625" s="286">
        <f>IF(IFERROR(INDEX('Both teabags AfterDry'!$D$3:$D$900,MATCH(J625,'Both teabags AfterDry'!$A$3:$A$900,0)),"")="","",(IFERROR(INDEX('Both teabags AfterDry'!$D$3:$D$900,MATCH(J625,'Both teabags AfterDry'!$A$3:$A$900,0)),"")))</f>
        <v>0.69879999999999998</v>
      </c>
      <c r="P625" s="286">
        <f t="shared" si="38"/>
        <v>0.54820000000000002</v>
      </c>
      <c r="Q625" s="291"/>
      <c r="R625" s="291"/>
      <c r="S625" s="287">
        <f>'Dry_Litterbag Placem_Collection'!E186</f>
        <v>42940</v>
      </c>
      <c r="T625" s="287">
        <f>IF('Dry_Litterbag Placem_Collection'!G186="","",'Dry_Litterbag Placem_Collection'!G186)</f>
        <v>43009</v>
      </c>
      <c r="U625" s="288">
        <f t="shared" si="36"/>
        <v>69</v>
      </c>
      <c r="V625" s="286">
        <f t="shared" si="39"/>
        <v>1.159</v>
      </c>
      <c r="W625" s="286"/>
      <c r="X625" s="289">
        <f>IFERROR(INDEX(Rainfall_Dry!$O$2:$O$217,MATCH(B625, Rainfall_Dry!$A$2:$A$217,0)),"")</f>
        <v>162.634207253</v>
      </c>
      <c r="Y625" s="270">
        <v>25.96</v>
      </c>
      <c r="Z625" s="270">
        <v>8.9200000000000017</v>
      </c>
      <c r="AA625" s="270">
        <v>65.12</v>
      </c>
      <c r="AB625" s="271" t="s">
        <v>2688</v>
      </c>
      <c r="AC625" s="270">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f>IFERROR(AVERAGE('Dry_Litterbag Placem_Collection'!O186,'Dry_Litterbag Placem_Collection'!R186),"")</f>
        <v>4.3</v>
      </c>
      <c r="AI625" s="290">
        <f>IFERROR(AVERAGE('Dry_Litterbag Placem_Collection'!N186,'Dry_Litterbag Placem_Collection'!Q186),"")</f>
        <v>28.05</v>
      </c>
      <c r="AJ625" s="289">
        <f>INDEX(Coordinates!$B$2:$B$197,MATCH(G625,Coordinates!$J$2:$J$197,0))</f>
        <v>-2.2775169829999999</v>
      </c>
      <c r="AK625" s="289">
        <f>INDEX(Coordinates!$C$2:$C$197,MATCH(G625,Coordinates!$J$2:$J$197,0))</f>
        <v>34.027766970000002</v>
      </c>
      <c r="AL625" s="289" t="str">
        <f>IF(ISNUMBER(SEARCH("C", 'Dry_Litterbag Placem_Collection'!U186)),"YES","")</f>
        <v/>
      </c>
      <c r="AM625" s="289" t="str">
        <f>IF(ISNUMBER(SEARCH("H", 'Dry_Litterbag Placem_Collection'!U186)),"YES","")</f>
        <v/>
      </c>
      <c r="AN625" s="289" t="str">
        <f>IF(ISNUMBER(SEARCH("R", 'Dry_Litterbag Placem_Collection'!U186)),"YES","")</f>
        <v>YES</v>
      </c>
    </row>
    <row r="626" spans="1:40" ht="15" customHeight="1">
      <c r="A626" s="281" t="s">
        <v>2677</v>
      </c>
      <c r="B626" s="282">
        <f>'Dry_Litterbag Placem_Collection'!A187</f>
        <v>185</v>
      </c>
      <c r="C626" s="282" t="str">
        <f>'Dry_Litterbag Placem_Collection'!B187</f>
        <v>Handajega</v>
      </c>
      <c r="D626" s="282" t="s">
        <v>2677</v>
      </c>
      <c r="E626" s="282" t="s">
        <v>2679</v>
      </c>
      <c r="F626" s="282">
        <v>4</v>
      </c>
      <c r="G626" s="283" t="str">
        <f>'Dry_Litterbag Placem_Collection'!C187</f>
        <v>Wet_W4_T1</v>
      </c>
      <c r="H626" s="293" t="s">
        <v>3672</v>
      </c>
      <c r="I626" s="285" t="s">
        <v>1147</v>
      </c>
      <c r="J626" s="282" t="str">
        <f>IF(ISBLANK('Dry_Litterbag Placem_Collection'!L187),"","G"&amp;""&amp;'Dry_Litterbag Placem_Collection'!L187)</f>
        <v>G165</v>
      </c>
      <c r="K626" s="286">
        <f>IFERROR(INDEX('Green_rooibos initial weight'!$C$5:$C$1749,MATCH(J626, 'Green_rooibos initial weight'!$A$5:$A$1749,0)),"")</f>
        <v>2.0089999999999999</v>
      </c>
      <c r="L626" s="286">
        <f t="shared" si="37"/>
        <v>1.7591999999999999</v>
      </c>
      <c r="M626" s="291"/>
      <c r="N626" s="291"/>
      <c r="O626" s="286" t="str">
        <f>IF(IFERROR(INDEX('Both teabags AfterDry'!$D$3:$D$900,MATCH(J626,'Both teabags AfterDry'!$A$3:$A$900,0)),"")="","",(IFERROR(INDEX('Both teabags AfterDry'!$D$3:$D$900,MATCH(J626,'Both teabags AfterDry'!$A$3:$A$900,0)),"")))</f>
        <v/>
      </c>
      <c r="P626" s="286" t="str">
        <f t="shared" si="38"/>
        <v/>
      </c>
      <c r="Q626" s="291"/>
      <c r="R626" s="291"/>
      <c r="S626" s="287">
        <f>'Dry_Litterbag Placem_Collection'!E187</f>
        <v>42940</v>
      </c>
      <c r="T626" s="287">
        <f>IF('Dry_Litterbag Placem_Collection'!G187="","",'Dry_Litterbag Placem_Collection'!G187)</f>
        <v>43009</v>
      </c>
      <c r="U626" s="288">
        <f t="shared" si="36"/>
        <v>69</v>
      </c>
      <c r="V626" s="286" t="str">
        <f t="shared" si="39"/>
        <v/>
      </c>
      <c r="W626" s="286"/>
      <c r="X626" s="289">
        <f>IFERROR(INDEX(Rainfall_Dry!$O$2:$O$217,MATCH(B626, Rainfall_Dry!$A$2:$A$217,0)),"")</f>
        <v>162.634207253</v>
      </c>
      <c r="Y626" s="270">
        <v>25.96</v>
      </c>
      <c r="Z626" s="270">
        <v>8.9200000000000017</v>
      </c>
      <c r="AA626" s="270">
        <v>65.12</v>
      </c>
      <c r="AB626" s="271" t="s">
        <v>2688</v>
      </c>
      <c r="AC626" s="270">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f>IFERROR(AVERAGE('Dry_Litterbag Placem_Collection'!O187,'Dry_Litterbag Placem_Collection'!R187),"")</f>
        <v>4.9000000000000004</v>
      </c>
      <c r="AI626" s="290">
        <f>IFERROR(AVERAGE('Dry_Litterbag Placem_Collection'!N187,'Dry_Litterbag Placem_Collection'!Q187),"")</f>
        <v>35</v>
      </c>
      <c r="AJ626" s="289">
        <f>INDEX(Coordinates!$B$2:$B$197,MATCH(G626,Coordinates!$J$2:$J$197,0))</f>
        <v>-2.2787330300000002</v>
      </c>
      <c r="AK626" s="289">
        <f>INDEX(Coordinates!$C$2:$C$197,MATCH(G626,Coordinates!$J$2:$J$197,0))</f>
        <v>34.032136029999997</v>
      </c>
      <c r="AL626" s="289" t="str">
        <f>IF(ISNUMBER(SEARCH("C", 'Dry_Litterbag Placem_Collection'!U187)),"YES","")</f>
        <v/>
      </c>
      <c r="AM626" s="289" t="str">
        <f>IF(ISNUMBER(SEARCH("H", 'Dry_Litterbag Placem_Collection'!U187)),"YES","")</f>
        <v/>
      </c>
      <c r="AN626" s="289" t="str">
        <f>IF(ISNUMBER(SEARCH("R", 'Dry_Litterbag Placem_Collection'!U187)),"YES","")</f>
        <v>YES</v>
      </c>
    </row>
    <row r="627" spans="1:40" ht="15" customHeight="1">
      <c r="A627" s="281" t="s">
        <v>2677</v>
      </c>
      <c r="B627" s="282">
        <f>'Dry_Litterbag Placem_Collection'!A188</f>
        <v>186</v>
      </c>
      <c r="C627" s="282" t="str">
        <f>'Dry_Litterbag Placem_Collection'!B188</f>
        <v>Handajega</v>
      </c>
      <c r="D627" s="282" t="s">
        <v>2677</v>
      </c>
      <c r="E627" s="282" t="s">
        <v>2679</v>
      </c>
      <c r="F627" s="282">
        <v>4</v>
      </c>
      <c r="G627" s="283" t="str">
        <f>'Dry_Litterbag Placem_Collection'!C188</f>
        <v>Wet_W4_T2</v>
      </c>
      <c r="H627" s="293" t="s">
        <v>3672</v>
      </c>
      <c r="I627" s="285" t="s">
        <v>1147</v>
      </c>
      <c r="J627" s="282" t="str">
        <f>IF(ISBLANK('Dry_Litterbag Placem_Collection'!L188),"","G"&amp;""&amp;'Dry_Litterbag Placem_Collection'!L188)</f>
        <v>G22</v>
      </c>
      <c r="K627" s="286">
        <f>IFERROR(INDEX('Green_rooibos initial weight'!$C$5:$C$1749,MATCH(J627, 'Green_rooibos initial weight'!$A$5:$A$1749,0)),"")</f>
        <v>2.1</v>
      </c>
      <c r="L627" s="286">
        <f t="shared" si="37"/>
        <v>1.8502000000000001</v>
      </c>
      <c r="M627" s="291"/>
      <c r="N627" s="291"/>
      <c r="O627" s="286">
        <f>IF(IFERROR(INDEX('Both teabags AfterDry'!$D$3:$D$900,MATCH(J627,'Both teabags AfterDry'!$A$3:$A$900,0)),"")="","",(IFERROR(INDEX('Both teabags AfterDry'!$D$3:$D$900,MATCH(J627,'Both teabags AfterDry'!$A$3:$A$900,0)),"")))</f>
        <v>0.7238</v>
      </c>
      <c r="P627" s="286">
        <f t="shared" si="38"/>
        <v>0.57319999999999993</v>
      </c>
      <c r="Q627" s="291"/>
      <c r="R627" s="291"/>
      <c r="S627" s="287">
        <f>'Dry_Litterbag Placem_Collection'!E188</f>
        <v>42940</v>
      </c>
      <c r="T627" s="287">
        <f>IF('Dry_Litterbag Placem_Collection'!G188="","",'Dry_Litterbag Placem_Collection'!G188)</f>
        <v>43009</v>
      </c>
      <c r="U627" s="288">
        <f t="shared" si="36"/>
        <v>69</v>
      </c>
      <c r="V627" s="286">
        <f t="shared" si="39"/>
        <v>1.2770000000000001</v>
      </c>
      <c r="W627" s="286"/>
      <c r="X627" s="289">
        <f>IFERROR(INDEX(Rainfall_Dry!$O$2:$O$217,MATCH(B627, Rainfall_Dry!$A$2:$A$217,0)),"")</f>
        <v>162.634207253</v>
      </c>
      <c r="Y627" s="270">
        <v>25.96</v>
      </c>
      <c r="Z627" s="270">
        <v>8.9200000000000017</v>
      </c>
      <c r="AA627" s="270">
        <v>65.12</v>
      </c>
      <c r="AB627" s="271" t="s">
        <v>2688</v>
      </c>
      <c r="AC627" s="270">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f>IFERROR(AVERAGE('Dry_Litterbag Placem_Collection'!O188,'Dry_Litterbag Placem_Collection'!R188),"")</f>
        <v>7.55</v>
      </c>
      <c r="AI627" s="290">
        <f>IFERROR(AVERAGE('Dry_Litterbag Placem_Collection'!N188,'Dry_Litterbag Placem_Collection'!Q188),"")</f>
        <v>35.299999999999997</v>
      </c>
      <c r="AJ627" s="289">
        <f>INDEX(Coordinates!$B$2:$B$197,MATCH(G627,Coordinates!$J$2:$J$197,0))</f>
        <v>-2.278763037</v>
      </c>
      <c r="AK627" s="289">
        <f>INDEX(Coordinates!$C$2:$C$197,MATCH(G627,Coordinates!$J$2:$J$197,0))</f>
        <v>34.031974009999999</v>
      </c>
      <c r="AL627" s="289" t="str">
        <f>IF(ISNUMBER(SEARCH("C", 'Dry_Litterbag Placem_Collection'!U188)),"YES","")</f>
        <v/>
      </c>
      <c r="AM627" s="289" t="str">
        <f>IF(ISNUMBER(SEARCH("H", 'Dry_Litterbag Placem_Collection'!U188)),"YES","")</f>
        <v/>
      </c>
      <c r="AN627" s="289" t="str">
        <f>IF(ISNUMBER(SEARCH("R", 'Dry_Litterbag Placem_Collection'!U188)),"YES","")</f>
        <v/>
      </c>
    </row>
    <row r="628" spans="1:40" ht="15" customHeight="1">
      <c r="A628" s="281" t="s">
        <v>2677</v>
      </c>
      <c r="B628" s="282">
        <f>'Dry_Litterbag Placem_Collection'!A189</f>
        <v>187</v>
      </c>
      <c r="C628" s="282" t="str">
        <f>'Dry_Litterbag Placem_Collection'!B189</f>
        <v>Handajega</v>
      </c>
      <c r="D628" s="282" t="s">
        <v>2677</v>
      </c>
      <c r="E628" s="282" t="s">
        <v>2679</v>
      </c>
      <c r="F628" s="282">
        <v>4</v>
      </c>
      <c r="G628" s="283" t="str">
        <f>'Dry_Litterbag Placem_Collection'!C189</f>
        <v>Wet_W4_T3</v>
      </c>
      <c r="H628" s="293" t="s">
        <v>3672</v>
      </c>
      <c r="I628" s="285" t="s">
        <v>1147</v>
      </c>
      <c r="J628" s="282" t="str">
        <f>IF(ISBLANK('Dry_Litterbag Placem_Collection'!L189),"","G"&amp;""&amp;'Dry_Litterbag Placem_Collection'!L189)</f>
        <v>G371</v>
      </c>
      <c r="K628" s="286">
        <f>IFERROR(INDEX('Green_rooibos initial weight'!$C$5:$C$1749,MATCH(J628, 'Green_rooibos initial weight'!$A$5:$A$1749,0)),"")</f>
        <v>2.06</v>
      </c>
      <c r="L628" s="286">
        <f t="shared" si="37"/>
        <v>1.8102</v>
      </c>
      <c r="M628" s="291"/>
      <c r="N628" s="291"/>
      <c r="O628" s="286">
        <f>IF(IFERROR(INDEX('Both teabags AfterDry'!$D$3:$D$900,MATCH(J628,'Both teabags AfterDry'!$A$3:$A$900,0)),"")="","",(IFERROR(INDEX('Both teabags AfterDry'!$D$3:$D$900,MATCH(J628,'Both teabags AfterDry'!$A$3:$A$900,0)),"")))</f>
        <v>0.81369999999999998</v>
      </c>
      <c r="P628" s="286">
        <f t="shared" si="38"/>
        <v>0.66310000000000002</v>
      </c>
      <c r="Q628" s="291"/>
      <c r="R628" s="291"/>
      <c r="S628" s="287">
        <f>'Dry_Litterbag Placem_Collection'!E189</f>
        <v>42940</v>
      </c>
      <c r="T628" s="287">
        <f>IF('Dry_Litterbag Placem_Collection'!G189="","",'Dry_Litterbag Placem_Collection'!G189)</f>
        <v>43009</v>
      </c>
      <c r="U628" s="288">
        <f t="shared" si="36"/>
        <v>69</v>
      </c>
      <c r="V628" s="286">
        <f t="shared" si="39"/>
        <v>1.1471</v>
      </c>
      <c r="W628" s="286"/>
      <c r="X628" s="289">
        <f>IFERROR(INDEX(Rainfall_Dry!$O$2:$O$217,MATCH(B628, Rainfall_Dry!$A$2:$A$217,0)),"")</f>
        <v>162.634207253</v>
      </c>
      <c r="Y628" s="270">
        <v>25.96</v>
      </c>
      <c r="Z628" s="270">
        <v>8.9200000000000017</v>
      </c>
      <c r="AA628" s="270">
        <v>65.12</v>
      </c>
      <c r="AB628" s="271" t="s">
        <v>2688</v>
      </c>
      <c r="AC628" s="270">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f>IFERROR(AVERAGE('Dry_Litterbag Placem_Collection'!O189,'Dry_Litterbag Placem_Collection'!R189),"")</f>
        <v>5.05</v>
      </c>
      <c r="AI628" s="290">
        <f>IFERROR(AVERAGE('Dry_Litterbag Placem_Collection'!N189,'Dry_Litterbag Placem_Collection'!Q189),"")</f>
        <v>35.150000000000006</v>
      </c>
      <c r="AJ628" s="289">
        <f>INDEX(Coordinates!$B$2:$B$197,MATCH(G628,Coordinates!$J$2:$J$197,0))</f>
        <v>-2.2785890289999999</v>
      </c>
      <c r="AK628" s="289">
        <f>INDEX(Coordinates!$C$2:$C$197,MATCH(G628,Coordinates!$J$2:$J$197,0))</f>
        <v>34.031841999999997</v>
      </c>
      <c r="AL628" s="289" t="str">
        <f>IF(ISNUMBER(SEARCH("C", 'Dry_Litterbag Placem_Collection'!U189)),"YES","")</f>
        <v/>
      </c>
      <c r="AM628" s="289" t="str">
        <f>IF(ISNUMBER(SEARCH("H", 'Dry_Litterbag Placem_Collection'!U189)),"YES","")</f>
        <v/>
      </c>
      <c r="AN628" s="289" t="str">
        <f>IF(ISNUMBER(SEARCH("R", 'Dry_Litterbag Placem_Collection'!U189)),"YES","")</f>
        <v/>
      </c>
    </row>
    <row r="629" spans="1:40" ht="15" customHeight="1">
      <c r="A629" s="281" t="s">
        <v>2677</v>
      </c>
      <c r="B629" s="282">
        <f>'Dry_Litterbag Placem_Collection'!A190</f>
        <v>188</v>
      </c>
      <c r="C629" s="282" t="str">
        <f>'Dry_Litterbag Placem_Collection'!B190</f>
        <v>Handajega</v>
      </c>
      <c r="D629" s="282" t="s">
        <v>2677</v>
      </c>
      <c r="E629" s="282" t="s">
        <v>2679</v>
      </c>
      <c r="F629" s="282">
        <v>4</v>
      </c>
      <c r="G629" s="283" t="str">
        <f>'Dry_Litterbag Placem_Collection'!C190</f>
        <v>Wet_W4_T4</v>
      </c>
      <c r="H629" s="293" t="s">
        <v>3672</v>
      </c>
      <c r="I629" s="285" t="s">
        <v>1147</v>
      </c>
      <c r="J629" s="282" t="str">
        <f>IF(ISBLANK('Dry_Litterbag Placem_Collection'!L190),"","G"&amp;""&amp;'Dry_Litterbag Placem_Collection'!L190)</f>
        <v>G185</v>
      </c>
      <c r="K629" s="286">
        <f>IFERROR(INDEX('Green_rooibos initial weight'!$C$5:$C$1749,MATCH(J629, 'Green_rooibos initial weight'!$A$5:$A$1749,0)),"")</f>
        <v>2.13</v>
      </c>
      <c r="L629" s="286">
        <f t="shared" si="37"/>
        <v>1.8801999999999999</v>
      </c>
      <c r="M629" s="291"/>
      <c r="N629" s="291"/>
      <c r="O629" s="286">
        <f>IF(IFERROR(INDEX('Both teabags AfterDry'!$D$3:$D$900,MATCH(J629,'Both teabags AfterDry'!$A$3:$A$900,0)),"")="","",(IFERROR(INDEX('Both teabags AfterDry'!$D$3:$D$900,MATCH(J629,'Both teabags AfterDry'!$A$3:$A$900,0)),"")))</f>
        <v>0.74670000000000003</v>
      </c>
      <c r="P629" s="286">
        <f t="shared" si="38"/>
        <v>0.59610000000000007</v>
      </c>
      <c r="Q629" s="291"/>
      <c r="R629" s="291"/>
      <c r="S629" s="287">
        <f>'Dry_Litterbag Placem_Collection'!E190</f>
        <v>42940</v>
      </c>
      <c r="T629" s="287">
        <f>IF('Dry_Litterbag Placem_Collection'!G190="","",'Dry_Litterbag Placem_Collection'!G190)</f>
        <v>43009</v>
      </c>
      <c r="U629" s="288">
        <f t="shared" si="36"/>
        <v>69</v>
      </c>
      <c r="V629" s="286">
        <f t="shared" si="39"/>
        <v>1.2840999999999998</v>
      </c>
      <c r="W629" s="286"/>
      <c r="X629" s="289">
        <f>IFERROR(INDEX(Rainfall_Dry!$O$2:$O$217,MATCH(B629, Rainfall_Dry!$A$2:$A$217,0)),"")</f>
        <v>162.634207253</v>
      </c>
      <c r="Y629" s="270">
        <v>25.96</v>
      </c>
      <c r="Z629" s="270">
        <v>8.9200000000000017</v>
      </c>
      <c r="AA629" s="270">
        <v>65.12</v>
      </c>
      <c r="AB629" s="271" t="s">
        <v>2688</v>
      </c>
      <c r="AC629" s="270">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f>IFERROR(AVERAGE('Dry_Litterbag Placem_Collection'!O190,'Dry_Litterbag Placem_Collection'!R190),"")</f>
        <v>7.35</v>
      </c>
      <c r="AI629" s="290">
        <f>IFERROR(AVERAGE('Dry_Litterbag Placem_Collection'!N190,'Dry_Litterbag Placem_Collection'!Q190),"")</f>
        <v>34.150000000000006</v>
      </c>
      <c r="AJ629" s="289">
        <f>INDEX(Coordinates!$B$2:$B$197,MATCH(G629,Coordinates!$J$2:$J$197,0))</f>
        <v>-2.278422983</v>
      </c>
      <c r="AK629" s="289">
        <f>INDEX(Coordinates!$C$2:$C$197,MATCH(G629,Coordinates!$J$2:$J$197,0))</f>
        <v>34.032261009999999</v>
      </c>
      <c r="AL629" s="289" t="str">
        <f>IF(ISNUMBER(SEARCH("C", 'Dry_Litterbag Placem_Collection'!U190)),"YES","")</f>
        <v/>
      </c>
      <c r="AM629" s="289" t="str">
        <f>IF(ISNUMBER(SEARCH("H", 'Dry_Litterbag Placem_Collection'!U190)),"YES","")</f>
        <v/>
      </c>
      <c r="AN629" s="289" t="str">
        <f>IF(ISNUMBER(SEARCH("R", 'Dry_Litterbag Placem_Collection'!U190)),"YES","")</f>
        <v/>
      </c>
    </row>
    <row r="630" spans="1:40" ht="15" customHeight="1">
      <c r="A630" s="281" t="s">
        <v>2677</v>
      </c>
      <c r="B630" s="282">
        <f>'Dry_Litterbag Placem_Collection'!A191</f>
        <v>189</v>
      </c>
      <c r="C630" s="282" t="str">
        <f>'Dry_Litterbag Placem_Collection'!B191</f>
        <v>Handajega</v>
      </c>
      <c r="D630" s="282" t="s">
        <v>2677</v>
      </c>
      <c r="E630" s="282" t="s">
        <v>2679</v>
      </c>
      <c r="F630" s="282">
        <v>4</v>
      </c>
      <c r="G630" s="283" t="str">
        <f>'Dry_Litterbag Placem_Collection'!C191</f>
        <v>Wet_W4_T5</v>
      </c>
      <c r="H630" s="293" t="s">
        <v>3672</v>
      </c>
      <c r="I630" s="285" t="s">
        <v>1147</v>
      </c>
      <c r="J630" s="282" t="str">
        <f>IF(ISBLANK('Dry_Litterbag Placem_Collection'!L191),"","G"&amp;""&amp;'Dry_Litterbag Placem_Collection'!L191)</f>
        <v>G301</v>
      </c>
      <c r="K630" s="286">
        <f>IFERROR(INDEX('Green_rooibos initial weight'!$C$5:$C$1749,MATCH(J630, 'Green_rooibos initial weight'!$A$5:$A$1749,0)),"")</f>
        <v>1.9379999999999999</v>
      </c>
      <c r="L630" s="286">
        <f t="shared" si="37"/>
        <v>1.6881999999999999</v>
      </c>
      <c r="M630" s="291"/>
      <c r="N630" s="291"/>
      <c r="O630" s="286">
        <f>IF(IFERROR(INDEX('Both teabags AfterDry'!$D$3:$D$900,MATCH(J630,'Both teabags AfterDry'!$A$3:$A$900,0)),"")="","",(IFERROR(INDEX('Both teabags AfterDry'!$D$3:$D$900,MATCH(J630,'Both teabags AfterDry'!$A$3:$A$900,0)),"")))</f>
        <v>0.66849999999999998</v>
      </c>
      <c r="P630" s="286">
        <f t="shared" si="38"/>
        <v>0.51790000000000003</v>
      </c>
      <c r="Q630" s="291"/>
      <c r="R630" s="291"/>
      <c r="S630" s="287">
        <f>'Dry_Litterbag Placem_Collection'!E191</f>
        <v>42940</v>
      </c>
      <c r="T630" s="287">
        <f>IF('Dry_Litterbag Placem_Collection'!G191="","",'Dry_Litterbag Placem_Collection'!G191)</f>
        <v>43009</v>
      </c>
      <c r="U630" s="288">
        <f t="shared" si="36"/>
        <v>69</v>
      </c>
      <c r="V630" s="286">
        <f t="shared" si="39"/>
        <v>1.1702999999999999</v>
      </c>
      <c r="W630" s="286"/>
      <c r="X630" s="289">
        <f>IFERROR(INDEX(Rainfall_Dry!$O$2:$O$217,MATCH(B630, Rainfall_Dry!$A$2:$A$217,0)),"")</f>
        <v>162.634207253</v>
      </c>
      <c r="Y630" s="270">
        <v>25.96</v>
      </c>
      <c r="Z630" s="270">
        <v>8.9200000000000017</v>
      </c>
      <c r="AA630" s="270">
        <v>65.12</v>
      </c>
      <c r="AB630" s="271" t="s">
        <v>2688</v>
      </c>
      <c r="AC630" s="270">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f>IFERROR(AVERAGE('Dry_Litterbag Placem_Collection'!O191,'Dry_Litterbag Placem_Collection'!R191),"")</f>
        <v>5.5</v>
      </c>
      <c r="AI630" s="290">
        <f>IFERROR(AVERAGE('Dry_Litterbag Placem_Collection'!N191,'Dry_Litterbag Placem_Collection'!Q191),"")</f>
        <v>33</v>
      </c>
      <c r="AJ630" s="289">
        <f>INDEX(Coordinates!$B$2:$B$197,MATCH(G630,Coordinates!$J$2:$J$197,0))</f>
        <v>-2.2787580080000001</v>
      </c>
      <c r="AK630" s="289">
        <f>INDEX(Coordinates!$C$2:$C$197,MATCH(G630,Coordinates!$J$2:$J$197,0))</f>
        <v>34.032463010000001</v>
      </c>
      <c r="AL630" s="289" t="str">
        <f>IF(ISNUMBER(SEARCH("C", 'Dry_Litterbag Placem_Collection'!U191)),"YES","")</f>
        <v/>
      </c>
      <c r="AM630" s="289" t="str">
        <f>IF(ISNUMBER(SEARCH("H", 'Dry_Litterbag Placem_Collection'!U191)),"YES","")</f>
        <v/>
      </c>
      <c r="AN630" s="289" t="str">
        <f>IF(ISNUMBER(SEARCH("R", 'Dry_Litterbag Placem_Collection'!U191)),"YES","")</f>
        <v>YES</v>
      </c>
    </row>
    <row r="631" spans="1:40" ht="15" customHeight="1">
      <c r="A631" s="281" t="s">
        <v>2677</v>
      </c>
      <c r="B631" s="282">
        <f>'Dry_Litterbag Placem_Collection'!A192</f>
        <v>190</v>
      </c>
      <c r="C631" s="282" t="str">
        <f>'Dry_Litterbag Placem_Collection'!B192</f>
        <v>Handajega</v>
      </c>
      <c r="D631" s="282" t="s">
        <v>2677</v>
      </c>
      <c r="E631" s="282" t="s">
        <v>2679</v>
      </c>
      <c r="F631" s="282">
        <v>4</v>
      </c>
      <c r="G631" s="283" t="str">
        <f>'Dry_Litterbag Placem_Collection'!C192</f>
        <v>Wet_W4_T6</v>
      </c>
      <c r="H631" s="293" t="s">
        <v>3672</v>
      </c>
      <c r="I631" s="285" t="s">
        <v>1147</v>
      </c>
      <c r="J631" s="282" t="str">
        <f>IF(ISBLANK('Dry_Litterbag Placem_Collection'!L192),"","G"&amp;""&amp;'Dry_Litterbag Placem_Collection'!L192)</f>
        <v>G466</v>
      </c>
      <c r="K631" s="286">
        <f>IFERROR(INDEX('Green_rooibos initial weight'!$C$5:$C$1749,MATCH(J631, 'Green_rooibos initial weight'!$A$5:$A$1749,0)),"")</f>
        <v>1.9319999999999999</v>
      </c>
      <c r="L631" s="286">
        <f t="shared" si="37"/>
        <v>1.6821999999999999</v>
      </c>
      <c r="M631" s="291"/>
      <c r="N631" s="291"/>
      <c r="O631" s="286">
        <f>IF(IFERROR(INDEX('Both teabags AfterDry'!$D$3:$D$900,MATCH(J631,'Both teabags AfterDry'!$A$3:$A$900,0)),"")="","",(IFERROR(INDEX('Both teabags AfterDry'!$D$3:$D$900,MATCH(J631,'Both teabags AfterDry'!$A$3:$A$900,0)),"")))</f>
        <v>0.81599999999999995</v>
      </c>
      <c r="P631" s="286">
        <f t="shared" si="38"/>
        <v>0.66539999999999999</v>
      </c>
      <c r="Q631" s="291"/>
      <c r="R631" s="291"/>
      <c r="S631" s="287">
        <f>'Dry_Litterbag Placem_Collection'!E192</f>
        <v>42940</v>
      </c>
      <c r="T631" s="287">
        <f>IF('Dry_Litterbag Placem_Collection'!G192="","",'Dry_Litterbag Placem_Collection'!G192)</f>
        <v>43009</v>
      </c>
      <c r="U631" s="288">
        <f t="shared" si="36"/>
        <v>69</v>
      </c>
      <c r="V631" s="286">
        <f t="shared" si="39"/>
        <v>1.0167999999999999</v>
      </c>
      <c r="W631" s="286"/>
      <c r="X631" s="289">
        <f>IFERROR(INDEX(Rainfall_Dry!$O$2:$O$217,MATCH(B631, Rainfall_Dry!$A$2:$A$217,0)),"")</f>
        <v>162.634207253</v>
      </c>
      <c r="Y631" s="270">
        <v>25.96</v>
      </c>
      <c r="Z631" s="270">
        <v>8.9200000000000017</v>
      </c>
      <c r="AA631" s="270">
        <v>65.12</v>
      </c>
      <c r="AB631" s="271" t="s">
        <v>2688</v>
      </c>
      <c r="AC631" s="270">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f>IFERROR(AVERAGE('Dry_Litterbag Placem_Collection'!O192,'Dry_Litterbag Placem_Collection'!R192),"")</f>
        <v>5.0500000000000007</v>
      </c>
      <c r="AI631" s="290">
        <f>IFERROR(AVERAGE('Dry_Litterbag Placem_Collection'!N192,'Dry_Litterbag Placem_Collection'!Q192),"")</f>
        <v>36.049999999999997</v>
      </c>
      <c r="AJ631" s="289">
        <f>INDEX(Coordinates!$B$2:$B$197,MATCH(G631,Coordinates!$J$2:$J$197,0))</f>
        <v>-2.2787559960000001</v>
      </c>
      <c r="AK631" s="289">
        <f>INDEX(Coordinates!$C$2:$C$197,MATCH(G631,Coordinates!$J$2:$J$197,0))</f>
        <v>34.032268969999997</v>
      </c>
      <c r="AL631" s="289" t="str">
        <f>IF(ISNUMBER(SEARCH("C", 'Dry_Litterbag Placem_Collection'!U192)),"YES","")</f>
        <v/>
      </c>
      <c r="AM631" s="289" t="str">
        <f>IF(ISNUMBER(SEARCH("H", 'Dry_Litterbag Placem_Collection'!U192)),"YES","")</f>
        <v/>
      </c>
      <c r="AN631" s="289" t="str">
        <f>IF(ISNUMBER(SEARCH("R", 'Dry_Litterbag Placem_Collection'!U192)),"YES","")</f>
        <v/>
      </c>
    </row>
    <row r="632" spans="1:40" ht="15" customHeight="1">
      <c r="A632" s="281" t="s">
        <v>2677</v>
      </c>
      <c r="B632" s="282">
        <f>'Dry_Litterbag Placem_Collection'!A193</f>
        <v>191</v>
      </c>
      <c r="C632" s="282" t="str">
        <f>'Dry_Litterbag Placem_Collection'!B193</f>
        <v>Handajega</v>
      </c>
      <c r="D632" s="282" t="s">
        <v>2677</v>
      </c>
      <c r="E632" s="282" t="s">
        <v>2679</v>
      </c>
      <c r="F632" s="282">
        <v>4</v>
      </c>
      <c r="G632" s="283" t="str">
        <f>'Dry_Litterbag Placem_Collection'!C193</f>
        <v>Wet_W4_T7</v>
      </c>
      <c r="H632" s="293" t="s">
        <v>3672</v>
      </c>
      <c r="I632" s="285" t="s">
        <v>1147</v>
      </c>
      <c r="J632" s="282" t="str">
        <f>IF(ISBLANK('Dry_Litterbag Placem_Collection'!L193),"","G"&amp;""&amp;'Dry_Litterbag Placem_Collection'!L193)</f>
        <v>G32</v>
      </c>
      <c r="K632" s="286">
        <f>IFERROR(INDEX('Green_rooibos initial weight'!$C$5:$C$1749,MATCH(J632, 'Green_rooibos initial weight'!$A$5:$A$1749,0)),"")</f>
        <v>2.0510000000000002</v>
      </c>
      <c r="L632" s="286">
        <f t="shared" si="37"/>
        <v>1.8012000000000001</v>
      </c>
      <c r="M632" s="291"/>
      <c r="N632" s="291"/>
      <c r="O632" s="286">
        <f>IF(IFERROR(INDEX('Both teabags AfterDry'!$D$3:$D$900,MATCH(J632,'Both teabags AfterDry'!$A$3:$A$900,0)),"")="","",(IFERROR(INDEX('Both teabags AfterDry'!$D$3:$D$900,MATCH(J632,'Both teabags AfterDry'!$A$3:$A$900,0)),"")))</f>
        <v>0.77580000000000005</v>
      </c>
      <c r="P632" s="286">
        <f t="shared" si="38"/>
        <v>0.62519999999999998</v>
      </c>
      <c r="Q632" s="291"/>
      <c r="R632" s="291"/>
      <c r="S632" s="287">
        <f>'Dry_Litterbag Placem_Collection'!E193</f>
        <v>42940</v>
      </c>
      <c r="T632" s="287">
        <f>IF('Dry_Litterbag Placem_Collection'!G193="","",'Dry_Litterbag Placem_Collection'!G193)</f>
        <v>43009</v>
      </c>
      <c r="U632" s="288">
        <f t="shared" si="36"/>
        <v>69</v>
      </c>
      <c r="V632" s="286">
        <f t="shared" si="39"/>
        <v>1.1760000000000002</v>
      </c>
      <c r="W632" s="286"/>
      <c r="X632" s="289">
        <f>IFERROR(INDEX(Rainfall_Dry!$O$2:$O$217,MATCH(B632, Rainfall_Dry!$A$2:$A$217,0)),"")</f>
        <v>162.634207253</v>
      </c>
      <c r="Y632" s="270">
        <v>25.96</v>
      </c>
      <c r="Z632" s="270">
        <v>8.9200000000000017</v>
      </c>
      <c r="AA632" s="270">
        <v>65.12</v>
      </c>
      <c r="AB632" s="271" t="s">
        <v>2688</v>
      </c>
      <c r="AC632" s="270">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f>IFERROR(AVERAGE('Dry_Litterbag Placem_Collection'!O193,'Dry_Litterbag Placem_Collection'!R193),"")</f>
        <v>6.45</v>
      </c>
      <c r="AI632" s="290">
        <f>IFERROR(AVERAGE('Dry_Litterbag Placem_Collection'!N193,'Dry_Litterbag Placem_Collection'!Q193),"")</f>
        <v>36.349999999999994</v>
      </c>
      <c r="AJ632" s="289">
        <f>INDEX(Coordinates!$B$2:$B$197,MATCH(G632,Coordinates!$J$2:$J$197,0))</f>
        <v>-2.278704029</v>
      </c>
      <c r="AK632" s="289">
        <f>INDEX(Coordinates!$C$2:$C$197,MATCH(G632,Coordinates!$J$2:$J$197,0))</f>
        <v>34.032182970000001</v>
      </c>
      <c r="AL632" s="289" t="str">
        <f>IF(ISNUMBER(SEARCH("C", 'Dry_Litterbag Placem_Collection'!U193)),"YES","")</f>
        <v/>
      </c>
      <c r="AM632" s="289" t="str">
        <f>IF(ISNUMBER(SEARCH("H", 'Dry_Litterbag Placem_Collection'!U193)),"YES","")</f>
        <v/>
      </c>
      <c r="AN632" s="289" t="str">
        <f>IF(ISNUMBER(SEARCH("R", 'Dry_Litterbag Placem_Collection'!U193)),"YES","")</f>
        <v/>
      </c>
    </row>
    <row r="633" spans="1:40" ht="15" customHeight="1">
      <c r="A633" s="281" t="s">
        <v>2677</v>
      </c>
      <c r="B633" s="282">
        <f>'Dry_Litterbag Placem_Collection'!A194</f>
        <v>192</v>
      </c>
      <c r="C633" s="282" t="str">
        <f>'Dry_Litterbag Placem_Collection'!B194</f>
        <v>Handajega</v>
      </c>
      <c r="D633" s="282" t="s">
        <v>2677</v>
      </c>
      <c r="E633" s="282" t="s">
        <v>2679</v>
      </c>
      <c r="F633" s="282">
        <v>4</v>
      </c>
      <c r="G633" s="283" t="str">
        <f>'Dry_Litterbag Placem_Collection'!C194</f>
        <v>Wet_W4_T8</v>
      </c>
      <c r="H633" s="293" t="s">
        <v>3672</v>
      </c>
      <c r="I633" s="285" t="s">
        <v>1147</v>
      </c>
      <c r="J633" s="282" t="str">
        <f>IF(ISBLANK('Dry_Litterbag Placem_Collection'!L194),"","G"&amp;""&amp;'Dry_Litterbag Placem_Collection'!L194)</f>
        <v/>
      </c>
      <c r="K633" s="286" t="str">
        <f>IFERROR(INDEX('Green_rooibos initial weight'!$C$5:$C$1749,MATCH(J633, 'Green_rooibos initial weight'!$A$5:$A$1749,0)),"")</f>
        <v/>
      </c>
      <c r="L633" s="286" t="str">
        <f t="shared" si="37"/>
        <v/>
      </c>
      <c r="M633" s="291"/>
      <c r="N633" s="291"/>
      <c r="O633" s="286" t="str">
        <f>IF(IFERROR(INDEX('Both teabags AfterDry'!$D$3:$D$900,MATCH(J633,'Both teabags AfterDry'!$A$3:$A$900,0)),"")="","",(IFERROR(INDEX('Both teabags AfterDry'!$D$3:$D$900,MATCH(J633,'Both teabags AfterDry'!$A$3:$A$900,0)),"")))</f>
        <v/>
      </c>
      <c r="P633" s="286" t="str">
        <f t="shared" si="38"/>
        <v/>
      </c>
      <c r="Q633" s="291"/>
      <c r="R633" s="291"/>
      <c r="S633" s="287">
        <f>'Dry_Litterbag Placem_Collection'!E194</f>
        <v>0</v>
      </c>
      <c r="T633" s="287" t="str">
        <f>IF('Dry_Litterbag Placem_Collection'!G194="","",'Dry_Litterbag Placem_Collection'!G194)</f>
        <v/>
      </c>
      <c r="U633" s="288" t="str">
        <f t="shared" si="36"/>
        <v/>
      </c>
      <c r="V633" s="286" t="str">
        <f t="shared" si="39"/>
        <v/>
      </c>
      <c r="W633" s="286"/>
      <c r="X633" s="289" t="str">
        <f>IFERROR(INDEX(Rainfall_Dry!$O$2:$O$217,MATCH(B633, Rainfall_Dry!$A$2:$A$217,0)),"")</f>
        <v/>
      </c>
      <c r="Y633" s="270">
        <v>25.96</v>
      </c>
      <c r="Z633" s="270">
        <v>8.9200000000000017</v>
      </c>
      <c r="AA633" s="270">
        <v>65.12</v>
      </c>
      <c r="AB633" s="271" t="s">
        <v>2688</v>
      </c>
      <c r="AC633" s="270">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t="str">
        <f>IFERROR(AVERAGE('Dry_Litterbag Placem_Collection'!O194,'Dry_Litterbag Placem_Collection'!R194),"")</f>
        <v/>
      </c>
      <c r="AI633" s="290" t="str">
        <f>IFERROR(AVERAGE('Dry_Litterbag Placem_Collection'!N194,'Dry_Litterbag Placem_Collection'!Q194),"")</f>
        <v/>
      </c>
      <c r="AJ633" s="289">
        <f>INDEX(Coordinates!$B$2:$B$197,MATCH(G633,Coordinates!$J$2:$J$197,0))</f>
        <v>-2.2789770269999998</v>
      </c>
      <c r="AK633" s="289">
        <f>INDEX(Coordinates!$C$2:$C$197,MATCH(G633,Coordinates!$J$2:$J$197,0))</f>
        <v>34.032051039999999</v>
      </c>
      <c r="AL633" s="289" t="str">
        <f>IF(ISNUMBER(SEARCH("C", 'Dry_Litterbag Placem_Collection'!U194)),"YES","")</f>
        <v/>
      </c>
      <c r="AM633" s="289" t="str">
        <f>IF(ISNUMBER(SEARCH("H", 'Dry_Litterbag Placem_Collection'!U194)),"YES","")</f>
        <v/>
      </c>
      <c r="AN633" s="289" t="str">
        <f>IF(ISNUMBER(SEARCH("R", 'Dry_Litterbag Placem_Collection'!U194)),"YES","")</f>
        <v/>
      </c>
    </row>
    <row r="634" spans="1:40" ht="15" customHeight="1">
      <c r="A634" s="281" t="s">
        <v>2677</v>
      </c>
      <c r="B634" s="282">
        <f>'Dry_Litterbag Placem_Collection'!A195</f>
        <v>193</v>
      </c>
      <c r="C634" s="282" t="str">
        <f>'Dry_Litterbag Placem_Collection'!B195</f>
        <v>Makao</v>
      </c>
      <c r="D634" s="282" t="s">
        <v>2677</v>
      </c>
      <c r="E634" s="282" t="s">
        <v>2527</v>
      </c>
      <c r="F634" s="282">
        <v>4</v>
      </c>
      <c r="G634" s="283" t="str">
        <f>'Dry_Litterbag Placem_Collection'!C195</f>
        <v>Dry_Ag1_CG4</v>
      </c>
      <c r="H634" s="293" t="s">
        <v>3672</v>
      </c>
      <c r="I634" s="285" t="s">
        <v>1147</v>
      </c>
      <c r="J634" s="282" t="str">
        <f>IF(ISBLANK('Dry_Litterbag Placem_Collection'!L195),"","G"&amp;""&amp;'Dry_Litterbag Placem_Collection'!L195)</f>
        <v>G45</v>
      </c>
      <c r="K634" s="286">
        <f>IFERROR(INDEX('Green_rooibos initial weight'!$C$5:$C$1749,MATCH(J634, 'Green_rooibos initial weight'!$A$5:$A$1749,0)),"")</f>
        <v>2.0779999999999998</v>
      </c>
      <c r="L634" s="286">
        <f t="shared" si="37"/>
        <v>1.8281999999999998</v>
      </c>
      <c r="M634" s="291"/>
      <c r="N634" s="291"/>
      <c r="O634" s="286">
        <f>IF(IFERROR(INDEX('Both teabags AfterDry'!$D$3:$D$900,MATCH(J634,'Both teabags AfterDry'!$A$3:$A$900,0)),"")="","",(IFERROR(INDEX('Both teabags AfterDry'!$D$3:$D$900,MATCH(J634,'Both teabags AfterDry'!$A$3:$A$900,0)),"")))</f>
        <v>0.82699999999999996</v>
      </c>
      <c r="P634" s="286">
        <f t="shared" si="38"/>
        <v>0.67639999999999989</v>
      </c>
      <c r="Q634" s="291"/>
      <c r="R634" s="291"/>
      <c r="S634" s="287">
        <f>'Dry_Litterbag Placem_Collection'!E195</f>
        <v>42942</v>
      </c>
      <c r="T634" s="287">
        <f>IF('Dry_Litterbag Placem_Collection'!G195="","",'Dry_Litterbag Placem_Collection'!G195)</f>
        <v>43004</v>
      </c>
      <c r="U634" s="288">
        <f t="shared" si="36"/>
        <v>62</v>
      </c>
      <c r="V634" s="286">
        <f t="shared" si="39"/>
        <v>1.1517999999999999</v>
      </c>
      <c r="W634" s="286"/>
      <c r="X634" s="289">
        <f>IFERROR(INDEX(Rainfall_Dry!$O$2:$O$217,MATCH(B634, Rainfall_Dry!$A$2:$A$217,0)),"")</f>
        <v>171.84818423999999</v>
      </c>
      <c r="Y634" s="270">
        <v>12.565665055683967</v>
      </c>
      <c r="Z634" s="270">
        <v>0.9665896196679955</v>
      </c>
      <c r="AA634" s="270">
        <v>86.467745324648035</v>
      </c>
      <c r="AB634" s="271" t="s">
        <v>2690</v>
      </c>
      <c r="AC634" s="270">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f>IFERROR(AVERAGE('Dry_Litterbag Placem_Collection'!O195,'Dry_Litterbag Placem_Collection'!R195),"")</f>
        <v>5.0999999999999996</v>
      </c>
      <c r="AI634" s="290">
        <f>IFERROR(AVERAGE('Dry_Litterbag Placem_Collection'!N195,'Dry_Litterbag Placem_Collection'!Q195),"")</f>
        <v>28.799999999999997</v>
      </c>
      <c r="AJ634">
        <v>-2.4396949910000001</v>
      </c>
      <c r="AK634">
        <v>34.838574029999997</v>
      </c>
      <c r="AL634" s="289" t="str">
        <f>IF(ISNUMBER(SEARCH("C", 'Dry_Litterbag Placem_Collection'!U195)),"YES","")</f>
        <v/>
      </c>
      <c r="AM634" s="289" t="str">
        <f>IF(ISNUMBER(SEARCH("H", 'Dry_Litterbag Placem_Collection'!U195)),"YES","")</f>
        <v/>
      </c>
      <c r="AN634" s="289" t="str">
        <f>IF(ISNUMBER(SEARCH("R", 'Dry_Litterbag Placem_Collection'!U195)),"YES","")</f>
        <v>YES</v>
      </c>
    </row>
    <row r="635" spans="1:40" ht="15" customHeight="1">
      <c r="A635" s="281" t="s">
        <v>2677</v>
      </c>
      <c r="B635" s="282">
        <f>'Dry_Litterbag Placem_Collection'!A196</f>
        <v>194</v>
      </c>
      <c r="C635" s="282" t="str">
        <f>'Dry_Litterbag Placem_Collection'!B196</f>
        <v>Makao</v>
      </c>
      <c r="D635" s="282" t="s">
        <v>2677</v>
      </c>
      <c r="E635" s="282" t="s">
        <v>2527</v>
      </c>
      <c r="F635" s="282">
        <v>3</v>
      </c>
      <c r="G635" s="283" t="str">
        <f>'Dry_Litterbag Placem_Collection'!C196</f>
        <v>Dry_Ag2_CG3</v>
      </c>
      <c r="H635" s="293" t="s">
        <v>3672</v>
      </c>
      <c r="I635" s="285" t="s">
        <v>1147</v>
      </c>
      <c r="J635" s="282" t="str">
        <f>IF(ISBLANK('Dry_Litterbag Placem_Collection'!L196),"","G"&amp;""&amp;'Dry_Litterbag Placem_Collection'!L196)</f>
        <v>G90</v>
      </c>
      <c r="K635" s="286">
        <f>IFERROR(INDEX('Green_rooibos initial weight'!$C$5:$C$1749,MATCH(J635, 'Green_rooibos initial weight'!$A$5:$A$1749,0)),"")</f>
        <v>2.0409999999999999</v>
      </c>
      <c r="L635" s="286">
        <f t="shared" si="37"/>
        <v>1.7911999999999999</v>
      </c>
      <c r="M635" s="291"/>
      <c r="N635" s="291"/>
      <c r="O635" s="286">
        <f>IF(IFERROR(INDEX('Both teabags AfterDry'!$D$3:$D$900,MATCH(J635,'Both teabags AfterDry'!$A$3:$A$900,0)),"")="","",(IFERROR(INDEX('Both teabags AfterDry'!$D$3:$D$900,MATCH(J635,'Both teabags AfterDry'!$A$3:$A$900,0)),"")))</f>
        <v>0.74199999999999999</v>
      </c>
      <c r="P635" s="286">
        <f t="shared" si="38"/>
        <v>0.59139999999999993</v>
      </c>
      <c r="Q635" s="291"/>
      <c r="R635" s="291"/>
      <c r="S635" s="287">
        <f>'Dry_Litterbag Placem_Collection'!E196</f>
        <v>42942</v>
      </c>
      <c r="T635" s="287">
        <f>IF('Dry_Litterbag Placem_Collection'!G196="","",'Dry_Litterbag Placem_Collection'!G196)</f>
        <v>43004</v>
      </c>
      <c r="U635" s="288">
        <f t="shared" si="36"/>
        <v>62</v>
      </c>
      <c r="V635" s="286">
        <f t="shared" si="39"/>
        <v>1.1998</v>
      </c>
      <c r="W635" s="286"/>
      <c r="X635" s="289">
        <f>IFERROR(INDEX(Rainfall_Dry!$O$2:$O$217,MATCH(B635, Rainfall_Dry!$A$2:$A$217,0)),"")</f>
        <v>171.84818423999999</v>
      </c>
      <c r="Y635" s="270">
        <v>21.13063730679653</v>
      </c>
      <c r="Z635" s="270">
        <v>3.0912555579081076</v>
      </c>
      <c r="AA635" s="270">
        <v>75.778107135295357</v>
      </c>
      <c r="AB635" s="271" t="s">
        <v>2688</v>
      </c>
      <c r="AC635" s="270">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f>IFERROR(AVERAGE('Dry_Litterbag Placem_Collection'!O196,'Dry_Litterbag Placem_Collection'!R196),"")</f>
        <v>5.4</v>
      </c>
      <c r="AI635" s="290">
        <f>IFERROR(AVERAGE('Dry_Litterbag Placem_Collection'!N196,'Dry_Litterbag Placem_Collection'!Q196),"")</f>
        <v>30.849999999999998</v>
      </c>
      <c r="AJ635">
        <v>-2.4395990190000001</v>
      </c>
      <c r="AK635">
        <v>34.838418959999998</v>
      </c>
      <c r="AL635" s="289" t="str">
        <f>IF(ISNUMBER(SEARCH("C", 'Dry_Litterbag Placem_Collection'!U196)),"YES","")</f>
        <v/>
      </c>
      <c r="AM635" s="289" t="str">
        <f>IF(ISNUMBER(SEARCH("H", 'Dry_Litterbag Placem_Collection'!U196)),"YES","")</f>
        <v/>
      </c>
      <c r="AN635" s="289" t="str">
        <f>IF(ISNUMBER(SEARCH("R", 'Dry_Litterbag Placem_Collection'!U196)),"YES","")</f>
        <v>YES</v>
      </c>
    </row>
    <row r="636" spans="1:40" ht="15" customHeight="1">
      <c r="A636" s="281" t="s">
        <v>2677</v>
      </c>
      <c r="B636" s="282">
        <f>'Dry_Litterbag Placem_Collection'!A197</f>
        <v>195</v>
      </c>
      <c r="C636" s="282" t="str">
        <f>'Dry_Litterbag Placem_Collection'!B197</f>
        <v>Makao</v>
      </c>
      <c r="D636" s="282" t="s">
        <v>2677</v>
      </c>
      <c r="E636" s="282" t="s">
        <v>2527</v>
      </c>
      <c r="F636" s="282">
        <v>2</v>
      </c>
      <c r="G636" s="283" t="str">
        <f>'Dry_Litterbag Placem_Collection'!C197</f>
        <v>Dry_Ag3_CG2</v>
      </c>
      <c r="H636" s="293" t="s">
        <v>3672</v>
      </c>
      <c r="I636" s="285" t="s">
        <v>1147</v>
      </c>
      <c r="J636" s="282" t="str">
        <f>IF(ISBLANK('Dry_Litterbag Placem_Collection'!L197),"","G"&amp;""&amp;'Dry_Litterbag Placem_Collection'!L197)</f>
        <v>G338</v>
      </c>
      <c r="K636" s="286">
        <f>IFERROR(INDEX('Green_rooibos initial weight'!$C$5:$C$1749,MATCH(J636, 'Green_rooibos initial weight'!$A$5:$A$1749,0)),"")</f>
        <v>1.946</v>
      </c>
      <c r="L636" s="286">
        <f t="shared" si="37"/>
        <v>1.6961999999999999</v>
      </c>
      <c r="M636" s="291"/>
      <c r="N636" s="291"/>
      <c r="O636" s="286">
        <f>IF(IFERROR(INDEX('Both teabags AfterDry'!$D$3:$D$900,MATCH(J636,'Both teabags AfterDry'!$A$3:$A$900,0)),"")="","",(IFERROR(INDEX('Both teabags AfterDry'!$D$3:$D$900,MATCH(J636,'Both teabags AfterDry'!$A$3:$A$900,0)),"")))</f>
        <v>0.83299999999999996</v>
      </c>
      <c r="P636" s="286">
        <f t="shared" si="38"/>
        <v>0.6823999999999999</v>
      </c>
      <c r="Q636" s="291"/>
      <c r="R636" s="291"/>
      <c r="S636" s="287">
        <f>'Dry_Litterbag Placem_Collection'!E197</f>
        <v>42942</v>
      </c>
      <c r="T636" s="287">
        <f>IF('Dry_Litterbag Placem_Collection'!G197="","",'Dry_Litterbag Placem_Collection'!G197)</f>
        <v>43004</v>
      </c>
      <c r="U636" s="288">
        <f t="shared" si="36"/>
        <v>62</v>
      </c>
      <c r="V636" s="286">
        <f t="shared" si="39"/>
        <v>1.0138</v>
      </c>
      <c r="W636" s="286"/>
      <c r="X636" s="289">
        <f>IFERROR(INDEX(Rainfall_Dry!$O$2:$O$217,MATCH(B636, Rainfall_Dry!$A$2:$A$217,0)),"")</f>
        <v>171.84818423999999</v>
      </c>
      <c r="Y636" s="270">
        <v>54.080969906906262</v>
      </c>
      <c r="Z636" s="270">
        <v>21.264484651351896</v>
      </c>
      <c r="AA636" s="270">
        <v>24.654545441741845</v>
      </c>
      <c r="AB636" s="271" t="s">
        <v>2691</v>
      </c>
      <c r="AC636" s="270">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f>IFERROR(AVERAGE('Dry_Litterbag Placem_Collection'!O197,'Dry_Litterbag Placem_Collection'!R197),"")</f>
        <v>11.4</v>
      </c>
      <c r="AI636" s="290">
        <f>IFERROR(AVERAGE('Dry_Litterbag Placem_Collection'!N197,'Dry_Litterbag Placem_Collection'!Q197),"")</f>
        <v>28.1</v>
      </c>
      <c r="AJ636">
        <v>-2.4396450349999999</v>
      </c>
      <c r="AK636">
        <v>34.83836599</v>
      </c>
      <c r="AL636" s="289" t="str">
        <f>IF(ISNUMBER(SEARCH("C", 'Dry_Litterbag Placem_Collection'!U197)),"YES","")</f>
        <v/>
      </c>
      <c r="AM636" s="289" t="str">
        <f>IF(ISNUMBER(SEARCH("H", 'Dry_Litterbag Placem_Collection'!U197)),"YES","")</f>
        <v/>
      </c>
      <c r="AN636" s="289" t="str">
        <f>IF(ISNUMBER(SEARCH("R", 'Dry_Litterbag Placem_Collection'!U197)),"YES","")</f>
        <v>YES</v>
      </c>
    </row>
    <row r="637" spans="1:40" ht="15" customHeight="1">
      <c r="A637" s="281" t="s">
        <v>2677</v>
      </c>
      <c r="B637" s="282">
        <f>'Dry_Litterbag Placem_Collection'!A198</f>
        <v>196</v>
      </c>
      <c r="C637" s="282" t="str">
        <f>'Dry_Litterbag Placem_Collection'!B198</f>
        <v>Makao</v>
      </c>
      <c r="D637" s="282" t="s">
        <v>2677</v>
      </c>
      <c r="E637" s="282" t="s">
        <v>2527</v>
      </c>
      <c r="F637" s="282">
        <v>1</v>
      </c>
      <c r="G637" s="283" t="str">
        <f>'Dry_Litterbag Placem_Collection'!C198</f>
        <v>Dry_Ag4_CG1</v>
      </c>
      <c r="H637" s="293" t="s">
        <v>3672</v>
      </c>
      <c r="I637" s="285" t="s">
        <v>1147</v>
      </c>
      <c r="J637" s="282" t="str">
        <f>IF(ISBLANK('Dry_Litterbag Placem_Collection'!L198),"","G"&amp;""&amp;'Dry_Litterbag Placem_Collection'!L198)</f>
        <v>G243</v>
      </c>
      <c r="K637" s="286">
        <f>IFERROR(INDEX('Green_rooibos initial weight'!$C$5:$C$1749,MATCH(J637, 'Green_rooibos initial weight'!$A$5:$A$1749,0)),"")</f>
        <v>2.13</v>
      </c>
      <c r="L637" s="286">
        <f t="shared" si="37"/>
        <v>1.8801999999999999</v>
      </c>
      <c r="M637" s="291"/>
      <c r="N637" s="291"/>
      <c r="O637" s="286">
        <f>IF(IFERROR(INDEX('Both teabags AfterDry'!$D$3:$D$900,MATCH(J637,'Both teabags AfterDry'!$A$3:$A$900,0)),"")="","",(IFERROR(INDEX('Both teabags AfterDry'!$D$3:$D$900,MATCH(J637,'Both teabags AfterDry'!$A$3:$A$900,0)),"")))</f>
        <v>1.04</v>
      </c>
      <c r="P637" s="286">
        <f t="shared" si="38"/>
        <v>0.88939999999999997</v>
      </c>
      <c r="Q637" s="291"/>
      <c r="R637" s="291"/>
      <c r="S637" s="287">
        <f>'Dry_Litterbag Placem_Collection'!E198</f>
        <v>42942</v>
      </c>
      <c r="T637" s="287">
        <f>IF('Dry_Litterbag Placem_Collection'!G198="","",'Dry_Litterbag Placem_Collection'!G198)</f>
        <v>43004</v>
      </c>
      <c r="U637" s="288">
        <f t="shared" si="36"/>
        <v>62</v>
      </c>
      <c r="V637" s="286">
        <f t="shared" si="39"/>
        <v>0.9907999999999999</v>
      </c>
      <c r="W637" s="286"/>
      <c r="X637" s="289">
        <f>IFERROR(INDEX(Rainfall_Dry!$O$2:$O$217,MATCH(B637, Rainfall_Dry!$A$2:$A$217,0)),"")</f>
        <v>171.84818423999999</v>
      </c>
      <c r="Y637" s="270">
        <v>51.960000000000008</v>
      </c>
      <c r="Z637" s="270">
        <v>18.919999999999995</v>
      </c>
      <c r="AA637" s="270">
        <v>29.120000000000005</v>
      </c>
      <c r="AB637" s="271" t="s">
        <v>2691</v>
      </c>
      <c r="AC637" s="270">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f>IFERROR(AVERAGE('Dry_Litterbag Placem_Collection'!O198,'Dry_Litterbag Placem_Collection'!R198),"")</f>
        <v>12.45</v>
      </c>
      <c r="AI637" s="290">
        <f>IFERROR(AVERAGE('Dry_Litterbag Placem_Collection'!N198,'Dry_Litterbag Placem_Collection'!Q198),"")</f>
        <v>26.65</v>
      </c>
      <c r="AJ637">
        <v>-2.439403972</v>
      </c>
      <c r="AK637">
        <v>34.838404959999998</v>
      </c>
      <c r="AL637" s="289" t="str">
        <f>IF(ISNUMBER(SEARCH("C", 'Dry_Litterbag Placem_Collection'!U198)),"YES","")</f>
        <v/>
      </c>
      <c r="AM637" s="289" t="str">
        <f>IF(ISNUMBER(SEARCH("H", 'Dry_Litterbag Placem_Collection'!U198)),"YES","")</f>
        <v/>
      </c>
      <c r="AN637" s="289" t="str">
        <f>IF(ISNUMBER(SEARCH("R", 'Dry_Litterbag Placem_Collection'!U198)),"YES","")</f>
        <v>YES</v>
      </c>
    </row>
    <row r="638" spans="1:40" ht="15" customHeight="1">
      <c r="A638" s="281" t="s">
        <v>2677</v>
      </c>
      <c r="B638" s="282">
        <f>'Dry_Litterbag Placem_Collection'!A199</f>
        <v>197</v>
      </c>
      <c r="C638" s="282" t="str">
        <f>'Dry_Litterbag Placem_Collection'!B199</f>
        <v>Makao</v>
      </c>
      <c r="D638" s="282" t="s">
        <v>2677</v>
      </c>
      <c r="E638" s="282" t="s">
        <v>2527</v>
      </c>
      <c r="F638" s="282">
        <v>2</v>
      </c>
      <c r="G638" s="283" t="str">
        <f>'Dry_Litterbag Placem_Collection'!C199</f>
        <v>Dry_P1_CG2</v>
      </c>
      <c r="H638" s="293" t="s">
        <v>3672</v>
      </c>
      <c r="I638" s="285" t="s">
        <v>1147</v>
      </c>
      <c r="J638" s="282" t="str">
        <f>IF(ISBLANK('Dry_Litterbag Placem_Collection'!L199),"","G"&amp;""&amp;'Dry_Litterbag Placem_Collection'!L199)</f>
        <v>G254</v>
      </c>
      <c r="K638" s="286">
        <f>IFERROR(INDEX('Green_rooibos initial weight'!$C$5:$C$1749,MATCH(J638, 'Green_rooibos initial weight'!$A$5:$A$1749,0)),"")</f>
        <v>1.917</v>
      </c>
      <c r="L638" s="286">
        <f t="shared" si="37"/>
        <v>1.6672</v>
      </c>
      <c r="M638" s="291"/>
      <c r="N638" s="291"/>
      <c r="O638" s="286">
        <f>IF(IFERROR(INDEX('Both teabags AfterDry'!$D$3:$D$900,MATCH(J638,'Both teabags AfterDry'!$A$3:$A$900,0)),"")="","",(IFERROR(INDEX('Both teabags AfterDry'!$D$3:$D$900,MATCH(J638,'Both teabags AfterDry'!$A$3:$A$900,0)),"")))</f>
        <v>0.82399999999999995</v>
      </c>
      <c r="P638" s="286">
        <f t="shared" si="38"/>
        <v>0.6734</v>
      </c>
      <c r="Q638" s="291"/>
      <c r="R638" s="291"/>
      <c r="S638" s="287">
        <f>'Dry_Litterbag Placem_Collection'!E199</f>
        <v>42942</v>
      </c>
      <c r="T638" s="287">
        <f>IF('Dry_Litterbag Placem_Collection'!G199="","",'Dry_Litterbag Placem_Collection'!G199)</f>
        <v>43004</v>
      </c>
      <c r="U638" s="288">
        <f t="shared" si="36"/>
        <v>62</v>
      </c>
      <c r="V638" s="286">
        <f t="shared" si="39"/>
        <v>0.99380000000000002</v>
      </c>
      <c r="W638" s="286"/>
      <c r="X638" s="289">
        <f>IFERROR(INDEX(Rainfall_Dry!$O$2:$O$217,MATCH(B638, Rainfall_Dry!$A$2:$A$217,0)),"")</f>
        <v>171.84818423999999</v>
      </c>
      <c r="Y638" s="270">
        <v>23.96</v>
      </c>
      <c r="Z638" s="270">
        <v>0.91999999999999804</v>
      </c>
      <c r="AA638" s="270">
        <v>75.12</v>
      </c>
      <c r="AB638" s="271" t="s">
        <v>2688</v>
      </c>
      <c r="AC638" s="270">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f>IFERROR(AVERAGE('Dry_Litterbag Placem_Collection'!O199,'Dry_Litterbag Placem_Collection'!R199),"")</f>
        <v>6.3000000000000007</v>
      </c>
      <c r="AI638" s="290">
        <f>IFERROR(AVERAGE('Dry_Litterbag Placem_Collection'!N199,'Dry_Litterbag Placem_Collection'!Q199),"")</f>
        <v>29.05</v>
      </c>
      <c r="AJ638">
        <v>-2.4396450349999999</v>
      </c>
      <c r="AK638">
        <v>34.83836599</v>
      </c>
      <c r="AL638" s="289" t="str">
        <f>IF(ISNUMBER(SEARCH("C", 'Dry_Litterbag Placem_Collection'!U199)),"YES","")</f>
        <v/>
      </c>
      <c r="AM638" s="289" t="str">
        <f>IF(ISNUMBER(SEARCH("H", 'Dry_Litterbag Placem_Collection'!U199)),"YES","")</f>
        <v/>
      </c>
      <c r="AN638" s="289" t="str">
        <f>IF(ISNUMBER(SEARCH("R", 'Dry_Litterbag Placem_Collection'!U199)),"YES","")</f>
        <v>YES</v>
      </c>
    </row>
    <row r="639" spans="1:40" ht="15" customHeight="1">
      <c r="A639" s="281" t="s">
        <v>2677</v>
      </c>
      <c r="B639" s="282">
        <f>'Dry_Litterbag Placem_Collection'!A200</f>
        <v>198</v>
      </c>
      <c r="C639" s="282" t="str">
        <f>'Dry_Litterbag Placem_Collection'!B200</f>
        <v>Makao</v>
      </c>
      <c r="D639" s="282" t="s">
        <v>2677</v>
      </c>
      <c r="E639" s="282" t="s">
        <v>2527</v>
      </c>
      <c r="F639" s="282">
        <v>3</v>
      </c>
      <c r="G639" s="283" t="str">
        <f>'Dry_Litterbag Placem_Collection'!C200</f>
        <v>Dry_P2_CG3</v>
      </c>
      <c r="H639" s="293" t="s">
        <v>3672</v>
      </c>
      <c r="I639" s="285" t="s">
        <v>1147</v>
      </c>
      <c r="J639" s="282" t="str">
        <f>IF(ISBLANK('Dry_Litterbag Placem_Collection'!L200),"","G"&amp;""&amp;'Dry_Litterbag Placem_Collection'!L200)</f>
        <v>G780</v>
      </c>
      <c r="K639" s="286">
        <f>IFERROR(INDEX('Green_rooibos initial weight'!$C$5:$C$1749,MATCH(J639, 'Green_rooibos initial weight'!$A$5:$A$1749,0)),"")</f>
        <v>1.962</v>
      </c>
      <c r="L639" s="286">
        <f t="shared" si="37"/>
        <v>1.7121999999999999</v>
      </c>
      <c r="M639" s="291"/>
      <c r="N639" s="291"/>
      <c r="O639" s="286">
        <f>IF(IFERROR(INDEX('Both teabags AfterDry'!$D$3:$D$900,MATCH(J639,'Both teabags AfterDry'!$A$3:$A$900,0)),"")="","",(IFERROR(INDEX('Both teabags AfterDry'!$D$3:$D$900,MATCH(J639,'Both teabags AfterDry'!$A$3:$A$900,0)),"")))</f>
        <v>0.69899999999999995</v>
      </c>
      <c r="P639" s="286">
        <f t="shared" si="38"/>
        <v>0.5484</v>
      </c>
      <c r="Q639" s="291"/>
      <c r="R639" s="291"/>
      <c r="S639" s="287">
        <f>'Dry_Litterbag Placem_Collection'!E200</f>
        <v>42942</v>
      </c>
      <c r="T639" s="287">
        <f>IF('Dry_Litterbag Placem_Collection'!G200="","",'Dry_Litterbag Placem_Collection'!G200)</f>
        <v>43004</v>
      </c>
      <c r="U639" s="288">
        <f t="shared" si="36"/>
        <v>62</v>
      </c>
      <c r="V639" s="286">
        <f t="shared" si="39"/>
        <v>1.1637999999999999</v>
      </c>
      <c r="W639" s="286"/>
      <c r="X639" s="289">
        <f>IFERROR(INDEX(Rainfall_Dry!$O$2:$O$217,MATCH(B639, Rainfall_Dry!$A$2:$A$217,0)),"")</f>
        <v>171.84818423999999</v>
      </c>
      <c r="Y639" s="270">
        <v>19.96</v>
      </c>
      <c r="Z639" s="270">
        <v>4.9199999999999982</v>
      </c>
      <c r="AA639" s="270">
        <v>75.12</v>
      </c>
      <c r="AB639" s="271" t="s">
        <v>2689</v>
      </c>
      <c r="AC639" s="270">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f>IFERROR(AVERAGE('Dry_Litterbag Placem_Collection'!O200,'Dry_Litterbag Placem_Collection'!R200),"")</f>
        <v>4.8499999999999996</v>
      </c>
      <c r="AI639" s="290">
        <f>IFERROR(AVERAGE('Dry_Litterbag Placem_Collection'!N200,'Dry_Litterbag Placem_Collection'!Q200),"")</f>
        <v>30.25</v>
      </c>
      <c r="AJ639">
        <v>-2.4395990190000001</v>
      </c>
      <c r="AK639">
        <v>34.838418959999998</v>
      </c>
      <c r="AL639" s="289" t="str">
        <f>IF(ISNUMBER(SEARCH("C", 'Dry_Litterbag Placem_Collection'!U200)),"YES","")</f>
        <v/>
      </c>
      <c r="AM639" s="289" t="str">
        <f>IF(ISNUMBER(SEARCH("H", 'Dry_Litterbag Placem_Collection'!U200)),"YES","")</f>
        <v/>
      </c>
      <c r="AN639" s="289" t="str">
        <f>IF(ISNUMBER(SEARCH("R", 'Dry_Litterbag Placem_Collection'!U200)),"YES","")</f>
        <v>YES</v>
      </c>
    </row>
    <row r="640" spans="1:40" ht="15" customHeight="1">
      <c r="A640" s="281" t="s">
        <v>2677</v>
      </c>
      <c r="B640" s="282">
        <f>'Dry_Litterbag Placem_Collection'!A201</f>
        <v>199</v>
      </c>
      <c r="C640" s="282" t="str">
        <f>'Dry_Litterbag Placem_Collection'!B201</f>
        <v>Makao</v>
      </c>
      <c r="D640" s="282" t="s">
        <v>2677</v>
      </c>
      <c r="E640" s="282" t="s">
        <v>2527</v>
      </c>
      <c r="F640" s="282">
        <v>1</v>
      </c>
      <c r="G640" s="283" t="str">
        <f>'Dry_Litterbag Placem_Collection'!C201</f>
        <v>Dry_P3_CG1</v>
      </c>
      <c r="H640" s="293" t="s">
        <v>3672</v>
      </c>
      <c r="I640" s="285" t="s">
        <v>1147</v>
      </c>
      <c r="J640" s="282" t="str">
        <f>IF(ISBLANK('Dry_Litterbag Placem_Collection'!L201),"","G"&amp;""&amp;'Dry_Litterbag Placem_Collection'!L201)</f>
        <v>G182</v>
      </c>
      <c r="K640" s="286">
        <f>IFERROR(INDEX('Green_rooibos initial weight'!$C$5:$C$1749,MATCH(J640, 'Green_rooibos initial weight'!$A$5:$A$1749,0)),"")</f>
        <v>1.8919999999999999</v>
      </c>
      <c r="L640" s="286">
        <f t="shared" si="37"/>
        <v>1.6421999999999999</v>
      </c>
      <c r="M640" s="291"/>
      <c r="N640" s="291"/>
      <c r="O640" s="286">
        <f>IF(IFERROR(INDEX('Both teabags AfterDry'!$D$3:$D$900,MATCH(J640,'Both teabags AfterDry'!$A$3:$A$900,0)),"")="","",(IFERROR(INDEX('Both teabags AfterDry'!$D$3:$D$900,MATCH(J640,'Both teabags AfterDry'!$A$3:$A$900,0)),"")))</f>
        <v>0.62490000000000001</v>
      </c>
      <c r="P640" s="286">
        <f t="shared" si="38"/>
        <v>0.4743</v>
      </c>
      <c r="Q640" s="291"/>
      <c r="R640" s="291"/>
      <c r="S640" s="287">
        <f>'Dry_Litterbag Placem_Collection'!E201</f>
        <v>42942</v>
      </c>
      <c r="T640" s="287">
        <f>IF('Dry_Litterbag Placem_Collection'!G201="","",'Dry_Litterbag Placem_Collection'!G201)</f>
        <v>43004</v>
      </c>
      <c r="U640" s="288">
        <f t="shared" si="36"/>
        <v>62</v>
      </c>
      <c r="V640" s="286">
        <f t="shared" si="39"/>
        <v>1.1678999999999999</v>
      </c>
      <c r="W640" s="286"/>
      <c r="X640" s="289">
        <f>IFERROR(INDEX(Rainfall_Dry!$O$2:$O$217,MATCH(B640, Rainfall_Dry!$A$2:$A$217,0)),"")</f>
        <v>171.84818423999999</v>
      </c>
      <c r="Y640" s="270">
        <v>21.96</v>
      </c>
      <c r="Z640" s="270">
        <v>8.9199999999999982</v>
      </c>
      <c r="AA640" s="270">
        <v>69.12</v>
      </c>
      <c r="AB640" s="271" t="s">
        <v>2688</v>
      </c>
      <c r="AC640" s="270">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f>IFERROR(AVERAGE('Dry_Litterbag Placem_Collection'!O201,'Dry_Litterbag Placem_Collection'!R201),"")</f>
        <v>6.1999999999999993</v>
      </c>
      <c r="AI640" s="290">
        <f>IFERROR(AVERAGE('Dry_Litterbag Placem_Collection'!N201,'Dry_Litterbag Placem_Collection'!Q201),"")</f>
        <v>27.200000000000003</v>
      </c>
      <c r="AJ640">
        <v>-2.439403972</v>
      </c>
      <c r="AK640">
        <v>34.838404959999998</v>
      </c>
      <c r="AL640" s="289" t="str">
        <f>IF(ISNUMBER(SEARCH("C", 'Dry_Litterbag Placem_Collection'!U201)),"YES","")</f>
        <v/>
      </c>
      <c r="AM640" s="289" t="str">
        <f>IF(ISNUMBER(SEARCH("H", 'Dry_Litterbag Placem_Collection'!U201)),"YES","")</f>
        <v/>
      </c>
      <c r="AN640" s="289" t="str">
        <f>IF(ISNUMBER(SEARCH("R", 'Dry_Litterbag Placem_Collection'!U201)),"YES","")</f>
        <v>YES</v>
      </c>
    </row>
    <row r="641" spans="1:40" ht="15" customHeight="1">
      <c r="A641" s="281" t="s">
        <v>2677</v>
      </c>
      <c r="B641" s="282">
        <f>'Dry_Litterbag Placem_Collection'!A202</f>
        <v>200</v>
      </c>
      <c r="C641" s="282" t="str">
        <f>'Dry_Litterbag Placem_Collection'!B202</f>
        <v>Makao</v>
      </c>
      <c r="D641" s="282" t="s">
        <v>2677</v>
      </c>
      <c r="E641" s="282" t="s">
        <v>2527</v>
      </c>
      <c r="F641" s="282">
        <v>4</v>
      </c>
      <c r="G641" s="283" t="str">
        <f>'Dry_Litterbag Placem_Collection'!C202</f>
        <v>Dry_P4_CG4</v>
      </c>
      <c r="H641" s="293" t="s">
        <v>3672</v>
      </c>
      <c r="I641" s="285" t="s">
        <v>1147</v>
      </c>
      <c r="J641" s="282" t="str">
        <f>IF(ISBLANK('Dry_Litterbag Placem_Collection'!L202),"","G"&amp;""&amp;'Dry_Litterbag Placem_Collection'!L202)</f>
        <v>G186</v>
      </c>
      <c r="K641" s="286">
        <f>IFERROR(INDEX('Green_rooibos initial weight'!$C$5:$C$1749,MATCH(J641, 'Green_rooibos initial weight'!$A$5:$A$1749,0)),"")</f>
        <v>2.0419999999999998</v>
      </c>
      <c r="L641" s="286">
        <f t="shared" si="37"/>
        <v>1.7921999999999998</v>
      </c>
      <c r="M641" s="291"/>
      <c r="N641" s="291"/>
      <c r="O641" s="286">
        <f>IF(IFERROR(INDEX('Both teabags AfterDry'!$D$3:$D$900,MATCH(J641,'Both teabags AfterDry'!$A$3:$A$900,0)),"")="","",(IFERROR(INDEX('Both teabags AfterDry'!$D$3:$D$900,MATCH(J641,'Both teabags AfterDry'!$A$3:$A$900,0)),"")))</f>
        <v>0.6643</v>
      </c>
      <c r="P641" s="286">
        <f t="shared" si="38"/>
        <v>0.51370000000000005</v>
      </c>
      <c r="Q641" s="291"/>
      <c r="R641" s="291"/>
      <c r="S641" s="287">
        <f>'Dry_Litterbag Placem_Collection'!E202</f>
        <v>42942</v>
      </c>
      <c r="T641" s="287">
        <f>IF('Dry_Litterbag Placem_Collection'!G202="","",'Dry_Litterbag Placem_Collection'!G202)</f>
        <v>43004</v>
      </c>
      <c r="U641" s="288">
        <f t="shared" si="36"/>
        <v>62</v>
      </c>
      <c r="V641" s="286">
        <f t="shared" si="39"/>
        <v>1.2784999999999997</v>
      </c>
      <c r="W641" s="286"/>
      <c r="X641" s="289">
        <f>IFERROR(INDEX(Rainfall_Dry!$O$2:$O$217,MATCH(B641, Rainfall_Dry!$A$2:$A$217,0)),"")</f>
        <v>171.84818423999999</v>
      </c>
      <c r="Y641" s="270">
        <v>25.96</v>
      </c>
      <c r="Z641" s="270">
        <v>6.9200000000000008</v>
      </c>
      <c r="AA641" s="270">
        <v>67.12</v>
      </c>
      <c r="AB641" s="271" t="s">
        <v>2688</v>
      </c>
      <c r="AC641" s="270">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f>IFERROR(AVERAGE('Dry_Litterbag Placem_Collection'!O202,'Dry_Litterbag Placem_Collection'!R202),"")</f>
        <v>7</v>
      </c>
      <c r="AI641" s="290">
        <f>IFERROR(AVERAGE('Dry_Litterbag Placem_Collection'!N202,'Dry_Litterbag Placem_Collection'!Q202),"")</f>
        <v>32.9</v>
      </c>
      <c r="AJ641">
        <v>-2.4396949910000001</v>
      </c>
      <c r="AK641">
        <v>34.838574029999997</v>
      </c>
      <c r="AL641" s="289" t="str">
        <f>IF(ISNUMBER(SEARCH("C", 'Dry_Litterbag Placem_Collection'!U202)),"YES","")</f>
        <v/>
      </c>
      <c r="AM641" s="289" t="str">
        <f>IF(ISNUMBER(SEARCH("H", 'Dry_Litterbag Placem_Collection'!U202)),"YES","")</f>
        <v/>
      </c>
      <c r="AN641" s="289" t="str">
        <f>IF(ISNUMBER(SEARCH("R", 'Dry_Litterbag Placem_Collection'!U202)),"YES","")</f>
        <v>YES</v>
      </c>
    </row>
    <row r="642" spans="1:40" ht="15" customHeight="1">
      <c r="A642" s="281" t="s">
        <v>2677</v>
      </c>
      <c r="B642" s="282">
        <f>'Dry_Litterbag Placem_Collection'!A203</f>
        <v>201</v>
      </c>
      <c r="C642" s="282" t="str">
        <f>'Dry_Litterbag Placem_Collection'!B203</f>
        <v>Maswa</v>
      </c>
      <c r="D642" s="282" t="s">
        <v>2677</v>
      </c>
      <c r="E642" s="282" t="s">
        <v>2527</v>
      </c>
      <c r="F642" s="282">
        <v>4</v>
      </c>
      <c r="G642" s="283" t="str">
        <f>'Dry_Litterbag Placem_Collection'!C203</f>
        <v>Dry_W3_CG4</v>
      </c>
      <c r="H642" s="293" t="s">
        <v>3672</v>
      </c>
      <c r="I642" s="285" t="s">
        <v>1147</v>
      </c>
      <c r="J642" s="282" t="str">
        <f>IF(ISBLANK('Dry_Litterbag Placem_Collection'!L203),"","G"&amp;""&amp;'Dry_Litterbag Placem_Collection'!L203)</f>
        <v>G315</v>
      </c>
      <c r="K642" s="286">
        <f>IFERROR(INDEX('Green_rooibos initial weight'!$C$5:$C$1749,MATCH(J642, 'Green_rooibos initial weight'!$A$5:$A$1749,0)),"")</f>
        <v>2.0960000000000001</v>
      </c>
      <c r="L642" s="286">
        <f t="shared" si="37"/>
        <v>1.8462000000000001</v>
      </c>
      <c r="M642" s="291"/>
      <c r="N642" s="291"/>
      <c r="O642" s="286">
        <f>IF(IFERROR(INDEX('Both teabags AfterDry'!$D$3:$D$900,MATCH(J642,'Both teabags AfterDry'!$A$3:$A$900,0)),"")="","",(IFERROR(INDEX('Both teabags AfterDry'!$D$3:$D$900,MATCH(J642,'Both teabags AfterDry'!$A$3:$A$900,0)),"")))</f>
        <v>0.84</v>
      </c>
      <c r="P642" s="286">
        <f t="shared" si="38"/>
        <v>0.68940000000000001</v>
      </c>
      <c r="Q642" s="291"/>
      <c r="R642" s="291"/>
      <c r="S642" s="287">
        <f>'Dry_Litterbag Placem_Collection'!E203</f>
        <v>42942</v>
      </c>
      <c r="T642" s="287">
        <f>IF('Dry_Litterbag Placem_Collection'!G203="","",'Dry_Litterbag Placem_Collection'!G203)</f>
        <v>43004</v>
      </c>
      <c r="U642" s="288">
        <f t="shared" ref="U642:U705" si="40">IFERROR(T642-S642,"")</f>
        <v>62</v>
      </c>
      <c r="V642" s="286">
        <f t="shared" si="39"/>
        <v>1.1568000000000001</v>
      </c>
      <c r="W642" s="286"/>
      <c r="X642" s="289">
        <f>IFERROR(INDEX(Rainfall_Dry!$O$2:$O$217,MATCH(B642, Rainfall_Dry!$A$2:$A$217,0)),"")</f>
        <v>171.84818423999999</v>
      </c>
      <c r="Y642" s="270">
        <v>38.691629007962128</v>
      </c>
      <c r="Z642" s="270">
        <v>26.81299763288143</v>
      </c>
      <c r="AA642" s="270">
        <v>34.495373359156439</v>
      </c>
      <c r="AB642" s="271" t="s">
        <v>2693</v>
      </c>
      <c r="AC642" s="270">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f>IFERROR(AVERAGE('Dry_Litterbag Placem_Collection'!O203,'Dry_Litterbag Placem_Collection'!R203),"")</f>
        <v>8.9</v>
      </c>
      <c r="AI642" s="290">
        <f>IFERROR(AVERAGE('Dry_Litterbag Placem_Collection'!N203,'Dry_Litterbag Placem_Collection'!Q203),"")</f>
        <v>29.15</v>
      </c>
      <c r="AJ642">
        <v>-2.4396949910000001</v>
      </c>
      <c r="AK642">
        <v>34.838574029999997</v>
      </c>
      <c r="AL642" s="289" t="str">
        <f>IF(ISNUMBER(SEARCH("C", 'Dry_Litterbag Placem_Collection'!U203)),"YES","")</f>
        <v/>
      </c>
      <c r="AM642" s="289" t="str">
        <f>IF(ISNUMBER(SEARCH("H", 'Dry_Litterbag Placem_Collection'!U203)),"YES","")</f>
        <v/>
      </c>
      <c r="AN642" s="289" t="str">
        <f>IF(ISNUMBER(SEARCH("R", 'Dry_Litterbag Placem_Collection'!U203)),"YES","")</f>
        <v>YES</v>
      </c>
    </row>
    <row r="643" spans="1:40" ht="15" customHeight="1">
      <c r="A643" s="281" t="s">
        <v>2677</v>
      </c>
      <c r="B643" s="282">
        <f>'Dry_Litterbag Placem_Collection'!A204</f>
        <v>202</v>
      </c>
      <c r="C643" s="282" t="str">
        <f>'Dry_Litterbag Placem_Collection'!B204</f>
        <v>Maswa</v>
      </c>
      <c r="D643" s="282" t="s">
        <v>2677</v>
      </c>
      <c r="E643" s="282" t="s">
        <v>2527</v>
      </c>
      <c r="F643" s="282">
        <v>1</v>
      </c>
      <c r="G643" s="283" t="str">
        <f>'Dry_Litterbag Placem_Collection'!C204</f>
        <v>Dry_W2_CG1</v>
      </c>
      <c r="H643" s="293" t="s">
        <v>3672</v>
      </c>
      <c r="I643" s="285" t="s">
        <v>1147</v>
      </c>
      <c r="J643" s="282" t="str">
        <f>IF(ISBLANK('Dry_Litterbag Placem_Collection'!L204),"","G"&amp;""&amp;'Dry_Litterbag Placem_Collection'!L204)</f>
        <v>G147</v>
      </c>
      <c r="K643" s="286">
        <f>IFERROR(INDEX('Green_rooibos initial weight'!$C$5:$C$1749,MATCH(J643, 'Green_rooibos initial weight'!$A$5:$A$1749,0)),"")</f>
        <v>2.0369999999999999</v>
      </c>
      <c r="L643" s="286">
        <f t="shared" ref="L643:L706" si="41">IFERROR(K643-($BG$7+$BG$8),"")</f>
        <v>1.7871999999999999</v>
      </c>
      <c r="M643" s="291"/>
      <c r="N643" s="291"/>
      <c r="O643" s="286">
        <f>IF(IFERROR(INDEX('Both teabags AfterDry'!$D$3:$D$900,MATCH(J643,'Both teabags AfterDry'!$A$3:$A$900,0)),"")="","",(IFERROR(INDEX('Both teabags AfterDry'!$D$3:$D$900,MATCH(J643,'Both teabags AfterDry'!$A$3:$A$900,0)),"")))</f>
        <v>0.71709999999999996</v>
      </c>
      <c r="P643" s="286">
        <f t="shared" ref="P643:P706" si="42">IFERROR(IF(O643&gt;0,O643-($BG$7),""),"")</f>
        <v>0.5665</v>
      </c>
      <c r="Q643" s="291"/>
      <c r="R643" s="291"/>
      <c r="S643" s="287">
        <f>'Dry_Litterbag Placem_Collection'!E204</f>
        <v>42942</v>
      </c>
      <c r="T643" s="287">
        <f>IF('Dry_Litterbag Placem_Collection'!G204="","",'Dry_Litterbag Placem_Collection'!G204)</f>
        <v>43004</v>
      </c>
      <c r="U643" s="288">
        <f t="shared" si="40"/>
        <v>62</v>
      </c>
      <c r="V643" s="286">
        <f t="shared" ref="V643:V706" si="43">IFERROR(L643-P643,"")</f>
        <v>1.2206999999999999</v>
      </c>
      <c r="W643" s="286"/>
      <c r="X643" s="289">
        <f>IFERROR(INDEX(Rainfall_Dry!$O$2:$O$217,MATCH(B643, Rainfall_Dry!$A$2:$A$217,0)),"")</f>
        <v>171.84818423999999</v>
      </c>
      <c r="Y643" s="270">
        <v>45.272914521112256</v>
      </c>
      <c r="Z643" s="270">
        <v>23.604531410916575</v>
      </c>
      <c r="AA643" s="270">
        <v>31.122554067971166</v>
      </c>
      <c r="AB643" s="271" t="s">
        <v>2691</v>
      </c>
      <c r="AC643" s="270">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f>IFERROR(AVERAGE('Dry_Litterbag Placem_Collection'!O204,'Dry_Litterbag Placem_Collection'!R204),"")</f>
        <v>6.3</v>
      </c>
      <c r="AI643" s="290">
        <f>IFERROR(AVERAGE('Dry_Litterbag Placem_Collection'!N204,'Dry_Litterbag Placem_Collection'!Q204),"")</f>
        <v>28.85</v>
      </c>
      <c r="AJ643">
        <v>-2.439403972</v>
      </c>
      <c r="AK643">
        <v>34.838404959999998</v>
      </c>
      <c r="AL643" s="289" t="str">
        <f>IF(ISNUMBER(SEARCH("C", 'Dry_Litterbag Placem_Collection'!U204)),"YES","")</f>
        <v/>
      </c>
      <c r="AM643" s="289" t="str">
        <f>IF(ISNUMBER(SEARCH("H", 'Dry_Litterbag Placem_Collection'!U204)),"YES","")</f>
        <v/>
      </c>
      <c r="AN643" s="289" t="str">
        <f>IF(ISNUMBER(SEARCH("R", 'Dry_Litterbag Placem_Collection'!U204)),"YES","")</f>
        <v>YES</v>
      </c>
    </row>
    <row r="644" spans="1:40" ht="15" customHeight="1">
      <c r="A644" s="281" t="s">
        <v>2677</v>
      </c>
      <c r="B644" s="282">
        <f>'Dry_Litterbag Placem_Collection'!A205</f>
        <v>203</v>
      </c>
      <c r="C644" s="282" t="str">
        <f>'Dry_Litterbag Placem_Collection'!B205</f>
        <v>Maswa</v>
      </c>
      <c r="D644" s="282" t="s">
        <v>2677</v>
      </c>
      <c r="E644" s="282" t="s">
        <v>2527</v>
      </c>
      <c r="F644" s="282">
        <v>2</v>
      </c>
      <c r="G644" s="283" t="str">
        <f>'Dry_Litterbag Placem_Collection'!C205</f>
        <v>Dry_W1_CG2</v>
      </c>
      <c r="H644" s="293" t="s">
        <v>3672</v>
      </c>
      <c r="I644" s="285" t="s">
        <v>1147</v>
      </c>
      <c r="J644" s="282" t="str">
        <f>IF(ISBLANK('Dry_Litterbag Placem_Collection'!L205),"","G"&amp;""&amp;'Dry_Litterbag Placem_Collection'!L205)</f>
        <v>G168</v>
      </c>
      <c r="K644" s="286">
        <f>IFERROR(INDEX('Green_rooibos initial weight'!$C$5:$C$1749,MATCH(J644, 'Green_rooibos initial weight'!$A$5:$A$1749,0)),"")</f>
        <v>2.0499999999999998</v>
      </c>
      <c r="L644" s="286">
        <f t="shared" si="41"/>
        <v>1.8001999999999998</v>
      </c>
      <c r="M644" s="291"/>
      <c r="N644" s="291"/>
      <c r="O644" s="286">
        <f>IF(IFERROR(INDEX('Both teabags AfterDry'!$D$3:$D$900,MATCH(J644,'Both teabags AfterDry'!$A$3:$A$900,0)),"")="","",(IFERROR(INDEX('Both teabags AfterDry'!$D$3:$D$900,MATCH(J644,'Both teabags AfterDry'!$A$3:$A$900,0)),"")))</f>
        <v>0.72609999999999997</v>
      </c>
      <c r="P644" s="286">
        <f t="shared" si="42"/>
        <v>0.5754999999999999</v>
      </c>
      <c r="Q644" s="291"/>
      <c r="R644" s="291"/>
      <c r="S644" s="287">
        <f>'Dry_Litterbag Placem_Collection'!E205</f>
        <v>42942</v>
      </c>
      <c r="T644" s="287">
        <f>IF('Dry_Litterbag Placem_Collection'!G205="","",'Dry_Litterbag Placem_Collection'!G205)</f>
        <v>43004</v>
      </c>
      <c r="U644" s="288">
        <f t="shared" si="40"/>
        <v>62</v>
      </c>
      <c r="V644" s="286">
        <f t="shared" si="43"/>
        <v>1.2246999999999999</v>
      </c>
      <c r="W644" s="286"/>
      <c r="X644" s="289">
        <f>IFERROR(INDEX(Rainfall_Dry!$O$2:$O$217,MATCH(B644, Rainfall_Dry!$A$2:$A$217,0)),"")</f>
        <v>171.84818423999999</v>
      </c>
      <c r="Y644" s="270">
        <v>47.96</v>
      </c>
      <c r="Z644" s="270">
        <v>22.919999999999995</v>
      </c>
      <c r="AA644" s="270">
        <v>29.120000000000012</v>
      </c>
      <c r="AB644" s="271" t="s">
        <v>2691</v>
      </c>
      <c r="AC644" s="270">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f>IFERROR(AVERAGE('Dry_Litterbag Placem_Collection'!O205,'Dry_Litterbag Placem_Collection'!R205),"")</f>
        <v>10.100000000000001</v>
      </c>
      <c r="AI644" s="290">
        <f>IFERROR(AVERAGE('Dry_Litterbag Placem_Collection'!N205,'Dry_Litterbag Placem_Collection'!Q205),"")</f>
        <v>28.299999999999997</v>
      </c>
      <c r="AJ644">
        <v>-2.4396450349999999</v>
      </c>
      <c r="AK644">
        <v>34.83836599</v>
      </c>
      <c r="AL644" s="289" t="str">
        <f>IF(ISNUMBER(SEARCH("C", 'Dry_Litterbag Placem_Collection'!U205)),"YES","")</f>
        <v/>
      </c>
      <c r="AM644" s="289" t="str">
        <f>IF(ISNUMBER(SEARCH("H", 'Dry_Litterbag Placem_Collection'!U205)),"YES","")</f>
        <v/>
      </c>
      <c r="AN644" s="289" t="str">
        <f>IF(ISNUMBER(SEARCH("R", 'Dry_Litterbag Placem_Collection'!U205)),"YES","")</f>
        <v>YES</v>
      </c>
    </row>
    <row r="645" spans="1:40" ht="15" customHeight="1">
      <c r="A645" s="281" t="s">
        <v>2677</v>
      </c>
      <c r="B645" s="282">
        <f>'Dry_Litterbag Placem_Collection'!A206</f>
        <v>204</v>
      </c>
      <c r="C645" s="282" t="str">
        <f>'Dry_Litterbag Placem_Collection'!B206</f>
        <v>Maswa</v>
      </c>
      <c r="D645" s="282" t="s">
        <v>2677</v>
      </c>
      <c r="E645" s="282" t="s">
        <v>2527</v>
      </c>
      <c r="F645" s="282">
        <v>3</v>
      </c>
      <c r="G645" s="283" t="str">
        <f>'Dry_Litterbag Placem_Collection'!C206</f>
        <v>Dry_W4_CG3</v>
      </c>
      <c r="H645" s="293" t="s">
        <v>3672</v>
      </c>
      <c r="I645" s="285" t="s">
        <v>1147</v>
      </c>
      <c r="J645" s="282" t="str">
        <f>IF(ISBLANK('Dry_Litterbag Placem_Collection'!L206),"","G"&amp;""&amp;'Dry_Litterbag Placem_Collection'!L206)</f>
        <v>G672</v>
      </c>
      <c r="K645" s="286">
        <f>IFERROR(INDEX('Green_rooibos initial weight'!$C$5:$C$1749,MATCH(J645, 'Green_rooibos initial weight'!$A$5:$A$1749,0)),"")</f>
        <v>2.0350000000000001</v>
      </c>
      <c r="L645" s="286">
        <f t="shared" si="41"/>
        <v>1.7852000000000001</v>
      </c>
      <c r="M645" s="291"/>
      <c r="N645" s="291"/>
      <c r="O645" s="286">
        <f>IF(IFERROR(INDEX('Both teabags AfterDry'!$D$3:$D$900,MATCH(J645,'Both teabags AfterDry'!$A$3:$A$900,0)),"")="","",(IFERROR(INDEX('Both teabags AfterDry'!$D$3:$D$900,MATCH(J645,'Both teabags AfterDry'!$A$3:$A$900,0)),"")))</f>
        <v>0.75690000000000002</v>
      </c>
      <c r="P645" s="286">
        <f t="shared" si="42"/>
        <v>0.60630000000000006</v>
      </c>
      <c r="Q645" s="291"/>
      <c r="R645" s="291"/>
      <c r="S645" s="287">
        <f>'Dry_Litterbag Placem_Collection'!E206</f>
        <v>42942</v>
      </c>
      <c r="T645" s="287">
        <f>IF('Dry_Litterbag Placem_Collection'!G206="","",'Dry_Litterbag Placem_Collection'!G206)</f>
        <v>43004</v>
      </c>
      <c r="U645" s="288">
        <f t="shared" si="40"/>
        <v>62</v>
      </c>
      <c r="V645" s="286">
        <f t="shared" si="43"/>
        <v>1.1789000000000001</v>
      </c>
      <c r="W645" s="286"/>
      <c r="X645" s="289">
        <f>IFERROR(INDEX(Rainfall_Dry!$O$2:$O$217,MATCH(B645, Rainfall_Dry!$A$2:$A$217,0)),"")</f>
        <v>171.84818423999999</v>
      </c>
      <c r="Y645" s="270">
        <v>28.145762029394</v>
      </c>
      <c r="Z645" s="270">
        <v>25.085564727199518</v>
      </c>
      <c r="AA645" s="270">
        <v>46.768673243406489</v>
      </c>
      <c r="AB645" s="271" t="s">
        <v>2688</v>
      </c>
      <c r="AC645" s="270">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f>IFERROR(AVERAGE('Dry_Litterbag Placem_Collection'!O206,'Dry_Litterbag Placem_Collection'!R206),"")</f>
        <v>8.3500000000000014</v>
      </c>
      <c r="AI645" s="290">
        <f>IFERROR(AVERAGE('Dry_Litterbag Placem_Collection'!N206,'Dry_Litterbag Placem_Collection'!Q206),"")</f>
        <v>27.299999999999997</v>
      </c>
      <c r="AJ645">
        <v>-2.4395990190000001</v>
      </c>
      <c r="AK645">
        <v>34.838418959999998</v>
      </c>
      <c r="AL645" s="289" t="str">
        <f>IF(ISNUMBER(SEARCH("C", 'Dry_Litterbag Placem_Collection'!U206)),"YES","")</f>
        <v/>
      </c>
      <c r="AM645" s="289" t="str">
        <f>IF(ISNUMBER(SEARCH("H", 'Dry_Litterbag Placem_Collection'!U206)),"YES","")</f>
        <v/>
      </c>
      <c r="AN645" s="289" t="str">
        <f>IF(ISNUMBER(SEARCH("R", 'Dry_Litterbag Placem_Collection'!U206)),"YES","")</f>
        <v/>
      </c>
    </row>
    <row r="646" spans="1:40" ht="15" customHeight="1">
      <c r="A646" s="281" t="s">
        <v>2677</v>
      </c>
      <c r="B646" s="282">
        <f>'Dry_Litterbag Placem_Collection'!A207</f>
        <v>205</v>
      </c>
      <c r="C646" s="282" t="str">
        <f>'Dry_Litterbag Placem_Collection'!B207</f>
        <v xml:space="preserve">Mwantimba
</v>
      </c>
      <c r="D646" s="282" t="s">
        <v>2677</v>
      </c>
      <c r="E646" s="282" t="s">
        <v>2527</v>
      </c>
      <c r="F646" s="282">
        <v>2</v>
      </c>
      <c r="G646" s="283" t="str">
        <f>'Dry_Litterbag Placem_Collection'!C207</f>
        <v>Wet_Ag1_CG2</v>
      </c>
      <c r="H646" s="293" t="s">
        <v>3672</v>
      </c>
      <c r="I646" s="285" t="s">
        <v>1147</v>
      </c>
      <c r="J646" s="282" t="str">
        <f>IF(ISBLANK('Dry_Litterbag Placem_Collection'!L207),"","G"&amp;""&amp;'Dry_Litterbag Placem_Collection'!L207)</f>
        <v>G173</v>
      </c>
      <c r="K646" s="286">
        <f>IFERROR(INDEX('Green_rooibos initial weight'!$C$5:$C$1749,MATCH(J646, 'Green_rooibos initial weight'!$A$5:$A$1749,0)),"")</f>
        <v>2.1419999999999999</v>
      </c>
      <c r="L646" s="286">
        <f t="shared" si="41"/>
        <v>1.8921999999999999</v>
      </c>
      <c r="M646" s="291"/>
      <c r="N646" s="291"/>
      <c r="O646" s="286">
        <f>IF(IFERROR(INDEX('Both teabags AfterDry'!$D$3:$D$900,MATCH(J646,'Both teabags AfterDry'!$A$3:$A$900,0)),"")="","",(IFERROR(INDEX('Both teabags AfterDry'!$D$3:$D$900,MATCH(J646,'Both teabags AfterDry'!$A$3:$A$900,0)),"")))</f>
        <v>0.79190000000000005</v>
      </c>
      <c r="P646" s="286">
        <f t="shared" si="42"/>
        <v>0.64129999999999998</v>
      </c>
      <c r="Q646" s="291"/>
      <c r="R646" s="291"/>
      <c r="S646" s="287">
        <f>'Dry_Litterbag Placem_Collection'!E207</f>
        <v>42942</v>
      </c>
      <c r="T646" s="287">
        <f>IF('Dry_Litterbag Placem_Collection'!G207="","",'Dry_Litterbag Placem_Collection'!G207)</f>
        <v>43004</v>
      </c>
      <c r="U646" s="288">
        <f t="shared" si="40"/>
        <v>62</v>
      </c>
      <c r="V646" s="286">
        <f t="shared" si="43"/>
        <v>1.2508999999999999</v>
      </c>
      <c r="W646" s="286"/>
      <c r="X646" s="289">
        <f>IFERROR(INDEX(Rainfall_Dry!$O$2:$O$217,MATCH(B646, Rainfall_Dry!$A$2:$A$217,0)),"")</f>
        <v>171.84818423999999</v>
      </c>
      <c r="Y646" s="270">
        <v>45.96</v>
      </c>
      <c r="Z646" s="270">
        <v>14.920000000000003</v>
      </c>
      <c r="AA646" s="270">
        <v>39.119999999999997</v>
      </c>
      <c r="AB646" s="271" t="s">
        <v>2691</v>
      </c>
      <c r="AC646" s="270">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f>IFERROR(AVERAGE('Dry_Litterbag Placem_Collection'!O207,'Dry_Litterbag Placem_Collection'!R207),"")</f>
        <v>7.9499999999999993</v>
      </c>
      <c r="AI646" s="290">
        <f>IFERROR(AVERAGE('Dry_Litterbag Placem_Collection'!N207,'Dry_Litterbag Placem_Collection'!Q207),"")</f>
        <v>29.05</v>
      </c>
      <c r="AJ646">
        <v>-2.4396450349999999</v>
      </c>
      <c r="AK646">
        <v>34.83836599</v>
      </c>
      <c r="AL646" s="289" t="str">
        <f>IF(ISNUMBER(SEARCH("C", 'Dry_Litterbag Placem_Collection'!U207)),"YES","")</f>
        <v/>
      </c>
      <c r="AM646" s="289" t="str">
        <f>IF(ISNUMBER(SEARCH("H", 'Dry_Litterbag Placem_Collection'!U207)),"YES","")</f>
        <v/>
      </c>
      <c r="AN646" s="289" t="str">
        <f>IF(ISNUMBER(SEARCH("R", 'Dry_Litterbag Placem_Collection'!U207)),"YES","")</f>
        <v>YES</v>
      </c>
    </row>
    <row r="647" spans="1:40" ht="15" customHeight="1">
      <c r="A647" s="281" t="s">
        <v>2677</v>
      </c>
      <c r="B647" s="282">
        <f>'Dry_Litterbag Placem_Collection'!A208</f>
        <v>206</v>
      </c>
      <c r="C647" s="282" t="str">
        <f>'Dry_Litterbag Placem_Collection'!B208</f>
        <v xml:space="preserve">Mwantimba
</v>
      </c>
      <c r="D647" s="282" t="s">
        <v>2677</v>
      </c>
      <c r="E647" s="282" t="s">
        <v>2527</v>
      </c>
      <c r="F647" s="282">
        <v>1</v>
      </c>
      <c r="G647" s="283" t="str">
        <f>'Dry_Litterbag Placem_Collection'!C208</f>
        <v>Wet_Ag2_CG1</v>
      </c>
      <c r="H647" s="293" t="s">
        <v>3672</v>
      </c>
      <c r="I647" s="285" t="s">
        <v>1147</v>
      </c>
      <c r="J647" s="282" t="str">
        <f>IF(ISBLANK('Dry_Litterbag Placem_Collection'!L208),"","G"&amp;""&amp;'Dry_Litterbag Placem_Collection'!L208)</f>
        <v>G262</v>
      </c>
      <c r="K647" s="286">
        <f>IFERROR(INDEX('Green_rooibos initial weight'!$C$5:$C$1749,MATCH(J647, 'Green_rooibos initial weight'!$A$5:$A$1749,0)),"")</f>
        <v>2.012</v>
      </c>
      <c r="L647" s="286">
        <f t="shared" si="41"/>
        <v>1.7622</v>
      </c>
      <c r="M647" s="291"/>
      <c r="N647" s="291"/>
      <c r="O647" s="286">
        <f>IF(IFERROR(INDEX('Both teabags AfterDry'!$D$3:$D$900,MATCH(J647,'Both teabags AfterDry'!$A$3:$A$900,0)),"")="","",(IFERROR(INDEX('Both teabags AfterDry'!$D$3:$D$900,MATCH(J647,'Both teabags AfterDry'!$A$3:$A$900,0)),"")))</f>
        <v>0.59640000000000004</v>
      </c>
      <c r="P647" s="286">
        <f t="shared" si="42"/>
        <v>0.44580000000000003</v>
      </c>
      <c r="Q647" s="291"/>
      <c r="R647" s="291"/>
      <c r="S647" s="287">
        <f>'Dry_Litterbag Placem_Collection'!E208</f>
        <v>42942</v>
      </c>
      <c r="T647" s="287">
        <f>IF('Dry_Litterbag Placem_Collection'!G208="","",'Dry_Litterbag Placem_Collection'!G208)</f>
        <v>43004</v>
      </c>
      <c r="U647" s="288">
        <f t="shared" si="40"/>
        <v>62</v>
      </c>
      <c r="V647" s="286">
        <f t="shared" si="43"/>
        <v>1.3164</v>
      </c>
      <c r="W647" s="286"/>
      <c r="X647" s="289">
        <f>IFERROR(INDEX(Rainfall_Dry!$O$2:$O$217,MATCH(B647, Rainfall_Dry!$A$2:$A$217,0)),"")</f>
        <v>171.84818423999999</v>
      </c>
      <c r="Y647" s="270">
        <v>34.344660194174757</v>
      </c>
      <c r="Z647" s="270">
        <v>19.22727272727273</v>
      </c>
      <c r="AA647" s="270">
        <v>46.428067078552509</v>
      </c>
      <c r="AB647" s="271" t="s">
        <v>2688</v>
      </c>
      <c r="AC647" s="270">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f>IFERROR(AVERAGE('Dry_Litterbag Placem_Collection'!O208,'Dry_Litterbag Placem_Collection'!R208),"")</f>
        <v>6.4</v>
      </c>
      <c r="AI647" s="290">
        <f>IFERROR(AVERAGE('Dry_Litterbag Placem_Collection'!N208,'Dry_Litterbag Placem_Collection'!Q208),"")</f>
        <v>27.799999999999997</v>
      </c>
      <c r="AJ647">
        <v>-2.439403972</v>
      </c>
      <c r="AK647">
        <v>34.838404959999998</v>
      </c>
      <c r="AL647" s="289" t="str">
        <f>IF(ISNUMBER(SEARCH("C", 'Dry_Litterbag Placem_Collection'!U208)),"YES","")</f>
        <v/>
      </c>
      <c r="AM647" s="289" t="str">
        <f>IF(ISNUMBER(SEARCH("H", 'Dry_Litterbag Placem_Collection'!U208)),"YES","")</f>
        <v/>
      </c>
      <c r="AN647" s="289" t="str">
        <f>IF(ISNUMBER(SEARCH("R", 'Dry_Litterbag Placem_Collection'!U208)),"YES","")</f>
        <v>YES</v>
      </c>
    </row>
    <row r="648" spans="1:40" ht="15" customHeight="1">
      <c r="A648" s="281" t="s">
        <v>2677</v>
      </c>
      <c r="B648" s="282">
        <f>'Dry_Litterbag Placem_Collection'!A209</f>
        <v>207</v>
      </c>
      <c r="C648" s="282" t="str">
        <f>'Dry_Litterbag Placem_Collection'!B209</f>
        <v xml:space="preserve">Mwantimba
</v>
      </c>
      <c r="D648" s="282" t="s">
        <v>2677</v>
      </c>
      <c r="E648" s="282" t="s">
        <v>2527</v>
      </c>
      <c r="F648" s="282">
        <v>4</v>
      </c>
      <c r="G648" s="283" t="str">
        <f>'Dry_Litterbag Placem_Collection'!C209</f>
        <v>Wet_Ag3_CG4</v>
      </c>
      <c r="H648" s="293" t="s">
        <v>3672</v>
      </c>
      <c r="I648" s="285" t="s">
        <v>1147</v>
      </c>
      <c r="J648" s="282" t="str">
        <f>IF(ISBLANK('Dry_Litterbag Placem_Collection'!L209),"","G"&amp;""&amp;'Dry_Litterbag Placem_Collection'!L209)</f>
        <v>G230</v>
      </c>
      <c r="K648" s="286">
        <f>IFERROR(INDEX('Green_rooibos initial weight'!$C$5:$C$1749,MATCH(J648, 'Green_rooibos initial weight'!$A$5:$A$1749,0)),"")</f>
        <v>2.0030000000000001</v>
      </c>
      <c r="L648" s="286">
        <f t="shared" si="41"/>
        <v>1.7532000000000001</v>
      </c>
      <c r="M648" s="291"/>
      <c r="N648" s="291"/>
      <c r="O648" s="286">
        <f>IF(IFERROR(INDEX('Both teabags AfterDry'!$D$3:$D$900,MATCH(J648,'Both teabags AfterDry'!$A$3:$A$900,0)),"")="","",(IFERROR(INDEX('Both teabags AfterDry'!$D$3:$D$900,MATCH(J648,'Both teabags AfterDry'!$A$3:$A$900,0)),"")))</f>
        <v>0.73299999999999998</v>
      </c>
      <c r="P648" s="286">
        <f t="shared" si="42"/>
        <v>0.58240000000000003</v>
      </c>
      <c r="Q648" s="291"/>
      <c r="R648" s="291"/>
      <c r="S648" s="287">
        <f>'Dry_Litterbag Placem_Collection'!E209</f>
        <v>42942</v>
      </c>
      <c r="T648" s="287">
        <f>IF('Dry_Litterbag Placem_Collection'!G209="","",'Dry_Litterbag Placem_Collection'!G209)</f>
        <v>43004</v>
      </c>
      <c r="U648" s="288">
        <f t="shared" si="40"/>
        <v>62</v>
      </c>
      <c r="V648" s="286">
        <f t="shared" si="43"/>
        <v>1.1708000000000001</v>
      </c>
      <c r="W648" s="286"/>
      <c r="X648" s="289">
        <f>IFERROR(INDEX(Rainfall_Dry!$O$2:$O$217,MATCH(B648, Rainfall_Dry!$A$2:$A$217,0)),"")</f>
        <v>171.84818423999999</v>
      </c>
      <c r="Y648" s="270">
        <v>27.96</v>
      </c>
      <c r="Z648" s="270">
        <v>4.9200000000000017</v>
      </c>
      <c r="AA648" s="270">
        <v>67.12</v>
      </c>
      <c r="AB648" s="271" t="s">
        <v>2688</v>
      </c>
      <c r="AC648" s="270">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f>IFERROR(AVERAGE('Dry_Litterbag Placem_Collection'!O209,'Dry_Litterbag Placem_Collection'!R209),"")</f>
        <v>4.3</v>
      </c>
      <c r="AI648" s="290">
        <f>IFERROR(AVERAGE('Dry_Litterbag Placem_Collection'!N209,'Dry_Litterbag Placem_Collection'!Q209),"")</f>
        <v>29.6</v>
      </c>
      <c r="AJ648">
        <v>-2.4396949910000001</v>
      </c>
      <c r="AK648">
        <v>34.838574029999997</v>
      </c>
      <c r="AL648" s="289" t="str">
        <f>IF(ISNUMBER(SEARCH("C", 'Dry_Litterbag Placem_Collection'!U209)),"YES","")</f>
        <v/>
      </c>
      <c r="AM648" s="289" t="str">
        <f>IF(ISNUMBER(SEARCH("H", 'Dry_Litterbag Placem_Collection'!U209)),"YES","")</f>
        <v/>
      </c>
      <c r="AN648" s="289" t="str">
        <f>IF(ISNUMBER(SEARCH("R", 'Dry_Litterbag Placem_Collection'!U209)),"YES","")</f>
        <v/>
      </c>
    </row>
    <row r="649" spans="1:40" ht="15" customHeight="1">
      <c r="A649" s="281" t="s">
        <v>2677</v>
      </c>
      <c r="B649" s="282">
        <f>'Dry_Litterbag Placem_Collection'!A210</f>
        <v>208</v>
      </c>
      <c r="C649" s="282" t="str">
        <f>'Dry_Litterbag Placem_Collection'!B210</f>
        <v xml:space="preserve">Mwantimba
</v>
      </c>
      <c r="D649" s="282" t="s">
        <v>2677</v>
      </c>
      <c r="E649" s="282" t="s">
        <v>2527</v>
      </c>
      <c r="F649" s="282">
        <v>3</v>
      </c>
      <c r="G649" s="283" t="str">
        <f>'Dry_Litterbag Placem_Collection'!C210</f>
        <v>Wet_Ag4_CG3</v>
      </c>
      <c r="H649" s="293" t="s">
        <v>3672</v>
      </c>
      <c r="I649" s="285" t="s">
        <v>1147</v>
      </c>
      <c r="J649" s="282" t="str">
        <f>IF(ISBLANK('Dry_Litterbag Placem_Collection'!L210),"","G"&amp;""&amp;'Dry_Litterbag Placem_Collection'!L210)</f>
        <v>G140</v>
      </c>
      <c r="K649" s="286">
        <f>IFERROR(INDEX('Green_rooibos initial weight'!$C$5:$C$1749,MATCH(J649, 'Green_rooibos initial weight'!$A$5:$A$1749,0)),"")</f>
        <v>2.0590000000000002</v>
      </c>
      <c r="L649" s="286">
        <f t="shared" si="41"/>
        <v>1.8092000000000001</v>
      </c>
      <c r="M649" s="291"/>
      <c r="N649" s="291"/>
      <c r="O649" s="286">
        <f>IF(IFERROR(INDEX('Both teabags AfterDry'!$D$3:$D$900,MATCH(J649,'Both teabags AfterDry'!$A$3:$A$900,0)),"")="","",(IFERROR(INDEX('Both teabags AfterDry'!$D$3:$D$900,MATCH(J649,'Both teabags AfterDry'!$A$3:$A$900,0)),"")))</f>
        <v>0.74199999999999999</v>
      </c>
      <c r="P649" s="286">
        <f t="shared" si="42"/>
        <v>0.59139999999999993</v>
      </c>
      <c r="Q649" s="291"/>
      <c r="R649" s="291"/>
      <c r="S649" s="287">
        <f>'Dry_Litterbag Placem_Collection'!E210</f>
        <v>42942</v>
      </c>
      <c r="T649" s="287">
        <f>IF('Dry_Litterbag Placem_Collection'!G210="","",'Dry_Litterbag Placem_Collection'!G210)</f>
        <v>43004</v>
      </c>
      <c r="U649" s="288">
        <f t="shared" si="40"/>
        <v>62</v>
      </c>
      <c r="V649" s="286">
        <f t="shared" si="43"/>
        <v>1.2178000000000002</v>
      </c>
      <c r="W649" s="286"/>
      <c r="X649" s="289">
        <f>IFERROR(INDEX(Rainfall_Dry!$O$2:$O$217,MATCH(B649, Rainfall_Dry!$A$2:$A$217,0)),"")</f>
        <v>171.84818423999999</v>
      </c>
      <c r="Y649" s="270">
        <v>17.96</v>
      </c>
      <c r="Z649" s="270">
        <v>4.9199999999999982</v>
      </c>
      <c r="AA649" s="270">
        <v>77.12</v>
      </c>
      <c r="AB649" s="271" t="s">
        <v>2689</v>
      </c>
      <c r="AC649" s="270">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f>IFERROR(AVERAGE('Dry_Litterbag Placem_Collection'!O210,'Dry_Litterbag Placem_Collection'!R210),"")</f>
        <v>6.2</v>
      </c>
      <c r="AI649" s="290">
        <f>IFERROR(AVERAGE('Dry_Litterbag Placem_Collection'!N210,'Dry_Litterbag Placem_Collection'!Q210),"")</f>
        <v>29.1</v>
      </c>
      <c r="AJ649">
        <v>-2.4395990190000001</v>
      </c>
      <c r="AK649">
        <v>34.838418959999998</v>
      </c>
      <c r="AL649" s="289" t="str">
        <f>IF(ISNUMBER(SEARCH("C", 'Dry_Litterbag Placem_Collection'!U210)),"YES","")</f>
        <v/>
      </c>
      <c r="AM649" s="289" t="str">
        <f>IF(ISNUMBER(SEARCH("H", 'Dry_Litterbag Placem_Collection'!U210)),"YES","")</f>
        <v/>
      </c>
      <c r="AN649" s="289" t="str">
        <f>IF(ISNUMBER(SEARCH("R", 'Dry_Litterbag Placem_Collection'!U210)),"YES","")</f>
        <v>YES</v>
      </c>
    </row>
    <row r="650" spans="1:40" ht="15" customHeight="1">
      <c r="A650" s="281" t="s">
        <v>2677</v>
      </c>
      <c r="B650" s="282">
        <f>'Dry_Litterbag Placem_Collection'!A211</f>
        <v>209</v>
      </c>
      <c r="C650" s="282" t="str">
        <f>'Dry_Litterbag Placem_Collection'!B211</f>
        <v xml:space="preserve">Mwantimba
</v>
      </c>
      <c r="D650" s="282" t="s">
        <v>2677</v>
      </c>
      <c r="E650" s="282" t="s">
        <v>2527</v>
      </c>
      <c r="F650" s="282">
        <v>2</v>
      </c>
      <c r="G650" s="283" t="str">
        <f>'Dry_Litterbag Placem_Collection'!C211</f>
        <v>Wet_P1_CG2</v>
      </c>
      <c r="H650" s="293" t="s">
        <v>3672</v>
      </c>
      <c r="I650" s="285" t="s">
        <v>1147</v>
      </c>
      <c r="J650" s="282" t="str">
        <f>IF(ISBLANK('Dry_Litterbag Placem_Collection'!L211),"","G"&amp;""&amp;'Dry_Litterbag Placem_Collection'!L211)</f>
        <v>G92</v>
      </c>
      <c r="K650" s="286">
        <f>IFERROR(INDEX('Green_rooibos initial weight'!$C$5:$C$1749,MATCH(J650, 'Green_rooibos initial weight'!$A$5:$A$1749,0)),"")</f>
        <v>2.1930000000000001</v>
      </c>
      <c r="L650" s="286">
        <f t="shared" si="41"/>
        <v>1.9432</v>
      </c>
      <c r="M650" s="291"/>
      <c r="N650" s="291"/>
      <c r="O650" s="286">
        <f>IF(IFERROR(INDEX('Both teabags AfterDry'!$D$3:$D$900,MATCH(J650,'Both teabags AfterDry'!$A$3:$A$900,0)),"")="","",(IFERROR(INDEX('Both teabags AfterDry'!$D$3:$D$900,MATCH(J650,'Both teabags AfterDry'!$A$3:$A$900,0)),"")))</f>
        <v>0.73619999999999997</v>
      </c>
      <c r="P650" s="286">
        <f t="shared" si="42"/>
        <v>0.5855999999999999</v>
      </c>
      <c r="Q650" s="291"/>
      <c r="R650" s="291"/>
      <c r="S650" s="287">
        <f>'Dry_Litterbag Placem_Collection'!E211</f>
        <v>42942</v>
      </c>
      <c r="T650" s="287">
        <f>IF('Dry_Litterbag Placem_Collection'!G211="","",'Dry_Litterbag Placem_Collection'!G211)</f>
        <v>43004</v>
      </c>
      <c r="U650" s="288">
        <f t="shared" si="40"/>
        <v>62</v>
      </c>
      <c r="V650" s="286">
        <f t="shared" si="43"/>
        <v>1.3576000000000001</v>
      </c>
      <c r="W650" s="286"/>
      <c r="X650" s="289">
        <f>IFERROR(INDEX(Rainfall_Dry!$O$2:$O$217,MATCH(B650, Rainfall_Dry!$A$2:$A$217,0)),"")</f>
        <v>171.84818423999999</v>
      </c>
      <c r="Y650" s="270">
        <v>31.214836424255054</v>
      </c>
      <c r="Z650" s="270">
        <v>11.377370285476141</v>
      </c>
      <c r="AA650" s="270">
        <v>57.407793290268799</v>
      </c>
      <c r="AB650" s="271" t="s">
        <v>2688</v>
      </c>
      <c r="AC650" s="270">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f>IFERROR(AVERAGE('Dry_Litterbag Placem_Collection'!O211,'Dry_Litterbag Placem_Collection'!R211),"")</f>
        <v>8.6000000000000014</v>
      </c>
      <c r="AI650" s="290">
        <f>IFERROR(AVERAGE('Dry_Litterbag Placem_Collection'!N211,'Dry_Litterbag Placem_Collection'!Q211),"")</f>
        <v>29.6</v>
      </c>
      <c r="AJ650">
        <v>-2.4396450349999999</v>
      </c>
      <c r="AK650">
        <v>34.83836599</v>
      </c>
      <c r="AL650" s="289" t="str">
        <f>IF(ISNUMBER(SEARCH("C", 'Dry_Litterbag Placem_Collection'!U211)),"YES","")</f>
        <v/>
      </c>
      <c r="AM650" s="289" t="str">
        <f>IF(ISNUMBER(SEARCH("H", 'Dry_Litterbag Placem_Collection'!U211)),"YES","")</f>
        <v/>
      </c>
      <c r="AN650" s="289" t="str">
        <f>IF(ISNUMBER(SEARCH("R", 'Dry_Litterbag Placem_Collection'!U211)),"YES","")</f>
        <v>YES</v>
      </c>
    </row>
    <row r="651" spans="1:40" ht="15" customHeight="1">
      <c r="A651" s="281" t="s">
        <v>2677</v>
      </c>
      <c r="B651" s="282">
        <f>'Dry_Litterbag Placem_Collection'!A212</f>
        <v>210</v>
      </c>
      <c r="C651" s="282" t="str">
        <f>'Dry_Litterbag Placem_Collection'!B212</f>
        <v xml:space="preserve">Mwantimba
</v>
      </c>
      <c r="D651" s="282" t="s">
        <v>2677</v>
      </c>
      <c r="E651" s="282" t="s">
        <v>2527</v>
      </c>
      <c r="F651" s="282">
        <v>4</v>
      </c>
      <c r="G651" s="283" t="str">
        <f>'Dry_Litterbag Placem_Collection'!C212</f>
        <v>Wet_P2_CG4</v>
      </c>
      <c r="H651" s="293" t="s">
        <v>3672</v>
      </c>
      <c r="I651" s="285" t="s">
        <v>1147</v>
      </c>
      <c r="J651" s="282" t="str">
        <f>IF(ISBLANK('Dry_Litterbag Placem_Collection'!L212),"","G"&amp;""&amp;'Dry_Litterbag Placem_Collection'!L212)</f>
        <v>G36</v>
      </c>
      <c r="K651" s="286">
        <f>IFERROR(INDEX('Green_rooibos initial weight'!$C$5:$C$1749,MATCH(J651, 'Green_rooibos initial weight'!$A$5:$A$1749,0)),"")</f>
        <v>2.1429999999999998</v>
      </c>
      <c r="L651" s="286">
        <f t="shared" si="41"/>
        <v>1.8931999999999998</v>
      </c>
      <c r="M651" s="291"/>
      <c r="N651" s="291"/>
      <c r="O651" s="286">
        <f>IF(IFERROR(INDEX('Both teabags AfterDry'!$D$3:$D$900,MATCH(J651,'Both teabags AfterDry'!$A$3:$A$900,0)),"")="","",(IFERROR(INDEX('Both teabags AfterDry'!$D$3:$D$900,MATCH(J651,'Both teabags AfterDry'!$A$3:$A$900,0)),"")))</f>
        <v>0.84599999999999997</v>
      </c>
      <c r="P651" s="286">
        <f t="shared" si="42"/>
        <v>0.69540000000000002</v>
      </c>
      <c r="Q651" s="291"/>
      <c r="R651" s="291"/>
      <c r="S651" s="287">
        <f>'Dry_Litterbag Placem_Collection'!E212</f>
        <v>42942</v>
      </c>
      <c r="T651" s="287">
        <f>IF('Dry_Litterbag Placem_Collection'!G212="","",'Dry_Litterbag Placem_Collection'!G212)</f>
        <v>43004</v>
      </c>
      <c r="U651" s="288">
        <f t="shared" si="40"/>
        <v>62</v>
      </c>
      <c r="V651" s="286">
        <f t="shared" si="43"/>
        <v>1.1977999999999998</v>
      </c>
      <c r="W651" s="286"/>
      <c r="X651" s="289">
        <f>IFERROR(INDEX(Rainfall_Dry!$O$2:$O$217,MATCH(B651, Rainfall_Dry!$A$2:$A$217,0)),"")</f>
        <v>171.84818423999999</v>
      </c>
      <c r="Y651" s="270">
        <v>33.96</v>
      </c>
      <c r="Z651" s="270">
        <v>8.9200000000000017</v>
      </c>
      <c r="AA651" s="270">
        <v>57.12</v>
      </c>
      <c r="AB651" s="271" t="s">
        <v>2688</v>
      </c>
      <c r="AC651" s="270">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f>IFERROR(AVERAGE('Dry_Litterbag Placem_Collection'!O212,'Dry_Litterbag Placem_Collection'!R212),"")</f>
        <v>6.1</v>
      </c>
      <c r="AI651" s="290">
        <f>IFERROR(AVERAGE('Dry_Litterbag Placem_Collection'!N212,'Dry_Litterbag Placem_Collection'!Q212),"")</f>
        <v>27.5</v>
      </c>
      <c r="AJ651">
        <v>-2.4396949910000001</v>
      </c>
      <c r="AK651">
        <v>34.838574029999997</v>
      </c>
      <c r="AL651" s="289" t="str">
        <f>IF(ISNUMBER(SEARCH("C", 'Dry_Litterbag Placem_Collection'!U212)),"YES","")</f>
        <v/>
      </c>
      <c r="AM651" s="289" t="str">
        <f>IF(ISNUMBER(SEARCH("H", 'Dry_Litterbag Placem_Collection'!U212)),"YES","")</f>
        <v/>
      </c>
      <c r="AN651" s="289" t="str">
        <f>IF(ISNUMBER(SEARCH("R", 'Dry_Litterbag Placem_Collection'!U212)),"YES","")</f>
        <v/>
      </c>
    </row>
    <row r="652" spans="1:40" ht="15" customHeight="1">
      <c r="A652" s="281" t="s">
        <v>2677</v>
      </c>
      <c r="B652" s="282">
        <f>'Dry_Litterbag Placem_Collection'!A213</f>
        <v>211</v>
      </c>
      <c r="C652" s="282" t="str">
        <f>'Dry_Litterbag Placem_Collection'!B213</f>
        <v xml:space="preserve">Mwantimba
</v>
      </c>
      <c r="D652" s="282" t="s">
        <v>2677</v>
      </c>
      <c r="E652" s="282" t="s">
        <v>2527</v>
      </c>
      <c r="F652" s="282">
        <v>1</v>
      </c>
      <c r="G652" s="283" t="str">
        <f>'Dry_Litterbag Placem_Collection'!C213</f>
        <v>Wet_P3_CG1</v>
      </c>
      <c r="H652" s="293" t="s">
        <v>3672</v>
      </c>
      <c r="I652" s="285" t="s">
        <v>1147</v>
      </c>
      <c r="J652" s="282" t="str">
        <f>IF(ISBLANK('Dry_Litterbag Placem_Collection'!L213),"","G"&amp;""&amp;'Dry_Litterbag Placem_Collection'!L213)</f>
        <v>G434</v>
      </c>
      <c r="K652" s="286">
        <f>IFERROR(INDEX('Green_rooibos initial weight'!$C$5:$C$1749,MATCH(J652, 'Green_rooibos initial weight'!$A$5:$A$1749,0)),"")</f>
        <v>2.0339999999999998</v>
      </c>
      <c r="L652" s="286">
        <f t="shared" si="41"/>
        <v>1.7841999999999998</v>
      </c>
      <c r="M652" s="291"/>
      <c r="N652" s="291"/>
      <c r="O652" s="286">
        <f>IF(IFERROR(INDEX('Both teabags AfterDry'!$D$3:$D$900,MATCH(J652,'Both teabags AfterDry'!$A$3:$A$900,0)),"")="","",(IFERROR(INDEX('Both teabags AfterDry'!$D$3:$D$900,MATCH(J652,'Both teabags AfterDry'!$A$3:$A$900,0)),"")))</f>
        <v>0.74099999999999999</v>
      </c>
      <c r="P652" s="286">
        <f t="shared" si="42"/>
        <v>0.59040000000000004</v>
      </c>
      <c r="Q652" s="291"/>
      <c r="R652" s="291"/>
      <c r="S652" s="287">
        <f>'Dry_Litterbag Placem_Collection'!E213</f>
        <v>42942</v>
      </c>
      <c r="T652" s="287">
        <f>IF('Dry_Litterbag Placem_Collection'!G213="","",'Dry_Litterbag Placem_Collection'!G213)</f>
        <v>43004</v>
      </c>
      <c r="U652" s="288">
        <f t="shared" si="40"/>
        <v>62</v>
      </c>
      <c r="V652" s="286">
        <f t="shared" si="43"/>
        <v>1.1937999999999998</v>
      </c>
      <c r="W652" s="286"/>
      <c r="X652" s="289">
        <f>IFERROR(INDEX(Rainfall_Dry!$O$2:$O$217,MATCH(B652, Rainfall_Dry!$A$2:$A$217,0)),"")</f>
        <v>171.84818423999999</v>
      </c>
      <c r="Y652" s="270">
        <v>39.96</v>
      </c>
      <c r="Z652" s="270">
        <v>12.920000000000002</v>
      </c>
      <c r="AA652" s="270">
        <v>47.12</v>
      </c>
      <c r="AB652" s="271" t="s">
        <v>2692</v>
      </c>
      <c r="AC652" s="270">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f>IFERROR(AVERAGE('Dry_Litterbag Placem_Collection'!O213,'Dry_Litterbag Placem_Collection'!R213),"")</f>
        <v>7.55</v>
      </c>
      <c r="AI652" s="290">
        <f>IFERROR(AVERAGE('Dry_Litterbag Placem_Collection'!N213,'Dry_Litterbag Placem_Collection'!Q213),"")</f>
        <v>28</v>
      </c>
      <c r="AJ652">
        <v>-2.439403972</v>
      </c>
      <c r="AK652">
        <v>34.838404959999998</v>
      </c>
      <c r="AL652" s="289" t="str">
        <f>IF(ISNUMBER(SEARCH("C", 'Dry_Litterbag Placem_Collection'!U213)),"YES","")</f>
        <v/>
      </c>
      <c r="AM652" s="289" t="str">
        <f>IF(ISNUMBER(SEARCH("H", 'Dry_Litterbag Placem_Collection'!U213)),"YES","")</f>
        <v/>
      </c>
      <c r="AN652" s="289" t="str">
        <f>IF(ISNUMBER(SEARCH("R", 'Dry_Litterbag Placem_Collection'!U213)),"YES","")</f>
        <v>YES</v>
      </c>
    </row>
    <row r="653" spans="1:40" ht="15" customHeight="1">
      <c r="A653" s="281" t="s">
        <v>2677</v>
      </c>
      <c r="B653" s="282">
        <f>'Dry_Litterbag Placem_Collection'!A214</f>
        <v>215</v>
      </c>
      <c r="C653" s="282" t="str">
        <f>'Dry_Litterbag Placem_Collection'!B214</f>
        <v xml:space="preserve">Mwantimba
</v>
      </c>
      <c r="D653" s="282" t="s">
        <v>2677</v>
      </c>
      <c r="E653" s="282" t="s">
        <v>2527</v>
      </c>
      <c r="F653" s="282">
        <v>3</v>
      </c>
      <c r="G653" s="283" t="str">
        <f>'Dry_Litterbag Placem_Collection'!C214</f>
        <v>Wet_W3_CG1</v>
      </c>
      <c r="H653" s="293" t="s">
        <v>3672</v>
      </c>
      <c r="I653" s="285" t="s">
        <v>1147</v>
      </c>
      <c r="J653" s="282" t="str">
        <f>IF(ISBLANK('Dry_Litterbag Placem_Collection'!L214),"","G"&amp;""&amp;'Dry_Litterbag Placem_Collection'!L214)</f>
        <v>G56</v>
      </c>
      <c r="K653" s="286">
        <f>IFERROR(INDEX('Green_rooibos initial weight'!$C$5:$C$1749,MATCH(J653, 'Green_rooibos initial weight'!$A$5:$A$1749,0)),"")</f>
        <v>2.02</v>
      </c>
      <c r="L653" s="286">
        <f t="shared" si="41"/>
        <v>1.7702</v>
      </c>
      <c r="M653" s="291"/>
      <c r="N653" s="291"/>
      <c r="O653" s="286">
        <f>IF(IFERROR(INDEX('Both teabags AfterDry'!$D$3:$D$900,MATCH(J653,'Both teabags AfterDry'!$A$3:$A$900,0)),"")="","",(IFERROR(INDEX('Both teabags AfterDry'!$D$3:$D$900,MATCH(J653,'Both teabags AfterDry'!$A$3:$A$900,0)),"")))</f>
        <v>0.7238</v>
      </c>
      <c r="P653" s="286">
        <f t="shared" si="42"/>
        <v>0.57319999999999993</v>
      </c>
      <c r="Q653" s="291"/>
      <c r="R653" s="291"/>
      <c r="S653" s="287">
        <f>'Dry_Litterbag Placem_Collection'!E214</f>
        <v>42942</v>
      </c>
      <c r="T653" s="287">
        <f>IF('Dry_Litterbag Placem_Collection'!G214="","",'Dry_Litterbag Placem_Collection'!G214)</f>
        <v>43004</v>
      </c>
      <c r="U653" s="288">
        <f t="shared" si="40"/>
        <v>62</v>
      </c>
      <c r="V653" s="286">
        <f t="shared" si="43"/>
        <v>1.1970000000000001</v>
      </c>
      <c r="W653" s="286"/>
      <c r="X653" s="289" t="str">
        <f>IFERROR(INDEX(Rainfall_Dry!$O$2:$O$217,MATCH(B653, Rainfall_Dry!$A$2:$A$217,0)),"")</f>
        <v/>
      </c>
      <c r="Y653" s="270">
        <v>27.96</v>
      </c>
      <c r="Z653" s="270">
        <v>4.9200000000000017</v>
      </c>
      <c r="AA653" s="270">
        <v>67.12</v>
      </c>
      <c r="AB653" s="271" t="s">
        <v>2688</v>
      </c>
      <c r="AC653" s="270">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f>IFERROR(AVERAGE('Dry_Litterbag Placem_Collection'!O214,'Dry_Litterbag Placem_Collection'!R214),"")</f>
        <v>4.3</v>
      </c>
      <c r="AI653" s="290">
        <f>IFERROR(AVERAGE('Dry_Litterbag Placem_Collection'!N214,'Dry_Litterbag Placem_Collection'!Q214),"")</f>
        <v>28.75</v>
      </c>
      <c r="AJ653">
        <v>-2.4395990190000001</v>
      </c>
      <c r="AK653">
        <v>34.838418959999998</v>
      </c>
      <c r="AL653" s="289" t="str">
        <f>IF(ISNUMBER(SEARCH("C", 'Dry_Litterbag Placem_Collection'!U214)),"YES","")</f>
        <v/>
      </c>
      <c r="AM653" s="289" t="str">
        <f>IF(ISNUMBER(SEARCH("H", 'Dry_Litterbag Placem_Collection'!U214)),"YES","")</f>
        <v/>
      </c>
      <c r="AN653" s="289" t="str">
        <f>IF(ISNUMBER(SEARCH("R", 'Dry_Litterbag Placem_Collection'!U214)),"YES","")</f>
        <v>YES</v>
      </c>
    </row>
    <row r="654" spans="1:40" ht="15" customHeight="1">
      <c r="A654" s="281" t="s">
        <v>2677</v>
      </c>
      <c r="B654" s="282">
        <f>'Dry_Litterbag Placem_Collection'!A215</f>
        <v>212</v>
      </c>
      <c r="C654" s="282" t="str">
        <f>'Dry_Litterbag Placem_Collection'!B215</f>
        <v xml:space="preserve">Mwantimba
</v>
      </c>
      <c r="D654" s="282" t="s">
        <v>2677</v>
      </c>
      <c r="E654" s="282" t="s">
        <v>2527</v>
      </c>
      <c r="F654" s="282">
        <v>4</v>
      </c>
      <c r="G654" s="283" t="str">
        <f>'Dry_Litterbag Placem_Collection'!C215</f>
        <v>Wet_P4_CG3</v>
      </c>
      <c r="H654" s="293" t="s">
        <v>3672</v>
      </c>
      <c r="I654" s="285" t="s">
        <v>1147</v>
      </c>
      <c r="J654" s="282" t="str">
        <f>IF(ISBLANK('Dry_Litterbag Placem_Collection'!L215),"","G"&amp;""&amp;'Dry_Litterbag Placem_Collection'!L215)</f>
        <v>G363</v>
      </c>
      <c r="K654" s="286">
        <f>IFERROR(INDEX('Green_rooibos initial weight'!$C$5:$C$1749,MATCH(J654, 'Green_rooibos initial weight'!$A$5:$A$1749,0)),"")</f>
        <v>2.02</v>
      </c>
      <c r="L654" s="286">
        <f t="shared" si="41"/>
        <v>1.7702</v>
      </c>
      <c r="M654" s="291"/>
      <c r="N654" s="291"/>
      <c r="O654" s="286">
        <f>IF(IFERROR(INDEX('Both teabags AfterDry'!$D$3:$D$900,MATCH(J654,'Both teabags AfterDry'!$A$3:$A$900,0)),"")="","",(IFERROR(INDEX('Both teabags AfterDry'!$D$3:$D$900,MATCH(J654,'Both teabags AfterDry'!$A$3:$A$900,0)),"")))</f>
        <v>0.753</v>
      </c>
      <c r="P654" s="286">
        <f t="shared" si="42"/>
        <v>0.60240000000000005</v>
      </c>
      <c r="Q654" s="291"/>
      <c r="R654" s="291"/>
      <c r="S654" s="287">
        <f>'Dry_Litterbag Placem_Collection'!E215</f>
        <v>42942</v>
      </c>
      <c r="T654" s="287">
        <f>IF('Dry_Litterbag Placem_Collection'!G215="","",'Dry_Litterbag Placem_Collection'!G215)</f>
        <v>43004</v>
      </c>
      <c r="U654" s="288">
        <f t="shared" si="40"/>
        <v>62</v>
      </c>
      <c r="V654" s="286">
        <f t="shared" si="43"/>
        <v>1.1677999999999999</v>
      </c>
      <c r="W654" s="286"/>
      <c r="X654" s="289">
        <f>IFERROR(INDEX(Rainfall_Dry!$O$2:$O$217,MATCH(B654, Rainfall_Dry!$A$2:$A$217,0)),"")</f>
        <v>171.84818423999999</v>
      </c>
      <c r="Y654" s="270">
        <v>21.96</v>
      </c>
      <c r="Z654" s="270">
        <v>4.9199999999999982</v>
      </c>
      <c r="AA654" s="270">
        <v>73.12</v>
      </c>
      <c r="AB654" s="271" t="s">
        <v>2688</v>
      </c>
      <c r="AC654" s="270">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f>IFERROR(AVERAGE('Dry_Litterbag Placem_Collection'!O215,'Dry_Litterbag Placem_Collection'!R215),"")</f>
        <v>8.1499999999999986</v>
      </c>
      <c r="AI654" s="290">
        <f>IFERROR(AVERAGE('Dry_Litterbag Placem_Collection'!N215,'Dry_Litterbag Placem_Collection'!Q215),"")</f>
        <v>28.25</v>
      </c>
      <c r="AJ654">
        <v>-2.4396949910000001</v>
      </c>
      <c r="AK654">
        <v>34.838574029999997</v>
      </c>
      <c r="AL654" s="289" t="str">
        <f>IF(ISNUMBER(SEARCH("C", 'Dry_Litterbag Placem_Collection'!U215)),"YES","")</f>
        <v/>
      </c>
      <c r="AM654" s="289" t="str">
        <f>IF(ISNUMBER(SEARCH("H", 'Dry_Litterbag Placem_Collection'!U215)),"YES","")</f>
        <v/>
      </c>
      <c r="AN654" s="289" t="str">
        <f>IF(ISNUMBER(SEARCH("R", 'Dry_Litterbag Placem_Collection'!U215)),"YES","")</f>
        <v>YES</v>
      </c>
    </row>
    <row r="655" spans="1:40" ht="15" customHeight="1">
      <c r="A655" s="281" t="s">
        <v>2677</v>
      </c>
      <c r="B655" s="282">
        <f>'Dry_Litterbag Placem_Collection'!A216</f>
        <v>213</v>
      </c>
      <c r="C655" s="282" t="str">
        <f>'Dry_Litterbag Placem_Collection'!B216</f>
        <v>Handajega</v>
      </c>
      <c r="D655" s="282" t="s">
        <v>2677</v>
      </c>
      <c r="E655" s="282" t="s">
        <v>2527</v>
      </c>
      <c r="F655" s="282">
        <v>3</v>
      </c>
      <c r="G655" s="283" t="str">
        <f>'Dry_Litterbag Placem_Collection'!C216</f>
        <v>Wet_W1_CG4</v>
      </c>
      <c r="H655" s="293" t="s">
        <v>3672</v>
      </c>
      <c r="I655" s="285" t="s">
        <v>1147</v>
      </c>
      <c r="J655" s="282" t="str">
        <f>IF(ISBLANK('Dry_Litterbag Placem_Collection'!L216),"","G"&amp;""&amp;'Dry_Litterbag Placem_Collection'!L216)</f>
        <v>G5</v>
      </c>
      <c r="K655" s="286">
        <f>IFERROR(INDEX('Green_rooibos initial weight'!$C$5:$C$1749,MATCH(J655, 'Green_rooibos initial weight'!$A$5:$A$1749,0)),"")</f>
        <v>2.0139999999999998</v>
      </c>
      <c r="L655" s="286">
        <f t="shared" si="41"/>
        <v>1.7641999999999998</v>
      </c>
      <c r="M655" s="291"/>
      <c r="N655" s="291"/>
      <c r="O655" s="286">
        <f>IF(IFERROR(INDEX('Both teabags AfterDry'!$D$3:$D$900,MATCH(J655,'Both teabags AfterDry'!$A$3:$A$900,0)),"")="","",(IFERROR(INDEX('Both teabags AfterDry'!$D$3:$D$900,MATCH(J655,'Both teabags AfterDry'!$A$3:$A$900,0)),"")))</f>
        <v>0.67</v>
      </c>
      <c r="P655" s="286">
        <f t="shared" si="42"/>
        <v>0.51940000000000008</v>
      </c>
      <c r="Q655" s="291"/>
      <c r="R655" s="291"/>
      <c r="S655" s="287">
        <f>'Dry_Litterbag Placem_Collection'!E216</f>
        <v>42942</v>
      </c>
      <c r="T655" s="287">
        <f>IF('Dry_Litterbag Placem_Collection'!G216="","",'Dry_Litterbag Placem_Collection'!G216)</f>
        <v>43004</v>
      </c>
      <c r="U655" s="288">
        <f t="shared" si="40"/>
        <v>62</v>
      </c>
      <c r="V655" s="286">
        <f t="shared" si="43"/>
        <v>1.2447999999999997</v>
      </c>
      <c r="W655" s="286"/>
      <c r="X655" s="289">
        <f>IFERROR(INDEX(Rainfall_Dry!$O$2:$O$217,MATCH(B655, Rainfall_Dry!$A$2:$A$217,0)),"")</f>
        <v>171.84818423999999</v>
      </c>
      <c r="Y655" s="270">
        <v>23.96</v>
      </c>
      <c r="Z655" s="270">
        <v>4.9199999999999982</v>
      </c>
      <c r="AA655" s="270">
        <v>71.12</v>
      </c>
      <c r="AB655" s="271" t="s">
        <v>2688</v>
      </c>
      <c r="AC655" s="270">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f>IFERROR(AVERAGE('Dry_Litterbag Placem_Collection'!O216,'Dry_Litterbag Placem_Collection'!R216),"")</f>
        <v>4.3499999999999996</v>
      </c>
      <c r="AI655" s="290">
        <f>IFERROR(AVERAGE('Dry_Litterbag Placem_Collection'!N216,'Dry_Litterbag Placem_Collection'!Q216),"")</f>
        <v>29.1</v>
      </c>
      <c r="AJ655">
        <v>-2.4396949910000001</v>
      </c>
      <c r="AK655">
        <v>34.838574029999997</v>
      </c>
      <c r="AL655" s="289" t="str">
        <f>IF(ISNUMBER(SEARCH("C", 'Dry_Litterbag Placem_Collection'!U216)),"YES","")</f>
        <v/>
      </c>
      <c r="AM655" s="289" t="str">
        <f>IF(ISNUMBER(SEARCH("H", 'Dry_Litterbag Placem_Collection'!U216)),"YES","")</f>
        <v/>
      </c>
      <c r="AN655" s="289" t="str">
        <f>IF(ISNUMBER(SEARCH("R", 'Dry_Litterbag Placem_Collection'!U216)),"YES","")</f>
        <v/>
      </c>
    </row>
    <row r="656" spans="1:40" ht="15" customHeight="1">
      <c r="A656" s="281" t="s">
        <v>2677</v>
      </c>
      <c r="B656" s="282">
        <f>'Dry_Litterbag Placem_Collection'!A217</f>
        <v>214</v>
      </c>
      <c r="C656" s="282" t="str">
        <f>'Dry_Litterbag Placem_Collection'!B217</f>
        <v>Handajega</v>
      </c>
      <c r="D656" s="282" t="s">
        <v>2677</v>
      </c>
      <c r="E656" s="282" t="s">
        <v>2527</v>
      </c>
      <c r="F656" s="282">
        <v>1</v>
      </c>
      <c r="G656" s="283" t="str">
        <f>'Dry_Litterbag Placem_Collection'!C217</f>
        <v>Wet_W2_CG3</v>
      </c>
      <c r="H656" s="293" t="s">
        <v>3672</v>
      </c>
      <c r="I656" s="285" t="s">
        <v>1147</v>
      </c>
      <c r="J656" s="282" t="str">
        <f>IF(ISBLANK('Dry_Litterbag Placem_Collection'!L217),"","G"&amp;""&amp;'Dry_Litterbag Placem_Collection'!L217)</f>
        <v>G771</v>
      </c>
      <c r="K656" s="286">
        <f>IFERROR(INDEX('Green_rooibos initial weight'!$C$5:$C$1749,MATCH(J656, 'Green_rooibos initial weight'!$A$5:$A$1749,0)),"")</f>
        <v>1.9910000000000001</v>
      </c>
      <c r="L656" s="286">
        <f t="shared" si="41"/>
        <v>1.7412000000000001</v>
      </c>
      <c r="M656" s="291"/>
      <c r="N656" s="291"/>
      <c r="O656" s="286">
        <f>IF(IFERROR(INDEX('Both teabags AfterDry'!$D$3:$D$900,MATCH(J656,'Both teabags AfterDry'!$A$3:$A$900,0)),"")="","",(IFERROR(INDEX('Both teabags AfterDry'!$D$3:$D$900,MATCH(J656,'Both teabags AfterDry'!$A$3:$A$900,0)),"")))</f>
        <v>0.65300000000000002</v>
      </c>
      <c r="P656" s="286">
        <f t="shared" si="42"/>
        <v>0.50239999999999996</v>
      </c>
      <c r="Q656" s="291"/>
      <c r="R656" s="291"/>
      <c r="S656" s="287">
        <f>'Dry_Litterbag Placem_Collection'!E217</f>
        <v>42942</v>
      </c>
      <c r="T656" s="287">
        <f>IF('Dry_Litterbag Placem_Collection'!G217="","",'Dry_Litterbag Placem_Collection'!G217)</f>
        <v>43004</v>
      </c>
      <c r="U656" s="288">
        <f t="shared" si="40"/>
        <v>62</v>
      </c>
      <c r="V656" s="286">
        <f t="shared" si="43"/>
        <v>1.2388000000000001</v>
      </c>
      <c r="W656" s="286"/>
      <c r="X656" s="289">
        <f>IFERROR(INDEX(Rainfall_Dry!$O$2:$O$217,MATCH(B656, Rainfall_Dry!$A$2:$A$217,0)),"")</f>
        <v>171.84818423999999</v>
      </c>
      <c r="Y656" s="270">
        <v>25.96</v>
      </c>
      <c r="Z656" s="270">
        <v>8.9200000000000017</v>
      </c>
      <c r="AA656" s="270">
        <v>65.12</v>
      </c>
      <c r="AB656" s="271" t="s">
        <v>2688</v>
      </c>
      <c r="AC656" s="270">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f>IFERROR(AVERAGE('Dry_Litterbag Placem_Collection'!O217,'Dry_Litterbag Placem_Collection'!R217),"")</f>
        <v>6.3</v>
      </c>
      <c r="AI656" s="290">
        <f>IFERROR(AVERAGE('Dry_Litterbag Placem_Collection'!N217,'Dry_Litterbag Placem_Collection'!Q217),"")</f>
        <v>29.8</v>
      </c>
      <c r="AJ656">
        <v>-2.439403972</v>
      </c>
      <c r="AK656">
        <v>34.838404959999998</v>
      </c>
      <c r="AL656" s="289" t="str">
        <f>IF(ISNUMBER(SEARCH("C", 'Dry_Litterbag Placem_Collection'!U217)),"YES","")</f>
        <v/>
      </c>
      <c r="AM656" s="289" t="str">
        <f>IF(ISNUMBER(SEARCH("H", 'Dry_Litterbag Placem_Collection'!U217)),"YES","")</f>
        <v/>
      </c>
      <c r="AN656" s="289" t="str">
        <f>IF(ISNUMBER(SEARCH("R", 'Dry_Litterbag Placem_Collection'!U217)),"YES","")</f>
        <v>YES</v>
      </c>
    </row>
    <row r="657" spans="1:40" ht="15" customHeight="1">
      <c r="A657" s="281" t="s">
        <v>2677</v>
      </c>
      <c r="B657" s="282">
        <f>'Dry_Litterbag Placem_Collection'!A218</f>
        <v>216</v>
      </c>
      <c r="C657" s="282" t="str">
        <f>'Dry_Litterbag Placem_Collection'!B218</f>
        <v>Handajega</v>
      </c>
      <c r="D657" s="282" t="s">
        <v>2677</v>
      </c>
      <c r="E657" s="282" t="s">
        <v>2527</v>
      </c>
      <c r="F657" s="282">
        <v>2</v>
      </c>
      <c r="G657" s="283" t="str">
        <f>'Dry_Litterbag Placem_Collection'!C218</f>
        <v>Wet_W4_CG2</v>
      </c>
      <c r="H657" s="293" t="s">
        <v>3672</v>
      </c>
      <c r="I657" s="285" t="s">
        <v>1147</v>
      </c>
      <c r="J657" s="282" t="str">
        <f>IF(ISBLANK('Dry_Litterbag Placem_Collection'!L218),"","G"&amp;""&amp;'Dry_Litterbag Placem_Collection'!L218)</f>
        <v>G361</v>
      </c>
      <c r="K657" s="286">
        <f>IFERROR(INDEX('Green_rooibos initial weight'!$C$5:$C$1749,MATCH(J657, 'Green_rooibos initial weight'!$A$5:$A$1749,0)),"")</f>
        <v>2.0590000000000002</v>
      </c>
      <c r="L657" s="286">
        <f t="shared" si="41"/>
        <v>1.8092000000000001</v>
      </c>
      <c r="M657" s="291"/>
      <c r="N657" s="291"/>
      <c r="O657" s="286">
        <f>IF(IFERROR(INDEX('Both teabags AfterDry'!$D$3:$D$900,MATCH(J657,'Both teabags AfterDry'!$A$3:$A$900,0)),"")="","",(IFERROR(INDEX('Both teabags AfterDry'!$D$3:$D$900,MATCH(J657,'Both teabags AfterDry'!$A$3:$A$900,0)),"")))</f>
        <v>0.73499999999999999</v>
      </c>
      <c r="P657" s="286">
        <f t="shared" si="42"/>
        <v>0.58440000000000003</v>
      </c>
      <c r="Q657" s="291"/>
      <c r="R657" s="291"/>
      <c r="S657" s="287">
        <f>'Dry_Litterbag Placem_Collection'!E218</f>
        <v>42942</v>
      </c>
      <c r="T657" s="287">
        <f>IF('Dry_Litterbag Placem_Collection'!G218="","",'Dry_Litterbag Placem_Collection'!G218)</f>
        <v>43004</v>
      </c>
      <c r="U657" s="288">
        <f t="shared" si="40"/>
        <v>62</v>
      </c>
      <c r="V657" s="286">
        <f t="shared" si="43"/>
        <v>1.2248000000000001</v>
      </c>
      <c r="W657" s="286"/>
      <c r="X657" s="289">
        <f>IFERROR(INDEX(Rainfall_Dry!$O$2:$O$217,MATCH(B657, Rainfall_Dry!$A$2:$A$217,0)),"")</f>
        <v>171.84818423999999</v>
      </c>
      <c r="Y657" s="270">
        <v>25.96</v>
      </c>
      <c r="Z657" s="270">
        <v>8.9200000000000017</v>
      </c>
      <c r="AA657" s="270">
        <v>65.12</v>
      </c>
      <c r="AB657" s="271" t="s">
        <v>2688</v>
      </c>
      <c r="AC657" s="270">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f>IFERROR(AVERAGE('Dry_Litterbag Placem_Collection'!O218,'Dry_Litterbag Placem_Collection'!R218),"")</f>
        <v>7.0500000000000007</v>
      </c>
      <c r="AI657" s="290">
        <f>IFERROR(AVERAGE('Dry_Litterbag Placem_Collection'!N218,'Dry_Litterbag Placem_Collection'!Q218),"")</f>
        <v>29.85</v>
      </c>
      <c r="AJ657">
        <v>-2.4396450349999999</v>
      </c>
      <c r="AK657">
        <v>34.83836599</v>
      </c>
      <c r="AL657" s="289" t="str">
        <f>IF(ISNUMBER(SEARCH("C", 'Dry_Litterbag Placem_Collection'!U218)),"YES","")</f>
        <v/>
      </c>
      <c r="AM657" s="289" t="str">
        <f>IF(ISNUMBER(SEARCH("H", 'Dry_Litterbag Placem_Collection'!U218)),"YES","")</f>
        <v/>
      </c>
      <c r="AN657" s="289" t="str">
        <f>IF(ISNUMBER(SEARCH("R", 'Dry_Litterbag Placem_Collection'!U218)),"YES","")</f>
        <v/>
      </c>
    </row>
    <row r="658" spans="1:40" ht="15" customHeight="1">
      <c r="A658" s="281" t="s">
        <v>2677</v>
      </c>
      <c r="B658" s="282">
        <f>'Dry_Litterbag Placem_Collection'!A219</f>
        <v>217</v>
      </c>
      <c r="C658" s="282" t="str">
        <f>'Dry_Litterbag Placem_Collection'!B219</f>
        <v>Seronera</v>
      </c>
      <c r="D658" s="282" t="s">
        <v>2677</v>
      </c>
      <c r="E658" s="282" t="s">
        <v>2527</v>
      </c>
      <c r="F658" s="282">
        <v>1</v>
      </c>
      <c r="G658" s="283" t="str">
        <f>'Dry_Litterbag Placem_Collection'!C219</f>
        <v>Local1_CG1</v>
      </c>
      <c r="H658" s="293" t="s">
        <v>3672</v>
      </c>
      <c r="I658" s="285" t="s">
        <v>1147</v>
      </c>
      <c r="J658" s="282" t="str">
        <f>IF(ISBLANK('Dry_Litterbag Placem_Collection'!L219),"","G"&amp;""&amp;'Dry_Litterbag Placem_Collection'!L219)</f>
        <v>G204</v>
      </c>
      <c r="K658" s="286">
        <f>IFERROR(INDEX('Green_rooibos initial weight'!$C$5:$C$1749,MATCH(J658, 'Green_rooibos initial weight'!$A$5:$A$1749,0)),"")</f>
        <v>2.1970000000000001</v>
      </c>
      <c r="L658" s="286">
        <f t="shared" si="41"/>
        <v>1.9472</v>
      </c>
      <c r="M658" s="291"/>
      <c r="N658" s="291"/>
      <c r="O658" s="286">
        <f>IF(IFERROR(INDEX('Both teabags AfterDry'!$D$3:$D$900,MATCH(J658,'Both teabags AfterDry'!$A$3:$A$900,0)),"")="","",(IFERROR(INDEX('Both teabags AfterDry'!$D$3:$D$900,MATCH(J658,'Both teabags AfterDry'!$A$3:$A$900,0)),"")))</f>
        <v>0.80579999999999996</v>
      </c>
      <c r="P658" s="286">
        <f t="shared" si="42"/>
        <v>0.6552</v>
      </c>
      <c r="Q658" s="291"/>
      <c r="R658" s="291"/>
      <c r="S658" s="287">
        <f>'Dry_Litterbag Placem_Collection'!E219</f>
        <v>42942</v>
      </c>
      <c r="T658" s="287">
        <f>IF('Dry_Litterbag Placem_Collection'!G219="","",'Dry_Litterbag Placem_Collection'!G219)</f>
        <v>43004</v>
      </c>
      <c r="U658" s="288">
        <f t="shared" si="40"/>
        <v>62</v>
      </c>
      <c r="V658" s="286">
        <f t="shared" si="43"/>
        <v>1.292</v>
      </c>
      <c r="W658" s="286"/>
      <c r="X658" s="289">
        <f>IFERROR(INDEX(Rainfall_Dry!$O$2:$O$217,MATCH(B658, Rainfall_Dry!$A$2:$A$217,0)),"")</f>
        <v>171.84818423999999</v>
      </c>
      <c r="Y658" s="270">
        <v>29.076539101497506</v>
      </c>
      <c r="Z658" s="270">
        <v>7.1963394342762079</v>
      </c>
      <c r="AA658" s="270">
        <v>63.727121464226286</v>
      </c>
      <c r="AB658" s="270" t="s">
        <v>2688</v>
      </c>
      <c r="AC658" s="270">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f>IFERROR(AVERAGE('Dry_Litterbag Placem_Collection'!O219,'Dry_Litterbag Placem_Collection'!R219),"")</f>
        <v>7.1999999999999993</v>
      </c>
      <c r="AI658" s="290">
        <f>IFERROR(AVERAGE('Dry_Litterbag Placem_Collection'!N219,'Dry_Litterbag Placem_Collection'!Q219),"")</f>
        <v>31.25</v>
      </c>
      <c r="AJ658">
        <v>-2.439403972</v>
      </c>
      <c r="AK658">
        <v>34.838404959999998</v>
      </c>
      <c r="AL658" s="289" t="str">
        <f>IF(ISNUMBER(SEARCH("C", 'Dry_Litterbag Placem_Collection'!U219)),"YES","")</f>
        <v/>
      </c>
      <c r="AM658" s="289" t="str">
        <f>IF(ISNUMBER(SEARCH("H", 'Dry_Litterbag Placem_Collection'!U219)),"YES","")</f>
        <v/>
      </c>
      <c r="AN658" s="289" t="str">
        <f>IF(ISNUMBER(SEARCH("R", 'Dry_Litterbag Placem_Collection'!U219)),"YES","")</f>
        <v>YES</v>
      </c>
    </row>
    <row r="659" spans="1:40" ht="15" customHeight="1">
      <c r="A659" s="281" t="s">
        <v>2677</v>
      </c>
      <c r="B659" s="282">
        <f>'Dry_Litterbag Placem_Collection'!A220</f>
        <v>218</v>
      </c>
      <c r="C659" s="282" t="str">
        <f>'Dry_Litterbag Placem_Collection'!B220</f>
        <v>Seronera</v>
      </c>
      <c r="D659" s="282" t="s">
        <v>2677</v>
      </c>
      <c r="E659" s="282" t="s">
        <v>2527</v>
      </c>
      <c r="F659" s="282">
        <v>2</v>
      </c>
      <c r="G659" s="283" t="str">
        <f>'Dry_Litterbag Placem_Collection'!C220</f>
        <v>Local2_CG2</v>
      </c>
      <c r="H659" s="293" t="s">
        <v>3672</v>
      </c>
      <c r="I659" s="285" t="s">
        <v>1147</v>
      </c>
      <c r="J659" s="282" t="str">
        <f>IF(ISBLANK('Dry_Litterbag Placem_Collection'!L220),"","G"&amp;""&amp;'Dry_Litterbag Placem_Collection'!L220)</f>
        <v>G170</v>
      </c>
      <c r="K659" s="286">
        <f>IFERROR(INDEX('Green_rooibos initial weight'!$C$5:$C$1749,MATCH(J659, 'Green_rooibos initial weight'!$A$5:$A$1749,0)),"")</f>
        <v>2.0390000000000001</v>
      </c>
      <c r="L659" s="286">
        <f t="shared" si="41"/>
        <v>1.7892000000000001</v>
      </c>
      <c r="M659" s="291"/>
      <c r="N659" s="291"/>
      <c r="O659" s="286">
        <f>IF(IFERROR(INDEX('Both teabags AfterDry'!$D$3:$D$900,MATCH(J659,'Both teabags AfterDry'!$A$3:$A$900,0)),"")="","",(IFERROR(INDEX('Both teabags AfterDry'!$D$3:$D$900,MATCH(J659,'Both teabags AfterDry'!$A$3:$A$900,0)),"")))</f>
        <v>0.66100000000000003</v>
      </c>
      <c r="P659" s="286">
        <f t="shared" si="42"/>
        <v>0.51039999999999996</v>
      </c>
      <c r="Q659" s="291"/>
      <c r="R659" s="291"/>
      <c r="S659" s="287">
        <f>'Dry_Litterbag Placem_Collection'!E220</f>
        <v>42942</v>
      </c>
      <c r="T659" s="287">
        <f>IF('Dry_Litterbag Placem_Collection'!G220="","",'Dry_Litterbag Placem_Collection'!G220)</f>
        <v>43004</v>
      </c>
      <c r="U659" s="288">
        <f t="shared" si="40"/>
        <v>62</v>
      </c>
      <c r="V659" s="286">
        <f t="shared" si="43"/>
        <v>1.2788000000000002</v>
      </c>
      <c r="W659" s="286"/>
      <c r="X659" s="289">
        <f>IFERROR(INDEX(Rainfall_Dry!$O$2:$O$217,MATCH(B659, Rainfall_Dry!$A$2:$A$217,0)),"")</f>
        <v>171.84818423999999</v>
      </c>
      <c r="Y659" s="270">
        <v>21.072635135135137</v>
      </c>
      <c r="Z659" s="270">
        <v>7.3057432432432412</v>
      </c>
      <c r="AA659" s="270">
        <v>71.621621621621614</v>
      </c>
      <c r="AB659" s="270" t="s">
        <v>2688</v>
      </c>
      <c r="AC659" s="270">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f>IFERROR(AVERAGE('Dry_Litterbag Placem_Collection'!O220,'Dry_Litterbag Placem_Collection'!R220),"")</f>
        <v>6.45</v>
      </c>
      <c r="AI659" s="290">
        <f>IFERROR(AVERAGE('Dry_Litterbag Placem_Collection'!N220,'Dry_Litterbag Placem_Collection'!Q220),"")</f>
        <v>29.15</v>
      </c>
      <c r="AJ659">
        <v>-2.4396450349999999</v>
      </c>
      <c r="AK659">
        <v>34.83836599</v>
      </c>
      <c r="AL659" s="289" t="str">
        <f>IF(ISNUMBER(SEARCH("C", 'Dry_Litterbag Placem_Collection'!U220)),"YES","")</f>
        <v/>
      </c>
      <c r="AM659" s="289" t="str">
        <f>IF(ISNUMBER(SEARCH("H", 'Dry_Litterbag Placem_Collection'!U220)),"YES","")</f>
        <v/>
      </c>
      <c r="AN659" s="289" t="str">
        <f>IF(ISNUMBER(SEARCH("R", 'Dry_Litterbag Placem_Collection'!U220)),"YES","")</f>
        <v>YES</v>
      </c>
    </row>
    <row r="660" spans="1:40" ht="15" customHeight="1">
      <c r="A660" s="281" t="s">
        <v>2677</v>
      </c>
      <c r="B660" s="282">
        <f>'Dry_Litterbag Placem_Collection'!A221</f>
        <v>219</v>
      </c>
      <c r="C660" s="282" t="str">
        <f>'Dry_Litterbag Placem_Collection'!B221</f>
        <v>Seronera</v>
      </c>
      <c r="D660" s="282" t="s">
        <v>2677</v>
      </c>
      <c r="E660" s="282" t="s">
        <v>2527</v>
      </c>
      <c r="F660" s="282">
        <v>3</v>
      </c>
      <c r="G660" s="283" t="str">
        <f>'Dry_Litterbag Placem_Collection'!C221</f>
        <v>Local3_CG3</v>
      </c>
      <c r="H660" s="293" t="s">
        <v>3672</v>
      </c>
      <c r="I660" s="285" t="s">
        <v>1147</v>
      </c>
      <c r="J660" s="282" t="str">
        <f>IF(ISBLANK('Dry_Litterbag Placem_Collection'!L221),"","G"&amp;""&amp;'Dry_Litterbag Placem_Collection'!L221)</f>
        <v>G123</v>
      </c>
      <c r="K660" s="286">
        <f>IFERROR(INDEX('Green_rooibos initial weight'!$C$5:$C$1749,MATCH(J660, 'Green_rooibos initial weight'!$A$5:$A$1749,0)),"")</f>
        <v>2.133</v>
      </c>
      <c r="L660" s="286">
        <f t="shared" si="41"/>
        <v>1.8832</v>
      </c>
      <c r="M660" s="291"/>
      <c r="N660" s="291"/>
      <c r="O660" s="286">
        <f>IF(IFERROR(INDEX('Both teabags AfterDry'!$D$3:$D$900,MATCH(J660,'Both teabags AfterDry'!$A$3:$A$900,0)),"")="","",(IFERROR(INDEX('Both teabags AfterDry'!$D$3:$D$900,MATCH(J660,'Both teabags AfterDry'!$A$3:$A$900,0)),"")))</f>
        <v>0.82250000000000001</v>
      </c>
      <c r="P660" s="286">
        <f t="shared" si="42"/>
        <v>0.67189999999999994</v>
      </c>
      <c r="Q660" s="291"/>
      <c r="R660" s="291"/>
      <c r="S660" s="287">
        <f>'Dry_Litterbag Placem_Collection'!E221</f>
        <v>42942</v>
      </c>
      <c r="T660" s="287">
        <f>IF('Dry_Litterbag Placem_Collection'!G221="","",'Dry_Litterbag Placem_Collection'!G221)</f>
        <v>43004</v>
      </c>
      <c r="U660" s="288">
        <f t="shared" si="40"/>
        <v>62</v>
      </c>
      <c r="V660" s="286">
        <f t="shared" si="43"/>
        <v>1.2113</v>
      </c>
      <c r="W660" s="286"/>
      <c r="X660" s="289">
        <f>IFERROR(INDEX(Rainfall_Dry!$O$2:$O$217,MATCH(B660, Rainfall_Dry!$A$2:$A$217,0)),"")</f>
        <v>171.84818423999999</v>
      </c>
      <c r="Y660" s="270">
        <v>21.96</v>
      </c>
      <c r="Z660" s="270">
        <v>4.9199999999999982</v>
      </c>
      <c r="AA660" s="270">
        <v>73.12</v>
      </c>
      <c r="AB660" s="270" t="s">
        <v>2688</v>
      </c>
      <c r="AC660" s="270">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f>IFERROR(AVERAGE('Dry_Litterbag Placem_Collection'!O221,'Dry_Litterbag Placem_Collection'!R221),"")</f>
        <v>5.75</v>
      </c>
      <c r="AI660" s="290">
        <f>IFERROR(AVERAGE('Dry_Litterbag Placem_Collection'!N221,'Dry_Litterbag Placem_Collection'!Q221),"")</f>
        <v>32.75</v>
      </c>
      <c r="AJ660">
        <v>-2.4395990190000001</v>
      </c>
      <c r="AK660">
        <v>34.838418959999998</v>
      </c>
      <c r="AL660" s="289" t="str">
        <f>IF(ISNUMBER(SEARCH("C", 'Dry_Litterbag Placem_Collection'!U221)),"YES","")</f>
        <v/>
      </c>
      <c r="AM660" s="289" t="str">
        <f>IF(ISNUMBER(SEARCH("H", 'Dry_Litterbag Placem_Collection'!U221)),"YES","")</f>
        <v/>
      </c>
      <c r="AN660" s="289" t="str">
        <f>IF(ISNUMBER(SEARCH("R", 'Dry_Litterbag Placem_Collection'!U221)),"YES","")</f>
        <v>YES</v>
      </c>
    </row>
    <row r="661" spans="1:40" ht="15" customHeight="1">
      <c r="A661" s="281" t="s">
        <v>2677</v>
      </c>
      <c r="B661" s="282">
        <f>'Dry_Litterbag Placem_Collection'!A222</f>
        <v>220</v>
      </c>
      <c r="C661" s="282" t="str">
        <f>'Dry_Litterbag Placem_Collection'!B222</f>
        <v>Seronera</v>
      </c>
      <c r="D661" s="282" t="s">
        <v>2677</v>
      </c>
      <c r="E661" s="282" t="s">
        <v>2527</v>
      </c>
      <c r="F661" s="282">
        <v>4</v>
      </c>
      <c r="G661" s="283" t="str">
        <f>'Dry_Litterbag Placem_Collection'!C222</f>
        <v>Local4_CG4</v>
      </c>
      <c r="H661" s="293" t="s">
        <v>3672</v>
      </c>
      <c r="I661" s="285" t="s">
        <v>1147</v>
      </c>
      <c r="J661" s="282" t="str">
        <f>IF(ISBLANK('Dry_Litterbag Placem_Collection'!L222),"","G"&amp;""&amp;'Dry_Litterbag Placem_Collection'!L222)</f>
        <v>G53</v>
      </c>
      <c r="K661" s="286">
        <f>IFERROR(INDEX('Green_rooibos initial weight'!$C$5:$C$1749,MATCH(J661, 'Green_rooibos initial weight'!$A$5:$A$1749,0)),"")</f>
        <v>1.907</v>
      </c>
      <c r="L661" s="286">
        <f t="shared" si="41"/>
        <v>1.6572</v>
      </c>
      <c r="M661" s="291"/>
      <c r="N661" s="291"/>
      <c r="O661" s="286" t="str">
        <f>IF(IFERROR(INDEX('Both teabags AfterDry'!$D$3:$D$900,MATCH(J661,'Both teabags AfterDry'!$A$3:$A$900,0)),"")="","",(IFERROR(INDEX('Both teabags AfterDry'!$D$3:$D$900,MATCH(J661,'Both teabags AfterDry'!$A$3:$A$900,0)),"")))</f>
        <v/>
      </c>
      <c r="P661" s="286" t="str">
        <f t="shared" si="42"/>
        <v/>
      </c>
      <c r="Q661" s="291"/>
      <c r="R661" s="291"/>
      <c r="S661" s="287">
        <f>'Dry_Litterbag Placem_Collection'!E222</f>
        <v>42942</v>
      </c>
      <c r="T661" s="287">
        <f>IF('Dry_Litterbag Placem_Collection'!G222="","",'Dry_Litterbag Placem_Collection'!G222)</f>
        <v>43004</v>
      </c>
      <c r="U661" s="288">
        <f t="shared" si="40"/>
        <v>62</v>
      </c>
      <c r="V661" s="286" t="str">
        <f t="shared" si="43"/>
        <v/>
      </c>
      <c r="W661" s="286"/>
      <c r="X661" s="289">
        <f>IFERROR(INDEX(Rainfall_Dry!$O$2:$O$217,MATCH(B661, Rainfall_Dry!$A$2:$A$217,0)),"")</f>
        <v>171.84818423999999</v>
      </c>
      <c r="Y661" s="270">
        <v>15.960000000000003</v>
      </c>
      <c r="Z661" s="270">
        <v>6.9199999999999982</v>
      </c>
      <c r="AA661" s="270">
        <v>77.11999999999999</v>
      </c>
      <c r="AB661" s="270" t="s">
        <v>2689</v>
      </c>
      <c r="AC661" s="270">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f>IFERROR(AVERAGE('Dry_Litterbag Placem_Collection'!O222,'Dry_Litterbag Placem_Collection'!R222),"")</f>
        <v>5.3</v>
      </c>
      <c r="AI661" s="290">
        <f>IFERROR(AVERAGE('Dry_Litterbag Placem_Collection'!N222,'Dry_Litterbag Placem_Collection'!Q222),"")</f>
        <v>33.65</v>
      </c>
      <c r="AJ661">
        <v>-2.4396949910000001</v>
      </c>
      <c r="AK661">
        <v>34.838574029999997</v>
      </c>
      <c r="AL661" s="289" t="str">
        <f>IF(ISNUMBER(SEARCH("C", 'Dry_Litterbag Placem_Collection'!U222)),"YES","")</f>
        <v/>
      </c>
      <c r="AM661" s="289" t="str">
        <f>IF(ISNUMBER(SEARCH("H", 'Dry_Litterbag Placem_Collection'!U222)),"YES","")</f>
        <v/>
      </c>
      <c r="AN661" s="289" t="str">
        <f>IF(ISNUMBER(SEARCH("R", 'Dry_Litterbag Placem_Collection'!U222)),"YES","")</f>
        <v>YES</v>
      </c>
    </row>
    <row r="662" spans="1:40" ht="15" customHeight="1">
      <c r="A662" s="281" t="s">
        <v>2677</v>
      </c>
      <c r="B662" s="282">
        <f>'Dry_Litterbag Placem_Collection'!A3</f>
        <v>1</v>
      </c>
      <c r="C662" s="282" t="str">
        <f>'Dry_Litterbag Placem_Collection'!B3</f>
        <v>Makao</v>
      </c>
      <c r="D662" s="282" t="s">
        <v>2677</v>
      </c>
      <c r="E662" s="282" t="s">
        <v>2678</v>
      </c>
      <c r="F662" s="282">
        <v>1</v>
      </c>
      <c r="G662" s="283" t="str">
        <f>'Dry_Litterbag Placem_Collection'!C3</f>
        <v>Dry_Ag1_T1</v>
      </c>
      <c r="H662" s="293" t="s">
        <v>3672</v>
      </c>
      <c r="I662" s="294" t="s">
        <v>298</v>
      </c>
      <c r="J662" s="282" t="str">
        <f>IF(ISBLANK('Dry_Litterbag Placem_Collection'!M3),"","R"&amp;""&amp;'Dry_Litterbag Placem_Collection'!M3)</f>
        <v>R204</v>
      </c>
      <c r="K662" s="286">
        <f>IFERROR(INDEX('Green_rooibos initial weight'!$C$5:$C$1749,MATCH(J662, 'Green_rooibos initial weight'!$A$5:$A$1749,0)),"")</f>
        <v>2.2290000000000001</v>
      </c>
      <c r="L662" s="286">
        <f t="shared" si="41"/>
        <v>1.9792000000000001</v>
      </c>
      <c r="M662" s="291"/>
      <c r="N662" s="291"/>
      <c r="O662" s="286">
        <f>IF(IFERROR(INDEX('Both teabags AfterDry'!$D$3:$D$900,MATCH(J662,'Both teabags AfterDry'!$A$3:$A$900,0)),"")="","",(IFERROR(INDEX('Both teabags AfterDry'!$D$3:$D$900,MATCH(J662,'Both teabags AfterDry'!$A$3:$A$900,0)),"")))</f>
        <v>1.8874</v>
      </c>
      <c r="P662" s="286">
        <f t="shared" si="42"/>
        <v>1.7367999999999999</v>
      </c>
      <c r="Q662" s="291"/>
      <c r="R662" s="291"/>
      <c r="S662" s="287">
        <f>'Dry_Litterbag Placem_Collection'!E3</f>
        <v>42938</v>
      </c>
      <c r="T662" s="287">
        <f>IF('Dry_Litterbag Placem_Collection'!G3="","",'Dry_Litterbag Placem_Collection'!G3)</f>
        <v>43007</v>
      </c>
      <c r="U662" s="288">
        <f t="shared" si="40"/>
        <v>69</v>
      </c>
      <c r="V662" s="286">
        <f t="shared" si="43"/>
        <v>0.24240000000000017</v>
      </c>
      <c r="W662" s="286"/>
      <c r="X662" s="289">
        <f>IFERROR(INDEX(Rainfall_Dry!$O$2:$O$217,MATCH(B662, Rainfall_Dry!$A$2:$A$217,0)),"")</f>
        <v>6.900000125</v>
      </c>
      <c r="Y662" s="270">
        <v>12.565665055683967</v>
      </c>
      <c r="Z662" s="270">
        <v>0.9665896196679955</v>
      </c>
      <c r="AA662" s="270">
        <v>86.467745324648035</v>
      </c>
      <c r="AB662" s="271" t="s">
        <v>2690</v>
      </c>
      <c r="AC662" s="270">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IFERROR(AVERAGE('Dry_Litterbag Placem_Collection'!O3,'Dry_Litterbag Placem_Collection'!R3),"")</f>
        <v>3.8</v>
      </c>
      <c r="AI662" s="290">
        <f>IFERROR(AVERAGE('Dry_Litterbag Placem_Collection'!N3,'Dry_Litterbag Placem_Collection'!Q3),"")</f>
        <v>26.9</v>
      </c>
      <c r="AJ662" s="289">
        <f>INDEX(Coordinates!$B$2:$B$197,MATCH(G662,Coordinates!$J$2:$J$197,0))</f>
        <v>-3.3978609999999998</v>
      </c>
      <c r="AK662" s="289">
        <f>INDEX(Coordinates!$C$2:$C$197,MATCH(G662,Coordinates!$J$2:$J$197,0))</f>
        <v>34.837608000000003</v>
      </c>
      <c r="AL662" s="289" t="str">
        <f>IF(ISNUMBER(SEARCH("C", 'Dry_Litterbag Placem_Collection'!V3)),"YES","")</f>
        <v/>
      </c>
      <c r="AM662" s="289" t="str">
        <f>IF(ISNUMBER(SEARCH("H", 'Dry_Litterbag Placem_Collection'!V3)),"YES","")</f>
        <v/>
      </c>
      <c r="AN662" s="289" t="str">
        <f>IF(ISNUMBER(SEARCH("R", 'Dry_Litterbag Placem_Collection'!V3)),"YES","")</f>
        <v/>
      </c>
    </row>
    <row r="663" spans="1:40" ht="15" customHeight="1">
      <c r="A663" s="281" t="s">
        <v>2677</v>
      </c>
      <c r="B663" s="282">
        <f>'Dry_Litterbag Placem_Collection'!A4</f>
        <v>2</v>
      </c>
      <c r="C663" s="282" t="str">
        <f>'Dry_Litterbag Placem_Collection'!B4</f>
        <v>Makao</v>
      </c>
      <c r="D663" s="282" t="s">
        <v>2677</v>
      </c>
      <c r="E663" s="282" t="s">
        <v>2678</v>
      </c>
      <c r="F663" s="282">
        <v>1</v>
      </c>
      <c r="G663" s="283" t="str">
        <f>'Dry_Litterbag Placem_Collection'!C4</f>
        <v>Dry_Ag1_T2</v>
      </c>
      <c r="H663" s="293" t="s">
        <v>3672</v>
      </c>
      <c r="I663" s="294" t="s">
        <v>298</v>
      </c>
      <c r="J663" s="282" t="str">
        <f>IF(ISBLANK('Dry_Litterbag Placem_Collection'!M4),"","R"&amp;""&amp;'Dry_Litterbag Placem_Collection'!M4)</f>
        <v/>
      </c>
      <c r="K663" s="286" t="str">
        <f>IFERROR(INDEX('Green_rooibos initial weight'!$C$5:$C$1749,MATCH(J663, 'Green_rooibos initial weight'!$A$5:$A$1749,0)),"")</f>
        <v/>
      </c>
      <c r="L663" s="286" t="str">
        <f t="shared" si="41"/>
        <v/>
      </c>
      <c r="M663" s="291"/>
      <c r="N663" s="291"/>
      <c r="O663" s="286" t="str">
        <f>IF(IFERROR(INDEX('Both teabags AfterDry'!$D$3:$D$900,MATCH(J663,'Both teabags AfterDry'!$A$3:$A$900,0)),"")="","",(IFERROR(INDEX('Both teabags AfterDry'!$D$3:$D$900,MATCH(J663,'Both teabags AfterDry'!$A$3:$A$900,0)),"")))</f>
        <v/>
      </c>
      <c r="P663" s="286" t="str">
        <f t="shared" si="42"/>
        <v/>
      </c>
      <c r="Q663" s="291"/>
      <c r="R663" s="291"/>
      <c r="S663" s="287">
        <f>'Dry_Litterbag Placem_Collection'!E4</f>
        <v>0</v>
      </c>
      <c r="T663" s="287" t="str">
        <f>IF('Dry_Litterbag Placem_Collection'!G4="","",'Dry_Litterbag Placem_Collection'!G4)</f>
        <v/>
      </c>
      <c r="U663" s="288" t="str">
        <f t="shared" si="40"/>
        <v/>
      </c>
      <c r="V663" s="286" t="str">
        <f t="shared" si="43"/>
        <v/>
      </c>
      <c r="W663" s="286"/>
      <c r="X663" s="289" t="str">
        <f>IFERROR(INDEX(Rainfall_Dry!$O$2:$O$217,MATCH(B663, Rainfall_Dry!$A$2:$A$217,0)),"")</f>
        <v/>
      </c>
      <c r="Y663" s="270">
        <v>12.565665055683967</v>
      </c>
      <c r="Z663" s="270">
        <v>0.9665896196679955</v>
      </c>
      <c r="AA663" s="270">
        <v>86.467745324648035</v>
      </c>
      <c r="AB663" s="271" t="s">
        <v>2690</v>
      </c>
      <c r="AC663" s="270">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t="str">
        <f>IFERROR(AVERAGE('Dry_Litterbag Placem_Collection'!O4,'Dry_Litterbag Placem_Collection'!R4),"")</f>
        <v/>
      </c>
      <c r="AI663" s="290" t="str">
        <f>IFERROR(AVERAGE('Dry_Litterbag Placem_Collection'!N4,'Dry_Litterbag Placem_Collection'!Q4),"")</f>
        <v/>
      </c>
      <c r="AJ663" s="289">
        <f>INDEX(Coordinates!$B$2:$B$197,MATCH(G663,Coordinates!$J$2:$J$197,0))</f>
        <v>-3.397879042</v>
      </c>
      <c r="AK663" s="289">
        <f>INDEX(Coordinates!$C$2:$C$197,MATCH(G663,Coordinates!$J$2:$J$197,0))</f>
        <v>34.837536010000001</v>
      </c>
      <c r="AL663" s="289" t="str">
        <f>IF(ISNUMBER(SEARCH("C", 'Dry_Litterbag Placem_Collection'!V4)),"YES","")</f>
        <v/>
      </c>
      <c r="AM663" s="289" t="str">
        <f>IF(ISNUMBER(SEARCH("H", 'Dry_Litterbag Placem_Collection'!V4)),"YES","")</f>
        <v/>
      </c>
      <c r="AN663" s="289" t="str">
        <f>IF(ISNUMBER(SEARCH("R", 'Dry_Litterbag Placem_Collection'!V4)),"YES","")</f>
        <v/>
      </c>
    </row>
    <row r="664" spans="1:40" ht="15" customHeight="1">
      <c r="A664" s="281" t="s">
        <v>2677</v>
      </c>
      <c r="B664" s="282">
        <f>'Dry_Litterbag Placem_Collection'!A5</f>
        <v>3</v>
      </c>
      <c r="C664" s="282" t="str">
        <f>'Dry_Litterbag Placem_Collection'!B5</f>
        <v>Makao</v>
      </c>
      <c r="D664" s="282" t="s">
        <v>2677</v>
      </c>
      <c r="E664" s="282" t="s">
        <v>2678</v>
      </c>
      <c r="F664" s="282">
        <v>1</v>
      </c>
      <c r="G664" s="283" t="str">
        <f>'Dry_Litterbag Placem_Collection'!C5</f>
        <v>Dry_Ag1_T3</v>
      </c>
      <c r="H664" s="293" t="s">
        <v>3672</v>
      </c>
      <c r="I664" s="294" t="s">
        <v>298</v>
      </c>
      <c r="J664" s="282" t="str">
        <f>IF(ISBLANK('Dry_Litterbag Placem_Collection'!M5),"","R"&amp;""&amp;'Dry_Litterbag Placem_Collection'!M5)</f>
        <v>R283</v>
      </c>
      <c r="K664" s="286">
        <f>IFERROR(INDEX('Green_rooibos initial weight'!$C$5:$C$1749,MATCH(J664, 'Green_rooibos initial weight'!$A$5:$A$1749,0)),"")</f>
        <v>2.21</v>
      </c>
      <c r="L664" s="286">
        <f t="shared" si="41"/>
        <v>1.9601999999999999</v>
      </c>
      <c r="M664" s="291"/>
      <c r="N664" s="291"/>
      <c r="O664" s="286">
        <f>IF(IFERROR(INDEX('Both teabags AfterDry'!$D$3:$D$900,MATCH(J664,'Both teabags AfterDry'!$A$3:$A$900,0)),"")="","",(IFERROR(INDEX('Both teabags AfterDry'!$D$3:$D$900,MATCH(J664,'Both teabags AfterDry'!$A$3:$A$900,0)),"")))</f>
        <v>1.9180999999999999</v>
      </c>
      <c r="P664" s="286">
        <f t="shared" si="42"/>
        <v>1.7674999999999998</v>
      </c>
      <c r="Q664" s="291"/>
      <c r="R664" s="291"/>
      <c r="S664" s="287">
        <f>'Dry_Litterbag Placem_Collection'!E5</f>
        <v>42938</v>
      </c>
      <c r="T664" s="287">
        <f>IF('Dry_Litterbag Placem_Collection'!G5="","",'Dry_Litterbag Placem_Collection'!G5)</f>
        <v>43007</v>
      </c>
      <c r="U664" s="288">
        <f t="shared" si="40"/>
        <v>69</v>
      </c>
      <c r="V664" s="286">
        <f t="shared" si="43"/>
        <v>0.19270000000000009</v>
      </c>
      <c r="W664" s="286"/>
      <c r="X664" s="289">
        <f>IFERROR(INDEX(Rainfall_Dry!$O$2:$O$217,MATCH(B664, Rainfall_Dry!$A$2:$A$217,0)),"")</f>
        <v>6.900000125</v>
      </c>
      <c r="Y664" s="270">
        <v>12.565665055683967</v>
      </c>
      <c r="Z664" s="270">
        <v>0.9665896196679955</v>
      </c>
      <c r="AA664" s="270">
        <v>86.467745324648035</v>
      </c>
      <c r="AB664" s="271" t="s">
        <v>2690</v>
      </c>
      <c r="AC664" s="270">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IFERROR(AVERAGE('Dry_Litterbag Placem_Collection'!O5,'Dry_Litterbag Placem_Collection'!R5),"")</f>
        <v>3.3</v>
      </c>
      <c r="AI664" s="290">
        <f>IFERROR(AVERAGE('Dry_Litterbag Placem_Collection'!N5,'Dry_Litterbag Placem_Collection'!Q5),"")</f>
        <v>25</v>
      </c>
      <c r="AJ664" s="289">
        <f>INDEX(Coordinates!$B$2:$B$197,MATCH(G664,Coordinates!$J$2:$J$197,0))</f>
        <v>-3.3978739999999998</v>
      </c>
      <c r="AK664" s="289">
        <f>INDEX(Coordinates!$C$2:$C$197,MATCH(G664,Coordinates!$J$2:$J$197,0))</f>
        <v>34.837578999999998</v>
      </c>
      <c r="AL664" s="289" t="str">
        <f>IF(ISNUMBER(SEARCH("C", 'Dry_Litterbag Placem_Collection'!V5)),"YES","")</f>
        <v/>
      </c>
      <c r="AM664" s="289" t="str">
        <f>IF(ISNUMBER(SEARCH("H", 'Dry_Litterbag Placem_Collection'!V5)),"YES","")</f>
        <v/>
      </c>
      <c r="AN664" s="289" t="str">
        <f>IF(ISNUMBER(SEARCH("R", 'Dry_Litterbag Placem_Collection'!V5)),"YES","")</f>
        <v/>
      </c>
    </row>
    <row r="665" spans="1:40" ht="15" customHeight="1">
      <c r="A665" s="281" t="s">
        <v>2677</v>
      </c>
      <c r="B665" s="282">
        <f>'Dry_Litterbag Placem_Collection'!A6</f>
        <v>4</v>
      </c>
      <c r="C665" s="282" t="str">
        <f>'Dry_Litterbag Placem_Collection'!B6</f>
        <v>Makao</v>
      </c>
      <c r="D665" s="282" t="s">
        <v>2677</v>
      </c>
      <c r="E665" s="282" t="s">
        <v>2678</v>
      </c>
      <c r="F665" s="282">
        <v>1</v>
      </c>
      <c r="G665" s="283" t="str">
        <f>'Dry_Litterbag Placem_Collection'!C6</f>
        <v>Dry_Ag1_T4</v>
      </c>
      <c r="H665" s="293" t="s">
        <v>3672</v>
      </c>
      <c r="I665" s="294" t="s">
        <v>298</v>
      </c>
      <c r="J665" s="282" t="str">
        <f>IF(ISBLANK('Dry_Litterbag Placem_Collection'!M6),"","R"&amp;""&amp;'Dry_Litterbag Placem_Collection'!M6)</f>
        <v>R298</v>
      </c>
      <c r="K665" s="286">
        <f>IFERROR(INDEX('Green_rooibos initial weight'!$C$5:$C$1749,MATCH(J665, 'Green_rooibos initial weight'!$A$5:$A$1749,0)),"")</f>
        <v>2.2229999999999999</v>
      </c>
      <c r="L665" s="286">
        <f t="shared" si="41"/>
        <v>1.9731999999999998</v>
      </c>
      <c r="M665" s="291"/>
      <c r="N665" s="291"/>
      <c r="O665" s="286">
        <f>IF(IFERROR(INDEX('Both teabags AfterDry'!$D$3:$D$900,MATCH(J665,'Both teabags AfterDry'!$A$3:$A$900,0)),"")="","",(IFERROR(INDEX('Both teabags AfterDry'!$D$3:$D$900,MATCH(J665,'Both teabags AfterDry'!$A$3:$A$900,0)),"")))</f>
        <v>1.9487000000000001</v>
      </c>
      <c r="P665" s="286">
        <f t="shared" si="42"/>
        <v>1.7981</v>
      </c>
      <c r="Q665" s="291"/>
      <c r="R665" s="291"/>
      <c r="S665" s="287">
        <f>'Dry_Litterbag Placem_Collection'!E6</f>
        <v>42938</v>
      </c>
      <c r="T665" s="287">
        <f>IF('Dry_Litterbag Placem_Collection'!G6="","",'Dry_Litterbag Placem_Collection'!G6)</f>
        <v>43007</v>
      </c>
      <c r="U665" s="288">
        <f t="shared" si="40"/>
        <v>69</v>
      </c>
      <c r="V665" s="286">
        <f t="shared" si="43"/>
        <v>0.17509999999999981</v>
      </c>
      <c r="W665" s="286"/>
      <c r="X665" s="289">
        <f>IFERROR(INDEX(Rainfall_Dry!$O$2:$O$217,MATCH(B665, Rainfall_Dry!$A$2:$A$217,0)),"")</f>
        <v>6.900000125</v>
      </c>
      <c r="Y665" s="270">
        <v>12.565665055683967</v>
      </c>
      <c r="Z665" s="270">
        <v>0.9665896196679955</v>
      </c>
      <c r="AA665" s="270">
        <v>86.467745324648035</v>
      </c>
      <c r="AB665" s="271" t="s">
        <v>2690</v>
      </c>
      <c r="AC665" s="270">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IFERROR(AVERAGE('Dry_Litterbag Placem_Collection'!O6,'Dry_Litterbag Placem_Collection'!R6),"")</f>
        <v>2.25</v>
      </c>
      <c r="AI665" s="290">
        <f>IFERROR(AVERAGE('Dry_Litterbag Placem_Collection'!N6,'Dry_Litterbag Placem_Collection'!Q6),"")</f>
        <v>27.35</v>
      </c>
      <c r="AJ665" s="289">
        <f>INDEX(Coordinates!$B$2:$B$197,MATCH(G665,Coordinates!$J$2:$J$197,0))</f>
        <v>-3.3977780399999999</v>
      </c>
      <c r="AK665" s="289">
        <f>INDEX(Coordinates!$C$2:$C$197,MATCH(G665,Coordinates!$J$2:$J$197,0))</f>
        <v>34.83751204</v>
      </c>
      <c r="AL665" s="289" t="str">
        <f>IF(ISNUMBER(SEARCH("C", 'Dry_Litterbag Placem_Collection'!V6)),"YES","")</f>
        <v/>
      </c>
      <c r="AM665" s="289" t="str">
        <f>IF(ISNUMBER(SEARCH("H", 'Dry_Litterbag Placem_Collection'!V6)),"YES","")</f>
        <v/>
      </c>
      <c r="AN665" s="289" t="str">
        <f>IF(ISNUMBER(SEARCH("R", 'Dry_Litterbag Placem_Collection'!V6)),"YES","")</f>
        <v/>
      </c>
    </row>
    <row r="666" spans="1:40" ht="15" customHeight="1">
      <c r="A666" s="281" t="s">
        <v>2677</v>
      </c>
      <c r="B666" s="282">
        <f>'Dry_Litterbag Placem_Collection'!A7</f>
        <v>5</v>
      </c>
      <c r="C666" s="282" t="str">
        <f>'Dry_Litterbag Placem_Collection'!B7</f>
        <v>Makao</v>
      </c>
      <c r="D666" s="282" t="s">
        <v>2677</v>
      </c>
      <c r="E666" s="282" t="s">
        <v>2678</v>
      </c>
      <c r="F666" s="282">
        <v>1</v>
      </c>
      <c r="G666" s="283" t="str">
        <f>'Dry_Litterbag Placem_Collection'!C7</f>
        <v>Dry_Ag1_T5</v>
      </c>
      <c r="H666" s="293" t="s">
        <v>3672</v>
      </c>
      <c r="I666" s="294" t="s">
        <v>298</v>
      </c>
      <c r="J666" s="282" t="str">
        <f>IF(ISBLANK('Dry_Litterbag Placem_Collection'!M7),"","R"&amp;""&amp;'Dry_Litterbag Placem_Collection'!M7)</f>
        <v>R226</v>
      </c>
      <c r="K666" s="286">
        <f>IFERROR(INDEX('Green_rooibos initial weight'!$C$5:$C$1749,MATCH(J666, 'Green_rooibos initial weight'!$A$5:$A$1749,0)),"")</f>
        <v>2.2410000000000001</v>
      </c>
      <c r="L666" s="286">
        <f t="shared" si="41"/>
        <v>1.9912000000000001</v>
      </c>
      <c r="M666" s="291"/>
      <c r="N666" s="291"/>
      <c r="O666" s="286" t="str">
        <f>IF(IFERROR(INDEX('Both teabags AfterDry'!$D$3:$D$900,MATCH(J666,'Both teabags AfterDry'!$A$3:$A$900,0)),"")="","",(IFERROR(INDEX('Both teabags AfterDry'!$D$3:$D$900,MATCH(J666,'Both teabags AfterDry'!$A$3:$A$900,0)),"")))</f>
        <v/>
      </c>
      <c r="P666" s="286" t="str">
        <f t="shared" si="42"/>
        <v/>
      </c>
      <c r="Q666" s="291"/>
      <c r="R666" s="291"/>
      <c r="S666" s="287">
        <f>'Dry_Litterbag Placem_Collection'!E7</f>
        <v>42938</v>
      </c>
      <c r="T666" s="287" t="str">
        <f>IF('Dry_Litterbag Placem_Collection'!G7="","",'Dry_Litterbag Placem_Collection'!G7)</f>
        <v/>
      </c>
      <c r="U666" s="288" t="str">
        <f t="shared" si="40"/>
        <v/>
      </c>
      <c r="V666" s="286" t="str">
        <f t="shared" si="43"/>
        <v/>
      </c>
      <c r="W666" s="286"/>
      <c r="X666" s="289" t="str">
        <f>IFERROR(INDEX(Rainfall_Dry!$O$2:$O$217,MATCH(B666, Rainfall_Dry!$A$2:$A$217,0)),"")</f>
        <v/>
      </c>
      <c r="Y666" s="270">
        <v>12.565665055683967</v>
      </c>
      <c r="Z666" s="270">
        <v>0.9665896196679955</v>
      </c>
      <c r="AA666" s="270">
        <v>86.467745324648035</v>
      </c>
      <c r="AB666" s="271" t="s">
        <v>2690</v>
      </c>
      <c r="AC666" s="270">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IFERROR(AVERAGE('Dry_Litterbag Placem_Collection'!O7,'Dry_Litterbag Placem_Collection'!R7),"")</f>
        <v>3.2</v>
      </c>
      <c r="AI666" s="290">
        <f>IFERROR(AVERAGE('Dry_Litterbag Placem_Collection'!N7,'Dry_Litterbag Placem_Collection'!Q7),"")</f>
        <v>26.7</v>
      </c>
      <c r="AJ666" s="289">
        <f>INDEX(Coordinates!$B$2:$B$197,MATCH(G666,Coordinates!$J$2:$J$197,0))</f>
        <v>-3.3978020120000001</v>
      </c>
      <c r="AK666" s="289">
        <f>INDEX(Coordinates!$C$2:$C$197,MATCH(G666,Coordinates!$J$2:$J$197,0))</f>
        <v>34.83751204</v>
      </c>
      <c r="AL666" s="289" t="str">
        <f>IF(ISNUMBER(SEARCH("C", 'Dry_Litterbag Placem_Collection'!V7)),"YES","")</f>
        <v/>
      </c>
      <c r="AM666" s="289" t="str">
        <f>IF(ISNUMBER(SEARCH("H", 'Dry_Litterbag Placem_Collection'!V7)),"YES","")</f>
        <v/>
      </c>
      <c r="AN666" s="289" t="str">
        <f>IF(ISNUMBER(SEARCH("R", 'Dry_Litterbag Placem_Collection'!V7)),"YES","")</f>
        <v/>
      </c>
    </row>
    <row r="667" spans="1:40" ht="15" customHeight="1">
      <c r="A667" s="281" t="s">
        <v>2677</v>
      </c>
      <c r="B667" s="282">
        <f>'Dry_Litterbag Placem_Collection'!A8</f>
        <v>6</v>
      </c>
      <c r="C667" s="282" t="str">
        <f>'Dry_Litterbag Placem_Collection'!B8</f>
        <v>Makao</v>
      </c>
      <c r="D667" s="282" t="s">
        <v>2677</v>
      </c>
      <c r="E667" s="282" t="s">
        <v>2678</v>
      </c>
      <c r="F667" s="282">
        <v>1</v>
      </c>
      <c r="G667" s="283" t="str">
        <f>'Dry_Litterbag Placem_Collection'!C8</f>
        <v>Dry_Ag1_T6</v>
      </c>
      <c r="H667" s="293" t="s">
        <v>3672</v>
      </c>
      <c r="I667" s="294" t="s">
        <v>298</v>
      </c>
      <c r="J667" s="282" t="str">
        <f>IF(ISBLANK('Dry_Litterbag Placem_Collection'!M8),"","R"&amp;""&amp;'Dry_Litterbag Placem_Collection'!M8)</f>
        <v>R286</v>
      </c>
      <c r="K667" s="286">
        <f>IFERROR(INDEX('Green_rooibos initial weight'!$C$5:$C$1749,MATCH(J667, 'Green_rooibos initial weight'!$A$5:$A$1749,0)),"")</f>
        <v>2.2160000000000002</v>
      </c>
      <c r="L667" s="286">
        <f t="shared" si="41"/>
        <v>1.9662000000000002</v>
      </c>
      <c r="M667" s="291"/>
      <c r="N667" s="291"/>
      <c r="O667" s="286" t="str">
        <f>IF(IFERROR(INDEX('Both teabags AfterDry'!$D$3:$D$900,MATCH(J667,'Both teabags AfterDry'!$A$3:$A$900,0)),"")="","",(IFERROR(INDEX('Both teabags AfterDry'!$D$3:$D$900,MATCH(J667,'Both teabags AfterDry'!$A$3:$A$900,0)),"")))</f>
        <v/>
      </c>
      <c r="P667" s="286" t="str">
        <f t="shared" si="42"/>
        <v/>
      </c>
      <c r="Q667" s="291"/>
      <c r="R667" s="291"/>
      <c r="S667" s="287">
        <f>'Dry_Litterbag Placem_Collection'!E8</f>
        <v>42938</v>
      </c>
      <c r="T667" s="287">
        <f>IF('Dry_Litterbag Placem_Collection'!G8="","",'Dry_Litterbag Placem_Collection'!G8)</f>
        <v>43007</v>
      </c>
      <c r="U667" s="288">
        <f t="shared" si="40"/>
        <v>69</v>
      </c>
      <c r="V667" s="286" t="str">
        <f t="shared" si="43"/>
        <v/>
      </c>
      <c r="W667" s="286"/>
      <c r="X667" s="289">
        <f>IFERROR(INDEX(Rainfall_Dry!$O$2:$O$217,MATCH(B667, Rainfall_Dry!$A$2:$A$217,0)),"")</f>
        <v>6.900000125</v>
      </c>
      <c r="Y667" s="270">
        <v>12.565665055683967</v>
      </c>
      <c r="Z667" s="270">
        <v>0.9665896196679955</v>
      </c>
      <c r="AA667" s="270">
        <v>86.467745324648035</v>
      </c>
      <c r="AB667" s="271" t="s">
        <v>2690</v>
      </c>
      <c r="AC667" s="270">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IFERROR(AVERAGE('Dry_Litterbag Placem_Collection'!O8,'Dry_Litterbag Placem_Collection'!R8),"")</f>
        <v>5.35</v>
      </c>
      <c r="AI667" s="290">
        <f>IFERROR(AVERAGE('Dry_Litterbag Placem_Collection'!N8,'Dry_Litterbag Placem_Collection'!Q8),"")</f>
        <v>26.6</v>
      </c>
      <c r="AJ667" s="289">
        <f>INDEX(Coordinates!$B$2:$B$197,MATCH(G667,Coordinates!$J$2:$J$197,0))</f>
        <v>-3.3977389800000002</v>
      </c>
      <c r="AK667" s="289">
        <f>INDEX(Coordinates!$C$2:$C$197,MATCH(G667,Coordinates!$J$2:$J$197,0))</f>
        <v>34.837501979999999</v>
      </c>
      <c r="AL667" s="289" t="str">
        <f>IF(ISNUMBER(SEARCH("C", 'Dry_Litterbag Placem_Collection'!V8)),"YES","")</f>
        <v/>
      </c>
      <c r="AM667" s="289" t="str">
        <f>IF(ISNUMBER(SEARCH("H", 'Dry_Litterbag Placem_Collection'!V8)),"YES","")</f>
        <v/>
      </c>
      <c r="AN667" s="289" t="str">
        <f>IF(ISNUMBER(SEARCH("R", 'Dry_Litterbag Placem_Collection'!V8)),"YES","")</f>
        <v/>
      </c>
    </row>
    <row r="668" spans="1:40" ht="15" customHeight="1">
      <c r="A668" s="281" t="s">
        <v>2677</v>
      </c>
      <c r="B668" s="282">
        <f>'Dry_Litterbag Placem_Collection'!A9</f>
        <v>7</v>
      </c>
      <c r="C668" s="282" t="str">
        <f>'Dry_Litterbag Placem_Collection'!B9</f>
        <v>Makao</v>
      </c>
      <c r="D668" s="282" t="s">
        <v>2677</v>
      </c>
      <c r="E668" s="282" t="s">
        <v>2678</v>
      </c>
      <c r="F668" s="282">
        <v>1</v>
      </c>
      <c r="G668" s="283" t="str">
        <f>'Dry_Litterbag Placem_Collection'!C9</f>
        <v>Dry_Ag1_T7</v>
      </c>
      <c r="H668" s="293" t="s">
        <v>3672</v>
      </c>
      <c r="I668" s="294" t="s">
        <v>298</v>
      </c>
      <c r="J668" s="282" t="str">
        <f>IF(ISBLANK('Dry_Litterbag Placem_Collection'!M9),"","R"&amp;""&amp;'Dry_Litterbag Placem_Collection'!M9)</f>
        <v>R210</v>
      </c>
      <c r="K668" s="286">
        <f>IFERROR(INDEX('Green_rooibos initial weight'!$C$5:$C$1749,MATCH(J668, 'Green_rooibos initial weight'!$A$5:$A$1749,0)),"")</f>
        <v>2.2429999999999999</v>
      </c>
      <c r="L668" s="286">
        <f t="shared" si="41"/>
        <v>1.9931999999999999</v>
      </c>
      <c r="M668" s="291"/>
      <c r="N668" s="291"/>
      <c r="O668" s="286">
        <f>IF(IFERROR(INDEX('Both teabags AfterDry'!$D$3:$D$900,MATCH(J668,'Both teabags AfterDry'!$A$3:$A$900,0)),"")="","",(IFERROR(INDEX('Both teabags AfterDry'!$D$3:$D$900,MATCH(J668,'Both teabags AfterDry'!$A$3:$A$900,0)),"")))</f>
        <v>2.0261</v>
      </c>
      <c r="P668" s="286">
        <f t="shared" si="42"/>
        <v>1.8754999999999999</v>
      </c>
      <c r="Q668" s="291"/>
      <c r="R668" s="291"/>
      <c r="S668" s="287">
        <f>'Dry_Litterbag Placem_Collection'!E9</f>
        <v>42938</v>
      </c>
      <c r="T668" s="287">
        <f>IF('Dry_Litterbag Placem_Collection'!G9="","",'Dry_Litterbag Placem_Collection'!G9)</f>
        <v>43007</v>
      </c>
      <c r="U668" s="288">
        <f t="shared" si="40"/>
        <v>69</v>
      </c>
      <c r="V668" s="286">
        <f t="shared" si="43"/>
        <v>0.11769999999999992</v>
      </c>
      <c r="W668" s="286"/>
      <c r="X668" s="289">
        <f>IFERROR(INDEX(Rainfall_Dry!$O$2:$O$217,MATCH(B668, Rainfall_Dry!$A$2:$A$217,0)),"")</f>
        <v>6.900000125</v>
      </c>
      <c r="Y668" s="270">
        <v>12.565665055683967</v>
      </c>
      <c r="Z668" s="270">
        <v>0.9665896196679955</v>
      </c>
      <c r="AA668" s="270">
        <v>86.467745324648035</v>
      </c>
      <c r="AB668" s="271" t="s">
        <v>2690</v>
      </c>
      <c r="AC668" s="270">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IFERROR(AVERAGE('Dry_Litterbag Placem_Collection'!O9,'Dry_Litterbag Placem_Collection'!R9),"")</f>
        <v>2.95</v>
      </c>
      <c r="AI668" s="290">
        <f>IFERROR(AVERAGE('Dry_Litterbag Placem_Collection'!N9,'Dry_Litterbag Placem_Collection'!Q9),"")</f>
        <v>24.75</v>
      </c>
      <c r="AJ668" s="289">
        <f>INDEX(Coordinates!$B$2:$B$197,MATCH(G668,Coordinates!$J$2:$J$197,0))</f>
        <v>-3.3977630360000002</v>
      </c>
      <c r="AK668" s="289">
        <f>INDEX(Coordinates!$C$2:$C$197,MATCH(G668,Coordinates!$J$2:$J$197,0))</f>
        <v>34.837600969999997</v>
      </c>
      <c r="AL668" s="289" t="str">
        <f>IF(ISNUMBER(SEARCH("C", 'Dry_Litterbag Placem_Collection'!V9)),"YES","")</f>
        <v/>
      </c>
      <c r="AM668" s="289" t="str">
        <f>IF(ISNUMBER(SEARCH("H", 'Dry_Litterbag Placem_Collection'!V9)),"YES","")</f>
        <v/>
      </c>
      <c r="AN668" s="289" t="str">
        <f>IF(ISNUMBER(SEARCH("R", 'Dry_Litterbag Placem_Collection'!V9)),"YES","")</f>
        <v/>
      </c>
    </row>
    <row r="669" spans="1:40" ht="15" customHeight="1">
      <c r="A669" s="281" t="s">
        <v>2677</v>
      </c>
      <c r="B669" s="282">
        <f>'Dry_Litterbag Placem_Collection'!A10</f>
        <v>8</v>
      </c>
      <c r="C669" s="282" t="str">
        <f>'Dry_Litterbag Placem_Collection'!B10</f>
        <v>Makao</v>
      </c>
      <c r="D669" s="282" t="s">
        <v>2677</v>
      </c>
      <c r="E669" s="282" t="s">
        <v>2678</v>
      </c>
      <c r="F669" s="282">
        <v>1</v>
      </c>
      <c r="G669" s="283" t="str">
        <f>'Dry_Litterbag Placem_Collection'!C10</f>
        <v>Dry_Ag1_T8</v>
      </c>
      <c r="H669" s="293" t="s">
        <v>3672</v>
      </c>
      <c r="I669" s="294" t="s">
        <v>298</v>
      </c>
      <c r="J669" s="282" t="str">
        <f>IF(ISBLANK('Dry_Litterbag Placem_Collection'!M10),"","R"&amp;""&amp;'Dry_Litterbag Placem_Collection'!M10)</f>
        <v>R213</v>
      </c>
      <c r="K669" s="286">
        <f>IFERROR(INDEX('Green_rooibos initial weight'!$C$5:$C$1749,MATCH(J669, 'Green_rooibos initial weight'!$A$5:$A$1749,0)),"")</f>
        <v>2.254</v>
      </c>
      <c r="L669" s="286">
        <f t="shared" si="41"/>
        <v>2.0042</v>
      </c>
      <c r="M669" s="291"/>
      <c r="N669" s="291"/>
      <c r="O669" s="286">
        <f>IF(IFERROR(INDEX('Both teabags AfterDry'!$D$3:$D$900,MATCH(J669,'Both teabags AfterDry'!$A$3:$A$900,0)),"")="","",(IFERROR(INDEX('Both teabags AfterDry'!$D$3:$D$900,MATCH(J669,'Both teabags AfterDry'!$A$3:$A$900,0)),"")))</f>
        <v>1.7698</v>
      </c>
      <c r="P669" s="286">
        <f t="shared" si="42"/>
        <v>1.6192</v>
      </c>
      <c r="Q669" s="291"/>
      <c r="R669" s="291"/>
      <c r="S669" s="287">
        <f>'Dry_Litterbag Placem_Collection'!E10</f>
        <v>42938</v>
      </c>
      <c r="T669" s="287">
        <f>IF('Dry_Litterbag Placem_Collection'!G10="","",'Dry_Litterbag Placem_Collection'!G10)</f>
        <v>43007</v>
      </c>
      <c r="U669" s="288">
        <f t="shared" si="40"/>
        <v>69</v>
      </c>
      <c r="V669" s="286">
        <f t="shared" si="43"/>
        <v>0.38500000000000001</v>
      </c>
      <c r="W669" s="286"/>
      <c r="X669" s="289">
        <f>IFERROR(INDEX(Rainfall_Dry!$O$2:$O$217,MATCH(B669, Rainfall_Dry!$A$2:$A$217,0)),"")</f>
        <v>6.900000125</v>
      </c>
      <c r="Y669" s="270">
        <v>12.565665055683967</v>
      </c>
      <c r="Z669" s="270">
        <v>0.9665896196679955</v>
      </c>
      <c r="AA669" s="270">
        <v>86.467745324648035</v>
      </c>
      <c r="AB669" s="271" t="s">
        <v>2690</v>
      </c>
      <c r="AC669" s="270">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IFERROR(AVERAGE('Dry_Litterbag Placem_Collection'!O10,'Dry_Litterbag Placem_Collection'!R10),"")</f>
        <v>2.5999999999999996</v>
      </c>
      <c r="AI669" s="290">
        <f>IFERROR(AVERAGE('Dry_Litterbag Placem_Collection'!N10,'Dry_Litterbag Placem_Collection'!Q10),"")</f>
        <v>26</v>
      </c>
      <c r="AJ669" s="289">
        <f>INDEX(Coordinates!$B$2:$B$197,MATCH(G669,Coordinates!$J$2:$J$197,0))</f>
        <v>-3.3977320230000001</v>
      </c>
      <c r="AK669" s="289">
        <f>INDEX(Coordinates!$C$2:$C$197,MATCH(G669,Coordinates!$J$2:$J$197,0))</f>
        <v>34.837561989999998</v>
      </c>
      <c r="AL669" s="289" t="str">
        <f>IF(ISNUMBER(SEARCH("C", 'Dry_Litterbag Placem_Collection'!V10)),"YES","")</f>
        <v/>
      </c>
      <c r="AM669" s="289" t="str">
        <f>IF(ISNUMBER(SEARCH("H", 'Dry_Litterbag Placem_Collection'!V10)),"YES","")</f>
        <v/>
      </c>
      <c r="AN669" s="289" t="str">
        <f>IF(ISNUMBER(SEARCH("R", 'Dry_Litterbag Placem_Collection'!V10)),"YES","")</f>
        <v/>
      </c>
    </row>
    <row r="670" spans="1:40" ht="15" customHeight="1">
      <c r="A670" s="281" t="s">
        <v>2677</v>
      </c>
      <c r="B670" s="282">
        <f>'Dry_Litterbag Placem_Collection'!A11</f>
        <v>9</v>
      </c>
      <c r="C670" s="282" t="str">
        <f>'Dry_Litterbag Placem_Collection'!B11</f>
        <v>Makao</v>
      </c>
      <c r="D670" s="282" t="s">
        <v>2677</v>
      </c>
      <c r="E670" s="282" t="s">
        <v>2678</v>
      </c>
      <c r="F670" s="282">
        <v>2</v>
      </c>
      <c r="G670" s="283" t="str">
        <f>'Dry_Litterbag Placem_Collection'!C11</f>
        <v>Dry_Ag2_T1</v>
      </c>
      <c r="H670" s="293" t="s">
        <v>3672</v>
      </c>
      <c r="I670" s="294" t="s">
        <v>298</v>
      </c>
      <c r="J670" s="282" t="str">
        <f>IF(ISBLANK('Dry_Litterbag Placem_Collection'!M11),"","R"&amp;""&amp;'Dry_Litterbag Placem_Collection'!M11)</f>
        <v>R704</v>
      </c>
      <c r="K670" s="286">
        <f>IFERROR(INDEX('Green_rooibos initial weight'!$C$5:$C$1749,MATCH(J670, 'Green_rooibos initial weight'!$A$5:$A$1749,0)),"")</f>
        <v>2.1480000000000001</v>
      </c>
      <c r="L670" s="286">
        <f t="shared" si="41"/>
        <v>1.8982000000000001</v>
      </c>
      <c r="M670" s="291"/>
      <c r="N670" s="291"/>
      <c r="O670" s="286">
        <f>IF(IFERROR(INDEX('Both teabags AfterDry'!$D$3:$D$900,MATCH(J670,'Both teabags AfterDry'!$A$3:$A$900,0)),"")="","",(IFERROR(INDEX('Both teabags AfterDry'!$D$3:$D$900,MATCH(J670,'Both teabags AfterDry'!$A$3:$A$900,0)),"")))</f>
        <v>1.9311</v>
      </c>
      <c r="P670" s="286">
        <f t="shared" si="42"/>
        <v>1.7805</v>
      </c>
      <c r="Q670" s="291"/>
      <c r="R670" s="291"/>
      <c r="S670" s="287">
        <f>'Dry_Litterbag Placem_Collection'!E11</f>
        <v>42938</v>
      </c>
      <c r="T670" s="287">
        <f>IF('Dry_Litterbag Placem_Collection'!G11="","",'Dry_Litterbag Placem_Collection'!G11)</f>
        <v>43007</v>
      </c>
      <c r="U670" s="288">
        <f t="shared" si="40"/>
        <v>69</v>
      </c>
      <c r="V670" s="286">
        <f t="shared" si="43"/>
        <v>0.11770000000000014</v>
      </c>
      <c r="W670" s="286"/>
      <c r="X670" s="289">
        <f>IFERROR(INDEX(Rainfall_Dry!$O$2:$O$217,MATCH(B670, Rainfall_Dry!$A$2:$A$217,0)),"")</f>
        <v>6.900000125</v>
      </c>
      <c r="Y670" s="270">
        <v>21.13063730679653</v>
      </c>
      <c r="Z670" s="270">
        <v>3.0912555579081076</v>
      </c>
      <c r="AA670" s="270">
        <v>75.778107135295357</v>
      </c>
      <c r="AB670" s="271" t="s">
        <v>2688</v>
      </c>
      <c r="AC670" s="270">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IFERROR(AVERAGE('Dry_Litterbag Placem_Collection'!O11,'Dry_Litterbag Placem_Collection'!R11),"")</f>
        <v>3.3</v>
      </c>
      <c r="AI670" s="290">
        <f>IFERROR(AVERAGE('Dry_Litterbag Placem_Collection'!N11,'Dry_Litterbag Placem_Collection'!Q11),"")</f>
        <v>26.15</v>
      </c>
      <c r="AJ670" s="289">
        <f>INDEX(Coordinates!$B$2:$B$197,MATCH(G670,Coordinates!$J$2:$J$197,0))</f>
        <v>-3.3978290019999999</v>
      </c>
      <c r="AK670" s="289">
        <f>INDEX(Coordinates!$C$2:$C$197,MATCH(G670,Coordinates!$J$2:$J$197,0))</f>
        <v>34.837011969999999</v>
      </c>
      <c r="AL670" s="289" t="str">
        <f>IF(ISNUMBER(SEARCH("C", 'Dry_Litterbag Placem_Collection'!V11)),"YES","")</f>
        <v/>
      </c>
      <c r="AM670" s="289" t="str">
        <f>IF(ISNUMBER(SEARCH("H", 'Dry_Litterbag Placem_Collection'!V11)),"YES","")</f>
        <v/>
      </c>
      <c r="AN670" s="289" t="str">
        <f>IF(ISNUMBER(SEARCH("R", 'Dry_Litterbag Placem_Collection'!V11)),"YES","")</f>
        <v/>
      </c>
    </row>
    <row r="671" spans="1:40" ht="15" customHeight="1">
      <c r="A671" s="281" t="s">
        <v>2677</v>
      </c>
      <c r="B671" s="282">
        <f>'Dry_Litterbag Placem_Collection'!A12</f>
        <v>10</v>
      </c>
      <c r="C671" s="282" t="str">
        <f>'Dry_Litterbag Placem_Collection'!B12</f>
        <v>Makao</v>
      </c>
      <c r="D671" s="282" t="s">
        <v>2677</v>
      </c>
      <c r="E671" s="282" t="s">
        <v>2678</v>
      </c>
      <c r="F671" s="282">
        <v>2</v>
      </c>
      <c r="G671" s="283" t="str">
        <f>'Dry_Litterbag Placem_Collection'!C12</f>
        <v>Dry_Ag2_T2</v>
      </c>
      <c r="H671" s="293" t="s">
        <v>3672</v>
      </c>
      <c r="I671" s="294" t="s">
        <v>298</v>
      </c>
      <c r="J671" s="282" t="str">
        <f>IF(ISBLANK('Dry_Litterbag Placem_Collection'!M12),"","R"&amp;""&amp;'Dry_Litterbag Placem_Collection'!M12)</f>
        <v>R355</v>
      </c>
      <c r="K671" s="286">
        <f>IFERROR(INDEX('Green_rooibos initial weight'!$C$5:$C$1749,MATCH(J671, 'Green_rooibos initial weight'!$A$5:$A$1749,0)),"")</f>
        <v>2.1850000000000001</v>
      </c>
      <c r="L671" s="286">
        <f t="shared" si="41"/>
        <v>1.9352</v>
      </c>
      <c r="M671" s="291"/>
      <c r="N671" s="291"/>
      <c r="O671" s="286" t="str">
        <f>IF(IFERROR(INDEX('Both teabags AfterDry'!$D$3:$D$900,MATCH(J671,'Both teabags AfterDry'!$A$3:$A$900,0)),"")="","",(IFERROR(INDEX('Both teabags AfterDry'!$D$3:$D$900,MATCH(J671,'Both teabags AfterDry'!$A$3:$A$900,0)),"")))</f>
        <v/>
      </c>
      <c r="P671" s="286" t="str">
        <f t="shared" si="42"/>
        <v/>
      </c>
      <c r="Q671" s="291"/>
      <c r="R671" s="291"/>
      <c r="S671" s="287">
        <f>'Dry_Litterbag Placem_Collection'!E12</f>
        <v>42938</v>
      </c>
      <c r="T671" s="287" t="str">
        <f>IF('Dry_Litterbag Placem_Collection'!G12="","",'Dry_Litterbag Placem_Collection'!G12)</f>
        <v/>
      </c>
      <c r="U671" s="288" t="str">
        <f t="shared" si="40"/>
        <v/>
      </c>
      <c r="V671" s="286" t="str">
        <f t="shared" si="43"/>
        <v/>
      </c>
      <c r="W671" s="286"/>
      <c r="X671" s="289" t="str">
        <f>IFERROR(INDEX(Rainfall_Dry!$O$2:$O$217,MATCH(B671, Rainfall_Dry!$A$2:$A$217,0)),"")</f>
        <v/>
      </c>
      <c r="Y671" s="270">
        <v>21.13063730679653</v>
      </c>
      <c r="Z671" s="270">
        <v>3.0912555579081076</v>
      </c>
      <c r="AA671" s="270">
        <v>75.778107135295357</v>
      </c>
      <c r="AB671" s="271" t="s">
        <v>2688</v>
      </c>
      <c r="AC671" s="270">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IFERROR(AVERAGE('Dry_Litterbag Placem_Collection'!O12,'Dry_Litterbag Placem_Collection'!R12),"")</f>
        <v>1.5</v>
      </c>
      <c r="AI671" s="290">
        <f>IFERROR(AVERAGE('Dry_Litterbag Placem_Collection'!N12,'Dry_Litterbag Placem_Collection'!Q12),"")</f>
        <v>26.1</v>
      </c>
      <c r="AJ671" s="289">
        <f>INDEX(Coordinates!$B$2:$B$197,MATCH(G671,Coordinates!$J$2:$J$197,0))</f>
        <v>-3.3978119869999999</v>
      </c>
      <c r="AK671" s="289">
        <f>INDEX(Coordinates!$C$2:$C$197,MATCH(G671,Coordinates!$J$2:$J$197,0))</f>
        <v>34.836968980000002</v>
      </c>
      <c r="AL671" s="289" t="str">
        <f>IF(ISNUMBER(SEARCH("C", 'Dry_Litterbag Placem_Collection'!V12)),"YES","")</f>
        <v/>
      </c>
      <c r="AM671" s="289" t="str">
        <f>IF(ISNUMBER(SEARCH("H", 'Dry_Litterbag Placem_Collection'!V12)),"YES","")</f>
        <v/>
      </c>
      <c r="AN671" s="289" t="str">
        <f>IF(ISNUMBER(SEARCH("R", 'Dry_Litterbag Placem_Collection'!V12)),"YES","")</f>
        <v/>
      </c>
    </row>
    <row r="672" spans="1:40" ht="15" customHeight="1">
      <c r="A672" s="281" t="s">
        <v>2677</v>
      </c>
      <c r="B672" s="282">
        <f>'Dry_Litterbag Placem_Collection'!A13</f>
        <v>11</v>
      </c>
      <c r="C672" s="282" t="str">
        <f>'Dry_Litterbag Placem_Collection'!B13</f>
        <v>Makao</v>
      </c>
      <c r="D672" s="282" t="s">
        <v>2677</v>
      </c>
      <c r="E672" s="282" t="s">
        <v>2678</v>
      </c>
      <c r="F672" s="282">
        <v>2</v>
      </c>
      <c r="G672" s="283" t="str">
        <f>'Dry_Litterbag Placem_Collection'!C13</f>
        <v>Dry_Ag2_T3</v>
      </c>
      <c r="H672" s="293" t="s">
        <v>3672</v>
      </c>
      <c r="I672" s="294" t="s">
        <v>298</v>
      </c>
      <c r="J672" s="282" t="str">
        <f>IF(ISBLANK('Dry_Litterbag Placem_Collection'!M13),"","R"&amp;""&amp;'Dry_Litterbag Placem_Collection'!M13)</f>
        <v>R616</v>
      </c>
      <c r="K672" s="286">
        <f>IFERROR(INDEX('Green_rooibos initial weight'!$C$5:$C$1749,MATCH(J672, 'Green_rooibos initial weight'!$A$5:$A$1749,0)),"")</f>
        <v>2.1739999999999999</v>
      </c>
      <c r="L672" s="286">
        <f t="shared" si="41"/>
        <v>1.9241999999999999</v>
      </c>
      <c r="M672" s="291"/>
      <c r="N672" s="291"/>
      <c r="O672" s="286">
        <f>IF(IFERROR(INDEX('Both teabags AfterDry'!$D$3:$D$900,MATCH(J672,'Both teabags AfterDry'!$A$3:$A$900,0)),"")="","",(IFERROR(INDEX('Both teabags AfterDry'!$D$3:$D$900,MATCH(J672,'Both teabags AfterDry'!$A$3:$A$900,0)),"")))</f>
        <v>1.9423999999999999</v>
      </c>
      <c r="P672" s="286">
        <f t="shared" si="42"/>
        <v>1.7917999999999998</v>
      </c>
      <c r="Q672" s="291"/>
      <c r="R672" s="291"/>
      <c r="S672" s="287">
        <f>'Dry_Litterbag Placem_Collection'!E13</f>
        <v>42938</v>
      </c>
      <c r="T672" s="287">
        <f>IF('Dry_Litterbag Placem_Collection'!G13="","",'Dry_Litterbag Placem_Collection'!G13)</f>
        <v>43007</v>
      </c>
      <c r="U672" s="288">
        <f t="shared" si="40"/>
        <v>69</v>
      </c>
      <c r="V672" s="286">
        <f t="shared" si="43"/>
        <v>0.13240000000000007</v>
      </c>
      <c r="W672" s="286"/>
      <c r="X672" s="289">
        <f>IFERROR(INDEX(Rainfall_Dry!$O$2:$O$217,MATCH(B672, Rainfall_Dry!$A$2:$A$217,0)),"")</f>
        <v>6.900000125</v>
      </c>
      <c r="Y672" s="270">
        <v>21.13063730679653</v>
      </c>
      <c r="Z672" s="270">
        <v>3.0912555579081076</v>
      </c>
      <c r="AA672" s="270">
        <v>75.778107135295357</v>
      </c>
      <c r="AB672" s="271" t="s">
        <v>2688</v>
      </c>
      <c r="AC672" s="270">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IFERROR(AVERAGE('Dry_Litterbag Placem_Collection'!O13,'Dry_Litterbag Placem_Collection'!R13),"")</f>
        <v>5.3</v>
      </c>
      <c r="AI672" s="290">
        <f>IFERROR(AVERAGE('Dry_Litterbag Placem_Collection'!N13,'Dry_Litterbag Placem_Collection'!Q13),"")</f>
        <v>26.450000000000003</v>
      </c>
      <c r="AJ672" s="289">
        <f>INDEX(Coordinates!$B$2:$B$197,MATCH(G672,Coordinates!$J$2:$J$197,0))</f>
        <v>-3.3977929599999999</v>
      </c>
      <c r="AK672" s="289">
        <f>INDEX(Coordinates!$C$2:$C$197,MATCH(G672,Coordinates!$J$2:$J$197,0))</f>
        <v>34.837102999999999</v>
      </c>
      <c r="AL672" s="289" t="str">
        <f>IF(ISNUMBER(SEARCH("C", 'Dry_Litterbag Placem_Collection'!V13)),"YES","")</f>
        <v/>
      </c>
      <c r="AM672" s="289" t="str">
        <f>IF(ISNUMBER(SEARCH("H", 'Dry_Litterbag Placem_Collection'!V13)),"YES","")</f>
        <v/>
      </c>
      <c r="AN672" s="289" t="str">
        <f>IF(ISNUMBER(SEARCH("R", 'Dry_Litterbag Placem_Collection'!V13)),"YES","")</f>
        <v/>
      </c>
    </row>
    <row r="673" spans="1:40" ht="15" customHeight="1">
      <c r="A673" s="281" t="s">
        <v>2677</v>
      </c>
      <c r="B673" s="282">
        <f>'Dry_Litterbag Placem_Collection'!A14</f>
        <v>12</v>
      </c>
      <c r="C673" s="282" t="str">
        <f>'Dry_Litterbag Placem_Collection'!B14</f>
        <v>Makao</v>
      </c>
      <c r="D673" s="282" t="s">
        <v>2677</v>
      </c>
      <c r="E673" s="282" t="s">
        <v>2678</v>
      </c>
      <c r="F673" s="282">
        <v>2</v>
      </c>
      <c r="G673" s="283" t="str">
        <f>'Dry_Litterbag Placem_Collection'!C14</f>
        <v>Dry_Ag2_T4</v>
      </c>
      <c r="H673" s="293" t="s">
        <v>3672</v>
      </c>
      <c r="I673" s="294" t="s">
        <v>298</v>
      </c>
      <c r="J673" s="282" t="str">
        <f>IF(ISBLANK('Dry_Litterbag Placem_Collection'!M14),"","R"&amp;""&amp;'Dry_Litterbag Placem_Collection'!M14)</f>
        <v/>
      </c>
      <c r="K673" s="286" t="str">
        <f>IFERROR(INDEX('Green_rooibos initial weight'!$C$5:$C$1749,MATCH(J673, 'Green_rooibos initial weight'!$A$5:$A$1749,0)),"")</f>
        <v/>
      </c>
      <c r="L673" s="286" t="str">
        <f t="shared" si="41"/>
        <v/>
      </c>
      <c r="M673" s="291"/>
      <c r="N673" s="291"/>
      <c r="O673" s="286" t="str">
        <f>IF(IFERROR(INDEX('Both teabags AfterDry'!$D$3:$D$900,MATCH(J673,'Both teabags AfterDry'!$A$3:$A$900,0)),"")="","",(IFERROR(INDEX('Both teabags AfterDry'!$D$3:$D$900,MATCH(J673,'Both teabags AfterDry'!$A$3:$A$900,0)),"")))</f>
        <v/>
      </c>
      <c r="P673" s="286" t="str">
        <f t="shared" si="42"/>
        <v/>
      </c>
      <c r="Q673" s="291"/>
      <c r="R673" s="291"/>
      <c r="S673" s="287">
        <f>'Dry_Litterbag Placem_Collection'!E14</f>
        <v>0</v>
      </c>
      <c r="T673" s="287" t="str">
        <f>IF('Dry_Litterbag Placem_Collection'!G14="","",'Dry_Litterbag Placem_Collection'!G14)</f>
        <v/>
      </c>
      <c r="U673" s="288" t="str">
        <f t="shared" si="40"/>
        <v/>
      </c>
      <c r="V673" s="286" t="str">
        <f t="shared" si="43"/>
        <v/>
      </c>
      <c r="W673" s="286"/>
      <c r="X673" s="289" t="str">
        <f>IFERROR(INDEX(Rainfall_Dry!$O$2:$O$217,MATCH(B673, Rainfall_Dry!$A$2:$A$217,0)),"")</f>
        <v/>
      </c>
      <c r="Y673" s="270">
        <v>21.13063730679653</v>
      </c>
      <c r="Z673" s="270">
        <v>3.0912555579081076</v>
      </c>
      <c r="AA673" s="270">
        <v>75.778107135295357</v>
      </c>
      <c r="AB673" s="271" t="s">
        <v>2688</v>
      </c>
      <c r="AC673" s="270">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t="str">
        <f>IFERROR(AVERAGE('Dry_Litterbag Placem_Collection'!O14,'Dry_Litterbag Placem_Collection'!R14),"")</f>
        <v/>
      </c>
      <c r="AI673" s="290" t="str">
        <f>IFERROR(AVERAGE('Dry_Litterbag Placem_Collection'!N14,'Dry_Litterbag Placem_Collection'!Q14),"")</f>
        <v/>
      </c>
      <c r="AJ673" s="289">
        <f>INDEX(Coordinates!$B$2:$B$197,MATCH(G673,Coordinates!$J$2:$J$197,0))</f>
        <v>-3.3979050260000001</v>
      </c>
      <c r="AK673" s="289">
        <f>INDEX(Coordinates!$C$2:$C$197,MATCH(G673,Coordinates!$J$2:$J$197,0))</f>
        <v>34.837123030000001</v>
      </c>
      <c r="AL673" s="289" t="str">
        <f>IF(ISNUMBER(SEARCH("C", 'Dry_Litterbag Placem_Collection'!V14)),"YES","")</f>
        <v/>
      </c>
      <c r="AM673" s="289" t="str">
        <f>IF(ISNUMBER(SEARCH("H", 'Dry_Litterbag Placem_Collection'!V14)),"YES","")</f>
        <v/>
      </c>
      <c r="AN673" s="289" t="str">
        <f>IF(ISNUMBER(SEARCH("R", 'Dry_Litterbag Placem_Collection'!V14)),"YES","")</f>
        <v/>
      </c>
    </row>
    <row r="674" spans="1:40" ht="15" customHeight="1">
      <c r="A674" s="281" t="s">
        <v>2677</v>
      </c>
      <c r="B674" s="282">
        <f>'Dry_Litterbag Placem_Collection'!A15</f>
        <v>13</v>
      </c>
      <c r="C674" s="282" t="str">
        <f>'Dry_Litterbag Placem_Collection'!B15</f>
        <v>Makao</v>
      </c>
      <c r="D674" s="282" t="s">
        <v>2677</v>
      </c>
      <c r="E674" s="282" t="s">
        <v>2678</v>
      </c>
      <c r="F674" s="282">
        <v>2</v>
      </c>
      <c r="G674" s="283" t="str">
        <f>'Dry_Litterbag Placem_Collection'!C15</f>
        <v>Dry_Ag2_T5</v>
      </c>
      <c r="H674" s="293" t="s">
        <v>3672</v>
      </c>
      <c r="I674" s="294" t="s">
        <v>298</v>
      </c>
      <c r="J674" s="282" t="str">
        <f>IF(ISBLANK('Dry_Litterbag Placem_Collection'!M15),"","R"&amp;""&amp;'Dry_Litterbag Placem_Collection'!M15)</f>
        <v>R603</v>
      </c>
      <c r="K674" s="286">
        <f>IFERROR(INDEX('Green_rooibos initial weight'!$C$5:$C$1749,MATCH(J674, 'Green_rooibos initial weight'!$A$5:$A$1749,0)),"")</f>
        <v>2.1440000000000001</v>
      </c>
      <c r="L674" s="286">
        <f t="shared" si="41"/>
        <v>1.8942000000000001</v>
      </c>
      <c r="M674" s="291"/>
      <c r="N674" s="291"/>
      <c r="O674" s="286">
        <f>IF(IFERROR(INDEX('Both teabags AfterDry'!$D$3:$D$900,MATCH(J674,'Both teabags AfterDry'!$A$3:$A$900,0)),"")="","",(IFERROR(INDEX('Both teabags AfterDry'!$D$3:$D$900,MATCH(J674,'Both teabags AfterDry'!$A$3:$A$900,0)),"")))</f>
        <v>1.9094</v>
      </c>
      <c r="P674" s="286">
        <f t="shared" si="42"/>
        <v>1.7587999999999999</v>
      </c>
      <c r="Q674" s="291"/>
      <c r="R674" s="291"/>
      <c r="S674" s="287">
        <f>'Dry_Litterbag Placem_Collection'!E15</f>
        <v>42938</v>
      </c>
      <c r="T674" s="287">
        <f>IF('Dry_Litterbag Placem_Collection'!G15="","",'Dry_Litterbag Placem_Collection'!G15)</f>
        <v>43007</v>
      </c>
      <c r="U674" s="288">
        <f t="shared" si="40"/>
        <v>69</v>
      </c>
      <c r="V674" s="286">
        <f t="shared" si="43"/>
        <v>0.13540000000000019</v>
      </c>
      <c r="W674" s="286"/>
      <c r="X674" s="289">
        <f>IFERROR(INDEX(Rainfall_Dry!$O$2:$O$217,MATCH(B674, Rainfall_Dry!$A$2:$A$217,0)),"")</f>
        <v>6.900000125</v>
      </c>
      <c r="Y674" s="270">
        <v>21.13063730679653</v>
      </c>
      <c r="Z674" s="270">
        <v>3.0912555579081076</v>
      </c>
      <c r="AA674" s="270">
        <v>75.778107135295357</v>
      </c>
      <c r="AB674" s="271" t="s">
        <v>2688</v>
      </c>
      <c r="AC674" s="270">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IFERROR(AVERAGE('Dry_Litterbag Placem_Collection'!O15,'Dry_Litterbag Placem_Collection'!R15),"")</f>
        <v>4.8</v>
      </c>
      <c r="AI674" s="290">
        <f>IFERROR(AVERAGE('Dry_Litterbag Placem_Collection'!N15,'Dry_Litterbag Placem_Collection'!Q15),"")</f>
        <v>26.1</v>
      </c>
      <c r="AJ674" s="289">
        <f>INDEX(Coordinates!$B$2:$B$197,MATCH(G674,Coordinates!$J$2:$J$197,0))</f>
        <v>-3.3979040199999999</v>
      </c>
      <c r="AK674" s="289">
        <f>INDEX(Coordinates!$C$2:$C$197,MATCH(G674,Coordinates!$J$2:$J$197,0))</f>
        <v>34.837027980000002</v>
      </c>
      <c r="AL674" s="289" t="str">
        <f>IF(ISNUMBER(SEARCH("C", 'Dry_Litterbag Placem_Collection'!V15)),"YES","")</f>
        <v/>
      </c>
      <c r="AM674" s="289" t="str">
        <f>IF(ISNUMBER(SEARCH("H", 'Dry_Litterbag Placem_Collection'!V15)),"YES","")</f>
        <v/>
      </c>
      <c r="AN674" s="289" t="str">
        <f>IF(ISNUMBER(SEARCH("R", 'Dry_Litterbag Placem_Collection'!V15)),"YES","")</f>
        <v/>
      </c>
    </row>
    <row r="675" spans="1:40" ht="15" customHeight="1">
      <c r="A675" s="281" t="s">
        <v>2677</v>
      </c>
      <c r="B675" s="282">
        <f>'Dry_Litterbag Placem_Collection'!A16</f>
        <v>14</v>
      </c>
      <c r="C675" s="282" t="str">
        <f>'Dry_Litterbag Placem_Collection'!B16</f>
        <v>Makao</v>
      </c>
      <c r="D675" s="282" t="s">
        <v>2677</v>
      </c>
      <c r="E675" s="282" t="s">
        <v>2678</v>
      </c>
      <c r="F675" s="282">
        <v>2</v>
      </c>
      <c r="G675" s="283" t="str">
        <f>'Dry_Litterbag Placem_Collection'!C16</f>
        <v>Dry_Ag2_T6</v>
      </c>
      <c r="H675" s="293" t="s">
        <v>3672</v>
      </c>
      <c r="I675" s="294" t="s">
        <v>298</v>
      </c>
      <c r="J675" s="282" t="str">
        <f>IF(ISBLANK('Dry_Litterbag Placem_Collection'!M16),"","R"&amp;""&amp;'Dry_Litterbag Placem_Collection'!M16)</f>
        <v>R652</v>
      </c>
      <c r="K675" s="286">
        <f>IFERROR(INDEX('Green_rooibos initial weight'!$C$5:$C$1749,MATCH(J675, 'Green_rooibos initial weight'!$A$5:$A$1749,0)),"")</f>
        <v>2.2090000000000001</v>
      </c>
      <c r="L675" s="286">
        <f t="shared" si="41"/>
        <v>1.9592000000000001</v>
      </c>
      <c r="M675" s="291"/>
      <c r="N675" s="291"/>
      <c r="O675" s="286">
        <f>IF(IFERROR(INDEX('Both teabags AfterDry'!$D$3:$D$900,MATCH(J675,'Both teabags AfterDry'!$A$3:$A$900,0)),"")="","",(IFERROR(INDEX('Both teabags AfterDry'!$D$3:$D$900,MATCH(J675,'Both teabags AfterDry'!$A$3:$A$900,0)),"")))</f>
        <v>1.9245000000000001</v>
      </c>
      <c r="P675" s="286">
        <f t="shared" si="42"/>
        <v>1.7739</v>
      </c>
      <c r="Q675" s="291"/>
      <c r="R675" s="291"/>
      <c r="S675" s="287">
        <f>'Dry_Litterbag Placem_Collection'!E16</f>
        <v>42938</v>
      </c>
      <c r="T675" s="287">
        <f>IF('Dry_Litterbag Placem_Collection'!G16="","",'Dry_Litterbag Placem_Collection'!G16)</f>
        <v>43007</v>
      </c>
      <c r="U675" s="288">
        <f t="shared" si="40"/>
        <v>69</v>
      </c>
      <c r="V675" s="286">
        <f t="shared" si="43"/>
        <v>0.18530000000000002</v>
      </c>
      <c r="W675" s="286"/>
      <c r="X675" s="289">
        <f>IFERROR(INDEX(Rainfall_Dry!$O$2:$O$217,MATCH(B675, Rainfall_Dry!$A$2:$A$217,0)),"")</f>
        <v>6.900000125</v>
      </c>
      <c r="Y675" s="270">
        <v>21.13063730679653</v>
      </c>
      <c r="Z675" s="270">
        <v>3.0912555579081076</v>
      </c>
      <c r="AA675" s="270">
        <v>75.778107135295357</v>
      </c>
      <c r="AB675" s="271" t="s">
        <v>2688</v>
      </c>
      <c r="AC675" s="270">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IFERROR(AVERAGE('Dry_Litterbag Placem_Collection'!O16,'Dry_Litterbag Placem_Collection'!R16),"")</f>
        <v>3.4</v>
      </c>
      <c r="AI675" s="290">
        <f>IFERROR(AVERAGE('Dry_Litterbag Placem_Collection'!N16,'Dry_Litterbag Placem_Collection'!Q16),"")</f>
        <v>25.55</v>
      </c>
      <c r="AJ675" s="289">
        <f>INDEX(Coordinates!$B$2:$B$197,MATCH(G675,Coordinates!$J$2:$J$197,0))</f>
        <v>-3.397854986</v>
      </c>
      <c r="AK675" s="289">
        <f>INDEX(Coordinates!$C$2:$C$197,MATCH(G675,Coordinates!$J$2:$J$197,0))</f>
        <v>34.836874010000002</v>
      </c>
      <c r="AL675" s="289" t="str">
        <f>IF(ISNUMBER(SEARCH("C", 'Dry_Litterbag Placem_Collection'!V16)),"YES","")</f>
        <v/>
      </c>
      <c r="AM675" s="289" t="str">
        <f>IF(ISNUMBER(SEARCH("H", 'Dry_Litterbag Placem_Collection'!V16)),"YES","")</f>
        <v/>
      </c>
      <c r="AN675" s="289" t="str">
        <f>IF(ISNUMBER(SEARCH("R", 'Dry_Litterbag Placem_Collection'!V16)),"YES","")</f>
        <v/>
      </c>
    </row>
    <row r="676" spans="1:40" ht="15" customHeight="1">
      <c r="A676" s="281" t="s">
        <v>2677</v>
      </c>
      <c r="B676" s="282">
        <f>'Dry_Litterbag Placem_Collection'!A17</f>
        <v>15</v>
      </c>
      <c r="C676" s="282" t="str">
        <f>'Dry_Litterbag Placem_Collection'!B17</f>
        <v>Makao</v>
      </c>
      <c r="D676" s="282" t="s">
        <v>2677</v>
      </c>
      <c r="E676" s="282" t="s">
        <v>2678</v>
      </c>
      <c r="F676" s="282">
        <v>2</v>
      </c>
      <c r="G676" s="283" t="str">
        <f>'Dry_Litterbag Placem_Collection'!C17</f>
        <v>Dry_Ag2_T7</v>
      </c>
      <c r="H676" s="293" t="s">
        <v>3672</v>
      </c>
      <c r="I676" s="294" t="s">
        <v>298</v>
      </c>
      <c r="J676" s="282" t="str">
        <f>IF(ISBLANK('Dry_Litterbag Placem_Collection'!M17),"","R"&amp;""&amp;'Dry_Litterbag Placem_Collection'!M17)</f>
        <v>R304</v>
      </c>
      <c r="K676" s="286">
        <f>IFERROR(INDEX('Green_rooibos initial weight'!$C$5:$C$1749,MATCH(J676, 'Green_rooibos initial weight'!$A$5:$A$1749,0)),"")</f>
        <v>2.1930000000000001</v>
      </c>
      <c r="L676" s="286">
        <f t="shared" si="41"/>
        <v>1.9432</v>
      </c>
      <c r="M676" s="291"/>
      <c r="N676" s="291"/>
      <c r="O676" s="286">
        <f>IF(IFERROR(INDEX('Both teabags AfterDry'!$D$3:$D$900,MATCH(J676,'Both teabags AfterDry'!$A$3:$A$900,0)),"")="","",(IFERROR(INDEX('Both teabags AfterDry'!$D$3:$D$900,MATCH(J676,'Both teabags AfterDry'!$A$3:$A$900,0)),"")))</f>
        <v>1.8989</v>
      </c>
      <c r="P676" s="286">
        <f t="shared" si="42"/>
        <v>1.7483</v>
      </c>
      <c r="Q676" s="291"/>
      <c r="R676" s="291"/>
      <c r="S676" s="287">
        <f>'Dry_Litterbag Placem_Collection'!E17</f>
        <v>42938</v>
      </c>
      <c r="T676" s="287">
        <f>IF('Dry_Litterbag Placem_Collection'!G17="","",'Dry_Litterbag Placem_Collection'!G17)</f>
        <v>43007</v>
      </c>
      <c r="U676" s="288">
        <f t="shared" si="40"/>
        <v>69</v>
      </c>
      <c r="V676" s="286">
        <f t="shared" si="43"/>
        <v>0.19490000000000007</v>
      </c>
      <c r="W676" s="286"/>
      <c r="X676" s="289">
        <f>IFERROR(INDEX(Rainfall_Dry!$O$2:$O$217,MATCH(B676, Rainfall_Dry!$A$2:$A$217,0)),"")</f>
        <v>6.900000125</v>
      </c>
      <c r="Y676" s="270">
        <v>21.13063730679653</v>
      </c>
      <c r="Z676" s="270">
        <v>3.0912555579081076</v>
      </c>
      <c r="AA676" s="270">
        <v>75.778107135295357</v>
      </c>
      <c r="AB676" s="271" t="s">
        <v>2688</v>
      </c>
      <c r="AC676" s="270">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IFERROR(AVERAGE('Dry_Litterbag Placem_Collection'!O17,'Dry_Litterbag Placem_Collection'!R17),"")</f>
        <v>3.0999999999999996</v>
      </c>
      <c r="AI676" s="290">
        <f>IFERROR(AVERAGE('Dry_Litterbag Placem_Collection'!N17,'Dry_Litterbag Placem_Collection'!Q17),"")</f>
        <v>28</v>
      </c>
      <c r="AJ676" s="289">
        <f>INDEX(Coordinates!$B$2:$B$197,MATCH(G676,Coordinates!$J$2:$J$197,0))</f>
        <v>-3.3978060349999999</v>
      </c>
      <c r="AK676" s="289">
        <f>INDEX(Coordinates!$C$2:$C$197,MATCH(G676,Coordinates!$J$2:$J$197,0))</f>
        <v>34.837023960000003</v>
      </c>
      <c r="AL676" s="289" t="str">
        <f>IF(ISNUMBER(SEARCH("C", 'Dry_Litterbag Placem_Collection'!V17)),"YES","")</f>
        <v/>
      </c>
      <c r="AM676" s="289" t="str">
        <f>IF(ISNUMBER(SEARCH("H", 'Dry_Litterbag Placem_Collection'!V17)),"YES","")</f>
        <v/>
      </c>
      <c r="AN676" s="289" t="str">
        <f>IF(ISNUMBER(SEARCH("R", 'Dry_Litterbag Placem_Collection'!V17)),"YES","")</f>
        <v/>
      </c>
    </row>
    <row r="677" spans="1:40" ht="15" customHeight="1">
      <c r="A677" s="281" t="s">
        <v>2677</v>
      </c>
      <c r="B677" s="282">
        <f>'Dry_Litterbag Placem_Collection'!A18</f>
        <v>16</v>
      </c>
      <c r="C677" s="282" t="str">
        <f>'Dry_Litterbag Placem_Collection'!B18</f>
        <v>Makao</v>
      </c>
      <c r="D677" s="282" t="s">
        <v>2677</v>
      </c>
      <c r="E677" s="282" t="s">
        <v>2678</v>
      </c>
      <c r="F677" s="282">
        <v>2</v>
      </c>
      <c r="G677" s="283" t="str">
        <f>'Dry_Litterbag Placem_Collection'!C18</f>
        <v>Dry_Ag2_T8</v>
      </c>
      <c r="H677" s="293" t="s">
        <v>3672</v>
      </c>
      <c r="I677" s="294" t="s">
        <v>298</v>
      </c>
      <c r="J677" s="282" t="str">
        <f>IF(ISBLANK('Dry_Litterbag Placem_Collection'!M18),"","R"&amp;""&amp;'Dry_Litterbag Placem_Collection'!M18)</f>
        <v>R687</v>
      </c>
      <c r="K677" s="286">
        <f>IFERROR(INDEX('Green_rooibos initial weight'!$C$5:$C$1749,MATCH(J677, 'Green_rooibos initial weight'!$A$5:$A$1749,0)),"")</f>
        <v>2.2029999999999998</v>
      </c>
      <c r="L677" s="286">
        <f t="shared" si="41"/>
        <v>1.9531999999999998</v>
      </c>
      <c r="M677" s="291"/>
      <c r="N677" s="291"/>
      <c r="O677" s="286" t="str">
        <f>IF(IFERROR(INDEX('Both teabags AfterDry'!$D$3:$D$900,MATCH(J677,'Both teabags AfterDry'!$A$3:$A$900,0)),"")="","",(IFERROR(INDEX('Both teabags AfterDry'!$D$3:$D$900,MATCH(J677,'Both teabags AfterDry'!$A$3:$A$900,0)),"")))</f>
        <v/>
      </c>
      <c r="P677" s="286" t="str">
        <f t="shared" si="42"/>
        <v/>
      </c>
      <c r="Q677" s="291"/>
      <c r="R677" s="291"/>
      <c r="S677" s="287">
        <f>'Dry_Litterbag Placem_Collection'!E18</f>
        <v>42938</v>
      </c>
      <c r="T677" s="287">
        <f>IF('Dry_Litterbag Placem_Collection'!G18="","",'Dry_Litterbag Placem_Collection'!G18)</f>
        <v>43007</v>
      </c>
      <c r="U677" s="288">
        <f t="shared" si="40"/>
        <v>69</v>
      </c>
      <c r="V677" s="286" t="str">
        <f t="shared" si="43"/>
        <v/>
      </c>
      <c r="W677" s="286"/>
      <c r="X677" s="289">
        <f>IFERROR(INDEX(Rainfall_Dry!$O$2:$O$217,MATCH(B677, Rainfall_Dry!$A$2:$A$217,0)),"")</f>
        <v>6.900000125</v>
      </c>
      <c r="Y677" s="270">
        <v>21.13063730679653</v>
      </c>
      <c r="Z677" s="270">
        <v>3.0912555579081076</v>
      </c>
      <c r="AA677" s="270">
        <v>75.778107135295357</v>
      </c>
      <c r="AB677" s="271" t="s">
        <v>2688</v>
      </c>
      <c r="AC677" s="270">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IFERROR(AVERAGE('Dry_Litterbag Placem_Collection'!O18,'Dry_Litterbag Placem_Collection'!R18),"")</f>
        <v>9.1999999999999993</v>
      </c>
      <c r="AI677" s="290">
        <f>IFERROR(AVERAGE('Dry_Litterbag Placem_Collection'!N18,'Dry_Litterbag Placem_Collection'!Q18),"")</f>
        <v>27.049999999999997</v>
      </c>
      <c r="AJ677" s="289">
        <f>INDEX(Coordinates!$B$2:$B$197,MATCH(G677,Coordinates!$J$2:$J$197,0))</f>
        <v>-3.3977669760000002</v>
      </c>
      <c r="AK677" s="289">
        <f>INDEX(Coordinates!$C$2:$C$197,MATCH(G677,Coordinates!$J$2:$J$197,0))</f>
        <v>34.837181039999997</v>
      </c>
      <c r="AL677" s="289" t="str">
        <f>IF(ISNUMBER(SEARCH("C", 'Dry_Litterbag Placem_Collection'!V18)),"YES","")</f>
        <v/>
      </c>
      <c r="AM677" s="289" t="str">
        <f>IF(ISNUMBER(SEARCH("H", 'Dry_Litterbag Placem_Collection'!V18)),"YES","")</f>
        <v/>
      </c>
      <c r="AN677" s="289" t="str">
        <f>IF(ISNUMBER(SEARCH("R", 'Dry_Litterbag Placem_Collection'!V18)),"YES","")</f>
        <v/>
      </c>
    </row>
    <row r="678" spans="1:40" ht="15" customHeight="1">
      <c r="A678" s="281" t="s">
        <v>2677</v>
      </c>
      <c r="B678" s="282">
        <f>'Dry_Litterbag Placem_Collection'!A19</f>
        <v>17</v>
      </c>
      <c r="C678" s="282" t="str">
        <f>'Dry_Litterbag Placem_Collection'!B19</f>
        <v>Makao</v>
      </c>
      <c r="D678" s="282" t="s">
        <v>2677</v>
      </c>
      <c r="E678" s="282" t="s">
        <v>2678</v>
      </c>
      <c r="F678" s="282">
        <v>3</v>
      </c>
      <c r="G678" s="283" t="str">
        <f>'Dry_Litterbag Placem_Collection'!C19</f>
        <v>Dry_Ag3_T1</v>
      </c>
      <c r="H678" s="293" t="s">
        <v>3672</v>
      </c>
      <c r="I678" s="294" t="s">
        <v>298</v>
      </c>
      <c r="J678" s="282" t="str">
        <f>IF(ISBLANK('Dry_Litterbag Placem_Collection'!M19),"","R"&amp;""&amp;'Dry_Litterbag Placem_Collection'!M19)</f>
        <v>R407</v>
      </c>
      <c r="K678" s="286">
        <f>IFERROR(INDEX('Green_rooibos initial weight'!$C$5:$C$1749,MATCH(J678, 'Green_rooibos initial weight'!$A$5:$A$1749,0)),"")</f>
        <v>2.1859999999999999</v>
      </c>
      <c r="L678" s="286">
        <f t="shared" si="41"/>
        <v>1.9361999999999999</v>
      </c>
      <c r="M678" s="291"/>
      <c r="N678" s="291"/>
      <c r="O678" s="286">
        <f>IF(IFERROR(INDEX('Both teabags AfterDry'!$D$3:$D$900,MATCH(J678,'Both teabags AfterDry'!$A$3:$A$900,0)),"")="","",(IFERROR(INDEX('Both teabags AfterDry'!$D$3:$D$900,MATCH(J678,'Both teabags AfterDry'!$A$3:$A$900,0)),"")))</f>
        <v>2.0062000000000002</v>
      </c>
      <c r="P678" s="286">
        <f t="shared" si="42"/>
        <v>1.8556000000000001</v>
      </c>
      <c r="Q678" s="291"/>
      <c r="R678" s="291"/>
      <c r="S678" s="287">
        <f>'Dry_Litterbag Placem_Collection'!E19</f>
        <v>42936</v>
      </c>
      <c r="T678" s="287">
        <f>IF('Dry_Litterbag Placem_Collection'!G19="","",'Dry_Litterbag Placem_Collection'!G19)</f>
        <v>43007</v>
      </c>
      <c r="U678" s="288">
        <f t="shared" si="40"/>
        <v>71</v>
      </c>
      <c r="V678" s="286">
        <f t="shared" si="43"/>
        <v>8.0599999999999783E-2</v>
      </c>
      <c r="W678" s="286"/>
      <c r="X678" s="289">
        <f>IFERROR(INDEX(Rainfall_Dry!$O$2:$O$217,MATCH(B678, Rainfall_Dry!$A$2:$A$217,0)),"")</f>
        <v>6.900000125</v>
      </c>
      <c r="Y678" s="270">
        <v>54.080969906906262</v>
      </c>
      <c r="Z678" s="270">
        <v>21.264484651351896</v>
      </c>
      <c r="AA678" s="270">
        <v>24.654545441741845</v>
      </c>
      <c r="AB678" s="271" t="s">
        <v>2691</v>
      </c>
      <c r="AC678" s="270">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IFERROR(AVERAGE('Dry_Litterbag Placem_Collection'!O19,'Dry_Litterbag Placem_Collection'!R19),"")</f>
        <v>12.9</v>
      </c>
      <c r="AI678" s="290">
        <f>IFERROR(AVERAGE('Dry_Litterbag Placem_Collection'!N19,'Dry_Litterbag Placem_Collection'!Q19),"")</f>
        <v>26.2</v>
      </c>
      <c r="AJ678" s="289">
        <f>INDEX(Coordinates!$B$2:$B$197,MATCH(G678,Coordinates!$J$2:$J$197,0))</f>
        <v>-3.3854090330000002</v>
      </c>
      <c r="AK678" s="289">
        <f>INDEX(Coordinates!$C$2:$C$197,MATCH(G678,Coordinates!$J$2:$J$197,0))</f>
        <v>34.818901029999999</v>
      </c>
      <c r="AL678" s="289" t="str">
        <f>IF(ISNUMBER(SEARCH("C", 'Dry_Litterbag Placem_Collection'!V19)),"YES","")</f>
        <v/>
      </c>
      <c r="AM678" s="289" t="str">
        <f>IF(ISNUMBER(SEARCH("H", 'Dry_Litterbag Placem_Collection'!V19)),"YES","")</f>
        <v/>
      </c>
      <c r="AN678" s="289" t="str">
        <f>IF(ISNUMBER(SEARCH("R", 'Dry_Litterbag Placem_Collection'!V19)),"YES","")</f>
        <v/>
      </c>
    </row>
    <row r="679" spans="1:40" ht="15" customHeight="1">
      <c r="A679" s="281" t="s">
        <v>2677</v>
      </c>
      <c r="B679" s="282">
        <f>'Dry_Litterbag Placem_Collection'!A20</f>
        <v>18</v>
      </c>
      <c r="C679" s="282" t="str">
        <f>'Dry_Litterbag Placem_Collection'!B20</f>
        <v>Makao</v>
      </c>
      <c r="D679" s="282" t="s">
        <v>2677</v>
      </c>
      <c r="E679" s="282" t="s">
        <v>2678</v>
      </c>
      <c r="F679" s="282">
        <v>3</v>
      </c>
      <c r="G679" s="283" t="str">
        <f>'Dry_Litterbag Placem_Collection'!C20</f>
        <v>Dry_Ag3_T2</v>
      </c>
      <c r="H679" s="293" t="s">
        <v>3672</v>
      </c>
      <c r="I679" s="294" t="s">
        <v>298</v>
      </c>
      <c r="J679" s="282" t="str">
        <f>IF(ISBLANK('Dry_Litterbag Placem_Collection'!M20),"","R"&amp;""&amp;'Dry_Litterbag Placem_Collection'!M20)</f>
        <v>R361</v>
      </c>
      <c r="K679" s="286">
        <f>IFERROR(INDEX('Green_rooibos initial weight'!$C$5:$C$1749,MATCH(J679, 'Green_rooibos initial weight'!$A$5:$A$1749,0)),"")</f>
        <v>2.2210000000000001</v>
      </c>
      <c r="L679" s="286">
        <f t="shared" si="41"/>
        <v>1.9712000000000001</v>
      </c>
      <c r="M679" s="291"/>
      <c r="N679" s="291"/>
      <c r="O679" s="286">
        <f>IF(IFERROR(INDEX('Both teabags AfterDry'!$D$3:$D$900,MATCH(J679,'Both teabags AfterDry'!$A$3:$A$900,0)),"")="","",(IFERROR(INDEX('Both teabags AfterDry'!$D$3:$D$900,MATCH(J679,'Both teabags AfterDry'!$A$3:$A$900,0)),"")))</f>
        <v>2.0156999999999998</v>
      </c>
      <c r="P679" s="286">
        <f t="shared" si="42"/>
        <v>1.8650999999999998</v>
      </c>
      <c r="Q679" s="291"/>
      <c r="R679" s="291"/>
      <c r="S679" s="287">
        <f>'Dry_Litterbag Placem_Collection'!E20</f>
        <v>42936</v>
      </c>
      <c r="T679" s="287">
        <f>IF('Dry_Litterbag Placem_Collection'!G20="","",'Dry_Litterbag Placem_Collection'!G20)</f>
        <v>43007</v>
      </c>
      <c r="U679" s="288">
        <f t="shared" si="40"/>
        <v>71</v>
      </c>
      <c r="V679" s="286">
        <f t="shared" si="43"/>
        <v>0.10610000000000031</v>
      </c>
      <c r="W679" s="286"/>
      <c r="X679" s="289">
        <f>IFERROR(INDEX(Rainfall_Dry!$O$2:$O$217,MATCH(B679, Rainfall_Dry!$A$2:$A$217,0)),"")</f>
        <v>6.900000125</v>
      </c>
      <c r="Y679" s="270">
        <v>54.080969906906262</v>
      </c>
      <c r="Z679" s="270">
        <v>21.264484651351896</v>
      </c>
      <c r="AA679" s="270">
        <v>24.654545441741845</v>
      </c>
      <c r="AB679" s="271" t="s">
        <v>2691</v>
      </c>
      <c r="AC679" s="270">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IFERROR(AVERAGE('Dry_Litterbag Placem_Collection'!O20,'Dry_Litterbag Placem_Collection'!R20),"")</f>
        <v>11.15</v>
      </c>
      <c r="AI679" s="290">
        <f>IFERROR(AVERAGE('Dry_Litterbag Placem_Collection'!N20,'Dry_Litterbag Placem_Collection'!Q20),"")</f>
        <v>26.1</v>
      </c>
      <c r="AJ679" s="289">
        <f>INDEX(Coordinates!$B$2:$B$197,MATCH(G679,Coordinates!$J$2:$J$197,0))</f>
        <v>-3.385375002</v>
      </c>
      <c r="AK679" s="289">
        <f>INDEX(Coordinates!$C$2:$C$197,MATCH(G679,Coordinates!$J$2:$J$197,0))</f>
        <v>34.818939999999998</v>
      </c>
      <c r="AL679" s="289" t="str">
        <f>IF(ISNUMBER(SEARCH("C", 'Dry_Litterbag Placem_Collection'!V20)),"YES","")</f>
        <v/>
      </c>
      <c r="AM679" s="289" t="str">
        <f>IF(ISNUMBER(SEARCH("H", 'Dry_Litterbag Placem_Collection'!V20)),"YES","")</f>
        <v/>
      </c>
      <c r="AN679" s="289" t="str">
        <f>IF(ISNUMBER(SEARCH("R", 'Dry_Litterbag Placem_Collection'!V20)),"YES","")</f>
        <v/>
      </c>
    </row>
    <row r="680" spans="1:40" ht="15" customHeight="1">
      <c r="A680" s="281" t="s">
        <v>2677</v>
      </c>
      <c r="B680" s="282">
        <f>'Dry_Litterbag Placem_Collection'!A21</f>
        <v>19</v>
      </c>
      <c r="C680" s="282" t="str">
        <f>'Dry_Litterbag Placem_Collection'!B21</f>
        <v>Makao</v>
      </c>
      <c r="D680" s="282" t="s">
        <v>2677</v>
      </c>
      <c r="E680" s="282" t="s">
        <v>2678</v>
      </c>
      <c r="F680" s="282">
        <v>3</v>
      </c>
      <c r="G680" s="283" t="str">
        <f>'Dry_Litterbag Placem_Collection'!C21</f>
        <v>Dry_Ag3_T3</v>
      </c>
      <c r="H680" s="293" t="s">
        <v>3672</v>
      </c>
      <c r="I680" s="294" t="s">
        <v>298</v>
      </c>
      <c r="J680" s="282" t="str">
        <f>IF(ISBLANK('Dry_Litterbag Placem_Collection'!M21),"","R"&amp;""&amp;'Dry_Litterbag Placem_Collection'!M21)</f>
        <v>R280</v>
      </c>
      <c r="K680" s="286">
        <f>IFERROR(INDEX('Green_rooibos initial weight'!$C$5:$C$1749,MATCH(J680, 'Green_rooibos initial weight'!$A$5:$A$1749,0)),"")</f>
        <v>2.11</v>
      </c>
      <c r="L680" s="286">
        <f t="shared" si="41"/>
        <v>1.8601999999999999</v>
      </c>
      <c r="M680" s="291"/>
      <c r="N680" s="291"/>
      <c r="O680" s="286">
        <f>IF(IFERROR(INDEX('Both teabags AfterDry'!$D$3:$D$900,MATCH(J680,'Both teabags AfterDry'!$A$3:$A$900,0)),"")="","",(IFERROR(INDEX('Both teabags AfterDry'!$D$3:$D$900,MATCH(J680,'Both teabags AfterDry'!$A$3:$A$900,0)),"")))</f>
        <v>1.9007000000000001</v>
      </c>
      <c r="P680" s="286">
        <f t="shared" si="42"/>
        <v>1.7501</v>
      </c>
      <c r="Q680" s="291"/>
      <c r="R680" s="291"/>
      <c r="S680" s="287">
        <f>'Dry_Litterbag Placem_Collection'!E21</f>
        <v>42936</v>
      </c>
      <c r="T680" s="287">
        <f>IF('Dry_Litterbag Placem_Collection'!G21="","",'Dry_Litterbag Placem_Collection'!G21)</f>
        <v>43007</v>
      </c>
      <c r="U680" s="288">
        <f t="shared" si="40"/>
        <v>71</v>
      </c>
      <c r="V680" s="286">
        <f t="shared" si="43"/>
        <v>0.11009999999999986</v>
      </c>
      <c r="W680" s="286"/>
      <c r="X680" s="289">
        <f>IFERROR(INDEX(Rainfall_Dry!$O$2:$O$217,MATCH(B680, Rainfall_Dry!$A$2:$A$217,0)),"")</f>
        <v>6.900000125</v>
      </c>
      <c r="Y680" s="270">
        <v>54.080969906906262</v>
      </c>
      <c r="Z680" s="270">
        <v>21.264484651351896</v>
      </c>
      <c r="AA680" s="270">
        <v>24.654545441741845</v>
      </c>
      <c r="AB680" s="271" t="s">
        <v>2691</v>
      </c>
      <c r="AC680" s="270">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IFERROR(AVERAGE('Dry_Litterbag Placem_Collection'!O21,'Dry_Litterbag Placem_Collection'!R21),"")</f>
        <v>15.75</v>
      </c>
      <c r="AI680" s="290">
        <f>IFERROR(AVERAGE('Dry_Litterbag Placem_Collection'!N21,'Dry_Litterbag Placem_Collection'!Q21),"")</f>
        <v>25.700000000000003</v>
      </c>
      <c r="AJ680" s="289">
        <f>INDEX(Coordinates!$B$2:$B$197,MATCH(G680,Coordinates!$J$2:$J$197,0))</f>
        <v>-3.3853589930000001</v>
      </c>
      <c r="AK680" s="289">
        <f>INDEX(Coordinates!$C$2:$C$197,MATCH(G680,Coordinates!$J$2:$J$197,0))</f>
        <v>34.818991969999999</v>
      </c>
      <c r="AL680" s="289" t="str">
        <f>IF(ISNUMBER(SEARCH("C", 'Dry_Litterbag Placem_Collection'!V21)),"YES","")</f>
        <v/>
      </c>
      <c r="AM680" s="289" t="str">
        <f>IF(ISNUMBER(SEARCH("H", 'Dry_Litterbag Placem_Collection'!V21)),"YES","")</f>
        <v/>
      </c>
      <c r="AN680" s="289" t="str">
        <f>IF(ISNUMBER(SEARCH("R", 'Dry_Litterbag Placem_Collection'!V21)),"YES","")</f>
        <v/>
      </c>
    </row>
    <row r="681" spans="1:40" ht="15" customHeight="1">
      <c r="A681" s="281" t="s">
        <v>2677</v>
      </c>
      <c r="B681" s="282">
        <f>'Dry_Litterbag Placem_Collection'!A22</f>
        <v>20</v>
      </c>
      <c r="C681" s="282" t="str">
        <f>'Dry_Litterbag Placem_Collection'!B22</f>
        <v>Makao</v>
      </c>
      <c r="D681" s="282" t="s">
        <v>2677</v>
      </c>
      <c r="E681" s="282" t="s">
        <v>2678</v>
      </c>
      <c r="F681" s="282">
        <v>3</v>
      </c>
      <c r="G681" s="283" t="str">
        <f>'Dry_Litterbag Placem_Collection'!C22</f>
        <v>Dry_Ag3_T4</v>
      </c>
      <c r="H681" s="293" t="s">
        <v>3672</v>
      </c>
      <c r="I681" s="294" t="s">
        <v>298</v>
      </c>
      <c r="J681" s="282" t="str">
        <f>IF(ISBLANK('Dry_Litterbag Placem_Collection'!M22),"","R"&amp;""&amp;'Dry_Litterbag Placem_Collection'!M22)</f>
        <v>R320</v>
      </c>
      <c r="K681" s="286">
        <f>IFERROR(INDEX('Green_rooibos initial weight'!$C$5:$C$1749,MATCH(J681, 'Green_rooibos initial weight'!$A$5:$A$1749,0)),"")</f>
        <v>2.1459999999999999</v>
      </c>
      <c r="L681" s="286">
        <f t="shared" si="41"/>
        <v>1.8961999999999999</v>
      </c>
      <c r="M681" s="291"/>
      <c r="N681" s="291"/>
      <c r="O681" s="286">
        <f>IF(IFERROR(INDEX('Both teabags AfterDry'!$D$3:$D$900,MATCH(J681,'Both teabags AfterDry'!$A$3:$A$900,0)),"")="","",(IFERROR(INDEX('Both teabags AfterDry'!$D$3:$D$900,MATCH(J681,'Both teabags AfterDry'!$A$3:$A$900,0)),"")))</f>
        <v>1.9332</v>
      </c>
      <c r="P681" s="286">
        <f t="shared" si="42"/>
        <v>1.7826</v>
      </c>
      <c r="Q681" s="291"/>
      <c r="R681" s="291"/>
      <c r="S681" s="287">
        <f>'Dry_Litterbag Placem_Collection'!E22</f>
        <v>42936</v>
      </c>
      <c r="T681" s="287">
        <f>IF('Dry_Litterbag Placem_Collection'!G22="","",'Dry_Litterbag Placem_Collection'!G22)</f>
        <v>43007</v>
      </c>
      <c r="U681" s="288">
        <f t="shared" si="40"/>
        <v>71</v>
      </c>
      <c r="V681" s="286">
        <f t="shared" si="43"/>
        <v>0.11359999999999992</v>
      </c>
      <c r="W681" s="286"/>
      <c r="X681" s="289">
        <f>IFERROR(INDEX(Rainfall_Dry!$O$2:$O$217,MATCH(B681, Rainfall_Dry!$A$2:$A$217,0)),"")</f>
        <v>6.900000125</v>
      </c>
      <c r="Y681" s="270">
        <v>54.080969906906262</v>
      </c>
      <c r="Z681" s="270">
        <v>21.264484651351896</v>
      </c>
      <c r="AA681" s="270">
        <v>24.654545441741845</v>
      </c>
      <c r="AB681" s="271" t="s">
        <v>2691</v>
      </c>
      <c r="AC681" s="270">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IFERROR(AVERAGE('Dry_Litterbag Placem_Collection'!O22,'Dry_Litterbag Placem_Collection'!R22),"")</f>
        <v>16</v>
      </c>
      <c r="AI681" s="290">
        <f>IFERROR(AVERAGE('Dry_Litterbag Placem_Collection'!N22,'Dry_Litterbag Placem_Collection'!Q22),"")</f>
        <v>26.3</v>
      </c>
      <c r="AJ681" s="289">
        <f>INDEX(Coordinates!$B$2:$B$197,MATCH(G681,Coordinates!$J$2:$J$197,0))</f>
        <v>-3.3853969629999998</v>
      </c>
      <c r="AK681" s="289">
        <f>INDEX(Coordinates!$C$2:$C$197,MATCH(G681,Coordinates!$J$2:$J$197,0))</f>
        <v>34.818977969999999</v>
      </c>
      <c r="AL681" s="289" t="str">
        <f>IF(ISNUMBER(SEARCH("C", 'Dry_Litterbag Placem_Collection'!V22)),"YES","")</f>
        <v/>
      </c>
      <c r="AM681" s="289" t="str">
        <f>IF(ISNUMBER(SEARCH("H", 'Dry_Litterbag Placem_Collection'!V22)),"YES","")</f>
        <v/>
      </c>
      <c r="AN681" s="289" t="str">
        <f>IF(ISNUMBER(SEARCH("R", 'Dry_Litterbag Placem_Collection'!V22)),"YES","")</f>
        <v/>
      </c>
    </row>
    <row r="682" spans="1:40" ht="15" customHeight="1">
      <c r="A682" s="281" t="s">
        <v>2677</v>
      </c>
      <c r="B682" s="282">
        <f>'Dry_Litterbag Placem_Collection'!A23</f>
        <v>21</v>
      </c>
      <c r="C682" s="282" t="str">
        <f>'Dry_Litterbag Placem_Collection'!B23</f>
        <v>Makao</v>
      </c>
      <c r="D682" s="282" t="s">
        <v>2677</v>
      </c>
      <c r="E682" s="282" t="s">
        <v>2678</v>
      </c>
      <c r="F682" s="282">
        <v>3</v>
      </c>
      <c r="G682" s="283" t="str">
        <f>'Dry_Litterbag Placem_Collection'!C23</f>
        <v>Dry_Ag3_T5</v>
      </c>
      <c r="H682" s="293" t="s">
        <v>3672</v>
      </c>
      <c r="I682" s="294" t="s">
        <v>298</v>
      </c>
      <c r="J682" s="282" t="str">
        <f>IF(ISBLANK('Dry_Litterbag Placem_Collection'!M23),"","R"&amp;""&amp;'Dry_Litterbag Placem_Collection'!M23)</f>
        <v>R209</v>
      </c>
      <c r="K682" s="286">
        <f>IFERROR(INDEX('Green_rooibos initial weight'!$C$5:$C$1749,MATCH(J682, 'Green_rooibos initial weight'!$A$5:$A$1749,0)),"")</f>
        <v>2.2069999999999999</v>
      </c>
      <c r="L682" s="286">
        <f t="shared" si="41"/>
        <v>1.9571999999999998</v>
      </c>
      <c r="M682" s="291"/>
      <c r="N682" s="291"/>
      <c r="O682" s="286" t="str">
        <f>IF(IFERROR(INDEX('Both teabags AfterDry'!$D$3:$D$900,MATCH(J682,'Both teabags AfterDry'!$A$3:$A$900,0)),"")="","",(IFERROR(INDEX('Both teabags AfterDry'!$D$3:$D$900,MATCH(J682,'Both teabags AfterDry'!$A$3:$A$900,0)),"")))</f>
        <v/>
      </c>
      <c r="P682" s="286" t="str">
        <f t="shared" si="42"/>
        <v/>
      </c>
      <c r="Q682" s="291"/>
      <c r="R682" s="291"/>
      <c r="S682" s="287">
        <f>'Dry_Litterbag Placem_Collection'!E23</f>
        <v>42936</v>
      </c>
      <c r="T682" s="287">
        <f>IF('Dry_Litterbag Placem_Collection'!G23="","",'Dry_Litterbag Placem_Collection'!G23)</f>
        <v>43007</v>
      </c>
      <c r="U682" s="288">
        <f t="shared" si="40"/>
        <v>71</v>
      </c>
      <c r="V682" s="286" t="str">
        <f t="shared" si="43"/>
        <v/>
      </c>
      <c r="W682" s="286"/>
      <c r="X682" s="289">
        <f>IFERROR(INDEX(Rainfall_Dry!$O$2:$O$217,MATCH(B682, Rainfall_Dry!$A$2:$A$217,0)),"")</f>
        <v>6.900000125</v>
      </c>
      <c r="Y682" s="270">
        <v>54.080969906906262</v>
      </c>
      <c r="Z682" s="270">
        <v>21.264484651351896</v>
      </c>
      <c r="AA682" s="270">
        <v>24.654545441741845</v>
      </c>
      <c r="AB682" s="271" t="s">
        <v>2691</v>
      </c>
      <c r="AC682" s="270">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IFERROR(AVERAGE('Dry_Litterbag Placem_Collection'!O23,'Dry_Litterbag Placem_Collection'!R23),"")</f>
        <v>13.2</v>
      </c>
      <c r="AI682" s="290">
        <f>IFERROR(AVERAGE('Dry_Litterbag Placem_Collection'!N23,'Dry_Litterbag Placem_Collection'!Q23),"")</f>
        <v>26.1</v>
      </c>
      <c r="AJ682" s="289">
        <f>INDEX(Coordinates!$B$2:$B$197,MATCH(G682,Coordinates!$J$2:$J$197,0))</f>
        <v>-3.3854019919999998</v>
      </c>
      <c r="AK682" s="289">
        <f>INDEX(Coordinates!$C$2:$C$197,MATCH(G682,Coordinates!$J$2:$J$197,0))</f>
        <v>34.81894604</v>
      </c>
      <c r="AL682" s="289" t="str">
        <f>IF(ISNUMBER(SEARCH("C", 'Dry_Litterbag Placem_Collection'!V23)),"YES","")</f>
        <v/>
      </c>
      <c r="AM682" s="289" t="str">
        <f>IF(ISNUMBER(SEARCH("H", 'Dry_Litterbag Placem_Collection'!V23)),"YES","")</f>
        <v/>
      </c>
      <c r="AN682" s="289" t="str">
        <f>IF(ISNUMBER(SEARCH("R", 'Dry_Litterbag Placem_Collection'!V23)),"YES","")</f>
        <v/>
      </c>
    </row>
    <row r="683" spans="1:40" ht="15" customHeight="1">
      <c r="A683" s="281" t="s">
        <v>2677</v>
      </c>
      <c r="B683" s="282">
        <f>'Dry_Litterbag Placem_Collection'!A24</f>
        <v>22</v>
      </c>
      <c r="C683" s="282" t="str">
        <f>'Dry_Litterbag Placem_Collection'!B24</f>
        <v>Makao</v>
      </c>
      <c r="D683" s="282" t="s">
        <v>2677</v>
      </c>
      <c r="E683" s="282" t="s">
        <v>2678</v>
      </c>
      <c r="F683" s="282">
        <v>3</v>
      </c>
      <c r="G683" s="283" t="str">
        <f>'Dry_Litterbag Placem_Collection'!C24</f>
        <v>Dry_Ag3_T6</v>
      </c>
      <c r="H683" s="293" t="s">
        <v>3672</v>
      </c>
      <c r="I683" s="294" t="s">
        <v>298</v>
      </c>
      <c r="J683" s="282" t="str">
        <f>IF(ISBLANK('Dry_Litterbag Placem_Collection'!M24),"","R"&amp;""&amp;'Dry_Litterbag Placem_Collection'!M24)</f>
        <v>R646</v>
      </c>
      <c r="K683" s="286">
        <f>IFERROR(INDEX('Green_rooibos initial weight'!$C$5:$C$1749,MATCH(J683, 'Green_rooibos initial weight'!$A$5:$A$1749,0)),"")</f>
        <v>2.1480000000000001</v>
      </c>
      <c r="L683" s="286">
        <f t="shared" si="41"/>
        <v>1.8982000000000001</v>
      </c>
      <c r="M683" s="291"/>
      <c r="N683" s="291"/>
      <c r="O683" s="286">
        <f>IF(IFERROR(INDEX('Both teabags AfterDry'!$D$3:$D$900,MATCH(J683,'Both teabags AfterDry'!$A$3:$A$900,0)),"")="","",(IFERROR(INDEX('Both teabags AfterDry'!$D$3:$D$900,MATCH(J683,'Both teabags AfterDry'!$A$3:$A$900,0)),"")))</f>
        <v>1.8704000000000001</v>
      </c>
      <c r="P683" s="286">
        <f t="shared" si="42"/>
        <v>1.7198</v>
      </c>
      <c r="Q683" s="291"/>
      <c r="R683" s="291"/>
      <c r="S683" s="287">
        <f>'Dry_Litterbag Placem_Collection'!E24</f>
        <v>42936</v>
      </c>
      <c r="T683" s="287">
        <f>IF('Dry_Litterbag Placem_Collection'!G24="","",'Dry_Litterbag Placem_Collection'!G24)</f>
        <v>43007</v>
      </c>
      <c r="U683" s="288">
        <f t="shared" si="40"/>
        <v>71</v>
      </c>
      <c r="V683" s="286">
        <f t="shared" si="43"/>
        <v>0.17840000000000011</v>
      </c>
      <c r="W683" s="286"/>
      <c r="X683" s="289">
        <f>IFERROR(INDEX(Rainfall_Dry!$O$2:$O$217,MATCH(B683, Rainfall_Dry!$A$2:$A$217,0)),"")</f>
        <v>6.900000125</v>
      </c>
      <c r="Y683" s="270">
        <v>54.080969906906262</v>
      </c>
      <c r="Z683" s="270">
        <v>21.264484651351896</v>
      </c>
      <c r="AA683" s="270">
        <v>24.654545441741845</v>
      </c>
      <c r="AB683" s="271" t="s">
        <v>2691</v>
      </c>
      <c r="AC683" s="270">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IFERROR(AVERAGE('Dry_Litterbag Placem_Collection'!O24,'Dry_Litterbag Placem_Collection'!R24),"")</f>
        <v>19.05</v>
      </c>
      <c r="AI683" s="290">
        <f>IFERROR(AVERAGE('Dry_Litterbag Placem_Collection'!N24,'Dry_Litterbag Placem_Collection'!Q24),"")</f>
        <v>25.75</v>
      </c>
      <c r="AJ683" s="289">
        <f>INDEX(Coordinates!$B$2:$B$197,MATCH(G683,Coordinates!$J$2:$J$197,0))</f>
        <v>-3.3854470029999999</v>
      </c>
      <c r="AK683" s="289">
        <f>INDEX(Coordinates!$C$2:$C$197,MATCH(G683,Coordinates!$J$2:$J$197,0))</f>
        <v>34.818946959999998</v>
      </c>
      <c r="AL683" s="289" t="str">
        <f>IF(ISNUMBER(SEARCH("C", 'Dry_Litterbag Placem_Collection'!V24)),"YES","")</f>
        <v/>
      </c>
      <c r="AM683" s="289" t="str">
        <f>IF(ISNUMBER(SEARCH("H", 'Dry_Litterbag Placem_Collection'!V24)),"YES","")</f>
        <v/>
      </c>
      <c r="AN683" s="289" t="str">
        <f>IF(ISNUMBER(SEARCH("R", 'Dry_Litterbag Placem_Collection'!V24)),"YES","")</f>
        <v/>
      </c>
    </row>
    <row r="684" spans="1:40" ht="15" customHeight="1">
      <c r="A684" s="281" t="s">
        <v>2677</v>
      </c>
      <c r="B684" s="282">
        <f>'Dry_Litterbag Placem_Collection'!A25</f>
        <v>23</v>
      </c>
      <c r="C684" s="282" t="str">
        <f>'Dry_Litterbag Placem_Collection'!B25</f>
        <v>Makao</v>
      </c>
      <c r="D684" s="282" t="s">
        <v>2677</v>
      </c>
      <c r="E684" s="282" t="s">
        <v>2678</v>
      </c>
      <c r="F684" s="282">
        <v>3</v>
      </c>
      <c r="G684" s="283" t="str">
        <f>'Dry_Litterbag Placem_Collection'!C25</f>
        <v>Dry_Ag3_T7</v>
      </c>
      <c r="H684" s="293" t="s">
        <v>3672</v>
      </c>
      <c r="I684" s="294" t="s">
        <v>298</v>
      </c>
      <c r="J684" s="282" t="str">
        <f>IF(ISBLANK('Dry_Litterbag Placem_Collection'!M25),"","R"&amp;""&amp;'Dry_Litterbag Placem_Collection'!M25)</f>
        <v/>
      </c>
      <c r="K684" s="286" t="str">
        <f>IFERROR(INDEX('Green_rooibos initial weight'!$C$5:$C$1749,MATCH(J684, 'Green_rooibos initial weight'!$A$5:$A$1749,0)),"")</f>
        <v/>
      </c>
      <c r="L684" s="286" t="str">
        <f t="shared" si="41"/>
        <v/>
      </c>
      <c r="M684" s="291"/>
      <c r="N684" s="291"/>
      <c r="O684" s="286" t="str">
        <f>IF(IFERROR(INDEX('Both teabags AfterDry'!$D$3:$D$900,MATCH(J684,'Both teabags AfterDry'!$A$3:$A$900,0)),"")="","",(IFERROR(INDEX('Both teabags AfterDry'!$D$3:$D$900,MATCH(J684,'Both teabags AfterDry'!$A$3:$A$900,0)),"")))</f>
        <v/>
      </c>
      <c r="P684" s="286" t="str">
        <f t="shared" si="42"/>
        <v/>
      </c>
      <c r="Q684" s="291"/>
      <c r="R684" s="291"/>
      <c r="S684" s="287">
        <f>'Dry_Litterbag Placem_Collection'!E25</f>
        <v>0</v>
      </c>
      <c r="T684" s="287" t="str">
        <f>IF('Dry_Litterbag Placem_Collection'!G25="","",'Dry_Litterbag Placem_Collection'!G25)</f>
        <v/>
      </c>
      <c r="U684" s="288" t="str">
        <f t="shared" si="40"/>
        <v/>
      </c>
      <c r="V684" s="286" t="str">
        <f t="shared" si="43"/>
        <v/>
      </c>
      <c r="W684" s="286"/>
      <c r="X684" s="289" t="str">
        <f>IFERROR(INDEX(Rainfall_Dry!$O$2:$O$217,MATCH(B684, Rainfall_Dry!$A$2:$A$217,0)),"")</f>
        <v/>
      </c>
      <c r="Y684" s="270">
        <v>54.080969906906262</v>
      </c>
      <c r="Z684" s="270">
        <v>21.264484651351896</v>
      </c>
      <c r="AA684" s="270">
        <v>24.654545441741845</v>
      </c>
      <c r="AB684" s="271" t="s">
        <v>2691</v>
      </c>
      <c r="AC684" s="270">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t="str">
        <f>IFERROR(AVERAGE('Dry_Litterbag Placem_Collection'!O25,'Dry_Litterbag Placem_Collection'!R25),"")</f>
        <v/>
      </c>
      <c r="AI684" s="290" t="str">
        <f>IFERROR(AVERAGE('Dry_Litterbag Placem_Collection'!N25,'Dry_Litterbag Placem_Collection'!Q25),"")</f>
        <v/>
      </c>
      <c r="AJ684" s="289">
        <f>INDEX(Coordinates!$B$2:$B$197,MATCH(G684,Coordinates!$J$2:$J$197,0))</f>
        <v>-3.3854200130000001</v>
      </c>
      <c r="AK684" s="289">
        <f>INDEX(Coordinates!$C$2:$C$197,MATCH(G684,Coordinates!$J$2:$J$197,0))</f>
        <v>34.818856019999998</v>
      </c>
      <c r="AL684" s="289" t="str">
        <f>IF(ISNUMBER(SEARCH("C", 'Dry_Litterbag Placem_Collection'!V25)),"YES","")</f>
        <v/>
      </c>
      <c r="AM684" s="289" t="str">
        <f>IF(ISNUMBER(SEARCH("H", 'Dry_Litterbag Placem_Collection'!V25)),"YES","")</f>
        <v/>
      </c>
      <c r="AN684" s="289" t="str">
        <f>IF(ISNUMBER(SEARCH("R", 'Dry_Litterbag Placem_Collection'!V25)),"YES","")</f>
        <v/>
      </c>
    </row>
    <row r="685" spans="1:40" ht="15" customHeight="1">
      <c r="A685" s="281" t="s">
        <v>2677</v>
      </c>
      <c r="B685" s="282">
        <f>'Dry_Litterbag Placem_Collection'!A26</f>
        <v>24</v>
      </c>
      <c r="C685" s="282" t="str">
        <f>'Dry_Litterbag Placem_Collection'!B26</f>
        <v>Makao</v>
      </c>
      <c r="D685" s="282" t="s">
        <v>2677</v>
      </c>
      <c r="E685" s="282" t="s">
        <v>2678</v>
      </c>
      <c r="F685" s="282">
        <v>3</v>
      </c>
      <c r="G685" s="283" t="str">
        <f>'Dry_Litterbag Placem_Collection'!C26</f>
        <v>Dry_Ag3_T8</v>
      </c>
      <c r="H685" s="293" t="s">
        <v>3672</v>
      </c>
      <c r="I685" s="294" t="s">
        <v>298</v>
      </c>
      <c r="J685" s="282" t="str">
        <f>IF(ISBLANK('Dry_Litterbag Placem_Collection'!M26),"","R"&amp;""&amp;'Dry_Litterbag Placem_Collection'!M26)</f>
        <v>R650</v>
      </c>
      <c r="K685" s="286">
        <f>IFERROR(INDEX('Green_rooibos initial weight'!$C$5:$C$1749,MATCH(J685, 'Green_rooibos initial weight'!$A$5:$A$1749,0)),"")</f>
        <v>2.169</v>
      </c>
      <c r="L685" s="286">
        <f t="shared" si="41"/>
        <v>1.9192</v>
      </c>
      <c r="M685" s="291"/>
      <c r="N685" s="291"/>
      <c r="O685" s="286">
        <f>IF(IFERROR(INDEX('Both teabags AfterDry'!$D$3:$D$900,MATCH(J685,'Both teabags AfterDry'!$A$3:$A$900,0)),"")="","",(IFERROR(INDEX('Both teabags AfterDry'!$D$3:$D$900,MATCH(J685,'Both teabags AfterDry'!$A$3:$A$900,0)),"")))</f>
        <v>1.9756</v>
      </c>
      <c r="P685" s="286">
        <f t="shared" si="42"/>
        <v>1.825</v>
      </c>
      <c r="Q685" s="291"/>
      <c r="R685" s="291"/>
      <c r="S685" s="287">
        <f>'Dry_Litterbag Placem_Collection'!E26</f>
        <v>42936</v>
      </c>
      <c r="T685" s="287">
        <f>IF('Dry_Litterbag Placem_Collection'!G26="","",'Dry_Litterbag Placem_Collection'!G26)</f>
        <v>43007</v>
      </c>
      <c r="U685" s="288">
        <f t="shared" si="40"/>
        <v>71</v>
      </c>
      <c r="V685" s="286">
        <f t="shared" si="43"/>
        <v>9.4200000000000061E-2</v>
      </c>
      <c r="W685" s="286"/>
      <c r="X685" s="289">
        <f>IFERROR(INDEX(Rainfall_Dry!$O$2:$O$217,MATCH(B685, Rainfall_Dry!$A$2:$A$217,0)),"")</f>
        <v>6.900000125</v>
      </c>
      <c r="Y685" s="270">
        <v>54.080969906906262</v>
      </c>
      <c r="Z685" s="270">
        <v>21.264484651351896</v>
      </c>
      <c r="AA685" s="270">
        <v>24.654545441741845</v>
      </c>
      <c r="AB685" s="271" t="s">
        <v>2691</v>
      </c>
      <c r="AC685" s="270">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IFERROR(AVERAGE('Dry_Litterbag Placem_Collection'!O26,'Dry_Litterbag Placem_Collection'!R26),"")</f>
        <v>15.6</v>
      </c>
      <c r="AI685" s="290">
        <f>IFERROR(AVERAGE('Dry_Litterbag Placem_Collection'!N26,'Dry_Litterbag Placem_Collection'!Q26),"")</f>
        <v>25.5</v>
      </c>
      <c r="AJ685" s="289">
        <f>INDEX(Coordinates!$B$2:$B$197,MATCH(G685,Coordinates!$J$2:$J$197,0))</f>
        <v>-3.3853829649999998</v>
      </c>
      <c r="AK685" s="289">
        <f>INDEX(Coordinates!$C$2:$C$197,MATCH(G685,Coordinates!$J$2:$J$197,0))</f>
        <v>34.818877980000003</v>
      </c>
      <c r="AL685" s="289" t="str">
        <f>IF(ISNUMBER(SEARCH("C", 'Dry_Litterbag Placem_Collection'!V26)),"YES","")</f>
        <v/>
      </c>
      <c r="AM685" s="289" t="str">
        <f>IF(ISNUMBER(SEARCH("H", 'Dry_Litterbag Placem_Collection'!V26)),"YES","")</f>
        <v/>
      </c>
      <c r="AN685" s="289" t="str">
        <f>IF(ISNUMBER(SEARCH("R", 'Dry_Litterbag Placem_Collection'!V26)),"YES","")</f>
        <v/>
      </c>
    </row>
    <row r="686" spans="1:40" ht="15" customHeight="1">
      <c r="A686" s="281" t="s">
        <v>2677</v>
      </c>
      <c r="B686" s="282">
        <f>'Dry_Litterbag Placem_Collection'!A27</f>
        <v>25</v>
      </c>
      <c r="C686" s="282" t="str">
        <f>'Dry_Litterbag Placem_Collection'!B27</f>
        <v>Makao</v>
      </c>
      <c r="D686" s="282" t="s">
        <v>2677</v>
      </c>
      <c r="E686" s="282" t="s">
        <v>2678</v>
      </c>
      <c r="F686" s="282">
        <v>4</v>
      </c>
      <c r="G686" s="283" t="str">
        <f>'Dry_Litterbag Placem_Collection'!C27</f>
        <v>Dry_Ag4_T1</v>
      </c>
      <c r="H686" s="293" t="s">
        <v>3672</v>
      </c>
      <c r="I686" s="294" t="s">
        <v>298</v>
      </c>
      <c r="J686" s="282" t="str">
        <f>IF(ISBLANK('Dry_Litterbag Placem_Collection'!M27),"","R"&amp;""&amp;'Dry_Litterbag Placem_Collection'!M27)</f>
        <v>R230</v>
      </c>
      <c r="K686" s="286">
        <f>IFERROR(INDEX('Green_rooibos initial weight'!$C$5:$C$1749,MATCH(J686, 'Green_rooibos initial weight'!$A$5:$A$1749,0)),"")</f>
        <v>2.2589999999999999</v>
      </c>
      <c r="L686" s="286">
        <f t="shared" si="41"/>
        <v>2.0091999999999999</v>
      </c>
      <c r="M686" s="291"/>
      <c r="N686" s="291"/>
      <c r="O686" s="286">
        <f>IF(IFERROR(INDEX('Both teabags AfterDry'!$D$3:$D$900,MATCH(J686,'Both teabags AfterDry'!$A$3:$A$900,0)),"")="","",(IFERROR(INDEX('Both teabags AfterDry'!$D$3:$D$900,MATCH(J686,'Both teabags AfterDry'!$A$3:$A$900,0)),"")))</f>
        <v>2.0360999999999998</v>
      </c>
      <c r="P686" s="286">
        <f t="shared" si="42"/>
        <v>1.8854999999999997</v>
      </c>
      <c r="Q686" s="291"/>
      <c r="R686" s="291"/>
      <c r="S686" s="287">
        <f>'Dry_Litterbag Placem_Collection'!E27</f>
        <v>42936</v>
      </c>
      <c r="T686" s="287">
        <f>IF('Dry_Litterbag Placem_Collection'!G27="","",'Dry_Litterbag Placem_Collection'!G27)</f>
        <v>43007</v>
      </c>
      <c r="U686" s="288">
        <f t="shared" si="40"/>
        <v>71</v>
      </c>
      <c r="V686" s="286">
        <f t="shared" si="43"/>
        <v>0.12370000000000014</v>
      </c>
      <c r="W686" s="286"/>
      <c r="X686" s="289">
        <f>IFERROR(INDEX(Rainfall_Dry!$O$2:$O$217,MATCH(B686, Rainfall_Dry!$A$2:$A$217,0)),"")</f>
        <v>6.900000125</v>
      </c>
      <c r="Y686" s="270">
        <v>51.960000000000008</v>
      </c>
      <c r="Z686" s="270">
        <v>18.919999999999995</v>
      </c>
      <c r="AA686" s="270">
        <v>29.120000000000005</v>
      </c>
      <c r="AB686" s="271" t="s">
        <v>2691</v>
      </c>
      <c r="AC686" s="270">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IFERROR(AVERAGE('Dry_Litterbag Placem_Collection'!O27,'Dry_Litterbag Placem_Collection'!R27),"")</f>
        <v>9.85</v>
      </c>
      <c r="AI686" s="290">
        <f>IFERROR(AVERAGE('Dry_Litterbag Placem_Collection'!N27,'Dry_Litterbag Placem_Collection'!Q27),"")</f>
        <v>25.4</v>
      </c>
      <c r="AJ686" s="289">
        <f>INDEX(Coordinates!$B$2:$B$197,MATCH(G686,Coordinates!$J$2:$J$197,0))</f>
        <v>-3.3849129919999998</v>
      </c>
      <c r="AK686" s="289">
        <f>INDEX(Coordinates!$C$2:$C$197,MATCH(G686,Coordinates!$J$2:$J$197,0))</f>
        <v>34.818899020000003</v>
      </c>
      <c r="AL686" s="289" t="str">
        <f>IF(ISNUMBER(SEARCH("C", 'Dry_Litterbag Placem_Collection'!V27)),"YES","")</f>
        <v/>
      </c>
      <c r="AM686" s="289" t="str">
        <f>IF(ISNUMBER(SEARCH("H", 'Dry_Litterbag Placem_Collection'!V27)),"YES","")</f>
        <v/>
      </c>
      <c r="AN686" s="289" t="str">
        <f>IF(ISNUMBER(SEARCH("R", 'Dry_Litterbag Placem_Collection'!V27)),"YES","")</f>
        <v/>
      </c>
    </row>
    <row r="687" spans="1:40" ht="15" customHeight="1">
      <c r="A687" s="281" t="s">
        <v>2677</v>
      </c>
      <c r="B687" s="282">
        <f>'Dry_Litterbag Placem_Collection'!A28</f>
        <v>26</v>
      </c>
      <c r="C687" s="282" t="str">
        <f>'Dry_Litterbag Placem_Collection'!B28</f>
        <v>Makao</v>
      </c>
      <c r="D687" s="282" t="s">
        <v>2677</v>
      </c>
      <c r="E687" s="282" t="s">
        <v>2678</v>
      </c>
      <c r="F687" s="282">
        <v>4</v>
      </c>
      <c r="G687" s="283" t="str">
        <f>'Dry_Litterbag Placem_Collection'!C28</f>
        <v>Dry_Ag4_T2</v>
      </c>
      <c r="H687" s="293" t="s">
        <v>3672</v>
      </c>
      <c r="I687" s="294" t="s">
        <v>298</v>
      </c>
      <c r="J687" s="282" t="str">
        <f>IF(ISBLANK('Dry_Litterbag Placem_Collection'!M28),"","R"&amp;""&amp;'Dry_Litterbag Placem_Collection'!M28)</f>
        <v>R642</v>
      </c>
      <c r="K687" s="286">
        <f>IFERROR(INDEX('Green_rooibos initial weight'!$C$5:$C$1749,MATCH(J687, 'Green_rooibos initial weight'!$A$5:$A$1749,0)),"")</f>
        <v>2.14</v>
      </c>
      <c r="L687" s="286">
        <f t="shared" si="41"/>
        <v>1.8902000000000001</v>
      </c>
      <c r="M687" s="291"/>
      <c r="N687" s="291"/>
      <c r="O687" s="286">
        <f>IF(IFERROR(INDEX('Both teabags AfterDry'!$D$3:$D$900,MATCH(J687,'Both teabags AfterDry'!$A$3:$A$900,0)),"")="","",(IFERROR(INDEX('Both teabags AfterDry'!$D$3:$D$900,MATCH(J687,'Both teabags AfterDry'!$A$3:$A$900,0)),"")))</f>
        <v>1.9686999999999999</v>
      </c>
      <c r="P687" s="286">
        <f t="shared" si="42"/>
        <v>1.8180999999999998</v>
      </c>
      <c r="Q687" s="291"/>
      <c r="R687" s="291"/>
      <c r="S687" s="287">
        <f>'Dry_Litterbag Placem_Collection'!E28</f>
        <v>42936</v>
      </c>
      <c r="T687" s="287">
        <f>IF('Dry_Litterbag Placem_Collection'!G28="","",'Dry_Litterbag Placem_Collection'!G28)</f>
        <v>43007</v>
      </c>
      <c r="U687" s="288">
        <f t="shared" si="40"/>
        <v>71</v>
      </c>
      <c r="V687" s="286">
        <f t="shared" si="43"/>
        <v>7.2100000000000275E-2</v>
      </c>
      <c r="W687" s="286"/>
      <c r="X687" s="289">
        <f>IFERROR(INDEX(Rainfall_Dry!$O$2:$O$217,MATCH(B687, Rainfall_Dry!$A$2:$A$217,0)),"")</f>
        <v>6.900000125</v>
      </c>
      <c r="Y687" s="270">
        <v>51.960000000000008</v>
      </c>
      <c r="Z687" s="270">
        <v>18.919999999999995</v>
      </c>
      <c r="AA687" s="270">
        <v>29.120000000000005</v>
      </c>
      <c r="AB687" s="271" t="s">
        <v>2691</v>
      </c>
      <c r="AC687" s="270">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IFERROR(AVERAGE('Dry_Litterbag Placem_Collection'!O28,'Dry_Litterbag Placem_Collection'!R28),"")</f>
        <v>8.1</v>
      </c>
      <c r="AI687" s="290">
        <f>IFERROR(AVERAGE('Dry_Litterbag Placem_Collection'!N28,'Dry_Litterbag Placem_Collection'!Q28),"")</f>
        <v>25.85</v>
      </c>
      <c r="AJ687" s="289">
        <f>INDEX(Coordinates!$B$2:$B$197,MATCH(G687,Coordinates!$J$2:$J$197,0))</f>
        <v>-3.3849689999999999</v>
      </c>
      <c r="AK687" s="289">
        <f>INDEX(Coordinates!$C$2:$C$197,MATCH(G687,Coordinates!$J$2:$J$197,0))</f>
        <v>34.818908</v>
      </c>
      <c r="AL687" s="289" t="str">
        <f>IF(ISNUMBER(SEARCH("C", 'Dry_Litterbag Placem_Collection'!V28)),"YES","")</f>
        <v/>
      </c>
      <c r="AM687" s="289" t="str">
        <f>IF(ISNUMBER(SEARCH("H", 'Dry_Litterbag Placem_Collection'!V28)),"YES","")</f>
        <v/>
      </c>
      <c r="AN687" s="289" t="str">
        <f>IF(ISNUMBER(SEARCH("R", 'Dry_Litterbag Placem_Collection'!V28)),"YES","")</f>
        <v/>
      </c>
    </row>
    <row r="688" spans="1:40" ht="15" customHeight="1">
      <c r="A688" s="281" t="s">
        <v>2677</v>
      </c>
      <c r="B688" s="282">
        <f>'Dry_Litterbag Placem_Collection'!A29</f>
        <v>27</v>
      </c>
      <c r="C688" s="282" t="str">
        <f>'Dry_Litterbag Placem_Collection'!B29</f>
        <v>Makao</v>
      </c>
      <c r="D688" s="282" t="s">
        <v>2677</v>
      </c>
      <c r="E688" s="282" t="s">
        <v>2678</v>
      </c>
      <c r="F688" s="282">
        <v>4</v>
      </c>
      <c r="G688" s="283" t="str">
        <f>'Dry_Litterbag Placem_Collection'!C29</f>
        <v>Dry_Ag4_T3</v>
      </c>
      <c r="H688" s="293" t="s">
        <v>3672</v>
      </c>
      <c r="I688" s="294" t="s">
        <v>298</v>
      </c>
      <c r="J688" s="282" t="str">
        <f>IF(ISBLANK('Dry_Litterbag Placem_Collection'!M29),"","R"&amp;""&amp;'Dry_Litterbag Placem_Collection'!M29)</f>
        <v>R199</v>
      </c>
      <c r="K688" s="286">
        <f>IFERROR(INDEX('Green_rooibos initial weight'!$C$5:$C$1749,MATCH(J688, 'Green_rooibos initial weight'!$A$5:$A$1749,0)),"")</f>
        <v>2.1850000000000001</v>
      </c>
      <c r="L688" s="286">
        <f t="shared" si="41"/>
        <v>1.9352</v>
      </c>
      <c r="M688" s="291"/>
      <c r="N688" s="291"/>
      <c r="O688" s="286" t="str">
        <f>IF(IFERROR(INDEX('Both teabags AfterDry'!$D$3:$D$900,MATCH(J688,'Both teabags AfterDry'!$A$3:$A$900,0)),"")="","",(IFERROR(INDEX('Both teabags AfterDry'!$D$3:$D$900,MATCH(J688,'Both teabags AfterDry'!$A$3:$A$900,0)),"")))</f>
        <v/>
      </c>
      <c r="P688" s="286" t="str">
        <f t="shared" si="42"/>
        <v/>
      </c>
      <c r="Q688" s="291"/>
      <c r="R688" s="291"/>
      <c r="S688" s="287">
        <f>'Dry_Litterbag Placem_Collection'!E29</f>
        <v>42936</v>
      </c>
      <c r="T688" s="287">
        <f>IF('Dry_Litterbag Placem_Collection'!G29="","",'Dry_Litterbag Placem_Collection'!G29)</f>
        <v>43007</v>
      </c>
      <c r="U688" s="288">
        <f t="shared" si="40"/>
        <v>71</v>
      </c>
      <c r="V688" s="286" t="str">
        <f t="shared" si="43"/>
        <v/>
      </c>
      <c r="W688" s="286"/>
      <c r="X688" s="289">
        <f>IFERROR(INDEX(Rainfall_Dry!$O$2:$O$217,MATCH(B688, Rainfall_Dry!$A$2:$A$217,0)),"")</f>
        <v>6.900000125</v>
      </c>
      <c r="Y688" s="270">
        <v>51.960000000000008</v>
      </c>
      <c r="Z688" s="270">
        <v>18.919999999999995</v>
      </c>
      <c r="AA688" s="270">
        <v>29.120000000000005</v>
      </c>
      <c r="AB688" s="271" t="s">
        <v>2691</v>
      </c>
      <c r="AC688" s="270">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IFERROR(AVERAGE('Dry_Litterbag Placem_Collection'!O29,'Dry_Litterbag Placem_Collection'!R29),"")</f>
        <v>14.1</v>
      </c>
      <c r="AI688" s="290">
        <f>IFERROR(AVERAGE('Dry_Litterbag Placem_Collection'!N29,'Dry_Litterbag Placem_Collection'!Q29),"")</f>
        <v>26.15</v>
      </c>
      <c r="AJ688" s="289">
        <f>INDEX(Coordinates!$B$2:$B$197,MATCH(G688,Coordinates!$J$2:$J$197,0))</f>
        <v>-3.3849350359999999</v>
      </c>
      <c r="AK688" s="289">
        <f>INDEX(Coordinates!$C$2:$C$197,MATCH(G688,Coordinates!$J$2:$J$197,0))</f>
        <v>34.818943019999999</v>
      </c>
      <c r="AL688" s="289" t="str">
        <f>IF(ISNUMBER(SEARCH("C", 'Dry_Litterbag Placem_Collection'!V29)),"YES","")</f>
        <v/>
      </c>
      <c r="AM688" s="289" t="str">
        <f>IF(ISNUMBER(SEARCH("H", 'Dry_Litterbag Placem_Collection'!V29)),"YES","")</f>
        <v/>
      </c>
      <c r="AN688" s="289" t="str">
        <f>IF(ISNUMBER(SEARCH("R", 'Dry_Litterbag Placem_Collection'!V29)),"YES","")</f>
        <v/>
      </c>
    </row>
    <row r="689" spans="1:40" ht="15" customHeight="1">
      <c r="A689" s="281" t="s">
        <v>2677</v>
      </c>
      <c r="B689" s="282">
        <f>'Dry_Litterbag Placem_Collection'!A30</f>
        <v>28</v>
      </c>
      <c r="C689" s="282" t="str">
        <f>'Dry_Litterbag Placem_Collection'!B30</f>
        <v>Makao</v>
      </c>
      <c r="D689" s="282" t="s">
        <v>2677</v>
      </c>
      <c r="E689" s="282" t="s">
        <v>2678</v>
      </c>
      <c r="F689" s="282">
        <v>4</v>
      </c>
      <c r="G689" s="283" t="str">
        <f>'Dry_Litterbag Placem_Collection'!C30</f>
        <v>Dry_Ag4_T4</v>
      </c>
      <c r="H689" s="293" t="s">
        <v>3672</v>
      </c>
      <c r="I689" s="294" t="s">
        <v>298</v>
      </c>
      <c r="J689" s="282" t="str">
        <f>IF(ISBLANK('Dry_Litterbag Placem_Collection'!M30),"","R"&amp;""&amp;'Dry_Litterbag Placem_Collection'!M30)</f>
        <v>R162</v>
      </c>
      <c r="K689" s="286">
        <f>IFERROR(INDEX('Green_rooibos initial weight'!$C$5:$C$1749,MATCH(J689, 'Green_rooibos initial weight'!$A$5:$A$1749,0)),"")</f>
        <v>2.242</v>
      </c>
      <c r="L689" s="286">
        <f t="shared" si="41"/>
        <v>1.9922</v>
      </c>
      <c r="M689" s="291"/>
      <c r="N689" s="291"/>
      <c r="O689" s="286">
        <f>IF(IFERROR(INDEX('Both teabags AfterDry'!$D$3:$D$900,MATCH(J689,'Both teabags AfterDry'!$A$3:$A$900,0)),"")="","",(IFERROR(INDEX('Both teabags AfterDry'!$D$3:$D$900,MATCH(J689,'Both teabags AfterDry'!$A$3:$A$900,0)),"")))</f>
        <v>1.964</v>
      </c>
      <c r="P689" s="286">
        <f t="shared" si="42"/>
        <v>1.8133999999999999</v>
      </c>
      <c r="Q689" s="291"/>
      <c r="R689" s="291"/>
      <c r="S689" s="287">
        <f>'Dry_Litterbag Placem_Collection'!E30</f>
        <v>42936</v>
      </c>
      <c r="T689" s="287">
        <f>IF('Dry_Litterbag Placem_Collection'!G30="","",'Dry_Litterbag Placem_Collection'!G30)</f>
        <v>43007</v>
      </c>
      <c r="U689" s="288">
        <f t="shared" si="40"/>
        <v>71</v>
      </c>
      <c r="V689" s="286">
        <f t="shared" si="43"/>
        <v>0.17880000000000007</v>
      </c>
      <c r="W689" s="286"/>
      <c r="X689" s="289">
        <f>IFERROR(INDEX(Rainfall_Dry!$O$2:$O$217,MATCH(B689, Rainfall_Dry!$A$2:$A$217,0)),"")</f>
        <v>6.900000125</v>
      </c>
      <c r="Y689" s="270">
        <v>51.960000000000008</v>
      </c>
      <c r="Z689" s="270">
        <v>18.919999999999995</v>
      </c>
      <c r="AA689" s="270">
        <v>29.120000000000005</v>
      </c>
      <c r="AB689" s="271" t="s">
        <v>2691</v>
      </c>
      <c r="AC689" s="270">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IFERROR(AVERAGE('Dry_Litterbag Placem_Collection'!O30,'Dry_Litterbag Placem_Collection'!R30),"")</f>
        <v>9.1000000000000014</v>
      </c>
      <c r="AI689" s="290">
        <f>IFERROR(AVERAGE('Dry_Litterbag Placem_Collection'!N30,'Dry_Litterbag Placem_Collection'!Q30),"")</f>
        <v>25.700000000000003</v>
      </c>
      <c r="AJ689" s="289">
        <f>INDEX(Coordinates!$B$2:$B$197,MATCH(G689,Coordinates!$J$2:$J$197,0))</f>
        <v>-3.3850070369999998</v>
      </c>
      <c r="AK689" s="289">
        <f>INDEX(Coordinates!$C$2:$C$197,MATCH(G689,Coordinates!$J$2:$J$197,0))</f>
        <v>34.818888960000002</v>
      </c>
      <c r="AL689" s="289" t="str">
        <f>IF(ISNUMBER(SEARCH("C", 'Dry_Litterbag Placem_Collection'!V30)),"YES","")</f>
        <v/>
      </c>
      <c r="AM689" s="289" t="str">
        <f>IF(ISNUMBER(SEARCH("H", 'Dry_Litterbag Placem_Collection'!V30)),"YES","")</f>
        <v/>
      </c>
      <c r="AN689" s="289" t="str">
        <f>IF(ISNUMBER(SEARCH("R", 'Dry_Litterbag Placem_Collection'!V30)),"YES","")</f>
        <v/>
      </c>
    </row>
    <row r="690" spans="1:40" ht="15" customHeight="1">
      <c r="A690" s="281" t="s">
        <v>2677</v>
      </c>
      <c r="B690" s="282">
        <f>'Dry_Litterbag Placem_Collection'!A31</f>
        <v>29</v>
      </c>
      <c r="C690" s="282" t="str">
        <f>'Dry_Litterbag Placem_Collection'!B31</f>
        <v>Makao</v>
      </c>
      <c r="D690" s="282" t="s">
        <v>2677</v>
      </c>
      <c r="E690" s="282" t="s">
        <v>2678</v>
      </c>
      <c r="F690" s="282">
        <v>4</v>
      </c>
      <c r="G690" s="283" t="str">
        <f>'Dry_Litterbag Placem_Collection'!C31</f>
        <v>Dry_Ag4_T5</v>
      </c>
      <c r="H690" s="293" t="s">
        <v>3672</v>
      </c>
      <c r="I690" s="294" t="s">
        <v>298</v>
      </c>
      <c r="J690" s="282" t="str">
        <f>IF(ISBLANK('Dry_Litterbag Placem_Collection'!M31),"","R"&amp;""&amp;'Dry_Litterbag Placem_Collection'!M31)</f>
        <v>R163</v>
      </c>
      <c r="K690" s="286">
        <f>IFERROR(INDEX('Green_rooibos initial weight'!$C$5:$C$1749,MATCH(J690, 'Green_rooibos initial weight'!$A$5:$A$1749,0)),"")</f>
        <v>2.23</v>
      </c>
      <c r="L690" s="286">
        <f t="shared" si="41"/>
        <v>1.9802</v>
      </c>
      <c r="M690" s="291"/>
      <c r="N690" s="291"/>
      <c r="O690" s="286">
        <f>IF(IFERROR(INDEX('Both teabags AfterDry'!$D$3:$D$900,MATCH(J690,'Both teabags AfterDry'!$A$3:$A$900,0)),"")="","",(IFERROR(INDEX('Both teabags AfterDry'!$D$3:$D$900,MATCH(J690,'Both teabags AfterDry'!$A$3:$A$900,0)),"")))</f>
        <v>1.9955000000000001</v>
      </c>
      <c r="P690" s="286">
        <f t="shared" si="42"/>
        <v>1.8449</v>
      </c>
      <c r="Q690" s="291"/>
      <c r="R690" s="291"/>
      <c r="S690" s="287">
        <f>'Dry_Litterbag Placem_Collection'!E31</f>
        <v>42936</v>
      </c>
      <c r="T690" s="287">
        <f>IF('Dry_Litterbag Placem_Collection'!G31="","",'Dry_Litterbag Placem_Collection'!G31)</f>
        <v>43007</v>
      </c>
      <c r="U690" s="288">
        <f t="shared" si="40"/>
        <v>71</v>
      </c>
      <c r="V690" s="286">
        <f t="shared" si="43"/>
        <v>0.13529999999999998</v>
      </c>
      <c r="W690" s="286"/>
      <c r="X690" s="289">
        <f>IFERROR(INDEX(Rainfall_Dry!$O$2:$O$217,MATCH(B690, Rainfall_Dry!$A$2:$A$217,0)),"")</f>
        <v>6.900000125</v>
      </c>
      <c r="Y690" s="270">
        <v>51.960000000000008</v>
      </c>
      <c r="Z690" s="270">
        <v>18.919999999999995</v>
      </c>
      <c r="AA690" s="270">
        <v>29.120000000000005</v>
      </c>
      <c r="AB690" s="271" t="s">
        <v>2691</v>
      </c>
      <c r="AC690" s="270">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IFERROR(AVERAGE('Dry_Litterbag Placem_Collection'!O31,'Dry_Litterbag Placem_Collection'!R31),"")</f>
        <v>15.15</v>
      </c>
      <c r="AI690" s="290">
        <f>IFERROR(AVERAGE('Dry_Litterbag Placem_Collection'!N31,'Dry_Litterbag Placem_Collection'!Q31),"")</f>
        <v>25.65</v>
      </c>
      <c r="AJ690" s="289">
        <f>INDEX(Coordinates!$B$2:$B$197,MATCH(G690,Coordinates!$J$2:$J$197,0))</f>
        <v>-3.3849480280000002</v>
      </c>
      <c r="AK690" s="289">
        <f>INDEX(Coordinates!$C$2:$C$197,MATCH(G690,Coordinates!$J$2:$J$197,0))</f>
        <v>34.818854010000003</v>
      </c>
      <c r="AL690" s="289" t="str">
        <f>IF(ISNUMBER(SEARCH("C", 'Dry_Litterbag Placem_Collection'!V31)),"YES","")</f>
        <v/>
      </c>
      <c r="AM690" s="289" t="str">
        <f>IF(ISNUMBER(SEARCH("H", 'Dry_Litterbag Placem_Collection'!V31)),"YES","")</f>
        <v/>
      </c>
      <c r="AN690" s="289" t="str">
        <f>IF(ISNUMBER(SEARCH("R", 'Dry_Litterbag Placem_Collection'!V31)),"YES","")</f>
        <v/>
      </c>
    </row>
    <row r="691" spans="1:40" ht="15" customHeight="1">
      <c r="A691" s="281" t="s">
        <v>2677</v>
      </c>
      <c r="B691" s="282">
        <f>'Dry_Litterbag Placem_Collection'!A32</f>
        <v>30</v>
      </c>
      <c r="C691" s="282" t="str">
        <f>'Dry_Litterbag Placem_Collection'!B32</f>
        <v>Makao</v>
      </c>
      <c r="D691" s="282" t="s">
        <v>2677</v>
      </c>
      <c r="E691" s="282" t="s">
        <v>2678</v>
      </c>
      <c r="F691" s="282">
        <v>4</v>
      </c>
      <c r="G691" s="283" t="str">
        <f>'Dry_Litterbag Placem_Collection'!C32</f>
        <v>Dry_Ag4_T6</v>
      </c>
      <c r="H691" s="293" t="s">
        <v>3672</v>
      </c>
      <c r="I691" s="294" t="s">
        <v>298</v>
      </c>
      <c r="J691" s="282" t="str">
        <f>IF(ISBLANK('Dry_Litterbag Placem_Collection'!M32),"","R"&amp;""&amp;'Dry_Litterbag Placem_Collection'!M32)</f>
        <v>R345</v>
      </c>
      <c r="K691" s="286">
        <f>IFERROR(INDEX('Green_rooibos initial weight'!$C$5:$C$1749,MATCH(J691, 'Green_rooibos initial weight'!$A$5:$A$1749,0)),"")</f>
        <v>2.2599999999999998</v>
      </c>
      <c r="L691" s="286">
        <f t="shared" si="41"/>
        <v>2.0101999999999998</v>
      </c>
      <c r="M691" s="291"/>
      <c r="N691" s="291"/>
      <c r="O691" s="286">
        <f>IF(IFERROR(INDEX('Both teabags AfterDry'!$D$3:$D$900,MATCH(J691,'Both teabags AfterDry'!$A$3:$A$900,0)),"")="","",(IFERROR(INDEX('Both teabags AfterDry'!$D$3:$D$900,MATCH(J691,'Both teabags AfterDry'!$A$3:$A$900,0)),"")))</f>
        <v>2.0409000000000002</v>
      </c>
      <c r="P691" s="286">
        <f t="shared" si="42"/>
        <v>1.8903000000000001</v>
      </c>
      <c r="Q691" s="291"/>
      <c r="R691" s="291"/>
      <c r="S691" s="287">
        <f>'Dry_Litterbag Placem_Collection'!E32</f>
        <v>42936</v>
      </c>
      <c r="T691" s="287">
        <f>IF('Dry_Litterbag Placem_Collection'!G32="","",'Dry_Litterbag Placem_Collection'!G32)</f>
        <v>43007</v>
      </c>
      <c r="U691" s="288">
        <f t="shared" si="40"/>
        <v>71</v>
      </c>
      <c r="V691" s="286">
        <f t="shared" si="43"/>
        <v>0.11989999999999967</v>
      </c>
      <c r="W691" s="286"/>
      <c r="X691" s="289">
        <f>IFERROR(INDEX(Rainfall_Dry!$O$2:$O$217,MATCH(B691, Rainfall_Dry!$A$2:$A$217,0)),"")</f>
        <v>6.900000125</v>
      </c>
      <c r="Y691" s="270">
        <v>51.960000000000008</v>
      </c>
      <c r="Z691" s="270">
        <v>18.919999999999995</v>
      </c>
      <c r="AA691" s="270">
        <v>29.120000000000005</v>
      </c>
      <c r="AB691" s="271" t="s">
        <v>2691</v>
      </c>
      <c r="AC691" s="270">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IFERROR(AVERAGE('Dry_Litterbag Placem_Collection'!O32,'Dry_Litterbag Placem_Collection'!R32),"")</f>
        <v>9.3000000000000007</v>
      </c>
      <c r="AI691" s="290">
        <f>IFERROR(AVERAGE('Dry_Litterbag Placem_Collection'!N32,'Dry_Litterbag Placem_Collection'!Q32),"")</f>
        <v>24</v>
      </c>
      <c r="AJ691" s="289">
        <f>INDEX(Coordinates!$B$2:$B$197,MATCH(G691,Coordinates!$J$2:$J$197,0))</f>
        <v>-3.38496496</v>
      </c>
      <c r="AK691" s="289">
        <f>INDEX(Coordinates!$C$2:$C$197,MATCH(G691,Coordinates!$J$2:$J$197,0))</f>
        <v>34.818790970000002</v>
      </c>
      <c r="AL691" s="289" t="str">
        <f>IF(ISNUMBER(SEARCH("C", 'Dry_Litterbag Placem_Collection'!V32)),"YES","")</f>
        <v/>
      </c>
      <c r="AM691" s="289" t="str">
        <f>IF(ISNUMBER(SEARCH("H", 'Dry_Litterbag Placem_Collection'!V32)),"YES","")</f>
        <v/>
      </c>
      <c r="AN691" s="289" t="str">
        <f>IF(ISNUMBER(SEARCH("R", 'Dry_Litterbag Placem_Collection'!V32)),"YES","")</f>
        <v/>
      </c>
    </row>
    <row r="692" spans="1:40" ht="15" customHeight="1">
      <c r="A692" s="281" t="s">
        <v>2677</v>
      </c>
      <c r="B692" s="282">
        <f>'Dry_Litterbag Placem_Collection'!A33</f>
        <v>31</v>
      </c>
      <c r="C692" s="282" t="str">
        <f>'Dry_Litterbag Placem_Collection'!B33</f>
        <v>Makao</v>
      </c>
      <c r="D692" s="282" t="s">
        <v>2677</v>
      </c>
      <c r="E692" s="282" t="s">
        <v>2678</v>
      </c>
      <c r="F692" s="282">
        <v>4</v>
      </c>
      <c r="G692" s="283" t="str">
        <f>'Dry_Litterbag Placem_Collection'!C33</f>
        <v>Dry_Ag4_T7</v>
      </c>
      <c r="H692" s="293" t="s">
        <v>3672</v>
      </c>
      <c r="I692" s="294" t="s">
        <v>298</v>
      </c>
      <c r="J692" s="282" t="str">
        <f>IF(ISBLANK('Dry_Litterbag Placem_Collection'!M33),"","R"&amp;""&amp;'Dry_Litterbag Placem_Collection'!M33)</f>
        <v/>
      </c>
      <c r="K692" s="286" t="str">
        <f>IFERROR(INDEX('Green_rooibos initial weight'!$C$5:$C$1749,MATCH(J692, 'Green_rooibos initial weight'!$A$5:$A$1749,0)),"")</f>
        <v/>
      </c>
      <c r="L692" s="286" t="str">
        <f t="shared" si="41"/>
        <v/>
      </c>
      <c r="M692" s="291"/>
      <c r="N692" s="291"/>
      <c r="O692" s="286" t="str">
        <f>IF(IFERROR(INDEX('Both teabags AfterDry'!$D$3:$D$900,MATCH(J692,'Both teabags AfterDry'!$A$3:$A$900,0)),"")="","",(IFERROR(INDEX('Both teabags AfterDry'!$D$3:$D$900,MATCH(J692,'Both teabags AfterDry'!$A$3:$A$900,0)),"")))</f>
        <v/>
      </c>
      <c r="P692" s="286" t="str">
        <f t="shared" si="42"/>
        <v/>
      </c>
      <c r="Q692" s="291"/>
      <c r="R692" s="291"/>
      <c r="S692" s="287">
        <f>'Dry_Litterbag Placem_Collection'!E33</f>
        <v>0</v>
      </c>
      <c r="T692" s="287" t="str">
        <f>IF('Dry_Litterbag Placem_Collection'!G33="","",'Dry_Litterbag Placem_Collection'!G33)</f>
        <v/>
      </c>
      <c r="U692" s="288" t="str">
        <f t="shared" si="40"/>
        <v/>
      </c>
      <c r="V692" s="286" t="str">
        <f t="shared" si="43"/>
        <v/>
      </c>
      <c r="W692" s="286"/>
      <c r="X692" s="289" t="str">
        <f>IFERROR(INDEX(Rainfall_Dry!$O$2:$O$217,MATCH(B692, Rainfall_Dry!$A$2:$A$217,0)),"")</f>
        <v/>
      </c>
      <c r="Y692" s="270">
        <v>51.960000000000008</v>
      </c>
      <c r="Z692" s="270">
        <v>18.919999999999995</v>
      </c>
      <c r="AA692" s="270">
        <v>29.120000000000005</v>
      </c>
      <c r="AB692" s="271" t="s">
        <v>2691</v>
      </c>
      <c r="AC692" s="270">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t="str">
        <f>IFERROR(AVERAGE('Dry_Litterbag Placem_Collection'!O33,'Dry_Litterbag Placem_Collection'!R33),"")</f>
        <v/>
      </c>
      <c r="AI692" s="290" t="str">
        <f>IFERROR(AVERAGE('Dry_Litterbag Placem_Collection'!N33,'Dry_Litterbag Placem_Collection'!Q33),"")</f>
        <v/>
      </c>
      <c r="AJ692" s="289">
        <f>INDEX(Coordinates!$B$2:$B$197,MATCH(G692,Coordinates!$J$2:$J$197,0))</f>
        <v>-3.3848409909999999</v>
      </c>
      <c r="AK692" s="289">
        <f>INDEX(Coordinates!$C$2:$C$197,MATCH(G692,Coordinates!$J$2:$J$197,0))</f>
        <v>34.818838999999997</v>
      </c>
      <c r="AL692" s="289" t="str">
        <f>IF(ISNUMBER(SEARCH("C", 'Dry_Litterbag Placem_Collection'!V33)),"YES","")</f>
        <v/>
      </c>
      <c r="AM692" s="289" t="str">
        <f>IF(ISNUMBER(SEARCH("H", 'Dry_Litterbag Placem_Collection'!V33)),"YES","")</f>
        <v/>
      </c>
      <c r="AN692" s="289" t="str">
        <f>IF(ISNUMBER(SEARCH("R", 'Dry_Litterbag Placem_Collection'!V33)),"YES","")</f>
        <v/>
      </c>
    </row>
    <row r="693" spans="1:40" ht="15" customHeight="1">
      <c r="A693" s="281" t="s">
        <v>2677</v>
      </c>
      <c r="B693" s="282">
        <f>'Dry_Litterbag Placem_Collection'!A34</f>
        <v>32</v>
      </c>
      <c r="C693" s="282" t="str">
        <f>'Dry_Litterbag Placem_Collection'!B34</f>
        <v>Makao</v>
      </c>
      <c r="D693" s="282" t="s">
        <v>2677</v>
      </c>
      <c r="E693" s="282" t="s">
        <v>2678</v>
      </c>
      <c r="F693" s="282">
        <v>4</v>
      </c>
      <c r="G693" s="283" t="str">
        <f>'Dry_Litterbag Placem_Collection'!C34</f>
        <v>Dry_Ag4_T8</v>
      </c>
      <c r="H693" s="293" t="s">
        <v>3672</v>
      </c>
      <c r="I693" s="294" t="s">
        <v>298</v>
      </c>
      <c r="J693" s="282" t="str">
        <f>IF(ISBLANK('Dry_Litterbag Placem_Collection'!M34),"","R"&amp;""&amp;'Dry_Litterbag Placem_Collection'!M34)</f>
        <v>R660</v>
      </c>
      <c r="K693" s="286">
        <f>IFERROR(INDEX('Green_rooibos initial weight'!$C$5:$C$1749,MATCH(J693, 'Green_rooibos initial weight'!$A$5:$A$1749,0)),"")</f>
        <v>2.2080000000000002</v>
      </c>
      <c r="L693" s="286">
        <f t="shared" si="41"/>
        <v>1.9582000000000002</v>
      </c>
      <c r="M693" s="291"/>
      <c r="N693" s="291"/>
      <c r="O693" s="286">
        <f>IF(IFERROR(INDEX('Both teabags AfterDry'!$D$3:$D$900,MATCH(J693,'Both teabags AfterDry'!$A$3:$A$900,0)),"")="","",(IFERROR(INDEX('Both teabags AfterDry'!$D$3:$D$900,MATCH(J693,'Both teabags AfterDry'!$A$3:$A$900,0)),"")))</f>
        <v>2.0331000000000001</v>
      </c>
      <c r="P693" s="286">
        <f t="shared" si="42"/>
        <v>1.8825000000000001</v>
      </c>
      <c r="Q693" s="291"/>
      <c r="R693" s="291"/>
      <c r="S693" s="287">
        <f>'Dry_Litterbag Placem_Collection'!E34</f>
        <v>42936</v>
      </c>
      <c r="T693" s="287">
        <f>IF('Dry_Litterbag Placem_Collection'!G34="","",'Dry_Litterbag Placem_Collection'!G34)</f>
        <v>43007</v>
      </c>
      <c r="U693" s="288">
        <f t="shared" si="40"/>
        <v>71</v>
      </c>
      <c r="V693" s="286">
        <f t="shared" si="43"/>
        <v>7.5700000000000101E-2</v>
      </c>
      <c r="W693" s="286"/>
      <c r="X693" s="289">
        <f>IFERROR(INDEX(Rainfall_Dry!$O$2:$O$217,MATCH(B693, Rainfall_Dry!$A$2:$A$217,0)),"")</f>
        <v>6.900000125</v>
      </c>
      <c r="Y693" s="270">
        <v>51.960000000000008</v>
      </c>
      <c r="Z693" s="270">
        <v>18.919999999999995</v>
      </c>
      <c r="AA693" s="270">
        <v>29.120000000000005</v>
      </c>
      <c r="AB693" s="271" t="s">
        <v>2691</v>
      </c>
      <c r="AC693" s="270">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IFERROR(AVERAGE('Dry_Litterbag Placem_Collection'!O34,'Dry_Litterbag Placem_Collection'!R34),"")</f>
        <v>11.850000000000001</v>
      </c>
      <c r="AI693" s="290">
        <f>IFERROR(AVERAGE('Dry_Litterbag Placem_Collection'!N34,'Dry_Litterbag Placem_Collection'!Q34),"")</f>
        <v>25.45</v>
      </c>
      <c r="AJ693" s="289">
        <f>INDEX(Coordinates!$B$2:$B$197,MATCH(G693,Coordinates!$J$2:$J$197,0))</f>
        <v>-3.3849010060000002</v>
      </c>
      <c r="AK693" s="289">
        <f>INDEX(Coordinates!$C$2:$C$197,MATCH(G693,Coordinates!$J$2:$J$197,0))</f>
        <v>34.818979990000003</v>
      </c>
      <c r="AL693" s="289" t="str">
        <f>IF(ISNUMBER(SEARCH("C", 'Dry_Litterbag Placem_Collection'!V34)),"YES","")</f>
        <v/>
      </c>
      <c r="AM693" s="289" t="str">
        <f>IF(ISNUMBER(SEARCH("H", 'Dry_Litterbag Placem_Collection'!V34)),"YES","")</f>
        <v/>
      </c>
      <c r="AN693" s="289" t="str">
        <f>IF(ISNUMBER(SEARCH("R", 'Dry_Litterbag Placem_Collection'!V34)),"YES","")</f>
        <v/>
      </c>
    </row>
    <row r="694" spans="1:40" ht="15" customHeight="1">
      <c r="A694" s="281" t="s">
        <v>2677</v>
      </c>
      <c r="B694" s="282">
        <f>'Dry_Litterbag Placem_Collection'!A35</f>
        <v>33</v>
      </c>
      <c r="C694" s="282" t="str">
        <f>'Dry_Litterbag Placem_Collection'!B35</f>
        <v>Makao</v>
      </c>
      <c r="D694" s="282" t="s">
        <v>2677</v>
      </c>
      <c r="E694" s="282" t="s">
        <v>20</v>
      </c>
      <c r="F694" s="282">
        <v>1</v>
      </c>
      <c r="G694" s="283" t="str">
        <f>'Dry_Litterbag Placem_Collection'!C35</f>
        <v>Dry_P1_T1</v>
      </c>
      <c r="H694" s="293" t="s">
        <v>3672</v>
      </c>
      <c r="I694" s="294" t="s">
        <v>298</v>
      </c>
      <c r="J694" s="282" t="str">
        <f>IF(ISBLANK('Dry_Litterbag Placem_Collection'!M35),"","R"&amp;""&amp;'Dry_Litterbag Placem_Collection'!M35)</f>
        <v>R712</v>
      </c>
      <c r="K694" s="286">
        <f>IFERROR(INDEX('Green_rooibos initial weight'!$C$5:$C$1749,MATCH(J694, 'Green_rooibos initial weight'!$A$5:$A$1749,0)),"")</f>
        <v>2.161</v>
      </c>
      <c r="L694" s="286">
        <f t="shared" si="41"/>
        <v>1.9112</v>
      </c>
      <c r="M694" s="291"/>
      <c r="N694" s="291"/>
      <c r="O694" s="286">
        <f>IF(IFERROR(INDEX('Both teabags AfterDry'!$D$3:$D$900,MATCH(J694,'Both teabags AfterDry'!$A$3:$A$900,0)),"")="","",(IFERROR(INDEX('Both teabags AfterDry'!$D$3:$D$900,MATCH(J694,'Both teabags AfterDry'!$A$3:$A$900,0)),"")))</f>
        <v>1.9524999999999999</v>
      </c>
      <c r="P694" s="286">
        <f t="shared" si="42"/>
        <v>1.8018999999999998</v>
      </c>
      <c r="Q694" s="291"/>
      <c r="R694" s="291"/>
      <c r="S694" s="287">
        <f>'Dry_Litterbag Placem_Collection'!E35</f>
        <v>42938</v>
      </c>
      <c r="T694" s="287">
        <f>IF('Dry_Litterbag Placem_Collection'!G35="","",'Dry_Litterbag Placem_Collection'!G35)</f>
        <v>43005</v>
      </c>
      <c r="U694" s="288">
        <f t="shared" si="40"/>
        <v>67</v>
      </c>
      <c r="V694" s="286">
        <f t="shared" si="43"/>
        <v>0.10930000000000017</v>
      </c>
      <c r="W694" s="286"/>
      <c r="X694" s="289">
        <f>IFERROR(INDEX(Rainfall_Dry!$O$2:$O$217,MATCH(B694, Rainfall_Dry!$A$2:$A$217,0)),"")</f>
        <v>6.5250000359999998</v>
      </c>
      <c r="Y694" s="270">
        <v>23.96</v>
      </c>
      <c r="Z694" s="270">
        <v>0.91999999999999804</v>
      </c>
      <c r="AA694" s="270">
        <v>75.12</v>
      </c>
      <c r="AB694" s="271" t="s">
        <v>2688</v>
      </c>
      <c r="AC694" s="270">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IFERROR(AVERAGE('Dry_Litterbag Placem_Collection'!O35,'Dry_Litterbag Placem_Collection'!R35),"")</f>
        <v>1.65</v>
      </c>
      <c r="AI694" s="290">
        <f>IFERROR(AVERAGE('Dry_Litterbag Placem_Collection'!N35,'Dry_Litterbag Placem_Collection'!Q35),"")</f>
        <v>26.15</v>
      </c>
      <c r="AJ694" s="289">
        <f>INDEX(Coordinates!$B$2:$B$197,MATCH(G694,Coordinates!$J$2:$J$197,0))</f>
        <v>-3.4092039989999998</v>
      </c>
      <c r="AK694" s="289">
        <f>INDEX(Coordinates!$C$2:$C$197,MATCH(G694,Coordinates!$J$2:$J$197,0))</f>
        <v>34.852751009999999</v>
      </c>
      <c r="AL694" s="289" t="str">
        <f>IF(ISNUMBER(SEARCH("C", 'Dry_Litterbag Placem_Collection'!V35)),"YES","")</f>
        <v/>
      </c>
      <c r="AM694" s="289" t="str">
        <f>IF(ISNUMBER(SEARCH("H", 'Dry_Litterbag Placem_Collection'!V35)),"YES","")</f>
        <v/>
      </c>
      <c r="AN694" s="289" t="str">
        <f>IF(ISNUMBER(SEARCH("R", 'Dry_Litterbag Placem_Collection'!V35)),"YES","")</f>
        <v/>
      </c>
    </row>
    <row r="695" spans="1:40" ht="15" customHeight="1">
      <c r="A695" s="281" t="s">
        <v>2677</v>
      </c>
      <c r="B695" s="282">
        <f>'Dry_Litterbag Placem_Collection'!A36</f>
        <v>34</v>
      </c>
      <c r="C695" s="282" t="str">
        <f>'Dry_Litterbag Placem_Collection'!B36</f>
        <v>Makao</v>
      </c>
      <c r="D695" s="282" t="s">
        <v>2677</v>
      </c>
      <c r="E695" s="282" t="s">
        <v>20</v>
      </c>
      <c r="F695" s="282">
        <v>1</v>
      </c>
      <c r="G695" s="283" t="str">
        <f>'Dry_Litterbag Placem_Collection'!C36</f>
        <v>Dry_P1_T2</v>
      </c>
      <c r="H695" s="293" t="s">
        <v>3672</v>
      </c>
      <c r="I695" s="294" t="s">
        <v>298</v>
      </c>
      <c r="J695" s="282" t="str">
        <f>IF(ISBLANK('Dry_Litterbag Placem_Collection'!M36),"","R"&amp;""&amp;'Dry_Litterbag Placem_Collection'!M36)</f>
        <v>R324</v>
      </c>
      <c r="K695" s="286">
        <f>IFERROR(INDEX('Green_rooibos initial weight'!$C$5:$C$1749,MATCH(J695, 'Green_rooibos initial weight'!$A$5:$A$1749,0)),"")</f>
        <v>2.2410000000000001</v>
      </c>
      <c r="L695" s="286">
        <f t="shared" si="41"/>
        <v>1.9912000000000001</v>
      </c>
      <c r="M695" s="291"/>
      <c r="N695" s="291"/>
      <c r="O695" s="286" t="str">
        <f>IF(IFERROR(INDEX('Both teabags AfterDry'!$D$3:$D$900,MATCH(J695,'Both teabags AfterDry'!$A$3:$A$900,0)),"")="","",(IFERROR(INDEX('Both teabags AfterDry'!$D$3:$D$900,MATCH(J695,'Both teabags AfterDry'!$A$3:$A$900,0)),"")))</f>
        <v/>
      </c>
      <c r="P695" s="286" t="str">
        <f t="shared" si="42"/>
        <v/>
      </c>
      <c r="Q695" s="291"/>
      <c r="R695" s="291"/>
      <c r="S695" s="287">
        <f>'Dry_Litterbag Placem_Collection'!E36</f>
        <v>42938</v>
      </c>
      <c r="T695" s="287">
        <f>IF('Dry_Litterbag Placem_Collection'!G36="","",'Dry_Litterbag Placem_Collection'!G36)</f>
        <v>43005</v>
      </c>
      <c r="U695" s="288">
        <f t="shared" si="40"/>
        <v>67</v>
      </c>
      <c r="V695" s="286" t="str">
        <f t="shared" si="43"/>
        <v/>
      </c>
      <c r="W695" s="286"/>
      <c r="X695" s="289">
        <f>IFERROR(INDEX(Rainfall_Dry!$O$2:$O$217,MATCH(B695, Rainfall_Dry!$A$2:$A$217,0)),"")</f>
        <v>6.5250000359999998</v>
      </c>
      <c r="Y695" s="270">
        <v>23.96</v>
      </c>
      <c r="Z695" s="270">
        <v>0.91999999999999804</v>
      </c>
      <c r="AA695" s="270">
        <v>75.12</v>
      </c>
      <c r="AB695" s="271" t="s">
        <v>2688</v>
      </c>
      <c r="AC695" s="270">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IFERROR(AVERAGE('Dry_Litterbag Placem_Collection'!O36,'Dry_Litterbag Placem_Collection'!R36),"")</f>
        <v>3.25</v>
      </c>
      <c r="AI695" s="290">
        <f>IFERROR(AVERAGE('Dry_Litterbag Placem_Collection'!N36,'Dry_Litterbag Placem_Collection'!Q36),"")</f>
        <v>26.9</v>
      </c>
      <c r="AJ695" s="289">
        <f>INDEX(Coordinates!$B$2:$B$197,MATCH(G695,Coordinates!$J$2:$J$197,0))</f>
        <v>-3.4092350119999999</v>
      </c>
      <c r="AK695" s="289">
        <f>INDEX(Coordinates!$C$2:$C$197,MATCH(G695,Coordinates!$J$2:$J$197,0))</f>
        <v>34.852782019999999</v>
      </c>
      <c r="AL695" s="289" t="str">
        <f>IF(ISNUMBER(SEARCH("C", 'Dry_Litterbag Placem_Collection'!V36)),"YES","")</f>
        <v/>
      </c>
      <c r="AM695" s="289" t="str">
        <f>IF(ISNUMBER(SEARCH("H", 'Dry_Litterbag Placem_Collection'!V36)),"YES","")</f>
        <v/>
      </c>
      <c r="AN695" s="289" t="str">
        <f>IF(ISNUMBER(SEARCH("R", 'Dry_Litterbag Placem_Collection'!V36)),"YES","")</f>
        <v/>
      </c>
    </row>
    <row r="696" spans="1:40" ht="15" customHeight="1">
      <c r="A696" s="281" t="s">
        <v>2677</v>
      </c>
      <c r="B696" s="282">
        <f>'Dry_Litterbag Placem_Collection'!A37</f>
        <v>35</v>
      </c>
      <c r="C696" s="282" t="str">
        <f>'Dry_Litterbag Placem_Collection'!B37</f>
        <v>Makao</v>
      </c>
      <c r="D696" s="282" t="s">
        <v>2677</v>
      </c>
      <c r="E696" s="282" t="s">
        <v>20</v>
      </c>
      <c r="F696" s="282">
        <v>1</v>
      </c>
      <c r="G696" s="283" t="str">
        <f>'Dry_Litterbag Placem_Collection'!C37</f>
        <v>Dry_P1_T3</v>
      </c>
      <c r="H696" s="293" t="s">
        <v>3672</v>
      </c>
      <c r="I696" s="294" t="s">
        <v>298</v>
      </c>
      <c r="J696" s="282" t="str">
        <f>IF(ISBLANK('Dry_Litterbag Placem_Collection'!M37),"","R"&amp;""&amp;'Dry_Litterbag Placem_Collection'!M37)</f>
        <v>R108</v>
      </c>
      <c r="K696" s="286">
        <f>IFERROR(INDEX('Green_rooibos initial weight'!$C$5:$C$1749,MATCH(J696, 'Green_rooibos initial weight'!$A$5:$A$1749,0)),"")</f>
        <v>2.1680000000000001</v>
      </c>
      <c r="L696" s="286">
        <f t="shared" si="41"/>
        <v>1.9182000000000001</v>
      </c>
      <c r="M696" s="291"/>
      <c r="N696" s="291"/>
      <c r="O696" s="286">
        <f>IF(IFERROR(INDEX('Both teabags AfterDry'!$D$3:$D$900,MATCH(J696,'Both teabags AfterDry'!$A$3:$A$900,0)),"")="","",(IFERROR(INDEX('Both teabags AfterDry'!$D$3:$D$900,MATCH(J696,'Both teabags AfterDry'!$A$3:$A$900,0)),"")))</f>
        <v>1.9638</v>
      </c>
      <c r="P696" s="286">
        <f t="shared" si="42"/>
        <v>1.8131999999999999</v>
      </c>
      <c r="Q696" s="291"/>
      <c r="R696" s="291"/>
      <c r="S696" s="287">
        <f>'Dry_Litterbag Placem_Collection'!E37</f>
        <v>42938</v>
      </c>
      <c r="T696" s="287">
        <f>IF('Dry_Litterbag Placem_Collection'!G37="","",'Dry_Litterbag Placem_Collection'!G37)</f>
        <v>43005</v>
      </c>
      <c r="U696" s="288">
        <f t="shared" si="40"/>
        <v>67</v>
      </c>
      <c r="V696" s="286">
        <f t="shared" si="43"/>
        <v>0.1050000000000002</v>
      </c>
      <c r="W696" s="286"/>
      <c r="X696" s="289">
        <f>IFERROR(INDEX(Rainfall_Dry!$O$2:$O$217,MATCH(B696, Rainfall_Dry!$A$2:$A$217,0)),"")</f>
        <v>6.5250000359999998</v>
      </c>
      <c r="Y696" s="270">
        <v>23.96</v>
      </c>
      <c r="Z696" s="270">
        <v>0.91999999999999804</v>
      </c>
      <c r="AA696" s="270">
        <v>75.12</v>
      </c>
      <c r="AB696" s="271" t="s">
        <v>2688</v>
      </c>
      <c r="AC696" s="270">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IFERROR(AVERAGE('Dry_Litterbag Placem_Collection'!O37,'Dry_Litterbag Placem_Collection'!R37),"")</f>
        <v>3.35</v>
      </c>
      <c r="AI696" s="290">
        <f>IFERROR(AVERAGE('Dry_Litterbag Placem_Collection'!N37,'Dry_Litterbag Placem_Collection'!Q37),"")</f>
        <v>26.95</v>
      </c>
      <c r="AJ696" s="289">
        <f>INDEX(Coordinates!$B$2:$B$197,MATCH(G696,Coordinates!$J$2:$J$197,0))</f>
        <v>-3.409177009</v>
      </c>
      <c r="AK696" s="289">
        <f>INDEX(Coordinates!$C$2:$C$197,MATCH(G696,Coordinates!$J$2:$J$197,0))</f>
        <v>34.852818990000003</v>
      </c>
      <c r="AL696" s="289" t="str">
        <f>IF(ISNUMBER(SEARCH("C", 'Dry_Litterbag Placem_Collection'!V37)),"YES","")</f>
        <v/>
      </c>
      <c r="AM696" s="289" t="str">
        <f>IF(ISNUMBER(SEARCH("H", 'Dry_Litterbag Placem_Collection'!V37)),"YES","")</f>
        <v/>
      </c>
      <c r="AN696" s="289" t="str">
        <f>IF(ISNUMBER(SEARCH("R", 'Dry_Litterbag Placem_Collection'!V37)),"YES","")</f>
        <v/>
      </c>
    </row>
    <row r="697" spans="1:40" ht="15" customHeight="1">
      <c r="A697" s="281" t="s">
        <v>2677</v>
      </c>
      <c r="B697" s="282">
        <f>'Dry_Litterbag Placem_Collection'!A38</f>
        <v>36</v>
      </c>
      <c r="C697" s="282" t="str">
        <f>'Dry_Litterbag Placem_Collection'!B38</f>
        <v>Makao</v>
      </c>
      <c r="D697" s="282" t="s">
        <v>2677</v>
      </c>
      <c r="E697" s="282" t="s">
        <v>20</v>
      </c>
      <c r="F697" s="282">
        <v>1</v>
      </c>
      <c r="G697" s="283" t="str">
        <f>'Dry_Litterbag Placem_Collection'!C38</f>
        <v>Dry_P1_T4</v>
      </c>
      <c r="H697" s="293" t="s">
        <v>3672</v>
      </c>
      <c r="I697" s="294" t="s">
        <v>298</v>
      </c>
      <c r="J697" s="282" t="str">
        <f>IF(ISBLANK('Dry_Litterbag Placem_Collection'!M38),"","R"&amp;""&amp;'Dry_Litterbag Placem_Collection'!M38)</f>
        <v>R152</v>
      </c>
      <c r="K697" s="286">
        <f>IFERROR(INDEX('Green_rooibos initial weight'!$C$5:$C$1749,MATCH(J697, 'Green_rooibos initial weight'!$A$5:$A$1749,0)),"")</f>
        <v>2.1800000000000002</v>
      </c>
      <c r="L697" s="286">
        <f t="shared" si="41"/>
        <v>1.9302000000000001</v>
      </c>
      <c r="M697" s="291"/>
      <c r="N697" s="291"/>
      <c r="O697" s="286" t="str">
        <f>IF(IFERROR(INDEX('Both teabags AfterDry'!$D$3:$D$900,MATCH(J697,'Both teabags AfterDry'!$A$3:$A$900,0)),"")="","",(IFERROR(INDEX('Both teabags AfterDry'!$D$3:$D$900,MATCH(J697,'Both teabags AfterDry'!$A$3:$A$900,0)),"")))</f>
        <v/>
      </c>
      <c r="P697" s="286" t="str">
        <f t="shared" si="42"/>
        <v/>
      </c>
      <c r="Q697" s="291"/>
      <c r="R697" s="291"/>
      <c r="S697" s="287">
        <f>'Dry_Litterbag Placem_Collection'!E38</f>
        <v>42938</v>
      </c>
      <c r="T697" s="287">
        <f>IF('Dry_Litterbag Placem_Collection'!G38="","",'Dry_Litterbag Placem_Collection'!G38)</f>
        <v>43005</v>
      </c>
      <c r="U697" s="288">
        <f t="shared" si="40"/>
        <v>67</v>
      </c>
      <c r="V697" s="286" t="str">
        <f t="shared" si="43"/>
        <v/>
      </c>
      <c r="W697" s="286"/>
      <c r="X697" s="289">
        <f>IFERROR(INDEX(Rainfall_Dry!$O$2:$O$217,MATCH(B697, Rainfall_Dry!$A$2:$A$217,0)),"")</f>
        <v>6.5250000359999998</v>
      </c>
      <c r="Y697" s="270">
        <v>23.96</v>
      </c>
      <c r="Z697" s="270">
        <v>0.91999999999999804</v>
      </c>
      <c r="AA697" s="270">
        <v>75.12</v>
      </c>
      <c r="AB697" s="271" t="s">
        <v>2688</v>
      </c>
      <c r="AC697" s="270">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IFERROR(AVERAGE('Dry_Litterbag Placem_Collection'!O38,'Dry_Litterbag Placem_Collection'!R38),"")</f>
        <v>3</v>
      </c>
      <c r="AI697" s="290">
        <f>IFERROR(AVERAGE('Dry_Litterbag Placem_Collection'!N38,'Dry_Litterbag Placem_Collection'!Q38),"")</f>
        <v>25.85</v>
      </c>
      <c r="AJ697" s="289">
        <f>INDEX(Coordinates!$B$2:$B$197,MATCH(G697,Coordinates!$J$2:$J$197,0))</f>
        <v>-3.40917198</v>
      </c>
      <c r="AK697" s="289">
        <f>INDEX(Coordinates!$C$2:$C$197,MATCH(G697,Coordinates!$J$2:$J$197,0))</f>
        <v>34.852960979999999</v>
      </c>
      <c r="AL697" s="289" t="str">
        <f>IF(ISNUMBER(SEARCH("C", 'Dry_Litterbag Placem_Collection'!V38)),"YES","")</f>
        <v/>
      </c>
      <c r="AM697" s="289" t="str">
        <f>IF(ISNUMBER(SEARCH("H", 'Dry_Litterbag Placem_Collection'!V38)),"YES","")</f>
        <v/>
      </c>
      <c r="AN697" s="289" t="str">
        <f>IF(ISNUMBER(SEARCH("R", 'Dry_Litterbag Placem_Collection'!V38)),"YES","")</f>
        <v/>
      </c>
    </row>
    <row r="698" spans="1:40" ht="15" customHeight="1">
      <c r="A698" s="281" t="s">
        <v>2677</v>
      </c>
      <c r="B698" s="282">
        <f>'Dry_Litterbag Placem_Collection'!A39</f>
        <v>37</v>
      </c>
      <c r="C698" s="282" t="str">
        <f>'Dry_Litterbag Placem_Collection'!B39</f>
        <v>Makao</v>
      </c>
      <c r="D698" s="282" t="s">
        <v>2677</v>
      </c>
      <c r="E698" s="282" t="s">
        <v>20</v>
      </c>
      <c r="F698" s="282">
        <v>1</v>
      </c>
      <c r="G698" s="283" t="str">
        <f>'Dry_Litterbag Placem_Collection'!C39</f>
        <v>Dry_P1_T5</v>
      </c>
      <c r="H698" s="293" t="s">
        <v>3672</v>
      </c>
      <c r="I698" s="294" t="s">
        <v>298</v>
      </c>
      <c r="J698" s="282" t="str">
        <f>IF(ISBLANK('Dry_Litterbag Placem_Collection'!M39),"","R"&amp;""&amp;'Dry_Litterbag Placem_Collection'!M39)</f>
        <v>R681</v>
      </c>
      <c r="K698" s="286">
        <f>IFERROR(INDEX('Green_rooibos initial weight'!$C$5:$C$1749,MATCH(J698, 'Green_rooibos initial weight'!$A$5:$A$1749,0)),"")</f>
        <v>2.1859999999999999</v>
      </c>
      <c r="L698" s="286">
        <f t="shared" si="41"/>
        <v>1.9361999999999999</v>
      </c>
      <c r="M698" s="291"/>
      <c r="N698" s="291"/>
      <c r="O698" s="286">
        <f>IF(IFERROR(INDEX('Both teabags AfterDry'!$D$3:$D$900,MATCH(J698,'Both teabags AfterDry'!$A$3:$A$900,0)),"")="","",(IFERROR(INDEX('Both teabags AfterDry'!$D$3:$D$900,MATCH(J698,'Both teabags AfterDry'!$A$3:$A$900,0)),"")))</f>
        <v>1.9663999999999999</v>
      </c>
      <c r="P698" s="286">
        <f t="shared" si="42"/>
        <v>1.8157999999999999</v>
      </c>
      <c r="Q698" s="291"/>
      <c r="R698" s="291"/>
      <c r="S698" s="287">
        <f>'Dry_Litterbag Placem_Collection'!E39</f>
        <v>42938</v>
      </c>
      <c r="T698" s="287">
        <f>IF('Dry_Litterbag Placem_Collection'!G39="","",'Dry_Litterbag Placem_Collection'!G39)</f>
        <v>43005</v>
      </c>
      <c r="U698" s="288">
        <f t="shared" si="40"/>
        <v>67</v>
      </c>
      <c r="V698" s="286">
        <f t="shared" si="43"/>
        <v>0.12040000000000006</v>
      </c>
      <c r="W698" s="286"/>
      <c r="X698" s="289">
        <f>IFERROR(INDEX(Rainfall_Dry!$O$2:$O$217,MATCH(B698, Rainfall_Dry!$A$2:$A$217,0)),"")</f>
        <v>6.5250000359999998</v>
      </c>
      <c r="Y698" s="270">
        <v>23.96</v>
      </c>
      <c r="Z698" s="270">
        <v>0.91999999999999804</v>
      </c>
      <c r="AA698" s="270">
        <v>75.12</v>
      </c>
      <c r="AB698" s="271" t="s">
        <v>2688</v>
      </c>
      <c r="AC698" s="270">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IFERROR(AVERAGE('Dry_Litterbag Placem_Collection'!O39,'Dry_Litterbag Placem_Collection'!R39),"")</f>
        <v>4.25</v>
      </c>
      <c r="AI698" s="290">
        <f>IFERROR(AVERAGE('Dry_Litterbag Placem_Collection'!N39,'Dry_Litterbag Placem_Collection'!Q39),"")</f>
        <v>26.1</v>
      </c>
      <c r="AJ698" s="289">
        <f>INDEX(Coordinates!$B$2:$B$197,MATCH(G698,Coordinates!$J$2:$J$197,0))</f>
        <v>-3.4090709779999999</v>
      </c>
      <c r="AK698" s="289">
        <f>INDEX(Coordinates!$C$2:$C$197,MATCH(G698,Coordinates!$J$2:$J$197,0))</f>
        <v>34.852712029999999</v>
      </c>
      <c r="AL698" s="289" t="str">
        <f>IF(ISNUMBER(SEARCH("C", 'Dry_Litterbag Placem_Collection'!V39)),"YES","")</f>
        <v/>
      </c>
      <c r="AM698" s="289" t="str">
        <f>IF(ISNUMBER(SEARCH("H", 'Dry_Litterbag Placem_Collection'!V39)),"YES","")</f>
        <v/>
      </c>
      <c r="AN698" s="289" t="str">
        <f>IF(ISNUMBER(SEARCH("R", 'Dry_Litterbag Placem_Collection'!V39)),"YES","")</f>
        <v/>
      </c>
    </row>
    <row r="699" spans="1:40" ht="15" customHeight="1">
      <c r="A699" s="281" t="s">
        <v>2677</v>
      </c>
      <c r="B699" s="282">
        <f>'Dry_Litterbag Placem_Collection'!A40</f>
        <v>38</v>
      </c>
      <c r="C699" s="282" t="str">
        <f>'Dry_Litterbag Placem_Collection'!B40</f>
        <v>Makao</v>
      </c>
      <c r="D699" s="282" t="s">
        <v>2677</v>
      </c>
      <c r="E699" s="282" t="s">
        <v>20</v>
      </c>
      <c r="F699" s="282">
        <v>1</v>
      </c>
      <c r="G699" s="283" t="str">
        <f>'Dry_Litterbag Placem_Collection'!C40</f>
        <v>Dry_P1_T6</v>
      </c>
      <c r="H699" s="293" t="s">
        <v>3672</v>
      </c>
      <c r="I699" s="294" t="s">
        <v>298</v>
      </c>
      <c r="J699" s="282" t="str">
        <f>IF(ISBLANK('Dry_Litterbag Placem_Collection'!M40),"","R"&amp;""&amp;'Dry_Litterbag Placem_Collection'!M40)</f>
        <v>R260</v>
      </c>
      <c r="K699" s="286">
        <f>IFERROR(INDEX('Green_rooibos initial weight'!$C$5:$C$1749,MATCH(J699, 'Green_rooibos initial weight'!$A$5:$A$1749,0)),"")</f>
        <v>2.1779999999999999</v>
      </c>
      <c r="L699" s="286">
        <f t="shared" si="41"/>
        <v>1.9281999999999999</v>
      </c>
      <c r="M699" s="291"/>
      <c r="N699" s="291"/>
      <c r="O699" s="286">
        <f>IF(IFERROR(INDEX('Both teabags AfterDry'!$D$3:$D$900,MATCH(J699,'Both teabags AfterDry'!$A$3:$A$900,0)),"")="","",(IFERROR(INDEX('Both teabags AfterDry'!$D$3:$D$900,MATCH(J699,'Both teabags AfterDry'!$A$3:$A$900,0)),"")))</f>
        <v>1.8734</v>
      </c>
      <c r="P699" s="286">
        <f t="shared" si="42"/>
        <v>1.7227999999999999</v>
      </c>
      <c r="Q699" s="291"/>
      <c r="R699" s="291"/>
      <c r="S699" s="287">
        <f>'Dry_Litterbag Placem_Collection'!E40</f>
        <v>42938</v>
      </c>
      <c r="T699" s="287">
        <f>IF('Dry_Litterbag Placem_Collection'!G40="","",'Dry_Litterbag Placem_Collection'!G40)</f>
        <v>43005</v>
      </c>
      <c r="U699" s="288">
        <f t="shared" si="40"/>
        <v>67</v>
      </c>
      <c r="V699" s="286">
        <f t="shared" si="43"/>
        <v>0.20540000000000003</v>
      </c>
      <c r="W699" s="286"/>
      <c r="X699" s="289">
        <f>IFERROR(INDEX(Rainfall_Dry!$O$2:$O$217,MATCH(B699, Rainfall_Dry!$A$2:$A$217,0)),"")</f>
        <v>6.5250000359999998</v>
      </c>
      <c r="Y699" s="270">
        <v>23.96</v>
      </c>
      <c r="Z699" s="270">
        <v>0.91999999999999804</v>
      </c>
      <c r="AA699" s="270">
        <v>75.12</v>
      </c>
      <c r="AB699" s="271" t="s">
        <v>2688</v>
      </c>
      <c r="AC699" s="270">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IFERROR(AVERAGE('Dry_Litterbag Placem_Collection'!O40,'Dry_Litterbag Placem_Collection'!R40),"")</f>
        <v>2.85</v>
      </c>
      <c r="AI699" s="290">
        <f>IFERROR(AVERAGE('Dry_Litterbag Placem_Collection'!N40,'Dry_Litterbag Placem_Collection'!Q40),"")</f>
        <v>26.7</v>
      </c>
      <c r="AJ699" s="289">
        <f>INDEX(Coordinates!$B$2:$B$197,MATCH(G699,Coordinates!$J$2:$J$197,0))</f>
        <v>-3.409280023</v>
      </c>
      <c r="AK699" s="289">
        <f>INDEX(Coordinates!$C$2:$C$197,MATCH(G699,Coordinates!$J$2:$J$197,0))</f>
        <v>34.852612960000002</v>
      </c>
      <c r="AL699" s="289" t="str">
        <f>IF(ISNUMBER(SEARCH("C", 'Dry_Litterbag Placem_Collection'!V40)),"YES","")</f>
        <v/>
      </c>
      <c r="AM699" s="289" t="str">
        <f>IF(ISNUMBER(SEARCH("H", 'Dry_Litterbag Placem_Collection'!V40)),"YES","")</f>
        <v/>
      </c>
      <c r="AN699" s="289" t="str">
        <f>IF(ISNUMBER(SEARCH("R", 'Dry_Litterbag Placem_Collection'!V40)),"YES","")</f>
        <v/>
      </c>
    </row>
    <row r="700" spans="1:40" ht="15" customHeight="1">
      <c r="A700" s="281" t="s">
        <v>2677</v>
      </c>
      <c r="B700" s="282">
        <f>'Dry_Litterbag Placem_Collection'!A41</f>
        <v>39</v>
      </c>
      <c r="C700" s="282" t="str">
        <f>'Dry_Litterbag Placem_Collection'!B41</f>
        <v>Makao</v>
      </c>
      <c r="D700" s="282" t="s">
        <v>2677</v>
      </c>
      <c r="E700" s="282" t="s">
        <v>20</v>
      </c>
      <c r="F700" s="282">
        <v>1</v>
      </c>
      <c r="G700" s="283" t="str">
        <f>'Dry_Litterbag Placem_Collection'!C41</f>
        <v>Dry_P1_T7</v>
      </c>
      <c r="H700" s="293" t="s">
        <v>3672</v>
      </c>
      <c r="I700" s="294" t="s">
        <v>298</v>
      </c>
      <c r="J700" s="282" t="str">
        <f>IF(ISBLANK('Dry_Litterbag Placem_Collection'!M41),"","R"&amp;""&amp;'Dry_Litterbag Placem_Collection'!M41)</f>
        <v/>
      </c>
      <c r="K700" s="286" t="str">
        <f>IFERROR(INDEX('Green_rooibos initial weight'!$C$5:$C$1749,MATCH(J700, 'Green_rooibos initial weight'!$A$5:$A$1749,0)),"")</f>
        <v/>
      </c>
      <c r="L700" s="286" t="str">
        <f t="shared" si="41"/>
        <v/>
      </c>
      <c r="M700" s="291"/>
      <c r="N700" s="291"/>
      <c r="O700" s="286" t="str">
        <f>IF(IFERROR(INDEX('Both teabags AfterDry'!$D$3:$D$900,MATCH(J700,'Both teabags AfterDry'!$A$3:$A$900,0)),"")="","",(IFERROR(INDEX('Both teabags AfterDry'!$D$3:$D$900,MATCH(J700,'Both teabags AfterDry'!$A$3:$A$900,0)),"")))</f>
        <v/>
      </c>
      <c r="P700" s="286" t="str">
        <f t="shared" si="42"/>
        <v/>
      </c>
      <c r="Q700" s="291"/>
      <c r="R700" s="291"/>
      <c r="S700" s="287">
        <f>'Dry_Litterbag Placem_Collection'!E41</f>
        <v>42938</v>
      </c>
      <c r="T700" s="287" t="str">
        <f>IF('Dry_Litterbag Placem_Collection'!G41="","",'Dry_Litterbag Placem_Collection'!G41)</f>
        <v/>
      </c>
      <c r="U700" s="288" t="str">
        <f t="shared" si="40"/>
        <v/>
      </c>
      <c r="V700" s="286" t="str">
        <f t="shared" si="43"/>
        <v/>
      </c>
      <c r="W700" s="286"/>
      <c r="X700" s="289" t="str">
        <f>IFERROR(INDEX(Rainfall_Dry!$O$2:$O$217,MATCH(B700, Rainfall_Dry!$A$2:$A$217,0)),"")</f>
        <v/>
      </c>
      <c r="Y700" s="270">
        <v>23.96</v>
      </c>
      <c r="Z700" s="270">
        <v>0.91999999999999804</v>
      </c>
      <c r="AA700" s="270">
        <v>75.12</v>
      </c>
      <c r="AB700" s="271" t="s">
        <v>2688</v>
      </c>
      <c r="AC700" s="270">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t="str">
        <f>IFERROR(AVERAGE('Dry_Litterbag Placem_Collection'!O41,'Dry_Litterbag Placem_Collection'!R41),"")</f>
        <v/>
      </c>
      <c r="AI700" s="290" t="str">
        <f>IFERROR(AVERAGE('Dry_Litterbag Placem_Collection'!N41,'Dry_Litterbag Placem_Collection'!Q41),"")</f>
        <v/>
      </c>
      <c r="AJ700" s="289">
        <f>INDEX(Coordinates!$B$2:$B$197,MATCH(G700,Coordinates!$J$2:$J$197,0))</f>
        <v>-3.4093859700000002</v>
      </c>
      <c r="AK700" s="289">
        <f>INDEX(Coordinates!$C$2:$C$197,MATCH(G700,Coordinates!$J$2:$J$197,0))</f>
        <v>34.852855030000001</v>
      </c>
      <c r="AL700" s="289" t="str">
        <f>IF(ISNUMBER(SEARCH("C", 'Dry_Litterbag Placem_Collection'!V41)),"YES","")</f>
        <v/>
      </c>
      <c r="AM700" s="289" t="str">
        <f>IF(ISNUMBER(SEARCH("H", 'Dry_Litterbag Placem_Collection'!V41)),"YES","")</f>
        <v/>
      </c>
      <c r="AN700" s="289" t="str">
        <f>IF(ISNUMBER(SEARCH("R", 'Dry_Litterbag Placem_Collection'!V41)),"YES","")</f>
        <v/>
      </c>
    </row>
    <row r="701" spans="1:40" ht="15" customHeight="1">
      <c r="A701" s="281" t="s">
        <v>2677</v>
      </c>
      <c r="B701" s="282">
        <f>'Dry_Litterbag Placem_Collection'!A42</f>
        <v>40</v>
      </c>
      <c r="C701" s="282" t="str">
        <f>'Dry_Litterbag Placem_Collection'!B42</f>
        <v>Makao</v>
      </c>
      <c r="D701" s="282" t="s">
        <v>2677</v>
      </c>
      <c r="E701" s="282" t="s">
        <v>20</v>
      </c>
      <c r="F701" s="282">
        <v>1</v>
      </c>
      <c r="G701" s="283" t="str">
        <f>'Dry_Litterbag Placem_Collection'!C42</f>
        <v>Dry_P1_T8</v>
      </c>
      <c r="H701" s="293" t="s">
        <v>3672</v>
      </c>
      <c r="I701" s="294" t="s">
        <v>298</v>
      </c>
      <c r="J701" s="282" t="str">
        <f>IF(ISBLANK('Dry_Litterbag Placem_Collection'!M42),"","R"&amp;""&amp;'Dry_Litterbag Placem_Collection'!M42)</f>
        <v>R402</v>
      </c>
      <c r="K701" s="286">
        <f>IFERROR(INDEX('Green_rooibos initial weight'!$C$5:$C$1749,MATCH(J701, 'Green_rooibos initial weight'!$A$5:$A$1749,0)),"")</f>
        <v>2.1459999999999999</v>
      </c>
      <c r="L701" s="286">
        <f t="shared" si="41"/>
        <v>1.8961999999999999</v>
      </c>
      <c r="M701" s="291"/>
      <c r="N701" s="291"/>
      <c r="O701" s="286">
        <f>IF(IFERROR(INDEX('Both teabags AfterDry'!$D$3:$D$900,MATCH(J701,'Both teabags AfterDry'!$A$3:$A$900,0)),"")="","",(IFERROR(INDEX('Both teabags AfterDry'!$D$3:$D$900,MATCH(J701,'Both teabags AfterDry'!$A$3:$A$900,0)),"")))</f>
        <v>1.9192</v>
      </c>
      <c r="P701" s="286">
        <f t="shared" si="42"/>
        <v>1.7685999999999999</v>
      </c>
      <c r="Q701" s="291"/>
      <c r="R701" s="291"/>
      <c r="S701" s="287">
        <f>'Dry_Litterbag Placem_Collection'!E42</f>
        <v>42938</v>
      </c>
      <c r="T701" s="287">
        <f>IF('Dry_Litterbag Placem_Collection'!G42="","",'Dry_Litterbag Placem_Collection'!G42)</f>
        <v>43005</v>
      </c>
      <c r="U701" s="288">
        <f t="shared" si="40"/>
        <v>67</v>
      </c>
      <c r="V701" s="286">
        <f t="shared" si="43"/>
        <v>0.12759999999999994</v>
      </c>
      <c r="W701" s="286"/>
      <c r="X701" s="289">
        <f>IFERROR(INDEX(Rainfall_Dry!$O$2:$O$217,MATCH(B701, Rainfall_Dry!$A$2:$A$217,0)),"")</f>
        <v>6.5250000359999998</v>
      </c>
      <c r="Y701" s="270">
        <v>23.96</v>
      </c>
      <c r="Z701" s="270">
        <v>0.91999999999999804</v>
      </c>
      <c r="AA701" s="270">
        <v>75.12</v>
      </c>
      <c r="AB701" s="271" t="s">
        <v>2688</v>
      </c>
      <c r="AC701" s="270">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IFERROR(AVERAGE('Dry_Litterbag Placem_Collection'!O42,'Dry_Litterbag Placem_Collection'!R42),"")</f>
        <v>4.5999999999999996</v>
      </c>
      <c r="AI701" s="290">
        <f>IFERROR(AVERAGE('Dry_Litterbag Placem_Collection'!N42,'Dry_Litterbag Placem_Collection'!Q42),"")</f>
        <v>26.2</v>
      </c>
      <c r="AJ701" s="289">
        <f>INDEX(Coordinates!$B$2:$B$197,MATCH(G701,Coordinates!$J$2:$J$197,0))</f>
        <v>-3.4091539590000002</v>
      </c>
      <c r="AK701" s="289">
        <f>INDEX(Coordinates!$C$2:$C$197,MATCH(G701,Coordinates!$J$2:$J$197,0))</f>
        <v>34.852755029999997</v>
      </c>
      <c r="AL701" s="289" t="str">
        <f>IF(ISNUMBER(SEARCH("C", 'Dry_Litterbag Placem_Collection'!V42)),"YES","")</f>
        <v/>
      </c>
      <c r="AM701" s="289" t="str">
        <f>IF(ISNUMBER(SEARCH("H", 'Dry_Litterbag Placem_Collection'!V42)),"YES","")</f>
        <v/>
      </c>
      <c r="AN701" s="289" t="str">
        <f>IF(ISNUMBER(SEARCH("R", 'Dry_Litterbag Placem_Collection'!V42)),"YES","")</f>
        <v/>
      </c>
    </row>
    <row r="702" spans="1:40" ht="15" customHeight="1">
      <c r="A702" s="281" t="s">
        <v>2677</v>
      </c>
      <c r="B702" s="282">
        <f>'Dry_Litterbag Placem_Collection'!A43</f>
        <v>41</v>
      </c>
      <c r="C702" s="282" t="str">
        <f>'Dry_Litterbag Placem_Collection'!B43</f>
        <v>Makao</v>
      </c>
      <c r="D702" s="282" t="s">
        <v>2677</v>
      </c>
      <c r="E702" s="282" t="s">
        <v>20</v>
      </c>
      <c r="F702" s="282">
        <v>2</v>
      </c>
      <c r="G702" s="283" t="str">
        <f>'Dry_Litterbag Placem_Collection'!C43</f>
        <v>Dry_P2_T1</v>
      </c>
      <c r="H702" s="293" t="s">
        <v>3672</v>
      </c>
      <c r="I702" s="294" t="s">
        <v>298</v>
      </c>
      <c r="J702" s="282" t="str">
        <f>IF(ISBLANK('Dry_Litterbag Placem_Collection'!M43),"","R"&amp;""&amp;'Dry_Litterbag Placem_Collection'!M43)</f>
        <v>R648</v>
      </c>
      <c r="K702" s="286">
        <f>IFERROR(INDEX('Green_rooibos initial weight'!$C$5:$C$1749,MATCH(J702, 'Green_rooibos initial weight'!$A$5:$A$1749,0)),"")</f>
        <v>2.1920000000000002</v>
      </c>
      <c r="L702" s="286">
        <f t="shared" si="41"/>
        <v>1.9422000000000001</v>
      </c>
      <c r="M702" s="291"/>
      <c r="N702" s="291"/>
      <c r="O702" s="286">
        <f>IF(IFERROR(INDEX('Both teabags AfterDry'!$D$3:$D$900,MATCH(J702,'Both teabags AfterDry'!$A$3:$A$900,0)),"")="","",(IFERROR(INDEX('Both teabags AfterDry'!$D$3:$D$900,MATCH(J702,'Both teabags AfterDry'!$A$3:$A$900,0)),"")))</f>
        <v>1.9649000000000001</v>
      </c>
      <c r="P702" s="286">
        <f t="shared" si="42"/>
        <v>1.8143</v>
      </c>
      <c r="Q702" s="291"/>
      <c r="R702" s="291"/>
      <c r="S702" s="287">
        <f>'Dry_Litterbag Placem_Collection'!E43</f>
        <v>42938</v>
      </c>
      <c r="T702" s="287">
        <f>IF('Dry_Litterbag Placem_Collection'!G43="","",'Dry_Litterbag Placem_Collection'!G43)</f>
        <v>43005</v>
      </c>
      <c r="U702" s="288">
        <f t="shared" si="40"/>
        <v>67</v>
      </c>
      <c r="V702" s="286">
        <f t="shared" si="43"/>
        <v>0.12790000000000012</v>
      </c>
      <c r="W702" s="286"/>
      <c r="X702" s="289">
        <f>IFERROR(INDEX(Rainfall_Dry!$O$2:$O$217,MATCH(B702, Rainfall_Dry!$A$2:$A$217,0)),"")</f>
        <v>6.5250000359999998</v>
      </c>
      <c r="Y702" s="270">
        <v>19.96</v>
      </c>
      <c r="Z702" s="270">
        <v>4.9199999999999982</v>
      </c>
      <c r="AA702" s="270">
        <v>75.12</v>
      </c>
      <c r="AB702" s="271" t="s">
        <v>2689</v>
      </c>
      <c r="AC702" s="270">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IFERROR(AVERAGE('Dry_Litterbag Placem_Collection'!O43,'Dry_Litterbag Placem_Collection'!R43),"")</f>
        <v>4.6500000000000004</v>
      </c>
      <c r="AI702" s="290">
        <f>IFERROR(AVERAGE('Dry_Litterbag Placem_Collection'!N43,'Dry_Litterbag Placem_Collection'!Q43),"")</f>
        <v>27.85</v>
      </c>
      <c r="AJ702" s="289">
        <f>INDEX(Coordinates!$B$2:$B$197,MATCH(G702,Coordinates!$J$2:$J$197,0))</f>
        <v>-3.4083420040000001</v>
      </c>
      <c r="AK702" s="289">
        <f>INDEX(Coordinates!$C$2:$C$197,MATCH(G702,Coordinates!$J$2:$J$197,0))</f>
        <v>34.850283040000001</v>
      </c>
      <c r="AL702" s="289" t="str">
        <f>IF(ISNUMBER(SEARCH("C", 'Dry_Litterbag Placem_Collection'!V43)),"YES","")</f>
        <v/>
      </c>
      <c r="AM702" s="289" t="str">
        <f>IF(ISNUMBER(SEARCH("H", 'Dry_Litterbag Placem_Collection'!V43)),"YES","")</f>
        <v/>
      </c>
      <c r="AN702" s="289" t="str">
        <f>IF(ISNUMBER(SEARCH("R", 'Dry_Litterbag Placem_Collection'!V43)),"YES","")</f>
        <v/>
      </c>
    </row>
    <row r="703" spans="1:40" ht="15" customHeight="1">
      <c r="A703" s="281" t="s">
        <v>2677</v>
      </c>
      <c r="B703" s="282">
        <f>'Dry_Litterbag Placem_Collection'!A44</f>
        <v>42</v>
      </c>
      <c r="C703" s="282" t="str">
        <f>'Dry_Litterbag Placem_Collection'!B44</f>
        <v>Makao</v>
      </c>
      <c r="D703" s="282" t="s">
        <v>2677</v>
      </c>
      <c r="E703" s="282" t="s">
        <v>20</v>
      </c>
      <c r="F703" s="282">
        <v>2</v>
      </c>
      <c r="G703" s="283" t="str">
        <f>'Dry_Litterbag Placem_Collection'!C44</f>
        <v>Dry_P2_T2</v>
      </c>
      <c r="H703" s="293" t="s">
        <v>3672</v>
      </c>
      <c r="I703" s="294" t="s">
        <v>298</v>
      </c>
      <c r="J703" s="282" t="str">
        <f>IF(ISBLANK('Dry_Litterbag Placem_Collection'!M44),"","R"&amp;""&amp;'Dry_Litterbag Placem_Collection'!M44)</f>
        <v>R257</v>
      </c>
      <c r="K703" s="286">
        <f>IFERROR(INDEX('Green_rooibos initial weight'!$C$5:$C$1749,MATCH(J703, 'Green_rooibos initial weight'!$A$5:$A$1749,0)),"")</f>
        <v>2.222</v>
      </c>
      <c r="L703" s="286">
        <f t="shared" si="41"/>
        <v>1.9722</v>
      </c>
      <c r="M703" s="291"/>
      <c r="N703" s="291"/>
      <c r="O703" s="286">
        <f>IF(IFERROR(INDEX('Both teabags AfterDry'!$D$3:$D$900,MATCH(J703,'Both teabags AfterDry'!$A$3:$A$900,0)),"")="","",(IFERROR(INDEX('Both teabags AfterDry'!$D$3:$D$900,MATCH(J703,'Both teabags AfterDry'!$A$3:$A$900,0)),"")))</f>
        <v>1.956</v>
      </c>
      <c r="P703" s="286">
        <f t="shared" si="42"/>
        <v>1.8053999999999999</v>
      </c>
      <c r="Q703" s="291"/>
      <c r="R703" s="291"/>
      <c r="S703" s="287">
        <f>'Dry_Litterbag Placem_Collection'!E44</f>
        <v>42938</v>
      </c>
      <c r="T703" s="287">
        <f>IF('Dry_Litterbag Placem_Collection'!G44="","",'Dry_Litterbag Placem_Collection'!G44)</f>
        <v>43005</v>
      </c>
      <c r="U703" s="288">
        <f t="shared" si="40"/>
        <v>67</v>
      </c>
      <c r="V703" s="286">
        <f t="shared" si="43"/>
        <v>0.16680000000000006</v>
      </c>
      <c r="W703" s="286"/>
      <c r="X703" s="289">
        <f>IFERROR(INDEX(Rainfall_Dry!$O$2:$O$217,MATCH(B703, Rainfall_Dry!$A$2:$A$217,0)),"")</f>
        <v>6.5250000359999998</v>
      </c>
      <c r="Y703" s="270">
        <v>19.96</v>
      </c>
      <c r="Z703" s="270">
        <v>4.9199999999999982</v>
      </c>
      <c r="AA703" s="270">
        <v>75.12</v>
      </c>
      <c r="AB703" s="271" t="s">
        <v>2689</v>
      </c>
      <c r="AC703" s="270">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IFERROR(AVERAGE('Dry_Litterbag Placem_Collection'!O44,'Dry_Litterbag Placem_Collection'!R44),"")</f>
        <v>5.1999999999999993</v>
      </c>
      <c r="AI703" s="290">
        <f>IFERROR(AVERAGE('Dry_Litterbag Placem_Collection'!N44,'Dry_Litterbag Placem_Collection'!Q44),"")</f>
        <v>27.15</v>
      </c>
      <c r="AJ703" s="289">
        <f>INDEX(Coordinates!$B$2:$B$197,MATCH(G703,Coordinates!$J$2:$J$197,0))</f>
        <v>-3.4084079690000002</v>
      </c>
      <c r="AK703" s="289">
        <f>INDEX(Coordinates!$C$2:$C$197,MATCH(G703,Coordinates!$J$2:$J$197,0))</f>
        <v>34.850295029999998</v>
      </c>
      <c r="AL703" s="289" t="str">
        <f>IF(ISNUMBER(SEARCH("C", 'Dry_Litterbag Placem_Collection'!V44)),"YES","")</f>
        <v/>
      </c>
      <c r="AM703" s="289" t="str">
        <f>IF(ISNUMBER(SEARCH("H", 'Dry_Litterbag Placem_Collection'!V44)),"YES","")</f>
        <v/>
      </c>
      <c r="AN703" s="289" t="str">
        <f>IF(ISNUMBER(SEARCH("R", 'Dry_Litterbag Placem_Collection'!V44)),"YES","")</f>
        <v/>
      </c>
    </row>
    <row r="704" spans="1:40" ht="15" customHeight="1">
      <c r="A704" s="281" t="s">
        <v>2677</v>
      </c>
      <c r="B704" s="282">
        <f>'Dry_Litterbag Placem_Collection'!A45</f>
        <v>43</v>
      </c>
      <c r="C704" s="282" t="str">
        <f>'Dry_Litterbag Placem_Collection'!B45</f>
        <v>Makao</v>
      </c>
      <c r="D704" s="282" t="s">
        <v>2677</v>
      </c>
      <c r="E704" s="282" t="s">
        <v>20</v>
      </c>
      <c r="F704" s="282">
        <v>2</v>
      </c>
      <c r="G704" s="283" t="str">
        <f>'Dry_Litterbag Placem_Collection'!C45</f>
        <v>Dry_P2_T3</v>
      </c>
      <c r="H704" s="293" t="s">
        <v>3672</v>
      </c>
      <c r="I704" s="294" t="s">
        <v>298</v>
      </c>
      <c r="J704" s="282" t="str">
        <f>IF(ISBLANK('Dry_Litterbag Placem_Collection'!M45),"","R"&amp;""&amp;'Dry_Litterbag Placem_Collection'!M45)</f>
        <v>R691</v>
      </c>
      <c r="K704" s="286">
        <f>IFERROR(INDEX('Green_rooibos initial weight'!$C$5:$C$1749,MATCH(J704, 'Green_rooibos initial weight'!$A$5:$A$1749,0)),"")</f>
        <v>2.1859999999999999</v>
      </c>
      <c r="L704" s="286">
        <f t="shared" si="41"/>
        <v>1.9361999999999999</v>
      </c>
      <c r="M704" s="291"/>
      <c r="N704" s="291"/>
      <c r="O704" s="286">
        <f>IF(IFERROR(INDEX('Both teabags AfterDry'!$D$3:$D$900,MATCH(J704,'Both teabags AfterDry'!$A$3:$A$900,0)),"")="","",(IFERROR(INDEX('Both teabags AfterDry'!$D$3:$D$900,MATCH(J704,'Both teabags AfterDry'!$A$3:$A$900,0)),"")))</f>
        <v>1.9609000000000001</v>
      </c>
      <c r="P704" s="286">
        <f t="shared" si="42"/>
        <v>1.8103</v>
      </c>
      <c r="Q704" s="291"/>
      <c r="R704" s="291"/>
      <c r="S704" s="287">
        <f>'Dry_Litterbag Placem_Collection'!E45</f>
        <v>42938</v>
      </c>
      <c r="T704" s="287">
        <f>IF('Dry_Litterbag Placem_Collection'!G45="","",'Dry_Litterbag Placem_Collection'!G45)</f>
        <v>43005</v>
      </c>
      <c r="U704" s="288">
        <f t="shared" si="40"/>
        <v>67</v>
      </c>
      <c r="V704" s="286">
        <f t="shared" si="43"/>
        <v>0.1258999999999999</v>
      </c>
      <c r="W704" s="286"/>
      <c r="X704" s="289">
        <f>IFERROR(INDEX(Rainfall_Dry!$O$2:$O$217,MATCH(B704, Rainfall_Dry!$A$2:$A$217,0)),"")</f>
        <v>6.5250000359999998</v>
      </c>
      <c r="Y704" s="270">
        <v>19.96</v>
      </c>
      <c r="Z704" s="270">
        <v>4.9199999999999982</v>
      </c>
      <c r="AA704" s="270">
        <v>75.12</v>
      </c>
      <c r="AB704" s="271" t="s">
        <v>2689</v>
      </c>
      <c r="AC704" s="270">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IFERROR(AVERAGE('Dry_Litterbag Placem_Collection'!O45,'Dry_Litterbag Placem_Collection'!R45),"")</f>
        <v>2.4500000000000002</v>
      </c>
      <c r="AI704" s="290">
        <f>IFERROR(AVERAGE('Dry_Litterbag Placem_Collection'!N45,'Dry_Litterbag Placem_Collection'!Q45),"")</f>
        <v>26.1</v>
      </c>
      <c r="AJ704" s="289">
        <f>INDEX(Coordinates!$B$2:$B$197,MATCH(G704,Coordinates!$J$2:$J$197,0))</f>
        <v>-3.4082369789999998</v>
      </c>
      <c r="AK704" s="289">
        <f>INDEX(Coordinates!$C$2:$C$197,MATCH(G704,Coordinates!$J$2:$J$197,0))</f>
        <v>34.850189999999998</v>
      </c>
      <c r="AL704" s="289" t="str">
        <f>IF(ISNUMBER(SEARCH("C", 'Dry_Litterbag Placem_Collection'!V45)),"YES","")</f>
        <v/>
      </c>
      <c r="AM704" s="289" t="str">
        <f>IF(ISNUMBER(SEARCH("H", 'Dry_Litterbag Placem_Collection'!V45)),"YES","")</f>
        <v/>
      </c>
      <c r="AN704" s="289" t="str">
        <f>IF(ISNUMBER(SEARCH("R", 'Dry_Litterbag Placem_Collection'!V45)),"YES","")</f>
        <v/>
      </c>
    </row>
    <row r="705" spans="1:40" ht="15" customHeight="1">
      <c r="A705" s="281" t="s">
        <v>2677</v>
      </c>
      <c r="B705" s="282">
        <f>'Dry_Litterbag Placem_Collection'!A46</f>
        <v>44</v>
      </c>
      <c r="C705" s="282" t="str">
        <f>'Dry_Litterbag Placem_Collection'!B46</f>
        <v>Makao</v>
      </c>
      <c r="D705" s="282" t="s">
        <v>2677</v>
      </c>
      <c r="E705" s="282" t="s">
        <v>20</v>
      </c>
      <c r="F705" s="282">
        <v>2</v>
      </c>
      <c r="G705" s="283" t="str">
        <f>'Dry_Litterbag Placem_Collection'!C46</f>
        <v>Dry_P2_T4</v>
      </c>
      <c r="H705" s="293" t="s">
        <v>3672</v>
      </c>
      <c r="I705" s="294" t="s">
        <v>298</v>
      </c>
      <c r="J705" s="282" t="str">
        <f>IF(ISBLANK('Dry_Litterbag Placem_Collection'!M46),"","R"&amp;""&amp;'Dry_Litterbag Placem_Collection'!M46)</f>
        <v>R716</v>
      </c>
      <c r="K705" s="286">
        <f>IFERROR(INDEX('Green_rooibos initial weight'!$C$5:$C$1749,MATCH(J705, 'Green_rooibos initial weight'!$A$5:$A$1749,0)),"")</f>
        <v>2.2280000000000002</v>
      </c>
      <c r="L705" s="286">
        <f t="shared" si="41"/>
        <v>1.9782000000000002</v>
      </c>
      <c r="M705" s="291"/>
      <c r="N705" s="291"/>
      <c r="O705" s="286">
        <f>IF(IFERROR(INDEX('Both teabags AfterDry'!$D$3:$D$900,MATCH(J705,'Both teabags AfterDry'!$A$3:$A$900,0)),"")="","",(IFERROR(INDEX('Both teabags AfterDry'!$D$3:$D$900,MATCH(J705,'Both teabags AfterDry'!$A$3:$A$900,0)),"")))</f>
        <v>1.9879</v>
      </c>
      <c r="P705" s="286">
        <f t="shared" si="42"/>
        <v>1.8372999999999999</v>
      </c>
      <c r="Q705" s="291"/>
      <c r="R705" s="291"/>
      <c r="S705" s="287">
        <f>'Dry_Litterbag Placem_Collection'!E46</f>
        <v>42938</v>
      </c>
      <c r="T705" s="287">
        <f>IF('Dry_Litterbag Placem_Collection'!G46="","",'Dry_Litterbag Placem_Collection'!G46)</f>
        <v>43005</v>
      </c>
      <c r="U705" s="288">
        <f t="shared" si="40"/>
        <v>67</v>
      </c>
      <c r="V705" s="286">
        <f t="shared" si="43"/>
        <v>0.14090000000000025</v>
      </c>
      <c r="W705" s="286"/>
      <c r="X705" s="289">
        <f>IFERROR(INDEX(Rainfall_Dry!$O$2:$O$217,MATCH(B705, Rainfall_Dry!$A$2:$A$217,0)),"")</f>
        <v>6.5250000359999998</v>
      </c>
      <c r="Y705" s="270">
        <v>19.96</v>
      </c>
      <c r="Z705" s="270">
        <v>4.9199999999999982</v>
      </c>
      <c r="AA705" s="270">
        <v>75.12</v>
      </c>
      <c r="AB705" s="271" t="s">
        <v>2689</v>
      </c>
      <c r="AC705" s="270">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IFERROR(AVERAGE('Dry_Litterbag Placem_Collection'!O46,'Dry_Litterbag Placem_Collection'!R46),"")</f>
        <v>3.8499999999999996</v>
      </c>
      <c r="AI705" s="290">
        <f>IFERROR(AVERAGE('Dry_Litterbag Placem_Collection'!N46,'Dry_Litterbag Placem_Collection'!Q46),"")</f>
        <v>26.5</v>
      </c>
      <c r="AJ705" s="289">
        <f>INDEX(Coordinates!$B$2:$B$197,MATCH(G705,Coordinates!$J$2:$J$197,0))</f>
        <v>-3.4081529920000002</v>
      </c>
      <c r="AK705" s="289">
        <f>INDEX(Coordinates!$C$2:$C$197,MATCH(G705,Coordinates!$J$2:$J$197,0))</f>
        <v>34.850168959999998</v>
      </c>
      <c r="AL705" s="289" t="str">
        <f>IF(ISNUMBER(SEARCH("C", 'Dry_Litterbag Placem_Collection'!V46)),"YES","")</f>
        <v/>
      </c>
      <c r="AM705" s="289" t="str">
        <f>IF(ISNUMBER(SEARCH("H", 'Dry_Litterbag Placem_Collection'!V46)),"YES","")</f>
        <v/>
      </c>
      <c r="AN705" s="289" t="str">
        <f>IF(ISNUMBER(SEARCH("R", 'Dry_Litterbag Placem_Collection'!V46)),"YES","")</f>
        <v/>
      </c>
    </row>
    <row r="706" spans="1:40" ht="15" customHeight="1">
      <c r="A706" s="281" t="s">
        <v>2677</v>
      </c>
      <c r="B706" s="282">
        <f>'Dry_Litterbag Placem_Collection'!A47</f>
        <v>45</v>
      </c>
      <c r="C706" s="282" t="str">
        <f>'Dry_Litterbag Placem_Collection'!B47</f>
        <v>Makao</v>
      </c>
      <c r="D706" s="282" t="s">
        <v>2677</v>
      </c>
      <c r="E706" s="282" t="s">
        <v>20</v>
      </c>
      <c r="F706" s="282">
        <v>2</v>
      </c>
      <c r="G706" s="283" t="str">
        <f>'Dry_Litterbag Placem_Collection'!C47</f>
        <v>Dry_P2_T5</v>
      </c>
      <c r="H706" s="293" t="s">
        <v>3672</v>
      </c>
      <c r="I706" s="294" t="s">
        <v>298</v>
      </c>
      <c r="J706" s="282" t="str">
        <f>IF(ISBLANK('Dry_Litterbag Placem_Collection'!M47),"","R"&amp;""&amp;'Dry_Litterbag Placem_Collection'!M47)</f>
        <v>R631</v>
      </c>
      <c r="K706" s="286">
        <f>IFERROR(INDEX('Green_rooibos initial weight'!$C$5:$C$1749,MATCH(J706, 'Green_rooibos initial weight'!$A$5:$A$1749,0)),"")</f>
        <v>2.133</v>
      </c>
      <c r="L706" s="286">
        <f t="shared" si="41"/>
        <v>1.8832</v>
      </c>
      <c r="M706" s="291"/>
      <c r="N706" s="291"/>
      <c r="O706" s="286" t="str">
        <f>IF(IFERROR(INDEX('Both teabags AfterDry'!$D$3:$D$900,MATCH(J706,'Both teabags AfterDry'!$A$3:$A$900,0)),"")="","",(IFERROR(INDEX('Both teabags AfterDry'!$D$3:$D$900,MATCH(J706,'Both teabags AfterDry'!$A$3:$A$900,0)),"")))</f>
        <v/>
      </c>
      <c r="P706" s="286" t="str">
        <f t="shared" si="42"/>
        <v/>
      </c>
      <c r="Q706" s="291"/>
      <c r="R706" s="291"/>
      <c r="S706" s="287">
        <f>'Dry_Litterbag Placem_Collection'!E47</f>
        <v>42938</v>
      </c>
      <c r="T706" s="287">
        <f>IF('Dry_Litterbag Placem_Collection'!G47="","",'Dry_Litterbag Placem_Collection'!G47)</f>
        <v>43005</v>
      </c>
      <c r="U706" s="288">
        <f t="shared" ref="U706:U769" si="44">IFERROR(T706-S706,"")</f>
        <v>67</v>
      </c>
      <c r="V706" s="286" t="str">
        <f t="shared" si="43"/>
        <v/>
      </c>
      <c r="W706" s="286"/>
      <c r="X706" s="289">
        <f>IFERROR(INDEX(Rainfall_Dry!$O$2:$O$217,MATCH(B706, Rainfall_Dry!$A$2:$A$217,0)),"")</f>
        <v>6.5250000359999998</v>
      </c>
      <c r="Y706" s="270">
        <v>19.96</v>
      </c>
      <c r="Z706" s="270">
        <v>4.9199999999999982</v>
      </c>
      <c r="AA706" s="270">
        <v>75.12</v>
      </c>
      <c r="AB706" s="271" t="s">
        <v>2689</v>
      </c>
      <c r="AC706" s="270">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IFERROR(AVERAGE('Dry_Litterbag Placem_Collection'!O47,'Dry_Litterbag Placem_Collection'!R47),"")</f>
        <v>4.0999999999999996</v>
      </c>
      <c r="AI706" s="290">
        <f>IFERROR(AVERAGE('Dry_Litterbag Placem_Collection'!N47,'Dry_Litterbag Placem_Collection'!Q47),"")</f>
        <v>27.25</v>
      </c>
      <c r="AJ706" s="289">
        <f>INDEX(Coordinates!$B$2:$B$197,MATCH(G706,Coordinates!$J$2:$J$197,0))</f>
        <v>-3.4081789759999999</v>
      </c>
      <c r="AK706" s="289">
        <f>INDEX(Coordinates!$C$2:$C$197,MATCH(G706,Coordinates!$J$2:$J$197,0))</f>
        <v>34.850516980000002</v>
      </c>
      <c r="AL706" s="289" t="str">
        <f>IF(ISNUMBER(SEARCH("C", 'Dry_Litterbag Placem_Collection'!V47)),"YES","")</f>
        <v/>
      </c>
      <c r="AM706" s="289" t="str">
        <f>IF(ISNUMBER(SEARCH("H", 'Dry_Litterbag Placem_Collection'!V47)),"YES","")</f>
        <v/>
      </c>
      <c r="AN706" s="289" t="str">
        <f>IF(ISNUMBER(SEARCH("R", 'Dry_Litterbag Placem_Collection'!V47)),"YES","")</f>
        <v/>
      </c>
    </row>
    <row r="707" spans="1:40" ht="15" customHeight="1">
      <c r="A707" s="281" t="s">
        <v>2677</v>
      </c>
      <c r="B707" s="282">
        <f>'Dry_Litterbag Placem_Collection'!A48</f>
        <v>46</v>
      </c>
      <c r="C707" s="282" t="str">
        <f>'Dry_Litterbag Placem_Collection'!B48</f>
        <v>Makao</v>
      </c>
      <c r="D707" s="282" t="s">
        <v>2677</v>
      </c>
      <c r="E707" s="282" t="s">
        <v>20</v>
      </c>
      <c r="F707" s="282">
        <v>2</v>
      </c>
      <c r="G707" s="283" t="str">
        <f>'Dry_Litterbag Placem_Collection'!C48</f>
        <v>Dry_P2_T6</v>
      </c>
      <c r="H707" s="293" t="s">
        <v>3672</v>
      </c>
      <c r="I707" s="294" t="s">
        <v>298</v>
      </c>
      <c r="J707" s="282" t="str">
        <f>IF(ISBLANK('Dry_Litterbag Placem_Collection'!M48),"","R"&amp;""&amp;'Dry_Litterbag Placem_Collection'!M48)</f>
        <v/>
      </c>
      <c r="K707" s="286" t="str">
        <f>IFERROR(INDEX('Green_rooibos initial weight'!$C$5:$C$1749,MATCH(J707, 'Green_rooibos initial weight'!$A$5:$A$1749,0)),"")</f>
        <v/>
      </c>
      <c r="L707" s="286" t="str">
        <f t="shared" ref="L707:L770" si="45">IFERROR(K707-($BG$7+$BG$8),"")</f>
        <v/>
      </c>
      <c r="M707" s="291"/>
      <c r="N707" s="291"/>
      <c r="O707" s="286" t="str">
        <f>IF(IFERROR(INDEX('Both teabags AfterDry'!$D$3:$D$900,MATCH(J707,'Both teabags AfterDry'!$A$3:$A$900,0)),"")="","",(IFERROR(INDEX('Both teabags AfterDry'!$D$3:$D$900,MATCH(J707,'Both teabags AfterDry'!$A$3:$A$900,0)),"")))</f>
        <v/>
      </c>
      <c r="P707" s="286" t="str">
        <f t="shared" ref="P707:P770" si="46">IFERROR(IF(O707&gt;0,O707-($BG$7),""),"")</f>
        <v/>
      </c>
      <c r="Q707" s="291"/>
      <c r="R707" s="291"/>
      <c r="S707" s="287">
        <f>'Dry_Litterbag Placem_Collection'!E48</f>
        <v>0</v>
      </c>
      <c r="T707" s="287" t="str">
        <f>IF('Dry_Litterbag Placem_Collection'!G48="","",'Dry_Litterbag Placem_Collection'!G48)</f>
        <v/>
      </c>
      <c r="U707" s="288" t="str">
        <f t="shared" si="44"/>
        <v/>
      </c>
      <c r="V707" s="286" t="str">
        <f t="shared" ref="V707:V770" si="47">IFERROR(L707-P707,"")</f>
        <v/>
      </c>
      <c r="W707" s="286"/>
      <c r="X707" s="289" t="str">
        <f>IFERROR(INDEX(Rainfall_Dry!$O$2:$O$217,MATCH(B707, Rainfall_Dry!$A$2:$A$217,0)),"")</f>
        <v/>
      </c>
      <c r="Y707" s="270">
        <v>19.96</v>
      </c>
      <c r="Z707" s="270">
        <v>4.9199999999999982</v>
      </c>
      <c r="AA707" s="270">
        <v>75.12</v>
      </c>
      <c r="AB707" s="271" t="s">
        <v>2689</v>
      </c>
      <c r="AC707" s="270">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t="str">
        <f>IFERROR(AVERAGE('Dry_Litterbag Placem_Collection'!O48,'Dry_Litterbag Placem_Collection'!R48),"")</f>
        <v/>
      </c>
      <c r="AI707" s="290" t="str">
        <f>IFERROR(AVERAGE('Dry_Litterbag Placem_Collection'!N48,'Dry_Litterbag Placem_Collection'!Q48),"")</f>
        <v/>
      </c>
      <c r="AJ707" s="289">
        <f>INDEX(Coordinates!$B$2:$B$197,MATCH(G707,Coordinates!$J$2:$J$197,0))</f>
        <v>-3.4084730130000001</v>
      </c>
      <c r="AK707" s="289">
        <f>INDEX(Coordinates!$C$2:$C$197,MATCH(G707,Coordinates!$J$2:$J$197,0))</f>
        <v>34.850401980000001</v>
      </c>
      <c r="AL707" s="289" t="str">
        <f>IF(ISNUMBER(SEARCH("C", 'Dry_Litterbag Placem_Collection'!V48)),"YES","")</f>
        <v/>
      </c>
      <c r="AM707" s="289" t="str">
        <f>IF(ISNUMBER(SEARCH("H", 'Dry_Litterbag Placem_Collection'!V48)),"YES","")</f>
        <v/>
      </c>
      <c r="AN707" s="289" t="str">
        <f>IF(ISNUMBER(SEARCH("R", 'Dry_Litterbag Placem_Collection'!V48)),"YES","")</f>
        <v/>
      </c>
    </row>
    <row r="708" spans="1:40" ht="15" customHeight="1">
      <c r="A708" s="281" t="s">
        <v>2677</v>
      </c>
      <c r="B708" s="282">
        <f>'Dry_Litterbag Placem_Collection'!A49</f>
        <v>47</v>
      </c>
      <c r="C708" s="282" t="str">
        <f>'Dry_Litterbag Placem_Collection'!B49</f>
        <v>Makao</v>
      </c>
      <c r="D708" s="282" t="s">
        <v>2677</v>
      </c>
      <c r="E708" s="282" t="s">
        <v>20</v>
      </c>
      <c r="F708" s="282">
        <v>2</v>
      </c>
      <c r="G708" s="283" t="str">
        <f>'Dry_Litterbag Placem_Collection'!C49</f>
        <v>Dry_P2_T7</v>
      </c>
      <c r="H708" s="293" t="s">
        <v>3672</v>
      </c>
      <c r="I708" s="294" t="s">
        <v>298</v>
      </c>
      <c r="J708" s="282" t="str">
        <f>IF(ISBLANK('Dry_Litterbag Placem_Collection'!M49),"","R"&amp;""&amp;'Dry_Litterbag Placem_Collection'!M49)</f>
        <v>R606</v>
      </c>
      <c r="K708" s="286">
        <f>IFERROR(INDEX('Green_rooibos initial weight'!$C$5:$C$1749,MATCH(J708, 'Green_rooibos initial weight'!$A$5:$A$1749,0)),"")</f>
        <v>2.15</v>
      </c>
      <c r="L708" s="286">
        <f t="shared" si="45"/>
        <v>1.9001999999999999</v>
      </c>
      <c r="M708" s="291"/>
      <c r="N708" s="291"/>
      <c r="O708" s="286">
        <f>IF(IFERROR(INDEX('Both teabags AfterDry'!$D$3:$D$900,MATCH(J708,'Both teabags AfterDry'!$A$3:$A$900,0)),"")="","",(IFERROR(INDEX('Both teabags AfterDry'!$D$3:$D$900,MATCH(J708,'Both teabags AfterDry'!$A$3:$A$900,0)),"")))</f>
        <v>1.9615</v>
      </c>
      <c r="P708" s="286">
        <f t="shared" si="46"/>
        <v>1.8109</v>
      </c>
      <c r="Q708" s="291"/>
      <c r="R708" s="291"/>
      <c r="S708" s="287">
        <f>'Dry_Litterbag Placem_Collection'!E49</f>
        <v>42938</v>
      </c>
      <c r="T708" s="287">
        <f>IF('Dry_Litterbag Placem_Collection'!G49="","",'Dry_Litterbag Placem_Collection'!G49)</f>
        <v>43005</v>
      </c>
      <c r="U708" s="288">
        <f t="shared" si="44"/>
        <v>67</v>
      </c>
      <c r="V708" s="286">
        <f t="shared" si="47"/>
        <v>8.9299999999999935E-2</v>
      </c>
      <c r="W708" s="286"/>
      <c r="X708" s="289">
        <f>IFERROR(INDEX(Rainfall_Dry!$O$2:$O$217,MATCH(B708, Rainfall_Dry!$A$2:$A$217,0)),"")</f>
        <v>6.5250000359999998</v>
      </c>
      <c r="Y708" s="270">
        <v>19.96</v>
      </c>
      <c r="Z708" s="270">
        <v>4.9199999999999982</v>
      </c>
      <c r="AA708" s="270">
        <v>75.12</v>
      </c>
      <c r="AB708" s="271" t="s">
        <v>2689</v>
      </c>
      <c r="AC708" s="270">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IFERROR(AVERAGE('Dry_Litterbag Placem_Collection'!O49,'Dry_Litterbag Placem_Collection'!R49),"")</f>
        <v>5.35</v>
      </c>
      <c r="AI708" s="290">
        <f>IFERROR(AVERAGE('Dry_Litterbag Placem_Collection'!N49,'Dry_Litterbag Placem_Collection'!Q49),"")</f>
        <v>26.4</v>
      </c>
      <c r="AJ708" s="289">
        <f>INDEX(Coordinates!$B$2:$B$197,MATCH(G708,Coordinates!$J$2:$J$197,0))</f>
        <v>-3.4084819820000001</v>
      </c>
      <c r="AK708" s="289">
        <f>INDEX(Coordinates!$C$2:$C$197,MATCH(G708,Coordinates!$J$2:$J$197,0))</f>
        <v>34.850024040000001</v>
      </c>
      <c r="AL708" s="289" t="str">
        <f>IF(ISNUMBER(SEARCH("C", 'Dry_Litterbag Placem_Collection'!V49)),"YES","")</f>
        <v/>
      </c>
      <c r="AM708" s="289" t="str">
        <f>IF(ISNUMBER(SEARCH("H", 'Dry_Litterbag Placem_Collection'!V49)),"YES","")</f>
        <v/>
      </c>
      <c r="AN708" s="289" t="str">
        <f>IF(ISNUMBER(SEARCH("R", 'Dry_Litterbag Placem_Collection'!V49)),"YES","")</f>
        <v/>
      </c>
    </row>
    <row r="709" spans="1:40" ht="15" customHeight="1">
      <c r="A709" s="281" t="s">
        <v>2677</v>
      </c>
      <c r="B709" s="282">
        <f>'Dry_Litterbag Placem_Collection'!A50</f>
        <v>48</v>
      </c>
      <c r="C709" s="282" t="str">
        <f>'Dry_Litterbag Placem_Collection'!B50</f>
        <v>Makao</v>
      </c>
      <c r="D709" s="282" t="s">
        <v>2677</v>
      </c>
      <c r="E709" s="282" t="s">
        <v>20</v>
      </c>
      <c r="F709" s="282">
        <v>2</v>
      </c>
      <c r="G709" s="283" t="str">
        <f>'Dry_Litterbag Placem_Collection'!C50</f>
        <v>Dry_P2_T8</v>
      </c>
      <c r="H709" s="293" t="s">
        <v>3672</v>
      </c>
      <c r="I709" s="294" t="s">
        <v>298</v>
      </c>
      <c r="J709" s="282" t="str">
        <f>IF(ISBLANK('Dry_Litterbag Placem_Collection'!M50),"","R"&amp;""&amp;'Dry_Litterbag Placem_Collection'!M50)</f>
        <v>R221</v>
      </c>
      <c r="K709" s="286">
        <f>IFERROR(INDEX('Green_rooibos initial weight'!$C$5:$C$1749,MATCH(J709, 'Green_rooibos initial weight'!$A$5:$A$1749,0)),"")</f>
        <v>2.2210000000000001</v>
      </c>
      <c r="L709" s="286">
        <f t="shared" si="45"/>
        <v>1.9712000000000001</v>
      </c>
      <c r="M709" s="291"/>
      <c r="N709" s="291"/>
      <c r="O709" s="286">
        <f>IF(IFERROR(INDEX('Both teabags AfterDry'!$D$3:$D$900,MATCH(J709,'Both teabags AfterDry'!$A$3:$A$900,0)),"")="","",(IFERROR(INDEX('Both teabags AfterDry'!$D$3:$D$900,MATCH(J709,'Both teabags AfterDry'!$A$3:$A$900,0)),"")))</f>
        <v>1.8791</v>
      </c>
      <c r="P709" s="286">
        <f t="shared" si="46"/>
        <v>1.7284999999999999</v>
      </c>
      <c r="Q709" s="291"/>
      <c r="R709" s="291"/>
      <c r="S709" s="287">
        <f>'Dry_Litterbag Placem_Collection'!E50</f>
        <v>42938</v>
      </c>
      <c r="T709" s="287">
        <f>IF('Dry_Litterbag Placem_Collection'!G50="","",'Dry_Litterbag Placem_Collection'!G50)</f>
        <v>43005</v>
      </c>
      <c r="U709" s="288">
        <f t="shared" si="44"/>
        <v>67</v>
      </c>
      <c r="V709" s="286">
        <f t="shared" si="47"/>
        <v>0.24270000000000014</v>
      </c>
      <c r="W709" s="286"/>
      <c r="X709" s="289">
        <f>IFERROR(INDEX(Rainfall_Dry!$O$2:$O$217,MATCH(B709, Rainfall_Dry!$A$2:$A$217,0)),"")</f>
        <v>6.5250000359999998</v>
      </c>
      <c r="Y709" s="270">
        <v>19.96</v>
      </c>
      <c r="Z709" s="270">
        <v>4.9199999999999982</v>
      </c>
      <c r="AA709" s="270">
        <v>75.12</v>
      </c>
      <c r="AB709" s="271" t="s">
        <v>2689</v>
      </c>
      <c r="AC709" s="270">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IFERROR(AVERAGE('Dry_Litterbag Placem_Collection'!O50,'Dry_Litterbag Placem_Collection'!R50),"")</f>
        <v>3.95</v>
      </c>
      <c r="AI709" s="290">
        <f>IFERROR(AVERAGE('Dry_Litterbag Placem_Collection'!N50,'Dry_Litterbag Placem_Collection'!Q50),"")</f>
        <v>25.950000000000003</v>
      </c>
      <c r="AJ709" s="289">
        <f>INDEX(Coordinates!$B$2:$B$197,MATCH(G709,Coordinates!$J$2:$J$197,0))</f>
        <v>-3.4081990090000001</v>
      </c>
      <c r="AK709" s="289">
        <f>INDEX(Coordinates!$C$2:$C$197,MATCH(G709,Coordinates!$J$2:$J$197,0))</f>
        <v>34.850254960000001</v>
      </c>
      <c r="AL709" s="289" t="str">
        <f>IF(ISNUMBER(SEARCH("C", 'Dry_Litterbag Placem_Collection'!V50)),"YES","")</f>
        <v/>
      </c>
      <c r="AM709" s="289" t="str">
        <f>IF(ISNUMBER(SEARCH("H", 'Dry_Litterbag Placem_Collection'!V50)),"YES","")</f>
        <v/>
      </c>
      <c r="AN709" s="289" t="str">
        <f>IF(ISNUMBER(SEARCH("R", 'Dry_Litterbag Placem_Collection'!V50)),"YES","")</f>
        <v/>
      </c>
    </row>
    <row r="710" spans="1:40" ht="15" customHeight="1">
      <c r="A710" s="281" t="s">
        <v>2677</v>
      </c>
      <c r="B710" s="282">
        <f>'Dry_Litterbag Placem_Collection'!A51</f>
        <v>49</v>
      </c>
      <c r="C710" s="282" t="str">
        <f>'Dry_Litterbag Placem_Collection'!B51</f>
        <v>Makao</v>
      </c>
      <c r="D710" s="282" t="s">
        <v>2677</v>
      </c>
      <c r="E710" s="282" t="s">
        <v>20</v>
      </c>
      <c r="F710" s="282">
        <v>3</v>
      </c>
      <c r="G710" s="283" t="str">
        <f>'Dry_Litterbag Placem_Collection'!C51</f>
        <v>Dry_P3_T1</v>
      </c>
      <c r="H710" s="293" t="s">
        <v>3672</v>
      </c>
      <c r="I710" s="294" t="s">
        <v>298</v>
      </c>
      <c r="J710" s="282" t="str">
        <f>IF(ISBLANK('Dry_Litterbag Placem_Collection'!M51),"","R"&amp;""&amp;'Dry_Litterbag Placem_Collection'!M51)</f>
        <v>R308</v>
      </c>
      <c r="K710" s="286">
        <f>IFERROR(INDEX('Green_rooibos initial weight'!$C$5:$C$1749,MATCH(J710, 'Green_rooibos initial weight'!$A$5:$A$1749,0)),"")</f>
        <v>2.173</v>
      </c>
      <c r="L710" s="286">
        <f t="shared" si="45"/>
        <v>1.9232</v>
      </c>
      <c r="M710" s="291"/>
      <c r="N710" s="291"/>
      <c r="O710" s="286" t="str">
        <f>IF(IFERROR(INDEX('Both teabags AfterDry'!$D$3:$D$900,MATCH(J710,'Both teabags AfterDry'!$A$3:$A$900,0)),"")="","",(IFERROR(INDEX('Both teabags AfterDry'!$D$3:$D$900,MATCH(J710,'Both teabags AfterDry'!$A$3:$A$900,0)),"")))</f>
        <v/>
      </c>
      <c r="P710" s="286" t="str">
        <f t="shared" si="46"/>
        <v/>
      </c>
      <c r="Q710" s="291"/>
      <c r="R710" s="291"/>
      <c r="S710" s="287">
        <f>'Dry_Litterbag Placem_Collection'!E51</f>
        <v>42938</v>
      </c>
      <c r="T710" s="287">
        <f>IF('Dry_Litterbag Placem_Collection'!G51="","",'Dry_Litterbag Placem_Collection'!G51)</f>
        <v>43005</v>
      </c>
      <c r="U710" s="288">
        <f t="shared" si="44"/>
        <v>67</v>
      </c>
      <c r="V710" s="286" t="str">
        <f t="shared" si="47"/>
        <v/>
      </c>
      <c r="W710" s="286"/>
      <c r="X710" s="289">
        <f>IFERROR(INDEX(Rainfall_Dry!$O$2:$O$217,MATCH(B710, Rainfall_Dry!$A$2:$A$217,0)),"")</f>
        <v>6.5250000359999998</v>
      </c>
      <c r="Y710" s="270">
        <v>21.96</v>
      </c>
      <c r="Z710" s="270">
        <v>8.9199999999999982</v>
      </c>
      <c r="AA710" s="270">
        <v>69.12</v>
      </c>
      <c r="AB710" s="271" t="s">
        <v>2688</v>
      </c>
      <c r="AC710" s="270">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IFERROR(AVERAGE('Dry_Litterbag Placem_Collection'!O51,'Dry_Litterbag Placem_Collection'!R51),"")</f>
        <v>7.05</v>
      </c>
      <c r="AI710" s="290">
        <f>IFERROR(AVERAGE('Dry_Litterbag Placem_Collection'!N51,'Dry_Litterbag Placem_Collection'!Q51),"")</f>
        <v>31.5</v>
      </c>
      <c r="AJ710" s="289">
        <f>INDEX(Coordinates!$B$2:$B$197,MATCH(G710,Coordinates!$J$2:$J$197,0))</f>
        <v>-3.406225992</v>
      </c>
      <c r="AK710" s="289">
        <f>INDEX(Coordinates!$C$2:$C$197,MATCH(G710,Coordinates!$J$2:$J$197,0))</f>
        <v>34.85055998</v>
      </c>
      <c r="AL710" s="289" t="str">
        <f>IF(ISNUMBER(SEARCH("C", 'Dry_Litterbag Placem_Collection'!V51)),"YES","")</f>
        <v/>
      </c>
      <c r="AM710" s="289" t="str">
        <f>IF(ISNUMBER(SEARCH("H", 'Dry_Litterbag Placem_Collection'!V51)),"YES","")</f>
        <v/>
      </c>
      <c r="AN710" s="289" t="str">
        <f>IF(ISNUMBER(SEARCH("R", 'Dry_Litterbag Placem_Collection'!V51)),"YES","")</f>
        <v/>
      </c>
    </row>
    <row r="711" spans="1:40" ht="15" customHeight="1">
      <c r="A711" s="281" t="s">
        <v>2677</v>
      </c>
      <c r="B711" s="282">
        <f>'Dry_Litterbag Placem_Collection'!A52</f>
        <v>50</v>
      </c>
      <c r="C711" s="282" t="str">
        <f>'Dry_Litterbag Placem_Collection'!B52</f>
        <v>Makao</v>
      </c>
      <c r="D711" s="282" t="s">
        <v>2677</v>
      </c>
      <c r="E711" s="282" t="s">
        <v>20</v>
      </c>
      <c r="F711" s="282">
        <v>3</v>
      </c>
      <c r="G711" s="283" t="str">
        <f>'Dry_Litterbag Placem_Collection'!C52</f>
        <v>Dry_P3_T2</v>
      </c>
      <c r="H711" s="293" t="s">
        <v>3672</v>
      </c>
      <c r="I711" s="294" t="s">
        <v>298</v>
      </c>
      <c r="J711" s="282" t="str">
        <f>IF(ISBLANK('Dry_Litterbag Placem_Collection'!M52),"","R"&amp;""&amp;'Dry_Litterbag Placem_Collection'!M52)</f>
        <v>R644</v>
      </c>
      <c r="K711" s="286">
        <f>IFERROR(INDEX('Green_rooibos initial weight'!$C$5:$C$1749,MATCH(J711, 'Green_rooibos initial weight'!$A$5:$A$1749,0)),"")</f>
        <v>2.2240000000000002</v>
      </c>
      <c r="L711" s="286">
        <f t="shared" si="45"/>
        <v>1.9742000000000002</v>
      </c>
      <c r="M711" s="291"/>
      <c r="N711" s="291"/>
      <c r="O711" s="286" t="str">
        <f>IF(IFERROR(INDEX('Both teabags AfterDry'!$D$3:$D$900,MATCH(J711,'Both teabags AfterDry'!$A$3:$A$900,0)),"")="","",(IFERROR(INDEX('Both teabags AfterDry'!$D$3:$D$900,MATCH(J711,'Both teabags AfterDry'!$A$3:$A$900,0)),"")))</f>
        <v/>
      </c>
      <c r="P711" s="286" t="str">
        <f t="shared" si="46"/>
        <v/>
      </c>
      <c r="Q711" s="291"/>
      <c r="R711" s="291"/>
      <c r="S711" s="287">
        <f>'Dry_Litterbag Placem_Collection'!E52</f>
        <v>42938</v>
      </c>
      <c r="T711" s="287" t="str">
        <f>IF('Dry_Litterbag Placem_Collection'!G52="","",'Dry_Litterbag Placem_Collection'!G52)</f>
        <v/>
      </c>
      <c r="U711" s="288" t="str">
        <f t="shared" si="44"/>
        <v/>
      </c>
      <c r="V711" s="286" t="str">
        <f t="shared" si="47"/>
        <v/>
      </c>
      <c r="W711" s="286"/>
      <c r="X711" s="289" t="str">
        <f>IFERROR(INDEX(Rainfall_Dry!$O$2:$O$217,MATCH(B711, Rainfall_Dry!$A$2:$A$217,0)),"")</f>
        <v/>
      </c>
      <c r="Y711" s="270">
        <v>21.96</v>
      </c>
      <c r="Z711" s="270">
        <v>8.9199999999999982</v>
      </c>
      <c r="AA711" s="270">
        <v>69.12</v>
      </c>
      <c r="AB711" s="271" t="s">
        <v>2688</v>
      </c>
      <c r="AC711" s="270">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IFERROR(AVERAGE('Dry_Litterbag Placem_Collection'!O52,'Dry_Litterbag Placem_Collection'!R52),"")</f>
        <v>6.4</v>
      </c>
      <c r="AI711" s="290">
        <f>IFERROR(AVERAGE('Dry_Litterbag Placem_Collection'!N52,'Dry_Litterbag Placem_Collection'!Q52),"")</f>
        <v>27.6</v>
      </c>
      <c r="AJ711" s="289">
        <f>INDEX(Coordinates!$B$2:$B$197,MATCH(G711,Coordinates!$J$2:$J$197,0))</f>
        <v>-3.4062630399999998</v>
      </c>
      <c r="AK711" s="289">
        <f>INDEX(Coordinates!$C$2:$C$197,MATCH(G711,Coordinates!$J$2:$J$197,0))</f>
        <v>34.850566010000001</v>
      </c>
      <c r="AL711" s="289" t="str">
        <f>IF(ISNUMBER(SEARCH("C", 'Dry_Litterbag Placem_Collection'!V52)),"YES","")</f>
        <v/>
      </c>
      <c r="AM711" s="289" t="str">
        <f>IF(ISNUMBER(SEARCH("H", 'Dry_Litterbag Placem_Collection'!V52)),"YES","")</f>
        <v/>
      </c>
      <c r="AN711" s="289" t="str">
        <f>IF(ISNUMBER(SEARCH("R", 'Dry_Litterbag Placem_Collection'!V52)),"YES","")</f>
        <v/>
      </c>
    </row>
    <row r="712" spans="1:40" ht="15" customHeight="1">
      <c r="A712" s="281" t="s">
        <v>2677</v>
      </c>
      <c r="B712" s="282">
        <f>'Dry_Litterbag Placem_Collection'!A53</f>
        <v>51</v>
      </c>
      <c r="C712" s="282" t="str">
        <f>'Dry_Litterbag Placem_Collection'!B53</f>
        <v>Makao</v>
      </c>
      <c r="D712" s="282" t="s">
        <v>2677</v>
      </c>
      <c r="E712" s="282" t="s">
        <v>20</v>
      </c>
      <c r="F712" s="282">
        <v>3</v>
      </c>
      <c r="G712" s="283" t="str">
        <f>'Dry_Litterbag Placem_Collection'!C53</f>
        <v>Dry_P3_T3</v>
      </c>
      <c r="H712" s="293" t="s">
        <v>3672</v>
      </c>
      <c r="I712" s="294" t="s">
        <v>298</v>
      </c>
      <c r="J712" s="282" t="str">
        <f>IF(ISBLANK('Dry_Litterbag Placem_Collection'!M53),"","R"&amp;""&amp;'Dry_Litterbag Placem_Collection'!M53)</f>
        <v>R242</v>
      </c>
      <c r="K712" s="286">
        <f>IFERROR(INDEX('Green_rooibos initial weight'!$C$5:$C$1749,MATCH(J712, 'Green_rooibos initial weight'!$A$5:$A$1749,0)),"")</f>
        <v>2.194</v>
      </c>
      <c r="L712" s="286">
        <f t="shared" si="45"/>
        <v>1.9441999999999999</v>
      </c>
      <c r="M712" s="291"/>
      <c r="N712" s="291"/>
      <c r="O712" s="286">
        <f>IF(IFERROR(INDEX('Both teabags AfterDry'!$D$3:$D$900,MATCH(J712,'Both teabags AfterDry'!$A$3:$A$900,0)),"")="","",(IFERROR(INDEX('Both teabags AfterDry'!$D$3:$D$900,MATCH(J712,'Both teabags AfterDry'!$A$3:$A$900,0)),"")))</f>
        <v>1.9262999999999999</v>
      </c>
      <c r="P712" s="286">
        <f t="shared" si="46"/>
        <v>1.7756999999999998</v>
      </c>
      <c r="Q712" s="291"/>
      <c r="R712" s="291"/>
      <c r="S712" s="287">
        <f>'Dry_Litterbag Placem_Collection'!E53</f>
        <v>42938</v>
      </c>
      <c r="T712" s="287">
        <f>IF('Dry_Litterbag Placem_Collection'!G53="","",'Dry_Litterbag Placem_Collection'!G53)</f>
        <v>43005</v>
      </c>
      <c r="U712" s="288">
        <f t="shared" si="44"/>
        <v>67</v>
      </c>
      <c r="V712" s="286">
        <f t="shared" si="47"/>
        <v>0.16850000000000009</v>
      </c>
      <c r="W712" s="286"/>
      <c r="X712" s="289">
        <f>IFERROR(INDEX(Rainfall_Dry!$O$2:$O$217,MATCH(B712, Rainfall_Dry!$A$2:$A$217,0)),"")</f>
        <v>6.5250000359999998</v>
      </c>
      <c r="Y712" s="270">
        <v>21.96</v>
      </c>
      <c r="Z712" s="270">
        <v>8.9199999999999982</v>
      </c>
      <c r="AA712" s="270">
        <v>69.12</v>
      </c>
      <c r="AB712" s="271" t="s">
        <v>2688</v>
      </c>
      <c r="AC712" s="270">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IFERROR(AVERAGE('Dry_Litterbag Placem_Collection'!O53,'Dry_Litterbag Placem_Collection'!R53),"")</f>
        <v>2.4500000000000002</v>
      </c>
      <c r="AI712" s="290">
        <f>IFERROR(AVERAGE('Dry_Litterbag Placem_Collection'!N53,'Dry_Litterbag Placem_Collection'!Q53),"")</f>
        <v>34.450000000000003</v>
      </c>
      <c r="AJ712" s="289">
        <f>INDEX(Coordinates!$B$2:$B$197,MATCH(G712,Coordinates!$J$2:$J$197,0))</f>
        <v>-3.4063920379999999</v>
      </c>
      <c r="AK712" s="289">
        <f>INDEX(Coordinates!$C$2:$C$197,MATCH(G712,Coordinates!$J$2:$J$197,0))</f>
        <v>34.850696020000001</v>
      </c>
      <c r="AL712" s="289" t="str">
        <f>IF(ISNUMBER(SEARCH("C", 'Dry_Litterbag Placem_Collection'!V53)),"YES","")</f>
        <v/>
      </c>
      <c r="AM712" s="289" t="str">
        <f>IF(ISNUMBER(SEARCH("H", 'Dry_Litterbag Placem_Collection'!V53)),"YES","")</f>
        <v/>
      </c>
      <c r="AN712" s="289" t="str">
        <f>IF(ISNUMBER(SEARCH("R", 'Dry_Litterbag Placem_Collection'!V53)),"YES","")</f>
        <v/>
      </c>
    </row>
    <row r="713" spans="1:40" ht="15" customHeight="1">
      <c r="A713" s="281" t="s">
        <v>2677</v>
      </c>
      <c r="B713" s="282">
        <f>'Dry_Litterbag Placem_Collection'!A54</f>
        <v>52</v>
      </c>
      <c r="C713" s="282" t="str">
        <f>'Dry_Litterbag Placem_Collection'!B54</f>
        <v>Makao</v>
      </c>
      <c r="D713" s="282" t="s">
        <v>2677</v>
      </c>
      <c r="E713" s="282" t="s">
        <v>20</v>
      </c>
      <c r="F713" s="282">
        <v>3</v>
      </c>
      <c r="G713" s="283" t="str">
        <f>'Dry_Litterbag Placem_Collection'!C54</f>
        <v>Dry_P3_T4</v>
      </c>
      <c r="H713" s="293" t="s">
        <v>3672</v>
      </c>
      <c r="I713" s="294" t="s">
        <v>298</v>
      </c>
      <c r="J713" s="282" t="str">
        <f>IF(ISBLANK('Dry_Litterbag Placem_Collection'!M54),"","R"&amp;""&amp;'Dry_Litterbag Placem_Collection'!M54)</f>
        <v>R648</v>
      </c>
      <c r="K713" s="286">
        <f>IFERROR(INDEX('Green_rooibos initial weight'!$C$5:$C$1749,MATCH(J713, 'Green_rooibos initial weight'!$A$5:$A$1749,0)),"")</f>
        <v>2.1920000000000002</v>
      </c>
      <c r="L713" s="286">
        <f t="shared" si="45"/>
        <v>1.9422000000000001</v>
      </c>
      <c r="M713" s="291"/>
      <c r="N713" s="291"/>
      <c r="O713" s="286">
        <f>IF(IFERROR(INDEX('Both teabags AfterDry'!$D$3:$D$900,MATCH(J713,'Both teabags AfterDry'!$A$3:$A$900,0)),"")="","",(IFERROR(INDEX('Both teabags AfterDry'!$D$3:$D$900,MATCH(J713,'Both teabags AfterDry'!$A$3:$A$900,0)),"")))</f>
        <v>1.9649000000000001</v>
      </c>
      <c r="P713" s="286">
        <f t="shared" si="46"/>
        <v>1.8143</v>
      </c>
      <c r="Q713" s="291"/>
      <c r="R713" s="291"/>
      <c r="S713" s="287">
        <f>'Dry_Litterbag Placem_Collection'!E54</f>
        <v>42938</v>
      </c>
      <c r="T713" s="287">
        <f>IF('Dry_Litterbag Placem_Collection'!G54="","",'Dry_Litterbag Placem_Collection'!G54)</f>
        <v>43005</v>
      </c>
      <c r="U713" s="288">
        <f t="shared" si="44"/>
        <v>67</v>
      </c>
      <c r="V713" s="286">
        <f t="shared" si="47"/>
        <v>0.12790000000000012</v>
      </c>
      <c r="W713" s="286"/>
      <c r="X713" s="289">
        <f>IFERROR(INDEX(Rainfall_Dry!$O$2:$O$217,MATCH(B713, Rainfall_Dry!$A$2:$A$217,0)),"")</f>
        <v>6.5250000359999998</v>
      </c>
      <c r="Y713" s="270">
        <v>21.96</v>
      </c>
      <c r="Z713" s="270">
        <v>8.9199999999999982</v>
      </c>
      <c r="AA713" s="270">
        <v>69.12</v>
      </c>
      <c r="AB713" s="271" t="s">
        <v>2688</v>
      </c>
      <c r="AC713" s="270">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IFERROR(AVERAGE('Dry_Litterbag Placem_Collection'!O54,'Dry_Litterbag Placem_Collection'!R54),"")</f>
        <v>5.75</v>
      </c>
      <c r="AI713" s="290">
        <f>IFERROR(AVERAGE('Dry_Litterbag Placem_Collection'!N54,'Dry_Litterbag Placem_Collection'!Q54),"")</f>
        <v>30.75</v>
      </c>
      <c r="AJ713" s="289">
        <f>INDEX(Coordinates!$B$2:$B$197,MATCH(G713,Coordinates!$J$2:$J$197,0))</f>
        <v>-3.4061569999999999</v>
      </c>
      <c r="AK713" s="289">
        <f>INDEX(Coordinates!$C$2:$C$197,MATCH(G713,Coordinates!$J$2:$J$197,0))</f>
        <v>34.850738999999997</v>
      </c>
      <c r="AL713" s="289" t="str">
        <f>IF(ISNUMBER(SEARCH("C", 'Dry_Litterbag Placem_Collection'!V54)),"YES","")</f>
        <v/>
      </c>
      <c r="AM713" s="289" t="str">
        <f>IF(ISNUMBER(SEARCH("H", 'Dry_Litterbag Placem_Collection'!V54)),"YES","")</f>
        <v/>
      </c>
      <c r="AN713" s="289" t="str">
        <f>IF(ISNUMBER(SEARCH("R", 'Dry_Litterbag Placem_Collection'!V54)),"YES","")</f>
        <v/>
      </c>
    </row>
    <row r="714" spans="1:40" ht="15" customHeight="1">
      <c r="A714" s="281" t="s">
        <v>2677</v>
      </c>
      <c r="B714" s="282">
        <f>'Dry_Litterbag Placem_Collection'!A55</f>
        <v>53</v>
      </c>
      <c r="C714" s="282" t="str">
        <f>'Dry_Litterbag Placem_Collection'!B55</f>
        <v>Makao</v>
      </c>
      <c r="D714" s="282" t="s">
        <v>2677</v>
      </c>
      <c r="E714" s="282" t="s">
        <v>20</v>
      </c>
      <c r="F714" s="282">
        <v>3</v>
      </c>
      <c r="G714" s="283" t="str">
        <f>'Dry_Litterbag Placem_Collection'!C55</f>
        <v>Dry_P3_T5</v>
      </c>
      <c r="H714" s="293" t="s">
        <v>3672</v>
      </c>
      <c r="I714" s="294" t="s">
        <v>298</v>
      </c>
      <c r="J714" s="282" t="str">
        <f>IF(ISBLANK('Dry_Litterbag Placem_Collection'!M55),"","R"&amp;""&amp;'Dry_Litterbag Placem_Collection'!M55)</f>
        <v>R140</v>
      </c>
      <c r="K714" s="286">
        <f>IFERROR(INDEX('Green_rooibos initial weight'!$C$5:$C$1749,MATCH(J714, 'Green_rooibos initial weight'!$A$5:$A$1749,0)),"")</f>
        <v>2.1930000000000001</v>
      </c>
      <c r="L714" s="286">
        <f t="shared" si="45"/>
        <v>1.9432</v>
      </c>
      <c r="M714" s="291"/>
      <c r="N714" s="291"/>
      <c r="O714" s="286">
        <f>IF(IFERROR(INDEX('Both teabags AfterDry'!$D$3:$D$900,MATCH(J714,'Both teabags AfterDry'!$A$3:$A$900,0)),"")="","",(IFERROR(INDEX('Both teabags AfterDry'!$D$3:$D$900,MATCH(J714,'Both teabags AfterDry'!$A$3:$A$900,0)),"")))</f>
        <v>1.9561999999999999</v>
      </c>
      <c r="P714" s="286">
        <f t="shared" si="46"/>
        <v>1.8055999999999999</v>
      </c>
      <c r="Q714" s="291"/>
      <c r="R714" s="291"/>
      <c r="S714" s="287">
        <f>'Dry_Litterbag Placem_Collection'!E55</f>
        <v>42938</v>
      </c>
      <c r="T714" s="287">
        <f>IF('Dry_Litterbag Placem_Collection'!G55="","",'Dry_Litterbag Placem_Collection'!G55)</f>
        <v>43005</v>
      </c>
      <c r="U714" s="288">
        <f t="shared" si="44"/>
        <v>67</v>
      </c>
      <c r="V714" s="286">
        <f t="shared" si="47"/>
        <v>0.13760000000000017</v>
      </c>
      <c r="W714" s="286"/>
      <c r="X714" s="289">
        <f>IFERROR(INDEX(Rainfall_Dry!$O$2:$O$217,MATCH(B714, Rainfall_Dry!$A$2:$A$217,0)),"")</f>
        <v>6.5250000359999998</v>
      </c>
      <c r="Y714" s="270">
        <v>21.96</v>
      </c>
      <c r="Z714" s="270">
        <v>8.9199999999999982</v>
      </c>
      <c r="AA714" s="270">
        <v>69.12</v>
      </c>
      <c r="AB714" s="271" t="s">
        <v>2688</v>
      </c>
      <c r="AC714" s="270">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IFERROR(AVERAGE('Dry_Litterbag Placem_Collection'!O55,'Dry_Litterbag Placem_Collection'!R55),"")</f>
        <v>6.5</v>
      </c>
      <c r="AI714" s="290">
        <f>IFERROR(AVERAGE('Dry_Litterbag Placem_Collection'!N55,'Dry_Litterbag Placem_Collection'!Q55),"")</f>
        <v>30.4</v>
      </c>
      <c r="AJ714" s="289">
        <f>INDEX(Coordinates!$B$2:$B$197,MATCH(G714,Coordinates!$J$2:$J$197,0))</f>
        <v>-3.4061140000000001</v>
      </c>
      <c r="AK714" s="289">
        <f>INDEX(Coordinates!$C$2:$C$197,MATCH(G714,Coordinates!$J$2:$J$197,0))</f>
        <v>34.850596000000003</v>
      </c>
      <c r="AL714" s="289" t="str">
        <f>IF(ISNUMBER(SEARCH("C", 'Dry_Litterbag Placem_Collection'!V55)),"YES","")</f>
        <v/>
      </c>
      <c r="AM714" s="289" t="str">
        <f>IF(ISNUMBER(SEARCH("H", 'Dry_Litterbag Placem_Collection'!V55)),"YES","")</f>
        <v/>
      </c>
      <c r="AN714" s="289" t="str">
        <f>IF(ISNUMBER(SEARCH("R", 'Dry_Litterbag Placem_Collection'!V55)),"YES","")</f>
        <v/>
      </c>
    </row>
    <row r="715" spans="1:40" ht="15" customHeight="1">
      <c r="A715" s="281" t="s">
        <v>2677</v>
      </c>
      <c r="B715" s="282">
        <f>'Dry_Litterbag Placem_Collection'!A56</f>
        <v>54</v>
      </c>
      <c r="C715" s="282" t="str">
        <f>'Dry_Litterbag Placem_Collection'!B56</f>
        <v>Makao</v>
      </c>
      <c r="D715" s="282" t="s">
        <v>2677</v>
      </c>
      <c r="E715" s="282" t="s">
        <v>20</v>
      </c>
      <c r="F715" s="282">
        <v>3</v>
      </c>
      <c r="G715" s="283" t="str">
        <f>'Dry_Litterbag Placem_Collection'!C56</f>
        <v>Dry_P3_T6</v>
      </c>
      <c r="H715" s="293" t="s">
        <v>3672</v>
      </c>
      <c r="I715" s="294" t="s">
        <v>298</v>
      </c>
      <c r="J715" s="282" t="str">
        <f>IF(ISBLANK('Dry_Litterbag Placem_Collection'!M56),"","R"&amp;""&amp;'Dry_Litterbag Placem_Collection'!M56)</f>
        <v/>
      </c>
      <c r="K715" s="286" t="str">
        <f>IFERROR(INDEX('Green_rooibos initial weight'!$C$5:$C$1749,MATCH(J715, 'Green_rooibos initial weight'!$A$5:$A$1749,0)),"")</f>
        <v/>
      </c>
      <c r="L715" s="286" t="str">
        <f t="shared" si="45"/>
        <v/>
      </c>
      <c r="M715" s="291"/>
      <c r="N715" s="291"/>
      <c r="O715" s="286" t="str">
        <f>IF(IFERROR(INDEX('Both teabags AfterDry'!$D$3:$D$900,MATCH(J715,'Both teabags AfterDry'!$A$3:$A$900,0)),"")="","",(IFERROR(INDEX('Both teabags AfterDry'!$D$3:$D$900,MATCH(J715,'Both teabags AfterDry'!$A$3:$A$900,0)),"")))</f>
        <v/>
      </c>
      <c r="P715" s="286" t="str">
        <f t="shared" si="46"/>
        <v/>
      </c>
      <c r="Q715" s="291"/>
      <c r="R715" s="291"/>
      <c r="S715" s="287">
        <f>'Dry_Litterbag Placem_Collection'!E56</f>
        <v>0</v>
      </c>
      <c r="T715" s="287" t="str">
        <f>IF('Dry_Litterbag Placem_Collection'!G56="","",'Dry_Litterbag Placem_Collection'!G56)</f>
        <v/>
      </c>
      <c r="U715" s="288" t="str">
        <f t="shared" si="44"/>
        <v/>
      </c>
      <c r="V715" s="286" t="str">
        <f t="shared" si="47"/>
        <v/>
      </c>
      <c r="W715" s="286"/>
      <c r="X715" s="289" t="str">
        <f>IFERROR(INDEX(Rainfall_Dry!$O$2:$O$217,MATCH(B715, Rainfall_Dry!$A$2:$A$217,0)),"")</f>
        <v/>
      </c>
      <c r="Y715" s="270">
        <v>21.96</v>
      </c>
      <c r="Z715" s="270">
        <v>8.9199999999999982</v>
      </c>
      <c r="AA715" s="270">
        <v>69.12</v>
      </c>
      <c r="AB715" s="271" t="s">
        <v>2688</v>
      </c>
      <c r="AC715" s="270">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t="str">
        <f>IFERROR(AVERAGE('Dry_Litterbag Placem_Collection'!O56,'Dry_Litterbag Placem_Collection'!R56),"")</f>
        <v/>
      </c>
      <c r="AI715" s="290" t="str">
        <f>IFERROR(AVERAGE('Dry_Litterbag Placem_Collection'!N56,'Dry_Litterbag Placem_Collection'!Q56),"")</f>
        <v/>
      </c>
      <c r="AJ715" s="289">
        <f>INDEX(Coordinates!$B$2:$B$197,MATCH(G715,Coordinates!$J$2:$J$197,0))</f>
        <v>-3.406058019</v>
      </c>
      <c r="AK715" s="289">
        <f>INDEX(Coordinates!$C$2:$C$197,MATCH(G715,Coordinates!$J$2:$J$197,0))</f>
        <v>34.850466019999999</v>
      </c>
      <c r="AL715" s="289" t="str">
        <f>IF(ISNUMBER(SEARCH("C", 'Dry_Litterbag Placem_Collection'!V56)),"YES","")</f>
        <v/>
      </c>
      <c r="AM715" s="289" t="str">
        <f>IF(ISNUMBER(SEARCH("H", 'Dry_Litterbag Placem_Collection'!V56)),"YES","")</f>
        <v/>
      </c>
      <c r="AN715" s="289" t="str">
        <f>IF(ISNUMBER(SEARCH("R", 'Dry_Litterbag Placem_Collection'!V56)),"YES","")</f>
        <v/>
      </c>
    </row>
    <row r="716" spans="1:40" ht="15" customHeight="1">
      <c r="A716" s="281" t="s">
        <v>2677</v>
      </c>
      <c r="B716" s="282">
        <f>'Dry_Litterbag Placem_Collection'!A57</f>
        <v>55</v>
      </c>
      <c r="C716" s="282" t="str">
        <f>'Dry_Litterbag Placem_Collection'!B57</f>
        <v>Makao</v>
      </c>
      <c r="D716" s="282" t="s">
        <v>2677</v>
      </c>
      <c r="E716" s="282" t="s">
        <v>20</v>
      </c>
      <c r="F716" s="282">
        <v>3</v>
      </c>
      <c r="G716" s="283" t="str">
        <f>'Dry_Litterbag Placem_Collection'!C57</f>
        <v>Dry_P3_T7</v>
      </c>
      <c r="H716" s="293" t="s">
        <v>3672</v>
      </c>
      <c r="I716" s="294" t="s">
        <v>298</v>
      </c>
      <c r="J716" s="282" t="str">
        <f>IF(ISBLANK('Dry_Litterbag Placem_Collection'!M57),"","R"&amp;""&amp;'Dry_Litterbag Placem_Collection'!M57)</f>
        <v>R192</v>
      </c>
      <c r="K716" s="286">
        <f>IFERROR(INDEX('Green_rooibos initial weight'!$C$5:$C$1749,MATCH(J716, 'Green_rooibos initial weight'!$A$5:$A$1749,0)),"")</f>
        <v>2.1970000000000001</v>
      </c>
      <c r="L716" s="286">
        <f t="shared" si="45"/>
        <v>1.9472</v>
      </c>
      <c r="M716" s="291"/>
      <c r="N716" s="291"/>
      <c r="O716" s="286">
        <f>IF(IFERROR(INDEX('Both teabags AfterDry'!$D$3:$D$900,MATCH(J716,'Both teabags AfterDry'!$A$3:$A$900,0)),"")="","",(IFERROR(INDEX('Both teabags AfterDry'!$D$3:$D$900,MATCH(J716,'Both teabags AfterDry'!$A$3:$A$900,0)),"")))</f>
        <v>1.9886999999999999</v>
      </c>
      <c r="P716" s="286">
        <f t="shared" si="46"/>
        <v>1.8380999999999998</v>
      </c>
      <c r="Q716" s="291"/>
      <c r="R716" s="291"/>
      <c r="S716" s="287">
        <f>'Dry_Litterbag Placem_Collection'!E57</f>
        <v>42938</v>
      </c>
      <c r="T716" s="287">
        <f>IF('Dry_Litterbag Placem_Collection'!G57="","",'Dry_Litterbag Placem_Collection'!G57)</f>
        <v>43005</v>
      </c>
      <c r="U716" s="288">
        <f t="shared" si="44"/>
        <v>67</v>
      </c>
      <c r="V716" s="286">
        <f t="shared" si="47"/>
        <v>0.1091000000000002</v>
      </c>
      <c r="W716" s="286"/>
      <c r="X716" s="289">
        <f>IFERROR(INDEX(Rainfall_Dry!$O$2:$O$217,MATCH(B716, Rainfall_Dry!$A$2:$A$217,0)),"")</f>
        <v>6.5250000359999998</v>
      </c>
      <c r="Y716" s="270">
        <v>21.96</v>
      </c>
      <c r="Z716" s="270">
        <v>8.9199999999999982</v>
      </c>
      <c r="AA716" s="270">
        <v>69.12</v>
      </c>
      <c r="AB716" s="271" t="s">
        <v>2688</v>
      </c>
      <c r="AC716" s="270">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IFERROR(AVERAGE('Dry_Litterbag Placem_Collection'!O57,'Dry_Litterbag Placem_Collection'!R57),"")</f>
        <v>4.8</v>
      </c>
      <c r="AI716" s="290">
        <f>IFERROR(AVERAGE('Dry_Litterbag Placem_Collection'!N57,'Dry_Litterbag Placem_Collection'!Q57),"")</f>
        <v>31.9</v>
      </c>
      <c r="AJ716" s="289">
        <f>INDEX(Coordinates!$B$2:$B$197,MATCH(G716,Coordinates!$J$2:$J$197,0))</f>
        <v>-3.4061389879999999</v>
      </c>
      <c r="AK716" s="289">
        <f>INDEX(Coordinates!$C$2:$C$197,MATCH(G716,Coordinates!$J$2:$J$197,0))</f>
        <v>34.850574979999998</v>
      </c>
      <c r="AL716" s="289" t="str">
        <f>IF(ISNUMBER(SEARCH("C", 'Dry_Litterbag Placem_Collection'!V57)),"YES","")</f>
        <v/>
      </c>
      <c r="AM716" s="289" t="str">
        <f>IF(ISNUMBER(SEARCH("H", 'Dry_Litterbag Placem_Collection'!V57)),"YES","")</f>
        <v/>
      </c>
      <c r="AN716" s="289" t="str">
        <f>IF(ISNUMBER(SEARCH("R", 'Dry_Litterbag Placem_Collection'!V57)),"YES","")</f>
        <v/>
      </c>
    </row>
    <row r="717" spans="1:40" ht="15" customHeight="1">
      <c r="A717" s="281" t="s">
        <v>2677</v>
      </c>
      <c r="B717" s="282">
        <f>'Dry_Litterbag Placem_Collection'!A58</f>
        <v>56</v>
      </c>
      <c r="C717" s="282" t="str">
        <f>'Dry_Litterbag Placem_Collection'!B58</f>
        <v>Makao</v>
      </c>
      <c r="D717" s="282" t="s">
        <v>2677</v>
      </c>
      <c r="E717" s="282" t="s">
        <v>20</v>
      </c>
      <c r="F717" s="282">
        <v>3</v>
      </c>
      <c r="G717" s="283" t="str">
        <f>'Dry_Litterbag Placem_Collection'!C58</f>
        <v>Dry_P3_T8</v>
      </c>
      <c r="H717" s="293" t="s">
        <v>3672</v>
      </c>
      <c r="I717" s="294" t="s">
        <v>298</v>
      </c>
      <c r="J717" s="282" t="str">
        <f>IF(ISBLANK('Dry_Litterbag Placem_Collection'!M58),"","R"&amp;""&amp;'Dry_Litterbag Placem_Collection'!M58)</f>
        <v>R227</v>
      </c>
      <c r="K717" s="286">
        <f>IFERROR(INDEX('Green_rooibos initial weight'!$C$5:$C$1749,MATCH(J717, 'Green_rooibos initial weight'!$A$5:$A$1749,0)),"")</f>
        <v>2.254</v>
      </c>
      <c r="L717" s="286">
        <f t="shared" si="45"/>
        <v>2.0042</v>
      </c>
      <c r="M717" s="291"/>
      <c r="N717" s="291"/>
      <c r="O717" s="286">
        <f>IF(IFERROR(INDEX('Both teabags AfterDry'!$D$3:$D$900,MATCH(J717,'Both teabags AfterDry'!$A$3:$A$900,0)),"")="","",(IFERROR(INDEX('Both teabags AfterDry'!$D$3:$D$900,MATCH(J717,'Both teabags AfterDry'!$A$3:$A$900,0)),"")))</f>
        <v>2.0263</v>
      </c>
      <c r="P717" s="286">
        <f t="shared" si="46"/>
        <v>1.8756999999999999</v>
      </c>
      <c r="Q717" s="291"/>
      <c r="R717" s="291"/>
      <c r="S717" s="287">
        <f>'Dry_Litterbag Placem_Collection'!E58</f>
        <v>42938</v>
      </c>
      <c r="T717" s="287">
        <f>IF('Dry_Litterbag Placem_Collection'!G58="","",'Dry_Litterbag Placem_Collection'!G58)</f>
        <v>43005</v>
      </c>
      <c r="U717" s="288">
        <f t="shared" si="44"/>
        <v>67</v>
      </c>
      <c r="V717" s="286">
        <f t="shared" si="47"/>
        <v>0.12850000000000006</v>
      </c>
      <c r="W717" s="286"/>
      <c r="X717" s="289">
        <f>IFERROR(INDEX(Rainfall_Dry!$O$2:$O$217,MATCH(B717, Rainfall_Dry!$A$2:$A$217,0)),"")</f>
        <v>6.5250000359999998</v>
      </c>
      <c r="Y717" s="270">
        <v>21.96</v>
      </c>
      <c r="Z717" s="270">
        <v>8.9199999999999982</v>
      </c>
      <c r="AA717" s="270">
        <v>69.12</v>
      </c>
      <c r="AB717" s="271" t="s">
        <v>2688</v>
      </c>
      <c r="AC717" s="270">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IFERROR(AVERAGE('Dry_Litterbag Placem_Collection'!O58,'Dry_Litterbag Placem_Collection'!R58),"")</f>
        <v>8.3000000000000007</v>
      </c>
      <c r="AI717" s="290">
        <f>IFERROR(AVERAGE('Dry_Litterbag Placem_Collection'!N58,'Dry_Litterbag Placem_Collection'!Q58),"")</f>
        <v>30.049999999999997</v>
      </c>
      <c r="AJ717" s="289">
        <f>INDEX(Coordinates!$B$2:$B$197,MATCH(G717,Coordinates!$J$2:$J$197,0))</f>
        <v>-3.4062900300000001</v>
      </c>
      <c r="AK717" s="289">
        <f>INDEX(Coordinates!$C$2:$C$197,MATCH(G717,Coordinates!$J$2:$J$197,0))</f>
        <v>34.850441959999998</v>
      </c>
      <c r="AL717" s="289" t="str">
        <f>IF(ISNUMBER(SEARCH("C", 'Dry_Litterbag Placem_Collection'!V58)),"YES","")</f>
        <v/>
      </c>
      <c r="AM717" s="289" t="str">
        <f>IF(ISNUMBER(SEARCH("H", 'Dry_Litterbag Placem_Collection'!V58)),"YES","")</f>
        <v/>
      </c>
      <c r="AN717" s="289" t="str">
        <f>IF(ISNUMBER(SEARCH("R", 'Dry_Litterbag Placem_Collection'!V58)),"YES","")</f>
        <v/>
      </c>
    </row>
    <row r="718" spans="1:40" ht="15" customHeight="1">
      <c r="A718" s="281" t="s">
        <v>2677</v>
      </c>
      <c r="B718" s="282">
        <f>'Dry_Litterbag Placem_Collection'!A59</f>
        <v>57</v>
      </c>
      <c r="C718" s="282" t="str">
        <f>'Dry_Litterbag Placem_Collection'!B59</f>
        <v>Makao</v>
      </c>
      <c r="D718" s="282" t="s">
        <v>2677</v>
      </c>
      <c r="E718" s="282" t="s">
        <v>20</v>
      </c>
      <c r="F718" s="282">
        <v>4</v>
      </c>
      <c r="G718" s="283" t="str">
        <f>'Dry_Litterbag Placem_Collection'!C59</f>
        <v>Dry_P4_T1</v>
      </c>
      <c r="H718" s="293" t="s">
        <v>3672</v>
      </c>
      <c r="I718" s="294" t="s">
        <v>298</v>
      </c>
      <c r="J718" s="282" t="str">
        <f>IF(ISBLANK('Dry_Litterbag Placem_Collection'!M59),"","R"&amp;""&amp;'Dry_Litterbag Placem_Collection'!M59)</f>
        <v>R416</v>
      </c>
      <c r="K718" s="286">
        <f>IFERROR(INDEX('Green_rooibos initial weight'!$C$5:$C$1749,MATCH(J718, 'Green_rooibos initial weight'!$A$5:$A$1749,0)),"")</f>
        <v>2.2469999999999999</v>
      </c>
      <c r="L718" s="286">
        <f t="shared" si="45"/>
        <v>1.9971999999999999</v>
      </c>
      <c r="M718" s="291"/>
      <c r="N718" s="291"/>
      <c r="O718" s="286">
        <f>IF(IFERROR(INDEX('Both teabags AfterDry'!$D$3:$D$900,MATCH(J718,'Both teabags AfterDry'!$A$3:$A$900,0)),"")="","",(IFERROR(INDEX('Both teabags AfterDry'!$D$3:$D$900,MATCH(J718,'Both teabags AfterDry'!$A$3:$A$900,0)),"")))</f>
        <v>2.0192999999999999</v>
      </c>
      <c r="P718" s="286">
        <f t="shared" si="46"/>
        <v>1.8686999999999998</v>
      </c>
      <c r="Q718" s="291"/>
      <c r="R718" s="291"/>
      <c r="S718" s="287">
        <f>'Dry_Litterbag Placem_Collection'!E59</f>
        <v>42938</v>
      </c>
      <c r="T718" s="287">
        <f>IF('Dry_Litterbag Placem_Collection'!G59="","",'Dry_Litterbag Placem_Collection'!G59)</f>
        <v>43005</v>
      </c>
      <c r="U718" s="288">
        <f t="shared" si="44"/>
        <v>67</v>
      </c>
      <c r="V718" s="286">
        <f t="shared" si="47"/>
        <v>0.12850000000000006</v>
      </c>
      <c r="W718" s="286"/>
      <c r="X718" s="289">
        <f>IFERROR(INDEX(Rainfall_Dry!$O$2:$O$217,MATCH(B718, Rainfall_Dry!$A$2:$A$217,0)),"")</f>
        <v>6.5250000359999998</v>
      </c>
      <c r="Y718" s="270">
        <v>25.96</v>
      </c>
      <c r="Z718" s="270">
        <v>6.9200000000000008</v>
      </c>
      <c r="AA718" s="270">
        <v>67.12</v>
      </c>
      <c r="AB718" s="271" t="s">
        <v>2688</v>
      </c>
      <c r="AC718" s="270">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IFERROR(AVERAGE('Dry_Litterbag Placem_Collection'!O59,'Dry_Litterbag Placem_Collection'!R59),"")</f>
        <v>3.95</v>
      </c>
      <c r="AI718" s="290">
        <f>IFERROR(AVERAGE('Dry_Litterbag Placem_Collection'!N59,'Dry_Litterbag Placem_Collection'!Q59),"")</f>
        <v>33.25</v>
      </c>
      <c r="AJ718" s="289">
        <f>INDEX(Coordinates!$B$2:$B$197,MATCH(G718,Coordinates!$J$2:$J$197,0))</f>
        <v>-3.4064239729999999</v>
      </c>
      <c r="AK718" s="289">
        <f>INDEX(Coordinates!$C$2:$C$197,MATCH(G718,Coordinates!$J$2:$J$197,0))</f>
        <v>34.851213010000002</v>
      </c>
      <c r="AL718" s="289" t="str">
        <f>IF(ISNUMBER(SEARCH("C", 'Dry_Litterbag Placem_Collection'!V59)),"YES","")</f>
        <v/>
      </c>
      <c r="AM718" s="289" t="str">
        <f>IF(ISNUMBER(SEARCH("H", 'Dry_Litterbag Placem_Collection'!V59)),"YES","")</f>
        <v/>
      </c>
      <c r="AN718" s="289" t="str">
        <f>IF(ISNUMBER(SEARCH("R", 'Dry_Litterbag Placem_Collection'!V59)),"YES","")</f>
        <v/>
      </c>
    </row>
    <row r="719" spans="1:40" ht="15" customHeight="1">
      <c r="A719" s="281" t="s">
        <v>2677</v>
      </c>
      <c r="B719" s="282">
        <f>'Dry_Litterbag Placem_Collection'!A60</f>
        <v>58</v>
      </c>
      <c r="C719" s="282" t="str">
        <f>'Dry_Litterbag Placem_Collection'!B60</f>
        <v>Makao</v>
      </c>
      <c r="D719" s="282" t="s">
        <v>2677</v>
      </c>
      <c r="E719" s="282" t="s">
        <v>20</v>
      </c>
      <c r="F719" s="282">
        <v>4</v>
      </c>
      <c r="G719" s="283" t="str">
        <f>'Dry_Litterbag Placem_Collection'!C60</f>
        <v>Dry_P4_T2</v>
      </c>
      <c r="H719" s="293" t="s">
        <v>3672</v>
      </c>
      <c r="I719" s="294" t="s">
        <v>298</v>
      </c>
      <c r="J719" s="282" t="str">
        <f>IF(ISBLANK('Dry_Litterbag Placem_Collection'!M60),"","R"&amp;""&amp;'Dry_Litterbag Placem_Collection'!M60)</f>
        <v>R689</v>
      </c>
      <c r="K719" s="286">
        <f>IFERROR(INDEX('Green_rooibos initial weight'!$C$5:$C$1749,MATCH(J719, 'Green_rooibos initial weight'!$A$5:$A$1749,0)),"")</f>
        <v>2.11</v>
      </c>
      <c r="L719" s="286">
        <f t="shared" si="45"/>
        <v>1.8601999999999999</v>
      </c>
      <c r="M719" s="291"/>
      <c r="N719" s="291"/>
      <c r="O719" s="286">
        <f>IF(IFERROR(INDEX('Both teabags AfterDry'!$D$3:$D$900,MATCH(J719,'Both teabags AfterDry'!$A$3:$A$900,0)),"")="","",(IFERROR(INDEX('Both teabags AfterDry'!$D$3:$D$900,MATCH(J719,'Both teabags AfterDry'!$A$3:$A$900,0)),"")))</f>
        <v>1.9226000000000001</v>
      </c>
      <c r="P719" s="286">
        <f t="shared" si="46"/>
        <v>1.772</v>
      </c>
      <c r="Q719" s="291"/>
      <c r="R719" s="291"/>
      <c r="S719" s="287">
        <f>'Dry_Litterbag Placem_Collection'!E60</f>
        <v>42938</v>
      </c>
      <c r="T719" s="287">
        <f>IF('Dry_Litterbag Placem_Collection'!G60="","",'Dry_Litterbag Placem_Collection'!G60)</f>
        <v>43005</v>
      </c>
      <c r="U719" s="288">
        <f t="shared" si="44"/>
        <v>67</v>
      </c>
      <c r="V719" s="286">
        <f t="shared" si="47"/>
        <v>8.8199999999999834E-2</v>
      </c>
      <c r="W719" s="286"/>
      <c r="X719" s="289">
        <f>IFERROR(INDEX(Rainfall_Dry!$O$2:$O$217,MATCH(B719, Rainfall_Dry!$A$2:$A$217,0)),"")</f>
        <v>6.5250000359999998</v>
      </c>
      <c r="Y719" s="270">
        <v>25.96</v>
      </c>
      <c r="Z719" s="270">
        <v>6.9200000000000008</v>
      </c>
      <c r="AA719" s="270">
        <v>67.12</v>
      </c>
      <c r="AB719" s="271" t="s">
        <v>2688</v>
      </c>
      <c r="AC719" s="270">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IFERROR(AVERAGE('Dry_Litterbag Placem_Collection'!O60,'Dry_Litterbag Placem_Collection'!R60),"")</f>
        <v>5.7</v>
      </c>
      <c r="AI719" s="290">
        <f>IFERROR(AVERAGE('Dry_Litterbag Placem_Collection'!N60,'Dry_Litterbag Placem_Collection'!Q60),"")</f>
        <v>32.35</v>
      </c>
      <c r="AJ719" s="289">
        <f>INDEX(Coordinates!$B$2:$B$197,MATCH(G719,Coordinates!$J$2:$J$197,0))</f>
        <v>-3.4065020079999999</v>
      </c>
      <c r="AK719" s="289">
        <f>INDEX(Coordinates!$C$2:$C$197,MATCH(G719,Coordinates!$J$2:$J$197,0))</f>
        <v>34.851056020000001</v>
      </c>
      <c r="AL719" s="289" t="str">
        <f>IF(ISNUMBER(SEARCH("C", 'Dry_Litterbag Placem_Collection'!V60)),"YES","")</f>
        <v/>
      </c>
      <c r="AM719" s="289" t="str">
        <f>IF(ISNUMBER(SEARCH("H", 'Dry_Litterbag Placem_Collection'!V60)),"YES","")</f>
        <v/>
      </c>
      <c r="AN719" s="289" t="str">
        <f>IF(ISNUMBER(SEARCH("R", 'Dry_Litterbag Placem_Collection'!V60)),"YES","")</f>
        <v/>
      </c>
    </row>
    <row r="720" spans="1:40" ht="15" customHeight="1">
      <c r="A720" s="281" t="s">
        <v>2677</v>
      </c>
      <c r="B720" s="282">
        <f>'Dry_Litterbag Placem_Collection'!A61</f>
        <v>59</v>
      </c>
      <c r="C720" s="282" t="str">
        <f>'Dry_Litterbag Placem_Collection'!B61</f>
        <v>Makao</v>
      </c>
      <c r="D720" s="282" t="s">
        <v>2677</v>
      </c>
      <c r="E720" s="282" t="s">
        <v>20</v>
      </c>
      <c r="F720" s="282">
        <v>4</v>
      </c>
      <c r="G720" s="283" t="str">
        <f>'Dry_Litterbag Placem_Collection'!C61</f>
        <v>Dry_P4_T3</v>
      </c>
      <c r="H720" s="293" t="s">
        <v>3672</v>
      </c>
      <c r="I720" s="294" t="s">
        <v>298</v>
      </c>
      <c r="J720" s="282" t="str">
        <f>IF(ISBLANK('Dry_Litterbag Placem_Collection'!M61),"","R"&amp;""&amp;'Dry_Litterbag Placem_Collection'!M61)</f>
        <v>R231</v>
      </c>
      <c r="K720" s="286">
        <f>IFERROR(INDEX('Green_rooibos initial weight'!$C$5:$C$1749,MATCH(J720, 'Green_rooibos initial weight'!$A$5:$A$1749,0)),"")</f>
        <v>2.1230000000000002</v>
      </c>
      <c r="L720" s="286">
        <f t="shared" si="45"/>
        <v>1.8732000000000002</v>
      </c>
      <c r="M720" s="291"/>
      <c r="N720" s="291"/>
      <c r="O720" s="286" t="str">
        <f>IF(IFERROR(INDEX('Both teabags AfterDry'!$D$3:$D$900,MATCH(J720,'Both teabags AfterDry'!$A$3:$A$900,0)),"")="","",(IFERROR(INDEX('Both teabags AfterDry'!$D$3:$D$900,MATCH(J720,'Both teabags AfterDry'!$A$3:$A$900,0)),"")))</f>
        <v/>
      </c>
      <c r="P720" s="286" t="str">
        <f t="shared" si="46"/>
        <v/>
      </c>
      <c r="Q720" s="291"/>
      <c r="R720" s="291"/>
      <c r="S720" s="287">
        <f>'Dry_Litterbag Placem_Collection'!E61</f>
        <v>42938</v>
      </c>
      <c r="T720" s="287">
        <f>IF('Dry_Litterbag Placem_Collection'!G61="","",'Dry_Litterbag Placem_Collection'!G61)</f>
        <v>43005</v>
      </c>
      <c r="U720" s="288">
        <f t="shared" si="44"/>
        <v>67</v>
      </c>
      <c r="V720" s="286" t="str">
        <f t="shared" si="47"/>
        <v/>
      </c>
      <c r="W720" s="286"/>
      <c r="X720" s="289">
        <f>IFERROR(INDEX(Rainfall_Dry!$O$2:$O$217,MATCH(B720, Rainfall_Dry!$A$2:$A$217,0)),"")</f>
        <v>6.5250000359999998</v>
      </c>
      <c r="Y720" s="270">
        <v>25.96</v>
      </c>
      <c r="Z720" s="270">
        <v>6.9200000000000008</v>
      </c>
      <c r="AA720" s="270">
        <v>67.12</v>
      </c>
      <c r="AB720" s="271" t="s">
        <v>2688</v>
      </c>
      <c r="AC720" s="270">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IFERROR(AVERAGE('Dry_Litterbag Placem_Collection'!O61,'Dry_Litterbag Placem_Collection'!R61),"")</f>
        <v>7.6999999999999993</v>
      </c>
      <c r="AI720" s="290">
        <f>IFERROR(AVERAGE('Dry_Litterbag Placem_Collection'!N61,'Dry_Litterbag Placem_Collection'!Q61),"")</f>
        <v>31.8</v>
      </c>
      <c r="AJ720" s="289">
        <f>INDEX(Coordinates!$B$2:$B$197,MATCH(G720,Coordinates!$J$2:$J$197,0))</f>
        <v>-3.4062359670000002</v>
      </c>
      <c r="AK720" s="289">
        <f>INDEX(Coordinates!$C$2:$C$197,MATCH(G720,Coordinates!$J$2:$J$197,0))</f>
        <v>34.851107990000003</v>
      </c>
      <c r="AL720" s="289" t="str">
        <f>IF(ISNUMBER(SEARCH("C", 'Dry_Litterbag Placem_Collection'!V61)),"YES","")</f>
        <v/>
      </c>
      <c r="AM720" s="289" t="str">
        <f>IF(ISNUMBER(SEARCH("H", 'Dry_Litterbag Placem_Collection'!V61)),"YES","")</f>
        <v/>
      </c>
      <c r="AN720" s="289" t="str">
        <f>IF(ISNUMBER(SEARCH("R", 'Dry_Litterbag Placem_Collection'!V61)),"YES","")</f>
        <v/>
      </c>
    </row>
    <row r="721" spans="1:40" ht="15" customHeight="1">
      <c r="A721" s="281" t="s">
        <v>2677</v>
      </c>
      <c r="B721" s="282">
        <f>'Dry_Litterbag Placem_Collection'!A62</f>
        <v>60</v>
      </c>
      <c r="C721" s="282" t="str">
        <f>'Dry_Litterbag Placem_Collection'!B62</f>
        <v>Makao</v>
      </c>
      <c r="D721" s="282" t="s">
        <v>2677</v>
      </c>
      <c r="E721" s="282" t="s">
        <v>20</v>
      </c>
      <c r="F721" s="282">
        <v>4</v>
      </c>
      <c r="G721" s="283" t="str">
        <f>'Dry_Litterbag Placem_Collection'!C62</f>
        <v>Dry_P4_T4</v>
      </c>
      <c r="H721" s="293" t="s">
        <v>3672</v>
      </c>
      <c r="I721" s="294" t="s">
        <v>298</v>
      </c>
      <c r="J721" s="282" t="str">
        <f>IF(ISBLANK('Dry_Litterbag Placem_Collection'!M62),"","R"&amp;""&amp;'Dry_Litterbag Placem_Collection'!M62)</f>
        <v>R297</v>
      </c>
      <c r="K721" s="286">
        <f>IFERROR(INDEX('Green_rooibos initial weight'!$C$5:$C$1749,MATCH(J721, 'Green_rooibos initial weight'!$A$5:$A$1749,0)),"")</f>
        <v>2.1800000000000002</v>
      </c>
      <c r="L721" s="286">
        <f t="shared" si="45"/>
        <v>1.9302000000000001</v>
      </c>
      <c r="M721" s="291"/>
      <c r="N721" s="291"/>
      <c r="O721" s="286">
        <f>IF(IFERROR(INDEX('Both teabags AfterDry'!$D$3:$D$900,MATCH(J721,'Both teabags AfterDry'!$A$3:$A$900,0)),"")="","",(IFERROR(INDEX('Both teabags AfterDry'!$D$3:$D$900,MATCH(J721,'Both teabags AfterDry'!$A$3:$A$900,0)),"")))</f>
        <v>1.9569000000000001</v>
      </c>
      <c r="P721" s="286">
        <f t="shared" si="46"/>
        <v>1.8063</v>
      </c>
      <c r="Q721" s="291"/>
      <c r="R721" s="291"/>
      <c r="S721" s="287">
        <f>'Dry_Litterbag Placem_Collection'!E62</f>
        <v>42938</v>
      </c>
      <c r="T721" s="287">
        <f>IF('Dry_Litterbag Placem_Collection'!G62="","",'Dry_Litterbag Placem_Collection'!G62)</f>
        <v>43005</v>
      </c>
      <c r="U721" s="288">
        <f t="shared" si="44"/>
        <v>67</v>
      </c>
      <c r="V721" s="286">
        <f t="shared" si="47"/>
        <v>0.12390000000000012</v>
      </c>
      <c r="W721" s="286"/>
      <c r="X721" s="289">
        <f>IFERROR(INDEX(Rainfall_Dry!$O$2:$O$217,MATCH(B721, Rainfall_Dry!$A$2:$A$217,0)),"")</f>
        <v>6.5250000359999998</v>
      </c>
      <c r="Y721" s="270">
        <v>25.96</v>
      </c>
      <c r="Z721" s="270">
        <v>6.9200000000000008</v>
      </c>
      <c r="AA721" s="270">
        <v>67.12</v>
      </c>
      <c r="AB721" s="271" t="s">
        <v>2688</v>
      </c>
      <c r="AC721" s="270">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IFERROR(AVERAGE('Dry_Litterbag Placem_Collection'!O62,'Dry_Litterbag Placem_Collection'!R62),"")</f>
        <v>5.65</v>
      </c>
      <c r="AI721" s="290">
        <f>IFERROR(AVERAGE('Dry_Litterbag Placem_Collection'!N62,'Dry_Litterbag Placem_Collection'!Q62),"")</f>
        <v>32.650000000000006</v>
      </c>
      <c r="AJ721" s="289">
        <f>INDEX(Coordinates!$B$2:$B$197,MATCH(G721,Coordinates!$J$2:$J$197,0))</f>
        <v>-3.406281983</v>
      </c>
      <c r="AK721" s="289">
        <f>INDEX(Coordinates!$C$2:$C$197,MATCH(G721,Coordinates!$J$2:$J$197,0))</f>
        <v>34.85137898</v>
      </c>
      <c r="AL721" s="289" t="str">
        <f>IF(ISNUMBER(SEARCH("C", 'Dry_Litterbag Placem_Collection'!V62)),"YES","")</f>
        <v/>
      </c>
      <c r="AM721" s="289" t="str">
        <f>IF(ISNUMBER(SEARCH("H", 'Dry_Litterbag Placem_Collection'!V62)),"YES","")</f>
        <v/>
      </c>
      <c r="AN721" s="289" t="str">
        <f>IF(ISNUMBER(SEARCH("R", 'Dry_Litterbag Placem_Collection'!V62)),"YES","")</f>
        <v/>
      </c>
    </row>
    <row r="722" spans="1:40" ht="15" customHeight="1">
      <c r="A722" s="281" t="s">
        <v>2677</v>
      </c>
      <c r="B722" s="282">
        <f>'Dry_Litterbag Placem_Collection'!A63</f>
        <v>61</v>
      </c>
      <c r="C722" s="282" t="str">
        <f>'Dry_Litterbag Placem_Collection'!B63</f>
        <v>Makao</v>
      </c>
      <c r="D722" s="282" t="s">
        <v>2677</v>
      </c>
      <c r="E722" s="282" t="s">
        <v>20</v>
      </c>
      <c r="F722" s="282">
        <v>4</v>
      </c>
      <c r="G722" s="283" t="str">
        <f>'Dry_Litterbag Placem_Collection'!C63</f>
        <v>Dry_P4_T5</v>
      </c>
      <c r="H722" s="293" t="s">
        <v>3672</v>
      </c>
      <c r="I722" s="294" t="s">
        <v>298</v>
      </c>
      <c r="J722" s="282" t="str">
        <f>IF(ISBLANK('Dry_Litterbag Placem_Collection'!M63),"","R"&amp;""&amp;'Dry_Litterbag Placem_Collection'!M63)</f>
        <v>R200</v>
      </c>
      <c r="K722" s="286">
        <f>IFERROR(INDEX('Green_rooibos initial weight'!$C$5:$C$1749,MATCH(J722, 'Green_rooibos initial weight'!$A$5:$A$1749,0)),"")</f>
        <v>2.242</v>
      </c>
      <c r="L722" s="286">
        <f t="shared" si="45"/>
        <v>1.9922</v>
      </c>
      <c r="M722" s="291"/>
      <c r="N722" s="291"/>
      <c r="O722" s="286" t="str">
        <f>IF(IFERROR(INDEX('Both teabags AfterDry'!$D$3:$D$900,MATCH(J722,'Both teabags AfterDry'!$A$3:$A$900,0)),"")="","",(IFERROR(INDEX('Both teabags AfterDry'!$D$3:$D$900,MATCH(J722,'Both teabags AfterDry'!$A$3:$A$900,0)),"")))</f>
        <v/>
      </c>
      <c r="P722" s="286" t="str">
        <f t="shared" si="46"/>
        <v/>
      </c>
      <c r="Q722" s="291"/>
      <c r="R722" s="291"/>
      <c r="S722" s="287">
        <f>'Dry_Litterbag Placem_Collection'!E63</f>
        <v>42938</v>
      </c>
      <c r="T722" s="287">
        <f>IF('Dry_Litterbag Placem_Collection'!G63="","",'Dry_Litterbag Placem_Collection'!G63)</f>
        <v>43005</v>
      </c>
      <c r="U722" s="288">
        <f t="shared" si="44"/>
        <v>67</v>
      </c>
      <c r="V722" s="286" t="str">
        <f t="shared" si="47"/>
        <v/>
      </c>
      <c r="W722" s="286"/>
      <c r="X722" s="289">
        <f>IFERROR(INDEX(Rainfall_Dry!$O$2:$O$217,MATCH(B722, Rainfall_Dry!$A$2:$A$217,0)),"")</f>
        <v>6.5250000359999998</v>
      </c>
      <c r="Y722" s="270">
        <v>25.96</v>
      </c>
      <c r="Z722" s="270">
        <v>6.9200000000000008</v>
      </c>
      <c r="AA722" s="270">
        <v>67.12</v>
      </c>
      <c r="AB722" s="271" t="s">
        <v>2688</v>
      </c>
      <c r="AC722" s="270">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IFERROR(AVERAGE('Dry_Litterbag Placem_Collection'!O63,'Dry_Litterbag Placem_Collection'!R63),"")</f>
        <v>4.5</v>
      </c>
      <c r="AI722" s="290">
        <f>IFERROR(AVERAGE('Dry_Litterbag Placem_Collection'!N63,'Dry_Litterbag Placem_Collection'!Q63),"")</f>
        <v>34</v>
      </c>
      <c r="AJ722" s="289">
        <f>INDEX(Coordinates!$B$2:$B$197,MATCH(G722,Coordinates!$J$2:$J$197,0))</f>
        <v>-3.406569986</v>
      </c>
      <c r="AK722" s="289">
        <f>INDEX(Coordinates!$C$2:$C$197,MATCH(G722,Coordinates!$J$2:$J$197,0))</f>
        <v>34.851323989999997</v>
      </c>
      <c r="AL722" s="289" t="str">
        <f>IF(ISNUMBER(SEARCH("C", 'Dry_Litterbag Placem_Collection'!V63)),"YES","")</f>
        <v/>
      </c>
      <c r="AM722" s="289" t="str">
        <f>IF(ISNUMBER(SEARCH("H", 'Dry_Litterbag Placem_Collection'!V63)),"YES","")</f>
        <v/>
      </c>
      <c r="AN722" s="289" t="str">
        <f>IF(ISNUMBER(SEARCH("R", 'Dry_Litterbag Placem_Collection'!V63)),"YES","")</f>
        <v/>
      </c>
    </row>
    <row r="723" spans="1:40" ht="15" customHeight="1">
      <c r="A723" s="281" t="s">
        <v>2677</v>
      </c>
      <c r="B723" s="282">
        <f>'Dry_Litterbag Placem_Collection'!A64</f>
        <v>62</v>
      </c>
      <c r="C723" s="282" t="str">
        <f>'Dry_Litterbag Placem_Collection'!B64</f>
        <v>Makao</v>
      </c>
      <c r="D723" s="282" t="s">
        <v>2677</v>
      </c>
      <c r="E723" s="282" t="s">
        <v>20</v>
      </c>
      <c r="F723" s="282">
        <v>4</v>
      </c>
      <c r="G723" s="283" t="str">
        <f>'Dry_Litterbag Placem_Collection'!C64</f>
        <v>Dry_P4_T6</v>
      </c>
      <c r="H723" s="293" t="s">
        <v>3672</v>
      </c>
      <c r="I723" s="294" t="s">
        <v>298</v>
      </c>
      <c r="J723" s="282" t="str">
        <f>IF(ISBLANK('Dry_Litterbag Placem_Collection'!M64),"","R"&amp;""&amp;'Dry_Litterbag Placem_Collection'!M64)</f>
        <v/>
      </c>
      <c r="K723" s="286" t="str">
        <f>IFERROR(INDEX('Green_rooibos initial weight'!$C$5:$C$1749,MATCH(J723, 'Green_rooibos initial weight'!$A$5:$A$1749,0)),"")</f>
        <v/>
      </c>
      <c r="L723" s="286" t="str">
        <f t="shared" si="45"/>
        <v/>
      </c>
      <c r="M723" s="291"/>
      <c r="N723" s="291"/>
      <c r="O723" s="286" t="str">
        <f>IF(IFERROR(INDEX('Both teabags AfterDry'!$D$3:$D$900,MATCH(J723,'Both teabags AfterDry'!$A$3:$A$900,0)),"")="","",(IFERROR(INDEX('Both teabags AfterDry'!$D$3:$D$900,MATCH(J723,'Both teabags AfterDry'!$A$3:$A$900,0)),"")))</f>
        <v/>
      </c>
      <c r="P723" s="286" t="str">
        <f t="shared" si="46"/>
        <v/>
      </c>
      <c r="Q723" s="291"/>
      <c r="R723" s="291"/>
      <c r="S723" s="287">
        <f>'Dry_Litterbag Placem_Collection'!E64</f>
        <v>0</v>
      </c>
      <c r="T723" s="287" t="str">
        <f>IF('Dry_Litterbag Placem_Collection'!G64="","",'Dry_Litterbag Placem_Collection'!G64)</f>
        <v/>
      </c>
      <c r="U723" s="288" t="str">
        <f t="shared" si="44"/>
        <v/>
      </c>
      <c r="V723" s="286" t="str">
        <f t="shared" si="47"/>
        <v/>
      </c>
      <c r="W723" s="286"/>
      <c r="X723" s="289" t="str">
        <f>IFERROR(INDEX(Rainfall_Dry!$O$2:$O$217,MATCH(B723, Rainfall_Dry!$A$2:$A$217,0)),"")</f>
        <v/>
      </c>
      <c r="Y723" s="270">
        <v>25.96</v>
      </c>
      <c r="Z723" s="270">
        <v>6.9200000000000008</v>
      </c>
      <c r="AA723" s="270">
        <v>67.12</v>
      </c>
      <c r="AB723" s="271" t="s">
        <v>2688</v>
      </c>
      <c r="AC723" s="270">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t="str">
        <f>IFERROR(AVERAGE('Dry_Litterbag Placem_Collection'!O64,'Dry_Litterbag Placem_Collection'!R64),"")</f>
        <v/>
      </c>
      <c r="AI723" s="290" t="str">
        <f>IFERROR(AVERAGE('Dry_Litterbag Placem_Collection'!N64,'Dry_Litterbag Placem_Collection'!Q64),"")</f>
        <v/>
      </c>
      <c r="AJ723" s="289">
        <f>INDEX(Coordinates!$B$2:$B$197,MATCH(G723,Coordinates!$J$2:$J$197,0))</f>
        <v>-3.4065180179999999</v>
      </c>
      <c r="AK723" s="289">
        <f>INDEX(Coordinates!$C$2:$C$197,MATCH(G723,Coordinates!$J$2:$J$197,0))</f>
        <v>34.85121402</v>
      </c>
      <c r="AL723" s="289" t="str">
        <f>IF(ISNUMBER(SEARCH("C", 'Dry_Litterbag Placem_Collection'!V64)),"YES","")</f>
        <v/>
      </c>
      <c r="AM723" s="289" t="str">
        <f>IF(ISNUMBER(SEARCH("H", 'Dry_Litterbag Placem_Collection'!V64)),"YES","")</f>
        <v/>
      </c>
      <c r="AN723" s="289" t="str">
        <f>IF(ISNUMBER(SEARCH("R", 'Dry_Litterbag Placem_Collection'!V64)),"YES","")</f>
        <v/>
      </c>
    </row>
    <row r="724" spans="1:40" ht="15" customHeight="1">
      <c r="A724" s="281" t="s">
        <v>2677</v>
      </c>
      <c r="B724" s="282">
        <f>'Dry_Litterbag Placem_Collection'!A65</f>
        <v>63</v>
      </c>
      <c r="C724" s="282" t="str">
        <f>'Dry_Litterbag Placem_Collection'!B65</f>
        <v>Makao</v>
      </c>
      <c r="D724" s="282" t="s">
        <v>2677</v>
      </c>
      <c r="E724" s="282" t="s">
        <v>20</v>
      </c>
      <c r="F724" s="282">
        <v>4</v>
      </c>
      <c r="G724" s="283" t="str">
        <f>'Dry_Litterbag Placem_Collection'!C65</f>
        <v>Dry_P4_T7</v>
      </c>
      <c r="H724" s="293" t="s">
        <v>3672</v>
      </c>
      <c r="I724" s="294" t="s">
        <v>298</v>
      </c>
      <c r="J724" s="282" t="str">
        <f>IF(ISBLANK('Dry_Litterbag Placem_Collection'!M65),"","R"&amp;""&amp;'Dry_Litterbag Placem_Collection'!M65)</f>
        <v>R713</v>
      </c>
      <c r="K724" s="286">
        <f>IFERROR(INDEX('Green_rooibos initial weight'!$C$5:$C$1749,MATCH(J724, 'Green_rooibos initial weight'!$A$5:$A$1749,0)),"")</f>
        <v>2.1619999999999999</v>
      </c>
      <c r="L724" s="286">
        <f t="shared" si="45"/>
        <v>1.9121999999999999</v>
      </c>
      <c r="M724" s="291"/>
      <c r="N724" s="291"/>
      <c r="O724" s="286">
        <f>IF(IFERROR(INDEX('Both teabags AfterDry'!$D$3:$D$900,MATCH(J724,'Both teabags AfterDry'!$A$3:$A$900,0)),"")="","",(IFERROR(INDEX('Both teabags AfterDry'!$D$3:$D$900,MATCH(J724,'Both teabags AfterDry'!$A$3:$A$900,0)),"")))</f>
        <v>1.9921</v>
      </c>
      <c r="P724" s="286">
        <f t="shared" si="46"/>
        <v>1.8414999999999999</v>
      </c>
      <c r="Q724" s="291"/>
      <c r="R724" s="291"/>
      <c r="S724" s="287">
        <f>'Dry_Litterbag Placem_Collection'!E65</f>
        <v>42938</v>
      </c>
      <c r="T724" s="287">
        <f>IF('Dry_Litterbag Placem_Collection'!G65="","",'Dry_Litterbag Placem_Collection'!G65)</f>
        <v>43005</v>
      </c>
      <c r="U724" s="288">
        <f t="shared" si="44"/>
        <v>67</v>
      </c>
      <c r="V724" s="286">
        <f t="shared" si="47"/>
        <v>7.0699999999999985E-2</v>
      </c>
      <c r="W724" s="286"/>
      <c r="X724" s="289">
        <f>IFERROR(INDEX(Rainfall_Dry!$O$2:$O$217,MATCH(B724, Rainfall_Dry!$A$2:$A$217,0)),"")</f>
        <v>6.5250000359999998</v>
      </c>
      <c r="Y724" s="270">
        <v>25.96</v>
      </c>
      <c r="Z724" s="270">
        <v>6.9200000000000008</v>
      </c>
      <c r="AA724" s="270">
        <v>67.12</v>
      </c>
      <c r="AB724" s="271" t="s">
        <v>2688</v>
      </c>
      <c r="AC724" s="270">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IFERROR(AVERAGE('Dry_Litterbag Placem_Collection'!O65,'Dry_Litterbag Placem_Collection'!R65),"")</f>
        <v>4.75</v>
      </c>
      <c r="AI724" s="290">
        <f>IFERROR(AVERAGE('Dry_Litterbag Placem_Collection'!N65,'Dry_Litterbag Placem_Collection'!Q65),"")</f>
        <v>31.3</v>
      </c>
      <c r="AJ724" s="289">
        <f>INDEX(Coordinates!$B$2:$B$197,MATCH(G724,Coordinates!$J$2:$J$197,0))</f>
        <v>-3.406334035</v>
      </c>
      <c r="AK724" s="289">
        <f>INDEX(Coordinates!$C$2:$C$197,MATCH(G724,Coordinates!$J$2:$J$197,0))</f>
        <v>34.851172030000001</v>
      </c>
      <c r="AL724" s="289" t="str">
        <f>IF(ISNUMBER(SEARCH("C", 'Dry_Litterbag Placem_Collection'!V65)),"YES","")</f>
        <v/>
      </c>
      <c r="AM724" s="289" t="str">
        <f>IF(ISNUMBER(SEARCH("H", 'Dry_Litterbag Placem_Collection'!V65)),"YES","")</f>
        <v/>
      </c>
      <c r="AN724" s="289" t="str">
        <f>IF(ISNUMBER(SEARCH("R", 'Dry_Litterbag Placem_Collection'!V65)),"YES","")</f>
        <v/>
      </c>
    </row>
    <row r="725" spans="1:40" ht="15" customHeight="1">
      <c r="A725" s="281" t="s">
        <v>2677</v>
      </c>
      <c r="B725" s="282">
        <f>'Dry_Litterbag Placem_Collection'!A66</f>
        <v>64</v>
      </c>
      <c r="C725" s="282" t="str">
        <f>'Dry_Litterbag Placem_Collection'!B66</f>
        <v>Makao</v>
      </c>
      <c r="D725" s="282" t="s">
        <v>2677</v>
      </c>
      <c r="E725" s="282" t="s">
        <v>20</v>
      </c>
      <c r="F725" s="282">
        <v>4</v>
      </c>
      <c r="G725" s="283" t="str">
        <f>'Dry_Litterbag Placem_Collection'!C66</f>
        <v>Dry_P4_T8</v>
      </c>
      <c r="H725" s="293" t="s">
        <v>3672</v>
      </c>
      <c r="I725" s="294" t="s">
        <v>298</v>
      </c>
      <c r="J725" s="282" t="str">
        <f>IF(ISBLANK('Dry_Litterbag Placem_Collection'!M66),"","R"&amp;""&amp;'Dry_Litterbag Placem_Collection'!M66)</f>
        <v>R237</v>
      </c>
      <c r="K725" s="286">
        <f>IFERROR(INDEX('Green_rooibos initial weight'!$C$5:$C$1749,MATCH(J725, 'Green_rooibos initial weight'!$A$5:$A$1749,0)),"")</f>
        <v>2.1989999999999998</v>
      </c>
      <c r="L725" s="286">
        <f t="shared" si="45"/>
        <v>1.9491999999999998</v>
      </c>
      <c r="M725" s="291"/>
      <c r="N725" s="291"/>
      <c r="O725" s="286">
        <f>IF(IFERROR(INDEX('Both teabags AfterDry'!$D$3:$D$900,MATCH(J725,'Both teabags AfterDry'!$A$3:$A$900,0)),"")="","",(IFERROR(INDEX('Both teabags AfterDry'!$D$3:$D$900,MATCH(J725,'Both teabags AfterDry'!$A$3:$A$900,0)),"")))</f>
        <v>1.9715</v>
      </c>
      <c r="P725" s="286">
        <f t="shared" si="46"/>
        <v>1.8209</v>
      </c>
      <c r="Q725" s="291"/>
      <c r="R725" s="291"/>
      <c r="S725" s="287">
        <f>'Dry_Litterbag Placem_Collection'!E66</f>
        <v>42938</v>
      </c>
      <c r="T725" s="287">
        <f>IF('Dry_Litterbag Placem_Collection'!G66="","",'Dry_Litterbag Placem_Collection'!G66)</f>
        <v>43005</v>
      </c>
      <c r="U725" s="288">
        <f t="shared" si="44"/>
        <v>67</v>
      </c>
      <c r="V725" s="286">
        <f t="shared" si="47"/>
        <v>0.12829999999999986</v>
      </c>
      <c r="W725" s="286"/>
      <c r="X725" s="289">
        <f>IFERROR(INDEX(Rainfall_Dry!$O$2:$O$217,MATCH(B725, Rainfall_Dry!$A$2:$A$217,0)),"")</f>
        <v>6.5250000359999998</v>
      </c>
      <c r="Y725" s="270">
        <v>25.96</v>
      </c>
      <c r="Z725" s="270">
        <v>6.9200000000000008</v>
      </c>
      <c r="AA725" s="270">
        <v>67.12</v>
      </c>
      <c r="AB725" s="271" t="s">
        <v>2688</v>
      </c>
      <c r="AC725" s="270">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IFERROR(AVERAGE('Dry_Litterbag Placem_Collection'!O66,'Dry_Litterbag Placem_Collection'!R66),"")</f>
        <v>5.55</v>
      </c>
      <c r="AI725" s="290">
        <f>IFERROR(AVERAGE('Dry_Litterbag Placem_Collection'!N66,'Dry_Litterbag Placem_Collection'!Q66),"")</f>
        <v>31.5</v>
      </c>
      <c r="AJ725" s="289">
        <f>INDEX(Coordinates!$B$2:$B$197,MATCH(G725,Coordinates!$J$2:$J$197,0))</f>
        <v>-3.4063409920000001</v>
      </c>
      <c r="AK725" s="289">
        <f>INDEX(Coordinates!$C$2:$C$197,MATCH(G725,Coordinates!$J$2:$J$197,0))</f>
        <v>34.85126004</v>
      </c>
      <c r="AL725" s="289" t="str">
        <f>IF(ISNUMBER(SEARCH("C", 'Dry_Litterbag Placem_Collection'!V66)),"YES","")</f>
        <v/>
      </c>
      <c r="AM725" s="289" t="str">
        <f>IF(ISNUMBER(SEARCH("H", 'Dry_Litterbag Placem_Collection'!V66)),"YES","")</f>
        <v/>
      </c>
      <c r="AN725" s="289" t="str">
        <f>IF(ISNUMBER(SEARCH("R", 'Dry_Litterbag Placem_Collection'!V66)),"YES","")</f>
        <v/>
      </c>
    </row>
    <row r="726" spans="1:40" ht="15" customHeight="1">
      <c r="A726" s="281" t="s">
        <v>2677</v>
      </c>
      <c r="B726" s="282">
        <f>'Dry_Litterbag Placem_Collection'!A67</f>
        <v>65</v>
      </c>
      <c r="C726" s="282" t="str">
        <f>'Dry_Litterbag Placem_Collection'!B67</f>
        <v>Maswa</v>
      </c>
      <c r="D726" s="282" t="s">
        <v>2677</v>
      </c>
      <c r="E726" s="282" t="s">
        <v>2679</v>
      </c>
      <c r="F726" s="282">
        <v>1</v>
      </c>
      <c r="G726" s="283" t="str">
        <f>'Dry_Litterbag Placem_Collection'!C67</f>
        <v>Dry_W1_T1</v>
      </c>
      <c r="H726" s="293" t="s">
        <v>3672</v>
      </c>
      <c r="I726" s="294" t="s">
        <v>298</v>
      </c>
      <c r="J726" s="282" t="str">
        <f>IF(ISBLANK('Dry_Litterbag Placem_Collection'!M67),"","R"&amp;""&amp;'Dry_Litterbag Placem_Collection'!M67)</f>
        <v>R654</v>
      </c>
      <c r="K726" s="286">
        <f>IFERROR(INDEX('Green_rooibos initial weight'!$C$5:$C$1749,MATCH(J726, 'Green_rooibos initial weight'!$A$5:$A$1749,0)),"")</f>
        <v>2.2040000000000002</v>
      </c>
      <c r="L726" s="286">
        <f t="shared" si="45"/>
        <v>1.9542000000000002</v>
      </c>
      <c r="M726" s="291"/>
      <c r="N726" s="291"/>
      <c r="O726" s="286" t="str">
        <f>IF(IFERROR(INDEX('Both teabags AfterDry'!$D$3:$D$900,MATCH(J726,'Both teabags AfterDry'!$A$3:$A$900,0)),"")="","",(IFERROR(INDEX('Both teabags AfterDry'!$D$3:$D$900,MATCH(J726,'Both teabags AfterDry'!$A$3:$A$900,0)),"")))</f>
        <v/>
      </c>
      <c r="P726" s="286" t="str">
        <f t="shared" si="46"/>
        <v/>
      </c>
      <c r="Q726" s="291"/>
      <c r="R726" s="291"/>
      <c r="S726" s="287">
        <f>'Dry_Litterbag Placem_Collection'!E67</f>
        <v>42937</v>
      </c>
      <c r="T726" s="287">
        <f>IF('Dry_Litterbag Placem_Collection'!G67="","",'Dry_Litterbag Placem_Collection'!G67)</f>
        <v>43005</v>
      </c>
      <c r="U726" s="288">
        <f t="shared" si="44"/>
        <v>68</v>
      </c>
      <c r="V726" s="286" t="str">
        <f t="shared" si="47"/>
        <v/>
      </c>
      <c r="W726" s="286"/>
      <c r="X726" s="289">
        <f>IFERROR(INDEX(Rainfall_Dry!$O$2:$O$217,MATCH(B726, Rainfall_Dry!$A$2:$A$217,0)),"")</f>
        <v>6.900000125</v>
      </c>
      <c r="Y726" s="270">
        <v>47.96</v>
      </c>
      <c r="Z726" s="270">
        <v>22.919999999999995</v>
      </c>
      <c r="AA726" s="270">
        <v>29.120000000000012</v>
      </c>
      <c r="AB726" s="271" t="s">
        <v>2691</v>
      </c>
      <c r="AC726" s="270">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IFERROR(AVERAGE('Dry_Litterbag Placem_Collection'!O67,'Dry_Litterbag Placem_Collection'!R67),"")</f>
        <v>10.65</v>
      </c>
      <c r="AI726" s="290">
        <f>IFERROR(AVERAGE('Dry_Litterbag Placem_Collection'!N67,'Dry_Litterbag Placem_Collection'!Q67),"")</f>
        <v>28</v>
      </c>
      <c r="AJ726" s="289">
        <f>INDEX(Coordinates!$B$2:$B$197,MATCH(G726,Coordinates!$J$2:$J$197,0))</f>
        <v>-3.2993960379999998</v>
      </c>
      <c r="AK726" s="289">
        <f>INDEX(Coordinates!$C$2:$C$197,MATCH(G726,Coordinates!$J$2:$J$197,0))</f>
        <v>34.848240959999998</v>
      </c>
      <c r="AL726" s="289" t="str">
        <f>IF(ISNUMBER(SEARCH("C", 'Dry_Litterbag Placem_Collection'!V67)),"YES","")</f>
        <v/>
      </c>
      <c r="AM726" s="289" t="str">
        <f>IF(ISNUMBER(SEARCH("H", 'Dry_Litterbag Placem_Collection'!V67)),"YES","")</f>
        <v/>
      </c>
      <c r="AN726" s="289" t="str">
        <f>IF(ISNUMBER(SEARCH("R", 'Dry_Litterbag Placem_Collection'!V67)),"YES","")</f>
        <v/>
      </c>
    </row>
    <row r="727" spans="1:40" ht="15" customHeight="1">
      <c r="A727" s="281" t="s">
        <v>2677</v>
      </c>
      <c r="B727" s="282">
        <f>'Dry_Litterbag Placem_Collection'!A68</f>
        <v>66</v>
      </c>
      <c r="C727" s="282" t="str">
        <f>'Dry_Litterbag Placem_Collection'!B68</f>
        <v>Maswa</v>
      </c>
      <c r="D727" s="282" t="s">
        <v>2677</v>
      </c>
      <c r="E727" s="282" t="s">
        <v>2679</v>
      </c>
      <c r="F727" s="282">
        <v>1</v>
      </c>
      <c r="G727" s="283" t="str">
        <f>'Dry_Litterbag Placem_Collection'!C68</f>
        <v>Dry_W1_T2</v>
      </c>
      <c r="H727" s="293" t="s">
        <v>3672</v>
      </c>
      <c r="I727" s="294" t="s">
        <v>298</v>
      </c>
      <c r="J727" s="282" t="str">
        <f>IF(ISBLANK('Dry_Litterbag Placem_Collection'!M68),"","R"&amp;""&amp;'Dry_Litterbag Placem_Collection'!M68)</f>
        <v>R634</v>
      </c>
      <c r="K727" s="286">
        <f>IFERROR(INDEX('Green_rooibos initial weight'!$C$5:$C$1749,MATCH(J727, 'Green_rooibos initial weight'!$A$5:$A$1749,0)),"")</f>
        <v>2.0979999999999999</v>
      </c>
      <c r="L727" s="286">
        <f t="shared" si="45"/>
        <v>1.8481999999999998</v>
      </c>
      <c r="M727" s="291"/>
      <c r="N727" s="291"/>
      <c r="O727" s="286">
        <f>IF(IFERROR(INDEX('Both teabags AfterDry'!$D$3:$D$900,MATCH(J727,'Both teabags AfterDry'!$A$3:$A$900,0)),"")="","",(IFERROR(INDEX('Both teabags AfterDry'!$D$3:$D$900,MATCH(J727,'Both teabags AfterDry'!$A$3:$A$900,0)),"")))</f>
        <v>1.9177</v>
      </c>
      <c r="P727" s="286">
        <f t="shared" si="46"/>
        <v>1.7670999999999999</v>
      </c>
      <c r="Q727" s="291"/>
      <c r="R727" s="291"/>
      <c r="S727" s="287">
        <f>'Dry_Litterbag Placem_Collection'!E68</f>
        <v>42937</v>
      </c>
      <c r="T727" s="287">
        <f>IF('Dry_Litterbag Placem_Collection'!G68="","",'Dry_Litterbag Placem_Collection'!G68)</f>
        <v>43005</v>
      </c>
      <c r="U727" s="288">
        <f t="shared" si="44"/>
        <v>68</v>
      </c>
      <c r="V727" s="286">
        <f t="shared" si="47"/>
        <v>8.109999999999995E-2</v>
      </c>
      <c r="W727" s="286"/>
      <c r="X727" s="289">
        <f>IFERROR(INDEX(Rainfall_Dry!$O$2:$O$217,MATCH(B727, Rainfall_Dry!$A$2:$A$217,0)),"")</f>
        <v>6.900000125</v>
      </c>
      <c r="Y727" s="270">
        <v>47.96</v>
      </c>
      <c r="Z727" s="270">
        <v>22.919999999999995</v>
      </c>
      <c r="AA727" s="270">
        <v>29.120000000000012</v>
      </c>
      <c r="AB727" s="271" t="s">
        <v>2691</v>
      </c>
      <c r="AC727" s="270">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IFERROR(AVERAGE('Dry_Litterbag Placem_Collection'!O68,'Dry_Litterbag Placem_Collection'!R68),"")</f>
        <v>10.100000000000001</v>
      </c>
      <c r="AI727" s="290">
        <f>IFERROR(AVERAGE('Dry_Litterbag Placem_Collection'!N68,'Dry_Litterbag Placem_Collection'!Q68),"")</f>
        <v>23.6</v>
      </c>
      <c r="AJ727" s="289">
        <f>INDEX(Coordinates!$B$2:$B$197,MATCH(G727,Coordinates!$J$2:$J$197,0))</f>
        <v>-3.2993090340000002</v>
      </c>
      <c r="AK727" s="289">
        <f>INDEX(Coordinates!$C$2:$C$197,MATCH(G727,Coordinates!$J$2:$J$197,0))</f>
        <v>34.848404989999999</v>
      </c>
      <c r="AL727" s="289" t="str">
        <f>IF(ISNUMBER(SEARCH("C", 'Dry_Litterbag Placem_Collection'!V68)),"YES","")</f>
        <v/>
      </c>
      <c r="AM727" s="289" t="str">
        <f>IF(ISNUMBER(SEARCH("H", 'Dry_Litterbag Placem_Collection'!V68)),"YES","")</f>
        <v/>
      </c>
      <c r="AN727" s="289" t="str">
        <f>IF(ISNUMBER(SEARCH("R", 'Dry_Litterbag Placem_Collection'!V68)),"YES","")</f>
        <v/>
      </c>
    </row>
    <row r="728" spans="1:40" ht="15" customHeight="1">
      <c r="A728" s="281" t="s">
        <v>2677</v>
      </c>
      <c r="B728" s="282">
        <f>'Dry_Litterbag Placem_Collection'!A69</f>
        <v>67</v>
      </c>
      <c r="C728" s="282" t="str">
        <f>'Dry_Litterbag Placem_Collection'!B69</f>
        <v>Maswa</v>
      </c>
      <c r="D728" s="282" t="s">
        <v>2677</v>
      </c>
      <c r="E728" s="282" t="s">
        <v>2679</v>
      </c>
      <c r="F728" s="282">
        <v>1</v>
      </c>
      <c r="G728" s="283" t="str">
        <f>'Dry_Litterbag Placem_Collection'!C69</f>
        <v>Dry_W1_T3</v>
      </c>
      <c r="H728" s="293" t="s">
        <v>3672</v>
      </c>
      <c r="I728" s="294" t="s">
        <v>298</v>
      </c>
      <c r="J728" s="282" t="str">
        <f>IF(ISBLANK('Dry_Litterbag Placem_Collection'!M69),"","R"&amp;""&amp;'Dry_Litterbag Placem_Collection'!M69)</f>
        <v/>
      </c>
      <c r="K728" s="286" t="str">
        <f>IFERROR(INDEX('Green_rooibos initial weight'!$C$5:$C$1749,MATCH(J728, 'Green_rooibos initial weight'!$A$5:$A$1749,0)),"")</f>
        <v/>
      </c>
      <c r="L728" s="286" t="str">
        <f t="shared" si="45"/>
        <v/>
      </c>
      <c r="M728" s="291"/>
      <c r="N728" s="291"/>
      <c r="O728" s="286" t="str">
        <f>IF(IFERROR(INDEX('Both teabags AfterDry'!$D$3:$D$900,MATCH(J728,'Both teabags AfterDry'!$A$3:$A$900,0)),"")="","",(IFERROR(INDEX('Both teabags AfterDry'!$D$3:$D$900,MATCH(J728,'Both teabags AfterDry'!$A$3:$A$900,0)),"")))</f>
        <v/>
      </c>
      <c r="P728" s="286" t="str">
        <f t="shared" si="46"/>
        <v/>
      </c>
      <c r="Q728" s="291"/>
      <c r="R728" s="291"/>
      <c r="S728" s="287">
        <f>'Dry_Litterbag Placem_Collection'!E69</f>
        <v>0</v>
      </c>
      <c r="T728" s="287" t="str">
        <f>IF('Dry_Litterbag Placem_Collection'!G69="","",'Dry_Litterbag Placem_Collection'!G69)</f>
        <v/>
      </c>
      <c r="U728" s="288" t="str">
        <f t="shared" si="44"/>
        <v/>
      </c>
      <c r="V728" s="286" t="str">
        <f t="shared" si="47"/>
        <v/>
      </c>
      <c r="W728" s="286"/>
      <c r="X728" s="289" t="str">
        <f>IFERROR(INDEX(Rainfall_Dry!$O$2:$O$217,MATCH(B728, Rainfall_Dry!$A$2:$A$217,0)),"")</f>
        <v/>
      </c>
      <c r="Y728" s="270">
        <v>47.96</v>
      </c>
      <c r="Z728" s="270">
        <v>22.919999999999995</v>
      </c>
      <c r="AA728" s="270">
        <v>29.120000000000012</v>
      </c>
      <c r="AB728" s="271" t="s">
        <v>2691</v>
      </c>
      <c r="AC728" s="270">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t="str">
        <f>IFERROR(AVERAGE('Dry_Litterbag Placem_Collection'!O69,'Dry_Litterbag Placem_Collection'!R69),"")</f>
        <v/>
      </c>
      <c r="AI728" s="290" t="str">
        <f>IFERROR(AVERAGE('Dry_Litterbag Placem_Collection'!N69,'Dry_Litterbag Placem_Collection'!Q69),"")</f>
        <v/>
      </c>
      <c r="AJ728" s="289">
        <f>INDEX(Coordinates!$B$2:$B$197,MATCH(G728,Coordinates!$J$2:$J$197,0))</f>
        <v>-3.299434008</v>
      </c>
      <c r="AK728" s="289">
        <f>INDEX(Coordinates!$C$2:$C$197,MATCH(G728,Coordinates!$J$2:$J$197,0))</f>
        <v>34.848514960000003</v>
      </c>
      <c r="AL728" s="289" t="str">
        <f>IF(ISNUMBER(SEARCH("C", 'Dry_Litterbag Placem_Collection'!V69)),"YES","")</f>
        <v/>
      </c>
      <c r="AM728" s="289" t="str">
        <f>IF(ISNUMBER(SEARCH("H", 'Dry_Litterbag Placem_Collection'!V69)),"YES","")</f>
        <v/>
      </c>
      <c r="AN728" s="289" t="str">
        <f>IF(ISNUMBER(SEARCH("R", 'Dry_Litterbag Placem_Collection'!V69)),"YES","")</f>
        <v/>
      </c>
    </row>
    <row r="729" spans="1:40" ht="15" customHeight="1">
      <c r="A729" s="281" t="s">
        <v>2677</v>
      </c>
      <c r="B729" s="282">
        <f>'Dry_Litterbag Placem_Collection'!A70</f>
        <v>68</v>
      </c>
      <c r="C729" s="282" t="str">
        <f>'Dry_Litterbag Placem_Collection'!B70</f>
        <v>Maswa</v>
      </c>
      <c r="D729" s="282" t="s">
        <v>2677</v>
      </c>
      <c r="E729" s="282" t="s">
        <v>2679</v>
      </c>
      <c r="F729" s="282">
        <v>1</v>
      </c>
      <c r="G729" s="283" t="str">
        <f>'Dry_Litterbag Placem_Collection'!C70</f>
        <v>Dry_W1_T4</v>
      </c>
      <c r="H729" s="293" t="s">
        <v>3672</v>
      </c>
      <c r="I729" s="294" t="s">
        <v>298</v>
      </c>
      <c r="J729" s="282" t="str">
        <f>IF(ISBLANK('Dry_Litterbag Placem_Collection'!M70),"","R"&amp;""&amp;'Dry_Litterbag Placem_Collection'!M70)</f>
        <v>R201</v>
      </c>
      <c r="K729" s="286">
        <f>IFERROR(INDEX('Green_rooibos initial weight'!$C$5:$C$1749,MATCH(J729, 'Green_rooibos initial weight'!$A$5:$A$1749,0)),"")</f>
        <v>2.2349999999999999</v>
      </c>
      <c r="L729" s="286">
        <f t="shared" si="45"/>
        <v>1.9851999999999999</v>
      </c>
      <c r="M729" s="291"/>
      <c r="N729" s="291"/>
      <c r="O729" s="286">
        <f>IF(IFERROR(INDEX('Both teabags AfterDry'!$D$3:$D$900,MATCH(J729,'Both teabags AfterDry'!$A$3:$A$900,0)),"")="","",(IFERROR(INDEX('Both teabags AfterDry'!$D$3:$D$900,MATCH(J729,'Both teabags AfterDry'!$A$3:$A$900,0)),"")))</f>
        <v>2.0015000000000001</v>
      </c>
      <c r="P729" s="286">
        <f t="shared" si="46"/>
        <v>1.8509</v>
      </c>
      <c r="Q729" s="291"/>
      <c r="R729" s="291"/>
      <c r="S729" s="287">
        <f>'Dry_Litterbag Placem_Collection'!E70</f>
        <v>42937</v>
      </c>
      <c r="T729" s="287">
        <f>IF('Dry_Litterbag Placem_Collection'!G70="","",'Dry_Litterbag Placem_Collection'!G70)</f>
        <v>43005</v>
      </c>
      <c r="U729" s="288">
        <f t="shared" si="44"/>
        <v>68</v>
      </c>
      <c r="V729" s="286">
        <f t="shared" si="47"/>
        <v>0.13429999999999986</v>
      </c>
      <c r="W729" s="286"/>
      <c r="X729" s="289">
        <f>IFERROR(INDEX(Rainfall_Dry!$O$2:$O$217,MATCH(B729, Rainfall_Dry!$A$2:$A$217,0)),"")</f>
        <v>6.900000125</v>
      </c>
      <c r="Y729" s="270">
        <v>47.96</v>
      </c>
      <c r="Z729" s="270">
        <v>22.919999999999995</v>
      </c>
      <c r="AA729" s="270">
        <v>29.120000000000012</v>
      </c>
      <c r="AB729" s="271" t="s">
        <v>2691</v>
      </c>
      <c r="AC729" s="270">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IFERROR(AVERAGE('Dry_Litterbag Placem_Collection'!O70,'Dry_Litterbag Placem_Collection'!R70),"")</f>
        <v>7.75</v>
      </c>
      <c r="AI729" s="290">
        <f>IFERROR(AVERAGE('Dry_Litterbag Placem_Collection'!N70,'Dry_Litterbag Placem_Collection'!Q70),"")</f>
        <v>26.85</v>
      </c>
      <c r="AJ729" s="289">
        <f>INDEX(Coordinates!$B$2:$B$197,MATCH(G729,Coordinates!$J$2:$J$197,0))</f>
        <v>-3.2991180099999999</v>
      </c>
      <c r="AK729" s="289">
        <f>INDEX(Coordinates!$C$2:$C$197,MATCH(G729,Coordinates!$J$2:$J$197,0))</f>
        <v>34.84824699</v>
      </c>
      <c r="AL729" s="289" t="str">
        <f>IF(ISNUMBER(SEARCH("C", 'Dry_Litterbag Placem_Collection'!V70)),"YES","")</f>
        <v/>
      </c>
      <c r="AM729" s="289" t="str">
        <f>IF(ISNUMBER(SEARCH("H", 'Dry_Litterbag Placem_Collection'!V70)),"YES","")</f>
        <v/>
      </c>
      <c r="AN729" s="289" t="str">
        <f>IF(ISNUMBER(SEARCH("R", 'Dry_Litterbag Placem_Collection'!V70)),"YES","")</f>
        <v/>
      </c>
    </row>
    <row r="730" spans="1:40" ht="15" customHeight="1">
      <c r="A730" s="281" t="s">
        <v>2677</v>
      </c>
      <c r="B730" s="282">
        <f>'Dry_Litterbag Placem_Collection'!A71</f>
        <v>69</v>
      </c>
      <c r="C730" s="282" t="str">
        <f>'Dry_Litterbag Placem_Collection'!B71</f>
        <v>Maswa</v>
      </c>
      <c r="D730" s="282" t="s">
        <v>2677</v>
      </c>
      <c r="E730" s="282" t="s">
        <v>2679</v>
      </c>
      <c r="F730" s="282">
        <v>1</v>
      </c>
      <c r="G730" s="283" t="str">
        <f>'Dry_Litterbag Placem_Collection'!C71</f>
        <v>Dry_W1_T5</v>
      </c>
      <c r="H730" s="293" t="s">
        <v>3672</v>
      </c>
      <c r="I730" s="294" t="s">
        <v>298</v>
      </c>
      <c r="J730" s="282" t="str">
        <f>IF(ISBLANK('Dry_Litterbag Placem_Collection'!M71),"","R"&amp;""&amp;'Dry_Litterbag Placem_Collection'!M71)</f>
        <v>R174</v>
      </c>
      <c r="K730" s="286">
        <f>IFERROR(INDEX('Green_rooibos initial weight'!$C$5:$C$1749,MATCH(J730, 'Green_rooibos initial weight'!$A$5:$A$1749,0)),"")</f>
        <v>2.2410000000000001</v>
      </c>
      <c r="L730" s="286">
        <f t="shared" si="45"/>
        <v>1.9912000000000001</v>
      </c>
      <c r="M730" s="291"/>
      <c r="N730" s="291"/>
      <c r="O730" s="286">
        <f>IF(IFERROR(INDEX('Both teabags AfterDry'!$D$3:$D$900,MATCH(J730,'Both teabags AfterDry'!$A$3:$A$900,0)),"")="","",(IFERROR(INDEX('Both teabags AfterDry'!$D$3:$D$900,MATCH(J730,'Both teabags AfterDry'!$A$3:$A$900,0)),"")))</f>
        <v>1.9946999999999999</v>
      </c>
      <c r="P730" s="286">
        <f t="shared" si="46"/>
        <v>1.8440999999999999</v>
      </c>
      <c r="Q730" s="291"/>
      <c r="R730" s="291"/>
      <c r="S730" s="287">
        <f>'Dry_Litterbag Placem_Collection'!E71</f>
        <v>42937</v>
      </c>
      <c r="T730" s="287">
        <f>IF('Dry_Litterbag Placem_Collection'!G71="","",'Dry_Litterbag Placem_Collection'!G71)</f>
        <v>43006</v>
      </c>
      <c r="U730" s="288">
        <f t="shared" si="44"/>
        <v>69</v>
      </c>
      <c r="V730" s="286">
        <f t="shared" si="47"/>
        <v>0.14710000000000023</v>
      </c>
      <c r="W730" s="286"/>
      <c r="X730" s="289">
        <f>IFERROR(INDEX(Rainfall_Dry!$O$2:$O$217,MATCH(B730, Rainfall_Dry!$A$2:$A$217,0)),"")</f>
        <v>6.900000125</v>
      </c>
      <c r="Y730" s="270">
        <v>47.96</v>
      </c>
      <c r="Z730" s="270">
        <v>22.919999999999995</v>
      </c>
      <c r="AA730" s="270">
        <v>29.120000000000012</v>
      </c>
      <c r="AB730" s="271" t="s">
        <v>2691</v>
      </c>
      <c r="AC730" s="270">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IFERROR(AVERAGE('Dry_Litterbag Placem_Collection'!O71,'Dry_Litterbag Placem_Collection'!R71),"")</f>
        <v>7.95</v>
      </c>
      <c r="AI730" s="290">
        <f>IFERROR(AVERAGE('Dry_Litterbag Placem_Collection'!N71,'Dry_Litterbag Placem_Collection'!Q71),"")</f>
        <v>26.55</v>
      </c>
      <c r="AJ730" s="289">
        <f>INDEX(Coordinates!$B$2:$B$197,MATCH(G730,Coordinates!$J$2:$J$197,0))</f>
        <v>-3.2993180030000002</v>
      </c>
      <c r="AK730" s="289">
        <f>INDEX(Coordinates!$C$2:$C$197,MATCH(G730,Coordinates!$J$2:$J$197,0))</f>
        <v>34.848235010000003</v>
      </c>
      <c r="AL730" s="289" t="str">
        <f>IF(ISNUMBER(SEARCH("C", 'Dry_Litterbag Placem_Collection'!V71)),"YES","")</f>
        <v/>
      </c>
      <c r="AM730" s="289" t="str">
        <f>IF(ISNUMBER(SEARCH("H", 'Dry_Litterbag Placem_Collection'!V71)),"YES","")</f>
        <v/>
      </c>
      <c r="AN730" s="289" t="str">
        <f>IF(ISNUMBER(SEARCH("R", 'Dry_Litterbag Placem_Collection'!V71)),"YES","")</f>
        <v/>
      </c>
    </row>
    <row r="731" spans="1:40" ht="15" customHeight="1">
      <c r="A731" s="281" t="s">
        <v>2677</v>
      </c>
      <c r="B731" s="282">
        <f>'Dry_Litterbag Placem_Collection'!A72</f>
        <v>70</v>
      </c>
      <c r="C731" s="282" t="str">
        <f>'Dry_Litterbag Placem_Collection'!B72</f>
        <v>Maswa</v>
      </c>
      <c r="D731" s="282" t="s">
        <v>2677</v>
      </c>
      <c r="E731" s="282" t="s">
        <v>2679</v>
      </c>
      <c r="F731" s="282">
        <v>1</v>
      </c>
      <c r="G731" s="283" t="str">
        <f>'Dry_Litterbag Placem_Collection'!C72</f>
        <v>Dry_W1_T6</v>
      </c>
      <c r="H731" s="293" t="s">
        <v>3672</v>
      </c>
      <c r="I731" s="294" t="s">
        <v>298</v>
      </c>
      <c r="J731" s="282" t="str">
        <f>IF(ISBLANK('Dry_Litterbag Placem_Collection'!M72),"","R"&amp;""&amp;'Dry_Litterbag Placem_Collection'!M72)</f>
        <v>R261</v>
      </c>
      <c r="K731" s="286">
        <f>IFERROR(INDEX('Green_rooibos initial weight'!$C$5:$C$1749,MATCH(J731, 'Green_rooibos initial weight'!$A$5:$A$1749,0)),"")</f>
        <v>2.2080000000000002</v>
      </c>
      <c r="L731" s="286">
        <f t="shared" si="45"/>
        <v>1.9582000000000002</v>
      </c>
      <c r="M731" s="291"/>
      <c r="N731" s="291"/>
      <c r="O731" s="286">
        <f>IF(IFERROR(INDEX('Both teabags AfterDry'!$D$3:$D$900,MATCH(J731,'Both teabags AfterDry'!$A$3:$A$900,0)),"")="","",(IFERROR(INDEX('Both teabags AfterDry'!$D$3:$D$900,MATCH(J731,'Both teabags AfterDry'!$A$3:$A$900,0)),"")))</f>
        <v>1.9642999999999999</v>
      </c>
      <c r="P731" s="286">
        <f t="shared" si="46"/>
        <v>1.8136999999999999</v>
      </c>
      <c r="Q731" s="291"/>
      <c r="R731" s="291"/>
      <c r="S731" s="287">
        <f>'Dry_Litterbag Placem_Collection'!E72</f>
        <v>42937</v>
      </c>
      <c r="T731" s="287">
        <f>IF('Dry_Litterbag Placem_Collection'!G72="","",'Dry_Litterbag Placem_Collection'!G72)</f>
        <v>43006</v>
      </c>
      <c r="U731" s="288">
        <f t="shared" si="44"/>
        <v>69</v>
      </c>
      <c r="V731" s="286">
        <f t="shared" si="47"/>
        <v>0.14450000000000029</v>
      </c>
      <c r="W731" s="286"/>
      <c r="X731" s="289">
        <f>IFERROR(INDEX(Rainfall_Dry!$O$2:$O$217,MATCH(B731, Rainfall_Dry!$A$2:$A$217,0)),"")</f>
        <v>6.900000125</v>
      </c>
      <c r="Y731" s="270">
        <v>47.96</v>
      </c>
      <c r="Z731" s="270">
        <v>22.919999999999995</v>
      </c>
      <c r="AA731" s="270">
        <v>29.120000000000012</v>
      </c>
      <c r="AB731" s="271" t="s">
        <v>2691</v>
      </c>
      <c r="AC731" s="270">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IFERROR(AVERAGE('Dry_Litterbag Placem_Collection'!O72,'Dry_Litterbag Placem_Collection'!R72),"")</f>
        <v>8.8000000000000007</v>
      </c>
      <c r="AI731" s="290">
        <f>IFERROR(AVERAGE('Dry_Litterbag Placem_Collection'!N72,'Dry_Litterbag Placem_Collection'!Q72),"")</f>
        <v>27.200000000000003</v>
      </c>
      <c r="AJ731" s="289">
        <f>INDEX(Coordinates!$B$2:$B$197,MATCH(G731,Coordinates!$J$2:$J$197,0))</f>
        <v>-3.299381034</v>
      </c>
      <c r="AK731" s="289">
        <f>INDEX(Coordinates!$C$2:$C$197,MATCH(G731,Coordinates!$J$2:$J$197,0))</f>
        <v>34.848312040000003</v>
      </c>
      <c r="AL731" s="289" t="str">
        <f>IF(ISNUMBER(SEARCH("C", 'Dry_Litterbag Placem_Collection'!V72)),"YES","")</f>
        <v/>
      </c>
      <c r="AM731" s="289" t="str">
        <f>IF(ISNUMBER(SEARCH("H", 'Dry_Litterbag Placem_Collection'!V72)),"YES","")</f>
        <v/>
      </c>
      <c r="AN731" s="289" t="str">
        <f>IF(ISNUMBER(SEARCH("R", 'Dry_Litterbag Placem_Collection'!V72)),"YES","")</f>
        <v/>
      </c>
    </row>
    <row r="732" spans="1:40" ht="15" customHeight="1">
      <c r="A732" s="281" t="s">
        <v>2677</v>
      </c>
      <c r="B732" s="282">
        <f>'Dry_Litterbag Placem_Collection'!A73</f>
        <v>71</v>
      </c>
      <c r="C732" s="282" t="str">
        <f>'Dry_Litterbag Placem_Collection'!B73</f>
        <v>Maswa</v>
      </c>
      <c r="D732" s="282" t="s">
        <v>2677</v>
      </c>
      <c r="E732" s="282" t="s">
        <v>2679</v>
      </c>
      <c r="F732" s="282">
        <v>1</v>
      </c>
      <c r="G732" s="283" t="str">
        <f>'Dry_Litterbag Placem_Collection'!C73</f>
        <v>Dry_W1_T7</v>
      </c>
      <c r="H732" s="293" t="s">
        <v>3672</v>
      </c>
      <c r="I732" s="294" t="s">
        <v>298</v>
      </c>
      <c r="J732" s="282" t="str">
        <f>IF(ISBLANK('Dry_Litterbag Placem_Collection'!M73),"","R"&amp;""&amp;'Dry_Litterbag Placem_Collection'!M73)</f>
        <v>R203</v>
      </c>
      <c r="K732" s="286">
        <f>IFERROR(INDEX('Green_rooibos initial weight'!$C$5:$C$1749,MATCH(J732, 'Green_rooibos initial weight'!$A$5:$A$1749,0)),"")</f>
        <v>2.2839999999999998</v>
      </c>
      <c r="L732" s="286">
        <f t="shared" si="45"/>
        <v>2.0341999999999998</v>
      </c>
      <c r="M732" s="291"/>
      <c r="N732" s="291"/>
      <c r="O732" s="286">
        <f>IF(IFERROR(INDEX('Both teabags AfterDry'!$D$3:$D$900,MATCH(J732,'Both teabags AfterDry'!$A$3:$A$900,0)),"")="","",(IFERROR(INDEX('Both teabags AfterDry'!$D$3:$D$900,MATCH(J732,'Both teabags AfterDry'!$A$3:$A$900,0)),"")))</f>
        <v>2.0466000000000002</v>
      </c>
      <c r="P732" s="286">
        <f t="shared" si="46"/>
        <v>1.8960000000000001</v>
      </c>
      <c r="Q732" s="291"/>
      <c r="R732" s="291"/>
      <c r="S732" s="287">
        <f>'Dry_Litterbag Placem_Collection'!E73</f>
        <v>42937</v>
      </c>
      <c r="T732" s="287">
        <f>IF('Dry_Litterbag Placem_Collection'!G73="","",'Dry_Litterbag Placem_Collection'!G73)</f>
        <v>43006</v>
      </c>
      <c r="U732" s="288">
        <f t="shared" si="44"/>
        <v>69</v>
      </c>
      <c r="V732" s="286">
        <f t="shared" si="47"/>
        <v>0.13819999999999966</v>
      </c>
      <c r="W732" s="286"/>
      <c r="X732" s="289">
        <f>IFERROR(INDEX(Rainfall_Dry!$O$2:$O$217,MATCH(B732, Rainfall_Dry!$A$2:$A$217,0)),"")</f>
        <v>6.900000125</v>
      </c>
      <c r="Y732" s="270">
        <v>47.96</v>
      </c>
      <c r="Z732" s="270">
        <v>22.919999999999995</v>
      </c>
      <c r="AA732" s="270">
        <v>29.120000000000012</v>
      </c>
      <c r="AB732" s="271" t="s">
        <v>2691</v>
      </c>
      <c r="AC732" s="270">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IFERROR(AVERAGE('Dry_Litterbag Placem_Collection'!O73,'Dry_Litterbag Placem_Collection'!R73),"")</f>
        <v>9.9499999999999993</v>
      </c>
      <c r="AI732" s="290">
        <f>IFERROR(AVERAGE('Dry_Litterbag Placem_Collection'!N73,'Dry_Litterbag Placem_Collection'!Q73),"")</f>
        <v>27.6</v>
      </c>
      <c r="AJ732" s="289">
        <f>INDEX(Coordinates!$B$2:$B$197,MATCH(G732,Coordinates!$J$2:$J$197,0))</f>
        <v>-3.2992429849999998</v>
      </c>
      <c r="AK732" s="289">
        <f>INDEX(Coordinates!$C$2:$C$197,MATCH(G732,Coordinates!$J$2:$J$197,0))</f>
        <v>34.847900989999999</v>
      </c>
      <c r="AL732" s="289" t="str">
        <f>IF(ISNUMBER(SEARCH("C", 'Dry_Litterbag Placem_Collection'!V73)),"YES","")</f>
        <v/>
      </c>
      <c r="AM732" s="289" t="str">
        <f>IF(ISNUMBER(SEARCH("H", 'Dry_Litterbag Placem_Collection'!V73)),"YES","")</f>
        <v/>
      </c>
      <c r="AN732" s="289" t="str">
        <f>IF(ISNUMBER(SEARCH("R", 'Dry_Litterbag Placem_Collection'!V73)),"YES","")</f>
        <v/>
      </c>
    </row>
    <row r="733" spans="1:40" ht="15" customHeight="1">
      <c r="A733" s="281" t="s">
        <v>2677</v>
      </c>
      <c r="B733" s="282">
        <f>'Dry_Litterbag Placem_Collection'!A74</f>
        <v>72</v>
      </c>
      <c r="C733" s="282" t="str">
        <f>'Dry_Litterbag Placem_Collection'!B74</f>
        <v>Maswa</v>
      </c>
      <c r="D733" s="282" t="s">
        <v>2677</v>
      </c>
      <c r="E733" s="282" t="s">
        <v>2679</v>
      </c>
      <c r="F733" s="282">
        <v>1</v>
      </c>
      <c r="G733" s="283" t="str">
        <f>'Dry_Litterbag Placem_Collection'!C74</f>
        <v>Dry_W1_T8</v>
      </c>
      <c r="H733" s="293" t="s">
        <v>3672</v>
      </c>
      <c r="I733" s="294" t="s">
        <v>298</v>
      </c>
      <c r="J733" s="282" t="str">
        <f>IF(ISBLANK('Dry_Litterbag Placem_Collection'!M74),"","R"&amp;""&amp;'Dry_Litterbag Placem_Collection'!M74)</f>
        <v>R191</v>
      </c>
      <c r="K733" s="286">
        <f>IFERROR(INDEX('Green_rooibos initial weight'!$C$5:$C$1749,MATCH(J733, 'Green_rooibos initial weight'!$A$5:$A$1749,0)),"")</f>
        <v>2.1789999999999998</v>
      </c>
      <c r="L733" s="286">
        <f t="shared" si="45"/>
        <v>1.9291999999999998</v>
      </c>
      <c r="M733" s="291"/>
      <c r="N733" s="291"/>
      <c r="O733" s="286">
        <f>IF(IFERROR(INDEX('Both teabags AfterDry'!$D$3:$D$900,MATCH(J733,'Both teabags AfterDry'!$A$3:$A$900,0)),"")="","",(IFERROR(INDEX('Both teabags AfterDry'!$D$3:$D$900,MATCH(J733,'Both teabags AfterDry'!$A$3:$A$900,0)),"")))</f>
        <v>1.9675</v>
      </c>
      <c r="P733" s="286">
        <f t="shared" si="46"/>
        <v>1.8169</v>
      </c>
      <c r="Q733" s="291"/>
      <c r="R733" s="291"/>
      <c r="S733" s="287">
        <f>'Dry_Litterbag Placem_Collection'!E74</f>
        <v>42937</v>
      </c>
      <c r="T733" s="287">
        <f>IF('Dry_Litterbag Placem_Collection'!G74="","",'Dry_Litterbag Placem_Collection'!G74)</f>
        <v>43006</v>
      </c>
      <c r="U733" s="288">
        <f t="shared" si="44"/>
        <v>69</v>
      </c>
      <c r="V733" s="286">
        <f t="shared" si="47"/>
        <v>0.11229999999999984</v>
      </c>
      <c r="W733" s="286"/>
      <c r="X733" s="289">
        <f>IFERROR(INDEX(Rainfall_Dry!$O$2:$O$217,MATCH(B733, Rainfall_Dry!$A$2:$A$217,0)),"")</f>
        <v>6.900000125</v>
      </c>
      <c r="Y733" s="270">
        <v>47.96</v>
      </c>
      <c r="Z733" s="270">
        <v>22.919999999999995</v>
      </c>
      <c r="AA733" s="270">
        <v>29.120000000000012</v>
      </c>
      <c r="AB733" s="271" t="s">
        <v>2691</v>
      </c>
      <c r="AC733" s="270">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IFERROR(AVERAGE('Dry_Litterbag Placem_Collection'!O74,'Dry_Litterbag Placem_Collection'!R74),"")</f>
        <v>9.5</v>
      </c>
      <c r="AI733" s="290">
        <f>IFERROR(AVERAGE('Dry_Litterbag Placem_Collection'!N74,'Dry_Litterbag Placem_Collection'!Q74),"")</f>
        <v>26.35</v>
      </c>
      <c r="AJ733" s="289">
        <f>INDEX(Coordinates!$B$2:$B$197,MATCH(G733,Coordinates!$J$2:$J$197,0))</f>
        <v>-3.2996540329999999</v>
      </c>
      <c r="AK733" s="289">
        <f>INDEX(Coordinates!$C$2:$C$197,MATCH(G733,Coordinates!$J$2:$J$197,0))</f>
        <v>34.848151020000003</v>
      </c>
      <c r="AL733" s="289" t="str">
        <f>IF(ISNUMBER(SEARCH("C", 'Dry_Litterbag Placem_Collection'!V74)),"YES","")</f>
        <v/>
      </c>
      <c r="AM733" s="289" t="str">
        <f>IF(ISNUMBER(SEARCH("H", 'Dry_Litterbag Placem_Collection'!V74)),"YES","")</f>
        <v/>
      </c>
      <c r="AN733" s="289" t="str">
        <f>IF(ISNUMBER(SEARCH("R", 'Dry_Litterbag Placem_Collection'!V74)),"YES","")</f>
        <v/>
      </c>
    </row>
    <row r="734" spans="1:40" ht="15" customHeight="1">
      <c r="A734" s="281" t="s">
        <v>2677</v>
      </c>
      <c r="B734" s="282">
        <f>'Dry_Litterbag Placem_Collection'!A75</f>
        <v>73</v>
      </c>
      <c r="C734" s="282" t="str">
        <f>'Dry_Litterbag Placem_Collection'!B75</f>
        <v>Maswa</v>
      </c>
      <c r="D734" s="282" t="s">
        <v>2677</v>
      </c>
      <c r="E734" s="282" t="s">
        <v>2679</v>
      </c>
      <c r="F734" s="282">
        <v>2</v>
      </c>
      <c r="G734" s="283" t="str">
        <f>'Dry_Litterbag Placem_Collection'!C75</f>
        <v>Dry_W2_T1</v>
      </c>
      <c r="H734" s="293" t="s">
        <v>3672</v>
      </c>
      <c r="I734" s="294" t="s">
        <v>298</v>
      </c>
      <c r="J734" s="282" t="str">
        <f>IF(ISBLANK('Dry_Litterbag Placem_Collection'!M75),"","R"&amp;""&amp;'Dry_Litterbag Placem_Collection'!M75)</f>
        <v>R160</v>
      </c>
      <c r="K734" s="286">
        <f>IFERROR(INDEX('Green_rooibos initial weight'!$C$5:$C$1749,MATCH(J734, 'Green_rooibos initial weight'!$A$5:$A$1749,0)),"")</f>
        <v>2.1880000000000002</v>
      </c>
      <c r="L734" s="286">
        <f t="shared" si="45"/>
        <v>1.9382000000000001</v>
      </c>
      <c r="M734" s="291"/>
      <c r="N734" s="291"/>
      <c r="O734" s="286" t="str">
        <f>IF(IFERROR(INDEX('Both teabags AfterDry'!$D$3:$D$900,MATCH(J734,'Both teabags AfterDry'!$A$3:$A$900,0)),"")="","",(IFERROR(INDEX('Both teabags AfterDry'!$D$3:$D$900,MATCH(J734,'Both teabags AfterDry'!$A$3:$A$900,0)),"")))</f>
        <v/>
      </c>
      <c r="P734" s="286" t="str">
        <f t="shared" si="46"/>
        <v/>
      </c>
      <c r="Q734" s="291"/>
      <c r="R734" s="291"/>
      <c r="S734" s="287">
        <f>'Dry_Litterbag Placem_Collection'!E75</f>
        <v>42937</v>
      </c>
      <c r="T734" s="287">
        <f>IF('Dry_Litterbag Placem_Collection'!G75="","",'Dry_Litterbag Placem_Collection'!G75)</f>
        <v>43006</v>
      </c>
      <c r="U734" s="288">
        <f t="shared" si="44"/>
        <v>69</v>
      </c>
      <c r="V734" s="286" t="str">
        <f t="shared" si="47"/>
        <v/>
      </c>
      <c r="W734" s="286"/>
      <c r="X734" s="289">
        <f>IFERROR(INDEX(Rainfall_Dry!$O$2:$O$217,MATCH(B734, Rainfall_Dry!$A$2:$A$217,0)),"")</f>
        <v>6.900000125</v>
      </c>
      <c r="Y734" s="270">
        <v>45.272914521112256</v>
      </c>
      <c r="Z734" s="270">
        <v>23.604531410916575</v>
      </c>
      <c r="AA734" s="270">
        <v>31.122554067971166</v>
      </c>
      <c r="AB734" s="271" t="s">
        <v>2691</v>
      </c>
      <c r="AC734" s="270">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IFERROR(AVERAGE('Dry_Litterbag Placem_Collection'!O75,'Dry_Litterbag Placem_Collection'!R75),"")</f>
        <v>9.5500000000000007</v>
      </c>
      <c r="AI734" s="290">
        <f>IFERROR(AVERAGE('Dry_Litterbag Placem_Collection'!N75,'Dry_Litterbag Placem_Collection'!Q75),"")</f>
        <v>28.35</v>
      </c>
      <c r="AJ734" s="289">
        <f>INDEX(Coordinates!$B$2:$B$197,MATCH(G734,Coordinates!$J$2:$J$197,0))</f>
        <v>-3.3025860229999999</v>
      </c>
      <c r="AK734" s="289">
        <f>INDEX(Coordinates!$C$2:$C$197,MATCH(G734,Coordinates!$J$2:$J$197,0))</f>
        <v>34.848048009999999</v>
      </c>
      <c r="AL734" s="289" t="str">
        <f>IF(ISNUMBER(SEARCH("C", 'Dry_Litterbag Placem_Collection'!V75)),"YES","")</f>
        <v/>
      </c>
      <c r="AM734" s="289" t="str">
        <f>IF(ISNUMBER(SEARCH("H", 'Dry_Litterbag Placem_Collection'!V75)),"YES","")</f>
        <v/>
      </c>
      <c r="AN734" s="289" t="str">
        <f>IF(ISNUMBER(SEARCH("R", 'Dry_Litterbag Placem_Collection'!V75)),"YES","")</f>
        <v/>
      </c>
    </row>
    <row r="735" spans="1:40" ht="15" customHeight="1">
      <c r="A735" s="281" t="s">
        <v>2677</v>
      </c>
      <c r="B735" s="282">
        <f>'Dry_Litterbag Placem_Collection'!A76</f>
        <v>74</v>
      </c>
      <c r="C735" s="282" t="str">
        <f>'Dry_Litterbag Placem_Collection'!B76</f>
        <v>Maswa</v>
      </c>
      <c r="D735" s="282" t="s">
        <v>2677</v>
      </c>
      <c r="E735" s="282" t="s">
        <v>2679</v>
      </c>
      <c r="F735" s="282">
        <v>2</v>
      </c>
      <c r="G735" s="283" t="str">
        <f>'Dry_Litterbag Placem_Collection'!C76</f>
        <v>Dry_W2_T2</v>
      </c>
      <c r="H735" s="293" t="s">
        <v>3672</v>
      </c>
      <c r="I735" s="294" t="s">
        <v>298</v>
      </c>
      <c r="J735" s="282" t="str">
        <f>IF(ISBLANK('Dry_Litterbag Placem_Collection'!M76),"","R"&amp;""&amp;'Dry_Litterbag Placem_Collection'!M76)</f>
        <v>R275</v>
      </c>
      <c r="K735" s="286">
        <f>IFERROR(INDEX('Green_rooibos initial weight'!$C$5:$C$1749,MATCH(J735, 'Green_rooibos initial weight'!$A$5:$A$1749,0)),"")</f>
        <v>0.22900000000000001</v>
      </c>
      <c r="L735" s="286">
        <f t="shared" si="45"/>
        <v>-2.0800000000000013E-2</v>
      </c>
      <c r="M735" s="291"/>
      <c r="N735" s="291"/>
      <c r="O735" s="286">
        <f>IF(IFERROR(INDEX('Both teabags AfterDry'!$D$3:$D$900,MATCH(J735,'Both teabags AfterDry'!$A$3:$A$900,0)),"")="","",(IFERROR(INDEX('Both teabags AfterDry'!$D$3:$D$900,MATCH(J735,'Both teabags AfterDry'!$A$3:$A$900,0)),"")))</f>
        <v>1.9981</v>
      </c>
      <c r="P735" s="286">
        <f t="shared" si="46"/>
        <v>1.8474999999999999</v>
      </c>
      <c r="Q735" s="291"/>
      <c r="R735" s="291"/>
      <c r="S735" s="287">
        <f>'Dry_Litterbag Placem_Collection'!E76</f>
        <v>42937</v>
      </c>
      <c r="T735" s="287">
        <f>IF('Dry_Litterbag Placem_Collection'!G76="","",'Dry_Litterbag Placem_Collection'!G76)</f>
        <v>43006</v>
      </c>
      <c r="U735" s="288">
        <f t="shared" si="44"/>
        <v>69</v>
      </c>
      <c r="V735" s="286">
        <f t="shared" si="47"/>
        <v>-1.8682999999999998</v>
      </c>
      <c r="W735" s="286"/>
      <c r="X735" s="289">
        <f>IFERROR(INDEX(Rainfall_Dry!$O$2:$O$217,MATCH(B735, Rainfall_Dry!$A$2:$A$217,0)),"")</f>
        <v>6.900000125</v>
      </c>
      <c r="Y735" s="270">
        <v>45.272914521112256</v>
      </c>
      <c r="Z735" s="270">
        <v>23.604531410916575</v>
      </c>
      <c r="AA735" s="270">
        <v>31.122554067971166</v>
      </c>
      <c r="AB735" s="271" t="s">
        <v>2691</v>
      </c>
      <c r="AC735" s="270">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IFERROR(AVERAGE('Dry_Litterbag Placem_Collection'!O76,'Dry_Litterbag Placem_Collection'!R76),"")</f>
        <v>10.8</v>
      </c>
      <c r="AI735" s="290">
        <f>IFERROR(AVERAGE('Dry_Litterbag Placem_Collection'!N76,'Dry_Litterbag Placem_Collection'!Q76),"")</f>
        <v>28.1</v>
      </c>
      <c r="AJ735" s="289">
        <f>INDEX(Coordinates!$B$2:$B$197,MATCH(G735,Coordinates!$J$2:$J$197,0))</f>
        <v>-3.3025779759999998</v>
      </c>
      <c r="AK735" s="289">
        <f>INDEX(Coordinates!$C$2:$C$197,MATCH(G735,Coordinates!$J$2:$J$197,0))</f>
        <v>34.848041969999997</v>
      </c>
      <c r="AL735" s="289" t="str">
        <f>IF(ISNUMBER(SEARCH("C", 'Dry_Litterbag Placem_Collection'!V76)),"YES","")</f>
        <v/>
      </c>
      <c r="AM735" s="289" t="str">
        <f>IF(ISNUMBER(SEARCH("H", 'Dry_Litterbag Placem_Collection'!V76)),"YES","")</f>
        <v/>
      </c>
      <c r="AN735" s="289" t="str">
        <f>IF(ISNUMBER(SEARCH("R", 'Dry_Litterbag Placem_Collection'!V76)),"YES","")</f>
        <v/>
      </c>
    </row>
    <row r="736" spans="1:40" ht="15" customHeight="1">
      <c r="A736" s="281" t="s">
        <v>2677</v>
      </c>
      <c r="B736" s="282">
        <f>'Dry_Litterbag Placem_Collection'!A77</f>
        <v>75</v>
      </c>
      <c r="C736" s="282" t="str">
        <f>'Dry_Litterbag Placem_Collection'!B77</f>
        <v>Maswa</v>
      </c>
      <c r="D736" s="282" t="s">
        <v>2677</v>
      </c>
      <c r="E736" s="282" t="s">
        <v>2679</v>
      </c>
      <c r="F736" s="282">
        <v>2</v>
      </c>
      <c r="G736" s="283" t="str">
        <f>'Dry_Litterbag Placem_Collection'!C77</f>
        <v>Dry_W2_T3</v>
      </c>
      <c r="H736" s="293" t="s">
        <v>3672</v>
      </c>
      <c r="I736" s="294" t="s">
        <v>298</v>
      </c>
      <c r="J736" s="282" t="str">
        <f>IF(ISBLANK('Dry_Litterbag Placem_Collection'!M77),"","R"&amp;""&amp;'Dry_Litterbag Placem_Collection'!M77)</f>
        <v>R657</v>
      </c>
      <c r="K736" s="286">
        <f>IFERROR(INDEX('Green_rooibos initial weight'!$C$5:$C$1749,MATCH(J736, 'Green_rooibos initial weight'!$A$5:$A$1749,0)),"")</f>
        <v>2.2509999999999999</v>
      </c>
      <c r="L736" s="286">
        <f t="shared" si="45"/>
        <v>2.0011999999999999</v>
      </c>
      <c r="M736" s="291"/>
      <c r="N736" s="291"/>
      <c r="O736" s="286">
        <f>IF(IFERROR(INDEX('Both teabags AfterDry'!$D$3:$D$900,MATCH(J736,'Both teabags AfterDry'!$A$3:$A$900,0)),"")="","",(IFERROR(INDEX('Both teabags AfterDry'!$D$3:$D$900,MATCH(J736,'Both teabags AfterDry'!$A$3:$A$900,0)),"")))</f>
        <v>2.0581999999999998</v>
      </c>
      <c r="P736" s="286">
        <f t="shared" si="46"/>
        <v>1.9075999999999997</v>
      </c>
      <c r="Q736" s="291"/>
      <c r="R736" s="291"/>
      <c r="S736" s="287">
        <f>'Dry_Litterbag Placem_Collection'!E77</f>
        <v>42937</v>
      </c>
      <c r="T736" s="287">
        <f>IF('Dry_Litterbag Placem_Collection'!G77="","",'Dry_Litterbag Placem_Collection'!G77)</f>
        <v>43006</v>
      </c>
      <c r="U736" s="288">
        <f t="shared" si="44"/>
        <v>69</v>
      </c>
      <c r="V736" s="286">
        <f t="shared" si="47"/>
        <v>9.3600000000000128E-2</v>
      </c>
      <c r="W736" s="286"/>
      <c r="X736" s="289">
        <f>IFERROR(INDEX(Rainfall_Dry!$O$2:$O$217,MATCH(B736, Rainfall_Dry!$A$2:$A$217,0)),"")</f>
        <v>6.900000125</v>
      </c>
      <c r="Y736" s="270">
        <v>45.272914521112256</v>
      </c>
      <c r="Z736" s="270">
        <v>23.604531410916575</v>
      </c>
      <c r="AA736" s="270">
        <v>31.122554067971166</v>
      </c>
      <c r="AB736" s="271" t="s">
        <v>2691</v>
      </c>
      <c r="AC736" s="270">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IFERROR(AVERAGE('Dry_Litterbag Placem_Collection'!O77,'Dry_Litterbag Placem_Collection'!R77),"")</f>
        <v>12.3</v>
      </c>
      <c r="AI736" s="290">
        <f>IFERROR(AVERAGE('Dry_Litterbag Placem_Collection'!N77,'Dry_Litterbag Placem_Collection'!Q77),"")</f>
        <v>27.200000000000003</v>
      </c>
      <c r="AJ736" s="289">
        <f>INDEX(Coordinates!$B$2:$B$197,MATCH(G736,Coordinates!$J$2:$J$197,0))</f>
        <v>-3.302687025</v>
      </c>
      <c r="AK736" s="289">
        <f>INDEX(Coordinates!$C$2:$C$197,MATCH(G736,Coordinates!$J$2:$J$197,0))</f>
        <v>34.847926970000003</v>
      </c>
      <c r="AL736" s="289" t="str">
        <f>IF(ISNUMBER(SEARCH("C", 'Dry_Litterbag Placem_Collection'!V77)),"YES","")</f>
        <v/>
      </c>
      <c r="AM736" s="289" t="str">
        <f>IF(ISNUMBER(SEARCH("H", 'Dry_Litterbag Placem_Collection'!V77)),"YES","")</f>
        <v/>
      </c>
      <c r="AN736" s="289" t="str">
        <f>IF(ISNUMBER(SEARCH("R", 'Dry_Litterbag Placem_Collection'!V77)),"YES","")</f>
        <v/>
      </c>
    </row>
    <row r="737" spans="1:40" ht="15" customHeight="1">
      <c r="A737" s="281" t="s">
        <v>2677</v>
      </c>
      <c r="B737" s="282">
        <f>'Dry_Litterbag Placem_Collection'!A78</f>
        <v>76</v>
      </c>
      <c r="C737" s="282" t="str">
        <f>'Dry_Litterbag Placem_Collection'!B78</f>
        <v>Maswa</v>
      </c>
      <c r="D737" s="282" t="s">
        <v>2677</v>
      </c>
      <c r="E737" s="282" t="s">
        <v>2679</v>
      </c>
      <c r="F737" s="282">
        <v>2</v>
      </c>
      <c r="G737" s="283" t="str">
        <f>'Dry_Litterbag Placem_Collection'!C78</f>
        <v>Dry_W2_T4</v>
      </c>
      <c r="H737" s="293" t="s">
        <v>3672</v>
      </c>
      <c r="I737" s="294" t="s">
        <v>298</v>
      </c>
      <c r="J737" s="282" t="str">
        <f>IF(ISBLANK('Dry_Litterbag Placem_Collection'!M78),"","R"&amp;""&amp;'Dry_Litterbag Placem_Collection'!M78)</f>
        <v>R306</v>
      </c>
      <c r="K737" s="286">
        <f>IFERROR(INDEX('Green_rooibos initial weight'!$C$5:$C$1749,MATCH(J737, 'Green_rooibos initial weight'!$A$5:$A$1749,0)),"")</f>
        <v>2.2440000000000002</v>
      </c>
      <c r="L737" s="286">
        <f t="shared" si="45"/>
        <v>1.9942000000000002</v>
      </c>
      <c r="M737" s="291"/>
      <c r="N737" s="291"/>
      <c r="O737" s="286">
        <f>IF(IFERROR(INDEX('Both teabags AfterDry'!$D$3:$D$900,MATCH(J737,'Both teabags AfterDry'!$A$3:$A$900,0)),"")="","",(IFERROR(INDEX('Both teabags AfterDry'!$D$3:$D$900,MATCH(J737,'Both teabags AfterDry'!$A$3:$A$900,0)),"")))</f>
        <v>2.0337999999999998</v>
      </c>
      <c r="P737" s="286">
        <f t="shared" si="46"/>
        <v>1.8831999999999998</v>
      </c>
      <c r="Q737" s="291"/>
      <c r="R737" s="291"/>
      <c r="S737" s="287">
        <f>'Dry_Litterbag Placem_Collection'!E78</f>
        <v>42937</v>
      </c>
      <c r="T737" s="287">
        <f>IF('Dry_Litterbag Placem_Collection'!G78="","",'Dry_Litterbag Placem_Collection'!G78)</f>
        <v>43006</v>
      </c>
      <c r="U737" s="288">
        <f t="shared" si="44"/>
        <v>69</v>
      </c>
      <c r="V737" s="286">
        <f t="shared" si="47"/>
        <v>0.11100000000000043</v>
      </c>
      <c r="W737" s="286"/>
      <c r="X737" s="289">
        <f>IFERROR(INDEX(Rainfall_Dry!$O$2:$O$217,MATCH(B737, Rainfall_Dry!$A$2:$A$217,0)),"")</f>
        <v>6.900000125</v>
      </c>
      <c r="Y737" s="270">
        <v>45.272914521112256</v>
      </c>
      <c r="Z737" s="270">
        <v>23.604531410916575</v>
      </c>
      <c r="AA737" s="270">
        <v>31.122554067971166</v>
      </c>
      <c r="AB737" s="271" t="s">
        <v>2691</v>
      </c>
      <c r="AC737" s="270">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IFERROR(AVERAGE('Dry_Litterbag Placem_Collection'!O78,'Dry_Litterbag Placem_Collection'!R78),"")</f>
        <v>11.1</v>
      </c>
      <c r="AI737" s="290">
        <f>IFERROR(AVERAGE('Dry_Litterbag Placem_Collection'!N78,'Dry_Litterbag Placem_Collection'!Q78),"")</f>
        <v>27.75</v>
      </c>
      <c r="AJ737" s="289">
        <f>INDEX(Coordinates!$B$2:$B$197,MATCH(G737,Coordinates!$J$2:$J$197,0))</f>
        <v>-3.3024560190000001</v>
      </c>
      <c r="AK737" s="289">
        <f>INDEX(Coordinates!$C$2:$C$197,MATCH(G737,Coordinates!$J$2:$J$197,0))</f>
        <v>34.847871990000002</v>
      </c>
      <c r="AL737" s="289" t="str">
        <f>IF(ISNUMBER(SEARCH("C", 'Dry_Litterbag Placem_Collection'!V78)),"YES","")</f>
        <v/>
      </c>
      <c r="AM737" s="289" t="str">
        <f>IF(ISNUMBER(SEARCH("H", 'Dry_Litterbag Placem_Collection'!V78)),"YES","")</f>
        <v/>
      </c>
      <c r="AN737" s="289" t="str">
        <f>IF(ISNUMBER(SEARCH("R", 'Dry_Litterbag Placem_Collection'!V78)),"YES","")</f>
        <v/>
      </c>
    </row>
    <row r="738" spans="1:40" ht="15" customHeight="1">
      <c r="A738" s="281" t="s">
        <v>2677</v>
      </c>
      <c r="B738" s="282">
        <f>'Dry_Litterbag Placem_Collection'!A79</f>
        <v>77</v>
      </c>
      <c r="C738" s="282" t="str">
        <f>'Dry_Litterbag Placem_Collection'!B79</f>
        <v>Maswa</v>
      </c>
      <c r="D738" s="282" t="s">
        <v>2677</v>
      </c>
      <c r="E738" s="282" t="s">
        <v>2679</v>
      </c>
      <c r="F738" s="282">
        <v>2</v>
      </c>
      <c r="G738" s="283" t="str">
        <f>'Dry_Litterbag Placem_Collection'!C79</f>
        <v>Dry_W2_T5</v>
      </c>
      <c r="H738" s="293" t="s">
        <v>3672</v>
      </c>
      <c r="I738" s="294" t="s">
        <v>298</v>
      </c>
      <c r="J738" s="282" t="str">
        <f>IF(ISBLANK('Dry_Litterbag Placem_Collection'!M79),"","R"&amp;""&amp;'Dry_Litterbag Placem_Collection'!M79)</f>
        <v/>
      </c>
      <c r="K738" s="286" t="str">
        <f>IFERROR(INDEX('Green_rooibos initial weight'!$C$5:$C$1749,MATCH(J738, 'Green_rooibos initial weight'!$A$5:$A$1749,0)),"")</f>
        <v/>
      </c>
      <c r="L738" s="286" t="str">
        <f t="shared" si="45"/>
        <v/>
      </c>
      <c r="M738" s="291"/>
      <c r="N738" s="291"/>
      <c r="O738" s="286" t="str">
        <f>IF(IFERROR(INDEX('Both teabags AfterDry'!$D$3:$D$900,MATCH(J738,'Both teabags AfterDry'!$A$3:$A$900,0)),"")="","",(IFERROR(INDEX('Both teabags AfterDry'!$D$3:$D$900,MATCH(J738,'Both teabags AfterDry'!$A$3:$A$900,0)),"")))</f>
        <v/>
      </c>
      <c r="P738" s="286" t="str">
        <f t="shared" si="46"/>
        <v/>
      </c>
      <c r="Q738" s="291"/>
      <c r="R738" s="291"/>
      <c r="S738" s="287">
        <f>'Dry_Litterbag Placem_Collection'!E79</f>
        <v>0</v>
      </c>
      <c r="T738" s="287" t="str">
        <f>IF('Dry_Litterbag Placem_Collection'!G79="","",'Dry_Litterbag Placem_Collection'!G79)</f>
        <v/>
      </c>
      <c r="U738" s="288" t="str">
        <f t="shared" si="44"/>
        <v/>
      </c>
      <c r="V738" s="286" t="str">
        <f t="shared" si="47"/>
        <v/>
      </c>
      <c r="W738" s="286"/>
      <c r="X738" s="289" t="str">
        <f>IFERROR(INDEX(Rainfall_Dry!$O$2:$O$217,MATCH(B738, Rainfall_Dry!$A$2:$A$217,0)),"")</f>
        <v/>
      </c>
      <c r="Y738" s="270">
        <v>45.272914521112256</v>
      </c>
      <c r="Z738" s="270">
        <v>23.604531410916575</v>
      </c>
      <c r="AA738" s="270">
        <v>31.122554067971166</v>
      </c>
      <c r="AB738" s="271" t="s">
        <v>2691</v>
      </c>
      <c r="AC738" s="270">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t="str">
        <f>IFERROR(AVERAGE('Dry_Litterbag Placem_Collection'!O79,'Dry_Litterbag Placem_Collection'!R79),"")</f>
        <v/>
      </c>
      <c r="AI738" s="290" t="str">
        <f>IFERROR(AVERAGE('Dry_Litterbag Placem_Collection'!N79,'Dry_Litterbag Placem_Collection'!Q79),"")</f>
        <v/>
      </c>
      <c r="AJ738" s="289">
        <f>INDEX(Coordinates!$B$2:$B$197,MATCH(G738,Coordinates!$J$2:$J$197,0))</f>
        <v>-3.3023280279999998</v>
      </c>
      <c r="AK738" s="289">
        <f>INDEX(Coordinates!$C$2:$C$197,MATCH(G738,Coordinates!$J$2:$J$197,0))</f>
        <v>34.848223019999999</v>
      </c>
      <c r="AL738" s="289" t="str">
        <f>IF(ISNUMBER(SEARCH("C", 'Dry_Litterbag Placem_Collection'!V79)),"YES","")</f>
        <v/>
      </c>
      <c r="AM738" s="289" t="str">
        <f>IF(ISNUMBER(SEARCH("H", 'Dry_Litterbag Placem_Collection'!V79)),"YES","")</f>
        <v/>
      </c>
      <c r="AN738" s="289" t="str">
        <f>IF(ISNUMBER(SEARCH("R", 'Dry_Litterbag Placem_Collection'!V79)),"YES","")</f>
        <v/>
      </c>
    </row>
    <row r="739" spans="1:40" ht="15" customHeight="1">
      <c r="A739" s="281" t="s">
        <v>2677</v>
      </c>
      <c r="B739" s="282">
        <f>'Dry_Litterbag Placem_Collection'!A80</f>
        <v>78</v>
      </c>
      <c r="C739" s="282" t="str">
        <f>'Dry_Litterbag Placem_Collection'!B80</f>
        <v>Maswa</v>
      </c>
      <c r="D739" s="282" t="s">
        <v>2677</v>
      </c>
      <c r="E739" s="282" t="s">
        <v>2679</v>
      </c>
      <c r="F739" s="282">
        <v>2</v>
      </c>
      <c r="G739" s="283" t="str">
        <f>'Dry_Litterbag Placem_Collection'!C80</f>
        <v>Dry_W2_T6</v>
      </c>
      <c r="H739" s="293" t="s">
        <v>3672</v>
      </c>
      <c r="I739" s="294" t="s">
        <v>298</v>
      </c>
      <c r="J739" s="282" t="str">
        <f>IF(ISBLANK('Dry_Litterbag Placem_Collection'!M80),"","R"&amp;""&amp;'Dry_Litterbag Placem_Collection'!M80)</f>
        <v>R377</v>
      </c>
      <c r="K739" s="286">
        <f>IFERROR(INDEX('Green_rooibos initial weight'!$C$5:$C$1749,MATCH(J739, 'Green_rooibos initial weight'!$A$5:$A$1749,0)),"")</f>
        <v>2.2309999999999999</v>
      </c>
      <c r="L739" s="286">
        <f t="shared" si="45"/>
        <v>1.9811999999999999</v>
      </c>
      <c r="M739" s="291"/>
      <c r="N739" s="291"/>
      <c r="O739" s="286">
        <f>IF(IFERROR(INDEX('Both teabags AfterDry'!$D$3:$D$900,MATCH(J739,'Both teabags AfterDry'!$A$3:$A$900,0)),"")="","",(IFERROR(INDEX('Both teabags AfterDry'!$D$3:$D$900,MATCH(J739,'Both teabags AfterDry'!$A$3:$A$900,0)),"")))</f>
        <v>1.9925999999999999</v>
      </c>
      <c r="P739" s="286">
        <f t="shared" si="46"/>
        <v>1.8419999999999999</v>
      </c>
      <c r="Q739" s="291"/>
      <c r="R739" s="291"/>
      <c r="S739" s="287">
        <f>'Dry_Litterbag Placem_Collection'!E80</f>
        <v>42937</v>
      </c>
      <c r="T739" s="287">
        <f>IF('Dry_Litterbag Placem_Collection'!G80="","",'Dry_Litterbag Placem_Collection'!G80)</f>
        <v>43006</v>
      </c>
      <c r="U739" s="288">
        <f t="shared" si="44"/>
        <v>69</v>
      </c>
      <c r="V739" s="286">
        <f t="shared" si="47"/>
        <v>0.13919999999999999</v>
      </c>
      <c r="W739" s="286"/>
      <c r="X739" s="289">
        <f>IFERROR(INDEX(Rainfall_Dry!$O$2:$O$217,MATCH(B739, Rainfall_Dry!$A$2:$A$217,0)),"")</f>
        <v>6.900000125</v>
      </c>
      <c r="Y739" s="270">
        <v>45.272914521112256</v>
      </c>
      <c r="Z739" s="270">
        <v>23.604531410916575</v>
      </c>
      <c r="AA739" s="270">
        <v>31.122554067971166</v>
      </c>
      <c r="AB739" s="271" t="s">
        <v>2691</v>
      </c>
      <c r="AC739" s="270">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IFERROR(AVERAGE('Dry_Litterbag Placem_Collection'!O80,'Dry_Litterbag Placem_Collection'!R80),"")</f>
        <v>11.149999999999999</v>
      </c>
      <c r="AI739" s="290">
        <f>IFERROR(AVERAGE('Dry_Litterbag Placem_Collection'!N80,'Dry_Litterbag Placem_Collection'!Q80),"")</f>
        <v>28.35</v>
      </c>
      <c r="AJ739" s="289">
        <f>INDEX(Coordinates!$B$2:$B$197,MATCH(G739,Coordinates!$J$2:$J$197,0))</f>
        <v>-3.3025680020000001</v>
      </c>
      <c r="AK739" s="289">
        <f>INDEX(Coordinates!$C$2:$C$197,MATCH(G739,Coordinates!$J$2:$J$197,0))</f>
        <v>34.848167029999999</v>
      </c>
      <c r="AL739" s="289" t="str">
        <f>IF(ISNUMBER(SEARCH("C", 'Dry_Litterbag Placem_Collection'!V80)),"YES","")</f>
        <v/>
      </c>
      <c r="AM739" s="289" t="str">
        <f>IF(ISNUMBER(SEARCH("H", 'Dry_Litterbag Placem_Collection'!V80)),"YES","")</f>
        <v/>
      </c>
      <c r="AN739" s="289" t="str">
        <f>IF(ISNUMBER(SEARCH("R", 'Dry_Litterbag Placem_Collection'!V80)),"YES","")</f>
        <v/>
      </c>
    </row>
    <row r="740" spans="1:40" ht="15" customHeight="1">
      <c r="A740" s="281" t="s">
        <v>2677</v>
      </c>
      <c r="B740" s="282">
        <f>'Dry_Litterbag Placem_Collection'!A81</f>
        <v>79</v>
      </c>
      <c r="C740" s="282" t="str">
        <f>'Dry_Litterbag Placem_Collection'!B81</f>
        <v>Maswa</v>
      </c>
      <c r="D740" s="282" t="s">
        <v>2677</v>
      </c>
      <c r="E740" s="282" t="s">
        <v>2679</v>
      </c>
      <c r="F740" s="282">
        <v>2</v>
      </c>
      <c r="G740" s="283" t="str">
        <f>'Dry_Litterbag Placem_Collection'!C81</f>
        <v>Dry_W2_T7</v>
      </c>
      <c r="H740" s="293" t="s">
        <v>3672</v>
      </c>
      <c r="I740" s="294" t="s">
        <v>298</v>
      </c>
      <c r="J740" s="282" t="str">
        <f>IF(ISBLANK('Dry_Litterbag Placem_Collection'!M81),"","R"&amp;""&amp;'Dry_Litterbag Placem_Collection'!M81)</f>
        <v>R61</v>
      </c>
      <c r="K740" s="286">
        <f>IFERROR(INDEX('Green_rooibos initial weight'!$C$5:$C$1749,MATCH(J740, 'Green_rooibos initial weight'!$A$5:$A$1749,0)),"")</f>
        <v>2.2450000000000001</v>
      </c>
      <c r="L740" s="286">
        <f t="shared" si="45"/>
        <v>1.9952000000000001</v>
      </c>
      <c r="M740" s="291"/>
      <c r="N740" s="291"/>
      <c r="O740" s="286">
        <f>IF(IFERROR(INDEX('Both teabags AfterDry'!$D$3:$D$900,MATCH(J740,'Both teabags AfterDry'!$A$3:$A$900,0)),"")="","",(IFERROR(INDEX('Both teabags AfterDry'!$D$3:$D$900,MATCH(J740,'Both teabags AfterDry'!$A$3:$A$900,0)),"")))</f>
        <v>1.9782999999999999</v>
      </c>
      <c r="P740" s="286">
        <f t="shared" si="46"/>
        <v>1.8276999999999999</v>
      </c>
      <c r="Q740" s="291"/>
      <c r="R740" s="291"/>
      <c r="S740" s="287">
        <f>'Dry_Litterbag Placem_Collection'!E81</f>
        <v>42937</v>
      </c>
      <c r="T740" s="287">
        <f>IF('Dry_Litterbag Placem_Collection'!G81="","",'Dry_Litterbag Placem_Collection'!G81)</f>
        <v>43006</v>
      </c>
      <c r="U740" s="288">
        <f t="shared" si="44"/>
        <v>69</v>
      </c>
      <c r="V740" s="286">
        <f t="shared" si="47"/>
        <v>0.1675000000000002</v>
      </c>
      <c r="W740" s="286"/>
      <c r="X740" s="289">
        <f>IFERROR(INDEX(Rainfall_Dry!$O$2:$O$217,MATCH(B740, Rainfall_Dry!$A$2:$A$217,0)),"")</f>
        <v>6.900000125</v>
      </c>
      <c r="Y740" s="270">
        <v>45.272914521112256</v>
      </c>
      <c r="Z740" s="270">
        <v>23.604531410916575</v>
      </c>
      <c r="AA740" s="270">
        <v>31.122554067971166</v>
      </c>
      <c r="AB740" s="271" t="s">
        <v>2691</v>
      </c>
      <c r="AC740" s="270">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IFERROR(AVERAGE('Dry_Litterbag Placem_Collection'!O81,'Dry_Litterbag Placem_Collection'!R81),"")</f>
        <v>9.1999999999999993</v>
      </c>
      <c r="AI740" s="290">
        <f>IFERROR(AVERAGE('Dry_Litterbag Placem_Collection'!N81,'Dry_Litterbag Placem_Collection'!Q81),"")</f>
        <v>26.25</v>
      </c>
      <c r="AJ740" s="289">
        <f>INDEX(Coordinates!$B$2:$B$197,MATCH(G740,Coordinates!$J$2:$J$197,0))</f>
        <v>-3.3026270100000001</v>
      </c>
      <c r="AK740" s="289">
        <f>INDEX(Coordinates!$C$2:$C$197,MATCH(G740,Coordinates!$J$2:$J$197,0))</f>
        <v>34.84840801</v>
      </c>
      <c r="AL740" s="289" t="str">
        <f>IF(ISNUMBER(SEARCH("C", 'Dry_Litterbag Placem_Collection'!V81)),"YES","")</f>
        <v/>
      </c>
      <c r="AM740" s="289" t="str">
        <f>IF(ISNUMBER(SEARCH("H", 'Dry_Litterbag Placem_Collection'!V81)),"YES","")</f>
        <v/>
      </c>
      <c r="AN740" s="289" t="str">
        <f>IF(ISNUMBER(SEARCH("R", 'Dry_Litterbag Placem_Collection'!V81)),"YES","")</f>
        <v/>
      </c>
    </row>
    <row r="741" spans="1:40" ht="15" customHeight="1">
      <c r="A741" s="281" t="s">
        <v>2677</v>
      </c>
      <c r="B741" s="282">
        <f>'Dry_Litterbag Placem_Collection'!A82</f>
        <v>80</v>
      </c>
      <c r="C741" s="282" t="str">
        <f>'Dry_Litterbag Placem_Collection'!B82</f>
        <v>Maswa</v>
      </c>
      <c r="D741" s="282" t="s">
        <v>2677</v>
      </c>
      <c r="E741" s="282" t="s">
        <v>2679</v>
      </c>
      <c r="F741" s="282">
        <v>2</v>
      </c>
      <c r="G741" s="283" t="str">
        <f>'Dry_Litterbag Placem_Collection'!C82</f>
        <v>Dry_W2_T8</v>
      </c>
      <c r="H741" s="293" t="s">
        <v>3672</v>
      </c>
      <c r="I741" s="294" t="s">
        <v>298</v>
      </c>
      <c r="J741" s="282" t="str">
        <f>IF(ISBLANK('Dry_Litterbag Placem_Collection'!M82),"","R"&amp;""&amp;'Dry_Litterbag Placem_Collection'!M82)</f>
        <v>R620</v>
      </c>
      <c r="K741" s="286">
        <f>IFERROR(INDEX('Green_rooibos initial weight'!$C$5:$C$1749,MATCH(J741, 'Green_rooibos initial weight'!$A$5:$A$1749,0)),"")</f>
        <v>2.1800000000000002</v>
      </c>
      <c r="L741" s="286">
        <f t="shared" si="45"/>
        <v>1.9302000000000001</v>
      </c>
      <c r="M741" s="291"/>
      <c r="N741" s="291"/>
      <c r="O741" s="286">
        <f>IF(IFERROR(INDEX('Both teabags AfterDry'!$D$3:$D$900,MATCH(J741,'Both teabags AfterDry'!$A$3:$A$900,0)),"")="","",(IFERROR(INDEX('Both teabags AfterDry'!$D$3:$D$900,MATCH(J741,'Both teabags AfterDry'!$A$3:$A$900,0)),"")))</f>
        <v>2.0047999999999999</v>
      </c>
      <c r="P741" s="286">
        <f t="shared" si="46"/>
        <v>1.8541999999999998</v>
      </c>
      <c r="Q741" s="291"/>
      <c r="R741" s="291"/>
      <c r="S741" s="287">
        <f>'Dry_Litterbag Placem_Collection'!E82</f>
        <v>42937</v>
      </c>
      <c r="T741" s="287">
        <f>IF('Dry_Litterbag Placem_Collection'!G82="","",'Dry_Litterbag Placem_Collection'!G82)</f>
        <v>43006</v>
      </c>
      <c r="U741" s="288">
        <f t="shared" si="44"/>
        <v>69</v>
      </c>
      <c r="V741" s="286">
        <f t="shared" si="47"/>
        <v>7.600000000000029E-2</v>
      </c>
      <c r="W741" s="286"/>
      <c r="X741" s="289">
        <f>IFERROR(INDEX(Rainfall_Dry!$O$2:$O$217,MATCH(B741, Rainfall_Dry!$A$2:$A$217,0)),"")</f>
        <v>6.900000125</v>
      </c>
      <c r="Y741" s="270">
        <v>45.272914521112256</v>
      </c>
      <c r="Z741" s="270">
        <v>23.604531410916575</v>
      </c>
      <c r="AA741" s="270">
        <v>31.122554067971166</v>
      </c>
      <c r="AB741" s="271" t="s">
        <v>2691</v>
      </c>
      <c r="AC741" s="270">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IFERROR(AVERAGE('Dry_Litterbag Placem_Collection'!O82,'Dry_Litterbag Placem_Collection'!R82),"")</f>
        <v>11.75</v>
      </c>
      <c r="AI741" s="290">
        <f>IFERROR(AVERAGE('Dry_Litterbag Placem_Collection'!N82,'Dry_Litterbag Placem_Collection'!Q82),"")</f>
        <v>27.7</v>
      </c>
      <c r="AJ741" s="289">
        <f>INDEX(Coordinates!$B$2:$B$197,MATCH(G741,Coordinates!$J$2:$J$197,0))</f>
        <v>-3.3028539920000002</v>
      </c>
      <c r="AK741" s="289">
        <f>INDEX(Coordinates!$C$2:$C$197,MATCH(G741,Coordinates!$J$2:$J$197,0))</f>
        <v>34.847988999999998</v>
      </c>
      <c r="AL741" s="289" t="str">
        <f>IF(ISNUMBER(SEARCH("C", 'Dry_Litterbag Placem_Collection'!V82)),"YES","")</f>
        <v/>
      </c>
      <c r="AM741" s="289" t="str">
        <f>IF(ISNUMBER(SEARCH("H", 'Dry_Litterbag Placem_Collection'!V82)),"YES","")</f>
        <v/>
      </c>
      <c r="AN741" s="289" t="str">
        <f>IF(ISNUMBER(SEARCH("R", 'Dry_Litterbag Placem_Collection'!V82)),"YES","")</f>
        <v/>
      </c>
    </row>
    <row r="742" spans="1:40" ht="15" customHeight="1">
      <c r="A742" s="281" t="s">
        <v>2677</v>
      </c>
      <c r="B742" s="282">
        <f>'Dry_Litterbag Placem_Collection'!A83</f>
        <v>81</v>
      </c>
      <c r="C742" s="282" t="str">
        <f>'Dry_Litterbag Placem_Collection'!B83</f>
        <v>Maswa</v>
      </c>
      <c r="D742" s="282" t="s">
        <v>2677</v>
      </c>
      <c r="E742" s="282" t="s">
        <v>2679</v>
      </c>
      <c r="F742" s="282">
        <v>3</v>
      </c>
      <c r="G742" s="283" t="str">
        <f>'Dry_Litterbag Placem_Collection'!C83</f>
        <v>Dry_W3_T1</v>
      </c>
      <c r="H742" s="293" t="s">
        <v>3672</v>
      </c>
      <c r="I742" s="294" t="s">
        <v>298</v>
      </c>
      <c r="J742" s="282" t="str">
        <f>IF(ISBLANK('Dry_Litterbag Placem_Collection'!M83),"","R"&amp;""&amp;'Dry_Litterbag Placem_Collection'!M83)</f>
        <v>R366</v>
      </c>
      <c r="K742" s="286">
        <f>IFERROR(INDEX('Green_rooibos initial weight'!$C$5:$C$1749,MATCH(J742, 'Green_rooibos initial weight'!$A$5:$A$1749,0)),"")</f>
        <v>2.2330000000000001</v>
      </c>
      <c r="L742" s="286">
        <f t="shared" si="45"/>
        <v>1.9832000000000001</v>
      </c>
      <c r="M742" s="291"/>
      <c r="N742" s="291"/>
      <c r="O742" s="286">
        <f>IF(IFERROR(INDEX('Both teabags AfterDry'!$D$3:$D$900,MATCH(J742,'Both teabags AfterDry'!$A$3:$A$900,0)),"")="","",(IFERROR(INDEX('Both teabags AfterDry'!$D$3:$D$900,MATCH(J742,'Both teabags AfterDry'!$A$3:$A$900,0)),"")))</f>
        <v>1.9832000000000001</v>
      </c>
      <c r="P742" s="286">
        <f t="shared" si="46"/>
        <v>1.8326</v>
      </c>
      <c r="Q742" s="291"/>
      <c r="R742" s="291"/>
      <c r="S742" s="287">
        <f>'Dry_Litterbag Placem_Collection'!E83</f>
        <v>42937</v>
      </c>
      <c r="T742" s="287">
        <f>IF('Dry_Litterbag Placem_Collection'!G83="","",'Dry_Litterbag Placem_Collection'!G83)</f>
        <v>43006</v>
      </c>
      <c r="U742" s="288">
        <f t="shared" si="44"/>
        <v>69</v>
      </c>
      <c r="V742" s="286">
        <f t="shared" si="47"/>
        <v>0.15060000000000007</v>
      </c>
      <c r="W742" s="286"/>
      <c r="X742" s="289">
        <f>IFERROR(INDEX(Rainfall_Dry!$O$2:$O$217,MATCH(B742, Rainfall_Dry!$A$2:$A$217,0)),"")</f>
        <v>12.563016860999999</v>
      </c>
      <c r="Y742" s="270">
        <v>38.691629007962128</v>
      </c>
      <c r="Z742" s="270">
        <v>26.81299763288143</v>
      </c>
      <c r="AA742" s="270">
        <v>34.495373359156439</v>
      </c>
      <c r="AB742" s="271" t="s">
        <v>2693</v>
      </c>
      <c r="AC742" s="270">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IFERROR(AVERAGE('Dry_Litterbag Placem_Collection'!O83,'Dry_Litterbag Placem_Collection'!R83),"")</f>
        <v>11.850000000000001</v>
      </c>
      <c r="AI742" s="290">
        <f>IFERROR(AVERAGE('Dry_Litterbag Placem_Collection'!N83,'Dry_Litterbag Placem_Collection'!Q83),"")</f>
        <v>26.35</v>
      </c>
      <c r="AJ742" s="289">
        <f>INDEX(Coordinates!$B$2:$B$197,MATCH(G742,Coordinates!$J$2:$J$197,0))</f>
        <v>-3.2957159630000001</v>
      </c>
      <c r="AK742" s="289">
        <f>INDEX(Coordinates!$C$2:$C$197,MATCH(G742,Coordinates!$J$2:$J$197,0))</f>
        <v>34.852460999999998</v>
      </c>
      <c r="AL742" s="289" t="str">
        <f>IF(ISNUMBER(SEARCH("C", 'Dry_Litterbag Placem_Collection'!V83)),"YES","")</f>
        <v/>
      </c>
      <c r="AM742" s="289" t="str">
        <f>IF(ISNUMBER(SEARCH("H", 'Dry_Litterbag Placem_Collection'!V83)),"YES","")</f>
        <v/>
      </c>
      <c r="AN742" s="289" t="str">
        <f>IF(ISNUMBER(SEARCH("R", 'Dry_Litterbag Placem_Collection'!V83)),"YES","")</f>
        <v/>
      </c>
    </row>
    <row r="743" spans="1:40" ht="15" customHeight="1">
      <c r="A743" s="281" t="s">
        <v>2677</v>
      </c>
      <c r="B743" s="282">
        <f>'Dry_Litterbag Placem_Collection'!A84</f>
        <v>82</v>
      </c>
      <c r="C743" s="282" t="str">
        <f>'Dry_Litterbag Placem_Collection'!B84</f>
        <v>Maswa</v>
      </c>
      <c r="D743" s="282" t="s">
        <v>2677</v>
      </c>
      <c r="E743" s="282" t="s">
        <v>2679</v>
      </c>
      <c r="F743" s="282">
        <v>3</v>
      </c>
      <c r="G743" s="283" t="str">
        <f>'Dry_Litterbag Placem_Collection'!C84</f>
        <v>Dry_W3_T2</v>
      </c>
      <c r="H743" s="293" t="s">
        <v>3672</v>
      </c>
      <c r="I743" s="294" t="s">
        <v>298</v>
      </c>
      <c r="J743" s="282" t="str">
        <f>IF(ISBLANK('Dry_Litterbag Placem_Collection'!M84),"","R"&amp;""&amp;'Dry_Litterbag Placem_Collection'!M84)</f>
        <v>R610</v>
      </c>
      <c r="K743" s="286">
        <f>IFERROR(INDEX('Green_rooibos initial weight'!$C$5:$C$1749,MATCH(J743, 'Green_rooibos initial weight'!$A$5:$A$1749,0)),"")</f>
        <v>2.1230000000000002</v>
      </c>
      <c r="L743" s="286">
        <f t="shared" si="45"/>
        <v>1.8732000000000002</v>
      </c>
      <c r="M743" s="291"/>
      <c r="N743" s="291"/>
      <c r="O743" s="286">
        <f>IF(IFERROR(INDEX('Both teabags AfterDry'!$D$3:$D$900,MATCH(J743,'Both teabags AfterDry'!$A$3:$A$900,0)),"")="","",(IFERROR(INDEX('Both teabags AfterDry'!$D$3:$D$900,MATCH(J743,'Both teabags AfterDry'!$A$3:$A$900,0)),"")))</f>
        <v>1.9097999999999999</v>
      </c>
      <c r="P743" s="286">
        <f t="shared" si="46"/>
        <v>1.7591999999999999</v>
      </c>
      <c r="Q743" s="291"/>
      <c r="R743" s="291"/>
      <c r="S743" s="287">
        <f>'Dry_Litterbag Placem_Collection'!E84</f>
        <v>42937</v>
      </c>
      <c r="T743" s="287">
        <f>IF('Dry_Litterbag Placem_Collection'!G84="","",'Dry_Litterbag Placem_Collection'!G84)</f>
        <v>43006</v>
      </c>
      <c r="U743" s="288">
        <f t="shared" si="44"/>
        <v>69</v>
      </c>
      <c r="V743" s="286">
        <f t="shared" si="47"/>
        <v>0.11400000000000032</v>
      </c>
      <c r="W743" s="286"/>
      <c r="X743" s="289">
        <f>IFERROR(INDEX(Rainfall_Dry!$O$2:$O$217,MATCH(B743, Rainfall_Dry!$A$2:$A$217,0)),"")</f>
        <v>12.563016860999999</v>
      </c>
      <c r="Y743" s="270">
        <v>38.691629007962128</v>
      </c>
      <c r="Z743" s="270">
        <v>26.81299763288143</v>
      </c>
      <c r="AA743" s="270">
        <v>34.495373359156439</v>
      </c>
      <c r="AB743" s="271" t="s">
        <v>2693</v>
      </c>
      <c r="AC743" s="270">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IFERROR(AVERAGE('Dry_Litterbag Placem_Collection'!O84,'Dry_Litterbag Placem_Collection'!R84),"")</f>
        <v>9.9499999999999993</v>
      </c>
      <c r="AI743" s="290">
        <f>IFERROR(AVERAGE('Dry_Litterbag Placem_Collection'!N84,'Dry_Litterbag Placem_Collection'!Q84),"")</f>
        <v>25.5</v>
      </c>
      <c r="AJ743" s="289">
        <f>INDEX(Coordinates!$B$2:$B$197,MATCH(G743,Coordinates!$J$2:$J$197,0))</f>
        <v>-3.2957230040000001</v>
      </c>
      <c r="AK743" s="289">
        <f>INDEX(Coordinates!$C$2:$C$197,MATCH(G743,Coordinates!$J$2:$J$197,0))</f>
        <v>34.852416990000002</v>
      </c>
      <c r="AL743" s="289" t="str">
        <f>IF(ISNUMBER(SEARCH("C", 'Dry_Litterbag Placem_Collection'!V84)),"YES","")</f>
        <v/>
      </c>
      <c r="AM743" s="289" t="str">
        <f>IF(ISNUMBER(SEARCH("H", 'Dry_Litterbag Placem_Collection'!V84)),"YES","")</f>
        <v/>
      </c>
      <c r="AN743" s="289" t="str">
        <f>IF(ISNUMBER(SEARCH("R", 'Dry_Litterbag Placem_Collection'!V84)),"YES","")</f>
        <v/>
      </c>
    </row>
    <row r="744" spans="1:40" ht="15" customHeight="1">
      <c r="A744" s="281" t="s">
        <v>2677</v>
      </c>
      <c r="B744" s="282">
        <f>'Dry_Litterbag Placem_Collection'!A85</f>
        <v>83</v>
      </c>
      <c r="C744" s="282" t="str">
        <f>'Dry_Litterbag Placem_Collection'!B85</f>
        <v>Maswa</v>
      </c>
      <c r="D744" s="282" t="s">
        <v>2677</v>
      </c>
      <c r="E744" s="282" t="s">
        <v>2679</v>
      </c>
      <c r="F744" s="282">
        <v>3</v>
      </c>
      <c r="G744" s="283" t="str">
        <f>'Dry_Litterbag Placem_Collection'!C85</f>
        <v>Dry_W3_T3</v>
      </c>
      <c r="H744" s="293" t="s">
        <v>3672</v>
      </c>
      <c r="I744" s="294" t="s">
        <v>298</v>
      </c>
      <c r="J744" s="282" t="str">
        <f>IF(ISBLANK('Dry_Litterbag Placem_Collection'!M85),"","R"&amp;""&amp;'Dry_Litterbag Placem_Collection'!M85)</f>
        <v>R614</v>
      </c>
      <c r="K744" s="286">
        <f>IFERROR(INDEX('Green_rooibos initial weight'!$C$5:$C$1749,MATCH(J744, 'Green_rooibos initial weight'!$A$5:$A$1749,0)),"")</f>
        <v>2.1459999999999999</v>
      </c>
      <c r="L744" s="286">
        <f t="shared" si="45"/>
        <v>1.8961999999999999</v>
      </c>
      <c r="M744" s="291"/>
      <c r="N744" s="291"/>
      <c r="O744" s="286">
        <f>IF(IFERROR(INDEX('Both teabags AfterDry'!$D$3:$D$900,MATCH(J744,'Both teabags AfterDry'!$A$3:$A$900,0)),"")="","",(IFERROR(INDEX('Both teabags AfterDry'!$D$3:$D$900,MATCH(J744,'Both teabags AfterDry'!$A$3:$A$900,0)),"")))</f>
        <v>1.9262999999999999</v>
      </c>
      <c r="P744" s="286">
        <f t="shared" si="46"/>
        <v>1.7756999999999998</v>
      </c>
      <c r="Q744" s="291"/>
      <c r="R744" s="291"/>
      <c r="S744" s="287">
        <f>'Dry_Litterbag Placem_Collection'!E85</f>
        <v>42937</v>
      </c>
      <c r="T744" s="287">
        <f>IF('Dry_Litterbag Placem_Collection'!G85="","",'Dry_Litterbag Placem_Collection'!G85)</f>
        <v>43006</v>
      </c>
      <c r="U744" s="288">
        <f t="shared" si="44"/>
        <v>69</v>
      </c>
      <c r="V744" s="286">
        <f t="shared" si="47"/>
        <v>0.12050000000000005</v>
      </c>
      <c r="W744" s="286"/>
      <c r="X744" s="289">
        <f>IFERROR(INDEX(Rainfall_Dry!$O$2:$O$217,MATCH(B744, Rainfall_Dry!$A$2:$A$217,0)),"")</f>
        <v>12.563016860999999</v>
      </c>
      <c r="Y744" s="270">
        <v>38.691629007962128</v>
      </c>
      <c r="Z744" s="270">
        <v>26.81299763288143</v>
      </c>
      <c r="AA744" s="270">
        <v>34.495373359156439</v>
      </c>
      <c r="AB744" s="271" t="s">
        <v>2693</v>
      </c>
      <c r="AC744" s="270">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IFERROR(AVERAGE('Dry_Litterbag Placem_Collection'!O85,'Dry_Litterbag Placem_Collection'!R85),"")</f>
        <v>10.050000000000001</v>
      </c>
      <c r="AI744" s="290">
        <f>IFERROR(AVERAGE('Dry_Litterbag Placem_Collection'!N85,'Dry_Litterbag Placem_Collection'!Q85),"")</f>
        <v>26.05</v>
      </c>
      <c r="AJ744" s="289">
        <f>INDEX(Coordinates!$B$2:$B$197,MATCH(G744,Coordinates!$J$2:$J$197,0))</f>
        <v>-3.2957430369999998</v>
      </c>
      <c r="AK744" s="289">
        <f>INDEX(Coordinates!$C$2:$C$197,MATCH(G744,Coordinates!$J$2:$J$197,0))</f>
        <v>34.852309030000001</v>
      </c>
      <c r="AL744" s="289" t="str">
        <f>IF(ISNUMBER(SEARCH("C", 'Dry_Litterbag Placem_Collection'!V85)),"YES","")</f>
        <v/>
      </c>
      <c r="AM744" s="289" t="str">
        <f>IF(ISNUMBER(SEARCH("H", 'Dry_Litterbag Placem_Collection'!V85)),"YES","")</f>
        <v/>
      </c>
      <c r="AN744" s="289" t="str">
        <f>IF(ISNUMBER(SEARCH("R", 'Dry_Litterbag Placem_Collection'!V85)),"YES","")</f>
        <v/>
      </c>
    </row>
    <row r="745" spans="1:40" ht="15" customHeight="1">
      <c r="A745" s="281" t="s">
        <v>2677</v>
      </c>
      <c r="B745" s="282">
        <f>'Dry_Litterbag Placem_Collection'!A86</f>
        <v>84</v>
      </c>
      <c r="C745" s="282" t="str">
        <f>'Dry_Litterbag Placem_Collection'!B86</f>
        <v>Maswa</v>
      </c>
      <c r="D745" s="282" t="s">
        <v>2677</v>
      </c>
      <c r="E745" s="282" t="s">
        <v>2679</v>
      </c>
      <c r="F745" s="282">
        <v>3</v>
      </c>
      <c r="G745" s="283" t="str">
        <f>'Dry_Litterbag Placem_Collection'!C86</f>
        <v>Dry_W3_T4</v>
      </c>
      <c r="H745" s="293" t="s">
        <v>3672</v>
      </c>
      <c r="I745" s="294" t="s">
        <v>298</v>
      </c>
      <c r="J745" s="282" t="str">
        <f>IF(ISBLANK('Dry_Litterbag Placem_Collection'!M86),"","R"&amp;""&amp;'Dry_Litterbag Placem_Collection'!M86)</f>
        <v>R720</v>
      </c>
      <c r="K745" s="286">
        <f>IFERROR(INDEX('Green_rooibos initial weight'!$C$5:$C$1749,MATCH(J745, 'Green_rooibos initial weight'!$A$5:$A$1749,0)),"")</f>
        <v>2.2080000000000002</v>
      </c>
      <c r="L745" s="286">
        <f t="shared" si="45"/>
        <v>1.9582000000000002</v>
      </c>
      <c r="M745" s="291"/>
      <c r="N745" s="291"/>
      <c r="O745" s="286">
        <f>IF(IFERROR(INDEX('Both teabags AfterDry'!$D$3:$D$900,MATCH(J745,'Both teabags AfterDry'!$A$3:$A$900,0)),"")="","",(IFERROR(INDEX('Both teabags AfterDry'!$D$3:$D$900,MATCH(J745,'Both teabags AfterDry'!$A$3:$A$900,0)),"")))</f>
        <v>1.9978</v>
      </c>
      <c r="P745" s="286">
        <f t="shared" si="46"/>
        <v>1.8472</v>
      </c>
      <c r="Q745" s="291"/>
      <c r="R745" s="291"/>
      <c r="S745" s="287">
        <f>'Dry_Litterbag Placem_Collection'!E86</f>
        <v>42937</v>
      </c>
      <c r="T745" s="287">
        <f>IF('Dry_Litterbag Placem_Collection'!G86="","",'Dry_Litterbag Placem_Collection'!G86)</f>
        <v>43006</v>
      </c>
      <c r="U745" s="288">
        <f t="shared" si="44"/>
        <v>69</v>
      </c>
      <c r="V745" s="286">
        <f t="shared" si="47"/>
        <v>0.11100000000000021</v>
      </c>
      <c r="W745" s="286"/>
      <c r="X745" s="289">
        <f>IFERROR(INDEX(Rainfall_Dry!$O$2:$O$217,MATCH(B745, Rainfall_Dry!$A$2:$A$217,0)),"")</f>
        <v>12.563016860999999</v>
      </c>
      <c r="Y745" s="270">
        <v>38.691629007962128</v>
      </c>
      <c r="Z745" s="270">
        <v>26.81299763288143</v>
      </c>
      <c r="AA745" s="270">
        <v>34.495373359156439</v>
      </c>
      <c r="AB745" s="271" t="s">
        <v>2693</v>
      </c>
      <c r="AC745" s="270">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IFERROR(AVERAGE('Dry_Litterbag Placem_Collection'!O86,'Dry_Litterbag Placem_Collection'!R86),"")</f>
        <v>10.15</v>
      </c>
      <c r="AI745" s="290">
        <f>IFERROR(AVERAGE('Dry_Litterbag Placem_Collection'!N86,'Dry_Litterbag Placem_Collection'!Q86),"")</f>
        <v>26.549999999999997</v>
      </c>
      <c r="AJ745" s="289">
        <f>INDEX(Coordinates!$B$2:$B$197,MATCH(G745,Coordinates!$J$2:$J$197,0))</f>
        <v>-3.295795005</v>
      </c>
      <c r="AK745" s="289">
        <f>INDEX(Coordinates!$C$2:$C$197,MATCH(G745,Coordinates!$J$2:$J$197,0))</f>
        <v>34.85232001</v>
      </c>
      <c r="AL745" s="289" t="str">
        <f>IF(ISNUMBER(SEARCH("C", 'Dry_Litterbag Placem_Collection'!V86)),"YES","")</f>
        <v/>
      </c>
      <c r="AM745" s="289" t="str">
        <f>IF(ISNUMBER(SEARCH("H", 'Dry_Litterbag Placem_Collection'!V86)),"YES","")</f>
        <v/>
      </c>
      <c r="AN745" s="289" t="str">
        <f>IF(ISNUMBER(SEARCH("R", 'Dry_Litterbag Placem_Collection'!V86)),"YES","")</f>
        <v/>
      </c>
    </row>
    <row r="746" spans="1:40" ht="15" customHeight="1">
      <c r="A746" s="281" t="s">
        <v>2677</v>
      </c>
      <c r="B746" s="282">
        <f>'Dry_Litterbag Placem_Collection'!A87</f>
        <v>85</v>
      </c>
      <c r="C746" s="282" t="str">
        <f>'Dry_Litterbag Placem_Collection'!B87</f>
        <v>Maswa</v>
      </c>
      <c r="D746" s="282" t="s">
        <v>2677</v>
      </c>
      <c r="E746" s="282" t="s">
        <v>2679</v>
      </c>
      <c r="F746" s="282">
        <v>3</v>
      </c>
      <c r="G746" s="283" t="str">
        <f>'Dry_Litterbag Placem_Collection'!C87</f>
        <v>Dry_W3_T5</v>
      </c>
      <c r="H746" s="293" t="s">
        <v>3672</v>
      </c>
      <c r="I746" s="294" t="s">
        <v>298</v>
      </c>
      <c r="J746" s="282" t="str">
        <f>IF(ISBLANK('Dry_Litterbag Placem_Collection'!M87),"","R"&amp;""&amp;'Dry_Litterbag Placem_Collection'!M87)</f>
        <v/>
      </c>
      <c r="K746" s="286" t="str">
        <f>IFERROR(INDEX('Green_rooibos initial weight'!$C$5:$C$1749,MATCH(J746, 'Green_rooibos initial weight'!$A$5:$A$1749,0)),"")</f>
        <v/>
      </c>
      <c r="L746" s="286" t="str">
        <f t="shared" si="45"/>
        <v/>
      </c>
      <c r="M746" s="291"/>
      <c r="N746" s="291"/>
      <c r="O746" s="286" t="str">
        <f>IF(IFERROR(INDEX('Both teabags AfterDry'!$D$3:$D$900,MATCH(J746,'Both teabags AfterDry'!$A$3:$A$900,0)),"")="","",(IFERROR(INDEX('Both teabags AfterDry'!$D$3:$D$900,MATCH(J746,'Both teabags AfterDry'!$A$3:$A$900,0)),"")))</f>
        <v/>
      </c>
      <c r="P746" s="286" t="str">
        <f t="shared" si="46"/>
        <v/>
      </c>
      <c r="Q746" s="291"/>
      <c r="R746" s="291"/>
      <c r="S746" s="287">
        <f>'Dry_Litterbag Placem_Collection'!E87</f>
        <v>0</v>
      </c>
      <c r="T746" s="287" t="str">
        <f>IF('Dry_Litterbag Placem_Collection'!G87="","",'Dry_Litterbag Placem_Collection'!G87)</f>
        <v/>
      </c>
      <c r="U746" s="288" t="str">
        <f t="shared" si="44"/>
        <v/>
      </c>
      <c r="V746" s="286" t="str">
        <f t="shared" si="47"/>
        <v/>
      </c>
      <c r="W746" s="286"/>
      <c r="X746" s="289" t="str">
        <f>IFERROR(INDEX(Rainfall_Dry!$O$2:$O$217,MATCH(B746, Rainfall_Dry!$A$2:$A$217,0)),"")</f>
        <v/>
      </c>
      <c r="Y746" s="270">
        <v>38.691629007962128</v>
      </c>
      <c r="Z746" s="270">
        <v>26.81299763288143</v>
      </c>
      <c r="AA746" s="270">
        <v>34.495373359156439</v>
      </c>
      <c r="AB746" s="271" t="s">
        <v>2693</v>
      </c>
      <c r="AC746" s="270">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t="str">
        <f>IFERROR(AVERAGE('Dry_Litterbag Placem_Collection'!O87,'Dry_Litterbag Placem_Collection'!R87),"")</f>
        <v/>
      </c>
      <c r="AI746" s="290" t="str">
        <f>IFERROR(AVERAGE('Dry_Litterbag Placem_Collection'!N87,'Dry_Litterbag Placem_Collection'!Q87),"")</f>
        <v/>
      </c>
      <c r="AJ746" s="289">
        <f>INDEX(Coordinates!$B$2:$B$197,MATCH(G746,Coordinates!$J$2:$J$197,0))</f>
        <v>-3.2957100119999998</v>
      </c>
      <c r="AK746" s="289">
        <f>INDEX(Coordinates!$C$2:$C$197,MATCH(G746,Coordinates!$J$2:$J$197,0))</f>
        <v>34.852283970000002</v>
      </c>
      <c r="AL746" s="289" t="str">
        <f>IF(ISNUMBER(SEARCH("C", 'Dry_Litterbag Placem_Collection'!V87)),"YES","")</f>
        <v/>
      </c>
      <c r="AM746" s="289" t="str">
        <f>IF(ISNUMBER(SEARCH("H", 'Dry_Litterbag Placem_Collection'!V87)),"YES","")</f>
        <v/>
      </c>
      <c r="AN746" s="289" t="str">
        <f>IF(ISNUMBER(SEARCH("R", 'Dry_Litterbag Placem_Collection'!V87)),"YES","")</f>
        <v/>
      </c>
    </row>
    <row r="747" spans="1:40" ht="15" customHeight="1">
      <c r="A747" s="281" t="s">
        <v>2677</v>
      </c>
      <c r="B747" s="282">
        <f>'Dry_Litterbag Placem_Collection'!A88</f>
        <v>86</v>
      </c>
      <c r="C747" s="282" t="str">
        <f>'Dry_Litterbag Placem_Collection'!B88</f>
        <v>Maswa</v>
      </c>
      <c r="D747" s="282" t="s">
        <v>2677</v>
      </c>
      <c r="E747" s="282" t="s">
        <v>2679</v>
      </c>
      <c r="F747" s="282">
        <v>3</v>
      </c>
      <c r="G747" s="283" t="str">
        <f>'Dry_Litterbag Placem_Collection'!C88</f>
        <v>Dry_W3_T6</v>
      </c>
      <c r="H747" s="293" t="s">
        <v>3672</v>
      </c>
      <c r="I747" s="294" t="s">
        <v>298</v>
      </c>
      <c r="J747" s="282" t="str">
        <f>IF(ISBLANK('Dry_Litterbag Placem_Collection'!M88),"","R"&amp;""&amp;'Dry_Litterbag Placem_Collection'!M88)</f>
        <v>R643</v>
      </c>
      <c r="K747" s="286">
        <f>IFERROR(INDEX('Green_rooibos initial weight'!$C$5:$C$1749,MATCH(J747, 'Green_rooibos initial weight'!$A$5:$A$1749,0)),"")</f>
        <v>2.1930000000000001</v>
      </c>
      <c r="L747" s="286">
        <f t="shared" si="45"/>
        <v>1.9432</v>
      </c>
      <c r="M747" s="291"/>
      <c r="N747" s="291"/>
      <c r="O747" s="286" t="str">
        <f>IF(IFERROR(INDEX('Both teabags AfterDry'!$D$3:$D$900,MATCH(J747,'Both teabags AfterDry'!$A$3:$A$900,0)),"")="","",(IFERROR(INDEX('Both teabags AfterDry'!$D$3:$D$900,MATCH(J747,'Both teabags AfterDry'!$A$3:$A$900,0)),"")))</f>
        <v/>
      </c>
      <c r="P747" s="286" t="str">
        <f t="shared" si="46"/>
        <v/>
      </c>
      <c r="Q747" s="291"/>
      <c r="R747" s="291"/>
      <c r="S747" s="287">
        <f>'Dry_Litterbag Placem_Collection'!E88</f>
        <v>42937</v>
      </c>
      <c r="T747" s="287">
        <f>IF('Dry_Litterbag Placem_Collection'!G88="","",'Dry_Litterbag Placem_Collection'!G88)</f>
        <v>43006</v>
      </c>
      <c r="U747" s="288">
        <f t="shared" si="44"/>
        <v>69</v>
      </c>
      <c r="V747" s="286" t="str">
        <f t="shared" si="47"/>
        <v/>
      </c>
      <c r="W747" s="286"/>
      <c r="X747" s="289">
        <f>IFERROR(INDEX(Rainfall_Dry!$O$2:$O$217,MATCH(B747, Rainfall_Dry!$A$2:$A$217,0)),"")</f>
        <v>12.563016860999999</v>
      </c>
      <c r="Y747" s="270">
        <v>38.691629007962128</v>
      </c>
      <c r="Z747" s="270">
        <v>26.81299763288143</v>
      </c>
      <c r="AA747" s="270">
        <v>34.495373359156439</v>
      </c>
      <c r="AB747" s="271" t="s">
        <v>2693</v>
      </c>
      <c r="AC747" s="270">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IFERROR(AVERAGE('Dry_Litterbag Placem_Collection'!O88,'Dry_Litterbag Placem_Collection'!R88),"")</f>
        <v>11.75</v>
      </c>
      <c r="AI747" s="290">
        <f>IFERROR(AVERAGE('Dry_Litterbag Placem_Collection'!N88,'Dry_Litterbag Placem_Collection'!Q88),"")</f>
        <v>26.9</v>
      </c>
      <c r="AJ747" s="289">
        <f>INDEX(Coordinates!$B$2:$B$197,MATCH(G747,Coordinates!$J$2:$J$197,0))</f>
        <v>-3.2956140399999998</v>
      </c>
      <c r="AK747" s="289">
        <f>INDEX(Coordinates!$C$2:$C$197,MATCH(G747,Coordinates!$J$2:$J$197,0))</f>
        <v>34.852137030000002</v>
      </c>
      <c r="AL747" s="289" t="str">
        <f>IF(ISNUMBER(SEARCH("C", 'Dry_Litterbag Placem_Collection'!V88)),"YES","")</f>
        <v/>
      </c>
      <c r="AM747" s="289" t="str">
        <f>IF(ISNUMBER(SEARCH("H", 'Dry_Litterbag Placem_Collection'!V88)),"YES","")</f>
        <v/>
      </c>
      <c r="AN747" s="289" t="str">
        <f>IF(ISNUMBER(SEARCH("R", 'Dry_Litterbag Placem_Collection'!V88)),"YES","")</f>
        <v/>
      </c>
    </row>
    <row r="748" spans="1:40" ht="15" customHeight="1">
      <c r="A748" s="281" t="s">
        <v>2677</v>
      </c>
      <c r="B748" s="282">
        <f>'Dry_Litterbag Placem_Collection'!A89</f>
        <v>87</v>
      </c>
      <c r="C748" s="282" t="str">
        <f>'Dry_Litterbag Placem_Collection'!B89</f>
        <v>Maswa</v>
      </c>
      <c r="D748" s="282" t="s">
        <v>2677</v>
      </c>
      <c r="E748" s="282" t="s">
        <v>2679</v>
      </c>
      <c r="F748" s="282">
        <v>3</v>
      </c>
      <c r="G748" s="283" t="str">
        <f>'Dry_Litterbag Placem_Collection'!C89</f>
        <v>Dry_W3_T7</v>
      </c>
      <c r="H748" s="293" t="s">
        <v>3672</v>
      </c>
      <c r="I748" s="294" t="s">
        <v>298</v>
      </c>
      <c r="J748" s="282" t="str">
        <f>IF(ISBLANK('Dry_Litterbag Placem_Collection'!M89),"","R"&amp;""&amp;'Dry_Litterbag Placem_Collection'!M89)</f>
        <v>R277</v>
      </c>
      <c r="K748" s="286">
        <f>IFERROR(INDEX('Green_rooibos initial weight'!$C$5:$C$1749,MATCH(J748, 'Green_rooibos initial weight'!$A$5:$A$1749,0)),"")</f>
        <v>2.1949999999999998</v>
      </c>
      <c r="L748" s="286">
        <f t="shared" si="45"/>
        <v>1.9451999999999998</v>
      </c>
      <c r="M748" s="291"/>
      <c r="N748" s="291"/>
      <c r="O748" s="286">
        <f>IF(IFERROR(INDEX('Both teabags AfterDry'!$D$3:$D$900,MATCH(J748,'Both teabags AfterDry'!$A$3:$A$900,0)),"")="","",(IFERROR(INDEX('Both teabags AfterDry'!$D$3:$D$900,MATCH(J748,'Both teabags AfterDry'!$A$3:$A$900,0)),"")))</f>
        <v>1.9473</v>
      </c>
      <c r="P748" s="286">
        <f t="shared" si="46"/>
        <v>1.7967</v>
      </c>
      <c r="Q748" s="291"/>
      <c r="R748" s="291"/>
      <c r="S748" s="287">
        <f>'Dry_Litterbag Placem_Collection'!E89</f>
        <v>42937</v>
      </c>
      <c r="T748" s="287">
        <f>IF('Dry_Litterbag Placem_Collection'!G89="","",'Dry_Litterbag Placem_Collection'!G89)</f>
        <v>43006</v>
      </c>
      <c r="U748" s="288">
        <f t="shared" si="44"/>
        <v>69</v>
      </c>
      <c r="V748" s="286">
        <f t="shared" si="47"/>
        <v>0.14849999999999985</v>
      </c>
      <c r="W748" s="286"/>
      <c r="X748" s="289">
        <f>IFERROR(INDEX(Rainfall_Dry!$O$2:$O$217,MATCH(B748, Rainfall_Dry!$A$2:$A$217,0)),"")</f>
        <v>12.563016860999999</v>
      </c>
      <c r="Y748" s="270">
        <v>38.691629007962128</v>
      </c>
      <c r="Z748" s="270">
        <v>26.81299763288143</v>
      </c>
      <c r="AA748" s="270">
        <v>34.495373359156439</v>
      </c>
      <c r="AB748" s="271" t="s">
        <v>2693</v>
      </c>
      <c r="AC748" s="270">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IFERROR(AVERAGE('Dry_Litterbag Placem_Collection'!O89,'Dry_Litterbag Placem_Collection'!R89),"")</f>
        <v>10.65</v>
      </c>
      <c r="AI748" s="290">
        <f>IFERROR(AVERAGE('Dry_Litterbag Placem_Collection'!N89,'Dry_Litterbag Placem_Collection'!Q89),"")</f>
        <v>24.3</v>
      </c>
      <c r="AJ748" s="289">
        <f>INDEX(Coordinates!$B$2:$B$197,MATCH(G748,Coordinates!$J$2:$J$197,0))</f>
        <v>-3.295904975</v>
      </c>
      <c r="AK748" s="289">
        <f>INDEX(Coordinates!$C$2:$C$197,MATCH(G748,Coordinates!$J$2:$J$197,0))</f>
        <v>34.852136029999997</v>
      </c>
      <c r="AL748" s="289" t="str">
        <f>IF(ISNUMBER(SEARCH("C", 'Dry_Litterbag Placem_Collection'!V89)),"YES","")</f>
        <v/>
      </c>
      <c r="AM748" s="289" t="str">
        <f>IF(ISNUMBER(SEARCH("H", 'Dry_Litterbag Placem_Collection'!V89)),"YES","")</f>
        <v/>
      </c>
      <c r="AN748" s="289" t="str">
        <f>IF(ISNUMBER(SEARCH("R", 'Dry_Litterbag Placem_Collection'!V89)),"YES","")</f>
        <v/>
      </c>
    </row>
    <row r="749" spans="1:40" ht="15" customHeight="1">
      <c r="A749" s="281" t="s">
        <v>2677</v>
      </c>
      <c r="B749" s="282">
        <f>'Dry_Litterbag Placem_Collection'!A90</f>
        <v>88</v>
      </c>
      <c r="C749" s="282" t="str">
        <f>'Dry_Litterbag Placem_Collection'!B90</f>
        <v>Maswa</v>
      </c>
      <c r="D749" s="282" t="s">
        <v>2677</v>
      </c>
      <c r="E749" s="282" t="s">
        <v>2679</v>
      </c>
      <c r="F749" s="282">
        <v>3</v>
      </c>
      <c r="G749" s="283" t="str">
        <f>'Dry_Litterbag Placem_Collection'!C90</f>
        <v>Dry_W3_T8</v>
      </c>
      <c r="H749" s="293" t="s">
        <v>3672</v>
      </c>
      <c r="I749" s="294" t="s">
        <v>298</v>
      </c>
      <c r="J749" s="282" t="str">
        <f>IF(ISBLANK('Dry_Litterbag Placem_Collection'!M90),"","R"&amp;""&amp;'Dry_Litterbag Placem_Collection'!M90)</f>
        <v>R197</v>
      </c>
      <c r="K749" s="286">
        <f>IFERROR(INDEX('Green_rooibos initial weight'!$C$5:$C$1749,MATCH(J749, 'Green_rooibos initial weight'!$A$5:$A$1749,0)),"")</f>
        <v>2.2330000000000001</v>
      </c>
      <c r="L749" s="286">
        <f t="shared" si="45"/>
        <v>1.9832000000000001</v>
      </c>
      <c r="M749" s="291"/>
      <c r="N749" s="291"/>
      <c r="O749" s="286">
        <f>IF(IFERROR(INDEX('Both teabags AfterDry'!$D$3:$D$900,MATCH(J749,'Both teabags AfterDry'!$A$3:$A$900,0)),"")="","",(IFERROR(INDEX('Both teabags AfterDry'!$D$3:$D$900,MATCH(J749,'Both teabags AfterDry'!$A$3:$A$900,0)),"")))</f>
        <v>1.9945999999999999</v>
      </c>
      <c r="P749" s="286">
        <f t="shared" si="46"/>
        <v>1.8439999999999999</v>
      </c>
      <c r="Q749" s="291"/>
      <c r="R749" s="291"/>
      <c r="S749" s="287">
        <f>'Dry_Litterbag Placem_Collection'!E90</f>
        <v>42937</v>
      </c>
      <c r="T749" s="287">
        <f>IF('Dry_Litterbag Placem_Collection'!G90="","",'Dry_Litterbag Placem_Collection'!G90)</f>
        <v>43006</v>
      </c>
      <c r="U749" s="288">
        <f t="shared" si="44"/>
        <v>69</v>
      </c>
      <c r="V749" s="286">
        <f t="shared" si="47"/>
        <v>0.13920000000000021</v>
      </c>
      <c r="W749" s="286"/>
      <c r="X749" s="289">
        <f>IFERROR(INDEX(Rainfall_Dry!$O$2:$O$217,MATCH(B749, Rainfall_Dry!$A$2:$A$217,0)),"")</f>
        <v>12.563016860999999</v>
      </c>
      <c r="Y749" s="270">
        <v>38.691629007962128</v>
      </c>
      <c r="Z749" s="270">
        <v>26.81299763288143</v>
      </c>
      <c r="AA749" s="270">
        <v>34.495373359156439</v>
      </c>
      <c r="AB749" s="271" t="s">
        <v>2693</v>
      </c>
      <c r="AC749" s="270">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IFERROR(AVERAGE('Dry_Litterbag Placem_Collection'!O90,'Dry_Litterbag Placem_Collection'!R90),"")</f>
        <v>11.7</v>
      </c>
      <c r="AI749" s="290">
        <f>IFERROR(AVERAGE('Dry_Litterbag Placem_Collection'!N90,'Dry_Litterbag Placem_Collection'!Q90),"")</f>
        <v>26.049999999999997</v>
      </c>
      <c r="AJ749" s="289">
        <f>INDEX(Coordinates!$B$2:$B$197,MATCH(G749,Coordinates!$J$2:$J$197,0))</f>
        <v>-3.2959530039999998</v>
      </c>
      <c r="AK749" s="289">
        <f>INDEX(Coordinates!$C$2:$C$197,MATCH(G749,Coordinates!$J$2:$J$197,0))</f>
        <v>34.85242504</v>
      </c>
      <c r="AL749" s="289" t="str">
        <f>IF(ISNUMBER(SEARCH("C", 'Dry_Litterbag Placem_Collection'!V90)),"YES","")</f>
        <v/>
      </c>
      <c r="AM749" s="289" t="str">
        <f>IF(ISNUMBER(SEARCH("H", 'Dry_Litterbag Placem_Collection'!V90)),"YES","")</f>
        <v/>
      </c>
      <c r="AN749" s="289" t="str">
        <f>IF(ISNUMBER(SEARCH("R", 'Dry_Litterbag Placem_Collection'!V90)),"YES","")</f>
        <v/>
      </c>
    </row>
    <row r="750" spans="1:40" ht="15" customHeight="1">
      <c r="A750" s="281" t="s">
        <v>2677</v>
      </c>
      <c r="B750" s="282">
        <f>'Dry_Litterbag Placem_Collection'!A91</f>
        <v>89</v>
      </c>
      <c r="C750" s="282" t="str">
        <f>'Dry_Litterbag Placem_Collection'!B91</f>
        <v>Maswa</v>
      </c>
      <c r="D750" s="282" t="s">
        <v>2677</v>
      </c>
      <c r="E750" s="282" t="s">
        <v>2679</v>
      </c>
      <c r="F750" s="282">
        <v>4</v>
      </c>
      <c r="G750" s="283" t="str">
        <f>'Dry_Litterbag Placem_Collection'!C91</f>
        <v>Dry_W4_T1</v>
      </c>
      <c r="H750" s="293" t="s">
        <v>3672</v>
      </c>
      <c r="I750" s="294" t="s">
        <v>298</v>
      </c>
      <c r="J750" s="282" t="str">
        <f>IF(ISBLANK('Dry_Litterbag Placem_Collection'!M91),"","R"&amp;""&amp;'Dry_Litterbag Placem_Collection'!M91)</f>
        <v>R601</v>
      </c>
      <c r="K750" s="286">
        <f>IFERROR(INDEX('Green_rooibos initial weight'!$C$5:$C$1749,MATCH(J750, 'Green_rooibos initial weight'!$A$5:$A$1749,0)),"")</f>
        <v>2.198</v>
      </c>
      <c r="L750" s="286">
        <f t="shared" si="45"/>
        <v>1.9481999999999999</v>
      </c>
      <c r="M750" s="291"/>
      <c r="N750" s="291"/>
      <c r="O750" s="286">
        <f>IF(IFERROR(INDEX('Both teabags AfterDry'!$D$3:$D$900,MATCH(J750,'Both teabags AfterDry'!$A$3:$A$900,0)),"")="","",(IFERROR(INDEX('Both teabags AfterDry'!$D$3:$D$900,MATCH(J750,'Both teabags AfterDry'!$A$3:$A$900,0)),"")))</f>
        <v>1.9592000000000001</v>
      </c>
      <c r="P750" s="286">
        <f t="shared" si="46"/>
        <v>1.8086</v>
      </c>
      <c r="Q750" s="291"/>
      <c r="R750" s="291"/>
      <c r="S750" s="287">
        <f>'Dry_Litterbag Placem_Collection'!E91</f>
        <v>42937</v>
      </c>
      <c r="T750" s="287">
        <f>IF('Dry_Litterbag Placem_Collection'!G91="","",'Dry_Litterbag Placem_Collection'!G91)</f>
        <v>43006</v>
      </c>
      <c r="U750" s="288">
        <f t="shared" si="44"/>
        <v>69</v>
      </c>
      <c r="V750" s="286">
        <f t="shared" si="47"/>
        <v>0.13959999999999995</v>
      </c>
      <c r="W750" s="286"/>
      <c r="X750" s="289">
        <f>IFERROR(INDEX(Rainfall_Dry!$O$2:$O$217,MATCH(B750, Rainfall_Dry!$A$2:$A$217,0)),"")</f>
        <v>12.563016860999999</v>
      </c>
      <c r="Y750" s="270">
        <v>28.145762029394</v>
      </c>
      <c r="Z750" s="270">
        <v>25.085564727199518</v>
      </c>
      <c r="AA750" s="270">
        <v>46.768673243406489</v>
      </c>
      <c r="AB750" s="271" t="s">
        <v>2688</v>
      </c>
      <c r="AC750" s="270">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IFERROR(AVERAGE('Dry_Litterbag Placem_Collection'!O91,'Dry_Litterbag Placem_Collection'!R91),"")</f>
        <v>10.5</v>
      </c>
      <c r="AI750" s="290">
        <f>IFERROR(AVERAGE('Dry_Litterbag Placem_Collection'!N91,'Dry_Litterbag Placem_Collection'!Q91),"")</f>
        <v>26.6</v>
      </c>
      <c r="AJ750" s="289">
        <f>INDEX(Coordinates!$B$2:$B$197,MATCH(G750,Coordinates!$J$2:$J$197,0))</f>
        <v>-3.2966709980000002</v>
      </c>
      <c r="AK750" s="289">
        <f>INDEX(Coordinates!$C$2:$C$197,MATCH(G750,Coordinates!$J$2:$J$197,0))</f>
        <v>34.854407019999996</v>
      </c>
      <c r="AL750" s="289" t="str">
        <f>IF(ISNUMBER(SEARCH("C", 'Dry_Litterbag Placem_Collection'!V91)),"YES","")</f>
        <v/>
      </c>
      <c r="AM750" s="289" t="str">
        <f>IF(ISNUMBER(SEARCH("H", 'Dry_Litterbag Placem_Collection'!V91)),"YES","")</f>
        <v/>
      </c>
      <c r="AN750" s="289" t="str">
        <f>IF(ISNUMBER(SEARCH("R", 'Dry_Litterbag Placem_Collection'!V91)),"YES","")</f>
        <v/>
      </c>
    </row>
    <row r="751" spans="1:40" ht="15" customHeight="1">
      <c r="A751" s="281" t="s">
        <v>2677</v>
      </c>
      <c r="B751" s="282">
        <f>'Dry_Litterbag Placem_Collection'!A92</f>
        <v>90</v>
      </c>
      <c r="C751" s="282" t="str">
        <f>'Dry_Litterbag Placem_Collection'!B92</f>
        <v>Maswa</v>
      </c>
      <c r="D751" s="282" t="s">
        <v>2677</v>
      </c>
      <c r="E751" s="282" t="s">
        <v>2679</v>
      </c>
      <c r="F751" s="282">
        <v>4</v>
      </c>
      <c r="G751" s="283" t="str">
        <f>'Dry_Litterbag Placem_Collection'!C92</f>
        <v>Dry_W4_T2</v>
      </c>
      <c r="H751" s="293" t="s">
        <v>3672</v>
      </c>
      <c r="I751" s="294" t="s">
        <v>298</v>
      </c>
      <c r="J751" s="282" t="str">
        <f>IF(ISBLANK('Dry_Litterbag Placem_Collection'!M92),"","R"&amp;""&amp;'Dry_Litterbag Placem_Collection'!M92)</f>
        <v>R220</v>
      </c>
      <c r="K751" s="286">
        <f>IFERROR(INDEX('Green_rooibos initial weight'!$C$5:$C$1749,MATCH(J751, 'Green_rooibos initial weight'!$A$5:$A$1749,0)),"")</f>
        <v>2.2269999999999999</v>
      </c>
      <c r="L751" s="286">
        <f t="shared" si="45"/>
        <v>1.9771999999999998</v>
      </c>
      <c r="M751" s="291"/>
      <c r="N751" s="291"/>
      <c r="O751" s="286" t="str">
        <f>IF(IFERROR(INDEX('Both teabags AfterDry'!$D$3:$D$900,MATCH(J751,'Both teabags AfterDry'!$A$3:$A$900,0)),"")="","",(IFERROR(INDEX('Both teabags AfterDry'!$D$3:$D$900,MATCH(J751,'Both teabags AfterDry'!$A$3:$A$900,0)),"")))</f>
        <v/>
      </c>
      <c r="P751" s="286" t="str">
        <f t="shared" si="46"/>
        <v/>
      </c>
      <c r="Q751" s="291"/>
      <c r="R751" s="291"/>
      <c r="S751" s="287">
        <f>'Dry_Litterbag Placem_Collection'!E92</f>
        <v>42937</v>
      </c>
      <c r="T751" s="287">
        <f>IF('Dry_Litterbag Placem_Collection'!G92="","",'Dry_Litterbag Placem_Collection'!G92)</f>
        <v>43006</v>
      </c>
      <c r="U751" s="288">
        <f t="shared" si="44"/>
        <v>69</v>
      </c>
      <c r="V751" s="286" t="str">
        <f t="shared" si="47"/>
        <v/>
      </c>
      <c r="W751" s="286"/>
      <c r="X751" s="289">
        <f>IFERROR(INDEX(Rainfall_Dry!$O$2:$O$217,MATCH(B751, Rainfall_Dry!$A$2:$A$217,0)),"")</f>
        <v>12.563016860999999</v>
      </c>
      <c r="Y751" s="270">
        <v>28.145762029394</v>
      </c>
      <c r="Z751" s="270">
        <v>25.085564727199518</v>
      </c>
      <c r="AA751" s="270">
        <v>46.768673243406489</v>
      </c>
      <c r="AB751" s="271" t="s">
        <v>2688</v>
      </c>
      <c r="AC751" s="270">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IFERROR(AVERAGE('Dry_Litterbag Placem_Collection'!O92,'Dry_Litterbag Placem_Collection'!R92),"")</f>
        <v>9.85</v>
      </c>
      <c r="AI751" s="290">
        <f>IFERROR(AVERAGE('Dry_Litterbag Placem_Collection'!N92,'Dry_Litterbag Placem_Collection'!Q92),"")</f>
        <v>26.45</v>
      </c>
      <c r="AJ751" s="289">
        <f>INDEX(Coordinates!$B$2:$B$197,MATCH(G751,Coordinates!$J$2:$J$197,0))</f>
        <v>-3.2966860009999999</v>
      </c>
      <c r="AK751" s="289">
        <f>INDEX(Coordinates!$C$2:$C$197,MATCH(G751,Coordinates!$J$2:$J$197,0))</f>
        <v>34.854371989999997</v>
      </c>
      <c r="AL751" s="289" t="str">
        <f>IF(ISNUMBER(SEARCH("C", 'Dry_Litterbag Placem_Collection'!V92)),"YES","")</f>
        <v/>
      </c>
      <c r="AM751" s="289" t="str">
        <f>IF(ISNUMBER(SEARCH("H", 'Dry_Litterbag Placem_Collection'!V92)),"YES","")</f>
        <v/>
      </c>
      <c r="AN751" s="289" t="str">
        <f>IF(ISNUMBER(SEARCH("R", 'Dry_Litterbag Placem_Collection'!V92)),"YES","")</f>
        <v/>
      </c>
    </row>
    <row r="752" spans="1:40" ht="15" customHeight="1">
      <c r="A752" s="281" t="s">
        <v>2677</v>
      </c>
      <c r="B752" s="282">
        <f>'Dry_Litterbag Placem_Collection'!A93</f>
        <v>91</v>
      </c>
      <c r="C752" s="282" t="str">
        <f>'Dry_Litterbag Placem_Collection'!B93</f>
        <v>Maswa</v>
      </c>
      <c r="D752" s="282" t="s">
        <v>2677</v>
      </c>
      <c r="E752" s="282" t="s">
        <v>2679</v>
      </c>
      <c r="F752" s="282">
        <v>4</v>
      </c>
      <c r="G752" s="283" t="str">
        <f>'Dry_Litterbag Placem_Collection'!C93</f>
        <v>Dry_W4_T3</v>
      </c>
      <c r="H752" s="293" t="s">
        <v>3672</v>
      </c>
      <c r="I752" s="294" t="s">
        <v>298</v>
      </c>
      <c r="J752" s="282" t="str">
        <f>IF(ISBLANK('Dry_Litterbag Placem_Collection'!M93),"","R"&amp;""&amp;'Dry_Litterbag Placem_Collection'!M93)</f>
        <v>R659</v>
      </c>
      <c r="K752" s="286">
        <f>IFERROR(INDEX('Green_rooibos initial weight'!$C$5:$C$1749,MATCH(J752, 'Green_rooibos initial weight'!$A$5:$A$1749,0)),"")</f>
        <v>2.2349999999999999</v>
      </c>
      <c r="L752" s="286">
        <f t="shared" si="45"/>
        <v>1.9851999999999999</v>
      </c>
      <c r="M752" s="291"/>
      <c r="N752" s="291"/>
      <c r="O752" s="286">
        <f>IF(IFERROR(INDEX('Both teabags AfterDry'!$D$3:$D$900,MATCH(J752,'Both teabags AfterDry'!$A$3:$A$900,0)),"")="","",(IFERROR(INDEX('Both teabags AfterDry'!$D$3:$D$900,MATCH(J752,'Both teabags AfterDry'!$A$3:$A$900,0)),"")))</f>
        <v>2.0495999999999999</v>
      </c>
      <c r="P752" s="286">
        <f t="shared" si="46"/>
        <v>1.8989999999999998</v>
      </c>
      <c r="Q752" s="291"/>
      <c r="R752" s="291"/>
      <c r="S752" s="287">
        <f>'Dry_Litterbag Placem_Collection'!E93</f>
        <v>42937</v>
      </c>
      <c r="T752" s="287">
        <f>IF('Dry_Litterbag Placem_Collection'!G93="","",'Dry_Litterbag Placem_Collection'!G93)</f>
        <v>43006</v>
      </c>
      <c r="U752" s="288">
        <f t="shared" si="44"/>
        <v>69</v>
      </c>
      <c r="V752" s="286">
        <f t="shared" si="47"/>
        <v>8.6200000000000054E-2</v>
      </c>
      <c r="W752" s="286"/>
      <c r="X752" s="289">
        <f>IFERROR(INDEX(Rainfall_Dry!$O$2:$O$217,MATCH(B752, Rainfall_Dry!$A$2:$A$217,0)),"")</f>
        <v>12.563016860999999</v>
      </c>
      <c r="Y752" s="270">
        <v>28.145762029394</v>
      </c>
      <c r="Z752" s="270">
        <v>25.085564727199518</v>
      </c>
      <c r="AA752" s="270">
        <v>46.768673243406489</v>
      </c>
      <c r="AB752" s="271" t="s">
        <v>2688</v>
      </c>
      <c r="AC752" s="270">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IFERROR(AVERAGE('Dry_Litterbag Placem_Collection'!O93,'Dry_Litterbag Placem_Collection'!R93),"")</f>
        <v>10.95</v>
      </c>
      <c r="AI752" s="290">
        <f>IFERROR(AVERAGE('Dry_Litterbag Placem_Collection'!N93,'Dry_Litterbag Placem_Collection'!Q93),"")</f>
        <v>25.95</v>
      </c>
      <c r="AJ752" s="289">
        <f>INDEX(Coordinates!$B$2:$B$197,MATCH(G752,Coordinates!$J$2:$J$197,0))</f>
        <v>-3.2966180239999998</v>
      </c>
      <c r="AK752" s="289">
        <f>INDEX(Coordinates!$C$2:$C$197,MATCH(G752,Coordinates!$J$2:$J$197,0))</f>
        <v>34.854464020000002</v>
      </c>
      <c r="AL752" s="289" t="str">
        <f>IF(ISNUMBER(SEARCH("C", 'Dry_Litterbag Placem_Collection'!V93)),"YES","")</f>
        <v/>
      </c>
      <c r="AM752" s="289" t="str">
        <f>IF(ISNUMBER(SEARCH("H", 'Dry_Litterbag Placem_Collection'!V93)),"YES","")</f>
        <v/>
      </c>
      <c r="AN752" s="289" t="str">
        <f>IF(ISNUMBER(SEARCH("R", 'Dry_Litterbag Placem_Collection'!V93)),"YES","")</f>
        <v/>
      </c>
    </row>
    <row r="753" spans="1:40" ht="15" customHeight="1">
      <c r="A753" s="281" t="s">
        <v>2677</v>
      </c>
      <c r="B753" s="282">
        <f>'Dry_Litterbag Placem_Collection'!A94</f>
        <v>92</v>
      </c>
      <c r="C753" s="282" t="str">
        <f>'Dry_Litterbag Placem_Collection'!B94</f>
        <v>Maswa</v>
      </c>
      <c r="D753" s="282" t="s">
        <v>2677</v>
      </c>
      <c r="E753" s="282" t="s">
        <v>2679</v>
      </c>
      <c r="F753" s="282">
        <v>4</v>
      </c>
      <c r="G753" s="283" t="str">
        <f>'Dry_Litterbag Placem_Collection'!C94</f>
        <v>Dry_W4_T4</v>
      </c>
      <c r="H753" s="293" t="s">
        <v>3672</v>
      </c>
      <c r="I753" s="294" t="s">
        <v>298</v>
      </c>
      <c r="J753" s="282" t="str">
        <f>IF(ISBLANK('Dry_Litterbag Placem_Collection'!M94),"","R"&amp;""&amp;'Dry_Litterbag Placem_Collection'!M94)</f>
        <v>R619</v>
      </c>
      <c r="K753" s="286">
        <f>IFERROR(INDEX('Green_rooibos initial weight'!$C$5:$C$1749,MATCH(J753, 'Green_rooibos initial weight'!$A$5:$A$1749,0)),"")</f>
        <v>2.1480000000000001</v>
      </c>
      <c r="L753" s="286">
        <f t="shared" si="45"/>
        <v>1.8982000000000001</v>
      </c>
      <c r="M753" s="291"/>
      <c r="N753" s="291"/>
      <c r="O753" s="286">
        <f>IF(IFERROR(INDEX('Both teabags AfterDry'!$D$3:$D$900,MATCH(J753,'Both teabags AfterDry'!$A$3:$A$900,0)),"")="","",(IFERROR(INDEX('Both teabags AfterDry'!$D$3:$D$900,MATCH(J753,'Both teabags AfterDry'!$A$3:$A$900,0)),"")))</f>
        <v>1.9713000000000001</v>
      </c>
      <c r="P753" s="286">
        <f t="shared" si="46"/>
        <v>1.8207</v>
      </c>
      <c r="Q753" s="291"/>
      <c r="R753" s="291"/>
      <c r="S753" s="287">
        <f>'Dry_Litterbag Placem_Collection'!E94</f>
        <v>42937</v>
      </c>
      <c r="T753" s="287">
        <f>IF('Dry_Litterbag Placem_Collection'!G94="","",'Dry_Litterbag Placem_Collection'!G94)</f>
        <v>43006</v>
      </c>
      <c r="U753" s="288">
        <f t="shared" si="44"/>
        <v>69</v>
      </c>
      <c r="V753" s="286">
        <f t="shared" si="47"/>
        <v>7.7500000000000124E-2</v>
      </c>
      <c r="W753" s="286"/>
      <c r="X753" s="289">
        <f>IFERROR(INDEX(Rainfall_Dry!$O$2:$O$217,MATCH(B753, Rainfall_Dry!$A$2:$A$217,0)),"")</f>
        <v>12.563016860999999</v>
      </c>
      <c r="Y753" s="270">
        <v>28.145762029394</v>
      </c>
      <c r="Z753" s="270">
        <v>25.085564727199518</v>
      </c>
      <c r="AA753" s="270">
        <v>46.768673243406489</v>
      </c>
      <c r="AB753" s="271" t="s">
        <v>2688</v>
      </c>
      <c r="AC753" s="270">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IFERROR(AVERAGE('Dry_Litterbag Placem_Collection'!O94,'Dry_Litterbag Placem_Collection'!R94),"")</f>
        <v>10.25</v>
      </c>
      <c r="AI753" s="290">
        <f>IFERROR(AVERAGE('Dry_Litterbag Placem_Collection'!N94,'Dry_Litterbag Placem_Collection'!Q94),"")</f>
        <v>26</v>
      </c>
      <c r="AJ753" s="289">
        <f>INDEX(Coordinates!$B$2:$B$197,MATCH(G753,Coordinates!$J$2:$J$197,0))</f>
        <v>-3.2965539860000002</v>
      </c>
      <c r="AK753" s="289">
        <f>INDEX(Coordinates!$C$2:$C$197,MATCH(G753,Coordinates!$J$2:$J$197,0))</f>
        <v>34.854455969999997</v>
      </c>
      <c r="AL753" s="289" t="str">
        <f>IF(ISNUMBER(SEARCH("C", 'Dry_Litterbag Placem_Collection'!V94)),"YES","")</f>
        <v/>
      </c>
      <c r="AM753" s="289" t="str">
        <f>IF(ISNUMBER(SEARCH("H", 'Dry_Litterbag Placem_Collection'!V94)),"YES","")</f>
        <v/>
      </c>
      <c r="AN753" s="289" t="str">
        <f>IF(ISNUMBER(SEARCH("R", 'Dry_Litterbag Placem_Collection'!V94)),"YES","")</f>
        <v/>
      </c>
    </row>
    <row r="754" spans="1:40" ht="15" customHeight="1">
      <c r="A754" s="281" t="s">
        <v>2677</v>
      </c>
      <c r="B754" s="282">
        <f>'Dry_Litterbag Placem_Collection'!A95</f>
        <v>93</v>
      </c>
      <c r="C754" s="282" t="str">
        <f>'Dry_Litterbag Placem_Collection'!B95</f>
        <v>Maswa</v>
      </c>
      <c r="D754" s="282" t="s">
        <v>2677</v>
      </c>
      <c r="E754" s="282" t="s">
        <v>2679</v>
      </c>
      <c r="F754" s="282">
        <v>4</v>
      </c>
      <c r="G754" s="283" t="str">
        <f>'Dry_Litterbag Placem_Collection'!C95</f>
        <v>Dry_W4_T5</v>
      </c>
      <c r="H754" s="293" t="s">
        <v>3672</v>
      </c>
      <c r="I754" s="294" t="s">
        <v>298</v>
      </c>
      <c r="J754" s="282" t="str">
        <f>IF(ISBLANK('Dry_Litterbag Placem_Collection'!M95),"","R"&amp;""&amp;'Dry_Litterbag Placem_Collection'!M95)</f>
        <v>R106</v>
      </c>
      <c r="K754" s="286">
        <f>IFERROR(INDEX('Green_rooibos initial weight'!$C$5:$C$1749,MATCH(J754, 'Green_rooibos initial weight'!$A$5:$A$1749,0)),"")</f>
        <v>2.2330000000000001</v>
      </c>
      <c r="L754" s="286">
        <f t="shared" si="45"/>
        <v>1.9832000000000001</v>
      </c>
      <c r="M754" s="291"/>
      <c r="N754" s="291"/>
      <c r="O754" s="286">
        <f>IF(IFERROR(INDEX('Both teabags AfterDry'!$D$3:$D$900,MATCH(J754,'Both teabags AfterDry'!$A$3:$A$900,0)),"")="","",(IFERROR(INDEX('Both teabags AfterDry'!$D$3:$D$900,MATCH(J754,'Both teabags AfterDry'!$A$3:$A$900,0)),"")))</f>
        <v>2.0352999999999999</v>
      </c>
      <c r="P754" s="286">
        <f t="shared" si="46"/>
        <v>1.8846999999999998</v>
      </c>
      <c r="Q754" s="291"/>
      <c r="R754" s="291"/>
      <c r="S754" s="287">
        <f>'Dry_Litterbag Placem_Collection'!E95</f>
        <v>42937</v>
      </c>
      <c r="T754" s="287">
        <f>IF('Dry_Litterbag Placem_Collection'!G95="","",'Dry_Litterbag Placem_Collection'!G95)</f>
        <v>43006</v>
      </c>
      <c r="U754" s="288">
        <f t="shared" si="44"/>
        <v>69</v>
      </c>
      <c r="V754" s="286">
        <f t="shared" si="47"/>
        <v>9.8500000000000254E-2</v>
      </c>
      <c r="W754" s="286"/>
      <c r="X754" s="289">
        <f>IFERROR(INDEX(Rainfall_Dry!$O$2:$O$217,MATCH(B754, Rainfall_Dry!$A$2:$A$217,0)),"")</f>
        <v>12.563016860999999</v>
      </c>
      <c r="Y754" s="270">
        <v>28.145762029394</v>
      </c>
      <c r="Z754" s="270">
        <v>25.085564727199518</v>
      </c>
      <c r="AA754" s="270">
        <v>46.768673243406489</v>
      </c>
      <c r="AB754" s="271" t="s">
        <v>2688</v>
      </c>
      <c r="AC754" s="270">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IFERROR(AVERAGE('Dry_Litterbag Placem_Collection'!O95,'Dry_Litterbag Placem_Collection'!R95),"")</f>
        <v>10.45</v>
      </c>
      <c r="AI754" s="290">
        <f>IFERROR(AVERAGE('Dry_Litterbag Placem_Collection'!N95,'Dry_Litterbag Placem_Collection'!Q95),"")</f>
        <v>26.4</v>
      </c>
      <c r="AJ754" s="289">
        <f>INDEX(Coordinates!$B$2:$B$197,MATCH(G754,Coordinates!$J$2:$J$197,0))</f>
        <v>-3.2964789680000002</v>
      </c>
      <c r="AK754" s="289">
        <f>INDEX(Coordinates!$C$2:$C$197,MATCH(G754,Coordinates!$J$2:$J$197,0))</f>
        <v>34.854331000000002</v>
      </c>
      <c r="AL754" s="289" t="str">
        <f>IF(ISNUMBER(SEARCH("C", 'Dry_Litterbag Placem_Collection'!V95)),"YES","")</f>
        <v/>
      </c>
      <c r="AM754" s="289" t="str">
        <f>IF(ISNUMBER(SEARCH("H", 'Dry_Litterbag Placem_Collection'!V95)),"YES","")</f>
        <v/>
      </c>
      <c r="AN754" s="289" t="str">
        <f>IF(ISNUMBER(SEARCH("R", 'Dry_Litterbag Placem_Collection'!V95)),"YES","")</f>
        <v/>
      </c>
    </row>
    <row r="755" spans="1:40" ht="15" customHeight="1">
      <c r="A755" s="281" t="s">
        <v>2677</v>
      </c>
      <c r="B755" s="282">
        <f>'Dry_Litterbag Placem_Collection'!A96</f>
        <v>94</v>
      </c>
      <c r="C755" s="282" t="str">
        <f>'Dry_Litterbag Placem_Collection'!B96</f>
        <v>Maswa</v>
      </c>
      <c r="D755" s="282" t="s">
        <v>2677</v>
      </c>
      <c r="E755" s="282" t="s">
        <v>2679</v>
      </c>
      <c r="F755" s="282">
        <v>4</v>
      </c>
      <c r="G755" s="283" t="str">
        <f>'Dry_Litterbag Placem_Collection'!C96</f>
        <v>Dry_W4_T6</v>
      </c>
      <c r="H755" s="293" t="s">
        <v>3672</v>
      </c>
      <c r="I755" s="294" t="s">
        <v>298</v>
      </c>
      <c r="J755" s="282" t="str">
        <f>IF(ISBLANK('Dry_Litterbag Placem_Collection'!M96),"","R"&amp;""&amp;'Dry_Litterbag Placem_Collection'!M96)</f>
        <v/>
      </c>
      <c r="K755" s="286" t="str">
        <f>IFERROR(INDEX('Green_rooibos initial weight'!$C$5:$C$1749,MATCH(J755, 'Green_rooibos initial weight'!$A$5:$A$1749,0)),"")</f>
        <v/>
      </c>
      <c r="L755" s="286" t="str">
        <f t="shared" si="45"/>
        <v/>
      </c>
      <c r="M755" s="291"/>
      <c r="N755" s="291"/>
      <c r="O755" s="286" t="str">
        <f>IF(IFERROR(INDEX('Both teabags AfterDry'!$D$3:$D$900,MATCH(J755,'Both teabags AfterDry'!$A$3:$A$900,0)),"")="","",(IFERROR(INDEX('Both teabags AfterDry'!$D$3:$D$900,MATCH(J755,'Both teabags AfterDry'!$A$3:$A$900,0)),"")))</f>
        <v/>
      </c>
      <c r="P755" s="286" t="str">
        <f t="shared" si="46"/>
        <v/>
      </c>
      <c r="Q755" s="291"/>
      <c r="R755" s="291"/>
      <c r="S755" s="287">
        <f>'Dry_Litterbag Placem_Collection'!E96</f>
        <v>0</v>
      </c>
      <c r="T755" s="287" t="str">
        <f>IF('Dry_Litterbag Placem_Collection'!G96="","",'Dry_Litterbag Placem_Collection'!G96)</f>
        <v/>
      </c>
      <c r="U755" s="288" t="str">
        <f t="shared" si="44"/>
        <v/>
      </c>
      <c r="V755" s="286" t="str">
        <f t="shared" si="47"/>
        <v/>
      </c>
      <c r="W755" s="286"/>
      <c r="X755" s="289" t="str">
        <f>IFERROR(INDEX(Rainfall_Dry!$O$2:$O$217,MATCH(B755, Rainfall_Dry!$A$2:$A$217,0)),"")</f>
        <v/>
      </c>
      <c r="Y755" s="270">
        <v>28.145762029394</v>
      </c>
      <c r="Z755" s="270">
        <v>25.085564727199518</v>
      </c>
      <c r="AA755" s="270">
        <v>46.768673243406489</v>
      </c>
      <c r="AB755" s="271" t="s">
        <v>2688</v>
      </c>
      <c r="AC755" s="270">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t="str">
        <f>IFERROR(AVERAGE('Dry_Litterbag Placem_Collection'!O96,'Dry_Litterbag Placem_Collection'!R96),"")</f>
        <v/>
      </c>
      <c r="AI755" s="290" t="str">
        <f>IFERROR(AVERAGE('Dry_Litterbag Placem_Collection'!N96,'Dry_Litterbag Placem_Collection'!Q96),"")</f>
        <v/>
      </c>
      <c r="AJ755" s="289">
        <f>INDEX(Coordinates!$B$2:$B$197,MATCH(G755,Coordinates!$J$2:$J$197,0))</f>
        <v>-3.2964649700000002</v>
      </c>
      <c r="AK755" s="289">
        <f>INDEX(Coordinates!$C$2:$C$197,MATCH(G755,Coordinates!$J$2:$J$197,0))</f>
        <v>34.854340970000003</v>
      </c>
      <c r="AL755" s="289" t="str">
        <f>IF(ISNUMBER(SEARCH("C", 'Dry_Litterbag Placem_Collection'!V96)),"YES","")</f>
        <v/>
      </c>
      <c r="AM755" s="289" t="str">
        <f>IF(ISNUMBER(SEARCH("H", 'Dry_Litterbag Placem_Collection'!V96)),"YES","")</f>
        <v/>
      </c>
      <c r="AN755" s="289" t="str">
        <f>IF(ISNUMBER(SEARCH("R", 'Dry_Litterbag Placem_Collection'!V96)),"YES","")</f>
        <v/>
      </c>
    </row>
    <row r="756" spans="1:40" ht="15" customHeight="1">
      <c r="A756" s="281" t="s">
        <v>2677</v>
      </c>
      <c r="B756" s="282">
        <f>'Dry_Litterbag Placem_Collection'!A97</f>
        <v>95</v>
      </c>
      <c r="C756" s="282" t="str">
        <f>'Dry_Litterbag Placem_Collection'!B97</f>
        <v>Maswa</v>
      </c>
      <c r="D756" s="282" t="s">
        <v>2677</v>
      </c>
      <c r="E756" s="282" t="s">
        <v>2679</v>
      </c>
      <c r="F756" s="282">
        <v>4</v>
      </c>
      <c r="G756" s="283" t="str">
        <f>'Dry_Litterbag Placem_Collection'!C97</f>
        <v>Dry_W4_T7</v>
      </c>
      <c r="H756" s="293" t="s">
        <v>3672</v>
      </c>
      <c r="I756" s="294" t="s">
        <v>298</v>
      </c>
      <c r="J756" s="282" t="str">
        <f>IF(ISBLANK('Dry_Litterbag Placem_Collection'!M97),"","R"&amp;""&amp;'Dry_Litterbag Placem_Collection'!M97)</f>
        <v>R233</v>
      </c>
      <c r="K756" s="286">
        <f>IFERROR(INDEX('Green_rooibos initial weight'!$C$5:$C$1749,MATCH(J756, 'Green_rooibos initial weight'!$A$5:$A$1749,0)),"")</f>
        <v>2.1749999999999998</v>
      </c>
      <c r="L756" s="286">
        <f t="shared" si="45"/>
        <v>1.9251999999999998</v>
      </c>
      <c r="M756" s="291"/>
      <c r="N756" s="291"/>
      <c r="O756" s="286">
        <f>IF(IFERROR(INDEX('Both teabags AfterDry'!$D$3:$D$900,MATCH(J756,'Both teabags AfterDry'!$A$3:$A$900,0)),"")="","",(IFERROR(INDEX('Both teabags AfterDry'!$D$3:$D$900,MATCH(J756,'Both teabags AfterDry'!$A$3:$A$900,0)),"")))</f>
        <v>1.9479</v>
      </c>
      <c r="P756" s="286">
        <f t="shared" si="46"/>
        <v>1.7972999999999999</v>
      </c>
      <c r="Q756" s="291"/>
      <c r="R756" s="291"/>
      <c r="S756" s="287">
        <f>'Dry_Litterbag Placem_Collection'!E97</f>
        <v>42937</v>
      </c>
      <c r="T756" s="287">
        <f>IF('Dry_Litterbag Placem_Collection'!G97="","",'Dry_Litterbag Placem_Collection'!G97)</f>
        <v>43006</v>
      </c>
      <c r="U756" s="288">
        <f t="shared" si="44"/>
        <v>69</v>
      </c>
      <c r="V756" s="286">
        <f t="shared" si="47"/>
        <v>0.1278999999999999</v>
      </c>
      <c r="W756" s="286"/>
      <c r="X756" s="289">
        <f>IFERROR(INDEX(Rainfall_Dry!$O$2:$O$217,MATCH(B756, Rainfall_Dry!$A$2:$A$217,0)),"")</f>
        <v>12.563016860999999</v>
      </c>
      <c r="Y756" s="270">
        <v>28.145762029394</v>
      </c>
      <c r="Z756" s="270">
        <v>25.085564727199518</v>
      </c>
      <c r="AA756" s="270">
        <v>46.768673243406489</v>
      </c>
      <c r="AB756" s="271" t="s">
        <v>2688</v>
      </c>
      <c r="AC756" s="270">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IFERROR(AVERAGE('Dry_Litterbag Placem_Collection'!O97,'Dry_Litterbag Placem_Collection'!R97),"")</f>
        <v>8.75</v>
      </c>
      <c r="AI756" s="290">
        <f>IFERROR(AVERAGE('Dry_Litterbag Placem_Collection'!N97,'Dry_Litterbag Placem_Collection'!Q97),"")</f>
        <v>27.35</v>
      </c>
      <c r="AJ756" s="289">
        <f>INDEX(Coordinates!$B$2:$B$197,MATCH(G756,Coordinates!$J$2:$J$197,0))</f>
        <v>-3.296725983</v>
      </c>
      <c r="AK756" s="289">
        <f>INDEX(Coordinates!$C$2:$C$197,MATCH(G756,Coordinates!$J$2:$J$197,0))</f>
        <v>34.854216000000001</v>
      </c>
      <c r="AL756" s="289" t="str">
        <f>IF(ISNUMBER(SEARCH("C", 'Dry_Litterbag Placem_Collection'!V97)),"YES","")</f>
        <v/>
      </c>
      <c r="AM756" s="289" t="str">
        <f>IF(ISNUMBER(SEARCH("H", 'Dry_Litterbag Placem_Collection'!V97)),"YES","")</f>
        <v/>
      </c>
      <c r="AN756" s="289" t="str">
        <f>IF(ISNUMBER(SEARCH("R", 'Dry_Litterbag Placem_Collection'!V97)),"YES","")</f>
        <v/>
      </c>
    </row>
    <row r="757" spans="1:40" ht="15" customHeight="1">
      <c r="A757" s="281" t="s">
        <v>2677</v>
      </c>
      <c r="B757" s="282">
        <f>'Dry_Litterbag Placem_Collection'!A98</f>
        <v>96</v>
      </c>
      <c r="C757" s="282" t="str">
        <f>'Dry_Litterbag Placem_Collection'!B98</f>
        <v>Maswa</v>
      </c>
      <c r="D757" s="282" t="s">
        <v>2677</v>
      </c>
      <c r="E757" s="282" t="s">
        <v>2679</v>
      </c>
      <c r="F757" s="282">
        <v>4</v>
      </c>
      <c r="G757" s="283" t="str">
        <f>'Dry_Litterbag Placem_Collection'!C98</f>
        <v>Dry_W4_T8</v>
      </c>
      <c r="H757" s="293" t="s">
        <v>3672</v>
      </c>
      <c r="I757" s="294" t="s">
        <v>298</v>
      </c>
      <c r="J757" s="282" t="str">
        <f>IF(ISBLANK('Dry_Litterbag Placem_Collection'!M98),"","R"&amp;""&amp;'Dry_Litterbag Placem_Collection'!M98)</f>
        <v>R698</v>
      </c>
      <c r="K757" s="286">
        <f>IFERROR(INDEX('Green_rooibos initial weight'!$C$5:$C$1749,MATCH(J757, 'Green_rooibos initial weight'!$A$5:$A$1749,0)),"")</f>
        <v>2.1779999999999999</v>
      </c>
      <c r="L757" s="286">
        <f t="shared" si="45"/>
        <v>1.9281999999999999</v>
      </c>
      <c r="M757" s="291"/>
      <c r="N757" s="291"/>
      <c r="O757" s="286">
        <f>IF(IFERROR(INDEX('Both teabags AfterDry'!$D$3:$D$900,MATCH(J757,'Both teabags AfterDry'!$A$3:$A$900,0)),"")="","",(IFERROR(INDEX('Both teabags AfterDry'!$D$3:$D$900,MATCH(J757,'Both teabags AfterDry'!$A$3:$A$900,0)),"")))</f>
        <v>2.0065</v>
      </c>
      <c r="P757" s="286">
        <f t="shared" si="46"/>
        <v>1.8558999999999999</v>
      </c>
      <c r="Q757" s="291"/>
      <c r="R757" s="291"/>
      <c r="S757" s="287">
        <f>'Dry_Litterbag Placem_Collection'!E98</f>
        <v>42937</v>
      </c>
      <c r="T757" s="287">
        <f>IF('Dry_Litterbag Placem_Collection'!G98="","",'Dry_Litterbag Placem_Collection'!G98)</f>
        <v>43006</v>
      </c>
      <c r="U757" s="288">
        <f t="shared" si="44"/>
        <v>69</v>
      </c>
      <c r="V757" s="286">
        <f t="shared" si="47"/>
        <v>7.2300000000000031E-2</v>
      </c>
      <c r="W757" s="286"/>
      <c r="X757" s="289">
        <f>IFERROR(INDEX(Rainfall_Dry!$O$2:$O$217,MATCH(B757, Rainfall_Dry!$A$2:$A$217,0)),"")</f>
        <v>12.563016860999999</v>
      </c>
      <c r="Y757" s="270">
        <v>28.145762029394</v>
      </c>
      <c r="Z757" s="270">
        <v>25.085564727199518</v>
      </c>
      <c r="AA757" s="270">
        <v>46.768673243406489</v>
      </c>
      <c r="AB757" s="271" t="s">
        <v>2688</v>
      </c>
      <c r="AC757" s="270">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IFERROR(AVERAGE('Dry_Litterbag Placem_Collection'!O98,'Dry_Litterbag Placem_Collection'!R98),"")</f>
        <v>5.0999999999999996</v>
      </c>
      <c r="AI757" s="290">
        <f>IFERROR(AVERAGE('Dry_Litterbag Placem_Collection'!N98,'Dry_Litterbag Placem_Collection'!Q98),"")</f>
        <v>25.950000000000003</v>
      </c>
      <c r="AJ757" s="289">
        <f>INDEX(Coordinates!$B$2:$B$197,MATCH(G757,Coordinates!$J$2:$J$197,0))</f>
        <v>-3.2968360369999998</v>
      </c>
      <c r="AK757" s="289">
        <f>INDEX(Coordinates!$C$2:$C$197,MATCH(G757,Coordinates!$J$2:$J$197,0))</f>
        <v>34.854462009999999</v>
      </c>
      <c r="AL757" s="289" t="str">
        <f>IF(ISNUMBER(SEARCH("C", 'Dry_Litterbag Placem_Collection'!V98)),"YES","")</f>
        <v/>
      </c>
      <c r="AM757" s="289" t="str">
        <f>IF(ISNUMBER(SEARCH("H", 'Dry_Litterbag Placem_Collection'!V98)),"YES","")</f>
        <v/>
      </c>
      <c r="AN757" s="289" t="str">
        <f>IF(ISNUMBER(SEARCH("R", 'Dry_Litterbag Placem_Collection'!V98)),"YES","")</f>
        <v/>
      </c>
    </row>
    <row r="758" spans="1:40" ht="15" customHeight="1">
      <c r="A758" s="281" t="s">
        <v>2677</v>
      </c>
      <c r="B758" s="282">
        <f>'Dry_Litterbag Placem_Collection'!A99</f>
        <v>97</v>
      </c>
      <c r="C758" s="282" t="str">
        <f>'Dry_Litterbag Placem_Collection'!B99</f>
        <v xml:space="preserve">Mwantimba
</v>
      </c>
      <c r="D758" s="282" t="s">
        <v>2677</v>
      </c>
      <c r="E758" s="282" t="s">
        <v>2678</v>
      </c>
      <c r="F758" s="282">
        <v>1</v>
      </c>
      <c r="G758" s="283" t="str">
        <f>'Dry_Litterbag Placem_Collection'!C99</f>
        <v>Wet_Ag1_T1</v>
      </c>
      <c r="H758" s="293" t="s">
        <v>3672</v>
      </c>
      <c r="I758" s="294" t="s">
        <v>298</v>
      </c>
      <c r="J758" s="282" t="str">
        <f>IF(ISBLANK('Dry_Litterbag Placem_Collection'!M99),"","R"&amp;""&amp;'Dry_Litterbag Placem_Collection'!M99)</f>
        <v>R47</v>
      </c>
      <c r="K758" s="286">
        <f>IFERROR(INDEX('Green_rooibos initial weight'!$C$5:$C$1749,MATCH(J758, 'Green_rooibos initial weight'!$A$5:$A$1749,0)),"")</f>
        <v>2.1850000000000001</v>
      </c>
      <c r="L758" s="286">
        <f t="shared" si="45"/>
        <v>1.9352</v>
      </c>
      <c r="M758" s="291"/>
      <c r="N758" s="291"/>
      <c r="O758" s="286" t="str">
        <f>IF(IFERROR(INDEX('Both teabags AfterDry'!$D$3:$D$900,MATCH(J758,'Both teabags AfterDry'!$A$3:$A$900,0)),"")="","",(IFERROR(INDEX('Both teabags AfterDry'!$D$3:$D$900,MATCH(J758,'Both teabags AfterDry'!$A$3:$A$900,0)),"")))</f>
        <v/>
      </c>
      <c r="P758" s="286" t="str">
        <f t="shared" si="46"/>
        <v/>
      </c>
      <c r="Q758" s="291"/>
      <c r="R758" s="291"/>
      <c r="S758" s="287">
        <f>'Dry_Litterbag Placem_Collection'!E99</f>
        <v>42939</v>
      </c>
      <c r="T758" s="287">
        <f>IF('Dry_Litterbag Placem_Collection'!G99="","",'Dry_Litterbag Placem_Collection'!G99)</f>
        <v>43010</v>
      </c>
      <c r="U758" s="288">
        <f t="shared" si="44"/>
        <v>71</v>
      </c>
      <c r="V758" s="286" t="str">
        <f t="shared" si="47"/>
        <v/>
      </c>
      <c r="W758" s="286"/>
      <c r="X758" s="289">
        <f>IFERROR(INDEX(Rainfall_Dry!$O$2:$O$217,MATCH(B758, Rainfall_Dry!$A$2:$A$217,0)),"")</f>
        <v>137.19979645800001</v>
      </c>
      <c r="Y758" s="270">
        <v>45.96</v>
      </c>
      <c r="Z758" s="270">
        <v>14.920000000000003</v>
      </c>
      <c r="AA758" s="270">
        <v>39.119999999999997</v>
      </c>
      <c r="AB758" s="271" t="s">
        <v>2691</v>
      </c>
      <c r="AC758" s="270">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IFERROR(AVERAGE('Dry_Litterbag Placem_Collection'!O99,'Dry_Litterbag Placem_Collection'!R99),"")</f>
        <v>6.6</v>
      </c>
      <c r="AI758" s="290">
        <f>IFERROR(AVERAGE('Dry_Litterbag Placem_Collection'!N99,'Dry_Litterbag Placem_Collection'!Q99),"")</f>
        <v>28.5</v>
      </c>
      <c r="AJ758" s="289">
        <f>INDEX(Coordinates!$B$2:$B$197,MATCH(G758,Coordinates!$J$2:$J$197,0))</f>
        <v>-2.3691620310000001</v>
      </c>
      <c r="AK758" s="289">
        <f>INDEX(Coordinates!$C$2:$C$197,MATCH(G758,Coordinates!$J$2:$J$197,0))</f>
        <v>34.06028104</v>
      </c>
      <c r="AL758" s="289" t="str">
        <f>IF(ISNUMBER(SEARCH("C", 'Dry_Litterbag Placem_Collection'!V99)),"YES","")</f>
        <v/>
      </c>
      <c r="AM758" s="289" t="str">
        <f>IF(ISNUMBER(SEARCH("H", 'Dry_Litterbag Placem_Collection'!V99)),"YES","")</f>
        <v/>
      </c>
      <c r="AN758" s="289" t="str">
        <f>IF(ISNUMBER(SEARCH("R", 'Dry_Litterbag Placem_Collection'!V99)),"YES","")</f>
        <v/>
      </c>
    </row>
    <row r="759" spans="1:40" ht="15" customHeight="1">
      <c r="A759" s="281" t="s">
        <v>2677</v>
      </c>
      <c r="B759" s="282">
        <f>'Dry_Litterbag Placem_Collection'!A100</f>
        <v>98</v>
      </c>
      <c r="C759" s="282" t="str">
        <f>'Dry_Litterbag Placem_Collection'!B100</f>
        <v xml:space="preserve">Mwantimba
</v>
      </c>
      <c r="D759" s="282" t="s">
        <v>2677</v>
      </c>
      <c r="E759" s="282" t="s">
        <v>2678</v>
      </c>
      <c r="F759" s="282">
        <v>1</v>
      </c>
      <c r="G759" s="283" t="str">
        <f>'Dry_Litterbag Placem_Collection'!C100</f>
        <v>Wet_Ag1_T2</v>
      </c>
      <c r="H759" s="293" t="s">
        <v>3672</v>
      </c>
      <c r="I759" s="294" t="s">
        <v>298</v>
      </c>
      <c r="J759" s="282" t="str">
        <f>IF(ISBLANK('Dry_Litterbag Placem_Collection'!M100),"","R"&amp;""&amp;'Dry_Litterbag Placem_Collection'!M100)</f>
        <v>R707</v>
      </c>
      <c r="K759" s="286">
        <f>IFERROR(INDEX('Green_rooibos initial weight'!$C$5:$C$1749,MATCH(J759, 'Green_rooibos initial weight'!$A$5:$A$1749,0)),"")</f>
        <v>2.145</v>
      </c>
      <c r="L759" s="286">
        <f t="shared" si="45"/>
        <v>1.8952</v>
      </c>
      <c r="M759" s="291"/>
      <c r="N759" s="291"/>
      <c r="O759" s="286">
        <f>IF(IFERROR(INDEX('Both teabags AfterDry'!$D$3:$D$900,MATCH(J759,'Both teabags AfterDry'!$A$3:$A$900,0)),"")="","",(IFERROR(INDEX('Both teabags AfterDry'!$D$3:$D$900,MATCH(J759,'Both teabags AfterDry'!$A$3:$A$900,0)),"")))</f>
        <v>1.8146</v>
      </c>
      <c r="P759" s="286">
        <f t="shared" si="46"/>
        <v>1.6639999999999999</v>
      </c>
      <c r="Q759" s="291"/>
      <c r="R759" s="291"/>
      <c r="S759" s="287">
        <f>'Dry_Litterbag Placem_Collection'!E100</f>
        <v>42939</v>
      </c>
      <c r="T759" s="287">
        <f>IF('Dry_Litterbag Placem_Collection'!G100="","",'Dry_Litterbag Placem_Collection'!G100)</f>
        <v>43010</v>
      </c>
      <c r="U759" s="288">
        <f t="shared" si="44"/>
        <v>71</v>
      </c>
      <c r="V759" s="286">
        <f t="shared" si="47"/>
        <v>0.23120000000000007</v>
      </c>
      <c r="W759" s="286"/>
      <c r="X759" s="289">
        <f>IFERROR(INDEX(Rainfall_Dry!$O$2:$O$217,MATCH(B759, Rainfall_Dry!$A$2:$A$217,0)),"")</f>
        <v>137.19979645800001</v>
      </c>
      <c r="Y759" s="270">
        <v>45.96</v>
      </c>
      <c r="Z759" s="270">
        <v>14.920000000000003</v>
      </c>
      <c r="AA759" s="270">
        <v>39.119999999999997</v>
      </c>
      <c r="AB759" s="271" t="s">
        <v>2691</v>
      </c>
      <c r="AC759" s="270">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IFERROR(AVERAGE('Dry_Litterbag Placem_Collection'!O100,'Dry_Litterbag Placem_Collection'!R100),"")</f>
        <v>7.25</v>
      </c>
      <c r="AI759" s="290">
        <f>IFERROR(AVERAGE('Dry_Litterbag Placem_Collection'!N100,'Dry_Litterbag Placem_Collection'!Q100),"")</f>
        <v>29.3</v>
      </c>
      <c r="AJ759" s="289">
        <f>INDEX(Coordinates!$B$2:$B$197,MATCH(G759,Coordinates!$J$2:$J$197,0))</f>
        <v>-2.3692249790000002</v>
      </c>
      <c r="AK759" s="289">
        <f>INDEX(Coordinates!$C$2:$C$197,MATCH(G759,Coordinates!$J$2:$J$197,0))</f>
        <v>34.060285989999997</v>
      </c>
      <c r="AL759" s="289" t="str">
        <f>IF(ISNUMBER(SEARCH("C", 'Dry_Litterbag Placem_Collection'!V100)),"YES","")</f>
        <v/>
      </c>
      <c r="AM759" s="289" t="str">
        <f>IF(ISNUMBER(SEARCH("H", 'Dry_Litterbag Placem_Collection'!V100)),"YES","")</f>
        <v/>
      </c>
      <c r="AN759" s="289" t="str">
        <f>IF(ISNUMBER(SEARCH("R", 'Dry_Litterbag Placem_Collection'!V100)),"YES","")</f>
        <v/>
      </c>
    </row>
    <row r="760" spans="1:40" ht="15" customHeight="1">
      <c r="A760" s="281" t="s">
        <v>2677</v>
      </c>
      <c r="B760" s="282">
        <f>'Dry_Litterbag Placem_Collection'!A101</f>
        <v>99</v>
      </c>
      <c r="C760" s="282" t="str">
        <f>'Dry_Litterbag Placem_Collection'!B101</f>
        <v xml:space="preserve">Mwantimba
</v>
      </c>
      <c r="D760" s="282" t="s">
        <v>2677</v>
      </c>
      <c r="E760" s="282" t="s">
        <v>2678</v>
      </c>
      <c r="F760" s="282">
        <v>1</v>
      </c>
      <c r="G760" s="283" t="str">
        <f>'Dry_Litterbag Placem_Collection'!C101</f>
        <v>Wet_Ag1_T3</v>
      </c>
      <c r="H760" s="293" t="s">
        <v>3672</v>
      </c>
      <c r="I760" s="294" t="s">
        <v>298</v>
      </c>
      <c r="J760" s="282" t="str">
        <f>IF(ISBLANK('Dry_Litterbag Placem_Collection'!M101),"","R"&amp;""&amp;'Dry_Litterbag Placem_Collection'!M101)</f>
        <v/>
      </c>
      <c r="K760" s="286" t="str">
        <f>IFERROR(INDEX('Green_rooibos initial weight'!$C$5:$C$1749,MATCH(J760, 'Green_rooibos initial weight'!$A$5:$A$1749,0)),"")</f>
        <v/>
      </c>
      <c r="L760" s="286" t="str">
        <f t="shared" si="45"/>
        <v/>
      </c>
      <c r="M760" s="291"/>
      <c r="N760" s="291"/>
      <c r="O760" s="286" t="str">
        <f>IF(IFERROR(INDEX('Both teabags AfterDry'!$D$3:$D$900,MATCH(J760,'Both teabags AfterDry'!$A$3:$A$900,0)),"")="","",(IFERROR(INDEX('Both teabags AfterDry'!$D$3:$D$900,MATCH(J760,'Both teabags AfterDry'!$A$3:$A$900,0)),"")))</f>
        <v/>
      </c>
      <c r="P760" s="286" t="str">
        <f t="shared" si="46"/>
        <v/>
      </c>
      <c r="Q760" s="291"/>
      <c r="R760" s="291"/>
      <c r="S760" s="287">
        <f>'Dry_Litterbag Placem_Collection'!E101</f>
        <v>0</v>
      </c>
      <c r="T760" s="287" t="str">
        <f>IF('Dry_Litterbag Placem_Collection'!G101="","",'Dry_Litterbag Placem_Collection'!G101)</f>
        <v/>
      </c>
      <c r="U760" s="288" t="str">
        <f t="shared" si="44"/>
        <v/>
      </c>
      <c r="V760" s="286" t="str">
        <f t="shared" si="47"/>
        <v/>
      </c>
      <c r="W760" s="286"/>
      <c r="X760" s="289" t="str">
        <f>IFERROR(INDEX(Rainfall_Dry!$O$2:$O$217,MATCH(B760, Rainfall_Dry!$A$2:$A$217,0)),"")</f>
        <v/>
      </c>
      <c r="Y760" s="270">
        <v>45.96</v>
      </c>
      <c r="Z760" s="270">
        <v>14.920000000000003</v>
      </c>
      <c r="AA760" s="270">
        <v>39.119999999999997</v>
      </c>
      <c r="AB760" s="271" t="s">
        <v>2691</v>
      </c>
      <c r="AC760" s="270">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t="str">
        <f>IFERROR(AVERAGE('Dry_Litterbag Placem_Collection'!O101,'Dry_Litterbag Placem_Collection'!R101),"")</f>
        <v/>
      </c>
      <c r="AI760" s="290" t="str">
        <f>IFERROR(AVERAGE('Dry_Litterbag Placem_Collection'!N101,'Dry_Litterbag Placem_Collection'!Q101),"")</f>
        <v/>
      </c>
      <c r="AJ760" s="289">
        <f>INDEX(Coordinates!$B$2:$B$197,MATCH(G760,Coordinates!$J$2:$J$197,0))</f>
        <v>-2.369284993</v>
      </c>
      <c r="AK760" s="289">
        <f>INDEX(Coordinates!$C$2:$C$197,MATCH(G760,Coordinates!$J$2:$J$197,0))</f>
        <v>34.06028104</v>
      </c>
      <c r="AL760" s="289" t="str">
        <f>IF(ISNUMBER(SEARCH("C", 'Dry_Litterbag Placem_Collection'!V101)),"YES","")</f>
        <v/>
      </c>
      <c r="AM760" s="289" t="str">
        <f>IF(ISNUMBER(SEARCH("H", 'Dry_Litterbag Placem_Collection'!V101)),"YES","")</f>
        <v/>
      </c>
      <c r="AN760" s="289" t="str">
        <f>IF(ISNUMBER(SEARCH("R", 'Dry_Litterbag Placem_Collection'!V101)),"YES","")</f>
        <v/>
      </c>
    </row>
    <row r="761" spans="1:40" ht="15" customHeight="1">
      <c r="A761" s="281" t="s">
        <v>2677</v>
      </c>
      <c r="B761" s="282">
        <f>'Dry_Litterbag Placem_Collection'!A102</f>
        <v>100</v>
      </c>
      <c r="C761" s="282" t="str">
        <f>'Dry_Litterbag Placem_Collection'!B102</f>
        <v xml:space="preserve">Mwantimba
</v>
      </c>
      <c r="D761" s="282" t="s">
        <v>2677</v>
      </c>
      <c r="E761" s="282" t="s">
        <v>2678</v>
      </c>
      <c r="F761" s="282">
        <v>1</v>
      </c>
      <c r="G761" s="283" t="str">
        <f>'Dry_Litterbag Placem_Collection'!C102</f>
        <v>Wet_Ag1_T4</v>
      </c>
      <c r="H761" s="293" t="s">
        <v>3672</v>
      </c>
      <c r="I761" s="294" t="s">
        <v>298</v>
      </c>
      <c r="J761" s="282" t="str">
        <f>IF(ISBLANK('Dry_Litterbag Placem_Collection'!M102),"","R"&amp;""&amp;'Dry_Litterbag Placem_Collection'!M102)</f>
        <v>R641</v>
      </c>
      <c r="K761" s="286">
        <f>IFERROR(INDEX('Green_rooibos initial weight'!$C$5:$C$1749,MATCH(J761, 'Green_rooibos initial weight'!$A$5:$A$1749,0)),"")</f>
        <v>2.1459999999999999</v>
      </c>
      <c r="L761" s="286">
        <f t="shared" si="45"/>
        <v>1.8961999999999999</v>
      </c>
      <c r="M761" s="291"/>
      <c r="N761" s="291"/>
      <c r="O761" s="286">
        <f>IF(IFERROR(INDEX('Both teabags AfterDry'!$D$3:$D$900,MATCH(J761,'Both teabags AfterDry'!$A$3:$A$900,0)),"")="","",(IFERROR(INDEX('Both teabags AfterDry'!$D$3:$D$900,MATCH(J761,'Both teabags AfterDry'!$A$3:$A$900,0)),"")))</f>
        <v>1.9777</v>
      </c>
      <c r="P761" s="286">
        <f t="shared" si="46"/>
        <v>1.8270999999999999</v>
      </c>
      <c r="Q761" s="291"/>
      <c r="R761" s="291"/>
      <c r="S761" s="287">
        <f>'Dry_Litterbag Placem_Collection'!E102</f>
        <v>42939</v>
      </c>
      <c r="T761" s="287">
        <f>IF('Dry_Litterbag Placem_Collection'!G102="","",'Dry_Litterbag Placem_Collection'!G102)</f>
        <v>43010</v>
      </c>
      <c r="U761" s="288">
        <f t="shared" si="44"/>
        <v>71</v>
      </c>
      <c r="V761" s="286">
        <f t="shared" si="47"/>
        <v>6.9099999999999939E-2</v>
      </c>
      <c r="W761" s="286"/>
      <c r="X761" s="289">
        <f>IFERROR(INDEX(Rainfall_Dry!$O$2:$O$217,MATCH(B761, Rainfall_Dry!$A$2:$A$217,0)),"")</f>
        <v>137.19979645800001</v>
      </c>
      <c r="Y761" s="270">
        <v>45.96</v>
      </c>
      <c r="Z761" s="270">
        <v>14.920000000000003</v>
      </c>
      <c r="AA761" s="270">
        <v>39.119999999999997</v>
      </c>
      <c r="AB761" s="271" t="s">
        <v>2691</v>
      </c>
      <c r="AC761" s="270">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IFERROR(AVERAGE('Dry_Litterbag Placem_Collection'!O102,'Dry_Litterbag Placem_Collection'!R102),"")</f>
        <v>6.75</v>
      </c>
      <c r="AI761" s="290">
        <f>IFERROR(AVERAGE('Dry_Litterbag Placem_Collection'!N102,'Dry_Litterbag Placem_Collection'!Q102),"")</f>
        <v>29.1</v>
      </c>
      <c r="AJ761" s="289">
        <f>INDEX(Coordinates!$B$2:$B$197,MATCH(G761,Coordinates!$J$2:$J$197,0))</f>
        <v>-2.3691989950000001</v>
      </c>
      <c r="AK761" s="289">
        <f>INDEX(Coordinates!$C$2:$C$197,MATCH(G761,Coordinates!$J$2:$J$197,0))</f>
        <v>34.060208029999998</v>
      </c>
      <c r="AL761" s="289" t="str">
        <f>IF(ISNUMBER(SEARCH("C", 'Dry_Litterbag Placem_Collection'!V102)),"YES","")</f>
        <v/>
      </c>
      <c r="AM761" s="289" t="str">
        <f>IF(ISNUMBER(SEARCH("H", 'Dry_Litterbag Placem_Collection'!V102)),"YES","")</f>
        <v/>
      </c>
      <c r="AN761" s="289" t="str">
        <f>IF(ISNUMBER(SEARCH("R", 'Dry_Litterbag Placem_Collection'!V102)),"YES","")</f>
        <v/>
      </c>
    </row>
    <row r="762" spans="1:40" ht="15" customHeight="1">
      <c r="A762" s="281" t="s">
        <v>2677</v>
      </c>
      <c r="B762" s="282">
        <f>'Dry_Litterbag Placem_Collection'!A103</f>
        <v>101</v>
      </c>
      <c r="C762" s="282" t="str">
        <f>'Dry_Litterbag Placem_Collection'!B103</f>
        <v xml:space="preserve">Mwantimba
</v>
      </c>
      <c r="D762" s="282" t="s">
        <v>2677</v>
      </c>
      <c r="E762" s="282" t="s">
        <v>2678</v>
      </c>
      <c r="F762" s="282">
        <v>1</v>
      </c>
      <c r="G762" s="283" t="str">
        <f>'Dry_Litterbag Placem_Collection'!C103</f>
        <v>Wet_Ag1_T5</v>
      </c>
      <c r="H762" s="293" t="s">
        <v>3672</v>
      </c>
      <c r="I762" s="294" t="s">
        <v>298</v>
      </c>
      <c r="J762" s="282" t="str">
        <f>IF(ISBLANK('Dry_Litterbag Placem_Collection'!M103),"","R"&amp;""&amp;'Dry_Litterbag Placem_Collection'!M103)</f>
        <v>R245</v>
      </c>
      <c r="K762" s="286">
        <f>IFERROR(INDEX('Green_rooibos initial weight'!$C$5:$C$1749,MATCH(J762, 'Green_rooibos initial weight'!$A$5:$A$1749,0)),"")</f>
        <v>2.258</v>
      </c>
      <c r="L762" s="286">
        <f t="shared" si="45"/>
        <v>2.0082</v>
      </c>
      <c r="M762" s="291"/>
      <c r="N762" s="291"/>
      <c r="O762" s="286">
        <f>IF(IFERROR(INDEX('Both teabags AfterDry'!$D$3:$D$900,MATCH(J762,'Both teabags AfterDry'!$A$3:$A$900,0)),"")="","",(IFERROR(INDEX('Both teabags AfterDry'!$D$3:$D$900,MATCH(J762,'Both teabags AfterDry'!$A$3:$A$900,0)),"")))</f>
        <v>1.8418000000000001</v>
      </c>
      <c r="P762" s="286">
        <f t="shared" si="46"/>
        <v>1.6912</v>
      </c>
      <c r="Q762" s="291"/>
      <c r="R762" s="291"/>
      <c r="S762" s="287">
        <f>'Dry_Litterbag Placem_Collection'!E103</f>
        <v>42939</v>
      </c>
      <c r="T762" s="287">
        <f>IF('Dry_Litterbag Placem_Collection'!G103="","",'Dry_Litterbag Placem_Collection'!G103)</f>
        <v>43010</v>
      </c>
      <c r="U762" s="288">
        <f t="shared" si="44"/>
        <v>71</v>
      </c>
      <c r="V762" s="286">
        <f t="shared" si="47"/>
        <v>0.31699999999999995</v>
      </c>
      <c r="W762" s="286"/>
      <c r="X762" s="289">
        <f>IFERROR(INDEX(Rainfall_Dry!$O$2:$O$217,MATCH(B762, Rainfall_Dry!$A$2:$A$217,0)),"")</f>
        <v>137.19979645800001</v>
      </c>
      <c r="Y762" s="270">
        <v>45.96</v>
      </c>
      <c r="Z762" s="270">
        <v>14.920000000000003</v>
      </c>
      <c r="AA762" s="270">
        <v>39.119999999999997</v>
      </c>
      <c r="AB762" s="271" t="s">
        <v>2691</v>
      </c>
      <c r="AC762" s="270">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IFERROR(AVERAGE('Dry_Litterbag Placem_Collection'!O103,'Dry_Litterbag Placem_Collection'!R103),"")</f>
        <v>7.75</v>
      </c>
      <c r="AI762" s="290">
        <f>IFERROR(AVERAGE('Dry_Litterbag Placem_Collection'!N103,'Dry_Litterbag Placem_Collection'!Q103),"")</f>
        <v>29.549999999999997</v>
      </c>
      <c r="AJ762" s="289">
        <f>INDEX(Coordinates!$B$2:$B$197,MATCH(G762,Coordinates!$J$2:$J$197,0))</f>
        <v>-2.3691900260000001</v>
      </c>
      <c r="AK762" s="289">
        <f>INDEX(Coordinates!$C$2:$C$197,MATCH(G762,Coordinates!$J$2:$J$197,0))</f>
        <v>34.060177019999998</v>
      </c>
      <c r="AL762" s="289" t="str">
        <f>IF(ISNUMBER(SEARCH("C", 'Dry_Litterbag Placem_Collection'!V103)),"YES","")</f>
        <v/>
      </c>
      <c r="AM762" s="289" t="str">
        <f>IF(ISNUMBER(SEARCH("H", 'Dry_Litterbag Placem_Collection'!V103)),"YES","")</f>
        <v/>
      </c>
      <c r="AN762" s="289" t="str">
        <f>IF(ISNUMBER(SEARCH("R", 'Dry_Litterbag Placem_Collection'!V103)),"YES","")</f>
        <v/>
      </c>
    </row>
    <row r="763" spans="1:40" ht="15" customHeight="1">
      <c r="A763" s="281" t="s">
        <v>2677</v>
      </c>
      <c r="B763" s="282">
        <f>'Dry_Litterbag Placem_Collection'!A104</f>
        <v>102</v>
      </c>
      <c r="C763" s="282" t="str">
        <f>'Dry_Litterbag Placem_Collection'!B104</f>
        <v xml:space="preserve">Mwantimba
</v>
      </c>
      <c r="D763" s="282" t="s">
        <v>2677</v>
      </c>
      <c r="E763" s="282" t="s">
        <v>2678</v>
      </c>
      <c r="F763" s="282">
        <v>1</v>
      </c>
      <c r="G763" s="283" t="str">
        <f>'Dry_Litterbag Placem_Collection'!C104</f>
        <v>Wet_Ag1_T6</v>
      </c>
      <c r="H763" s="293" t="s">
        <v>3672</v>
      </c>
      <c r="I763" s="294" t="s">
        <v>298</v>
      </c>
      <c r="J763" s="282" t="str">
        <f>IF(ISBLANK('Dry_Litterbag Placem_Collection'!M104),"","R"&amp;""&amp;'Dry_Litterbag Placem_Collection'!M104)</f>
        <v>R714</v>
      </c>
      <c r="K763" s="286">
        <f>IFERROR(INDEX('Green_rooibos initial weight'!$C$5:$C$1749,MATCH(J763, 'Green_rooibos initial weight'!$A$5:$A$1749,0)),"")</f>
        <v>2.1560000000000001</v>
      </c>
      <c r="L763" s="286">
        <f t="shared" si="45"/>
        <v>1.9062000000000001</v>
      </c>
      <c r="M763" s="291"/>
      <c r="N763" s="291"/>
      <c r="O763" s="286">
        <f>IF(IFERROR(INDEX('Both teabags AfterDry'!$D$3:$D$900,MATCH(J763,'Both teabags AfterDry'!$A$3:$A$900,0)),"")="","",(IFERROR(INDEX('Both teabags AfterDry'!$D$3:$D$900,MATCH(J763,'Both teabags AfterDry'!$A$3:$A$900,0)),"")))</f>
        <v>1.8105</v>
      </c>
      <c r="P763" s="286">
        <f t="shared" si="46"/>
        <v>1.6598999999999999</v>
      </c>
      <c r="Q763" s="291"/>
      <c r="R763" s="291"/>
      <c r="S763" s="287">
        <f>'Dry_Litterbag Placem_Collection'!E104</f>
        <v>42939</v>
      </c>
      <c r="T763" s="287">
        <f>IF('Dry_Litterbag Placem_Collection'!G104="","",'Dry_Litterbag Placem_Collection'!G104)</f>
        <v>43010</v>
      </c>
      <c r="U763" s="288">
        <f t="shared" si="44"/>
        <v>71</v>
      </c>
      <c r="V763" s="286">
        <f t="shared" si="47"/>
        <v>0.24630000000000019</v>
      </c>
      <c r="W763" s="286"/>
      <c r="X763" s="289">
        <f>IFERROR(INDEX(Rainfall_Dry!$O$2:$O$217,MATCH(B763, Rainfall_Dry!$A$2:$A$217,0)),"")</f>
        <v>137.19979645800001</v>
      </c>
      <c r="Y763" s="270">
        <v>45.96</v>
      </c>
      <c r="Z763" s="270">
        <v>14.920000000000003</v>
      </c>
      <c r="AA763" s="270">
        <v>39.119999999999997</v>
      </c>
      <c r="AB763" s="271" t="s">
        <v>2691</v>
      </c>
      <c r="AC763" s="270">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IFERROR(AVERAGE('Dry_Litterbag Placem_Collection'!O104,'Dry_Litterbag Placem_Collection'!R104),"")</f>
        <v>7.3000000000000007</v>
      </c>
      <c r="AI763" s="290">
        <f>IFERROR(AVERAGE('Dry_Litterbag Placem_Collection'!N104,'Dry_Litterbag Placem_Collection'!Q104),"")</f>
        <v>29.05</v>
      </c>
      <c r="AJ763" s="289">
        <f>INDEX(Coordinates!$B$2:$B$197,MATCH(G763,Coordinates!$J$2:$J$197,0))</f>
        <v>-2.3691350409999998</v>
      </c>
      <c r="AK763" s="289">
        <f>INDEX(Coordinates!$C$2:$C$197,MATCH(G763,Coordinates!$J$2:$J$197,0))</f>
        <v>34.06018297</v>
      </c>
      <c r="AL763" s="289" t="str">
        <f>IF(ISNUMBER(SEARCH("C", 'Dry_Litterbag Placem_Collection'!V104)),"YES","")</f>
        <v/>
      </c>
      <c r="AM763" s="289" t="str">
        <f>IF(ISNUMBER(SEARCH("H", 'Dry_Litterbag Placem_Collection'!V104)),"YES","")</f>
        <v/>
      </c>
      <c r="AN763" s="289" t="str">
        <f>IF(ISNUMBER(SEARCH("R", 'Dry_Litterbag Placem_Collection'!V104)),"YES","")</f>
        <v/>
      </c>
    </row>
    <row r="764" spans="1:40" ht="15" customHeight="1">
      <c r="A764" s="281" t="s">
        <v>2677</v>
      </c>
      <c r="B764" s="282">
        <f>'Dry_Litterbag Placem_Collection'!A105</f>
        <v>103</v>
      </c>
      <c r="C764" s="282" t="str">
        <f>'Dry_Litterbag Placem_Collection'!B105</f>
        <v xml:space="preserve">Mwantimba
</v>
      </c>
      <c r="D764" s="282" t="s">
        <v>2677</v>
      </c>
      <c r="E764" s="282" t="s">
        <v>2678</v>
      </c>
      <c r="F764" s="282">
        <v>1</v>
      </c>
      <c r="G764" s="283" t="str">
        <f>'Dry_Litterbag Placem_Collection'!C105</f>
        <v>Wet_Ag1_T7</v>
      </c>
      <c r="H764" s="293" t="s">
        <v>3672</v>
      </c>
      <c r="I764" s="294" t="s">
        <v>298</v>
      </c>
      <c r="J764" s="282" t="str">
        <f>IF(ISBLANK('Dry_Litterbag Placem_Collection'!M105),"","R"&amp;""&amp;'Dry_Litterbag Placem_Collection'!M105)</f>
        <v>R701</v>
      </c>
      <c r="K764" s="286">
        <f>IFERROR(INDEX('Green_rooibos initial weight'!$C$5:$C$1749,MATCH(J764, 'Green_rooibos initial weight'!$A$5:$A$1749,0)),"")</f>
        <v>2.1549999999999998</v>
      </c>
      <c r="L764" s="286">
        <f t="shared" si="45"/>
        <v>1.9051999999999998</v>
      </c>
      <c r="M764" s="291"/>
      <c r="N764" s="291"/>
      <c r="O764" s="286">
        <f>IF(IFERROR(INDEX('Both teabags AfterDry'!$D$3:$D$900,MATCH(J764,'Both teabags AfterDry'!$A$3:$A$900,0)),"")="","",(IFERROR(INDEX('Both teabags AfterDry'!$D$3:$D$900,MATCH(J764,'Both teabags AfterDry'!$A$3:$A$900,0)),"")))</f>
        <v>1.8272999999999999</v>
      </c>
      <c r="P764" s="286">
        <f t="shared" si="46"/>
        <v>1.6766999999999999</v>
      </c>
      <c r="Q764" s="291"/>
      <c r="R764" s="291"/>
      <c r="S764" s="287">
        <f>'Dry_Litterbag Placem_Collection'!E105</f>
        <v>42939</v>
      </c>
      <c r="T764" s="287">
        <f>IF('Dry_Litterbag Placem_Collection'!G105="","",'Dry_Litterbag Placem_Collection'!G105)</f>
        <v>43010</v>
      </c>
      <c r="U764" s="288">
        <f t="shared" si="44"/>
        <v>71</v>
      </c>
      <c r="V764" s="286">
        <f t="shared" si="47"/>
        <v>0.22849999999999993</v>
      </c>
      <c r="W764" s="286"/>
      <c r="X764" s="289">
        <f>IFERROR(INDEX(Rainfall_Dry!$O$2:$O$217,MATCH(B764, Rainfall_Dry!$A$2:$A$217,0)),"")</f>
        <v>137.19979645800001</v>
      </c>
      <c r="Y764" s="270">
        <v>45.96</v>
      </c>
      <c r="Z764" s="270">
        <v>14.920000000000003</v>
      </c>
      <c r="AA764" s="270">
        <v>39.119999999999997</v>
      </c>
      <c r="AB764" s="271" t="s">
        <v>2691</v>
      </c>
      <c r="AC764" s="270">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IFERROR(AVERAGE('Dry_Litterbag Placem_Collection'!O105,'Dry_Litterbag Placem_Collection'!R105),"")</f>
        <v>30.9</v>
      </c>
      <c r="AI764" s="290">
        <f>IFERROR(AVERAGE('Dry_Litterbag Placem_Collection'!N105,'Dry_Litterbag Placem_Collection'!Q105),"")</f>
        <v>28.799999999999997</v>
      </c>
      <c r="AJ764" s="289">
        <f>INDEX(Coordinates!$B$2:$B$197,MATCH(G764,Coordinates!$J$2:$J$197,0))</f>
        <v>-2.3691330289999999</v>
      </c>
      <c r="AK764" s="289">
        <f>INDEX(Coordinates!$C$2:$C$197,MATCH(G764,Coordinates!$J$2:$J$197,0))</f>
        <v>34.060233009999997</v>
      </c>
      <c r="AL764" s="289" t="str">
        <f>IF(ISNUMBER(SEARCH("C", 'Dry_Litterbag Placem_Collection'!V105)),"YES","")</f>
        <v/>
      </c>
      <c r="AM764" s="289" t="str">
        <f>IF(ISNUMBER(SEARCH("H", 'Dry_Litterbag Placem_Collection'!V105)),"YES","")</f>
        <v/>
      </c>
      <c r="AN764" s="289" t="str">
        <f>IF(ISNUMBER(SEARCH("R", 'Dry_Litterbag Placem_Collection'!V105)),"YES","")</f>
        <v/>
      </c>
    </row>
    <row r="765" spans="1:40" ht="15" customHeight="1">
      <c r="A765" s="281" t="s">
        <v>2677</v>
      </c>
      <c r="B765" s="282">
        <f>'Dry_Litterbag Placem_Collection'!A106</f>
        <v>104</v>
      </c>
      <c r="C765" s="282" t="str">
        <f>'Dry_Litterbag Placem_Collection'!B106</f>
        <v xml:space="preserve">Mwantimba
</v>
      </c>
      <c r="D765" s="282" t="s">
        <v>2677</v>
      </c>
      <c r="E765" s="282" t="s">
        <v>2678</v>
      </c>
      <c r="F765" s="282">
        <v>1</v>
      </c>
      <c r="G765" s="283" t="str">
        <f>'Dry_Litterbag Placem_Collection'!C106</f>
        <v>Wet_Ag1_T8</v>
      </c>
      <c r="H765" s="293" t="s">
        <v>3672</v>
      </c>
      <c r="I765" s="294" t="s">
        <v>298</v>
      </c>
      <c r="J765" s="282" t="str">
        <f>IF(ISBLANK('Dry_Litterbag Placem_Collection'!M106),"","R"&amp;""&amp;'Dry_Litterbag Placem_Collection'!M106)</f>
        <v>R365</v>
      </c>
      <c r="K765" s="286">
        <f>IFERROR(INDEX('Green_rooibos initial weight'!$C$5:$C$1749,MATCH(J765, 'Green_rooibos initial weight'!$A$5:$A$1749,0)),"")</f>
        <v>2.2130000000000001</v>
      </c>
      <c r="L765" s="286">
        <f t="shared" si="45"/>
        <v>1.9632000000000001</v>
      </c>
      <c r="M765" s="291"/>
      <c r="N765" s="291"/>
      <c r="O765" s="286">
        <f>IF(IFERROR(INDEX('Both teabags AfterDry'!$D$3:$D$900,MATCH(J765,'Both teabags AfterDry'!$A$3:$A$900,0)),"")="","",(IFERROR(INDEX('Both teabags AfterDry'!$D$3:$D$900,MATCH(J765,'Both teabags AfterDry'!$A$3:$A$900,0)),"")))</f>
        <v>1.9468000000000001</v>
      </c>
      <c r="P765" s="286">
        <f t="shared" si="46"/>
        <v>1.7962</v>
      </c>
      <c r="Q765" s="291"/>
      <c r="R765" s="291"/>
      <c r="S765" s="287">
        <f>'Dry_Litterbag Placem_Collection'!E106</f>
        <v>42939</v>
      </c>
      <c r="T765" s="287">
        <f>IF('Dry_Litterbag Placem_Collection'!G106="","",'Dry_Litterbag Placem_Collection'!G106)</f>
        <v>43010</v>
      </c>
      <c r="U765" s="288">
        <f t="shared" si="44"/>
        <v>71</v>
      </c>
      <c r="V765" s="286">
        <f t="shared" si="47"/>
        <v>0.16700000000000004</v>
      </c>
      <c r="W765" s="286"/>
      <c r="X765" s="289">
        <f>IFERROR(INDEX(Rainfall_Dry!$O$2:$O$217,MATCH(B765, Rainfall_Dry!$A$2:$A$217,0)),"")</f>
        <v>137.19979645800001</v>
      </c>
      <c r="Y765" s="270">
        <v>45.96</v>
      </c>
      <c r="Z765" s="270">
        <v>14.920000000000003</v>
      </c>
      <c r="AA765" s="270">
        <v>39.119999999999997</v>
      </c>
      <c r="AB765" s="271" t="s">
        <v>2691</v>
      </c>
      <c r="AC765" s="270">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IFERROR(AVERAGE('Dry_Litterbag Placem_Collection'!O106,'Dry_Litterbag Placem_Collection'!R106),"")</f>
        <v>9.3000000000000007</v>
      </c>
      <c r="AI765" s="290">
        <f>IFERROR(AVERAGE('Dry_Litterbag Placem_Collection'!N106,'Dry_Litterbag Placem_Collection'!Q106),"")</f>
        <v>28.05</v>
      </c>
      <c r="AJ765" s="289">
        <f>INDEX(Coordinates!$B$2:$B$197,MATCH(G765,Coordinates!$J$2:$J$197,0))</f>
        <v>-2.3692910280000001</v>
      </c>
      <c r="AK765" s="289">
        <f>INDEX(Coordinates!$C$2:$C$197,MATCH(G765,Coordinates!$J$2:$J$197,0))</f>
        <v>34.06016202</v>
      </c>
      <c r="AL765" s="289" t="str">
        <f>IF(ISNUMBER(SEARCH("C", 'Dry_Litterbag Placem_Collection'!V106)),"YES","")</f>
        <v/>
      </c>
      <c r="AM765" s="289" t="str">
        <f>IF(ISNUMBER(SEARCH("H", 'Dry_Litterbag Placem_Collection'!V106)),"YES","")</f>
        <v/>
      </c>
      <c r="AN765" s="289" t="str">
        <f>IF(ISNUMBER(SEARCH("R", 'Dry_Litterbag Placem_Collection'!V106)),"YES","")</f>
        <v/>
      </c>
    </row>
    <row r="766" spans="1:40" ht="15" customHeight="1">
      <c r="A766" s="281" t="s">
        <v>2677</v>
      </c>
      <c r="B766" s="282">
        <f>'Dry_Litterbag Placem_Collection'!A107</f>
        <v>105</v>
      </c>
      <c r="C766" s="282" t="str">
        <f>'Dry_Litterbag Placem_Collection'!B107</f>
        <v xml:space="preserve">Mwantimba
</v>
      </c>
      <c r="D766" s="282" t="s">
        <v>2677</v>
      </c>
      <c r="E766" s="282" t="s">
        <v>2678</v>
      </c>
      <c r="F766" s="282">
        <v>2</v>
      </c>
      <c r="G766" s="283" t="str">
        <f>'Dry_Litterbag Placem_Collection'!C107</f>
        <v>Wet_Ag2_T1</v>
      </c>
      <c r="H766" s="293" t="s">
        <v>3672</v>
      </c>
      <c r="I766" s="294" t="s">
        <v>298</v>
      </c>
      <c r="J766" s="282" t="str">
        <f>IF(ISBLANK('Dry_Litterbag Placem_Collection'!M107),"","R"&amp;""&amp;'Dry_Litterbag Placem_Collection'!M107)</f>
        <v>R212</v>
      </c>
      <c r="K766" s="286">
        <f>IFERROR(INDEX('Green_rooibos initial weight'!$C$5:$C$1749,MATCH(J766, 'Green_rooibos initial weight'!$A$5:$A$1749,0)),"")</f>
        <v>2.2519999999999998</v>
      </c>
      <c r="L766" s="286">
        <f t="shared" si="45"/>
        <v>2.0021999999999998</v>
      </c>
      <c r="M766" s="291"/>
      <c r="N766" s="291"/>
      <c r="O766" s="286">
        <f>IF(IFERROR(INDEX('Both teabags AfterDry'!$D$3:$D$900,MATCH(J766,'Both teabags AfterDry'!$A$3:$A$900,0)),"")="","",(IFERROR(INDEX('Both teabags AfterDry'!$D$3:$D$900,MATCH(J766,'Both teabags AfterDry'!$A$3:$A$900,0)),"")))</f>
        <v>1.9135</v>
      </c>
      <c r="P766" s="286">
        <f t="shared" si="46"/>
        <v>1.7628999999999999</v>
      </c>
      <c r="Q766" s="291"/>
      <c r="R766" s="291"/>
      <c r="S766" s="287">
        <f>'Dry_Litterbag Placem_Collection'!E107</f>
        <v>42939</v>
      </c>
      <c r="T766" s="287">
        <f>IF('Dry_Litterbag Placem_Collection'!G107="","",'Dry_Litterbag Placem_Collection'!G107)</f>
        <v>43010</v>
      </c>
      <c r="U766" s="288">
        <f t="shared" si="44"/>
        <v>71</v>
      </c>
      <c r="V766" s="286">
        <f t="shared" si="47"/>
        <v>0.23929999999999985</v>
      </c>
      <c r="W766" s="286"/>
      <c r="X766" s="289">
        <f>IFERROR(INDEX(Rainfall_Dry!$O$2:$O$217,MATCH(B766, Rainfall_Dry!$A$2:$A$217,0)),"")</f>
        <v>137.19979645800001</v>
      </c>
      <c r="Y766" s="270">
        <v>34.344660194174757</v>
      </c>
      <c r="Z766" s="270">
        <v>19.22727272727273</v>
      </c>
      <c r="AA766" s="270">
        <v>46.428067078552509</v>
      </c>
      <c r="AB766" s="271" t="s">
        <v>2688</v>
      </c>
      <c r="AC766" s="270">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IFERROR(AVERAGE('Dry_Litterbag Placem_Collection'!O107,'Dry_Litterbag Placem_Collection'!R107),"")</f>
        <v>7.5500000000000007</v>
      </c>
      <c r="AI766" s="290">
        <f>IFERROR(AVERAGE('Dry_Litterbag Placem_Collection'!N107,'Dry_Litterbag Placem_Collection'!Q107),"")</f>
        <v>30.549999999999997</v>
      </c>
      <c r="AJ766" s="289">
        <f>INDEX(Coordinates!$B$2:$B$197,MATCH(G766,Coordinates!$J$2:$J$197,0))</f>
        <v>-2.3698080240000001</v>
      </c>
      <c r="AK766" s="289">
        <f>INDEX(Coordinates!$C$2:$C$197,MATCH(G766,Coordinates!$J$2:$J$197,0))</f>
        <v>34.059671010000002</v>
      </c>
      <c r="AL766" s="289" t="str">
        <f>IF(ISNUMBER(SEARCH("C", 'Dry_Litterbag Placem_Collection'!V107)),"YES","")</f>
        <v/>
      </c>
      <c r="AM766" s="289" t="str">
        <f>IF(ISNUMBER(SEARCH("H", 'Dry_Litterbag Placem_Collection'!V107)),"YES","")</f>
        <v/>
      </c>
      <c r="AN766" s="289" t="str">
        <f>IF(ISNUMBER(SEARCH("R", 'Dry_Litterbag Placem_Collection'!V107)),"YES","")</f>
        <v/>
      </c>
    </row>
    <row r="767" spans="1:40" ht="15" customHeight="1">
      <c r="A767" s="281" t="s">
        <v>2677</v>
      </c>
      <c r="B767" s="282">
        <f>'Dry_Litterbag Placem_Collection'!A108</f>
        <v>106</v>
      </c>
      <c r="C767" s="282" t="str">
        <f>'Dry_Litterbag Placem_Collection'!B108</f>
        <v xml:space="preserve">Mwantimba
</v>
      </c>
      <c r="D767" s="282" t="s">
        <v>2677</v>
      </c>
      <c r="E767" s="282" t="s">
        <v>2678</v>
      </c>
      <c r="F767" s="282">
        <v>2</v>
      </c>
      <c r="G767" s="283" t="str">
        <f>'Dry_Litterbag Placem_Collection'!C108</f>
        <v>Wet_Ag2_T2</v>
      </c>
      <c r="H767" s="293" t="s">
        <v>3672</v>
      </c>
      <c r="I767" s="294" t="s">
        <v>298</v>
      </c>
      <c r="J767" s="282" t="str">
        <f>IF(ISBLANK('Dry_Litterbag Placem_Collection'!M108),"","R"&amp;""&amp;'Dry_Litterbag Placem_Collection'!M108)</f>
        <v>R66</v>
      </c>
      <c r="K767" s="286">
        <f>IFERROR(INDEX('Green_rooibos initial weight'!$C$5:$C$1749,MATCH(J767, 'Green_rooibos initial weight'!$A$5:$A$1749,0)),"")</f>
        <v>2.1120000000000001</v>
      </c>
      <c r="L767" s="286">
        <f t="shared" si="45"/>
        <v>1.8622000000000001</v>
      </c>
      <c r="M767" s="291"/>
      <c r="N767" s="291"/>
      <c r="O767" s="286">
        <f>IF(IFERROR(INDEX('Both teabags AfterDry'!$D$3:$D$900,MATCH(J767,'Both teabags AfterDry'!$A$3:$A$900,0)),"")="","",(IFERROR(INDEX('Both teabags AfterDry'!$D$3:$D$900,MATCH(J767,'Both teabags AfterDry'!$A$3:$A$900,0)),"")))</f>
        <v>1.7972999999999999</v>
      </c>
      <c r="P767" s="286">
        <f t="shared" si="46"/>
        <v>1.6466999999999998</v>
      </c>
      <c r="Q767" s="291"/>
      <c r="R767" s="291"/>
      <c r="S767" s="287">
        <f>'Dry_Litterbag Placem_Collection'!E108</f>
        <v>42939</v>
      </c>
      <c r="T767" s="287">
        <f>IF('Dry_Litterbag Placem_Collection'!G108="","",'Dry_Litterbag Placem_Collection'!G108)</f>
        <v>43010</v>
      </c>
      <c r="U767" s="288">
        <f t="shared" si="44"/>
        <v>71</v>
      </c>
      <c r="V767" s="286">
        <f t="shared" si="47"/>
        <v>0.21550000000000025</v>
      </c>
      <c r="W767" s="286"/>
      <c r="X767" s="289">
        <f>IFERROR(INDEX(Rainfall_Dry!$O$2:$O$217,MATCH(B767, Rainfall_Dry!$A$2:$A$217,0)),"")</f>
        <v>137.19979645800001</v>
      </c>
      <c r="Y767" s="270">
        <v>34.344660194174757</v>
      </c>
      <c r="Z767" s="270">
        <v>19.22727272727273</v>
      </c>
      <c r="AA767" s="270">
        <v>46.428067078552509</v>
      </c>
      <c r="AB767" s="271" t="s">
        <v>2688</v>
      </c>
      <c r="AC767" s="270">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IFERROR(AVERAGE('Dry_Litterbag Placem_Collection'!O108,'Dry_Litterbag Placem_Collection'!R108),"")</f>
        <v>6.1</v>
      </c>
      <c r="AI767" s="290">
        <f>IFERROR(AVERAGE('Dry_Litterbag Placem_Collection'!N108,'Dry_Litterbag Placem_Collection'!Q108),"")</f>
        <v>31.3</v>
      </c>
      <c r="AJ767" s="289">
        <f>INDEX(Coordinates!$B$2:$B$197,MATCH(G767,Coordinates!$J$2:$J$197,0))</f>
        <v>-2.3697620069999998</v>
      </c>
      <c r="AK767" s="289">
        <f>INDEX(Coordinates!$C$2:$C$197,MATCH(G767,Coordinates!$J$2:$J$197,0))</f>
        <v>34.059730010000003</v>
      </c>
      <c r="AL767" s="289" t="str">
        <f>IF(ISNUMBER(SEARCH("C", 'Dry_Litterbag Placem_Collection'!V108)),"YES","")</f>
        <v/>
      </c>
      <c r="AM767" s="289" t="str">
        <f>IF(ISNUMBER(SEARCH("H", 'Dry_Litterbag Placem_Collection'!V108)),"YES","")</f>
        <v/>
      </c>
      <c r="AN767" s="289" t="str">
        <f>IF(ISNUMBER(SEARCH("R", 'Dry_Litterbag Placem_Collection'!V108)),"YES","")</f>
        <v/>
      </c>
    </row>
    <row r="768" spans="1:40" ht="15" customHeight="1">
      <c r="A768" s="281" t="s">
        <v>2677</v>
      </c>
      <c r="B768" s="282">
        <f>'Dry_Litterbag Placem_Collection'!A109</f>
        <v>107</v>
      </c>
      <c r="C768" s="282" t="str">
        <f>'Dry_Litterbag Placem_Collection'!B109</f>
        <v xml:space="preserve">Mwantimba
</v>
      </c>
      <c r="D768" s="282" t="s">
        <v>2677</v>
      </c>
      <c r="E768" s="282" t="s">
        <v>2678</v>
      </c>
      <c r="F768" s="282">
        <v>2</v>
      </c>
      <c r="G768" s="283" t="str">
        <f>'Dry_Litterbag Placem_Collection'!C109</f>
        <v>Wet_Ag2_T3</v>
      </c>
      <c r="H768" s="293" t="s">
        <v>3672</v>
      </c>
      <c r="I768" s="294" t="s">
        <v>298</v>
      </c>
      <c r="J768" s="282" t="str">
        <f>IF(ISBLANK('Dry_Litterbag Placem_Collection'!M109),"","R"&amp;""&amp;'Dry_Litterbag Placem_Collection'!M109)</f>
        <v>R347</v>
      </c>
      <c r="K768" s="286">
        <f>IFERROR(INDEX('Green_rooibos initial weight'!$C$5:$C$1749,MATCH(J768, 'Green_rooibos initial weight'!$A$5:$A$1749,0)),"")</f>
        <v>2.2400000000000002</v>
      </c>
      <c r="L768" s="286">
        <f t="shared" si="45"/>
        <v>1.9902000000000002</v>
      </c>
      <c r="M768" s="291"/>
      <c r="N768" s="291"/>
      <c r="O768" s="286" t="str">
        <f>IF(IFERROR(INDEX('Both teabags AfterDry'!$D$3:$D$900,MATCH(J768,'Both teabags AfterDry'!$A$3:$A$900,0)),"")="","",(IFERROR(INDEX('Both teabags AfterDry'!$D$3:$D$900,MATCH(J768,'Both teabags AfterDry'!$A$3:$A$900,0)),"")))</f>
        <v/>
      </c>
      <c r="P768" s="286" t="str">
        <f t="shared" si="46"/>
        <v/>
      </c>
      <c r="Q768" s="291"/>
      <c r="R768" s="291"/>
      <c r="S768" s="287">
        <f>'Dry_Litterbag Placem_Collection'!E109</f>
        <v>42939</v>
      </c>
      <c r="T768" s="287">
        <f>IF('Dry_Litterbag Placem_Collection'!G109="","",'Dry_Litterbag Placem_Collection'!G109)</f>
        <v>43010</v>
      </c>
      <c r="U768" s="288">
        <f t="shared" si="44"/>
        <v>71</v>
      </c>
      <c r="V768" s="286" t="str">
        <f t="shared" si="47"/>
        <v/>
      </c>
      <c r="W768" s="286"/>
      <c r="X768" s="289">
        <f>IFERROR(INDEX(Rainfall_Dry!$O$2:$O$217,MATCH(B768, Rainfall_Dry!$A$2:$A$217,0)),"")</f>
        <v>137.19979645800001</v>
      </c>
      <c r="Y768" s="270">
        <v>34.344660194174757</v>
      </c>
      <c r="Z768" s="270">
        <v>19.22727272727273</v>
      </c>
      <c r="AA768" s="270">
        <v>46.428067078552509</v>
      </c>
      <c r="AB768" s="271" t="s">
        <v>2688</v>
      </c>
      <c r="AC768" s="270">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IFERROR(AVERAGE('Dry_Litterbag Placem_Collection'!O109,'Dry_Litterbag Placem_Collection'!R109),"")</f>
        <v>5.3</v>
      </c>
      <c r="AI768" s="290">
        <f>IFERROR(AVERAGE('Dry_Litterbag Placem_Collection'!N109,'Dry_Litterbag Placem_Collection'!Q109),"")</f>
        <v>30.200000000000003</v>
      </c>
      <c r="AJ768" s="289">
        <f>INDEX(Coordinates!$B$2:$B$197,MATCH(G768,Coordinates!$J$2:$J$197,0))</f>
        <v>-2.3698409649999999</v>
      </c>
      <c r="AK768" s="289">
        <f>INDEX(Coordinates!$C$2:$C$197,MATCH(G768,Coordinates!$J$2:$J$197,0))</f>
        <v>34.059814000000003</v>
      </c>
      <c r="AL768" s="289" t="str">
        <f>IF(ISNUMBER(SEARCH("C", 'Dry_Litterbag Placem_Collection'!V109)),"YES","")</f>
        <v/>
      </c>
      <c r="AM768" s="289" t="str">
        <f>IF(ISNUMBER(SEARCH("H", 'Dry_Litterbag Placem_Collection'!V109)),"YES","")</f>
        <v/>
      </c>
      <c r="AN768" s="289" t="str">
        <f>IF(ISNUMBER(SEARCH("R", 'Dry_Litterbag Placem_Collection'!V109)),"YES","")</f>
        <v/>
      </c>
    </row>
    <row r="769" spans="1:40" ht="15" customHeight="1">
      <c r="A769" s="281" t="s">
        <v>2677</v>
      </c>
      <c r="B769" s="282">
        <f>'Dry_Litterbag Placem_Collection'!A110</f>
        <v>108</v>
      </c>
      <c r="C769" s="282" t="str">
        <f>'Dry_Litterbag Placem_Collection'!B110</f>
        <v xml:space="preserve">Mwantimba
</v>
      </c>
      <c r="D769" s="282" t="s">
        <v>2677</v>
      </c>
      <c r="E769" s="282" t="s">
        <v>2678</v>
      </c>
      <c r="F769" s="282">
        <v>2</v>
      </c>
      <c r="G769" s="283" t="str">
        <f>'Dry_Litterbag Placem_Collection'!C110</f>
        <v>Wet_Ag2_T4</v>
      </c>
      <c r="H769" s="293" t="s">
        <v>3672</v>
      </c>
      <c r="I769" s="294" t="s">
        <v>298</v>
      </c>
      <c r="J769" s="282" t="str">
        <f>IF(ISBLANK('Dry_Litterbag Placem_Collection'!M110),"","R"&amp;""&amp;'Dry_Litterbag Placem_Collection'!M110)</f>
        <v>R206</v>
      </c>
      <c r="K769" s="286">
        <f>IFERROR(INDEX('Green_rooibos initial weight'!$C$5:$C$1749,MATCH(J769, 'Green_rooibos initial weight'!$A$5:$A$1749,0)),"")</f>
        <v>2.2549999999999999</v>
      </c>
      <c r="L769" s="286">
        <f t="shared" si="45"/>
        <v>2.0051999999999999</v>
      </c>
      <c r="M769" s="291"/>
      <c r="N769" s="291"/>
      <c r="O769" s="286">
        <f>IF(IFERROR(INDEX('Both teabags AfterDry'!$D$3:$D$900,MATCH(J769,'Both teabags AfterDry'!$A$3:$A$900,0)),"")="","",(IFERROR(INDEX('Both teabags AfterDry'!$D$3:$D$900,MATCH(J769,'Both teabags AfterDry'!$A$3:$A$900,0)),"")))</f>
        <v>1.9655</v>
      </c>
      <c r="P769" s="286">
        <f t="shared" si="46"/>
        <v>1.8149</v>
      </c>
      <c r="Q769" s="291"/>
      <c r="R769" s="291"/>
      <c r="S769" s="287">
        <f>'Dry_Litterbag Placem_Collection'!E110</f>
        <v>42939</v>
      </c>
      <c r="T769" s="287">
        <f>IF('Dry_Litterbag Placem_Collection'!G110="","",'Dry_Litterbag Placem_Collection'!G110)</f>
        <v>43010</v>
      </c>
      <c r="U769" s="288">
        <f t="shared" si="44"/>
        <v>71</v>
      </c>
      <c r="V769" s="286">
        <f t="shared" si="47"/>
        <v>0.19029999999999991</v>
      </c>
      <c r="W769" s="286"/>
      <c r="X769" s="289">
        <f>IFERROR(INDEX(Rainfall_Dry!$O$2:$O$217,MATCH(B769, Rainfall_Dry!$A$2:$A$217,0)),"")</f>
        <v>137.19979645800001</v>
      </c>
      <c r="Y769" s="270">
        <v>34.344660194174757</v>
      </c>
      <c r="Z769" s="270">
        <v>19.22727272727273</v>
      </c>
      <c r="AA769" s="270">
        <v>46.428067078552509</v>
      </c>
      <c r="AB769" s="271" t="s">
        <v>2688</v>
      </c>
      <c r="AC769" s="270">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IFERROR(AVERAGE('Dry_Litterbag Placem_Collection'!O110,'Dry_Litterbag Placem_Collection'!R110),"")</f>
        <v>7.65</v>
      </c>
      <c r="AI769" s="290">
        <f>IFERROR(AVERAGE('Dry_Litterbag Placem_Collection'!N110,'Dry_Litterbag Placem_Collection'!Q110),"")</f>
        <v>31.8</v>
      </c>
      <c r="AJ769" s="289">
        <f>INDEX(Coordinates!$B$2:$B$197,MATCH(G769,Coordinates!$J$2:$J$197,0))</f>
        <v>-2.3698620030000002</v>
      </c>
      <c r="AK769" s="289">
        <f>INDEX(Coordinates!$C$2:$C$197,MATCH(G769,Coordinates!$J$2:$J$197,0))</f>
        <v>34.059759020000001</v>
      </c>
      <c r="AL769" s="289" t="str">
        <f>IF(ISNUMBER(SEARCH("C", 'Dry_Litterbag Placem_Collection'!V110)),"YES","")</f>
        <v/>
      </c>
      <c r="AM769" s="289" t="str">
        <f>IF(ISNUMBER(SEARCH("H", 'Dry_Litterbag Placem_Collection'!V110)),"YES","")</f>
        <v/>
      </c>
      <c r="AN769" s="289" t="str">
        <f>IF(ISNUMBER(SEARCH("R", 'Dry_Litterbag Placem_Collection'!V110)),"YES","")</f>
        <v/>
      </c>
    </row>
    <row r="770" spans="1:40" ht="15" customHeight="1">
      <c r="A770" s="281" t="s">
        <v>2677</v>
      </c>
      <c r="B770" s="282">
        <f>'Dry_Litterbag Placem_Collection'!A111</f>
        <v>109</v>
      </c>
      <c r="C770" s="282" t="str">
        <f>'Dry_Litterbag Placem_Collection'!B111</f>
        <v xml:space="preserve">Mwantimba
</v>
      </c>
      <c r="D770" s="282" t="s">
        <v>2677</v>
      </c>
      <c r="E770" s="282" t="s">
        <v>2678</v>
      </c>
      <c r="F770" s="282">
        <v>2</v>
      </c>
      <c r="G770" s="283" t="str">
        <f>'Dry_Litterbag Placem_Collection'!C111</f>
        <v>Wet_Ag2_T5</v>
      </c>
      <c r="H770" s="293" t="s">
        <v>3672</v>
      </c>
      <c r="I770" s="294" t="s">
        <v>298</v>
      </c>
      <c r="J770" s="282" t="str">
        <f>IF(ISBLANK('Dry_Litterbag Placem_Collection'!M111),"","R"&amp;""&amp;'Dry_Litterbag Placem_Collection'!M111)</f>
        <v>R299</v>
      </c>
      <c r="K770" s="286">
        <f>IFERROR(INDEX('Green_rooibos initial weight'!$C$5:$C$1749,MATCH(J770, 'Green_rooibos initial weight'!$A$5:$A$1749,0)),"")</f>
        <v>2.2919999999999998</v>
      </c>
      <c r="L770" s="286">
        <f t="shared" si="45"/>
        <v>2.0421999999999998</v>
      </c>
      <c r="M770" s="291"/>
      <c r="N770" s="291"/>
      <c r="O770" s="286">
        <f>IF(IFERROR(INDEX('Both teabags AfterDry'!$D$3:$D$900,MATCH(J770,'Both teabags AfterDry'!$A$3:$A$900,0)),"")="","",(IFERROR(INDEX('Both teabags AfterDry'!$D$3:$D$900,MATCH(J770,'Both teabags AfterDry'!$A$3:$A$900,0)),"")))</f>
        <v>1.8811</v>
      </c>
      <c r="P770" s="286">
        <f t="shared" si="46"/>
        <v>1.7304999999999999</v>
      </c>
      <c r="Q770" s="291"/>
      <c r="R770" s="291"/>
      <c r="S770" s="287">
        <f>'Dry_Litterbag Placem_Collection'!E111</f>
        <v>42939</v>
      </c>
      <c r="T770" s="287">
        <f>IF('Dry_Litterbag Placem_Collection'!G111="","",'Dry_Litterbag Placem_Collection'!G111)</f>
        <v>43010</v>
      </c>
      <c r="U770" s="288">
        <f t="shared" ref="U770:U833" si="48">IFERROR(T770-S770,"")</f>
        <v>71</v>
      </c>
      <c r="V770" s="286">
        <f t="shared" si="47"/>
        <v>0.31169999999999987</v>
      </c>
      <c r="W770" s="286"/>
      <c r="X770" s="289">
        <f>IFERROR(INDEX(Rainfall_Dry!$O$2:$O$217,MATCH(B770, Rainfall_Dry!$A$2:$A$217,0)),"")</f>
        <v>137.19979645800001</v>
      </c>
      <c r="Y770" s="270">
        <v>34.344660194174757</v>
      </c>
      <c r="Z770" s="270">
        <v>19.22727272727273</v>
      </c>
      <c r="AA770" s="270">
        <v>46.428067078552509</v>
      </c>
      <c r="AB770" s="271" t="s">
        <v>2688</v>
      </c>
      <c r="AC770" s="270">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IFERROR(AVERAGE('Dry_Litterbag Placem_Collection'!O111,'Dry_Litterbag Placem_Collection'!R111),"")</f>
        <v>7.5</v>
      </c>
      <c r="AI770" s="290">
        <f>IFERROR(AVERAGE('Dry_Litterbag Placem_Collection'!N111,'Dry_Litterbag Placem_Collection'!Q111),"")</f>
        <v>30.65</v>
      </c>
      <c r="AJ770" s="289">
        <f>INDEX(Coordinates!$B$2:$B$197,MATCH(G770,Coordinates!$J$2:$J$197,0))</f>
        <v>-2.3698390370000002</v>
      </c>
      <c r="AK770" s="289">
        <f>INDEX(Coordinates!$C$2:$C$197,MATCH(G770,Coordinates!$J$2:$J$197,0))</f>
        <v>34.059714</v>
      </c>
      <c r="AL770" s="289" t="str">
        <f>IF(ISNUMBER(SEARCH("C", 'Dry_Litterbag Placem_Collection'!V111)),"YES","")</f>
        <v/>
      </c>
      <c r="AM770" s="289" t="str">
        <f>IF(ISNUMBER(SEARCH("H", 'Dry_Litterbag Placem_Collection'!V111)),"YES","")</f>
        <v/>
      </c>
      <c r="AN770" s="289" t="str">
        <f>IF(ISNUMBER(SEARCH("R", 'Dry_Litterbag Placem_Collection'!V111)),"YES","")</f>
        <v/>
      </c>
    </row>
    <row r="771" spans="1:40" ht="15" customHeight="1">
      <c r="A771" s="281" t="s">
        <v>2677</v>
      </c>
      <c r="B771" s="282">
        <f>'Dry_Litterbag Placem_Collection'!A112</f>
        <v>110</v>
      </c>
      <c r="C771" s="282" t="str">
        <f>'Dry_Litterbag Placem_Collection'!B112</f>
        <v xml:space="preserve">Mwantimba
</v>
      </c>
      <c r="D771" s="282" t="s">
        <v>2677</v>
      </c>
      <c r="E771" s="282" t="s">
        <v>2678</v>
      </c>
      <c r="F771" s="282">
        <v>2</v>
      </c>
      <c r="G771" s="283" t="str">
        <f>'Dry_Litterbag Placem_Collection'!C112</f>
        <v>Wet_Ag2_T6</v>
      </c>
      <c r="H771" s="293" t="s">
        <v>3672</v>
      </c>
      <c r="I771" s="294" t="s">
        <v>298</v>
      </c>
      <c r="J771" s="282" t="str">
        <f>IF(ISBLANK('Dry_Litterbag Placem_Collection'!M112),"","R"&amp;""&amp;'Dry_Litterbag Placem_Collection'!M112)</f>
        <v>R636</v>
      </c>
      <c r="K771" s="286">
        <f>IFERROR(INDEX('Green_rooibos initial weight'!$C$5:$C$1749,MATCH(J771, 'Green_rooibos initial weight'!$A$5:$A$1749,0)),"")</f>
        <v>2.1080000000000001</v>
      </c>
      <c r="L771" s="286">
        <f t="shared" ref="L771:L834" si="49">IFERROR(K771-($BG$7+$BG$8),"")</f>
        <v>1.8582000000000001</v>
      </c>
      <c r="M771" s="291"/>
      <c r="N771" s="291"/>
      <c r="O771" s="286">
        <f>IF(IFERROR(INDEX('Both teabags AfterDry'!$D$3:$D$900,MATCH(J771,'Both teabags AfterDry'!$A$3:$A$900,0)),"")="","",(IFERROR(INDEX('Both teabags AfterDry'!$D$3:$D$900,MATCH(J771,'Both teabags AfterDry'!$A$3:$A$900,0)),"")))</f>
        <v>1.8521000000000001</v>
      </c>
      <c r="P771" s="286">
        <f t="shared" ref="P771:P834" si="50">IFERROR(IF(O771&gt;0,O771-($BG$7),""),"")</f>
        <v>1.7015</v>
      </c>
      <c r="Q771" s="291"/>
      <c r="R771" s="291"/>
      <c r="S771" s="287">
        <f>'Dry_Litterbag Placem_Collection'!E112</f>
        <v>42939</v>
      </c>
      <c r="T771" s="287">
        <f>IF('Dry_Litterbag Placem_Collection'!G112="","",'Dry_Litterbag Placem_Collection'!G112)</f>
        <v>43010</v>
      </c>
      <c r="U771" s="288">
        <f t="shared" si="48"/>
        <v>71</v>
      </c>
      <c r="V771" s="286">
        <f t="shared" ref="V771:V834" si="51">IFERROR(L771-P771,"")</f>
        <v>0.15670000000000006</v>
      </c>
      <c r="W771" s="286"/>
      <c r="X771" s="289">
        <f>IFERROR(INDEX(Rainfall_Dry!$O$2:$O$217,MATCH(B771, Rainfall_Dry!$A$2:$A$217,0)),"")</f>
        <v>137.19979645800001</v>
      </c>
      <c r="Y771" s="270">
        <v>34.344660194174757</v>
      </c>
      <c r="Z771" s="270">
        <v>19.22727272727273</v>
      </c>
      <c r="AA771" s="270">
        <v>46.428067078552509</v>
      </c>
      <c r="AB771" s="271" t="s">
        <v>2688</v>
      </c>
      <c r="AC771" s="270">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IFERROR(AVERAGE('Dry_Litterbag Placem_Collection'!O112,'Dry_Litterbag Placem_Collection'!R112),"")</f>
        <v>7.3500000000000005</v>
      </c>
      <c r="AI771" s="290">
        <f>IFERROR(AVERAGE('Dry_Litterbag Placem_Collection'!N112,'Dry_Litterbag Placem_Collection'!Q112),"")</f>
        <v>31.150000000000002</v>
      </c>
      <c r="AJ771" s="289">
        <f>INDEX(Coordinates!$B$2:$B$197,MATCH(G771,Coordinates!$J$2:$J$197,0))</f>
        <v>-2.3697549659999999</v>
      </c>
      <c r="AK771" s="289">
        <f>INDEX(Coordinates!$C$2:$C$197,MATCH(G771,Coordinates!$J$2:$J$197,0))</f>
        <v>34.059668989999999</v>
      </c>
      <c r="AL771" s="289" t="str">
        <f>IF(ISNUMBER(SEARCH("C", 'Dry_Litterbag Placem_Collection'!V112)),"YES","")</f>
        <v/>
      </c>
      <c r="AM771" s="289" t="str">
        <f>IF(ISNUMBER(SEARCH("H", 'Dry_Litterbag Placem_Collection'!V112)),"YES","")</f>
        <v/>
      </c>
      <c r="AN771" s="289" t="str">
        <f>IF(ISNUMBER(SEARCH("R", 'Dry_Litterbag Placem_Collection'!V112)),"YES","")</f>
        <v/>
      </c>
    </row>
    <row r="772" spans="1:40" ht="15" customHeight="1">
      <c r="A772" s="281" t="s">
        <v>2677</v>
      </c>
      <c r="B772" s="282">
        <f>'Dry_Litterbag Placem_Collection'!A113</f>
        <v>111</v>
      </c>
      <c r="C772" s="282" t="str">
        <f>'Dry_Litterbag Placem_Collection'!B113</f>
        <v xml:space="preserve">Mwantimba
</v>
      </c>
      <c r="D772" s="282" t="s">
        <v>2677</v>
      </c>
      <c r="E772" s="282" t="s">
        <v>2678</v>
      </c>
      <c r="F772" s="282">
        <v>2</v>
      </c>
      <c r="G772" s="283" t="str">
        <f>'Dry_Litterbag Placem_Collection'!C113</f>
        <v>Wet_Ag2_T7</v>
      </c>
      <c r="H772" s="293" t="s">
        <v>3672</v>
      </c>
      <c r="I772" s="294" t="s">
        <v>298</v>
      </c>
      <c r="J772" s="282" t="str">
        <f>IF(ISBLANK('Dry_Litterbag Placem_Collection'!M113),"","R"&amp;""&amp;'Dry_Litterbag Placem_Collection'!M113)</f>
        <v>R239</v>
      </c>
      <c r="K772" s="286">
        <f>IFERROR(INDEX('Green_rooibos initial weight'!$C$5:$C$1749,MATCH(J772, 'Green_rooibos initial weight'!$A$5:$A$1749,0)),"")</f>
        <v>2.2189999999999999</v>
      </c>
      <c r="L772" s="286">
        <f t="shared" si="49"/>
        <v>1.9691999999999998</v>
      </c>
      <c r="M772" s="291"/>
      <c r="N772" s="291"/>
      <c r="O772" s="286">
        <f>IF(IFERROR(INDEX('Both teabags AfterDry'!$D$3:$D$900,MATCH(J772,'Both teabags AfterDry'!$A$3:$A$900,0)),"")="","",(IFERROR(INDEX('Both teabags AfterDry'!$D$3:$D$900,MATCH(J772,'Both teabags AfterDry'!$A$3:$A$900,0)),"")))</f>
        <v>1.8743000000000001</v>
      </c>
      <c r="P772" s="286">
        <f t="shared" si="50"/>
        <v>1.7237</v>
      </c>
      <c r="Q772" s="291"/>
      <c r="R772" s="291"/>
      <c r="S772" s="287">
        <f>'Dry_Litterbag Placem_Collection'!E113</f>
        <v>42939</v>
      </c>
      <c r="T772" s="287">
        <f>IF('Dry_Litterbag Placem_Collection'!G113="","",'Dry_Litterbag Placem_Collection'!G113)</f>
        <v>43010</v>
      </c>
      <c r="U772" s="288">
        <f t="shared" si="48"/>
        <v>71</v>
      </c>
      <c r="V772" s="286">
        <f t="shared" si="51"/>
        <v>0.24549999999999983</v>
      </c>
      <c r="W772" s="286"/>
      <c r="X772" s="289">
        <f>IFERROR(INDEX(Rainfall_Dry!$O$2:$O$217,MATCH(B772, Rainfall_Dry!$A$2:$A$217,0)),"")</f>
        <v>137.19979645800001</v>
      </c>
      <c r="Y772" s="270">
        <v>34.344660194174757</v>
      </c>
      <c r="Z772" s="270">
        <v>19.22727272727273</v>
      </c>
      <c r="AA772" s="270">
        <v>46.428067078552509</v>
      </c>
      <c r="AB772" s="271" t="s">
        <v>2688</v>
      </c>
      <c r="AC772" s="270">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IFERROR(AVERAGE('Dry_Litterbag Placem_Collection'!O113,'Dry_Litterbag Placem_Collection'!R113),"")</f>
        <v>8.3000000000000007</v>
      </c>
      <c r="AI772" s="290">
        <f>IFERROR(AVERAGE('Dry_Litterbag Placem_Collection'!N113,'Dry_Litterbag Placem_Collection'!Q113),"")</f>
        <v>29.549999999999997</v>
      </c>
      <c r="AJ772" s="289">
        <f>INDEX(Coordinates!$B$2:$B$197,MATCH(G772,Coordinates!$J$2:$J$197,0))</f>
        <v>-2.3697330060000001</v>
      </c>
      <c r="AK772" s="289">
        <f>INDEX(Coordinates!$C$2:$C$197,MATCH(G772,Coordinates!$J$2:$J$197,0))</f>
        <v>34.059615010000002</v>
      </c>
      <c r="AL772" s="289" t="str">
        <f>IF(ISNUMBER(SEARCH("C", 'Dry_Litterbag Placem_Collection'!V113)),"YES","")</f>
        <v/>
      </c>
      <c r="AM772" s="289" t="str">
        <f>IF(ISNUMBER(SEARCH("H", 'Dry_Litterbag Placem_Collection'!V113)),"YES","")</f>
        <v/>
      </c>
      <c r="AN772" s="289" t="str">
        <f>IF(ISNUMBER(SEARCH("R", 'Dry_Litterbag Placem_Collection'!V113)),"YES","")</f>
        <v/>
      </c>
    </row>
    <row r="773" spans="1:40" ht="15" customHeight="1">
      <c r="A773" s="281" t="s">
        <v>2677</v>
      </c>
      <c r="B773" s="282">
        <f>'Dry_Litterbag Placem_Collection'!A114</f>
        <v>112</v>
      </c>
      <c r="C773" s="282" t="str">
        <f>'Dry_Litterbag Placem_Collection'!B114</f>
        <v xml:space="preserve">Mwantimba
</v>
      </c>
      <c r="D773" s="282" t="s">
        <v>2677</v>
      </c>
      <c r="E773" s="282" t="s">
        <v>2678</v>
      </c>
      <c r="F773" s="282">
        <v>2</v>
      </c>
      <c r="G773" s="283" t="str">
        <f>'Dry_Litterbag Placem_Collection'!C114</f>
        <v>Wet_Ag2_T8</v>
      </c>
      <c r="H773" s="293" t="s">
        <v>3672</v>
      </c>
      <c r="I773" s="294" t="s">
        <v>298</v>
      </c>
      <c r="J773" s="282" t="str">
        <f>IF(ISBLANK('Dry_Litterbag Placem_Collection'!M114),"","R"&amp;""&amp;'Dry_Litterbag Placem_Collection'!M114)</f>
        <v/>
      </c>
      <c r="K773" s="286" t="str">
        <f>IFERROR(INDEX('Green_rooibos initial weight'!$C$5:$C$1749,MATCH(J773, 'Green_rooibos initial weight'!$A$5:$A$1749,0)),"")</f>
        <v/>
      </c>
      <c r="L773" s="286" t="str">
        <f t="shared" si="49"/>
        <v/>
      </c>
      <c r="M773" s="291"/>
      <c r="N773" s="291"/>
      <c r="O773" s="286" t="str">
        <f>IF(IFERROR(INDEX('Both teabags AfterDry'!$D$3:$D$900,MATCH(J773,'Both teabags AfterDry'!$A$3:$A$900,0)),"")="","",(IFERROR(INDEX('Both teabags AfterDry'!$D$3:$D$900,MATCH(J773,'Both teabags AfterDry'!$A$3:$A$900,0)),"")))</f>
        <v/>
      </c>
      <c r="P773" s="286" t="str">
        <f t="shared" si="50"/>
        <v/>
      </c>
      <c r="Q773" s="291"/>
      <c r="R773" s="291"/>
      <c r="S773" s="287">
        <f>'Dry_Litterbag Placem_Collection'!E114</f>
        <v>0</v>
      </c>
      <c r="T773" s="287" t="str">
        <f>IF('Dry_Litterbag Placem_Collection'!G114="","",'Dry_Litterbag Placem_Collection'!G114)</f>
        <v/>
      </c>
      <c r="U773" s="288" t="str">
        <f t="shared" si="48"/>
        <v/>
      </c>
      <c r="V773" s="286" t="str">
        <f t="shared" si="51"/>
        <v/>
      </c>
      <c r="W773" s="286"/>
      <c r="X773" s="289" t="str">
        <f>IFERROR(INDEX(Rainfall_Dry!$O$2:$O$217,MATCH(B773, Rainfall_Dry!$A$2:$A$217,0)),"")</f>
        <v/>
      </c>
      <c r="Y773" s="270">
        <v>34.344660194174757</v>
      </c>
      <c r="Z773" s="270">
        <v>19.22727272727273</v>
      </c>
      <c r="AA773" s="270">
        <v>46.428067078552509</v>
      </c>
      <c r="AB773" s="271" t="s">
        <v>2688</v>
      </c>
      <c r="AC773" s="270">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t="str">
        <f>IFERROR(AVERAGE('Dry_Litterbag Placem_Collection'!O114,'Dry_Litterbag Placem_Collection'!R114),"")</f>
        <v/>
      </c>
      <c r="AI773" s="290" t="str">
        <f>IFERROR(AVERAGE('Dry_Litterbag Placem_Collection'!N114,'Dry_Litterbag Placem_Collection'!Q114),"")</f>
        <v/>
      </c>
      <c r="AJ773" s="289">
        <f>INDEX(Coordinates!$B$2:$B$197,MATCH(G773,Coordinates!$J$2:$J$197,0))</f>
        <v>-2.36967098</v>
      </c>
      <c r="AK773" s="289">
        <f>INDEX(Coordinates!$C$2:$C$197,MATCH(G773,Coordinates!$J$2:$J$197,0))</f>
        <v>34.059735959999998</v>
      </c>
      <c r="AL773" s="289" t="str">
        <f>IF(ISNUMBER(SEARCH("C", 'Dry_Litterbag Placem_Collection'!V114)),"YES","")</f>
        <v/>
      </c>
      <c r="AM773" s="289" t="str">
        <f>IF(ISNUMBER(SEARCH("H", 'Dry_Litterbag Placem_Collection'!V114)),"YES","")</f>
        <v/>
      </c>
      <c r="AN773" s="289" t="str">
        <f>IF(ISNUMBER(SEARCH("R", 'Dry_Litterbag Placem_Collection'!V114)),"YES","")</f>
        <v/>
      </c>
    </row>
    <row r="774" spans="1:40" ht="15" customHeight="1">
      <c r="A774" s="281" t="s">
        <v>2677</v>
      </c>
      <c r="B774" s="282">
        <f>'Dry_Litterbag Placem_Collection'!A115</f>
        <v>113</v>
      </c>
      <c r="C774" s="282" t="str">
        <f>'Dry_Litterbag Placem_Collection'!B115</f>
        <v xml:space="preserve">Mwantimba
</v>
      </c>
      <c r="D774" s="282" t="s">
        <v>2677</v>
      </c>
      <c r="E774" s="282" t="s">
        <v>2678</v>
      </c>
      <c r="F774" s="282">
        <v>3</v>
      </c>
      <c r="G774" s="283" t="str">
        <f>'Dry_Litterbag Placem_Collection'!C115</f>
        <v>Wet_Ag3_T1</v>
      </c>
      <c r="H774" s="293" t="s">
        <v>3672</v>
      </c>
      <c r="I774" s="294" t="s">
        <v>298</v>
      </c>
      <c r="J774" s="282" t="str">
        <f>IF(ISBLANK('Dry_Litterbag Placem_Collection'!M115),"","R"&amp;""&amp;'Dry_Litterbag Placem_Collection'!M115)</f>
        <v>R313</v>
      </c>
      <c r="K774" s="286">
        <f>IFERROR(INDEX('Green_rooibos initial weight'!$C$5:$C$1749,MATCH(J774, 'Green_rooibos initial weight'!$A$5:$A$1749,0)),"")</f>
        <v>2.2450000000000001</v>
      </c>
      <c r="L774" s="286">
        <f t="shared" si="49"/>
        <v>1.9952000000000001</v>
      </c>
      <c r="M774" s="291"/>
      <c r="N774" s="291"/>
      <c r="O774" s="286">
        <f>IF(IFERROR(INDEX('Both teabags AfterDry'!$D$3:$D$900,MATCH(J774,'Both teabags AfterDry'!$A$3:$A$900,0)),"")="","",(IFERROR(INDEX('Both teabags AfterDry'!$D$3:$D$900,MATCH(J774,'Both teabags AfterDry'!$A$3:$A$900,0)),"")))</f>
        <v>1.6048</v>
      </c>
      <c r="P774" s="286">
        <f t="shared" si="50"/>
        <v>1.4541999999999999</v>
      </c>
      <c r="Q774" s="291"/>
      <c r="R774" s="291"/>
      <c r="S774" s="287">
        <f>'Dry_Litterbag Placem_Collection'!E115</f>
        <v>42939</v>
      </c>
      <c r="T774" s="287">
        <f>IF('Dry_Litterbag Placem_Collection'!G115="","",'Dry_Litterbag Placem_Collection'!G115)</f>
        <v>43008</v>
      </c>
      <c r="U774" s="288">
        <f t="shared" si="48"/>
        <v>69</v>
      </c>
      <c r="V774" s="286">
        <f t="shared" si="51"/>
        <v>0.54100000000000015</v>
      </c>
      <c r="W774" s="286"/>
      <c r="X774" s="289">
        <f>IFERROR(INDEX(Rainfall_Dry!$O$2:$O$217,MATCH(B774, Rainfall_Dry!$A$2:$A$217,0)),"")</f>
        <v>136.27214243</v>
      </c>
      <c r="Y774" s="270">
        <v>27.96</v>
      </c>
      <c r="Z774" s="270">
        <v>4.9200000000000017</v>
      </c>
      <c r="AA774" s="270">
        <v>67.12</v>
      </c>
      <c r="AB774" s="271" t="s">
        <v>2688</v>
      </c>
      <c r="AC774" s="270">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IFERROR(AVERAGE('Dry_Litterbag Placem_Collection'!O115,'Dry_Litterbag Placem_Collection'!R115),"")</f>
        <v>6.35</v>
      </c>
      <c r="AI774" s="290">
        <f>IFERROR(AVERAGE('Dry_Litterbag Placem_Collection'!N115,'Dry_Litterbag Placem_Collection'!Q115),"")</f>
        <v>28.9</v>
      </c>
      <c r="AJ774" s="289">
        <f>INDEX(Coordinates!$B$2:$B$197,MATCH(G774,Coordinates!$J$2:$J$197,0))</f>
        <v>-2.3487199940000001</v>
      </c>
      <c r="AK774" s="289">
        <f>INDEX(Coordinates!$C$2:$C$197,MATCH(G774,Coordinates!$J$2:$J$197,0))</f>
        <v>34.051391029999998</v>
      </c>
      <c r="AL774" s="289" t="str">
        <f>IF(ISNUMBER(SEARCH("C", 'Dry_Litterbag Placem_Collection'!V115)),"YES","")</f>
        <v/>
      </c>
      <c r="AM774" s="289" t="str">
        <f>IF(ISNUMBER(SEARCH("H", 'Dry_Litterbag Placem_Collection'!V115)),"YES","")</f>
        <v/>
      </c>
      <c r="AN774" s="289" t="str">
        <f>IF(ISNUMBER(SEARCH("R", 'Dry_Litterbag Placem_Collection'!V115)),"YES","")</f>
        <v/>
      </c>
    </row>
    <row r="775" spans="1:40" ht="15" customHeight="1">
      <c r="A775" s="281" t="s">
        <v>2677</v>
      </c>
      <c r="B775" s="282">
        <f>'Dry_Litterbag Placem_Collection'!A116</f>
        <v>114</v>
      </c>
      <c r="C775" s="282" t="str">
        <f>'Dry_Litterbag Placem_Collection'!B116</f>
        <v xml:space="preserve">Mwantimba
</v>
      </c>
      <c r="D775" s="282" t="s">
        <v>2677</v>
      </c>
      <c r="E775" s="282" t="s">
        <v>2678</v>
      </c>
      <c r="F775" s="282">
        <v>3</v>
      </c>
      <c r="G775" s="283" t="str">
        <f>'Dry_Litterbag Placem_Collection'!C116</f>
        <v>Wet_Ag3_T2</v>
      </c>
      <c r="H775" s="293" t="s">
        <v>3672</v>
      </c>
      <c r="I775" s="294" t="s">
        <v>298</v>
      </c>
      <c r="J775" s="282" t="str">
        <f>IF(ISBLANK('Dry_Litterbag Placem_Collection'!M116),"","R"&amp;""&amp;'Dry_Litterbag Placem_Collection'!M116)</f>
        <v>R247</v>
      </c>
      <c r="K775" s="286">
        <f>IFERROR(INDEX('Green_rooibos initial weight'!$C$5:$C$1749,MATCH(J775, 'Green_rooibos initial weight'!$A$5:$A$1749,0)),"")</f>
        <v>2.2330000000000001</v>
      </c>
      <c r="L775" s="286">
        <f t="shared" si="49"/>
        <v>1.9832000000000001</v>
      </c>
      <c r="M775" s="291"/>
      <c r="N775" s="291"/>
      <c r="O775" s="286">
        <f>IF(IFERROR(INDEX('Both teabags AfterDry'!$D$3:$D$900,MATCH(J775,'Both teabags AfterDry'!$A$3:$A$900,0)),"")="","",(IFERROR(INDEX('Both teabags AfterDry'!$D$3:$D$900,MATCH(J775,'Both teabags AfterDry'!$A$3:$A$900,0)),"")))</f>
        <v>1.7551000000000001</v>
      </c>
      <c r="P775" s="286">
        <f t="shared" si="50"/>
        <v>1.6045</v>
      </c>
      <c r="Q775" s="291"/>
      <c r="R775" s="291"/>
      <c r="S775" s="287">
        <f>'Dry_Litterbag Placem_Collection'!E116</f>
        <v>42939</v>
      </c>
      <c r="T775" s="287">
        <f>IF('Dry_Litterbag Placem_Collection'!G116="","",'Dry_Litterbag Placem_Collection'!G116)</f>
        <v>43008</v>
      </c>
      <c r="U775" s="288">
        <f t="shared" si="48"/>
        <v>69</v>
      </c>
      <c r="V775" s="286">
        <f t="shared" si="51"/>
        <v>0.37870000000000004</v>
      </c>
      <c r="W775" s="286"/>
      <c r="X775" s="289">
        <f>IFERROR(INDEX(Rainfall_Dry!$O$2:$O$217,MATCH(B775, Rainfall_Dry!$A$2:$A$217,0)),"")</f>
        <v>136.27214243</v>
      </c>
      <c r="Y775" s="270">
        <v>27.96</v>
      </c>
      <c r="Z775" s="270">
        <v>4.9200000000000017</v>
      </c>
      <c r="AA775" s="270">
        <v>67.12</v>
      </c>
      <c r="AB775" s="271" t="s">
        <v>2688</v>
      </c>
      <c r="AC775" s="270">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IFERROR(AVERAGE('Dry_Litterbag Placem_Collection'!O116,'Dry_Litterbag Placem_Collection'!R116),"")</f>
        <v>12.1</v>
      </c>
      <c r="AI775" s="290">
        <f>IFERROR(AVERAGE('Dry_Litterbag Placem_Collection'!N116,'Dry_Litterbag Placem_Collection'!Q116),"")</f>
        <v>28.1</v>
      </c>
      <c r="AJ775" s="289">
        <f>INDEX(Coordinates!$B$2:$B$197,MATCH(G775,Coordinates!$J$2:$J$197,0))</f>
        <v>-2.348716976</v>
      </c>
      <c r="AK775" s="289">
        <f>INDEX(Coordinates!$C$2:$C$197,MATCH(G775,Coordinates!$J$2:$J$197,0))</f>
        <v>34.051484989999999</v>
      </c>
      <c r="AL775" s="289" t="str">
        <f>IF(ISNUMBER(SEARCH("C", 'Dry_Litterbag Placem_Collection'!V116)),"YES","")</f>
        <v/>
      </c>
      <c r="AM775" s="289" t="str">
        <f>IF(ISNUMBER(SEARCH("H", 'Dry_Litterbag Placem_Collection'!V116)),"YES","")</f>
        <v/>
      </c>
      <c r="AN775" s="289" t="str">
        <f>IF(ISNUMBER(SEARCH("R", 'Dry_Litterbag Placem_Collection'!V116)),"YES","")</f>
        <v/>
      </c>
    </row>
    <row r="776" spans="1:40" ht="15" customHeight="1">
      <c r="A776" s="281" t="s">
        <v>2677</v>
      </c>
      <c r="B776" s="282">
        <f>'Dry_Litterbag Placem_Collection'!A117</f>
        <v>115</v>
      </c>
      <c r="C776" s="282" t="str">
        <f>'Dry_Litterbag Placem_Collection'!B117</f>
        <v xml:space="preserve">Mwantimba
</v>
      </c>
      <c r="D776" s="282" t="s">
        <v>2677</v>
      </c>
      <c r="E776" s="282" t="s">
        <v>2678</v>
      </c>
      <c r="F776" s="282">
        <v>3</v>
      </c>
      <c r="G776" s="283" t="str">
        <f>'Dry_Litterbag Placem_Collection'!C117</f>
        <v>Wet_Ag3_T3</v>
      </c>
      <c r="H776" s="293" t="s">
        <v>3672</v>
      </c>
      <c r="I776" s="294" t="s">
        <v>298</v>
      </c>
      <c r="J776" s="282" t="str">
        <f>IF(ISBLANK('Dry_Litterbag Placem_Collection'!M117),"","R"&amp;""&amp;'Dry_Litterbag Placem_Collection'!M117)</f>
        <v>R671</v>
      </c>
      <c r="K776" s="286">
        <f>IFERROR(INDEX('Green_rooibos initial weight'!$C$5:$C$1749,MATCH(J776, 'Green_rooibos initial weight'!$A$5:$A$1749,0)),"")</f>
        <v>2.202</v>
      </c>
      <c r="L776" s="286">
        <f t="shared" si="49"/>
        <v>1.9521999999999999</v>
      </c>
      <c r="M776" s="291"/>
      <c r="N776" s="291"/>
      <c r="O776" s="286">
        <f>IF(IFERROR(INDEX('Both teabags AfterDry'!$D$3:$D$900,MATCH(J776,'Both teabags AfterDry'!$A$3:$A$900,0)),"")="","",(IFERROR(INDEX('Both teabags AfterDry'!$D$3:$D$900,MATCH(J776,'Both teabags AfterDry'!$A$3:$A$900,0)),"")))</f>
        <v>1.6099000000000001</v>
      </c>
      <c r="P776" s="286">
        <f t="shared" si="50"/>
        <v>1.4593</v>
      </c>
      <c r="Q776" s="291"/>
      <c r="R776" s="291"/>
      <c r="S776" s="287">
        <f>'Dry_Litterbag Placem_Collection'!E117</f>
        <v>42939</v>
      </c>
      <c r="T776" s="287">
        <f>IF('Dry_Litterbag Placem_Collection'!G117="","",'Dry_Litterbag Placem_Collection'!G117)</f>
        <v>43008</v>
      </c>
      <c r="U776" s="288">
        <f t="shared" si="48"/>
        <v>69</v>
      </c>
      <c r="V776" s="286">
        <f t="shared" si="51"/>
        <v>0.49289999999999989</v>
      </c>
      <c r="W776" s="286"/>
      <c r="X776" s="289">
        <f>IFERROR(INDEX(Rainfall_Dry!$O$2:$O$217,MATCH(B776, Rainfall_Dry!$A$2:$A$217,0)),"")</f>
        <v>136.27214243</v>
      </c>
      <c r="Y776" s="270">
        <v>27.96</v>
      </c>
      <c r="Z776" s="270">
        <v>4.9200000000000017</v>
      </c>
      <c r="AA776" s="270">
        <v>67.12</v>
      </c>
      <c r="AB776" s="271" t="s">
        <v>2688</v>
      </c>
      <c r="AC776" s="270">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IFERROR(AVERAGE('Dry_Litterbag Placem_Collection'!O117,'Dry_Litterbag Placem_Collection'!R117),"")</f>
        <v>6.9</v>
      </c>
      <c r="AI776" s="290">
        <f>IFERROR(AVERAGE('Dry_Litterbag Placem_Collection'!N117,'Dry_Litterbag Placem_Collection'!Q117),"")</f>
        <v>28.95</v>
      </c>
      <c r="AJ776" s="289">
        <f>INDEX(Coordinates!$B$2:$B$197,MATCH(G776,Coordinates!$J$2:$J$197,0))</f>
        <v>-2.3487800079999999</v>
      </c>
      <c r="AK776" s="289">
        <f>INDEX(Coordinates!$C$2:$C$197,MATCH(G776,Coordinates!$J$2:$J$197,0))</f>
        <v>34.051495969999998</v>
      </c>
      <c r="AL776" s="289" t="str">
        <f>IF(ISNUMBER(SEARCH("C", 'Dry_Litterbag Placem_Collection'!V117)),"YES","")</f>
        <v/>
      </c>
      <c r="AM776" s="289" t="str">
        <f>IF(ISNUMBER(SEARCH("H", 'Dry_Litterbag Placem_Collection'!V117)),"YES","")</f>
        <v/>
      </c>
      <c r="AN776" s="289" t="str">
        <f>IF(ISNUMBER(SEARCH("R", 'Dry_Litterbag Placem_Collection'!V117)),"YES","")</f>
        <v/>
      </c>
    </row>
    <row r="777" spans="1:40" ht="15" customHeight="1">
      <c r="A777" s="281" t="s">
        <v>2677</v>
      </c>
      <c r="B777" s="282">
        <f>'Dry_Litterbag Placem_Collection'!A118</f>
        <v>116</v>
      </c>
      <c r="C777" s="282" t="str">
        <f>'Dry_Litterbag Placem_Collection'!B118</f>
        <v xml:space="preserve">Mwantimba
</v>
      </c>
      <c r="D777" s="282" t="s">
        <v>2677</v>
      </c>
      <c r="E777" s="282" t="s">
        <v>2678</v>
      </c>
      <c r="F777" s="282">
        <v>3</v>
      </c>
      <c r="G777" s="283" t="str">
        <f>'Dry_Litterbag Placem_Collection'!C118</f>
        <v>Wet_Ag3_T4</v>
      </c>
      <c r="H777" s="293" t="s">
        <v>3672</v>
      </c>
      <c r="I777" s="294" t="s">
        <v>298</v>
      </c>
      <c r="J777" s="282" t="str">
        <f>IF(ISBLANK('Dry_Litterbag Placem_Collection'!M118),"","R"&amp;""&amp;'Dry_Litterbag Placem_Collection'!M118)</f>
        <v>R638</v>
      </c>
      <c r="K777" s="286">
        <f>IFERROR(INDEX('Green_rooibos initial weight'!$C$5:$C$1749,MATCH(J777, 'Green_rooibos initial weight'!$A$5:$A$1749,0)),"")</f>
        <v>2.1659999999999999</v>
      </c>
      <c r="L777" s="286">
        <f t="shared" si="49"/>
        <v>1.9161999999999999</v>
      </c>
      <c r="M777" s="291"/>
      <c r="N777" s="291"/>
      <c r="O777" s="286">
        <f>IF(IFERROR(INDEX('Both teabags AfterDry'!$D$3:$D$900,MATCH(J777,'Both teabags AfterDry'!$A$3:$A$900,0)),"")="","",(IFERROR(INDEX('Both teabags AfterDry'!$D$3:$D$900,MATCH(J777,'Both teabags AfterDry'!$A$3:$A$900,0)),"")))</f>
        <v>1.5814999999999999</v>
      </c>
      <c r="P777" s="286">
        <f t="shared" si="50"/>
        <v>1.4308999999999998</v>
      </c>
      <c r="Q777" s="291"/>
      <c r="R777" s="291"/>
      <c r="S777" s="287">
        <f>'Dry_Litterbag Placem_Collection'!E118</f>
        <v>42939</v>
      </c>
      <c r="T777" s="287">
        <f>IF('Dry_Litterbag Placem_Collection'!G118="","",'Dry_Litterbag Placem_Collection'!G118)</f>
        <v>43008</v>
      </c>
      <c r="U777" s="288">
        <f t="shared" si="48"/>
        <v>69</v>
      </c>
      <c r="V777" s="286">
        <f t="shared" si="51"/>
        <v>0.48530000000000006</v>
      </c>
      <c r="W777" s="286"/>
      <c r="X777" s="289">
        <f>IFERROR(INDEX(Rainfall_Dry!$O$2:$O$217,MATCH(B777, Rainfall_Dry!$A$2:$A$217,0)),"")</f>
        <v>136.27214243</v>
      </c>
      <c r="Y777" s="270">
        <v>27.96</v>
      </c>
      <c r="Z777" s="270">
        <v>4.9200000000000017</v>
      </c>
      <c r="AA777" s="270">
        <v>67.12</v>
      </c>
      <c r="AB777" s="271" t="s">
        <v>2688</v>
      </c>
      <c r="AC777" s="270">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IFERROR(AVERAGE('Dry_Litterbag Placem_Collection'!O118,'Dry_Litterbag Placem_Collection'!R118),"")</f>
        <v>8.65</v>
      </c>
      <c r="AI777" s="290">
        <f>IFERROR(AVERAGE('Dry_Litterbag Placem_Collection'!N118,'Dry_Litterbag Placem_Collection'!Q118),"")</f>
        <v>29.799999999999997</v>
      </c>
      <c r="AJ777" s="289">
        <f>INDEX(Coordinates!$B$2:$B$197,MATCH(G777,Coordinates!$J$2:$J$197,0))</f>
        <v>-2.3488120270000001</v>
      </c>
      <c r="AK777" s="289">
        <f>INDEX(Coordinates!$C$2:$C$197,MATCH(G777,Coordinates!$J$2:$J$197,0))</f>
        <v>34.05146697</v>
      </c>
      <c r="AL777" s="289" t="str">
        <f>IF(ISNUMBER(SEARCH("C", 'Dry_Litterbag Placem_Collection'!V118)),"YES","")</f>
        <v/>
      </c>
      <c r="AM777" s="289" t="str">
        <f>IF(ISNUMBER(SEARCH("H", 'Dry_Litterbag Placem_Collection'!V118)),"YES","")</f>
        <v/>
      </c>
      <c r="AN777" s="289" t="str">
        <f>IF(ISNUMBER(SEARCH("R", 'Dry_Litterbag Placem_Collection'!V118)),"YES","")</f>
        <v/>
      </c>
    </row>
    <row r="778" spans="1:40" ht="15" customHeight="1">
      <c r="A778" s="281" t="s">
        <v>2677</v>
      </c>
      <c r="B778" s="282">
        <f>'Dry_Litterbag Placem_Collection'!A119</f>
        <v>117</v>
      </c>
      <c r="C778" s="282" t="str">
        <f>'Dry_Litterbag Placem_Collection'!B119</f>
        <v xml:space="preserve">Mwantimba
</v>
      </c>
      <c r="D778" s="282" t="s">
        <v>2677</v>
      </c>
      <c r="E778" s="282" t="s">
        <v>2678</v>
      </c>
      <c r="F778" s="282">
        <v>3</v>
      </c>
      <c r="G778" s="283" t="str">
        <f>'Dry_Litterbag Placem_Collection'!C119</f>
        <v>Wet_Ag3_T5</v>
      </c>
      <c r="H778" s="293" t="s">
        <v>3672</v>
      </c>
      <c r="I778" s="294" t="s">
        <v>298</v>
      </c>
      <c r="J778" s="282" t="str">
        <f>IF(ISBLANK('Dry_Litterbag Placem_Collection'!M119),"","R"&amp;""&amp;'Dry_Litterbag Placem_Collection'!M119)</f>
        <v>R719</v>
      </c>
      <c r="K778" s="286">
        <f>IFERROR(INDEX('Green_rooibos initial weight'!$C$5:$C$1749,MATCH(J778, 'Green_rooibos initial weight'!$A$5:$A$1749,0)),"")</f>
        <v>2.2050000000000001</v>
      </c>
      <c r="L778" s="286">
        <f t="shared" si="49"/>
        <v>1.9552</v>
      </c>
      <c r="M778" s="291"/>
      <c r="N778" s="291"/>
      <c r="O778" s="286" t="str">
        <f>IF(IFERROR(INDEX('Both teabags AfterDry'!$D$3:$D$900,MATCH(J778,'Both teabags AfterDry'!$A$3:$A$900,0)),"")="","",(IFERROR(INDEX('Both teabags AfterDry'!$D$3:$D$900,MATCH(J778,'Both teabags AfterDry'!$A$3:$A$900,0)),"")))</f>
        <v/>
      </c>
      <c r="P778" s="286" t="str">
        <f t="shared" si="50"/>
        <v/>
      </c>
      <c r="Q778" s="291"/>
      <c r="R778" s="291"/>
      <c r="S778" s="287">
        <f>'Dry_Litterbag Placem_Collection'!E119</f>
        <v>42939</v>
      </c>
      <c r="T778" s="287">
        <f>IF('Dry_Litterbag Placem_Collection'!G119="","",'Dry_Litterbag Placem_Collection'!G119)</f>
        <v>43008</v>
      </c>
      <c r="U778" s="288">
        <f t="shared" si="48"/>
        <v>69</v>
      </c>
      <c r="V778" s="286" t="str">
        <f t="shared" si="51"/>
        <v/>
      </c>
      <c r="W778" s="286"/>
      <c r="X778" s="289">
        <f>IFERROR(INDEX(Rainfall_Dry!$O$2:$O$217,MATCH(B778, Rainfall_Dry!$A$2:$A$217,0)),"")</f>
        <v>136.27214243</v>
      </c>
      <c r="Y778" s="270">
        <v>27.96</v>
      </c>
      <c r="Z778" s="270">
        <v>4.9200000000000017</v>
      </c>
      <c r="AA778" s="270">
        <v>67.12</v>
      </c>
      <c r="AB778" s="271" t="s">
        <v>2688</v>
      </c>
      <c r="AC778" s="270">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IFERROR(AVERAGE('Dry_Litterbag Placem_Collection'!O119,'Dry_Litterbag Placem_Collection'!R119),"")</f>
        <v>10.149999999999999</v>
      </c>
      <c r="AI778" s="290">
        <f>IFERROR(AVERAGE('Dry_Litterbag Placem_Collection'!N119,'Dry_Litterbag Placem_Collection'!Q119),"")</f>
        <v>29.05</v>
      </c>
      <c r="AJ778" s="289">
        <f>INDEX(Coordinates!$B$2:$B$197,MATCH(G778,Coordinates!$J$2:$J$197,0))</f>
        <v>-2.348814961</v>
      </c>
      <c r="AK778" s="289">
        <f>INDEX(Coordinates!$C$2:$C$197,MATCH(G778,Coordinates!$J$2:$J$197,0))</f>
        <v>34.051439979999998</v>
      </c>
      <c r="AL778" s="289" t="str">
        <f>IF(ISNUMBER(SEARCH("C", 'Dry_Litterbag Placem_Collection'!V119)),"YES","")</f>
        <v/>
      </c>
      <c r="AM778" s="289" t="str">
        <f>IF(ISNUMBER(SEARCH("H", 'Dry_Litterbag Placem_Collection'!V119)),"YES","")</f>
        <v/>
      </c>
      <c r="AN778" s="289" t="str">
        <f>IF(ISNUMBER(SEARCH("R", 'Dry_Litterbag Placem_Collection'!V119)),"YES","")</f>
        <v/>
      </c>
    </row>
    <row r="779" spans="1:40" ht="15" customHeight="1">
      <c r="A779" s="281" t="s">
        <v>2677</v>
      </c>
      <c r="B779" s="282">
        <f>'Dry_Litterbag Placem_Collection'!A120</f>
        <v>118</v>
      </c>
      <c r="C779" s="282" t="str">
        <f>'Dry_Litterbag Placem_Collection'!B120</f>
        <v xml:space="preserve">Mwantimba
</v>
      </c>
      <c r="D779" s="282" t="s">
        <v>2677</v>
      </c>
      <c r="E779" s="282" t="s">
        <v>2678</v>
      </c>
      <c r="F779" s="282">
        <v>3</v>
      </c>
      <c r="G779" s="283" t="str">
        <f>'Dry_Litterbag Placem_Collection'!C120</f>
        <v>Wet_Ag3_T6</v>
      </c>
      <c r="H779" s="293" t="s">
        <v>3672</v>
      </c>
      <c r="I779" s="294" t="s">
        <v>298</v>
      </c>
      <c r="J779" s="282" t="str">
        <f>IF(ISBLANK('Dry_Litterbag Placem_Collection'!M120),"","R"&amp;""&amp;'Dry_Litterbag Placem_Collection'!M120)</f>
        <v>R173</v>
      </c>
      <c r="K779" s="286">
        <f>IFERROR(INDEX('Green_rooibos initial weight'!$C$5:$C$1749,MATCH(J779, 'Green_rooibos initial weight'!$A$5:$A$1749,0)),"")</f>
        <v>2.2040000000000002</v>
      </c>
      <c r="L779" s="286">
        <f t="shared" si="49"/>
        <v>1.9542000000000002</v>
      </c>
      <c r="M779" s="291"/>
      <c r="N779" s="291"/>
      <c r="O779" s="286">
        <f>IF(IFERROR(INDEX('Both teabags AfterDry'!$D$3:$D$900,MATCH(J779,'Both teabags AfterDry'!$A$3:$A$900,0)),"")="","",(IFERROR(INDEX('Both teabags AfterDry'!$D$3:$D$900,MATCH(J779,'Both teabags AfterDry'!$A$3:$A$900,0)),"")))</f>
        <v>1.5261</v>
      </c>
      <c r="P779" s="286">
        <f t="shared" si="50"/>
        <v>1.3754999999999999</v>
      </c>
      <c r="Q779" s="291"/>
      <c r="R779" s="291"/>
      <c r="S779" s="287">
        <f>'Dry_Litterbag Placem_Collection'!E120</f>
        <v>42939</v>
      </c>
      <c r="T779" s="287">
        <f>IF('Dry_Litterbag Placem_Collection'!G120="","",'Dry_Litterbag Placem_Collection'!G120)</f>
        <v>43008</v>
      </c>
      <c r="U779" s="288">
        <f t="shared" si="48"/>
        <v>69</v>
      </c>
      <c r="V779" s="286">
        <f t="shared" si="51"/>
        <v>0.57870000000000021</v>
      </c>
      <c r="W779" s="286"/>
      <c r="X779" s="289">
        <f>IFERROR(INDEX(Rainfall_Dry!$O$2:$O$217,MATCH(B779, Rainfall_Dry!$A$2:$A$217,0)),"")</f>
        <v>136.27214243</v>
      </c>
      <c r="Y779" s="270">
        <v>27.96</v>
      </c>
      <c r="Z779" s="270">
        <v>4.9200000000000017</v>
      </c>
      <c r="AA779" s="270">
        <v>67.12</v>
      </c>
      <c r="AB779" s="271" t="s">
        <v>2688</v>
      </c>
      <c r="AC779" s="270">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IFERROR(AVERAGE('Dry_Litterbag Placem_Collection'!O120,'Dry_Litterbag Placem_Collection'!R120),"")</f>
        <v>7.8000000000000007</v>
      </c>
      <c r="AI779" s="290">
        <f>IFERROR(AVERAGE('Dry_Litterbag Placem_Collection'!N120,'Dry_Litterbag Placem_Collection'!Q120),"")</f>
        <v>28.25</v>
      </c>
      <c r="AJ779" s="289">
        <f>INDEX(Coordinates!$B$2:$B$197,MATCH(G779,Coordinates!$J$2:$J$197,0))</f>
        <v>-2.3488729629999998</v>
      </c>
      <c r="AK779" s="289">
        <f>INDEX(Coordinates!$C$2:$C$197,MATCH(G779,Coordinates!$J$2:$J$197,0))</f>
        <v>34.051454980000003</v>
      </c>
      <c r="AL779" s="289" t="str">
        <f>IF(ISNUMBER(SEARCH("C", 'Dry_Litterbag Placem_Collection'!V120)),"YES","")</f>
        <v/>
      </c>
      <c r="AM779" s="289" t="str">
        <f>IF(ISNUMBER(SEARCH("H", 'Dry_Litterbag Placem_Collection'!V120)),"YES","")</f>
        <v/>
      </c>
      <c r="AN779" s="289" t="str">
        <f>IF(ISNUMBER(SEARCH("R", 'Dry_Litterbag Placem_Collection'!V120)),"YES","")</f>
        <v/>
      </c>
    </row>
    <row r="780" spans="1:40" ht="15" customHeight="1">
      <c r="A780" s="281" t="s">
        <v>2677</v>
      </c>
      <c r="B780" s="282">
        <f>'Dry_Litterbag Placem_Collection'!A121</f>
        <v>119</v>
      </c>
      <c r="C780" s="282" t="str">
        <f>'Dry_Litterbag Placem_Collection'!B121</f>
        <v xml:space="preserve">Mwantimba
</v>
      </c>
      <c r="D780" s="282" t="s">
        <v>2677</v>
      </c>
      <c r="E780" s="282" t="s">
        <v>2678</v>
      </c>
      <c r="F780" s="282">
        <v>3</v>
      </c>
      <c r="G780" s="283" t="str">
        <f>'Dry_Litterbag Placem_Collection'!C121</f>
        <v>Wet_Ag3_T7</v>
      </c>
      <c r="H780" s="293" t="s">
        <v>3672</v>
      </c>
      <c r="I780" s="294" t="s">
        <v>298</v>
      </c>
      <c r="J780" s="282" t="str">
        <f>IF(ISBLANK('Dry_Litterbag Placem_Collection'!M121),"","R"&amp;""&amp;'Dry_Litterbag Placem_Collection'!M121)</f>
        <v>R373</v>
      </c>
      <c r="K780" s="286">
        <f>IFERROR(INDEX('Green_rooibos initial weight'!$C$5:$C$1749,MATCH(J780, 'Green_rooibos initial weight'!$A$5:$A$1749,0)),"")</f>
        <v>2.226</v>
      </c>
      <c r="L780" s="286">
        <f t="shared" si="49"/>
        <v>1.9762</v>
      </c>
      <c r="M780" s="291"/>
      <c r="N780" s="291"/>
      <c r="O780" s="286">
        <f>IF(IFERROR(INDEX('Both teabags AfterDry'!$D$3:$D$900,MATCH(J780,'Both teabags AfterDry'!$A$3:$A$900,0)),"")="","",(IFERROR(INDEX('Both teabags AfterDry'!$D$3:$D$900,MATCH(J780,'Both teabags AfterDry'!$A$3:$A$900,0)),"")))</f>
        <v>1.5419</v>
      </c>
      <c r="P780" s="286">
        <f t="shared" si="50"/>
        <v>1.3913</v>
      </c>
      <c r="Q780" s="291"/>
      <c r="R780" s="291"/>
      <c r="S780" s="287">
        <f>'Dry_Litterbag Placem_Collection'!E121</f>
        <v>42939</v>
      </c>
      <c r="T780" s="287">
        <f>IF('Dry_Litterbag Placem_Collection'!G121="","",'Dry_Litterbag Placem_Collection'!G121)</f>
        <v>43008</v>
      </c>
      <c r="U780" s="288">
        <f t="shared" si="48"/>
        <v>69</v>
      </c>
      <c r="V780" s="286">
        <f t="shared" si="51"/>
        <v>0.58489999999999998</v>
      </c>
      <c r="W780" s="286"/>
      <c r="X780" s="289">
        <f>IFERROR(INDEX(Rainfall_Dry!$O$2:$O$217,MATCH(B780, Rainfall_Dry!$A$2:$A$217,0)),"")</f>
        <v>136.27214243</v>
      </c>
      <c r="Y780" s="270">
        <v>27.96</v>
      </c>
      <c r="Z780" s="270">
        <v>4.9200000000000017</v>
      </c>
      <c r="AA780" s="270">
        <v>67.12</v>
      </c>
      <c r="AB780" s="271" t="s">
        <v>2688</v>
      </c>
      <c r="AC780" s="270">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IFERROR(AVERAGE('Dry_Litterbag Placem_Collection'!O121,'Dry_Litterbag Placem_Collection'!R121),"")</f>
        <v>10.050000000000001</v>
      </c>
      <c r="AI780" s="290">
        <f>IFERROR(AVERAGE('Dry_Litterbag Placem_Collection'!N121,'Dry_Litterbag Placem_Collection'!Q121),"")</f>
        <v>27.95</v>
      </c>
      <c r="AJ780" s="289">
        <f>INDEX(Coordinates!$B$2:$B$197,MATCH(G780,Coordinates!$J$2:$J$197,0))</f>
        <v>-2.3488589659999999</v>
      </c>
      <c r="AK780" s="289">
        <f>INDEX(Coordinates!$C$2:$C$197,MATCH(G780,Coordinates!$J$2:$J$197,0))</f>
        <v>34.051389010000001</v>
      </c>
      <c r="AL780" s="289" t="str">
        <f>IF(ISNUMBER(SEARCH("C", 'Dry_Litterbag Placem_Collection'!V121)),"YES","")</f>
        <v/>
      </c>
      <c r="AM780" s="289" t="str">
        <f>IF(ISNUMBER(SEARCH("H", 'Dry_Litterbag Placem_Collection'!V121)),"YES","")</f>
        <v/>
      </c>
      <c r="AN780" s="289" t="str">
        <f>IF(ISNUMBER(SEARCH("R", 'Dry_Litterbag Placem_Collection'!V121)),"YES","")</f>
        <v/>
      </c>
    </row>
    <row r="781" spans="1:40" ht="15" customHeight="1">
      <c r="A781" s="281" t="s">
        <v>2677</v>
      </c>
      <c r="B781" s="282">
        <f>'Dry_Litterbag Placem_Collection'!A122</f>
        <v>120</v>
      </c>
      <c r="C781" s="282" t="str">
        <f>'Dry_Litterbag Placem_Collection'!B122</f>
        <v xml:space="preserve">Mwantimba
</v>
      </c>
      <c r="D781" s="282" t="s">
        <v>2677</v>
      </c>
      <c r="E781" s="282" t="s">
        <v>2678</v>
      </c>
      <c r="F781" s="282">
        <v>3</v>
      </c>
      <c r="G781" s="283" t="str">
        <f>'Dry_Litterbag Placem_Collection'!C122</f>
        <v>Wet_Ag3_T8</v>
      </c>
      <c r="H781" s="293" t="s">
        <v>3672</v>
      </c>
      <c r="I781" s="294" t="s">
        <v>298</v>
      </c>
      <c r="J781" s="282" t="str">
        <f>IF(ISBLANK('Dry_Litterbag Placem_Collection'!M122),"","R"&amp;""&amp;'Dry_Litterbag Placem_Collection'!M122)</f>
        <v/>
      </c>
      <c r="K781" s="286" t="str">
        <f>IFERROR(INDEX('Green_rooibos initial weight'!$C$5:$C$1749,MATCH(J781, 'Green_rooibos initial weight'!$A$5:$A$1749,0)),"")</f>
        <v/>
      </c>
      <c r="L781" s="286" t="str">
        <f t="shared" si="49"/>
        <v/>
      </c>
      <c r="M781" s="291"/>
      <c r="N781" s="291"/>
      <c r="O781" s="286" t="str">
        <f>IF(IFERROR(INDEX('Both teabags AfterDry'!$D$3:$D$900,MATCH(J781,'Both teabags AfterDry'!$A$3:$A$900,0)),"")="","",(IFERROR(INDEX('Both teabags AfterDry'!$D$3:$D$900,MATCH(J781,'Both teabags AfterDry'!$A$3:$A$900,0)),"")))</f>
        <v/>
      </c>
      <c r="P781" s="286" t="str">
        <f t="shared" si="50"/>
        <v/>
      </c>
      <c r="Q781" s="291"/>
      <c r="R781" s="291"/>
      <c r="S781" s="287">
        <f>'Dry_Litterbag Placem_Collection'!E122</f>
        <v>0</v>
      </c>
      <c r="T781" s="287" t="str">
        <f>IF('Dry_Litterbag Placem_Collection'!G122="","",'Dry_Litterbag Placem_Collection'!G122)</f>
        <v/>
      </c>
      <c r="U781" s="288" t="str">
        <f t="shared" si="48"/>
        <v/>
      </c>
      <c r="V781" s="286" t="str">
        <f t="shared" si="51"/>
        <v/>
      </c>
      <c r="W781" s="286"/>
      <c r="X781" s="289" t="str">
        <f>IFERROR(INDEX(Rainfall_Dry!$O$2:$O$217,MATCH(B781, Rainfall_Dry!$A$2:$A$217,0)),"")</f>
        <v/>
      </c>
      <c r="Y781" s="270">
        <v>27.96</v>
      </c>
      <c r="Z781" s="270">
        <v>4.9200000000000017</v>
      </c>
      <c r="AA781" s="270">
        <v>67.12</v>
      </c>
      <c r="AB781" s="271" t="s">
        <v>2688</v>
      </c>
      <c r="AC781" s="270">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t="str">
        <f>IFERROR(AVERAGE('Dry_Litterbag Placem_Collection'!O122,'Dry_Litterbag Placem_Collection'!R122),"")</f>
        <v/>
      </c>
      <c r="AI781" s="290" t="str">
        <f>IFERROR(AVERAGE('Dry_Litterbag Placem_Collection'!N122,'Dry_Litterbag Placem_Collection'!Q122),"")</f>
        <v/>
      </c>
      <c r="AJ781" s="289">
        <f>INDEX(Coordinates!$B$2:$B$197,MATCH(G781,Coordinates!$J$2:$J$197,0))</f>
        <v>-2.3486449760000001</v>
      </c>
      <c r="AK781" s="289">
        <f>INDEX(Coordinates!$C$2:$C$197,MATCH(G781,Coordinates!$J$2:$J$197,0))</f>
        <v>34.051495969999998</v>
      </c>
      <c r="AL781" s="289" t="str">
        <f>IF(ISNUMBER(SEARCH("C", 'Dry_Litterbag Placem_Collection'!V122)),"YES","")</f>
        <v/>
      </c>
      <c r="AM781" s="289" t="str">
        <f>IF(ISNUMBER(SEARCH("H", 'Dry_Litterbag Placem_Collection'!V122)),"YES","")</f>
        <v/>
      </c>
      <c r="AN781" s="289" t="str">
        <f>IF(ISNUMBER(SEARCH("R", 'Dry_Litterbag Placem_Collection'!V122)),"YES","")</f>
        <v/>
      </c>
    </row>
    <row r="782" spans="1:40" ht="15" customHeight="1">
      <c r="A782" s="281" t="s">
        <v>2677</v>
      </c>
      <c r="B782" s="282">
        <f>'Dry_Litterbag Placem_Collection'!A123</f>
        <v>121</v>
      </c>
      <c r="C782" s="282" t="str">
        <f>'Dry_Litterbag Placem_Collection'!B123</f>
        <v xml:space="preserve">Mwantimba
</v>
      </c>
      <c r="D782" s="282" t="s">
        <v>2677</v>
      </c>
      <c r="E782" s="282" t="s">
        <v>2678</v>
      </c>
      <c r="F782" s="282">
        <v>4</v>
      </c>
      <c r="G782" s="283" t="str">
        <f>'Dry_Litterbag Placem_Collection'!C123</f>
        <v>Wet_Ag4_T1</v>
      </c>
      <c r="H782" s="293" t="s">
        <v>3672</v>
      </c>
      <c r="I782" s="294" t="s">
        <v>298</v>
      </c>
      <c r="J782" s="282" t="str">
        <f>IF(ISBLANK('Dry_Litterbag Placem_Collection'!M123),"","R"&amp;""&amp;'Dry_Litterbag Placem_Collection'!M123)</f>
        <v>R374</v>
      </c>
      <c r="K782" s="286">
        <f>IFERROR(INDEX('Green_rooibos initial weight'!$C$5:$C$1749,MATCH(J782, 'Green_rooibos initial weight'!$A$5:$A$1749,0)),"")</f>
        <v>2.2090000000000001</v>
      </c>
      <c r="L782" s="286">
        <f t="shared" si="49"/>
        <v>1.9592000000000001</v>
      </c>
      <c r="M782" s="291"/>
      <c r="N782" s="291"/>
      <c r="O782" s="286" t="str">
        <f>IF(IFERROR(INDEX('Both teabags AfterDry'!$D$3:$D$900,MATCH(J782,'Both teabags AfterDry'!$A$3:$A$900,0)),"")="","",(IFERROR(INDEX('Both teabags AfterDry'!$D$3:$D$900,MATCH(J782,'Both teabags AfterDry'!$A$3:$A$900,0)),"")))</f>
        <v/>
      </c>
      <c r="P782" s="286" t="str">
        <f t="shared" si="50"/>
        <v/>
      </c>
      <c r="Q782" s="291"/>
      <c r="R782" s="291"/>
      <c r="S782" s="287">
        <f>'Dry_Litterbag Placem_Collection'!E123</f>
        <v>42939</v>
      </c>
      <c r="T782" s="287">
        <f>IF('Dry_Litterbag Placem_Collection'!G123="","",'Dry_Litterbag Placem_Collection'!G123)</f>
        <v>43008</v>
      </c>
      <c r="U782" s="288">
        <f t="shared" si="48"/>
        <v>69</v>
      </c>
      <c r="V782" s="286" t="str">
        <f t="shared" si="51"/>
        <v/>
      </c>
      <c r="W782" s="286"/>
      <c r="X782" s="289">
        <f>IFERROR(INDEX(Rainfall_Dry!$O$2:$O$217,MATCH(B782, Rainfall_Dry!$A$2:$A$217,0)),"")</f>
        <v>136.27214243</v>
      </c>
      <c r="Y782" s="270">
        <v>17.96</v>
      </c>
      <c r="Z782" s="270">
        <v>4.9199999999999982</v>
      </c>
      <c r="AA782" s="270">
        <v>77.12</v>
      </c>
      <c r="AB782" s="271" t="s">
        <v>2689</v>
      </c>
      <c r="AC782" s="270">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IFERROR(AVERAGE('Dry_Litterbag Placem_Collection'!O123,'Dry_Litterbag Placem_Collection'!R123),"")</f>
        <v>5.5</v>
      </c>
      <c r="AI782" s="290">
        <f>IFERROR(AVERAGE('Dry_Litterbag Placem_Collection'!N123,'Dry_Litterbag Placem_Collection'!Q123),"")</f>
        <v>29.1</v>
      </c>
      <c r="AJ782" s="289">
        <f>INDEX(Coordinates!$B$2:$B$197,MATCH(G782,Coordinates!$J$2:$J$197,0))</f>
        <v>-2.3492639789999998</v>
      </c>
      <c r="AK782" s="289">
        <f>INDEX(Coordinates!$C$2:$C$197,MATCH(G782,Coordinates!$J$2:$J$197,0))</f>
        <v>34.051464029999998</v>
      </c>
      <c r="AL782" s="289" t="str">
        <f>IF(ISNUMBER(SEARCH("C", 'Dry_Litterbag Placem_Collection'!V123)),"YES","")</f>
        <v/>
      </c>
      <c r="AM782" s="289" t="str">
        <f>IF(ISNUMBER(SEARCH("H", 'Dry_Litterbag Placem_Collection'!V123)),"YES","")</f>
        <v/>
      </c>
      <c r="AN782" s="289" t="str">
        <f>IF(ISNUMBER(SEARCH("R", 'Dry_Litterbag Placem_Collection'!V123)),"YES","")</f>
        <v/>
      </c>
    </row>
    <row r="783" spans="1:40" ht="15" customHeight="1">
      <c r="A783" s="281" t="s">
        <v>2677</v>
      </c>
      <c r="B783" s="282">
        <f>'Dry_Litterbag Placem_Collection'!A124</f>
        <v>122</v>
      </c>
      <c r="C783" s="282" t="str">
        <f>'Dry_Litterbag Placem_Collection'!B124</f>
        <v xml:space="preserve">Mwantimba
</v>
      </c>
      <c r="D783" s="282" t="s">
        <v>2677</v>
      </c>
      <c r="E783" s="282" t="s">
        <v>2678</v>
      </c>
      <c r="F783" s="282">
        <v>4</v>
      </c>
      <c r="G783" s="283" t="str">
        <f>'Dry_Litterbag Placem_Collection'!C124</f>
        <v>Wet_Ag4_T2</v>
      </c>
      <c r="H783" s="293" t="s">
        <v>3672</v>
      </c>
      <c r="I783" s="294" t="s">
        <v>298</v>
      </c>
      <c r="J783" s="282" t="str">
        <f>IF(ISBLANK('Dry_Litterbag Placem_Collection'!M124),"","R"&amp;""&amp;'Dry_Litterbag Placem_Collection'!M124)</f>
        <v>R388</v>
      </c>
      <c r="K783" s="286">
        <f>IFERROR(INDEX('Green_rooibos initial weight'!$C$5:$C$1749,MATCH(J783, 'Green_rooibos initial weight'!$A$5:$A$1749,0)),"")</f>
        <v>2.2349999999999999</v>
      </c>
      <c r="L783" s="286">
        <f t="shared" si="49"/>
        <v>1.9851999999999999</v>
      </c>
      <c r="M783" s="291"/>
      <c r="N783" s="291"/>
      <c r="O783" s="286">
        <f>IF(IFERROR(INDEX('Both teabags AfterDry'!$D$3:$D$900,MATCH(J783,'Both teabags AfterDry'!$A$3:$A$900,0)),"")="","",(IFERROR(INDEX('Both teabags AfterDry'!$D$3:$D$900,MATCH(J783,'Both teabags AfterDry'!$A$3:$A$900,0)),"")))</f>
        <v>1.4536</v>
      </c>
      <c r="P783" s="286">
        <f t="shared" si="50"/>
        <v>1.3029999999999999</v>
      </c>
      <c r="Q783" s="291"/>
      <c r="R783" s="291"/>
      <c r="S783" s="287">
        <f>'Dry_Litterbag Placem_Collection'!E124</f>
        <v>42939</v>
      </c>
      <c r="T783" s="287">
        <f>IF('Dry_Litterbag Placem_Collection'!G124="","",'Dry_Litterbag Placem_Collection'!G124)</f>
        <v>43008</v>
      </c>
      <c r="U783" s="288">
        <f t="shared" si="48"/>
        <v>69</v>
      </c>
      <c r="V783" s="286">
        <f t="shared" si="51"/>
        <v>0.68219999999999992</v>
      </c>
      <c r="W783" s="286"/>
      <c r="X783" s="289">
        <f>IFERROR(INDEX(Rainfall_Dry!$O$2:$O$217,MATCH(B783, Rainfall_Dry!$A$2:$A$217,0)),"")</f>
        <v>136.27214243</v>
      </c>
      <c r="Y783" s="270">
        <v>17.96</v>
      </c>
      <c r="Z783" s="270">
        <v>4.9199999999999982</v>
      </c>
      <c r="AA783" s="270">
        <v>77.12</v>
      </c>
      <c r="AB783" s="271" t="s">
        <v>2689</v>
      </c>
      <c r="AC783" s="270">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IFERROR(AVERAGE('Dry_Litterbag Placem_Collection'!O124,'Dry_Litterbag Placem_Collection'!R124),"")</f>
        <v>9.0500000000000007</v>
      </c>
      <c r="AI783" s="290">
        <f>IFERROR(AVERAGE('Dry_Litterbag Placem_Collection'!N124,'Dry_Litterbag Placem_Collection'!Q124),"")</f>
        <v>28.55</v>
      </c>
      <c r="AJ783" s="289">
        <f>INDEX(Coordinates!$B$2:$B$197,MATCH(G783,Coordinates!$J$2:$J$197,0))</f>
        <v>-2.34923196</v>
      </c>
      <c r="AK783" s="289">
        <f>INDEX(Coordinates!$C$2:$C$197,MATCH(G783,Coordinates!$J$2:$J$197,0))</f>
        <v>34.051422039999999</v>
      </c>
      <c r="AL783" s="289" t="str">
        <f>IF(ISNUMBER(SEARCH("C", 'Dry_Litterbag Placem_Collection'!V124)),"YES","")</f>
        <v/>
      </c>
      <c r="AM783" s="289" t="str">
        <f>IF(ISNUMBER(SEARCH("H", 'Dry_Litterbag Placem_Collection'!V124)),"YES","")</f>
        <v/>
      </c>
      <c r="AN783" s="289" t="str">
        <f>IF(ISNUMBER(SEARCH("R", 'Dry_Litterbag Placem_Collection'!V124)),"YES","")</f>
        <v/>
      </c>
    </row>
    <row r="784" spans="1:40" ht="15" customHeight="1">
      <c r="A784" s="281" t="s">
        <v>2677</v>
      </c>
      <c r="B784" s="282">
        <f>'Dry_Litterbag Placem_Collection'!A125</f>
        <v>123</v>
      </c>
      <c r="C784" s="282" t="str">
        <f>'Dry_Litterbag Placem_Collection'!B125</f>
        <v xml:space="preserve">Mwantimba
</v>
      </c>
      <c r="D784" s="282" t="s">
        <v>2677</v>
      </c>
      <c r="E784" s="282" t="s">
        <v>2678</v>
      </c>
      <c r="F784" s="282">
        <v>4</v>
      </c>
      <c r="G784" s="283" t="str">
        <f>'Dry_Litterbag Placem_Collection'!C125</f>
        <v>Wet_Ag4_T3</v>
      </c>
      <c r="H784" s="293" t="s">
        <v>3672</v>
      </c>
      <c r="I784" s="294" t="s">
        <v>298</v>
      </c>
      <c r="J784" s="282" t="str">
        <f>IF(ISBLANK('Dry_Litterbag Placem_Collection'!M125),"","R"&amp;""&amp;'Dry_Litterbag Placem_Collection'!M125)</f>
        <v>R281</v>
      </c>
      <c r="K784" s="286">
        <f>IFERROR(INDEX('Green_rooibos initial weight'!$C$5:$C$1749,MATCH(J784, 'Green_rooibos initial weight'!$A$5:$A$1749,0)),"")</f>
        <v>2.17</v>
      </c>
      <c r="L784" s="286">
        <f t="shared" si="49"/>
        <v>1.9201999999999999</v>
      </c>
      <c r="M784" s="291"/>
      <c r="N784" s="291"/>
      <c r="O784" s="286">
        <f>IF(IFERROR(INDEX('Both teabags AfterDry'!$D$3:$D$900,MATCH(J784,'Both teabags AfterDry'!$A$3:$A$900,0)),"")="","",(IFERROR(INDEX('Both teabags AfterDry'!$D$3:$D$900,MATCH(J784,'Both teabags AfterDry'!$A$3:$A$900,0)),"")))</f>
        <v>1.7361</v>
      </c>
      <c r="P784" s="286">
        <f t="shared" si="50"/>
        <v>1.5854999999999999</v>
      </c>
      <c r="Q784" s="291"/>
      <c r="R784" s="291"/>
      <c r="S784" s="287">
        <f>'Dry_Litterbag Placem_Collection'!E125</f>
        <v>42939</v>
      </c>
      <c r="T784" s="287">
        <f>IF('Dry_Litterbag Placem_Collection'!G125="","",'Dry_Litterbag Placem_Collection'!G125)</f>
        <v>43008</v>
      </c>
      <c r="U784" s="288">
        <f t="shared" si="48"/>
        <v>69</v>
      </c>
      <c r="V784" s="286">
        <f t="shared" si="51"/>
        <v>0.3347</v>
      </c>
      <c r="W784" s="286"/>
      <c r="X784" s="289">
        <f>IFERROR(INDEX(Rainfall_Dry!$O$2:$O$217,MATCH(B784, Rainfall_Dry!$A$2:$A$217,0)),"")</f>
        <v>136.27214243</v>
      </c>
      <c r="Y784" s="270">
        <v>17.96</v>
      </c>
      <c r="Z784" s="270">
        <v>4.9199999999999982</v>
      </c>
      <c r="AA784" s="270">
        <v>77.12</v>
      </c>
      <c r="AB784" s="271" t="s">
        <v>2689</v>
      </c>
      <c r="AC784" s="270">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IFERROR(AVERAGE('Dry_Litterbag Placem_Collection'!O125,'Dry_Litterbag Placem_Collection'!R125),"")</f>
        <v>10.7</v>
      </c>
      <c r="AI784" s="290">
        <f>IFERROR(AVERAGE('Dry_Litterbag Placem_Collection'!N125,'Dry_Litterbag Placem_Collection'!Q125),"")</f>
        <v>27.1</v>
      </c>
      <c r="AJ784" s="289">
        <f>INDEX(Coordinates!$B$2:$B$197,MATCH(G784,Coordinates!$J$2:$J$197,0))</f>
        <v>-2.3492390009999999</v>
      </c>
      <c r="AK784" s="289">
        <f>INDEX(Coordinates!$C$2:$C$197,MATCH(G784,Coordinates!$J$2:$J$197,0))</f>
        <v>34.051304020000003</v>
      </c>
      <c r="AL784" s="289" t="str">
        <f>IF(ISNUMBER(SEARCH("C", 'Dry_Litterbag Placem_Collection'!V125)),"YES","")</f>
        <v/>
      </c>
      <c r="AM784" s="289" t="str">
        <f>IF(ISNUMBER(SEARCH("H", 'Dry_Litterbag Placem_Collection'!V125)),"YES","")</f>
        <v/>
      </c>
      <c r="AN784" s="289" t="str">
        <f>IF(ISNUMBER(SEARCH("R", 'Dry_Litterbag Placem_Collection'!V125)),"YES","")</f>
        <v/>
      </c>
    </row>
    <row r="785" spans="1:40" ht="15" customHeight="1">
      <c r="A785" s="281" t="s">
        <v>2677</v>
      </c>
      <c r="B785" s="282">
        <f>'Dry_Litterbag Placem_Collection'!A126</f>
        <v>124</v>
      </c>
      <c r="C785" s="282" t="str">
        <f>'Dry_Litterbag Placem_Collection'!B126</f>
        <v xml:space="preserve">Mwantimba
</v>
      </c>
      <c r="D785" s="282" t="s">
        <v>2677</v>
      </c>
      <c r="E785" s="282" t="s">
        <v>2678</v>
      </c>
      <c r="F785" s="282">
        <v>4</v>
      </c>
      <c r="G785" s="283" t="str">
        <f>'Dry_Litterbag Placem_Collection'!C126</f>
        <v>Wet_Ag4_T4</v>
      </c>
      <c r="H785" s="293" t="s">
        <v>3672</v>
      </c>
      <c r="I785" s="294" t="s">
        <v>298</v>
      </c>
      <c r="J785" s="282" t="str">
        <f>IF(ISBLANK('Dry_Litterbag Placem_Collection'!M126),"","R"&amp;""&amp;'Dry_Litterbag Placem_Collection'!M126)</f>
        <v>R443</v>
      </c>
      <c r="K785" s="286">
        <f>IFERROR(INDEX('Green_rooibos initial weight'!$C$5:$C$1749,MATCH(J785, 'Green_rooibos initial weight'!$A$5:$A$1749,0)),"")</f>
        <v>2.2149999999999999</v>
      </c>
      <c r="L785" s="286">
        <f t="shared" si="49"/>
        <v>1.9651999999999998</v>
      </c>
      <c r="M785" s="291"/>
      <c r="N785" s="291"/>
      <c r="O785" s="286">
        <f>IF(IFERROR(INDEX('Both teabags AfterDry'!$D$3:$D$900,MATCH(J785,'Both teabags AfterDry'!$A$3:$A$900,0)),"")="","",(IFERROR(INDEX('Both teabags AfterDry'!$D$3:$D$900,MATCH(J785,'Both teabags AfterDry'!$A$3:$A$900,0)),"")))</f>
        <v>1.5766</v>
      </c>
      <c r="P785" s="286">
        <f t="shared" si="50"/>
        <v>1.4259999999999999</v>
      </c>
      <c r="Q785" s="291"/>
      <c r="R785" s="291"/>
      <c r="S785" s="287">
        <f>'Dry_Litterbag Placem_Collection'!E126</f>
        <v>42939</v>
      </c>
      <c r="T785" s="287">
        <f>IF('Dry_Litterbag Placem_Collection'!G126="","",'Dry_Litterbag Placem_Collection'!G126)</f>
        <v>43008</v>
      </c>
      <c r="U785" s="288">
        <f t="shared" si="48"/>
        <v>69</v>
      </c>
      <c r="V785" s="286">
        <f t="shared" si="51"/>
        <v>0.5391999999999999</v>
      </c>
      <c r="W785" s="286"/>
      <c r="X785" s="289">
        <f>IFERROR(INDEX(Rainfall_Dry!$O$2:$O$217,MATCH(B785, Rainfall_Dry!$A$2:$A$217,0)),"")</f>
        <v>136.27214243</v>
      </c>
      <c r="Y785" s="270">
        <v>17.96</v>
      </c>
      <c r="Z785" s="270">
        <v>4.9199999999999982</v>
      </c>
      <c r="AA785" s="270">
        <v>77.12</v>
      </c>
      <c r="AB785" s="271" t="s">
        <v>2689</v>
      </c>
      <c r="AC785" s="270">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IFERROR(AVERAGE('Dry_Litterbag Placem_Collection'!O126,'Dry_Litterbag Placem_Collection'!R126),"")</f>
        <v>9.15</v>
      </c>
      <c r="AI785" s="290">
        <f>IFERROR(AVERAGE('Dry_Litterbag Placem_Collection'!N126,'Dry_Litterbag Placem_Collection'!Q126),"")</f>
        <v>28.05</v>
      </c>
      <c r="AJ785" s="289">
        <f>INDEX(Coordinates!$B$2:$B$197,MATCH(G785,Coordinates!$J$2:$J$197,0))</f>
        <v>-2.3492799889999998</v>
      </c>
      <c r="AK785" s="289">
        <f>INDEX(Coordinates!$C$2:$C$197,MATCH(G785,Coordinates!$J$2:$J$197,0))</f>
        <v>34.051280970000001</v>
      </c>
      <c r="AL785" s="289" t="str">
        <f>IF(ISNUMBER(SEARCH("C", 'Dry_Litterbag Placem_Collection'!V126)),"YES","")</f>
        <v/>
      </c>
      <c r="AM785" s="289" t="str">
        <f>IF(ISNUMBER(SEARCH("H", 'Dry_Litterbag Placem_Collection'!V126)),"YES","")</f>
        <v/>
      </c>
      <c r="AN785" s="289" t="str">
        <f>IF(ISNUMBER(SEARCH("R", 'Dry_Litterbag Placem_Collection'!V126)),"YES","")</f>
        <v/>
      </c>
    </row>
    <row r="786" spans="1:40" ht="15" customHeight="1">
      <c r="A786" s="281" t="s">
        <v>2677</v>
      </c>
      <c r="B786" s="282">
        <f>'Dry_Litterbag Placem_Collection'!A127</f>
        <v>125</v>
      </c>
      <c r="C786" s="282" t="str">
        <f>'Dry_Litterbag Placem_Collection'!B127</f>
        <v xml:space="preserve">Mwantimba
</v>
      </c>
      <c r="D786" s="282" t="s">
        <v>2677</v>
      </c>
      <c r="E786" s="282" t="s">
        <v>2678</v>
      </c>
      <c r="F786" s="282">
        <v>4</v>
      </c>
      <c r="G786" s="283" t="str">
        <f>'Dry_Litterbag Placem_Collection'!C127</f>
        <v>Wet_Ag4_T5</v>
      </c>
      <c r="H786" s="293" t="s">
        <v>3672</v>
      </c>
      <c r="I786" s="294" t="s">
        <v>298</v>
      </c>
      <c r="J786" s="282" t="str">
        <f>IF(ISBLANK('Dry_Litterbag Placem_Collection'!M127),"","R"&amp;""&amp;'Dry_Litterbag Placem_Collection'!M127)</f>
        <v>R180</v>
      </c>
      <c r="K786" s="286">
        <f>IFERROR(INDEX('Green_rooibos initial weight'!$C$5:$C$1749,MATCH(J786, 'Green_rooibos initial weight'!$A$5:$A$1749,0)),"")</f>
        <v>2.2010000000000001</v>
      </c>
      <c r="L786" s="286">
        <f t="shared" si="49"/>
        <v>1.9512</v>
      </c>
      <c r="M786" s="291"/>
      <c r="N786" s="291"/>
      <c r="O786" s="286">
        <f>IF(IFERROR(INDEX('Both teabags AfterDry'!$D$3:$D$900,MATCH(J786,'Both teabags AfterDry'!$A$3:$A$900,0)),"")="","",(IFERROR(INDEX('Both teabags AfterDry'!$D$3:$D$900,MATCH(J786,'Both teabags AfterDry'!$A$3:$A$900,0)),"")))</f>
        <v>1.595</v>
      </c>
      <c r="P786" s="286">
        <f t="shared" si="50"/>
        <v>1.4443999999999999</v>
      </c>
      <c r="Q786" s="291"/>
      <c r="R786" s="291"/>
      <c r="S786" s="287">
        <f>'Dry_Litterbag Placem_Collection'!E127</f>
        <v>42939</v>
      </c>
      <c r="T786" s="287">
        <f>IF('Dry_Litterbag Placem_Collection'!G127="","",'Dry_Litterbag Placem_Collection'!G127)</f>
        <v>43008</v>
      </c>
      <c r="U786" s="288">
        <f t="shared" si="48"/>
        <v>69</v>
      </c>
      <c r="V786" s="286">
        <f t="shared" si="51"/>
        <v>0.50680000000000014</v>
      </c>
      <c r="W786" s="286"/>
      <c r="X786" s="289">
        <f>IFERROR(INDEX(Rainfall_Dry!$O$2:$O$217,MATCH(B786, Rainfall_Dry!$A$2:$A$217,0)),"")</f>
        <v>136.27214243</v>
      </c>
      <c r="Y786" s="270">
        <v>17.96</v>
      </c>
      <c r="Z786" s="270">
        <v>4.9199999999999982</v>
      </c>
      <c r="AA786" s="270">
        <v>77.12</v>
      </c>
      <c r="AB786" s="271" t="s">
        <v>2689</v>
      </c>
      <c r="AC786" s="270">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IFERROR(AVERAGE('Dry_Litterbag Placem_Collection'!O127,'Dry_Litterbag Placem_Collection'!R127),"")</f>
        <v>10.85</v>
      </c>
      <c r="AI786" s="290">
        <f>IFERROR(AVERAGE('Dry_Litterbag Placem_Collection'!N127,'Dry_Litterbag Placem_Collection'!Q127),"")</f>
        <v>28.05</v>
      </c>
      <c r="AJ786" s="289">
        <f>INDEX(Coordinates!$B$2:$B$197,MATCH(G786,Coordinates!$J$2:$J$197,0))</f>
        <v>-2.3493320400000002</v>
      </c>
      <c r="AK786" s="289">
        <f>INDEX(Coordinates!$C$2:$C$197,MATCH(G786,Coordinates!$J$2:$J$197,0))</f>
        <v>34.051321960000003</v>
      </c>
      <c r="AL786" s="289" t="str">
        <f>IF(ISNUMBER(SEARCH("C", 'Dry_Litterbag Placem_Collection'!V127)),"YES","")</f>
        <v/>
      </c>
      <c r="AM786" s="289" t="str">
        <f>IF(ISNUMBER(SEARCH("H", 'Dry_Litterbag Placem_Collection'!V127)),"YES","")</f>
        <v/>
      </c>
      <c r="AN786" s="289" t="str">
        <f>IF(ISNUMBER(SEARCH("R", 'Dry_Litterbag Placem_Collection'!V127)),"YES","")</f>
        <v/>
      </c>
    </row>
    <row r="787" spans="1:40" ht="15" customHeight="1">
      <c r="A787" s="281" t="s">
        <v>2677</v>
      </c>
      <c r="B787" s="282">
        <f>'Dry_Litterbag Placem_Collection'!A128</f>
        <v>126</v>
      </c>
      <c r="C787" s="282" t="str">
        <f>'Dry_Litterbag Placem_Collection'!B128</f>
        <v xml:space="preserve">Mwantimba
</v>
      </c>
      <c r="D787" s="282" t="s">
        <v>2677</v>
      </c>
      <c r="E787" s="282" t="s">
        <v>2678</v>
      </c>
      <c r="F787" s="282">
        <v>4</v>
      </c>
      <c r="G787" s="283" t="str">
        <f>'Dry_Litterbag Placem_Collection'!C128</f>
        <v>Wet_Ag4_T6</v>
      </c>
      <c r="H787" s="293" t="s">
        <v>3672</v>
      </c>
      <c r="I787" s="294" t="s">
        <v>298</v>
      </c>
      <c r="J787" s="282" t="str">
        <f>IF(ISBLANK('Dry_Litterbag Placem_Collection'!M128),"","R"&amp;""&amp;'Dry_Litterbag Placem_Collection'!M128)</f>
        <v/>
      </c>
      <c r="K787" s="286" t="str">
        <f>IFERROR(INDEX('Green_rooibos initial weight'!$C$5:$C$1749,MATCH(J787, 'Green_rooibos initial weight'!$A$5:$A$1749,0)),"")</f>
        <v/>
      </c>
      <c r="L787" s="286" t="str">
        <f t="shared" si="49"/>
        <v/>
      </c>
      <c r="M787" s="291"/>
      <c r="N787" s="291"/>
      <c r="O787" s="286" t="str">
        <f>IF(IFERROR(INDEX('Both teabags AfterDry'!$D$3:$D$900,MATCH(J787,'Both teabags AfterDry'!$A$3:$A$900,0)),"")="","",(IFERROR(INDEX('Both teabags AfterDry'!$D$3:$D$900,MATCH(J787,'Both teabags AfterDry'!$A$3:$A$900,0)),"")))</f>
        <v/>
      </c>
      <c r="P787" s="286" t="str">
        <f t="shared" si="50"/>
        <v/>
      </c>
      <c r="Q787" s="291"/>
      <c r="R787" s="291"/>
      <c r="S787" s="287">
        <f>'Dry_Litterbag Placem_Collection'!E128</f>
        <v>0</v>
      </c>
      <c r="T787" s="287" t="str">
        <f>IF('Dry_Litterbag Placem_Collection'!G128="","",'Dry_Litterbag Placem_Collection'!G128)</f>
        <v/>
      </c>
      <c r="U787" s="288" t="str">
        <f t="shared" si="48"/>
        <v/>
      </c>
      <c r="V787" s="286" t="str">
        <f t="shared" si="51"/>
        <v/>
      </c>
      <c r="W787" s="286"/>
      <c r="X787" s="289" t="str">
        <f>IFERROR(INDEX(Rainfall_Dry!$O$2:$O$217,MATCH(B787, Rainfall_Dry!$A$2:$A$217,0)),"")</f>
        <v/>
      </c>
      <c r="Y787" s="270">
        <v>17.96</v>
      </c>
      <c r="Z787" s="270">
        <v>4.9199999999999982</v>
      </c>
      <c r="AA787" s="270">
        <v>77.12</v>
      </c>
      <c r="AB787" s="271" t="s">
        <v>2689</v>
      </c>
      <c r="AC787" s="270">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t="str">
        <f>IFERROR(AVERAGE('Dry_Litterbag Placem_Collection'!O128,'Dry_Litterbag Placem_Collection'!R128),"")</f>
        <v/>
      </c>
      <c r="AI787" s="290" t="str">
        <f>IFERROR(AVERAGE('Dry_Litterbag Placem_Collection'!N128,'Dry_Litterbag Placem_Collection'!Q128),"")</f>
        <v/>
      </c>
      <c r="AJ787" s="289">
        <f>INDEX(Coordinates!$B$2:$B$197,MATCH(G787,Coordinates!$J$2:$J$197,0))</f>
        <v>-2.3493509829999999</v>
      </c>
      <c r="AK787" s="289">
        <f>INDEX(Coordinates!$C$2:$C$197,MATCH(G787,Coordinates!$J$2:$J$197,0))</f>
        <v>34.051332019999997</v>
      </c>
      <c r="AL787" s="289" t="str">
        <f>IF(ISNUMBER(SEARCH("C", 'Dry_Litterbag Placem_Collection'!V128)),"YES","")</f>
        <v/>
      </c>
      <c r="AM787" s="289" t="str">
        <f>IF(ISNUMBER(SEARCH("H", 'Dry_Litterbag Placem_Collection'!V128)),"YES","")</f>
        <v/>
      </c>
      <c r="AN787" s="289" t="str">
        <f>IF(ISNUMBER(SEARCH("R", 'Dry_Litterbag Placem_Collection'!V128)),"YES","")</f>
        <v/>
      </c>
    </row>
    <row r="788" spans="1:40" ht="15" customHeight="1">
      <c r="A788" s="281" t="s">
        <v>2677</v>
      </c>
      <c r="B788" s="282">
        <f>'Dry_Litterbag Placem_Collection'!A129</f>
        <v>127</v>
      </c>
      <c r="C788" s="282" t="str">
        <f>'Dry_Litterbag Placem_Collection'!B129</f>
        <v xml:space="preserve">Mwantimba
</v>
      </c>
      <c r="D788" s="282" t="s">
        <v>2677</v>
      </c>
      <c r="E788" s="282" t="s">
        <v>2678</v>
      </c>
      <c r="F788" s="282">
        <v>4</v>
      </c>
      <c r="G788" s="283" t="str">
        <f>'Dry_Litterbag Placem_Collection'!C129</f>
        <v>Wet_Ag4_T7</v>
      </c>
      <c r="H788" s="293" t="s">
        <v>3672</v>
      </c>
      <c r="I788" s="294" t="s">
        <v>298</v>
      </c>
      <c r="J788" s="282" t="str">
        <f>IF(ISBLANK('Dry_Litterbag Placem_Collection'!M129),"","R"&amp;""&amp;'Dry_Litterbag Placem_Collection'!M129)</f>
        <v>R229</v>
      </c>
      <c r="K788" s="286">
        <f>IFERROR(INDEX('Green_rooibos initial weight'!$C$5:$C$1749,MATCH(J788, 'Green_rooibos initial weight'!$A$5:$A$1749,0)),"")</f>
        <v>2.2530000000000001</v>
      </c>
      <c r="L788" s="286">
        <f t="shared" si="49"/>
        <v>2.0032000000000001</v>
      </c>
      <c r="M788" s="291"/>
      <c r="N788" s="291"/>
      <c r="O788" s="286">
        <f>IF(IFERROR(INDEX('Both teabags AfterDry'!$D$3:$D$900,MATCH(J788,'Both teabags AfterDry'!$A$3:$A$900,0)),"")="","",(IFERROR(INDEX('Both teabags AfterDry'!$D$3:$D$900,MATCH(J788,'Both teabags AfterDry'!$A$3:$A$900,0)),"")))</f>
        <v>1.5876999999999999</v>
      </c>
      <c r="P788" s="286">
        <f t="shared" si="50"/>
        <v>1.4370999999999998</v>
      </c>
      <c r="Q788" s="291"/>
      <c r="R788" s="291"/>
      <c r="S788" s="287">
        <f>'Dry_Litterbag Placem_Collection'!E129</f>
        <v>42939</v>
      </c>
      <c r="T788" s="287">
        <f>IF('Dry_Litterbag Placem_Collection'!G129="","",'Dry_Litterbag Placem_Collection'!G129)</f>
        <v>43008</v>
      </c>
      <c r="U788" s="288">
        <f t="shared" si="48"/>
        <v>69</v>
      </c>
      <c r="V788" s="286">
        <f t="shared" si="51"/>
        <v>0.56610000000000027</v>
      </c>
      <c r="W788" s="286"/>
      <c r="X788" s="289">
        <f>IFERROR(INDEX(Rainfall_Dry!$O$2:$O$217,MATCH(B788, Rainfall_Dry!$A$2:$A$217,0)),"")</f>
        <v>136.27214243</v>
      </c>
      <c r="Y788" s="270">
        <v>17.96</v>
      </c>
      <c r="Z788" s="270">
        <v>4.9199999999999982</v>
      </c>
      <c r="AA788" s="270">
        <v>77.12</v>
      </c>
      <c r="AB788" s="271" t="s">
        <v>2689</v>
      </c>
      <c r="AC788" s="270">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IFERROR(AVERAGE('Dry_Litterbag Placem_Collection'!O129,'Dry_Litterbag Placem_Collection'!R129),"")</f>
        <v>9.6999999999999993</v>
      </c>
      <c r="AI788" s="290">
        <f>IFERROR(AVERAGE('Dry_Litterbag Placem_Collection'!N129,'Dry_Litterbag Placem_Collection'!Q129),"")</f>
        <v>28.1</v>
      </c>
      <c r="AJ788" s="289">
        <f>INDEX(Coordinates!$B$2:$B$197,MATCH(G788,Coordinates!$J$2:$J$197,0))</f>
        <v>-2.3491850219999999</v>
      </c>
      <c r="AK788" s="289">
        <f>INDEX(Coordinates!$C$2:$C$197,MATCH(G788,Coordinates!$J$2:$J$197,0))</f>
        <v>34.051264959999997</v>
      </c>
      <c r="AL788" s="289" t="str">
        <f>IF(ISNUMBER(SEARCH("C", 'Dry_Litterbag Placem_Collection'!V129)),"YES","")</f>
        <v/>
      </c>
      <c r="AM788" s="289" t="str">
        <f>IF(ISNUMBER(SEARCH("H", 'Dry_Litterbag Placem_Collection'!V129)),"YES","")</f>
        <v/>
      </c>
      <c r="AN788" s="289" t="str">
        <f>IF(ISNUMBER(SEARCH("R", 'Dry_Litterbag Placem_Collection'!V129)),"YES","")</f>
        <v/>
      </c>
    </row>
    <row r="789" spans="1:40" ht="15" customHeight="1">
      <c r="A789" s="281" t="s">
        <v>2677</v>
      </c>
      <c r="B789" s="282">
        <f>'Dry_Litterbag Placem_Collection'!A130</f>
        <v>128</v>
      </c>
      <c r="C789" s="282" t="str">
        <f>'Dry_Litterbag Placem_Collection'!B130</f>
        <v xml:space="preserve">Mwantimba
</v>
      </c>
      <c r="D789" s="282" t="s">
        <v>2677</v>
      </c>
      <c r="E789" s="282" t="s">
        <v>2678</v>
      </c>
      <c r="F789" s="282">
        <v>4</v>
      </c>
      <c r="G789" s="283" t="str">
        <f>'Dry_Litterbag Placem_Collection'!C130</f>
        <v>Wet_Ag4_T8</v>
      </c>
      <c r="H789" s="293" t="s">
        <v>3672</v>
      </c>
      <c r="I789" s="294" t="s">
        <v>298</v>
      </c>
      <c r="J789" s="282" t="str">
        <f>IF(ISBLANK('Dry_Litterbag Placem_Collection'!M130),"","R"&amp;""&amp;'Dry_Litterbag Placem_Collection'!M130)</f>
        <v>R272</v>
      </c>
      <c r="K789" s="286">
        <f>IFERROR(INDEX('Green_rooibos initial weight'!$C$5:$C$1749,MATCH(J789, 'Green_rooibos initial weight'!$A$5:$A$1749,0)),"")</f>
        <v>2.2999999999999998</v>
      </c>
      <c r="L789" s="286">
        <f t="shared" si="49"/>
        <v>2.0501999999999998</v>
      </c>
      <c r="M789" s="291"/>
      <c r="N789" s="291"/>
      <c r="O789" s="286">
        <f>IF(IFERROR(INDEX('Both teabags AfterDry'!$D$3:$D$900,MATCH(J789,'Both teabags AfterDry'!$A$3:$A$900,0)),"")="","",(IFERROR(INDEX('Both teabags AfterDry'!$D$3:$D$900,MATCH(J789,'Both teabags AfterDry'!$A$3:$A$900,0)),"")))</f>
        <v>1.6163000000000001</v>
      </c>
      <c r="P789" s="286">
        <f t="shared" si="50"/>
        <v>1.4657</v>
      </c>
      <c r="Q789" s="291"/>
      <c r="R789" s="291"/>
      <c r="S789" s="287">
        <f>'Dry_Litterbag Placem_Collection'!E130</f>
        <v>42939</v>
      </c>
      <c r="T789" s="287">
        <f>IF('Dry_Litterbag Placem_Collection'!G130="","",'Dry_Litterbag Placem_Collection'!G130)</f>
        <v>43008</v>
      </c>
      <c r="U789" s="288">
        <f t="shared" si="48"/>
        <v>69</v>
      </c>
      <c r="V789" s="286">
        <f t="shared" si="51"/>
        <v>0.5844999999999998</v>
      </c>
      <c r="W789" s="286"/>
      <c r="X789" s="289">
        <f>IFERROR(INDEX(Rainfall_Dry!$O$2:$O$217,MATCH(B789, Rainfall_Dry!$A$2:$A$217,0)),"")</f>
        <v>136.27214243</v>
      </c>
      <c r="Y789" s="270">
        <v>17.96</v>
      </c>
      <c r="Z789" s="270">
        <v>4.9199999999999982</v>
      </c>
      <c r="AA789" s="270">
        <v>77.12</v>
      </c>
      <c r="AB789" s="271" t="s">
        <v>2689</v>
      </c>
      <c r="AC789" s="270">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IFERROR(AVERAGE('Dry_Litterbag Placem_Collection'!O130,'Dry_Litterbag Placem_Collection'!R130),"")</f>
        <v>8.4499999999999993</v>
      </c>
      <c r="AI789" s="290">
        <f>IFERROR(AVERAGE('Dry_Litterbag Placem_Collection'!N130,'Dry_Litterbag Placem_Collection'!Q130),"")</f>
        <v>161.75</v>
      </c>
      <c r="AJ789" s="289">
        <f>INDEX(Coordinates!$B$2:$B$197,MATCH(G789,Coordinates!$J$2:$J$197,0))</f>
        <v>-2.3493099960000001</v>
      </c>
      <c r="AK789" s="289">
        <f>INDEX(Coordinates!$C$2:$C$197,MATCH(G789,Coordinates!$J$2:$J$197,0))</f>
        <v>34.05141802</v>
      </c>
      <c r="AL789" s="289" t="str">
        <f>IF(ISNUMBER(SEARCH("C", 'Dry_Litterbag Placem_Collection'!V130)),"YES","")</f>
        <v/>
      </c>
      <c r="AM789" s="289" t="str">
        <f>IF(ISNUMBER(SEARCH("H", 'Dry_Litterbag Placem_Collection'!V130)),"YES","")</f>
        <v/>
      </c>
      <c r="AN789" s="289" t="str">
        <f>IF(ISNUMBER(SEARCH("R", 'Dry_Litterbag Placem_Collection'!V130)),"YES","")</f>
        <v/>
      </c>
    </row>
    <row r="790" spans="1:40" ht="15" customHeight="1">
      <c r="A790" s="281" t="s">
        <v>2677</v>
      </c>
      <c r="B790" s="282">
        <f>'Dry_Litterbag Placem_Collection'!A131</f>
        <v>129</v>
      </c>
      <c r="C790" s="282" t="str">
        <f>'Dry_Litterbag Placem_Collection'!B131</f>
        <v xml:space="preserve">Mwantimba
</v>
      </c>
      <c r="D790" s="282" t="s">
        <v>2677</v>
      </c>
      <c r="E790" s="282" t="s">
        <v>20</v>
      </c>
      <c r="F790" s="282">
        <v>1</v>
      </c>
      <c r="G790" s="283" t="str">
        <f>'Dry_Litterbag Placem_Collection'!C131</f>
        <v>Wet_P1_T1</v>
      </c>
      <c r="H790" s="293" t="s">
        <v>3672</v>
      </c>
      <c r="I790" s="294" t="s">
        <v>298</v>
      </c>
      <c r="J790" s="282" t="str">
        <f>IF(ISBLANK('Dry_Litterbag Placem_Collection'!M131),"","R"&amp;""&amp;'Dry_Litterbag Placem_Collection'!M131)</f>
        <v>R207</v>
      </c>
      <c r="K790" s="286">
        <f>IFERROR(INDEX('Green_rooibos initial weight'!$C$5:$C$1749,MATCH(J790, 'Green_rooibos initial weight'!$A$5:$A$1749,0)),"")</f>
        <v>2.1800000000000002</v>
      </c>
      <c r="L790" s="286">
        <f t="shared" si="49"/>
        <v>1.9302000000000001</v>
      </c>
      <c r="M790" s="291"/>
      <c r="N790" s="291"/>
      <c r="O790" s="286">
        <f>IF(IFERROR(INDEX('Both teabags AfterDry'!$D$3:$D$900,MATCH(J790,'Both teabags AfterDry'!$A$3:$A$900,0)),"")="","",(IFERROR(INDEX('Both teabags AfterDry'!$D$3:$D$900,MATCH(J790,'Both teabags AfterDry'!$A$3:$A$900,0)),"")))</f>
        <v>1.6962999999999999</v>
      </c>
      <c r="P790" s="286">
        <f t="shared" si="50"/>
        <v>1.5456999999999999</v>
      </c>
      <c r="Q790" s="291"/>
      <c r="R790" s="291"/>
      <c r="S790" s="287">
        <f>'Dry_Litterbag Placem_Collection'!E131</f>
        <v>42939</v>
      </c>
      <c r="T790" s="287">
        <f>IF('Dry_Litterbag Placem_Collection'!G131="","",'Dry_Litterbag Placem_Collection'!G131)</f>
        <v>43008</v>
      </c>
      <c r="U790" s="288">
        <f t="shared" si="48"/>
        <v>69</v>
      </c>
      <c r="V790" s="286">
        <f t="shared" si="51"/>
        <v>0.38450000000000029</v>
      </c>
      <c r="W790" s="286"/>
      <c r="X790" s="289">
        <f>IFERROR(INDEX(Rainfall_Dry!$O$2:$O$217,MATCH(B790, Rainfall_Dry!$A$2:$A$217,0)),"")</f>
        <v>136.27214243</v>
      </c>
      <c r="Y790" s="270">
        <v>31.214836424255054</v>
      </c>
      <c r="Z790" s="270">
        <v>11.377370285476141</v>
      </c>
      <c r="AA790" s="270">
        <v>57.407793290268799</v>
      </c>
      <c r="AB790" s="271" t="s">
        <v>2688</v>
      </c>
      <c r="AC790" s="270">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IFERROR(AVERAGE('Dry_Litterbag Placem_Collection'!O131,'Dry_Litterbag Placem_Collection'!R131),"")</f>
        <v>11.8</v>
      </c>
      <c r="AI790" s="290">
        <f>IFERROR(AVERAGE('Dry_Litterbag Placem_Collection'!N131,'Dry_Litterbag Placem_Collection'!Q131),"")</f>
        <v>29.05</v>
      </c>
      <c r="AJ790" s="289">
        <f>INDEX(Coordinates!$B$2:$B$197,MATCH(G790,Coordinates!$J$2:$J$197,0))</f>
        <v>-2.3503360249999998</v>
      </c>
      <c r="AK790" s="289">
        <f>INDEX(Coordinates!$C$2:$C$197,MATCH(G790,Coordinates!$J$2:$J$197,0))</f>
        <v>34.049662009999999</v>
      </c>
      <c r="AL790" s="289" t="str">
        <f>IF(ISNUMBER(SEARCH("C", 'Dry_Litterbag Placem_Collection'!V131)),"YES","")</f>
        <v/>
      </c>
      <c r="AM790" s="289" t="str">
        <f>IF(ISNUMBER(SEARCH("H", 'Dry_Litterbag Placem_Collection'!V131)),"YES","")</f>
        <v/>
      </c>
      <c r="AN790" s="289" t="str">
        <f>IF(ISNUMBER(SEARCH("R", 'Dry_Litterbag Placem_Collection'!V131)),"YES","")</f>
        <v/>
      </c>
    </row>
    <row r="791" spans="1:40" ht="15" customHeight="1">
      <c r="A791" s="281" t="s">
        <v>2677</v>
      </c>
      <c r="B791" s="282">
        <f>'Dry_Litterbag Placem_Collection'!A132</f>
        <v>130</v>
      </c>
      <c r="C791" s="282" t="str">
        <f>'Dry_Litterbag Placem_Collection'!B132</f>
        <v xml:space="preserve">Mwantimba
</v>
      </c>
      <c r="D791" s="282" t="s">
        <v>2677</v>
      </c>
      <c r="E791" s="282" t="s">
        <v>20</v>
      </c>
      <c r="F791" s="282">
        <v>1</v>
      </c>
      <c r="G791" s="283" t="str">
        <f>'Dry_Litterbag Placem_Collection'!C132</f>
        <v>Wet_P1_T2</v>
      </c>
      <c r="H791" s="293" t="s">
        <v>3672</v>
      </c>
      <c r="I791" s="294" t="s">
        <v>298</v>
      </c>
      <c r="J791" s="282" t="str">
        <f>IF(ISBLANK('Dry_Litterbag Placem_Collection'!M132),"","R"&amp;""&amp;'Dry_Litterbag Placem_Collection'!M132)</f>
        <v>R193</v>
      </c>
      <c r="K791" s="286">
        <f>IFERROR(INDEX('Green_rooibos initial weight'!$C$5:$C$1749,MATCH(J791, 'Green_rooibos initial weight'!$A$5:$A$1749,0)),"")</f>
        <v>2.198</v>
      </c>
      <c r="L791" s="286">
        <f t="shared" si="49"/>
        <v>1.9481999999999999</v>
      </c>
      <c r="M791" s="291"/>
      <c r="N791" s="291"/>
      <c r="O791" s="286">
        <f>IF(IFERROR(INDEX('Both teabags AfterDry'!$D$3:$D$900,MATCH(J791,'Both teabags AfterDry'!$A$3:$A$900,0)),"")="","",(IFERROR(INDEX('Both teabags AfterDry'!$D$3:$D$900,MATCH(J791,'Both teabags AfterDry'!$A$3:$A$900,0)),"")))</f>
        <v>1.7978000000000001</v>
      </c>
      <c r="P791" s="286">
        <f t="shared" si="50"/>
        <v>1.6472</v>
      </c>
      <c r="Q791" s="291"/>
      <c r="R791" s="291"/>
      <c r="S791" s="287">
        <f>'Dry_Litterbag Placem_Collection'!E132</f>
        <v>42939</v>
      </c>
      <c r="T791" s="287">
        <f>IF('Dry_Litterbag Placem_Collection'!G132="","",'Dry_Litterbag Placem_Collection'!G132)</f>
        <v>43008</v>
      </c>
      <c r="U791" s="288">
        <f t="shared" si="48"/>
        <v>69</v>
      </c>
      <c r="V791" s="286">
        <f t="shared" si="51"/>
        <v>0.30099999999999993</v>
      </c>
      <c r="W791" s="286"/>
      <c r="X791" s="289">
        <f>IFERROR(INDEX(Rainfall_Dry!$O$2:$O$217,MATCH(B791, Rainfall_Dry!$A$2:$A$217,0)),"")</f>
        <v>136.27214243</v>
      </c>
      <c r="Y791" s="270">
        <v>31.214836424255054</v>
      </c>
      <c r="Z791" s="270">
        <v>11.377370285476141</v>
      </c>
      <c r="AA791" s="270">
        <v>57.407793290268799</v>
      </c>
      <c r="AB791" s="271" t="s">
        <v>2688</v>
      </c>
      <c r="AC791" s="270">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IFERROR(AVERAGE('Dry_Litterbag Placem_Collection'!O132,'Dry_Litterbag Placem_Collection'!R132),"")</f>
        <v>8.9499999999999993</v>
      </c>
      <c r="AI791" s="290">
        <f>IFERROR(AVERAGE('Dry_Litterbag Placem_Collection'!N132,'Dry_Litterbag Placem_Collection'!Q132),"")</f>
        <v>28.55</v>
      </c>
      <c r="AJ791" s="289">
        <f>INDEX(Coordinates!$B$2:$B$197,MATCH(G791,Coordinates!$J$2:$J$197,0))</f>
        <v>-2.3503729889999998</v>
      </c>
      <c r="AK791" s="289">
        <f>INDEX(Coordinates!$C$2:$C$197,MATCH(G791,Coordinates!$J$2:$J$197,0))</f>
        <v>34.049626969999998</v>
      </c>
      <c r="AL791" s="289" t="str">
        <f>IF(ISNUMBER(SEARCH("C", 'Dry_Litterbag Placem_Collection'!V132)),"YES","")</f>
        <v/>
      </c>
      <c r="AM791" s="289" t="str">
        <f>IF(ISNUMBER(SEARCH("H", 'Dry_Litterbag Placem_Collection'!V132)),"YES","")</f>
        <v/>
      </c>
      <c r="AN791" s="289" t="str">
        <f>IF(ISNUMBER(SEARCH("R", 'Dry_Litterbag Placem_Collection'!V132)),"YES","")</f>
        <v/>
      </c>
    </row>
    <row r="792" spans="1:40" ht="15" customHeight="1">
      <c r="A792" s="281" t="s">
        <v>2677</v>
      </c>
      <c r="B792" s="282">
        <f>'Dry_Litterbag Placem_Collection'!A133</f>
        <v>131</v>
      </c>
      <c r="C792" s="282" t="str">
        <f>'Dry_Litterbag Placem_Collection'!B133</f>
        <v xml:space="preserve">Mwantimba
</v>
      </c>
      <c r="D792" s="282" t="s">
        <v>2677</v>
      </c>
      <c r="E792" s="282" t="s">
        <v>20</v>
      </c>
      <c r="F792" s="282">
        <v>1</v>
      </c>
      <c r="G792" s="283" t="str">
        <f>'Dry_Litterbag Placem_Collection'!C133</f>
        <v>Wet_P1_T3</v>
      </c>
      <c r="H792" s="293" t="s">
        <v>3672</v>
      </c>
      <c r="I792" s="294" t="s">
        <v>298</v>
      </c>
      <c r="J792" s="282" t="str">
        <f>IF(ISBLANK('Dry_Litterbag Placem_Collection'!M133),"","R"&amp;""&amp;'Dry_Litterbag Placem_Collection'!M133)</f>
        <v>R188</v>
      </c>
      <c r="K792" s="286">
        <f>IFERROR(INDEX('Green_rooibos initial weight'!$C$5:$C$1749,MATCH(J792, 'Green_rooibos initial weight'!$A$5:$A$1749,0)),"")</f>
        <v>2.2440000000000002</v>
      </c>
      <c r="L792" s="286">
        <f t="shared" si="49"/>
        <v>1.9942000000000002</v>
      </c>
      <c r="M792" s="291"/>
      <c r="N792" s="291"/>
      <c r="O792" s="286">
        <f>IF(IFERROR(INDEX('Both teabags AfterDry'!$D$3:$D$900,MATCH(J792,'Both teabags AfterDry'!$A$3:$A$900,0)),"")="","",(IFERROR(INDEX('Both teabags AfterDry'!$D$3:$D$900,MATCH(J792,'Both teabags AfterDry'!$A$3:$A$900,0)),"")))</f>
        <v>1.7876000000000001</v>
      </c>
      <c r="P792" s="286">
        <f t="shared" si="50"/>
        <v>1.637</v>
      </c>
      <c r="Q792" s="291"/>
      <c r="R792" s="291"/>
      <c r="S792" s="287">
        <f>'Dry_Litterbag Placem_Collection'!E133</f>
        <v>42939</v>
      </c>
      <c r="T792" s="287">
        <f>IF('Dry_Litterbag Placem_Collection'!G133="","",'Dry_Litterbag Placem_Collection'!G133)</f>
        <v>43008</v>
      </c>
      <c r="U792" s="288">
        <f t="shared" si="48"/>
        <v>69</v>
      </c>
      <c r="V792" s="286">
        <f t="shared" si="51"/>
        <v>0.35720000000000018</v>
      </c>
      <c r="W792" s="286"/>
      <c r="X792" s="289">
        <f>IFERROR(INDEX(Rainfall_Dry!$O$2:$O$217,MATCH(B792, Rainfall_Dry!$A$2:$A$217,0)),"")</f>
        <v>136.27214243</v>
      </c>
      <c r="Y792" s="270">
        <v>31.214836424255054</v>
      </c>
      <c r="Z792" s="270">
        <v>11.377370285476141</v>
      </c>
      <c r="AA792" s="270">
        <v>57.407793290268799</v>
      </c>
      <c r="AB792" s="271" t="s">
        <v>2688</v>
      </c>
      <c r="AC792" s="270">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IFERROR(AVERAGE('Dry_Litterbag Placem_Collection'!O133,'Dry_Litterbag Placem_Collection'!R133),"")</f>
        <v>8.9499999999999993</v>
      </c>
      <c r="AI792" s="290">
        <f>IFERROR(AVERAGE('Dry_Litterbag Placem_Collection'!N133,'Dry_Litterbag Placem_Collection'!Q133),"")</f>
        <v>28.6</v>
      </c>
      <c r="AJ792" s="289">
        <f>INDEX(Coordinates!$B$2:$B$197,MATCH(G792,Coordinates!$J$2:$J$197,0))</f>
        <v>-2.3503259660000002</v>
      </c>
      <c r="AK792" s="289">
        <f>INDEX(Coordinates!$C$2:$C$197,MATCH(G792,Coordinates!$J$2:$J$197,0))</f>
        <v>34.049616999999998</v>
      </c>
      <c r="AL792" s="289" t="str">
        <f>IF(ISNUMBER(SEARCH("C", 'Dry_Litterbag Placem_Collection'!V133)),"YES","")</f>
        <v/>
      </c>
      <c r="AM792" s="289" t="str">
        <f>IF(ISNUMBER(SEARCH("H", 'Dry_Litterbag Placem_Collection'!V133)),"YES","")</f>
        <v/>
      </c>
      <c r="AN792" s="289" t="str">
        <f>IF(ISNUMBER(SEARCH("R", 'Dry_Litterbag Placem_Collection'!V133)),"YES","")</f>
        <v>YES</v>
      </c>
    </row>
    <row r="793" spans="1:40" ht="15" customHeight="1">
      <c r="A793" s="281" t="s">
        <v>2677</v>
      </c>
      <c r="B793" s="282">
        <f>'Dry_Litterbag Placem_Collection'!A134</f>
        <v>132</v>
      </c>
      <c r="C793" s="282" t="str">
        <f>'Dry_Litterbag Placem_Collection'!B134</f>
        <v xml:space="preserve">Mwantimba
</v>
      </c>
      <c r="D793" s="282" t="s">
        <v>2677</v>
      </c>
      <c r="E793" s="282" t="s">
        <v>20</v>
      </c>
      <c r="F793" s="282">
        <v>1</v>
      </c>
      <c r="G793" s="283" t="str">
        <f>'Dry_Litterbag Placem_Collection'!C134</f>
        <v>Wet_P1_T4</v>
      </c>
      <c r="H793" s="293" t="s">
        <v>3672</v>
      </c>
      <c r="I793" s="294" t="s">
        <v>298</v>
      </c>
      <c r="J793" s="282" t="str">
        <f>IF(ISBLANK('Dry_Litterbag Placem_Collection'!M134),"","R"&amp;""&amp;'Dry_Litterbag Placem_Collection'!M134)</f>
        <v/>
      </c>
      <c r="K793" s="286" t="str">
        <f>IFERROR(INDEX('Green_rooibos initial weight'!$C$5:$C$1749,MATCH(J793, 'Green_rooibos initial weight'!$A$5:$A$1749,0)),"")</f>
        <v/>
      </c>
      <c r="L793" s="286" t="str">
        <f t="shared" si="49"/>
        <v/>
      </c>
      <c r="M793" s="291"/>
      <c r="N793" s="291"/>
      <c r="O793" s="286" t="str">
        <f>IF(IFERROR(INDEX('Both teabags AfterDry'!$D$3:$D$900,MATCH(J793,'Both teabags AfterDry'!$A$3:$A$900,0)),"")="","",(IFERROR(INDEX('Both teabags AfterDry'!$D$3:$D$900,MATCH(J793,'Both teabags AfterDry'!$A$3:$A$900,0)),"")))</f>
        <v/>
      </c>
      <c r="P793" s="286" t="str">
        <f t="shared" si="50"/>
        <v/>
      </c>
      <c r="Q793" s="291"/>
      <c r="R793" s="291"/>
      <c r="S793" s="287">
        <f>'Dry_Litterbag Placem_Collection'!E134</f>
        <v>0</v>
      </c>
      <c r="T793" s="287" t="str">
        <f>IF('Dry_Litterbag Placem_Collection'!G134="","",'Dry_Litterbag Placem_Collection'!G134)</f>
        <v/>
      </c>
      <c r="U793" s="288" t="str">
        <f t="shared" si="48"/>
        <v/>
      </c>
      <c r="V793" s="286" t="str">
        <f t="shared" si="51"/>
        <v/>
      </c>
      <c r="W793" s="286"/>
      <c r="X793" s="289" t="str">
        <f>IFERROR(INDEX(Rainfall_Dry!$O$2:$O$217,MATCH(B793, Rainfall_Dry!$A$2:$A$217,0)),"")</f>
        <v/>
      </c>
      <c r="Y793" s="270">
        <v>31.214836424255054</v>
      </c>
      <c r="Z793" s="270">
        <v>11.377370285476141</v>
      </c>
      <c r="AA793" s="270">
        <v>57.407793290268799</v>
      </c>
      <c r="AB793" s="271" t="s">
        <v>2688</v>
      </c>
      <c r="AC793" s="270">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t="str">
        <f>IFERROR(AVERAGE('Dry_Litterbag Placem_Collection'!O134,'Dry_Litterbag Placem_Collection'!R134),"")</f>
        <v/>
      </c>
      <c r="AI793" s="290" t="str">
        <f>IFERROR(AVERAGE('Dry_Litterbag Placem_Collection'!N134,'Dry_Litterbag Placem_Collection'!Q134),"")</f>
        <v/>
      </c>
      <c r="AJ793" s="289">
        <f>INDEX(Coordinates!$B$2:$B$197,MATCH(G793,Coordinates!$J$2:$J$197,0))</f>
        <v>-2.3504800260000001</v>
      </c>
      <c r="AK793" s="289">
        <f>INDEX(Coordinates!$C$2:$C$197,MATCH(G793,Coordinates!$J$2:$J$197,0))</f>
        <v>34.049551030000003</v>
      </c>
      <c r="AL793" s="289" t="str">
        <f>IF(ISNUMBER(SEARCH("C", 'Dry_Litterbag Placem_Collection'!V134)),"YES","")</f>
        <v/>
      </c>
      <c r="AM793" s="289" t="str">
        <f>IF(ISNUMBER(SEARCH("H", 'Dry_Litterbag Placem_Collection'!V134)),"YES","")</f>
        <v/>
      </c>
      <c r="AN793" s="289" t="str">
        <f>IF(ISNUMBER(SEARCH("R", 'Dry_Litterbag Placem_Collection'!V134)),"YES","")</f>
        <v/>
      </c>
    </row>
    <row r="794" spans="1:40" ht="15" customHeight="1">
      <c r="A794" s="281" t="s">
        <v>2677</v>
      </c>
      <c r="B794" s="282">
        <f>'Dry_Litterbag Placem_Collection'!A135</f>
        <v>133</v>
      </c>
      <c r="C794" s="282" t="str">
        <f>'Dry_Litterbag Placem_Collection'!B135</f>
        <v xml:space="preserve">Mwantimba
</v>
      </c>
      <c r="D794" s="282" t="s">
        <v>2677</v>
      </c>
      <c r="E794" s="282" t="s">
        <v>20</v>
      </c>
      <c r="F794" s="282">
        <v>1</v>
      </c>
      <c r="G794" s="283" t="str">
        <f>'Dry_Litterbag Placem_Collection'!C135</f>
        <v>Wet_P1_T5</v>
      </c>
      <c r="H794" s="293" t="s">
        <v>3672</v>
      </c>
      <c r="I794" s="294" t="s">
        <v>298</v>
      </c>
      <c r="J794" s="282" t="str">
        <f>IF(ISBLANK('Dry_Litterbag Placem_Collection'!M135),"","R"&amp;""&amp;'Dry_Litterbag Placem_Collection'!M135)</f>
        <v>R683</v>
      </c>
      <c r="K794" s="286">
        <f>IFERROR(INDEX('Green_rooibos initial weight'!$C$5:$C$1749,MATCH(J794, 'Green_rooibos initial weight'!$A$5:$A$1749,0)),"")</f>
        <v>2.141</v>
      </c>
      <c r="L794" s="286">
        <f t="shared" si="49"/>
        <v>1.8912</v>
      </c>
      <c r="M794" s="291"/>
      <c r="N794" s="291"/>
      <c r="O794" s="286" t="str">
        <f>IF(IFERROR(INDEX('Both teabags AfterDry'!$D$3:$D$900,MATCH(J794,'Both teabags AfterDry'!$A$3:$A$900,0)),"")="","",(IFERROR(INDEX('Both teabags AfterDry'!$D$3:$D$900,MATCH(J794,'Both teabags AfterDry'!$A$3:$A$900,0)),"")))</f>
        <v/>
      </c>
      <c r="P794" s="286" t="str">
        <f t="shared" si="50"/>
        <v/>
      </c>
      <c r="Q794" s="291"/>
      <c r="R794" s="291"/>
      <c r="S794" s="287">
        <f>'Dry_Litterbag Placem_Collection'!E135</f>
        <v>42939</v>
      </c>
      <c r="T794" s="287">
        <f>IF('Dry_Litterbag Placem_Collection'!G135="","",'Dry_Litterbag Placem_Collection'!G135)</f>
        <v>43008</v>
      </c>
      <c r="U794" s="288">
        <f t="shared" si="48"/>
        <v>69</v>
      </c>
      <c r="V794" s="286" t="str">
        <f t="shared" si="51"/>
        <v/>
      </c>
      <c r="W794" s="286"/>
      <c r="X794" s="289">
        <f>IFERROR(INDEX(Rainfall_Dry!$O$2:$O$217,MATCH(B794, Rainfall_Dry!$A$2:$A$217,0)),"")</f>
        <v>136.27214243</v>
      </c>
      <c r="Y794" s="270">
        <v>31.214836424255054</v>
      </c>
      <c r="Z794" s="270">
        <v>11.377370285476141</v>
      </c>
      <c r="AA794" s="270">
        <v>57.407793290268799</v>
      </c>
      <c r="AB794" s="271" t="s">
        <v>2688</v>
      </c>
      <c r="AC794" s="270">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IFERROR(AVERAGE('Dry_Litterbag Placem_Collection'!O135,'Dry_Litterbag Placem_Collection'!R135),"")</f>
        <v>8.75</v>
      </c>
      <c r="AI794" s="290">
        <f>IFERROR(AVERAGE('Dry_Litterbag Placem_Collection'!N135,'Dry_Litterbag Placem_Collection'!Q135),"")</f>
        <v>31.3</v>
      </c>
      <c r="AJ794" s="289">
        <f>INDEX(Coordinates!$B$2:$B$197,MATCH(G794,Coordinates!$J$2:$J$197,0))</f>
        <v>-2.350474996</v>
      </c>
      <c r="AK794" s="289">
        <f>INDEX(Coordinates!$C$2:$C$197,MATCH(G794,Coordinates!$J$2:$J$197,0))</f>
        <v>34.049801979999998</v>
      </c>
      <c r="AL794" s="289" t="str">
        <f>IF(ISNUMBER(SEARCH("C", 'Dry_Litterbag Placem_Collection'!V135)),"YES","")</f>
        <v/>
      </c>
      <c r="AM794" s="289" t="str">
        <f>IF(ISNUMBER(SEARCH("H", 'Dry_Litterbag Placem_Collection'!V135)),"YES","")</f>
        <v/>
      </c>
      <c r="AN794" s="289" t="str">
        <f>IF(ISNUMBER(SEARCH("R", 'Dry_Litterbag Placem_Collection'!V135)),"YES","")</f>
        <v/>
      </c>
    </row>
    <row r="795" spans="1:40" ht="15" customHeight="1">
      <c r="A795" s="281" t="s">
        <v>2677</v>
      </c>
      <c r="B795" s="282">
        <f>'Dry_Litterbag Placem_Collection'!A136</f>
        <v>134</v>
      </c>
      <c r="C795" s="282" t="str">
        <f>'Dry_Litterbag Placem_Collection'!B136</f>
        <v xml:space="preserve">Mwantimba
</v>
      </c>
      <c r="D795" s="282" t="s">
        <v>2677</v>
      </c>
      <c r="E795" s="282" t="s">
        <v>20</v>
      </c>
      <c r="F795" s="282">
        <v>1</v>
      </c>
      <c r="G795" s="283" t="str">
        <f>'Dry_Litterbag Placem_Collection'!C136</f>
        <v>Wet_P1_T6</v>
      </c>
      <c r="H795" s="293" t="s">
        <v>3672</v>
      </c>
      <c r="I795" s="294" t="s">
        <v>298</v>
      </c>
      <c r="J795" s="282" t="str">
        <f>IF(ISBLANK('Dry_Litterbag Placem_Collection'!M136),"","R"&amp;""&amp;'Dry_Litterbag Placem_Collection'!M136)</f>
        <v>R649</v>
      </c>
      <c r="K795" s="286">
        <f>IFERROR(INDEX('Green_rooibos initial weight'!$C$5:$C$1749,MATCH(J795, 'Green_rooibos initial weight'!$A$5:$A$1749,0)),"")</f>
        <v>2.161</v>
      </c>
      <c r="L795" s="286">
        <f t="shared" si="49"/>
        <v>1.9112</v>
      </c>
      <c r="M795" s="291"/>
      <c r="N795" s="291"/>
      <c r="O795" s="286">
        <f>IF(IFERROR(INDEX('Both teabags AfterDry'!$D$3:$D$900,MATCH(J795,'Both teabags AfterDry'!$A$3:$A$900,0)),"")="","",(IFERROR(INDEX('Both teabags AfterDry'!$D$3:$D$900,MATCH(J795,'Both teabags AfterDry'!$A$3:$A$900,0)),"")))</f>
        <v>1.7554000000000001</v>
      </c>
      <c r="P795" s="286">
        <f t="shared" si="50"/>
        <v>1.6048</v>
      </c>
      <c r="Q795" s="291"/>
      <c r="R795" s="291"/>
      <c r="S795" s="287">
        <f>'Dry_Litterbag Placem_Collection'!E136</f>
        <v>42939</v>
      </c>
      <c r="T795" s="287">
        <f>IF('Dry_Litterbag Placem_Collection'!G136="","",'Dry_Litterbag Placem_Collection'!G136)</f>
        <v>43008</v>
      </c>
      <c r="U795" s="288">
        <f t="shared" si="48"/>
        <v>69</v>
      </c>
      <c r="V795" s="286">
        <f t="shared" si="51"/>
        <v>0.30640000000000001</v>
      </c>
      <c r="W795" s="286"/>
      <c r="X795" s="289">
        <f>IFERROR(INDEX(Rainfall_Dry!$O$2:$O$217,MATCH(B795, Rainfall_Dry!$A$2:$A$217,0)),"")</f>
        <v>136.27214243</v>
      </c>
      <c r="Y795" s="270">
        <v>31.214836424255054</v>
      </c>
      <c r="Z795" s="270">
        <v>11.377370285476141</v>
      </c>
      <c r="AA795" s="270">
        <v>57.407793290268799</v>
      </c>
      <c r="AB795" s="271" t="s">
        <v>2688</v>
      </c>
      <c r="AC795" s="270">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IFERROR(AVERAGE('Dry_Litterbag Placem_Collection'!O136,'Dry_Litterbag Placem_Collection'!R136),"")</f>
        <v>6.65</v>
      </c>
      <c r="AI795" s="290">
        <f>IFERROR(AVERAGE('Dry_Litterbag Placem_Collection'!N136,'Dry_Litterbag Placem_Collection'!Q136),"")</f>
        <v>29.200000000000003</v>
      </c>
      <c r="AJ795" s="289">
        <f>INDEX(Coordinates!$B$2:$B$197,MATCH(G795,Coordinates!$J$2:$J$197,0))</f>
        <v>-2.3503559730000001</v>
      </c>
      <c r="AK795" s="289">
        <f>INDEX(Coordinates!$C$2:$C$197,MATCH(G795,Coordinates!$J$2:$J$197,0))</f>
        <v>34.049800980000001</v>
      </c>
      <c r="AL795" s="289" t="str">
        <f>IF(ISNUMBER(SEARCH("C", 'Dry_Litterbag Placem_Collection'!V136)),"YES","")</f>
        <v/>
      </c>
      <c r="AM795" s="289" t="str">
        <f>IF(ISNUMBER(SEARCH("H", 'Dry_Litterbag Placem_Collection'!V136)),"YES","")</f>
        <v/>
      </c>
      <c r="AN795" s="289" t="str">
        <f>IF(ISNUMBER(SEARCH("R", 'Dry_Litterbag Placem_Collection'!V136)),"YES","")</f>
        <v>YES</v>
      </c>
    </row>
    <row r="796" spans="1:40" ht="15" customHeight="1">
      <c r="A796" s="281" t="s">
        <v>2677</v>
      </c>
      <c r="B796" s="282">
        <f>'Dry_Litterbag Placem_Collection'!A137</f>
        <v>135</v>
      </c>
      <c r="C796" s="282" t="str">
        <f>'Dry_Litterbag Placem_Collection'!B137</f>
        <v xml:space="preserve">Mwantimba
</v>
      </c>
      <c r="D796" s="282" t="s">
        <v>2677</v>
      </c>
      <c r="E796" s="282" t="s">
        <v>20</v>
      </c>
      <c r="F796" s="282">
        <v>1</v>
      </c>
      <c r="G796" s="283" t="str">
        <f>'Dry_Litterbag Placem_Collection'!C137</f>
        <v>Wet_P1_T7</v>
      </c>
      <c r="H796" s="293" t="s">
        <v>3672</v>
      </c>
      <c r="I796" s="294" t="s">
        <v>298</v>
      </c>
      <c r="J796" s="282" t="str">
        <f>IF(ISBLANK('Dry_Litterbag Placem_Collection'!M137),"","R"&amp;""&amp;'Dry_Litterbag Placem_Collection'!M137)</f>
        <v>R223</v>
      </c>
      <c r="K796" s="286">
        <f>IFERROR(INDEX('Green_rooibos initial weight'!$C$5:$C$1749,MATCH(J796, 'Green_rooibos initial weight'!$A$5:$A$1749,0)),"")</f>
        <v>2.2170000000000001</v>
      </c>
      <c r="L796" s="286">
        <f t="shared" si="49"/>
        <v>1.9672000000000001</v>
      </c>
      <c r="M796" s="291"/>
      <c r="N796" s="291"/>
      <c r="O796" s="286">
        <f>IF(IFERROR(INDEX('Both teabags AfterDry'!$D$3:$D$900,MATCH(J796,'Both teabags AfterDry'!$A$3:$A$900,0)),"")="","",(IFERROR(INDEX('Both teabags AfterDry'!$D$3:$D$900,MATCH(J796,'Both teabags AfterDry'!$A$3:$A$900,0)),"")))</f>
        <v>1.7884</v>
      </c>
      <c r="P796" s="286">
        <f t="shared" si="50"/>
        <v>1.6377999999999999</v>
      </c>
      <c r="Q796" s="291"/>
      <c r="R796" s="291"/>
      <c r="S796" s="287">
        <f>'Dry_Litterbag Placem_Collection'!E137</f>
        <v>42939</v>
      </c>
      <c r="T796" s="287">
        <f>IF('Dry_Litterbag Placem_Collection'!G137="","",'Dry_Litterbag Placem_Collection'!G137)</f>
        <v>43008</v>
      </c>
      <c r="U796" s="288">
        <f t="shared" si="48"/>
        <v>69</v>
      </c>
      <c r="V796" s="286">
        <f t="shared" si="51"/>
        <v>0.32940000000000014</v>
      </c>
      <c r="W796" s="286"/>
      <c r="X796" s="289">
        <f>IFERROR(INDEX(Rainfall_Dry!$O$2:$O$217,MATCH(B796, Rainfall_Dry!$A$2:$A$217,0)),"")</f>
        <v>136.27214243</v>
      </c>
      <c r="Y796" s="270">
        <v>31.214836424255054</v>
      </c>
      <c r="Z796" s="270">
        <v>11.377370285476141</v>
      </c>
      <c r="AA796" s="270">
        <v>57.407793290268799</v>
      </c>
      <c r="AB796" s="271" t="s">
        <v>2688</v>
      </c>
      <c r="AC796" s="270">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IFERROR(AVERAGE('Dry_Litterbag Placem_Collection'!O137,'Dry_Litterbag Placem_Collection'!R137),"")</f>
        <v>8.5500000000000007</v>
      </c>
      <c r="AI796" s="290">
        <f>IFERROR(AVERAGE('Dry_Litterbag Placem_Collection'!N137,'Dry_Litterbag Placem_Collection'!Q137),"")</f>
        <v>31.35</v>
      </c>
      <c r="AJ796" s="289">
        <f>INDEX(Coordinates!$B$2:$B$197,MATCH(G796,Coordinates!$J$2:$J$197,0))</f>
        <v>-2.3503589909999998</v>
      </c>
      <c r="AK796" s="289">
        <f>INDEX(Coordinates!$C$2:$C$197,MATCH(G796,Coordinates!$J$2:$J$197,0))</f>
        <v>34.049719000000003</v>
      </c>
      <c r="AL796" s="289" t="str">
        <f>IF(ISNUMBER(SEARCH("C", 'Dry_Litterbag Placem_Collection'!V137)),"YES","")</f>
        <v/>
      </c>
      <c r="AM796" s="289" t="str">
        <f>IF(ISNUMBER(SEARCH("H", 'Dry_Litterbag Placem_Collection'!V137)),"YES","")</f>
        <v/>
      </c>
      <c r="AN796" s="289" t="str">
        <f>IF(ISNUMBER(SEARCH("R", 'Dry_Litterbag Placem_Collection'!V137)),"YES","")</f>
        <v/>
      </c>
    </row>
    <row r="797" spans="1:40" ht="15" customHeight="1">
      <c r="A797" s="281" t="s">
        <v>2677</v>
      </c>
      <c r="B797" s="282">
        <f>'Dry_Litterbag Placem_Collection'!A138</f>
        <v>136</v>
      </c>
      <c r="C797" s="282" t="str">
        <f>'Dry_Litterbag Placem_Collection'!B138</f>
        <v xml:space="preserve">Mwantimba
</v>
      </c>
      <c r="D797" s="282" t="s">
        <v>2677</v>
      </c>
      <c r="E797" s="282" t="s">
        <v>20</v>
      </c>
      <c r="F797" s="282">
        <v>1</v>
      </c>
      <c r="G797" s="283" t="str">
        <f>'Dry_Litterbag Placem_Collection'!C138</f>
        <v>Wet_P1_T8</v>
      </c>
      <c r="H797" s="293" t="s">
        <v>3672</v>
      </c>
      <c r="I797" s="294" t="s">
        <v>298</v>
      </c>
      <c r="J797" s="282" t="str">
        <f>IF(ISBLANK('Dry_Litterbag Placem_Collection'!M138),"","R"&amp;""&amp;'Dry_Litterbag Placem_Collection'!M138)</f>
        <v>R214</v>
      </c>
      <c r="K797" s="286">
        <f>IFERROR(INDEX('Green_rooibos initial weight'!$C$5:$C$1749,MATCH(J797, 'Green_rooibos initial weight'!$A$5:$A$1749,0)),"")</f>
        <v>2.1960000000000002</v>
      </c>
      <c r="L797" s="286">
        <f t="shared" si="49"/>
        <v>1.9462000000000002</v>
      </c>
      <c r="M797" s="291"/>
      <c r="N797" s="291"/>
      <c r="O797" s="286">
        <f>IF(IFERROR(INDEX('Both teabags AfterDry'!$D$3:$D$900,MATCH(J797,'Both teabags AfterDry'!$A$3:$A$900,0)),"")="","",(IFERROR(INDEX('Both teabags AfterDry'!$D$3:$D$900,MATCH(J797,'Both teabags AfterDry'!$A$3:$A$900,0)),"")))</f>
        <v>1.7265999999999999</v>
      </c>
      <c r="P797" s="286">
        <f t="shared" si="50"/>
        <v>1.5759999999999998</v>
      </c>
      <c r="Q797" s="291"/>
      <c r="R797" s="291"/>
      <c r="S797" s="287">
        <f>'Dry_Litterbag Placem_Collection'!E138</f>
        <v>42939</v>
      </c>
      <c r="T797" s="287">
        <f>IF('Dry_Litterbag Placem_Collection'!G138="","",'Dry_Litterbag Placem_Collection'!G138)</f>
        <v>43008</v>
      </c>
      <c r="U797" s="288">
        <f t="shared" si="48"/>
        <v>69</v>
      </c>
      <c r="V797" s="286">
        <f t="shared" si="51"/>
        <v>0.37020000000000031</v>
      </c>
      <c r="W797" s="286"/>
      <c r="X797" s="289">
        <f>IFERROR(INDEX(Rainfall_Dry!$O$2:$O$217,MATCH(B797, Rainfall_Dry!$A$2:$A$217,0)),"")</f>
        <v>136.27214243</v>
      </c>
      <c r="Y797" s="270">
        <v>31.214836424255054</v>
      </c>
      <c r="Z797" s="270">
        <v>11.377370285476141</v>
      </c>
      <c r="AA797" s="270">
        <v>57.407793290268799</v>
      </c>
      <c r="AB797" s="271" t="s">
        <v>2688</v>
      </c>
      <c r="AC797" s="270">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IFERROR(AVERAGE('Dry_Litterbag Placem_Collection'!O138,'Dry_Litterbag Placem_Collection'!R138),"")</f>
        <v>5.9</v>
      </c>
      <c r="AI797" s="290">
        <f>IFERROR(AVERAGE('Dry_Litterbag Placem_Collection'!N138,'Dry_Litterbag Placem_Collection'!Q138),"")</f>
        <v>29.9</v>
      </c>
      <c r="AJ797" s="289">
        <f>INDEX(Coordinates!$B$2:$B$197,MATCH(G797,Coordinates!$J$2:$J$197,0))</f>
        <v>-2.3502159960000002</v>
      </c>
      <c r="AK797" s="289">
        <f>INDEX(Coordinates!$C$2:$C$197,MATCH(G797,Coordinates!$J$2:$J$197,0))</f>
        <v>34.049822020000001</v>
      </c>
      <c r="AL797" s="289" t="str">
        <f>IF(ISNUMBER(SEARCH("C", 'Dry_Litterbag Placem_Collection'!V138)),"YES","")</f>
        <v/>
      </c>
      <c r="AM797" s="289" t="str">
        <f>IF(ISNUMBER(SEARCH("H", 'Dry_Litterbag Placem_Collection'!V138)),"YES","")</f>
        <v/>
      </c>
      <c r="AN797" s="289" t="str">
        <f>IF(ISNUMBER(SEARCH("R", 'Dry_Litterbag Placem_Collection'!V138)),"YES","")</f>
        <v/>
      </c>
    </row>
    <row r="798" spans="1:40" ht="15" customHeight="1">
      <c r="A798" s="281" t="s">
        <v>2677</v>
      </c>
      <c r="B798" s="282">
        <f>'Dry_Litterbag Placem_Collection'!A139</f>
        <v>137</v>
      </c>
      <c r="C798" s="282" t="str">
        <f>'Dry_Litterbag Placem_Collection'!B139</f>
        <v xml:space="preserve">Mwantimba
</v>
      </c>
      <c r="D798" s="282" t="s">
        <v>2677</v>
      </c>
      <c r="E798" s="282" t="s">
        <v>20</v>
      </c>
      <c r="F798" s="282">
        <v>2</v>
      </c>
      <c r="G798" s="283" t="str">
        <f>'Dry_Litterbag Placem_Collection'!C139</f>
        <v>Wet_P2_T1</v>
      </c>
      <c r="H798" s="293" t="s">
        <v>3672</v>
      </c>
      <c r="I798" s="294" t="s">
        <v>298</v>
      </c>
      <c r="J798" s="282" t="str">
        <f>IF(ISBLANK('Dry_Litterbag Placem_Collection'!M139),"","R"&amp;""&amp;'Dry_Litterbag Placem_Collection'!M139)</f>
        <v>R628</v>
      </c>
      <c r="K798" s="286">
        <f>IFERROR(INDEX('Green_rooibos initial weight'!$C$5:$C$1749,MATCH(J798, 'Green_rooibos initial weight'!$A$5:$A$1749,0)),"")</f>
        <v>2.0110000000000001</v>
      </c>
      <c r="L798" s="286">
        <f t="shared" si="49"/>
        <v>1.7612000000000001</v>
      </c>
      <c r="M798" s="291"/>
      <c r="N798" s="291"/>
      <c r="O798" s="286">
        <f>IF(IFERROR(INDEX('Both teabags AfterDry'!$D$3:$D$900,MATCH(J798,'Both teabags AfterDry'!$A$3:$A$900,0)),"")="","",(IFERROR(INDEX('Both teabags AfterDry'!$D$3:$D$900,MATCH(J798,'Both teabags AfterDry'!$A$3:$A$900,0)),"")))</f>
        <v>1.7652000000000001</v>
      </c>
      <c r="P798" s="286">
        <f t="shared" si="50"/>
        <v>1.6146</v>
      </c>
      <c r="Q798" s="291"/>
      <c r="R798" s="291"/>
      <c r="S798" s="287">
        <f>'Dry_Litterbag Placem_Collection'!E139</f>
        <v>42939</v>
      </c>
      <c r="T798" s="287">
        <f>IF('Dry_Litterbag Placem_Collection'!G139="","",'Dry_Litterbag Placem_Collection'!G139)</f>
        <v>43008</v>
      </c>
      <c r="U798" s="288">
        <f t="shared" si="48"/>
        <v>69</v>
      </c>
      <c r="V798" s="286">
        <f t="shared" si="51"/>
        <v>0.14660000000000006</v>
      </c>
      <c r="W798" s="286"/>
      <c r="X798" s="289">
        <f>IFERROR(INDEX(Rainfall_Dry!$O$2:$O$217,MATCH(B798, Rainfall_Dry!$A$2:$A$217,0)),"")</f>
        <v>136.27214243</v>
      </c>
      <c r="Y798" s="270">
        <v>33.96</v>
      </c>
      <c r="Z798" s="270">
        <v>8.9200000000000017</v>
      </c>
      <c r="AA798" s="270">
        <v>57.12</v>
      </c>
      <c r="AB798" s="271" t="s">
        <v>2688</v>
      </c>
      <c r="AC798" s="270">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IFERROR(AVERAGE('Dry_Litterbag Placem_Collection'!O139,'Dry_Litterbag Placem_Collection'!R139),"")</f>
        <v>8.9</v>
      </c>
      <c r="AI798" s="290">
        <f>IFERROR(AVERAGE('Dry_Litterbag Placem_Collection'!N139,'Dry_Litterbag Placem_Collection'!Q139),"")</f>
        <v>27.55</v>
      </c>
      <c r="AJ798" s="289">
        <f>INDEX(Coordinates!$B$2:$B$197,MATCH(G798,Coordinates!$J$2:$J$197,0))</f>
        <v>-2.348596025</v>
      </c>
      <c r="AK798" s="289">
        <f>INDEX(Coordinates!$C$2:$C$197,MATCH(G798,Coordinates!$J$2:$J$197,0))</f>
        <v>34.050070959999999</v>
      </c>
      <c r="AL798" s="289" t="str">
        <f>IF(ISNUMBER(SEARCH("C", 'Dry_Litterbag Placem_Collection'!V139)),"YES","")</f>
        <v/>
      </c>
      <c r="AM798" s="289" t="str">
        <f>IF(ISNUMBER(SEARCH("H", 'Dry_Litterbag Placem_Collection'!V139)),"YES","")</f>
        <v/>
      </c>
      <c r="AN798" s="289" t="str">
        <f>IF(ISNUMBER(SEARCH("R", 'Dry_Litterbag Placem_Collection'!V139)),"YES","")</f>
        <v/>
      </c>
    </row>
    <row r="799" spans="1:40" ht="15" customHeight="1">
      <c r="A799" s="281" t="s">
        <v>2677</v>
      </c>
      <c r="B799" s="282">
        <f>'Dry_Litterbag Placem_Collection'!A140</f>
        <v>138</v>
      </c>
      <c r="C799" s="282" t="str">
        <f>'Dry_Litterbag Placem_Collection'!B140</f>
        <v xml:space="preserve">Mwantimba
</v>
      </c>
      <c r="D799" s="282" t="s">
        <v>2677</v>
      </c>
      <c r="E799" s="282" t="s">
        <v>20</v>
      </c>
      <c r="F799" s="282">
        <v>2</v>
      </c>
      <c r="G799" s="283" t="str">
        <f>'Dry_Litterbag Placem_Collection'!C140</f>
        <v>Wet_P2_T2</v>
      </c>
      <c r="H799" s="293" t="s">
        <v>3672</v>
      </c>
      <c r="I799" s="294" t="s">
        <v>298</v>
      </c>
      <c r="J799" s="282" t="str">
        <f>IF(ISBLANK('Dry_Litterbag Placem_Collection'!M140),"","R"&amp;""&amp;'Dry_Litterbag Placem_Collection'!M140)</f>
        <v>R198</v>
      </c>
      <c r="K799" s="286">
        <f>IFERROR(INDEX('Green_rooibos initial weight'!$C$5:$C$1749,MATCH(J799, 'Green_rooibos initial weight'!$A$5:$A$1749,0)),"")</f>
        <v>2.1970000000000001</v>
      </c>
      <c r="L799" s="286">
        <f t="shared" si="49"/>
        <v>1.9472</v>
      </c>
      <c r="M799" s="291"/>
      <c r="N799" s="291"/>
      <c r="O799" s="286">
        <f>IF(IFERROR(INDEX('Both teabags AfterDry'!$D$3:$D$900,MATCH(J799,'Both teabags AfterDry'!$A$3:$A$900,0)),"")="","",(IFERROR(INDEX('Both teabags AfterDry'!$D$3:$D$900,MATCH(J799,'Both teabags AfterDry'!$A$3:$A$900,0)),"")))</f>
        <v>1.7765</v>
      </c>
      <c r="P799" s="286">
        <f t="shared" si="50"/>
        <v>1.6258999999999999</v>
      </c>
      <c r="Q799" s="291"/>
      <c r="R799" s="291"/>
      <c r="S799" s="287">
        <f>'Dry_Litterbag Placem_Collection'!E140</f>
        <v>42939</v>
      </c>
      <c r="T799" s="287">
        <f>IF('Dry_Litterbag Placem_Collection'!G140="","",'Dry_Litterbag Placem_Collection'!G140)</f>
        <v>43008</v>
      </c>
      <c r="U799" s="288">
        <f t="shared" si="48"/>
        <v>69</v>
      </c>
      <c r="V799" s="286">
        <f t="shared" si="51"/>
        <v>0.32130000000000014</v>
      </c>
      <c r="W799" s="286"/>
      <c r="X799" s="289">
        <f>IFERROR(INDEX(Rainfall_Dry!$O$2:$O$217,MATCH(B799, Rainfall_Dry!$A$2:$A$217,0)),"")</f>
        <v>136.27214243</v>
      </c>
      <c r="Y799" s="270">
        <v>33.96</v>
      </c>
      <c r="Z799" s="270">
        <v>8.9200000000000017</v>
      </c>
      <c r="AA799" s="270">
        <v>57.12</v>
      </c>
      <c r="AB799" s="271" t="s">
        <v>2688</v>
      </c>
      <c r="AC799" s="270">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IFERROR(AVERAGE('Dry_Litterbag Placem_Collection'!O140,'Dry_Litterbag Placem_Collection'!R140),"")</f>
        <v>7.05</v>
      </c>
      <c r="AI799" s="290">
        <f>IFERROR(AVERAGE('Dry_Litterbag Placem_Collection'!N140,'Dry_Litterbag Placem_Collection'!Q140),"")</f>
        <v>28.799999999999997</v>
      </c>
      <c r="AJ799" s="289">
        <f>INDEX(Coordinates!$B$2:$B$197,MATCH(G799,Coordinates!$J$2:$J$197,0))</f>
        <v>-2.3485449790000001</v>
      </c>
      <c r="AK799" s="289">
        <f>INDEX(Coordinates!$C$2:$C$197,MATCH(G799,Coordinates!$J$2:$J$197,0))</f>
        <v>34.050146980000001</v>
      </c>
      <c r="AL799" s="289" t="str">
        <f>IF(ISNUMBER(SEARCH("C", 'Dry_Litterbag Placem_Collection'!V140)),"YES","")</f>
        <v/>
      </c>
      <c r="AM799" s="289" t="str">
        <f>IF(ISNUMBER(SEARCH("H", 'Dry_Litterbag Placem_Collection'!V140)),"YES","")</f>
        <v/>
      </c>
      <c r="AN799" s="289" t="str">
        <f>IF(ISNUMBER(SEARCH("R", 'Dry_Litterbag Placem_Collection'!V140)),"YES","")</f>
        <v/>
      </c>
    </row>
    <row r="800" spans="1:40" ht="15" customHeight="1">
      <c r="A800" s="281" t="s">
        <v>2677</v>
      </c>
      <c r="B800" s="282">
        <f>'Dry_Litterbag Placem_Collection'!A141</f>
        <v>139</v>
      </c>
      <c r="C800" s="282" t="str">
        <f>'Dry_Litterbag Placem_Collection'!B141</f>
        <v xml:space="preserve">Mwantimba
</v>
      </c>
      <c r="D800" s="282" t="s">
        <v>2677</v>
      </c>
      <c r="E800" s="282" t="s">
        <v>20</v>
      </c>
      <c r="F800" s="282">
        <v>2</v>
      </c>
      <c r="G800" s="283" t="str">
        <f>'Dry_Litterbag Placem_Collection'!C141</f>
        <v>Wet_P2_T3</v>
      </c>
      <c r="H800" s="293" t="s">
        <v>3672</v>
      </c>
      <c r="I800" s="294" t="s">
        <v>298</v>
      </c>
      <c r="J800" s="282" t="str">
        <f>IF(ISBLANK('Dry_Litterbag Placem_Collection'!M141),"","R"&amp;""&amp;'Dry_Litterbag Placem_Collection'!M141)</f>
        <v>R706</v>
      </c>
      <c r="K800" s="286">
        <f>IFERROR(INDEX('Green_rooibos initial weight'!$C$5:$C$1749,MATCH(J800, 'Green_rooibos initial weight'!$A$5:$A$1749,0)),"")</f>
        <v>2.1480000000000001</v>
      </c>
      <c r="L800" s="286">
        <f t="shared" si="49"/>
        <v>1.8982000000000001</v>
      </c>
      <c r="M800" s="291"/>
      <c r="N800" s="291"/>
      <c r="O800" s="286">
        <f>IF(IFERROR(INDEX('Both teabags AfterDry'!$D$3:$D$900,MATCH(J800,'Both teabags AfterDry'!$A$3:$A$900,0)),"")="","",(IFERROR(INDEX('Both teabags AfterDry'!$D$3:$D$900,MATCH(J800,'Both teabags AfterDry'!$A$3:$A$900,0)),"")))</f>
        <v>1.5846</v>
      </c>
      <c r="P800" s="286">
        <f t="shared" si="50"/>
        <v>1.4339999999999999</v>
      </c>
      <c r="Q800" s="291"/>
      <c r="R800" s="291"/>
      <c r="S800" s="287">
        <f>'Dry_Litterbag Placem_Collection'!E141</f>
        <v>42939</v>
      </c>
      <c r="T800" s="287">
        <f>IF('Dry_Litterbag Placem_Collection'!G141="","",'Dry_Litterbag Placem_Collection'!G141)</f>
        <v>43008</v>
      </c>
      <c r="U800" s="288">
        <f t="shared" si="48"/>
        <v>69</v>
      </c>
      <c r="V800" s="286">
        <f t="shared" si="51"/>
        <v>0.46420000000000017</v>
      </c>
      <c r="W800" s="286"/>
      <c r="X800" s="289">
        <f>IFERROR(INDEX(Rainfall_Dry!$O$2:$O$217,MATCH(B800, Rainfall_Dry!$A$2:$A$217,0)),"")</f>
        <v>136.27214243</v>
      </c>
      <c r="Y800" s="270">
        <v>33.96</v>
      </c>
      <c r="Z800" s="270">
        <v>8.9200000000000017</v>
      </c>
      <c r="AA800" s="270">
        <v>57.12</v>
      </c>
      <c r="AB800" s="271" t="s">
        <v>2688</v>
      </c>
      <c r="AC800" s="270">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IFERROR(AVERAGE('Dry_Litterbag Placem_Collection'!O141,'Dry_Litterbag Placem_Collection'!R141),"")</f>
        <v>11.200000000000001</v>
      </c>
      <c r="AI800" s="290">
        <f>IFERROR(AVERAGE('Dry_Litterbag Placem_Collection'!N141,'Dry_Litterbag Placem_Collection'!Q141),"")</f>
        <v>28.15</v>
      </c>
      <c r="AJ800" s="289">
        <f>INDEX(Coordinates!$B$2:$B$197,MATCH(G800,Coordinates!$J$2:$J$197,0))</f>
        <v>-2.3487209990000002</v>
      </c>
      <c r="AK800" s="289">
        <f>INDEX(Coordinates!$C$2:$C$197,MATCH(G800,Coordinates!$J$2:$J$197,0))</f>
        <v>34.050128039999997</v>
      </c>
      <c r="AL800" s="289" t="str">
        <f>IF(ISNUMBER(SEARCH("C", 'Dry_Litterbag Placem_Collection'!V141)),"YES","")</f>
        <v/>
      </c>
      <c r="AM800" s="289" t="str">
        <f>IF(ISNUMBER(SEARCH("H", 'Dry_Litterbag Placem_Collection'!V141)),"YES","")</f>
        <v/>
      </c>
      <c r="AN800" s="289" t="str">
        <f>IF(ISNUMBER(SEARCH("R", 'Dry_Litterbag Placem_Collection'!V141)),"YES","")</f>
        <v/>
      </c>
    </row>
    <row r="801" spans="1:40" ht="15" customHeight="1">
      <c r="A801" s="281" t="s">
        <v>2677</v>
      </c>
      <c r="B801" s="282">
        <f>'Dry_Litterbag Placem_Collection'!A142</f>
        <v>140</v>
      </c>
      <c r="C801" s="282" t="str">
        <f>'Dry_Litterbag Placem_Collection'!B142</f>
        <v xml:space="preserve">Mwantimba
</v>
      </c>
      <c r="D801" s="282" t="s">
        <v>2677</v>
      </c>
      <c r="E801" s="282" t="s">
        <v>20</v>
      </c>
      <c r="F801" s="282">
        <v>2</v>
      </c>
      <c r="G801" s="283" t="str">
        <f>'Dry_Litterbag Placem_Collection'!C142</f>
        <v>Wet_P2_T4</v>
      </c>
      <c r="H801" s="293" t="s">
        <v>3672</v>
      </c>
      <c r="I801" s="294" t="s">
        <v>298</v>
      </c>
      <c r="J801" s="282" t="str">
        <f>IF(ISBLANK('Dry_Litterbag Placem_Collection'!M142),"","R"&amp;""&amp;'Dry_Litterbag Placem_Collection'!M142)</f>
        <v>R710</v>
      </c>
      <c r="K801" s="286">
        <f>IFERROR(INDEX('Green_rooibos initial weight'!$C$5:$C$1749,MATCH(J801, 'Green_rooibos initial weight'!$A$5:$A$1749,0)),"")</f>
        <v>2.1070000000000002</v>
      </c>
      <c r="L801" s="286">
        <f t="shared" si="49"/>
        <v>1.8572000000000002</v>
      </c>
      <c r="M801" s="291"/>
      <c r="N801" s="291"/>
      <c r="O801" s="286">
        <f>IF(IFERROR(INDEX('Both teabags AfterDry'!$D$3:$D$900,MATCH(J801,'Both teabags AfterDry'!$A$3:$A$900,0)),"")="","",(IFERROR(INDEX('Both teabags AfterDry'!$D$3:$D$900,MATCH(J801,'Both teabags AfterDry'!$A$3:$A$900,0)),"")))</f>
        <v>1.7403999999999999</v>
      </c>
      <c r="P801" s="286">
        <f t="shared" si="50"/>
        <v>1.5897999999999999</v>
      </c>
      <c r="Q801" s="291"/>
      <c r="R801" s="291"/>
      <c r="S801" s="287">
        <f>'Dry_Litterbag Placem_Collection'!E142</f>
        <v>42939</v>
      </c>
      <c r="T801" s="287">
        <f>IF('Dry_Litterbag Placem_Collection'!G142="","",'Dry_Litterbag Placem_Collection'!G142)</f>
        <v>43008</v>
      </c>
      <c r="U801" s="288">
        <f t="shared" si="48"/>
        <v>69</v>
      </c>
      <c r="V801" s="286">
        <f t="shared" si="51"/>
        <v>0.2674000000000003</v>
      </c>
      <c r="W801" s="286"/>
      <c r="X801" s="289">
        <f>IFERROR(INDEX(Rainfall_Dry!$O$2:$O$217,MATCH(B801, Rainfall_Dry!$A$2:$A$217,0)),"")</f>
        <v>136.27214243</v>
      </c>
      <c r="Y801" s="270">
        <v>33.96</v>
      </c>
      <c r="Z801" s="270">
        <v>8.9200000000000017</v>
      </c>
      <c r="AA801" s="270">
        <v>57.12</v>
      </c>
      <c r="AB801" s="271" t="s">
        <v>2688</v>
      </c>
      <c r="AC801" s="270">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IFERROR(AVERAGE('Dry_Litterbag Placem_Collection'!O142,'Dry_Litterbag Placem_Collection'!R142),"")</f>
        <v>7.3000000000000007</v>
      </c>
      <c r="AI801" s="290">
        <f>IFERROR(AVERAGE('Dry_Litterbag Placem_Collection'!N142,'Dry_Litterbag Placem_Collection'!Q142),"")</f>
        <v>28</v>
      </c>
      <c r="AJ801" s="289">
        <f>INDEX(Coordinates!$B$2:$B$197,MATCH(G801,Coordinates!$J$2:$J$197,0))</f>
        <v>-2.3486250270000002</v>
      </c>
      <c r="AK801" s="289">
        <f>INDEX(Coordinates!$C$2:$C$197,MATCH(G801,Coordinates!$J$2:$J$197,0))</f>
        <v>34.050070959999999</v>
      </c>
      <c r="AL801" s="289" t="str">
        <f>IF(ISNUMBER(SEARCH("C", 'Dry_Litterbag Placem_Collection'!V142)),"YES","")</f>
        <v/>
      </c>
      <c r="AM801" s="289" t="str">
        <f>IF(ISNUMBER(SEARCH("H", 'Dry_Litterbag Placem_Collection'!V142)),"YES","")</f>
        <v/>
      </c>
      <c r="AN801" s="289" t="str">
        <f>IF(ISNUMBER(SEARCH("R", 'Dry_Litterbag Placem_Collection'!V142)),"YES","")</f>
        <v/>
      </c>
    </row>
    <row r="802" spans="1:40" ht="15" customHeight="1">
      <c r="A802" s="281" t="s">
        <v>2677</v>
      </c>
      <c r="B802" s="282">
        <f>'Dry_Litterbag Placem_Collection'!A143</f>
        <v>141</v>
      </c>
      <c r="C802" s="282" t="str">
        <f>'Dry_Litterbag Placem_Collection'!B143</f>
        <v xml:space="preserve">Mwantimba
</v>
      </c>
      <c r="D802" s="282" t="s">
        <v>2677</v>
      </c>
      <c r="E802" s="282" t="s">
        <v>20</v>
      </c>
      <c r="F802" s="282">
        <v>2</v>
      </c>
      <c r="G802" s="283" t="str">
        <f>'Dry_Litterbag Placem_Collection'!C143</f>
        <v>Wet_P2_T5</v>
      </c>
      <c r="H802" s="293" t="s">
        <v>3672</v>
      </c>
      <c r="I802" s="294" t="s">
        <v>298</v>
      </c>
      <c r="J802" s="282" t="str">
        <f>IF(ISBLANK('Dry_Litterbag Placem_Collection'!M143),"","R"&amp;""&amp;'Dry_Litterbag Placem_Collection'!M143)</f>
        <v/>
      </c>
      <c r="K802" s="286" t="str">
        <f>IFERROR(INDEX('Green_rooibos initial weight'!$C$5:$C$1749,MATCH(J802, 'Green_rooibos initial weight'!$A$5:$A$1749,0)),"")</f>
        <v/>
      </c>
      <c r="L802" s="286" t="str">
        <f t="shared" si="49"/>
        <v/>
      </c>
      <c r="M802" s="291"/>
      <c r="N802" s="291"/>
      <c r="O802" s="286" t="str">
        <f>IF(IFERROR(INDEX('Both teabags AfterDry'!$D$3:$D$900,MATCH(J802,'Both teabags AfterDry'!$A$3:$A$900,0)),"")="","",(IFERROR(INDEX('Both teabags AfterDry'!$D$3:$D$900,MATCH(J802,'Both teabags AfterDry'!$A$3:$A$900,0)),"")))</f>
        <v/>
      </c>
      <c r="P802" s="286" t="str">
        <f t="shared" si="50"/>
        <v/>
      </c>
      <c r="Q802" s="291"/>
      <c r="R802" s="291"/>
      <c r="S802" s="287">
        <f>'Dry_Litterbag Placem_Collection'!E143</f>
        <v>0</v>
      </c>
      <c r="T802" s="287" t="str">
        <f>IF('Dry_Litterbag Placem_Collection'!G143="","",'Dry_Litterbag Placem_Collection'!G143)</f>
        <v/>
      </c>
      <c r="U802" s="288" t="str">
        <f t="shared" si="48"/>
        <v/>
      </c>
      <c r="V802" s="286" t="str">
        <f t="shared" si="51"/>
        <v/>
      </c>
      <c r="W802" s="286"/>
      <c r="X802" s="289" t="str">
        <f>IFERROR(INDEX(Rainfall_Dry!$O$2:$O$217,MATCH(B802, Rainfall_Dry!$A$2:$A$217,0)),"")</f>
        <v/>
      </c>
      <c r="Y802" s="270">
        <v>33.96</v>
      </c>
      <c r="Z802" s="270">
        <v>8.9200000000000017</v>
      </c>
      <c r="AA802" s="270">
        <v>57.12</v>
      </c>
      <c r="AB802" s="271" t="s">
        <v>2688</v>
      </c>
      <c r="AC802" s="270">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t="str">
        <f>IFERROR(AVERAGE('Dry_Litterbag Placem_Collection'!O143,'Dry_Litterbag Placem_Collection'!R143),"")</f>
        <v/>
      </c>
      <c r="AI802" s="290" t="str">
        <f>IFERROR(AVERAGE('Dry_Litterbag Placem_Collection'!N143,'Dry_Litterbag Placem_Collection'!Q143),"")</f>
        <v/>
      </c>
      <c r="AJ802" s="289">
        <f>INDEX(Coordinates!$B$2:$B$197,MATCH(G802,Coordinates!$J$2:$J$197,0))</f>
        <v>-2.3486060000000002</v>
      </c>
      <c r="AK802" s="289">
        <f>INDEX(Coordinates!$C$2:$C$197,MATCH(G802,Coordinates!$J$2:$J$197,0))</f>
        <v>34.050010020000002</v>
      </c>
      <c r="AL802" s="289" t="str">
        <f>IF(ISNUMBER(SEARCH("C", 'Dry_Litterbag Placem_Collection'!V143)),"YES","")</f>
        <v/>
      </c>
      <c r="AM802" s="289" t="str">
        <f>IF(ISNUMBER(SEARCH("H", 'Dry_Litterbag Placem_Collection'!V143)),"YES","")</f>
        <v/>
      </c>
      <c r="AN802" s="289" t="str">
        <f>IF(ISNUMBER(SEARCH("R", 'Dry_Litterbag Placem_Collection'!V143)),"YES","")</f>
        <v/>
      </c>
    </row>
    <row r="803" spans="1:40" ht="15" customHeight="1">
      <c r="A803" s="281" t="s">
        <v>2677</v>
      </c>
      <c r="B803" s="282">
        <f>'Dry_Litterbag Placem_Collection'!A144</f>
        <v>142</v>
      </c>
      <c r="C803" s="282" t="str">
        <f>'Dry_Litterbag Placem_Collection'!B144</f>
        <v xml:space="preserve">Mwantimba
</v>
      </c>
      <c r="D803" s="282" t="s">
        <v>2677</v>
      </c>
      <c r="E803" s="282" t="s">
        <v>20</v>
      </c>
      <c r="F803" s="282">
        <v>2</v>
      </c>
      <c r="G803" s="283" t="str">
        <f>'Dry_Litterbag Placem_Collection'!C144</f>
        <v>Wet_P2_T6</v>
      </c>
      <c r="H803" s="293" t="s">
        <v>3672</v>
      </c>
      <c r="I803" s="294" t="s">
        <v>298</v>
      </c>
      <c r="J803" s="282" t="str">
        <f>IF(ISBLANK('Dry_Litterbag Placem_Collection'!M144),"","R"&amp;""&amp;'Dry_Litterbag Placem_Collection'!M144)</f>
        <v>R626</v>
      </c>
      <c r="K803" s="286">
        <f>IFERROR(INDEX('Green_rooibos initial weight'!$C$5:$C$1749,MATCH(J803, 'Green_rooibos initial weight'!$A$5:$A$1749,0)),"")</f>
        <v>2.0699999999999998</v>
      </c>
      <c r="L803" s="286">
        <f t="shared" si="49"/>
        <v>1.8201999999999998</v>
      </c>
      <c r="M803" s="291"/>
      <c r="N803" s="291"/>
      <c r="O803" s="286" t="str">
        <f>IF(IFERROR(INDEX('Both teabags AfterDry'!$D$3:$D$900,MATCH(J803,'Both teabags AfterDry'!$A$3:$A$900,0)),"")="","",(IFERROR(INDEX('Both teabags AfterDry'!$D$3:$D$900,MATCH(J803,'Both teabags AfterDry'!$A$3:$A$900,0)),"")))</f>
        <v/>
      </c>
      <c r="P803" s="286" t="str">
        <f t="shared" si="50"/>
        <v/>
      </c>
      <c r="Q803" s="291"/>
      <c r="R803" s="291"/>
      <c r="S803" s="287">
        <f>'Dry_Litterbag Placem_Collection'!E144</f>
        <v>42939</v>
      </c>
      <c r="T803" s="287">
        <f>IF('Dry_Litterbag Placem_Collection'!G144="","",'Dry_Litterbag Placem_Collection'!G144)</f>
        <v>43008</v>
      </c>
      <c r="U803" s="288">
        <f t="shared" si="48"/>
        <v>69</v>
      </c>
      <c r="V803" s="286" t="str">
        <f t="shared" si="51"/>
        <v/>
      </c>
      <c r="W803" s="286"/>
      <c r="X803" s="289">
        <f>IFERROR(INDEX(Rainfall_Dry!$O$2:$O$217,MATCH(B803, Rainfall_Dry!$A$2:$A$217,0)),"")</f>
        <v>136.27214243</v>
      </c>
      <c r="Y803" s="270">
        <v>33.96</v>
      </c>
      <c r="Z803" s="270">
        <v>8.9200000000000017</v>
      </c>
      <c r="AA803" s="270">
        <v>57.12</v>
      </c>
      <c r="AB803" s="271" t="s">
        <v>2688</v>
      </c>
      <c r="AC803" s="270">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IFERROR(AVERAGE('Dry_Litterbag Placem_Collection'!O144,'Dry_Litterbag Placem_Collection'!R144),"")</f>
        <v>8.4499999999999993</v>
      </c>
      <c r="AI803" s="290">
        <f>IFERROR(AVERAGE('Dry_Litterbag Placem_Collection'!N144,'Dry_Litterbag Placem_Collection'!Q144),"")</f>
        <v>28.4</v>
      </c>
      <c r="AJ803" s="289">
        <f>INDEX(Coordinates!$B$2:$B$197,MATCH(G803,Coordinates!$J$2:$J$197,0))</f>
        <v>-2.348618992</v>
      </c>
      <c r="AK803" s="289">
        <f>INDEX(Coordinates!$C$2:$C$197,MATCH(G803,Coordinates!$J$2:$J$197,0))</f>
        <v>34.049996030000003</v>
      </c>
      <c r="AL803" s="289" t="str">
        <f>IF(ISNUMBER(SEARCH("C", 'Dry_Litterbag Placem_Collection'!V144)),"YES","")</f>
        <v/>
      </c>
      <c r="AM803" s="289" t="str">
        <f>IF(ISNUMBER(SEARCH("H", 'Dry_Litterbag Placem_Collection'!V144)),"YES","")</f>
        <v/>
      </c>
      <c r="AN803" s="289" t="str">
        <f>IF(ISNUMBER(SEARCH("R", 'Dry_Litterbag Placem_Collection'!V144)),"YES","")</f>
        <v/>
      </c>
    </row>
    <row r="804" spans="1:40" ht="15" customHeight="1">
      <c r="A804" s="281" t="s">
        <v>2677</v>
      </c>
      <c r="B804" s="282">
        <f>'Dry_Litterbag Placem_Collection'!A145</f>
        <v>143</v>
      </c>
      <c r="C804" s="282" t="str">
        <f>'Dry_Litterbag Placem_Collection'!B145</f>
        <v xml:space="preserve">Mwantimba
</v>
      </c>
      <c r="D804" s="282" t="s">
        <v>2677</v>
      </c>
      <c r="E804" s="282" t="s">
        <v>20</v>
      </c>
      <c r="F804" s="282">
        <v>2</v>
      </c>
      <c r="G804" s="283" t="str">
        <f>'Dry_Litterbag Placem_Collection'!C145</f>
        <v>Wet_P2_T7</v>
      </c>
      <c r="H804" s="293" t="s">
        <v>3672</v>
      </c>
      <c r="I804" s="294" t="s">
        <v>298</v>
      </c>
      <c r="J804" s="282" t="str">
        <f>IF(ISBLANK('Dry_Litterbag Placem_Collection'!M145),"","R"&amp;""&amp;'Dry_Litterbag Placem_Collection'!M145)</f>
        <v>R195</v>
      </c>
      <c r="K804" s="286">
        <f>IFERROR(INDEX('Green_rooibos initial weight'!$C$5:$C$1749,MATCH(J804, 'Green_rooibos initial weight'!$A$5:$A$1749,0)),"")</f>
        <v>2.1640000000000001</v>
      </c>
      <c r="L804" s="286">
        <f t="shared" si="49"/>
        <v>1.9142000000000001</v>
      </c>
      <c r="M804" s="291"/>
      <c r="N804" s="291"/>
      <c r="O804" s="286">
        <f>IF(IFERROR(INDEX('Both teabags AfterDry'!$D$3:$D$900,MATCH(J804,'Both teabags AfterDry'!$A$3:$A$900,0)),"")="","",(IFERROR(INDEX('Both teabags AfterDry'!$D$3:$D$900,MATCH(J804,'Both teabags AfterDry'!$A$3:$A$900,0)),"")))</f>
        <v>1.6592</v>
      </c>
      <c r="P804" s="286">
        <f t="shared" si="50"/>
        <v>1.5085999999999999</v>
      </c>
      <c r="Q804" s="291"/>
      <c r="R804" s="291"/>
      <c r="S804" s="287">
        <f>'Dry_Litterbag Placem_Collection'!E145</f>
        <v>42939</v>
      </c>
      <c r="T804" s="287">
        <f>IF('Dry_Litterbag Placem_Collection'!G145="","",'Dry_Litterbag Placem_Collection'!G145)</f>
        <v>43008</v>
      </c>
      <c r="U804" s="288">
        <f t="shared" si="48"/>
        <v>69</v>
      </c>
      <c r="V804" s="286">
        <f t="shared" si="51"/>
        <v>0.40560000000000018</v>
      </c>
      <c r="W804" s="286"/>
      <c r="X804" s="289">
        <f>IFERROR(INDEX(Rainfall_Dry!$O$2:$O$217,MATCH(B804, Rainfall_Dry!$A$2:$A$217,0)),"")</f>
        <v>136.27214243</v>
      </c>
      <c r="Y804" s="270">
        <v>33.96</v>
      </c>
      <c r="Z804" s="270">
        <v>8.9200000000000017</v>
      </c>
      <c r="AA804" s="270">
        <v>57.12</v>
      </c>
      <c r="AB804" s="271" t="s">
        <v>2688</v>
      </c>
      <c r="AC804" s="270">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IFERROR(AVERAGE('Dry_Litterbag Placem_Collection'!O145,'Dry_Litterbag Placem_Collection'!R145),"")</f>
        <v>12.5</v>
      </c>
      <c r="AI804" s="290">
        <f>IFERROR(AVERAGE('Dry_Litterbag Placem_Collection'!N145,'Dry_Litterbag Placem_Collection'!Q145),"")</f>
        <v>28</v>
      </c>
      <c r="AJ804" s="289">
        <f>INDEX(Coordinates!$B$2:$B$197,MATCH(G804,Coordinates!$J$2:$J$197,0))</f>
        <v>-2.3484970349999998</v>
      </c>
      <c r="AK804" s="289">
        <f>INDEX(Coordinates!$C$2:$C$197,MATCH(G804,Coordinates!$J$2:$J$197,0))</f>
        <v>34.049979010000001</v>
      </c>
      <c r="AL804" s="289" t="str">
        <f>IF(ISNUMBER(SEARCH("C", 'Dry_Litterbag Placem_Collection'!V145)),"YES","")</f>
        <v/>
      </c>
      <c r="AM804" s="289" t="str">
        <f>IF(ISNUMBER(SEARCH("H", 'Dry_Litterbag Placem_Collection'!V145)),"YES","")</f>
        <v/>
      </c>
      <c r="AN804" s="289" t="str">
        <f>IF(ISNUMBER(SEARCH("R", 'Dry_Litterbag Placem_Collection'!V145)),"YES","")</f>
        <v/>
      </c>
    </row>
    <row r="805" spans="1:40" ht="15" customHeight="1">
      <c r="A805" s="281" t="s">
        <v>2677</v>
      </c>
      <c r="B805" s="282">
        <f>'Dry_Litterbag Placem_Collection'!A146</f>
        <v>144</v>
      </c>
      <c r="C805" s="282" t="str">
        <f>'Dry_Litterbag Placem_Collection'!B146</f>
        <v xml:space="preserve">Mwantimba
</v>
      </c>
      <c r="D805" s="282" t="s">
        <v>2677</v>
      </c>
      <c r="E805" s="282" t="s">
        <v>20</v>
      </c>
      <c r="F805" s="282">
        <v>2</v>
      </c>
      <c r="G805" s="283" t="str">
        <f>'Dry_Litterbag Placem_Collection'!C146</f>
        <v>Wet_P2_T8</v>
      </c>
      <c r="H805" s="293" t="s">
        <v>3672</v>
      </c>
      <c r="I805" s="294" t="s">
        <v>298</v>
      </c>
      <c r="J805" s="282" t="str">
        <f>IF(ISBLANK('Dry_Litterbag Placem_Collection'!M146),"","R"&amp;""&amp;'Dry_Litterbag Placem_Collection'!M146)</f>
        <v>R295</v>
      </c>
      <c r="K805" s="286">
        <f>IFERROR(INDEX('Green_rooibos initial weight'!$C$5:$C$1749,MATCH(J805, 'Green_rooibos initial weight'!$A$5:$A$1749,0)),"")</f>
        <v>2.194</v>
      </c>
      <c r="L805" s="286">
        <f t="shared" si="49"/>
        <v>1.9441999999999999</v>
      </c>
      <c r="M805" s="291"/>
      <c r="N805" s="291"/>
      <c r="O805" s="286">
        <f>IF(IFERROR(INDEX('Both teabags AfterDry'!$D$3:$D$900,MATCH(J805,'Both teabags AfterDry'!$A$3:$A$900,0)),"")="","",(IFERROR(INDEX('Both teabags AfterDry'!$D$3:$D$900,MATCH(J805,'Both teabags AfterDry'!$A$3:$A$900,0)),"")))</f>
        <v>1.7096</v>
      </c>
      <c r="P805" s="286">
        <f t="shared" si="50"/>
        <v>1.5589999999999999</v>
      </c>
      <c r="Q805" s="291"/>
      <c r="R805" s="291"/>
      <c r="S805" s="287">
        <f>'Dry_Litterbag Placem_Collection'!E146</f>
        <v>42939</v>
      </c>
      <c r="T805" s="287">
        <f>IF('Dry_Litterbag Placem_Collection'!G146="","",'Dry_Litterbag Placem_Collection'!G146)</f>
        <v>43008</v>
      </c>
      <c r="U805" s="288">
        <f t="shared" si="48"/>
        <v>69</v>
      </c>
      <c r="V805" s="286">
        <f t="shared" si="51"/>
        <v>0.38519999999999999</v>
      </c>
      <c r="W805" s="286"/>
      <c r="X805" s="289">
        <f>IFERROR(INDEX(Rainfall_Dry!$O$2:$O$217,MATCH(B805, Rainfall_Dry!$A$2:$A$217,0)),"")</f>
        <v>136.27214243</v>
      </c>
      <c r="Y805" s="270">
        <v>33.96</v>
      </c>
      <c r="Z805" s="270">
        <v>8.9200000000000017</v>
      </c>
      <c r="AA805" s="270">
        <v>57.12</v>
      </c>
      <c r="AB805" s="271" t="s">
        <v>2688</v>
      </c>
      <c r="AC805" s="270">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IFERROR(AVERAGE('Dry_Litterbag Placem_Collection'!O146,'Dry_Litterbag Placem_Collection'!R146),"")</f>
        <v>9.4499999999999993</v>
      </c>
      <c r="AI805" s="290">
        <f>IFERROR(AVERAGE('Dry_Litterbag Placem_Collection'!N146,'Dry_Litterbag Placem_Collection'!Q146),"")</f>
        <v>29.15</v>
      </c>
      <c r="AJ805" s="289">
        <f>INDEX(Coordinates!$B$2:$B$197,MATCH(G805,Coordinates!$J$2:$J$197,0))</f>
        <v>-2.3486560399999998</v>
      </c>
      <c r="AK805" s="289">
        <f>INDEX(Coordinates!$C$2:$C$197,MATCH(G805,Coordinates!$J$2:$J$197,0))</f>
        <v>34.049895020000001</v>
      </c>
      <c r="AL805" s="289" t="str">
        <f>IF(ISNUMBER(SEARCH("C", 'Dry_Litterbag Placem_Collection'!V146)),"YES","")</f>
        <v/>
      </c>
      <c r="AM805" s="289" t="str">
        <f>IF(ISNUMBER(SEARCH("H", 'Dry_Litterbag Placem_Collection'!V146)),"YES","")</f>
        <v/>
      </c>
      <c r="AN805" s="289" t="str">
        <f>IF(ISNUMBER(SEARCH("R", 'Dry_Litterbag Placem_Collection'!V146)),"YES","")</f>
        <v/>
      </c>
    </row>
    <row r="806" spans="1:40" ht="15" customHeight="1">
      <c r="A806" s="281" t="s">
        <v>2677</v>
      </c>
      <c r="B806" s="282">
        <f>'Dry_Litterbag Placem_Collection'!A147</f>
        <v>145</v>
      </c>
      <c r="C806" s="282" t="str">
        <f>'Dry_Litterbag Placem_Collection'!B147</f>
        <v xml:space="preserve">Mwantimba
</v>
      </c>
      <c r="D806" s="282" t="s">
        <v>2677</v>
      </c>
      <c r="E806" s="282" t="s">
        <v>20</v>
      </c>
      <c r="F806" s="282">
        <v>3</v>
      </c>
      <c r="G806" s="283" t="str">
        <f>'Dry_Litterbag Placem_Collection'!C147</f>
        <v>Wet_P3_T1</v>
      </c>
      <c r="H806" s="293" t="s">
        <v>3672</v>
      </c>
      <c r="I806" s="294" t="s">
        <v>298</v>
      </c>
      <c r="J806" s="282" t="str">
        <f>IF(ISBLANK('Dry_Litterbag Placem_Collection'!M147),"","R"&amp;""&amp;'Dry_Litterbag Placem_Collection'!M147)</f>
        <v>R609</v>
      </c>
      <c r="K806" s="286">
        <f>IFERROR(INDEX('Green_rooibos initial weight'!$C$5:$C$1749,MATCH(J806, 'Green_rooibos initial weight'!$A$5:$A$1749,0)),"")</f>
        <v>2.165</v>
      </c>
      <c r="L806" s="286">
        <f t="shared" si="49"/>
        <v>1.9152</v>
      </c>
      <c r="M806" s="291"/>
      <c r="N806" s="291"/>
      <c r="O806" s="286">
        <f>IF(IFERROR(INDEX('Both teabags AfterDry'!$D$3:$D$900,MATCH(J806,'Both teabags AfterDry'!$A$3:$A$900,0)),"")="","",(IFERROR(INDEX('Both teabags AfterDry'!$D$3:$D$900,MATCH(J806,'Both teabags AfterDry'!$A$3:$A$900,0)),"")))</f>
        <v>1.9753000000000001</v>
      </c>
      <c r="P806" s="286">
        <f t="shared" si="50"/>
        <v>1.8247</v>
      </c>
      <c r="Q806" s="291"/>
      <c r="R806" s="291"/>
      <c r="S806" s="287">
        <f>'Dry_Litterbag Placem_Collection'!E147</f>
        <v>42939</v>
      </c>
      <c r="T806" s="287">
        <f>IF('Dry_Litterbag Placem_Collection'!G147="","",'Dry_Litterbag Placem_Collection'!G147)</f>
        <v>43010</v>
      </c>
      <c r="U806" s="288">
        <f t="shared" si="48"/>
        <v>71</v>
      </c>
      <c r="V806" s="286">
        <f t="shared" si="51"/>
        <v>9.0500000000000025E-2</v>
      </c>
      <c r="W806" s="286"/>
      <c r="X806" s="289">
        <f>IFERROR(INDEX(Rainfall_Dry!$O$2:$O$217,MATCH(B806, Rainfall_Dry!$A$2:$A$217,0)),"")</f>
        <v>137.19979645800001</v>
      </c>
      <c r="Y806" s="270">
        <v>39.96</v>
      </c>
      <c r="Z806" s="270">
        <v>12.920000000000002</v>
      </c>
      <c r="AA806" s="270">
        <v>47.12</v>
      </c>
      <c r="AB806" s="271" t="s">
        <v>2692</v>
      </c>
      <c r="AC806" s="270">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IFERROR(AVERAGE('Dry_Litterbag Placem_Collection'!O147,'Dry_Litterbag Placem_Collection'!R147),"")</f>
        <v>6.35</v>
      </c>
      <c r="AI806" s="290">
        <f>IFERROR(AVERAGE('Dry_Litterbag Placem_Collection'!N147,'Dry_Litterbag Placem_Collection'!Q147),"")</f>
        <v>30</v>
      </c>
      <c r="AJ806" s="289">
        <f>INDEX(Coordinates!$B$2:$B$197,MATCH(G806,Coordinates!$J$2:$J$197,0))</f>
        <v>-2.3675269729999999</v>
      </c>
      <c r="AK806" s="289">
        <f>INDEX(Coordinates!$C$2:$C$197,MATCH(G806,Coordinates!$J$2:$J$197,0))</f>
        <v>34.06035799</v>
      </c>
      <c r="AL806" s="289" t="str">
        <f>IF(ISNUMBER(SEARCH("C", 'Dry_Litterbag Placem_Collection'!V147)),"YES","")</f>
        <v/>
      </c>
      <c r="AM806" s="289" t="str">
        <f>IF(ISNUMBER(SEARCH("H", 'Dry_Litterbag Placem_Collection'!V147)),"YES","")</f>
        <v/>
      </c>
      <c r="AN806" s="289" t="str">
        <f>IF(ISNUMBER(SEARCH("R", 'Dry_Litterbag Placem_Collection'!V147)),"YES","")</f>
        <v/>
      </c>
    </row>
    <row r="807" spans="1:40" ht="15" customHeight="1">
      <c r="A807" s="281" t="s">
        <v>2677</v>
      </c>
      <c r="B807" s="282">
        <f>'Dry_Litterbag Placem_Collection'!A148</f>
        <v>146</v>
      </c>
      <c r="C807" s="282" t="str">
        <f>'Dry_Litterbag Placem_Collection'!B148</f>
        <v xml:space="preserve">Mwantimba
</v>
      </c>
      <c r="D807" s="282" t="s">
        <v>2677</v>
      </c>
      <c r="E807" s="282" t="s">
        <v>20</v>
      </c>
      <c r="F807" s="282">
        <v>3</v>
      </c>
      <c r="G807" s="283" t="str">
        <f>'Dry_Litterbag Placem_Collection'!C148</f>
        <v>Wet_P3_T2</v>
      </c>
      <c r="H807" s="293" t="s">
        <v>3672</v>
      </c>
      <c r="I807" s="294" t="s">
        <v>298</v>
      </c>
      <c r="J807" s="282" t="str">
        <f>IF(ISBLANK('Dry_Litterbag Placem_Collection'!M148),"","R"&amp;""&amp;'Dry_Litterbag Placem_Collection'!M148)</f>
        <v>R292</v>
      </c>
      <c r="K807" s="286">
        <f>IFERROR(INDEX('Green_rooibos initial weight'!$C$5:$C$1749,MATCH(J807, 'Green_rooibos initial weight'!$A$5:$A$1749,0)),"")</f>
        <v>2.2370000000000001</v>
      </c>
      <c r="L807" s="286">
        <f t="shared" si="49"/>
        <v>1.9872000000000001</v>
      </c>
      <c r="M807" s="291"/>
      <c r="N807" s="291"/>
      <c r="O807" s="286">
        <f>IF(IFERROR(INDEX('Both teabags AfterDry'!$D$3:$D$900,MATCH(J807,'Both teabags AfterDry'!$A$3:$A$900,0)),"")="","",(IFERROR(INDEX('Both teabags AfterDry'!$D$3:$D$900,MATCH(J807,'Both teabags AfterDry'!$A$3:$A$900,0)),"")))</f>
        <v>2.0505</v>
      </c>
      <c r="P807" s="286">
        <f t="shared" si="50"/>
        <v>1.8998999999999999</v>
      </c>
      <c r="Q807" s="291"/>
      <c r="R807" s="291"/>
      <c r="S807" s="287">
        <f>'Dry_Litterbag Placem_Collection'!E148</f>
        <v>42939</v>
      </c>
      <c r="T807" s="287">
        <f>IF('Dry_Litterbag Placem_Collection'!G148="","",'Dry_Litterbag Placem_Collection'!G148)</f>
        <v>43010</v>
      </c>
      <c r="U807" s="288">
        <f t="shared" si="48"/>
        <v>71</v>
      </c>
      <c r="V807" s="286">
        <f t="shared" si="51"/>
        <v>8.7300000000000155E-2</v>
      </c>
      <c r="W807" s="286"/>
      <c r="X807" s="289">
        <f>IFERROR(INDEX(Rainfall_Dry!$O$2:$O$217,MATCH(B807, Rainfall_Dry!$A$2:$A$217,0)),"")</f>
        <v>137.19979645800001</v>
      </c>
      <c r="Y807" s="270">
        <v>39.96</v>
      </c>
      <c r="Z807" s="270">
        <v>12.920000000000002</v>
      </c>
      <c r="AA807" s="270">
        <v>47.12</v>
      </c>
      <c r="AB807" s="271" t="s">
        <v>2692</v>
      </c>
      <c r="AC807" s="270">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IFERROR(AVERAGE('Dry_Litterbag Placem_Collection'!O148,'Dry_Litterbag Placem_Collection'!R148),"")</f>
        <v>6.1</v>
      </c>
      <c r="AI807" s="290">
        <f>IFERROR(AVERAGE('Dry_Litterbag Placem_Collection'!N148,'Dry_Litterbag Placem_Collection'!Q148),"")</f>
        <v>31</v>
      </c>
      <c r="AJ807" s="289">
        <f>INDEX(Coordinates!$B$2:$B$197,MATCH(G807,Coordinates!$J$2:$J$197,0))</f>
        <v>-2.3675380370000001</v>
      </c>
      <c r="AK807" s="289">
        <f>INDEX(Coordinates!$C$2:$C$197,MATCH(G807,Coordinates!$J$2:$J$197,0))</f>
        <v>34.060381960000001</v>
      </c>
      <c r="AL807" s="289" t="str">
        <f>IF(ISNUMBER(SEARCH("C", 'Dry_Litterbag Placem_Collection'!V148)),"YES","")</f>
        <v/>
      </c>
      <c r="AM807" s="289" t="str">
        <f>IF(ISNUMBER(SEARCH("H", 'Dry_Litterbag Placem_Collection'!V148)),"YES","")</f>
        <v/>
      </c>
      <c r="AN807" s="289" t="str">
        <f>IF(ISNUMBER(SEARCH("R", 'Dry_Litterbag Placem_Collection'!V148)),"YES","")</f>
        <v/>
      </c>
    </row>
    <row r="808" spans="1:40" ht="15" customHeight="1">
      <c r="A808" s="281" t="s">
        <v>2677</v>
      </c>
      <c r="B808" s="282">
        <f>'Dry_Litterbag Placem_Collection'!A149</f>
        <v>147</v>
      </c>
      <c r="C808" s="282" t="str">
        <f>'Dry_Litterbag Placem_Collection'!B149</f>
        <v xml:space="preserve">Mwantimba
</v>
      </c>
      <c r="D808" s="282" t="s">
        <v>2677</v>
      </c>
      <c r="E808" s="282" t="s">
        <v>20</v>
      </c>
      <c r="F808" s="282">
        <v>3</v>
      </c>
      <c r="G808" s="283" t="str">
        <f>'Dry_Litterbag Placem_Collection'!C149</f>
        <v>Wet_P3_T3</v>
      </c>
      <c r="H808" s="293" t="s">
        <v>3672</v>
      </c>
      <c r="I808" s="294" t="s">
        <v>298</v>
      </c>
      <c r="J808" s="282" t="str">
        <f>IF(ISBLANK('Dry_Litterbag Placem_Collection'!M149),"","R"&amp;""&amp;'Dry_Litterbag Placem_Collection'!M149)</f>
        <v>R243</v>
      </c>
      <c r="K808" s="286">
        <f>IFERROR(INDEX('Green_rooibos initial weight'!$C$5:$C$1749,MATCH(J808, 'Green_rooibos initial weight'!$A$5:$A$1749,0)),"")</f>
        <v>2.1680000000000001</v>
      </c>
      <c r="L808" s="286">
        <f t="shared" si="49"/>
        <v>1.9182000000000001</v>
      </c>
      <c r="M808" s="291"/>
      <c r="N808" s="291"/>
      <c r="O808" s="286">
        <f>IF(IFERROR(INDEX('Both teabags AfterDry'!$D$3:$D$900,MATCH(J808,'Both teabags AfterDry'!$A$3:$A$900,0)),"")="","",(IFERROR(INDEX('Both teabags AfterDry'!$D$3:$D$900,MATCH(J808,'Both teabags AfterDry'!$A$3:$A$900,0)),"")))</f>
        <v>1.9182999999999999</v>
      </c>
      <c r="P808" s="286">
        <f t="shared" si="50"/>
        <v>1.7676999999999998</v>
      </c>
      <c r="Q808" s="291"/>
      <c r="R808" s="291"/>
      <c r="S808" s="287">
        <f>'Dry_Litterbag Placem_Collection'!E149</f>
        <v>42939</v>
      </c>
      <c r="T808" s="287">
        <f>IF('Dry_Litterbag Placem_Collection'!G149="","",'Dry_Litterbag Placem_Collection'!G149)</f>
        <v>43010</v>
      </c>
      <c r="U808" s="288">
        <f t="shared" si="48"/>
        <v>71</v>
      </c>
      <c r="V808" s="286">
        <f t="shared" si="51"/>
        <v>0.1505000000000003</v>
      </c>
      <c r="W808" s="286"/>
      <c r="X808" s="289">
        <f>IFERROR(INDEX(Rainfall_Dry!$O$2:$O$217,MATCH(B808, Rainfall_Dry!$A$2:$A$217,0)),"")</f>
        <v>137.19979645800001</v>
      </c>
      <c r="Y808" s="270">
        <v>39.96</v>
      </c>
      <c r="Z808" s="270">
        <v>12.920000000000002</v>
      </c>
      <c r="AA808" s="270">
        <v>47.12</v>
      </c>
      <c r="AB808" s="271" t="s">
        <v>2692</v>
      </c>
      <c r="AC808" s="270">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IFERROR(AVERAGE('Dry_Litterbag Placem_Collection'!O149,'Dry_Litterbag Placem_Collection'!R149),"")</f>
        <v>5.6</v>
      </c>
      <c r="AI808" s="290">
        <f>IFERROR(AVERAGE('Dry_Litterbag Placem_Collection'!N149,'Dry_Litterbag Placem_Collection'!Q149),"")</f>
        <v>29.900000000000002</v>
      </c>
      <c r="AJ808" s="289">
        <f>INDEX(Coordinates!$B$2:$B$197,MATCH(G808,Coordinates!$J$2:$J$197,0))</f>
        <v>-2.3675780180000001</v>
      </c>
      <c r="AK808" s="289">
        <f>INDEX(Coordinates!$C$2:$C$197,MATCH(G808,Coordinates!$J$2:$J$197,0))</f>
        <v>34.060323029999999</v>
      </c>
      <c r="AL808" s="289" t="str">
        <f>IF(ISNUMBER(SEARCH("C", 'Dry_Litterbag Placem_Collection'!V149)),"YES","")</f>
        <v/>
      </c>
      <c r="AM808" s="289" t="str">
        <f>IF(ISNUMBER(SEARCH("H", 'Dry_Litterbag Placem_Collection'!V149)),"YES","")</f>
        <v/>
      </c>
      <c r="AN808" s="289" t="str">
        <f>IF(ISNUMBER(SEARCH("R", 'Dry_Litterbag Placem_Collection'!V149)),"YES","")</f>
        <v/>
      </c>
    </row>
    <row r="809" spans="1:40" ht="15" customHeight="1">
      <c r="A809" s="281" t="s">
        <v>2677</v>
      </c>
      <c r="B809" s="282">
        <f>'Dry_Litterbag Placem_Collection'!A150</f>
        <v>148</v>
      </c>
      <c r="C809" s="282" t="str">
        <f>'Dry_Litterbag Placem_Collection'!B150</f>
        <v xml:space="preserve">Mwantimba
</v>
      </c>
      <c r="D809" s="282" t="s">
        <v>2677</v>
      </c>
      <c r="E809" s="282" t="s">
        <v>20</v>
      </c>
      <c r="F809" s="282">
        <v>3</v>
      </c>
      <c r="G809" s="283" t="str">
        <f>'Dry_Litterbag Placem_Collection'!C150</f>
        <v>Wet_P3_T4</v>
      </c>
      <c r="H809" s="293" t="s">
        <v>3672</v>
      </c>
      <c r="I809" s="294" t="s">
        <v>298</v>
      </c>
      <c r="J809" s="282" t="str">
        <f>IF(ISBLANK('Dry_Litterbag Placem_Collection'!M150),"","R"&amp;""&amp;'Dry_Litterbag Placem_Collection'!M150)</f>
        <v>R422</v>
      </c>
      <c r="K809" s="286">
        <f>IFERROR(INDEX('Green_rooibos initial weight'!$C$5:$C$1749,MATCH(J809, 'Green_rooibos initial weight'!$A$5:$A$1749,0)),"")</f>
        <v>2.1760000000000002</v>
      </c>
      <c r="L809" s="286">
        <f t="shared" si="49"/>
        <v>1.9262000000000001</v>
      </c>
      <c r="M809" s="291"/>
      <c r="N809" s="291"/>
      <c r="O809" s="286">
        <f>IF(IFERROR(INDEX('Both teabags AfterDry'!$D$3:$D$900,MATCH(J809,'Both teabags AfterDry'!$A$3:$A$900,0)),"")="","",(IFERROR(INDEX('Both teabags AfterDry'!$D$3:$D$900,MATCH(J809,'Both teabags AfterDry'!$A$3:$A$900,0)),"")))</f>
        <v>1.9601999999999999</v>
      </c>
      <c r="P809" s="286">
        <f t="shared" si="50"/>
        <v>1.8095999999999999</v>
      </c>
      <c r="Q809" s="291"/>
      <c r="R809" s="291"/>
      <c r="S809" s="287">
        <f>'Dry_Litterbag Placem_Collection'!E150</f>
        <v>42939</v>
      </c>
      <c r="T809" s="287">
        <f>IF('Dry_Litterbag Placem_Collection'!G150="","",'Dry_Litterbag Placem_Collection'!G150)</f>
        <v>43010</v>
      </c>
      <c r="U809" s="288">
        <f t="shared" si="48"/>
        <v>71</v>
      </c>
      <c r="V809" s="286">
        <f t="shared" si="51"/>
        <v>0.11660000000000026</v>
      </c>
      <c r="W809" s="286"/>
      <c r="X809" s="289">
        <f>IFERROR(INDEX(Rainfall_Dry!$O$2:$O$217,MATCH(B809, Rainfall_Dry!$A$2:$A$217,0)),"")</f>
        <v>137.19979645800001</v>
      </c>
      <c r="Y809" s="270">
        <v>39.96</v>
      </c>
      <c r="Z809" s="270">
        <v>12.920000000000002</v>
      </c>
      <c r="AA809" s="270">
        <v>47.12</v>
      </c>
      <c r="AB809" s="271" t="s">
        <v>2692</v>
      </c>
      <c r="AC809" s="270">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IFERROR(AVERAGE('Dry_Litterbag Placem_Collection'!O150,'Dry_Litterbag Placem_Collection'!R150),"")</f>
        <v>6.5</v>
      </c>
      <c r="AI809" s="290">
        <f>IFERROR(AVERAGE('Dry_Litterbag Placem_Collection'!N150,'Dry_Litterbag Placem_Collection'!Q150),"")</f>
        <v>31.6</v>
      </c>
      <c r="AJ809" s="289">
        <f>INDEX(Coordinates!$B$2:$B$197,MATCH(G809,Coordinates!$J$2:$J$197,0))</f>
        <v>-2.3676269689999998</v>
      </c>
      <c r="AK809" s="289">
        <f>INDEX(Coordinates!$C$2:$C$197,MATCH(G809,Coordinates!$J$2:$J$197,0))</f>
        <v>34.060310960000002</v>
      </c>
      <c r="AL809" s="289" t="str">
        <f>IF(ISNUMBER(SEARCH("C", 'Dry_Litterbag Placem_Collection'!V150)),"YES","")</f>
        <v/>
      </c>
      <c r="AM809" s="289" t="str">
        <f>IF(ISNUMBER(SEARCH("H", 'Dry_Litterbag Placem_Collection'!V150)),"YES","")</f>
        <v/>
      </c>
      <c r="AN809" s="289" t="str">
        <f>IF(ISNUMBER(SEARCH("R", 'Dry_Litterbag Placem_Collection'!V150)),"YES","")</f>
        <v/>
      </c>
    </row>
    <row r="810" spans="1:40" ht="15" customHeight="1">
      <c r="A810" s="281" t="s">
        <v>2677</v>
      </c>
      <c r="B810" s="282">
        <f>'Dry_Litterbag Placem_Collection'!A151</f>
        <v>149</v>
      </c>
      <c r="C810" s="282" t="str">
        <f>'Dry_Litterbag Placem_Collection'!B151</f>
        <v xml:space="preserve">Mwantimba
</v>
      </c>
      <c r="D810" s="282" t="s">
        <v>2677</v>
      </c>
      <c r="E810" s="282" t="s">
        <v>20</v>
      </c>
      <c r="F810" s="282">
        <v>3</v>
      </c>
      <c r="G810" s="283" t="str">
        <f>'Dry_Litterbag Placem_Collection'!C151</f>
        <v>Wet_P3_T5</v>
      </c>
      <c r="H810" s="293" t="s">
        <v>3672</v>
      </c>
      <c r="I810" s="294" t="s">
        <v>298</v>
      </c>
      <c r="J810" s="282" t="str">
        <f>IF(ISBLANK('Dry_Litterbag Placem_Collection'!M151),"","R"&amp;""&amp;'Dry_Litterbag Placem_Collection'!M151)</f>
        <v>R664</v>
      </c>
      <c r="K810" s="286">
        <f>IFERROR(INDEX('Green_rooibos initial weight'!$C$5:$C$1749,MATCH(J810, 'Green_rooibos initial weight'!$A$5:$A$1749,0)),"")</f>
        <v>2.09</v>
      </c>
      <c r="L810" s="286">
        <f t="shared" si="49"/>
        <v>1.8401999999999998</v>
      </c>
      <c r="M810" s="291"/>
      <c r="N810" s="291"/>
      <c r="O810" s="286">
        <f>IF(IFERROR(INDEX('Both teabags AfterDry'!$D$3:$D$900,MATCH(J810,'Both teabags AfterDry'!$A$3:$A$900,0)),"")="","",(IFERROR(INDEX('Both teabags AfterDry'!$D$3:$D$900,MATCH(J810,'Both teabags AfterDry'!$A$3:$A$900,0)),"")))</f>
        <v>1.8895999999999999</v>
      </c>
      <c r="P810" s="286">
        <f t="shared" si="50"/>
        <v>1.7389999999999999</v>
      </c>
      <c r="Q810" s="291"/>
      <c r="R810" s="291"/>
      <c r="S810" s="287">
        <f>'Dry_Litterbag Placem_Collection'!E151</f>
        <v>42939</v>
      </c>
      <c r="T810" s="287">
        <f>IF('Dry_Litterbag Placem_Collection'!G151="","",'Dry_Litterbag Placem_Collection'!G151)</f>
        <v>43010</v>
      </c>
      <c r="U810" s="288">
        <f t="shared" si="48"/>
        <v>71</v>
      </c>
      <c r="V810" s="286">
        <f t="shared" si="51"/>
        <v>0.10119999999999996</v>
      </c>
      <c r="W810" s="286"/>
      <c r="X810" s="289">
        <f>IFERROR(INDEX(Rainfall_Dry!$O$2:$O$217,MATCH(B810, Rainfall_Dry!$A$2:$A$217,0)),"")</f>
        <v>137.19979645800001</v>
      </c>
      <c r="Y810" s="270">
        <v>39.96</v>
      </c>
      <c r="Z810" s="270">
        <v>12.920000000000002</v>
      </c>
      <c r="AA810" s="270">
        <v>47.12</v>
      </c>
      <c r="AB810" s="271" t="s">
        <v>2692</v>
      </c>
      <c r="AC810" s="270">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IFERROR(AVERAGE('Dry_Litterbag Placem_Collection'!O151,'Dry_Litterbag Placem_Collection'!R151),"")</f>
        <v>6.3000000000000007</v>
      </c>
      <c r="AI810" s="290">
        <f>IFERROR(AVERAGE('Dry_Litterbag Placem_Collection'!N151,'Dry_Litterbag Placem_Collection'!Q151),"")</f>
        <v>31</v>
      </c>
      <c r="AJ810" s="289">
        <f>INDEX(Coordinates!$B$2:$B$197,MATCH(G810,Coordinates!$J$2:$J$197,0))</f>
        <v>-2.3677179960000001</v>
      </c>
      <c r="AK810" s="289">
        <f>INDEX(Coordinates!$C$2:$C$197,MATCH(G810,Coordinates!$J$2:$J$197,0))</f>
        <v>34.060324960000003</v>
      </c>
      <c r="AL810" s="289" t="str">
        <f>IF(ISNUMBER(SEARCH("C", 'Dry_Litterbag Placem_Collection'!V151)),"YES","")</f>
        <v/>
      </c>
      <c r="AM810" s="289" t="str">
        <f>IF(ISNUMBER(SEARCH("H", 'Dry_Litterbag Placem_Collection'!V151)),"YES","")</f>
        <v/>
      </c>
      <c r="AN810" s="289" t="str">
        <f>IF(ISNUMBER(SEARCH("R", 'Dry_Litterbag Placem_Collection'!V151)),"YES","")</f>
        <v/>
      </c>
    </row>
    <row r="811" spans="1:40" ht="15" customHeight="1">
      <c r="A811" s="281" t="s">
        <v>2677</v>
      </c>
      <c r="B811" s="282">
        <f>'Dry_Litterbag Placem_Collection'!A152</f>
        <v>150</v>
      </c>
      <c r="C811" s="282" t="str">
        <f>'Dry_Litterbag Placem_Collection'!B152</f>
        <v xml:space="preserve">Mwantimba
</v>
      </c>
      <c r="D811" s="282" t="s">
        <v>2677</v>
      </c>
      <c r="E811" s="282" t="s">
        <v>20</v>
      </c>
      <c r="F811" s="282">
        <v>3</v>
      </c>
      <c r="G811" s="283" t="str">
        <f>'Dry_Litterbag Placem_Collection'!C152</f>
        <v>Wet_P3_T6</v>
      </c>
      <c r="H811" s="293" t="s">
        <v>3672</v>
      </c>
      <c r="I811" s="294" t="s">
        <v>298</v>
      </c>
      <c r="J811" s="282" t="str">
        <f>IF(ISBLANK('Dry_Litterbag Placem_Collection'!M152),"","R"&amp;""&amp;'Dry_Litterbag Placem_Collection'!M152)</f>
        <v>R316</v>
      </c>
      <c r="K811" s="286">
        <f>IFERROR(INDEX('Green_rooibos initial weight'!$C$5:$C$1749,MATCH(J811, 'Green_rooibos initial weight'!$A$5:$A$1749,0)),"")</f>
        <v>2.1779999999999999</v>
      </c>
      <c r="L811" s="286">
        <f t="shared" si="49"/>
        <v>1.9281999999999999</v>
      </c>
      <c r="M811" s="291"/>
      <c r="N811" s="291"/>
      <c r="O811" s="286" t="str">
        <f>IF(IFERROR(INDEX('Both teabags AfterDry'!$D$3:$D$900,MATCH(J811,'Both teabags AfterDry'!$A$3:$A$900,0)),"")="","",(IFERROR(INDEX('Both teabags AfterDry'!$D$3:$D$900,MATCH(J811,'Both teabags AfterDry'!$A$3:$A$900,0)),"")))</f>
        <v/>
      </c>
      <c r="P811" s="286" t="str">
        <f t="shared" si="50"/>
        <v/>
      </c>
      <c r="Q811" s="291"/>
      <c r="R811" s="291"/>
      <c r="S811" s="287">
        <f>'Dry_Litterbag Placem_Collection'!E152</f>
        <v>42939</v>
      </c>
      <c r="T811" s="287">
        <f>IF('Dry_Litterbag Placem_Collection'!G152="","",'Dry_Litterbag Placem_Collection'!G152)</f>
        <v>43010</v>
      </c>
      <c r="U811" s="288">
        <f t="shared" si="48"/>
        <v>71</v>
      </c>
      <c r="V811" s="286" t="str">
        <f t="shared" si="51"/>
        <v/>
      </c>
      <c r="W811" s="286"/>
      <c r="X811" s="289">
        <f>IFERROR(INDEX(Rainfall_Dry!$O$2:$O$217,MATCH(B811, Rainfall_Dry!$A$2:$A$217,0)),"")</f>
        <v>137.19979645800001</v>
      </c>
      <c r="Y811" s="270">
        <v>39.96</v>
      </c>
      <c r="Z811" s="270">
        <v>12.920000000000002</v>
      </c>
      <c r="AA811" s="270">
        <v>47.12</v>
      </c>
      <c r="AB811" s="271" t="s">
        <v>2692</v>
      </c>
      <c r="AC811" s="270">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IFERROR(AVERAGE('Dry_Litterbag Placem_Collection'!O152,'Dry_Litterbag Placem_Collection'!R152),"")</f>
        <v>6.1999999999999993</v>
      </c>
      <c r="AI811" s="290">
        <f>IFERROR(AVERAGE('Dry_Litterbag Placem_Collection'!N152,'Dry_Litterbag Placem_Collection'!Q152),"")</f>
        <v>30.8</v>
      </c>
      <c r="AJ811" s="289">
        <f>INDEX(Coordinates!$B$2:$B$197,MATCH(G811,Coordinates!$J$2:$J$197,0))</f>
        <v>-2.3675230329999999</v>
      </c>
      <c r="AK811" s="289">
        <f>INDEX(Coordinates!$C$2:$C$197,MATCH(G811,Coordinates!$J$2:$J$197,0))</f>
        <v>34.060512969999998</v>
      </c>
      <c r="AL811" s="289" t="str">
        <f>IF(ISNUMBER(SEARCH("C", 'Dry_Litterbag Placem_Collection'!V152)),"YES","")</f>
        <v/>
      </c>
      <c r="AM811" s="289" t="str">
        <f>IF(ISNUMBER(SEARCH("H", 'Dry_Litterbag Placem_Collection'!V152)),"YES","")</f>
        <v/>
      </c>
      <c r="AN811" s="289" t="str">
        <f>IF(ISNUMBER(SEARCH("R", 'Dry_Litterbag Placem_Collection'!V152)),"YES","")</f>
        <v/>
      </c>
    </row>
    <row r="812" spans="1:40" ht="15" customHeight="1">
      <c r="A812" s="281" t="s">
        <v>2677</v>
      </c>
      <c r="B812" s="282">
        <f>'Dry_Litterbag Placem_Collection'!A153</f>
        <v>151</v>
      </c>
      <c r="C812" s="282" t="str">
        <f>'Dry_Litterbag Placem_Collection'!B153</f>
        <v xml:space="preserve">Mwantimba
</v>
      </c>
      <c r="D812" s="282" t="s">
        <v>2677</v>
      </c>
      <c r="E812" s="282" t="s">
        <v>20</v>
      </c>
      <c r="F812" s="282">
        <v>3</v>
      </c>
      <c r="G812" s="283" t="str">
        <f>'Dry_Litterbag Placem_Collection'!C153</f>
        <v>Wet_P3_T7</v>
      </c>
      <c r="H812" s="293" t="s">
        <v>3672</v>
      </c>
      <c r="I812" s="294" t="s">
        <v>298</v>
      </c>
      <c r="J812" s="282" t="str">
        <f>IF(ISBLANK('Dry_Litterbag Placem_Collection'!M153),"","R"&amp;""&amp;'Dry_Litterbag Placem_Collection'!M153)</f>
        <v/>
      </c>
      <c r="K812" s="286" t="str">
        <f>IFERROR(INDEX('Green_rooibos initial weight'!$C$5:$C$1749,MATCH(J812, 'Green_rooibos initial weight'!$A$5:$A$1749,0)),"")</f>
        <v/>
      </c>
      <c r="L812" s="286" t="str">
        <f t="shared" si="49"/>
        <v/>
      </c>
      <c r="M812" s="291"/>
      <c r="N812" s="291"/>
      <c r="O812" s="286" t="str">
        <f>IF(IFERROR(INDEX('Both teabags AfterDry'!$D$3:$D$900,MATCH(J812,'Both teabags AfterDry'!$A$3:$A$900,0)),"")="","",(IFERROR(INDEX('Both teabags AfterDry'!$D$3:$D$900,MATCH(J812,'Both teabags AfterDry'!$A$3:$A$900,0)),"")))</f>
        <v/>
      </c>
      <c r="P812" s="286" t="str">
        <f t="shared" si="50"/>
        <v/>
      </c>
      <c r="Q812" s="291"/>
      <c r="R812" s="291"/>
      <c r="S812" s="287">
        <f>'Dry_Litterbag Placem_Collection'!E153</f>
        <v>0</v>
      </c>
      <c r="T812" s="287" t="str">
        <f>IF('Dry_Litterbag Placem_Collection'!G153="","",'Dry_Litterbag Placem_Collection'!G153)</f>
        <v/>
      </c>
      <c r="U812" s="288" t="str">
        <f t="shared" si="48"/>
        <v/>
      </c>
      <c r="V812" s="286" t="str">
        <f t="shared" si="51"/>
        <v/>
      </c>
      <c r="W812" s="286"/>
      <c r="X812" s="289" t="str">
        <f>IFERROR(INDEX(Rainfall_Dry!$O$2:$O$217,MATCH(B812, Rainfall_Dry!$A$2:$A$217,0)),"")</f>
        <v/>
      </c>
      <c r="Y812" s="270">
        <v>39.96</v>
      </c>
      <c r="Z812" s="270">
        <v>12.920000000000002</v>
      </c>
      <c r="AA812" s="270">
        <v>47.12</v>
      </c>
      <c r="AB812" s="271" t="s">
        <v>2692</v>
      </c>
      <c r="AC812" s="270">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t="str">
        <f>IFERROR(AVERAGE('Dry_Litterbag Placem_Collection'!O153,'Dry_Litterbag Placem_Collection'!R153),"")</f>
        <v/>
      </c>
      <c r="AI812" s="290" t="str">
        <f>IFERROR(AVERAGE('Dry_Litterbag Placem_Collection'!N153,'Dry_Litterbag Placem_Collection'!Q153),"")</f>
        <v/>
      </c>
      <c r="AJ812" s="289">
        <f>INDEX(Coordinates!$B$2:$B$197,MATCH(G812,Coordinates!$J$2:$J$197,0))</f>
        <v>-2.3673460070000001</v>
      </c>
      <c r="AK812" s="289">
        <f>INDEX(Coordinates!$C$2:$C$197,MATCH(G812,Coordinates!$J$2:$J$197,0))</f>
        <v>34.060310039999997</v>
      </c>
      <c r="AL812" s="289" t="str">
        <f>IF(ISNUMBER(SEARCH("C", 'Dry_Litterbag Placem_Collection'!V153)),"YES","")</f>
        <v/>
      </c>
      <c r="AM812" s="289" t="str">
        <f>IF(ISNUMBER(SEARCH("H", 'Dry_Litterbag Placem_Collection'!V153)),"YES","")</f>
        <v/>
      </c>
      <c r="AN812" s="289" t="str">
        <f>IF(ISNUMBER(SEARCH("R", 'Dry_Litterbag Placem_Collection'!V153)),"YES","")</f>
        <v/>
      </c>
    </row>
    <row r="813" spans="1:40" ht="15" customHeight="1">
      <c r="A813" s="281" t="s">
        <v>2677</v>
      </c>
      <c r="B813" s="282">
        <f>'Dry_Litterbag Placem_Collection'!A154</f>
        <v>152</v>
      </c>
      <c r="C813" s="282" t="str">
        <f>'Dry_Litterbag Placem_Collection'!B154</f>
        <v xml:space="preserve">Mwantimba
</v>
      </c>
      <c r="D813" s="282" t="s">
        <v>2677</v>
      </c>
      <c r="E813" s="282" t="s">
        <v>20</v>
      </c>
      <c r="F813" s="282">
        <v>3</v>
      </c>
      <c r="G813" s="283" t="str">
        <f>'Dry_Litterbag Placem_Collection'!C154</f>
        <v>Wet_P3_T8</v>
      </c>
      <c r="H813" s="293" t="s">
        <v>3672</v>
      </c>
      <c r="I813" s="294" t="s">
        <v>298</v>
      </c>
      <c r="J813" s="282" t="str">
        <f>IF(ISBLANK('Dry_Litterbag Placem_Collection'!M154),"","R"&amp;""&amp;'Dry_Litterbag Placem_Collection'!M154)</f>
        <v>R635</v>
      </c>
      <c r="K813" s="286">
        <f>IFERROR(INDEX('Green_rooibos initial weight'!$C$5:$C$1749,MATCH(J813, 'Green_rooibos initial weight'!$A$5:$A$1749,0)),"")</f>
        <v>2.1320000000000001</v>
      </c>
      <c r="L813" s="286">
        <f t="shared" si="49"/>
        <v>1.8822000000000001</v>
      </c>
      <c r="M813" s="291"/>
      <c r="N813" s="291"/>
      <c r="O813" s="286">
        <f>IF(IFERROR(INDEX('Both teabags AfterDry'!$D$3:$D$900,MATCH(J813,'Both teabags AfterDry'!$A$3:$A$900,0)),"")="","",(IFERROR(INDEX('Both teabags AfterDry'!$D$3:$D$900,MATCH(J813,'Both teabags AfterDry'!$A$3:$A$900,0)),"")))</f>
        <v>1.9524999999999999</v>
      </c>
      <c r="P813" s="286">
        <f t="shared" si="50"/>
        <v>1.8018999999999998</v>
      </c>
      <c r="Q813" s="291"/>
      <c r="R813" s="291"/>
      <c r="S813" s="287">
        <f>'Dry_Litterbag Placem_Collection'!E154</f>
        <v>42939</v>
      </c>
      <c r="T813" s="287">
        <f>IF('Dry_Litterbag Placem_Collection'!G154="","",'Dry_Litterbag Placem_Collection'!G154)</f>
        <v>43010</v>
      </c>
      <c r="U813" s="288">
        <f t="shared" si="48"/>
        <v>71</v>
      </c>
      <c r="V813" s="286">
        <f t="shared" si="51"/>
        <v>8.030000000000026E-2</v>
      </c>
      <c r="W813" s="286"/>
      <c r="X813" s="289">
        <f>IFERROR(INDEX(Rainfall_Dry!$O$2:$O$217,MATCH(B813, Rainfall_Dry!$A$2:$A$217,0)),"")</f>
        <v>137.19979645800001</v>
      </c>
      <c r="Y813" s="270">
        <v>39.96</v>
      </c>
      <c r="Z813" s="270">
        <v>12.920000000000002</v>
      </c>
      <c r="AA813" s="270">
        <v>47.12</v>
      </c>
      <c r="AB813" s="271" t="s">
        <v>2692</v>
      </c>
      <c r="AC813" s="270">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IFERROR(AVERAGE('Dry_Litterbag Placem_Collection'!O154,'Dry_Litterbag Placem_Collection'!R154),"")</f>
        <v>6.4</v>
      </c>
      <c r="AI813" s="290">
        <f>IFERROR(AVERAGE('Dry_Litterbag Placem_Collection'!N154,'Dry_Litterbag Placem_Collection'!Q154),"")</f>
        <v>28.45</v>
      </c>
      <c r="AJ813" s="289">
        <f>INDEX(Coordinates!$B$2:$B$197,MATCH(G813,Coordinates!$J$2:$J$197,0))</f>
        <v>-2.367543988</v>
      </c>
      <c r="AK813" s="289">
        <f>INDEX(Coordinates!$C$2:$C$197,MATCH(G813,Coordinates!$J$2:$J$197,0))</f>
        <v>34.060168969999999</v>
      </c>
      <c r="AL813" s="289" t="str">
        <f>IF(ISNUMBER(SEARCH("C", 'Dry_Litterbag Placem_Collection'!V154)),"YES","")</f>
        <v/>
      </c>
      <c r="AM813" s="289" t="str">
        <f>IF(ISNUMBER(SEARCH("H", 'Dry_Litterbag Placem_Collection'!V154)),"YES","")</f>
        <v/>
      </c>
      <c r="AN813" s="289" t="str">
        <f>IF(ISNUMBER(SEARCH("R", 'Dry_Litterbag Placem_Collection'!V154)),"YES","")</f>
        <v/>
      </c>
    </row>
    <row r="814" spans="1:40" ht="15" customHeight="1">
      <c r="A814" s="281" t="s">
        <v>2677</v>
      </c>
      <c r="B814" s="282">
        <f>'Dry_Litterbag Placem_Collection'!A155</f>
        <v>153</v>
      </c>
      <c r="C814" s="282" t="str">
        <f>'Dry_Litterbag Placem_Collection'!B155</f>
        <v xml:space="preserve">Mwantimba
</v>
      </c>
      <c r="D814" s="282" t="s">
        <v>2677</v>
      </c>
      <c r="E814" s="282" t="s">
        <v>20</v>
      </c>
      <c r="F814" s="282">
        <v>4</v>
      </c>
      <c r="G814" s="283" t="str">
        <f>'Dry_Litterbag Placem_Collection'!C155</f>
        <v>Wet_P4_T1</v>
      </c>
      <c r="H814" s="293" t="s">
        <v>3672</v>
      </c>
      <c r="I814" s="294" t="s">
        <v>298</v>
      </c>
      <c r="J814" s="282" t="str">
        <f>IF(ISBLANK('Dry_Litterbag Placem_Collection'!M155),"","R"&amp;""&amp;'Dry_Litterbag Placem_Collection'!M155)</f>
        <v>R651</v>
      </c>
      <c r="K814" s="286">
        <f>IFERROR(INDEX('Green_rooibos initial weight'!$C$5:$C$1749,MATCH(J814, 'Green_rooibos initial weight'!$A$5:$A$1749,0)),"")</f>
        <v>2.2349999999999999</v>
      </c>
      <c r="L814" s="286">
        <f t="shared" si="49"/>
        <v>1.9851999999999999</v>
      </c>
      <c r="M814" s="291"/>
      <c r="N814" s="291"/>
      <c r="O814" s="286">
        <f>IF(IFERROR(INDEX('Both teabags AfterDry'!$D$3:$D$900,MATCH(J814,'Both teabags AfterDry'!$A$3:$A$900,0)),"")="","",(IFERROR(INDEX('Both teabags AfterDry'!$D$3:$D$900,MATCH(J814,'Both teabags AfterDry'!$A$3:$A$900,0)),"")))</f>
        <v>2.0049000000000001</v>
      </c>
      <c r="P814" s="286">
        <f t="shared" si="50"/>
        <v>1.8543000000000001</v>
      </c>
      <c r="Q814" s="291"/>
      <c r="R814" s="291"/>
      <c r="S814" s="287">
        <f>'Dry_Litterbag Placem_Collection'!E155</f>
        <v>42939</v>
      </c>
      <c r="T814" s="287">
        <f>IF('Dry_Litterbag Placem_Collection'!G155="","",'Dry_Litterbag Placem_Collection'!G155)</f>
        <v>43010</v>
      </c>
      <c r="U814" s="288">
        <f t="shared" si="48"/>
        <v>71</v>
      </c>
      <c r="V814" s="286">
        <f t="shared" si="51"/>
        <v>0.13089999999999979</v>
      </c>
      <c r="W814" s="286"/>
      <c r="X814" s="289">
        <f>IFERROR(INDEX(Rainfall_Dry!$O$2:$O$217,MATCH(B814, Rainfall_Dry!$A$2:$A$217,0)),"")</f>
        <v>137.19979645800001</v>
      </c>
      <c r="Y814" s="270">
        <v>27.96</v>
      </c>
      <c r="Z814" s="270">
        <v>4.9200000000000017</v>
      </c>
      <c r="AA814" s="270">
        <v>67.12</v>
      </c>
      <c r="AB814" s="271" t="s">
        <v>2688</v>
      </c>
      <c r="AC814" s="270">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IFERROR(AVERAGE('Dry_Litterbag Placem_Collection'!O155,'Dry_Litterbag Placem_Collection'!R155),"")</f>
        <v>5.65</v>
      </c>
      <c r="AI814" s="290">
        <f>IFERROR(AVERAGE('Dry_Litterbag Placem_Collection'!N155,'Dry_Litterbag Placem_Collection'!Q155),"")</f>
        <v>31.65</v>
      </c>
      <c r="AJ814" s="289">
        <f>INDEX(Coordinates!$B$2:$B$197,MATCH(G814,Coordinates!$J$2:$J$197,0))</f>
        <v>-2.3676780150000001</v>
      </c>
      <c r="AK814" s="289">
        <f>INDEX(Coordinates!$C$2:$C$197,MATCH(G814,Coordinates!$J$2:$J$197,0))</f>
        <v>34.05937797</v>
      </c>
      <c r="AL814" s="289" t="str">
        <f>IF(ISNUMBER(SEARCH("C", 'Dry_Litterbag Placem_Collection'!V155)),"YES","")</f>
        <v/>
      </c>
      <c r="AM814" s="289" t="str">
        <f>IF(ISNUMBER(SEARCH("H", 'Dry_Litterbag Placem_Collection'!V155)),"YES","")</f>
        <v/>
      </c>
      <c r="AN814" s="289" t="str">
        <f>IF(ISNUMBER(SEARCH("R", 'Dry_Litterbag Placem_Collection'!V155)),"YES","")</f>
        <v/>
      </c>
    </row>
    <row r="815" spans="1:40" ht="15" customHeight="1">
      <c r="A815" s="281" t="s">
        <v>2677</v>
      </c>
      <c r="B815" s="282">
        <f>'Dry_Litterbag Placem_Collection'!A156</f>
        <v>154</v>
      </c>
      <c r="C815" s="282" t="str">
        <f>'Dry_Litterbag Placem_Collection'!B156</f>
        <v xml:space="preserve">Mwantimba
</v>
      </c>
      <c r="D815" s="282" t="s">
        <v>2677</v>
      </c>
      <c r="E815" s="282" t="s">
        <v>20</v>
      </c>
      <c r="F815" s="282">
        <v>4</v>
      </c>
      <c r="G815" s="283" t="str">
        <f>'Dry_Litterbag Placem_Collection'!C156</f>
        <v>Wet_P4_T2</v>
      </c>
      <c r="H815" s="293" t="s">
        <v>3672</v>
      </c>
      <c r="I815" s="294" t="s">
        <v>298</v>
      </c>
      <c r="J815" s="282" t="str">
        <f>IF(ISBLANK('Dry_Litterbag Placem_Collection'!M156),"","R"&amp;""&amp;'Dry_Litterbag Placem_Collection'!M156)</f>
        <v>R367</v>
      </c>
      <c r="K815" s="286">
        <f>IFERROR(INDEX('Green_rooibos initial weight'!$C$5:$C$1749,MATCH(J815, 'Green_rooibos initial weight'!$A$5:$A$1749,0)),"")</f>
        <v>2.165</v>
      </c>
      <c r="L815" s="286">
        <f t="shared" si="49"/>
        <v>1.9152</v>
      </c>
      <c r="M815" s="291"/>
      <c r="N815" s="291"/>
      <c r="O815" s="286">
        <f>IF(IFERROR(INDEX('Both teabags AfterDry'!$D$3:$D$900,MATCH(J815,'Both teabags AfterDry'!$A$3:$A$900,0)),"")="","",(IFERROR(INDEX('Both teabags AfterDry'!$D$3:$D$900,MATCH(J815,'Both teabags AfterDry'!$A$3:$A$900,0)),"")))</f>
        <v>1.8496999999999999</v>
      </c>
      <c r="P815" s="286">
        <f t="shared" si="50"/>
        <v>1.6990999999999998</v>
      </c>
      <c r="Q815" s="291"/>
      <c r="R815" s="291"/>
      <c r="S815" s="287">
        <f>'Dry_Litterbag Placem_Collection'!E156</f>
        <v>42939</v>
      </c>
      <c r="T815" s="287">
        <f>IF('Dry_Litterbag Placem_Collection'!G156="","",'Dry_Litterbag Placem_Collection'!G156)</f>
        <v>43010</v>
      </c>
      <c r="U815" s="288">
        <f t="shared" si="48"/>
        <v>71</v>
      </c>
      <c r="V815" s="286">
        <f t="shared" si="51"/>
        <v>0.21610000000000018</v>
      </c>
      <c r="W815" s="286"/>
      <c r="X815" s="289">
        <f>IFERROR(INDEX(Rainfall_Dry!$O$2:$O$217,MATCH(B815, Rainfall_Dry!$A$2:$A$217,0)),"")</f>
        <v>137.19979645800001</v>
      </c>
      <c r="Y815" s="270">
        <v>27.96</v>
      </c>
      <c r="Z815" s="270">
        <v>4.9200000000000017</v>
      </c>
      <c r="AA815" s="270">
        <v>67.12</v>
      </c>
      <c r="AB815" s="271" t="s">
        <v>2688</v>
      </c>
      <c r="AC815" s="270">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IFERROR(AVERAGE('Dry_Litterbag Placem_Collection'!O156,'Dry_Litterbag Placem_Collection'!R156),"")</f>
        <v>4.05</v>
      </c>
      <c r="AI815" s="290">
        <f>IFERROR(AVERAGE('Dry_Litterbag Placem_Collection'!N156,'Dry_Litterbag Placem_Collection'!Q156),"")</f>
        <v>30.45</v>
      </c>
      <c r="AJ815" s="289">
        <f>INDEX(Coordinates!$B$2:$B$197,MATCH(G815,Coordinates!$J$2:$J$197,0))</f>
        <v>-2.3677299820000002</v>
      </c>
      <c r="AK815" s="289">
        <f>INDEX(Coordinates!$C$2:$C$197,MATCH(G815,Coordinates!$J$2:$J$197,0))</f>
        <v>34.059351990000003</v>
      </c>
      <c r="AL815" s="289" t="str">
        <f>IF(ISNUMBER(SEARCH("C", 'Dry_Litterbag Placem_Collection'!V156)),"YES","")</f>
        <v/>
      </c>
      <c r="AM815" s="289" t="str">
        <f>IF(ISNUMBER(SEARCH("H", 'Dry_Litterbag Placem_Collection'!V156)),"YES","")</f>
        <v/>
      </c>
      <c r="AN815" s="289" t="str">
        <f>IF(ISNUMBER(SEARCH("R", 'Dry_Litterbag Placem_Collection'!V156)),"YES","")</f>
        <v/>
      </c>
    </row>
    <row r="816" spans="1:40" ht="15" customHeight="1">
      <c r="A816" s="281" t="s">
        <v>2677</v>
      </c>
      <c r="B816" s="282">
        <f>'Dry_Litterbag Placem_Collection'!A157</f>
        <v>155</v>
      </c>
      <c r="C816" s="282" t="str">
        <f>'Dry_Litterbag Placem_Collection'!B157</f>
        <v xml:space="preserve">Mwantimba
</v>
      </c>
      <c r="D816" s="282" t="s">
        <v>2677</v>
      </c>
      <c r="E816" s="282" t="s">
        <v>20</v>
      </c>
      <c r="F816" s="282">
        <v>4</v>
      </c>
      <c r="G816" s="283" t="str">
        <f>'Dry_Litterbag Placem_Collection'!C157</f>
        <v>Wet_P4_T3</v>
      </c>
      <c r="H816" s="293" t="s">
        <v>3672</v>
      </c>
      <c r="I816" s="294" t="s">
        <v>298</v>
      </c>
      <c r="J816" s="282" t="str">
        <f>IF(ISBLANK('Dry_Litterbag Placem_Collection'!M157),"","R"&amp;""&amp;'Dry_Litterbag Placem_Collection'!M157)</f>
        <v>R617</v>
      </c>
      <c r="K816" s="286">
        <f>IFERROR(INDEX('Green_rooibos initial weight'!$C$5:$C$1749,MATCH(J816, 'Green_rooibos initial weight'!$A$5:$A$1749,0)),"")</f>
        <v>2.2010000000000001</v>
      </c>
      <c r="L816" s="286">
        <f t="shared" si="49"/>
        <v>1.9512</v>
      </c>
      <c r="M816" s="291"/>
      <c r="N816" s="291"/>
      <c r="O816" s="286">
        <f>IF(IFERROR(INDEX('Both teabags AfterDry'!$D$3:$D$900,MATCH(J816,'Both teabags AfterDry'!$A$3:$A$900,0)),"")="","",(IFERROR(INDEX('Both teabags AfterDry'!$D$3:$D$900,MATCH(J816,'Both teabags AfterDry'!$A$3:$A$900,0)),"")))</f>
        <v>1.8621000000000001</v>
      </c>
      <c r="P816" s="286">
        <f t="shared" si="50"/>
        <v>1.7115</v>
      </c>
      <c r="Q816" s="291"/>
      <c r="R816" s="291"/>
      <c r="S816" s="287">
        <f>'Dry_Litterbag Placem_Collection'!E157</f>
        <v>42939</v>
      </c>
      <c r="T816" s="287">
        <f>IF('Dry_Litterbag Placem_Collection'!G157="","",'Dry_Litterbag Placem_Collection'!G157)</f>
        <v>43010</v>
      </c>
      <c r="U816" s="288">
        <f t="shared" si="48"/>
        <v>71</v>
      </c>
      <c r="V816" s="286">
        <f t="shared" si="51"/>
        <v>0.23970000000000002</v>
      </c>
      <c r="W816" s="286"/>
      <c r="X816" s="289">
        <f>IFERROR(INDEX(Rainfall_Dry!$O$2:$O$217,MATCH(B816, Rainfall_Dry!$A$2:$A$217,0)),"")</f>
        <v>137.19979645800001</v>
      </c>
      <c r="Y816" s="270">
        <v>27.96</v>
      </c>
      <c r="Z816" s="270">
        <v>4.9200000000000017</v>
      </c>
      <c r="AA816" s="270">
        <v>67.12</v>
      </c>
      <c r="AB816" s="271" t="s">
        <v>2688</v>
      </c>
      <c r="AC816" s="270">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IFERROR(AVERAGE('Dry_Litterbag Placem_Collection'!O157,'Dry_Litterbag Placem_Collection'!R157),"")</f>
        <v>5.0999999999999996</v>
      </c>
      <c r="AI816" s="290">
        <f>IFERROR(AVERAGE('Dry_Litterbag Placem_Collection'!N157,'Dry_Litterbag Placem_Collection'!Q157),"")</f>
        <v>29.4</v>
      </c>
      <c r="AJ816" s="289">
        <f>INDEX(Coordinates!$B$2:$B$197,MATCH(G816,Coordinates!$J$2:$J$197,0))</f>
        <v>-2.3677119609999999</v>
      </c>
      <c r="AK816" s="289">
        <f>INDEX(Coordinates!$C$2:$C$197,MATCH(G816,Coordinates!$J$2:$J$197,0))</f>
        <v>34.059339000000001</v>
      </c>
      <c r="AL816" s="289" t="str">
        <f>IF(ISNUMBER(SEARCH("C", 'Dry_Litterbag Placem_Collection'!V157)),"YES","")</f>
        <v/>
      </c>
      <c r="AM816" s="289" t="str">
        <f>IF(ISNUMBER(SEARCH("H", 'Dry_Litterbag Placem_Collection'!V157)),"YES","")</f>
        <v/>
      </c>
      <c r="AN816" s="289" t="str">
        <f>IF(ISNUMBER(SEARCH("R", 'Dry_Litterbag Placem_Collection'!V157)),"YES","")</f>
        <v/>
      </c>
    </row>
    <row r="817" spans="1:40" ht="15" customHeight="1">
      <c r="A817" s="281" t="s">
        <v>2677</v>
      </c>
      <c r="B817" s="282">
        <f>'Dry_Litterbag Placem_Collection'!A158</f>
        <v>156</v>
      </c>
      <c r="C817" s="282" t="str">
        <f>'Dry_Litterbag Placem_Collection'!B158</f>
        <v xml:space="preserve">Mwantimba
</v>
      </c>
      <c r="D817" s="282" t="s">
        <v>2677</v>
      </c>
      <c r="E817" s="282" t="s">
        <v>20</v>
      </c>
      <c r="F817" s="282">
        <v>4</v>
      </c>
      <c r="G817" s="283" t="str">
        <f>'Dry_Litterbag Placem_Collection'!C158</f>
        <v>Wet_P4_T4</v>
      </c>
      <c r="H817" s="293" t="s">
        <v>3672</v>
      </c>
      <c r="I817" s="294" t="s">
        <v>298</v>
      </c>
      <c r="J817" s="282" t="str">
        <f>IF(ISBLANK('Dry_Litterbag Placem_Collection'!M158),"","R"&amp;""&amp;'Dry_Litterbag Placem_Collection'!M158)</f>
        <v>R84</v>
      </c>
      <c r="K817" s="286">
        <f>IFERROR(INDEX('Green_rooibos initial weight'!$C$5:$C$1749,MATCH(J817, 'Green_rooibos initial weight'!$A$5:$A$1749,0)),"")</f>
        <v>2.1629999999999998</v>
      </c>
      <c r="L817" s="286">
        <f t="shared" si="49"/>
        <v>1.9131999999999998</v>
      </c>
      <c r="M817" s="291"/>
      <c r="N817" s="291"/>
      <c r="O817" s="286">
        <f>IF(IFERROR(INDEX('Both teabags AfterDry'!$D$3:$D$900,MATCH(J817,'Both teabags AfterDry'!$A$3:$A$900,0)),"")="","",(IFERROR(INDEX('Both teabags AfterDry'!$D$3:$D$900,MATCH(J817,'Both teabags AfterDry'!$A$3:$A$900,0)),"")))</f>
        <v>1.8827</v>
      </c>
      <c r="P817" s="286">
        <f t="shared" si="50"/>
        <v>1.7321</v>
      </c>
      <c r="Q817" s="291"/>
      <c r="R817" s="291"/>
      <c r="S817" s="287">
        <f>'Dry_Litterbag Placem_Collection'!E158</f>
        <v>42939</v>
      </c>
      <c r="T817" s="287">
        <f>IF('Dry_Litterbag Placem_Collection'!G158="","",'Dry_Litterbag Placem_Collection'!G158)</f>
        <v>43010</v>
      </c>
      <c r="U817" s="288">
        <f t="shared" si="48"/>
        <v>71</v>
      </c>
      <c r="V817" s="286">
        <f t="shared" si="51"/>
        <v>0.18109999999999982</v>
      </c>
      <c r="W817" s="286"/>
      <c r="X817" s="289">
        <f>IFERROR(INDEX(Rainfall_Dry!$O$2:$O$217,MATCH(B817, Rainfall_Dry!$A$2:$A$217,0)),"")</f>
        <v>137.19979645800001</v>
      </c>
      <c r="Y817" s="270">
        <v>27.96</v>
      </c>
      <c r="Z817" s="270">
        <v>4.9200000000000017</v>
      </c>
      <c r="AA817" s="270">
        <v>67.12</v>
      </c>
      <c r="AB817" s="271" t="s">
        <v>2688</v>
      </c>
      <c r="AC817" s="270">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IFERROR(AVERAGE('Dry_Litterbag Placem_Collection'!O158,'Dry_Litterbag Placem_Collection'!R158),"")</f>
        <v>4.5</v>
      </c>
      <c r="AI817" s="290">
        <f>IFERROR(AVERAGE('Dry_Litterbag Placem_Collection'!N158,'Dry_Litterbag Placem_Collection'!Q158),"")</f>
        <v>30.35</v>
      </c>
      <c r="AJ817" s="289">
        <f>INDEX(Coordinates!$B$2:$B$197,MATCH(G817,Coordinates!$J$2:$J$197,0))</f>
        <v>-2.3676950300000001</v>
      </c>
      <c r="AK817" s="289">
        <f>INDEX(Coordinates!$C$2:$C$197,MATCH(G817,Coordinates!$J$2:$J$197,0))</f>
        <v>34.059499010000003</v>
      </c>
      <c r="AL817" s="289" t="str">
        <f>IF(ISNUMBER(SEARCH("C", 'Dry_Litterbag Placem_Collection'!V158)),"YES","")</f>
        <v/>
      </c>
      <c r="AM817" s="289" t="str">
        <f>IF(ISNUMBER(SEARCH("H", 'Dry_Litterbag Placem_Collection'!V158)),"YES","")</f>
        <v/>
      </c>
      <c r="AN817" s="289" t="str">
        <f>IF(ISNUMBER(SEARCH("R", 'Dry_Litterbag Placem_Collection'!V158)),"YES","")</f>
        <v/>
      </c>
    </row>
    <row r="818" spans="1:40" ht="15" customHeight="1">
      <c r="A818" s="281" t="s">
        <v>2677</v>
      </c>
      <c r="B818" s="282">
        <f>'Dry_Litterbag Placem_Collection'!A159</f>
        <v>157</v>
      </c>
      <c r="C818" s="282" t="str">
        <f>'Dry_Litterbag Placem_Collection'!B159</f>
        <v xml:space="preserve">Mwantimba
</v>
      </c>
      <c r="D818" s="282" t="s">
        <v>2677</v>
      </c>
      <c r="E818" s="282" t="s">
        <v>20</v>
      </c>
      <c r="F818" s="282">
        <v>4</v>
      </c>
      <c r="G818" s="283" t="str">
        <f>'Dry_Litterbag Placem_Collection'!C159</f>
        <v>Wet_P4_T5</v>
      </c>
      <c r="H818" s="293" t="s">
        <v>3672</v>
      </c>
      <c r="I818" s="294" t="s">
        <v>298</v>
      </c>
      <c r="J818" s="282" t="str">
        <f>IF(ISBLANK('Dry_Litterbag Placem_Collection'!M159),"","R"&amp;""&amp;'Dry_Litterbag Placem_Collection'!M159)</f>
        <v>R248</v>
      </c>
      <c r="K818" s="286">
        <f>IFERROR(INDEX('Green_rooibos initial weight'!$C$5:$C$1749,MATCH(J818, 'Green_rooibos initial weight'!$A$5:$A$1749,0)),"")</f>
        <v>2.1829999999999998</v>
      </c>
      <c r="L818" s="286">
        <f t="shared" si="49"/>
        <v>1.9331999999999998</v>
      </c>
      <c r="M818" s="291"/>
      <c r="N818" s="291"/>
      <c r="O818" s="286" t="str">
        <f>IF(IFERROR(INDEX('Both teabags AfterDry'!$D$3:$D$900,MATCH(J818,'Both teabags AfterDry'!$A$3:$A$900,0)),"")="","",(IFERROR(INDEX('Both teabags AfterDry'!$D$3:$D$900,MATCH(J818,'Both teabags AfterDry'!$A$3:$A$900,0)),"")))</f>
        <v/>
      </c>
      <c r="P818" s="286" t="str">
        <f t="shared" si="50"/>
        <v/>
      </c>
      <c r="Q818" s="291"/>
      <c r="R818" s="291"/>
      <c r="S818" s="287">
        <f>'Dry_Litterbag Placem_Collection'!E159</f>
        <v>42939</v>
      </c>
      <c r="T818" s="287">
        <f>IF('Dry_Litterbag Placem_Collection'!G159="","",'Dry_Litterbag Placem_Collection'!G159)</f>
        <v>43010</v>
      </c>
      <c r="U818" s="288">
        <f t="shared" si="48"/>
        <v>71</v>
      </c>
      <c r="V818" s="286" t="str">
        <f t="shared" si="51"/>
        <v/>
      </c>
      <c r="W818" s="286"/>
      <c r="X818" s="289">
        <f>IFERROR(INDEX(Rainfall_Dry!$O$2:$O$217,MATCH(B818, Rainfall_Dry!$A$2:$A$217,0)),"")</f>
        <v>137.19979645800001</v>
      </c>
      <c r="Y818" s="270">
        <v>27.96</v>
      </c>
      <c r="Z818" s="270">
        <v>4.9200000000000017</v>
      </c>
      <c r="AA818" s="270">
        <v>67.12</v>
      </c>
      <c r="AB818" s="271" t="s">
        <v>2688</v>
      </c>
      <c r="AC818" s="270">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IFERROR(AVERAGE('Dry_Litterbag Placem_Collection'!O159,'Dry_Litterbag Placem_Collection'!R159),"")</f>
        <v>5.65</v>
      </c>
      <c r="AI818" s="290">
        <f>IFERROR(AVERAGE('Dry_Litterbag Placem_Collection'!N159,'Dry_Litterbag Placem_Collection'!Q159),"")</f>
        <v>29.85</v>
      </c>
      <c r="AJ818" s="289">
        <f>INDEX(Coordinates!$B$2:$B$197,MATCH(G818,Coordinates!$J$2:$J$197,0))</f>
        <v>-2.3678019830000001</v>
      </c>
      <c r="AK818" s="289">
        <f>INDEX(Coordinates!$C$2:$C$197,MATCH(G818,Coordinates!$J$2:$J$197,0))</f>
        <v>34.059521969999999</v>
      </c>
      <c r="AL818" s="289" t="str">
        <f>IF(ISNUMBER(SEARCH("C", 'Dry_Litterbag Placem_Collection'!V159)),"YES","")</f>
        <v/>
      </c>
      <c r="AM818" s="289" t="str">
        <f>IF(ISNUMBER(SEARCH("H", 'Dry_Litterbag Placem_Collection'!V159)),"YES","")</f>
        <v/>
      </c>
      <c r="AN818" s="289" t="str">
        <f>IF(ISNUMBER(SEARCH("R", 'Dry_Litterbag Placem_Collection'!V159)),"YES","")</f>
        <v/>
      </c>
    </row>
    <row r="819" spans="1:40" ht="15" customHeight="1">
      <c r="A819" s="281" t="s">
        <v>2677</v>
      </c>
      <c r="B819" s="282">
        <f>'Dry_Litterbag Placem_Collection'!A160</f>
        <v>158</v>
      </c>
      <c r="C819" s="282" t="str">
        <f>'Dry_Litterbag Placem_Collection'!B160</f>
        <v xml:space="preserve">Mwantimba
</v>
      </c>
      <c r="D819" s="282" t="s">
        <v>2677</v>
      </c>
      <c r="E819" s="282" t="s">
        <v>20</v>
      </c>
      <c r="F819" s="282">
        <v>4</v>
      </c>
      <c r="G819" s="283" t="str">
        <f>'Dry_Litterbag Placem_Collection'!C160</f>
        <v>Wet_P4_T6</v>
      </c>
      <c r="H819" s="293" t="s">
        <v>3672</v>
      </c>
      <c r="I819" s="294" t="s">
        <v>298</v>
      </c>
      <c r="J819" s="282" t="str">
        <f>IF(ISBLANK('Dry_Litterbag Placem_Collection'!M160),"","R"&amp;""&amp;'Dry_Litterbag Placem_Collection'!M160)</f>
        <v>R238</v>
      </c>
      <c r="K819" s="286">
        <f>IFERROR(INDEX('Green_rooibos initial weight'!$C$5:$C$1749,MATCH(J819, 'Green_rooibos initial weight'!$A$5:$A$1749,0)),"")</f>
        <v>2.2389999999999999</v>
      </c>
      <c r="L819" s="286">
        <f t="shared" si="49"/>
        <v>1.9891999999999999</v>
      </c>
      <c r="M819" s="291"/>
      <c r="N819" s="291"/>
      <c r="O819" s="286">
        <f>IF(IFERROR(INDEX('Both teabags AfterDry'!$D$3:$D$900,MATCH(J819,'Both teabags AfterDry'!$A$3:$A$900,0)),"")="","",(IFERROR(INDEX('Both teabags AfterDry'!$D$3:$D$900,MATCH(J819,'Both teabags AfterDry'!$A$3:$A$900,0)),"")))</f>
        <v>1.7898000000000001</v>
      </c>
      <c r="P819" s="286">
        <f t="shared" si="50"/>
        <v>1.6392</v>
      </c>
      <c r="Q819" s="291"/>
      <c r="R819" s="291"/>
      <c r="S819" s="287">
        <f>'Dry_Litterbag Placem_Collection'!E160</f>
        <v>42939</v>
      </c>
      <c r="T819" s="287">
        <f>IF('Dry_Litterbag Placem_Collection'!G160="","",'Dry_Litterbag Placem_Collection'!G160)</f>
        <v>43010</v>
      </c>
      <c r="U819" s="288">
        <f t="shared" si="48"/>
        <v>71</v>
      </c>
      <c r="V819" s="286">
        <f t="shared" si="51"/>
        <v>0.34999999999999987</v>
      </c>
      <c r="W819" s="286"/>
      <c r="X819" s="289">
        <f>IFERROR(INDEX(Rainfall_Dry!$O$2:$O$217,MATCH(B819, Rainfall_Dry!$A$2:$A$217,0)),"")</f>
        <v>137.19979645800001</v>
      </c>
      <c r="Y819" s="270">
        <v>27.96</v>
      </c>
      <c r="Z819" s="270">
        <v>4.9200000000000017</v>
      </c>
      <c r="AA819" s="270">
        <v>67.12</v>
      </c>
      <c r="AB819" s="271" t="s">
        <v>2688</v>
      </c>
      <c r="AC819" s="270">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IFERROR(AVERAGE('Dry_Litterbag Placem_Collection'!O160,'Dry_Litterbag Placem_Collection'!R160),"")</f>
        <v>5.95</v>
      </c>
      <c r="AI819" s="290">
        <f>IFERROR(AVERAGE('Dry_Litterbag Placem_Collection'!N160,'Dry_Litterbag Placem_Collection'!Q160),"")</f>
        <v>31.8</v>
      </c>
      <c r="AJ819" s="289">
        <f>INDEX(Coordinates!$B$2:$B$197,MATCH(G819,Coordinates!$J$2:$J$197,0))</f>
        <v>-2.3679270410000002</v>
      </c>
      <c r="AK819" s="289">
        <f>INDEX(Coordinates!$C$2:$C$197,MATCH(G819,Coordinates!$J$2:$J$197,0))</f>
        <v>34.059300020000002</v>
      </c>
      <c r="AL819" s="289" t="str">
        <f>IF(ISNUMBER(SEARCH("C", 'Dry_Litterbag Placem_Collection'!V160)),"YES","")</f>
        <v/>
      </c>
      <c r="AM819" s="289" t="str">
        <f>IF(ISNUMBER(SEARCH("H", 'Dry_Litterbag Placem_Collection'!V160)),"YES","")</f>
        <v/>
      </c>
      <c r="AN819" s="289" t="str">
        <f>IF(ISNUMBER(SEARCH("R", 'Dry_Litterbag Placem_Collection'!V160)),"YES","")</f>
        <v/>
      </c>
    </row>
    <row r="820" spans="1:40" ht="15" customHeight="1">
      <c r="A820" s="281" t="s">
        <v>2677</v>
      </c>
      <c r="B820" s="282">
        <f>'Dry_Litterbag Placem_Collection'!A161</f>
        <v>159</v>
      </c>
      <c r="C820" s="282" t="str">
        <f>'Dry_Litterbag Placem_Collection'!B161</f>
        <v xml:space="preserve">Mwantimba
</v>
      </c>
      <c r="D820" s="282" t="s">
        <v>2677</v>
      </c>
      <c r="E820" s="282" t="s">
        <v>20</v>
      </c>
      <c r="F820" s="282">
        <v>4</v>
      </c>
      <c r="G820" s="283" t="str">
        <f>'Dry_Litterbag Placem_Collection'!C161</f>
        <v>Wet_P4_T7</v>
      </c>
      <c r="H820" s="293" t="s">
        <v>3672</v>
      </c>
      <c r="I820" s="294" t="s">
        <v>298</v>
      </c>
      <c r="J820" s="282" t="str">
        <f>IF(ISBLANK('Dry_Litterbag Placem_Collection'!M161),"","R"&amp;""&amp;'Dry_Litterbag Placem_Collection'!M161)</f>
        <v/>
      </c>
      <c r="K820" s="286" t="str">
        <f>IFERROR(INDEX('Green_rooibos initial weight'!$C$5:$C$1749,MATCH(J820, 'Green_rooibos initial weight'!$A$5:$A$1749,0)),"")</f>
        <v/>
      </c>
      <c r="L820" s="286" t="str">
        <f t="shared" si="49"/>
        <v/>
      </c>
      <c r="M820" s="291"/>
      <c r="N820" s="291"/>
      <c r="O820" s="286" t="str">
        <f>IF(IFERROR(INDEX('Both teabags AfterDry'!$D$3:$D$900,MATCH(J820,'Both teabags AfterDry'!$A$3:$A$900,0)),"")="","",(IFERROR(INDEX('Both teabags AfterDry'!$D$3:$D$900,MATCH(J820,'Both teabags AfterDry'!$A$3:$A$900,0)),"")))</f>
        <v/>
      </c>
      <c r="P820" s="286" t="str">
        <f t="shared" si="50"/>
        <v/>
      </c>
      <c r="Q820" s="291"/>
      <c r="R820" s="291"/>
      <c r="S820" s="287">
        <f>'Dry_Litterbag Placem_Collection'!E161</f>
        <v>0</v>
      </c>
      <c r="T820" s="287" t="str">
        <f>IF('Dry_Litterbag Placem_Collection'!G161="","",'Dry_Litterbag Placem_Collection'!G161)</f>
        <v/>
      </c>
      <c r="U820" s="288" t="str">
        <f t="shared" si="48"/>
        <v/>
      </c>
      <c r="V820" s="286" t="str">
        <f t="shared" si="51"/>
        <v/>
      </c>
      <c r="W820" s="286"/>
      <c r="X820" s="289" t="str">
        <f>IFERROR(INDEX(Rainfall_Dry!$O$2:$O$217,MATCH(B820, Rainfall_Dry!$A$2:$A$217,0)),"")</f>
        <v/>
      </c>
      <c r="Y820" s="270">
        <v>27.96</v>
      </c>
      <c r="Z820" s="270">
        <v>4.9200000000000017</v>
      </c>
      <c r="AA820" s="270">
        <v>67.12</v>
      </c>
      <c r="AB820" s="271" t="s">
        <v>2688</v>
      </c>
      <c r="AC820" s="270">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t="str">
        <f>IFERROR(AVERAGE('Dry_Litterbag Placem_Collection'!O161,'Dry_Litterbag Placem_Collection'!R161),"")</f>
        <v/>
      </c>
      <c r="AI820" s="290" t="str">
        <f>IFERROR(AVERAGE('Dry_Litterbag Placem_Collection'!N161,'Dry_Litterbag Placem_Collection'!Q161),"")</f>
        <v/>
      </c>
      <c r="AJ820" s="289">
        <f>INDEX(Coordinates!$B$2:$B$197,MATCH(G820,Coordinates!$J$2:$J$197,0))</f>
        <v>-2.3676829599999998</v>
      </c>
      <c r="AK820" s="289">
        <f>INDEX(Coordinates!$C$2:$C$197,MATCH(G820,Coordinates!$J$2:$J$197,0))</f>
        <v>34.059236990000002</v>
      </c>
      <c r="AL820" s="289" t="str">
        <f>IF(ISNUMBER(SEARCH("C", 'Dry_Litterbag Placem_Collection'!V161)),"YES","")</f>
        <v/>
      </c>
      <c r="AM820" s="289" t="str">
        <f>IF(ISNUMBER(SEARCH("H", 'Dry_Litterbag Placem_Collection'!V161)),"YES","")</f>
        <v/>
      </c>
      <c r="AN820" s="289" t="str">
        <f>IF(ISNUMBER(SEARCH("R", 'Dry_Litterbag Placem_Collection'!V161)),"YES","")</f>
        <v/>
      </c>
    </row>
    <row r="821" spans="1:40" ht="15" customHeight="1">
      <c r="A821" s="281" t="s">
        <v>2677</v>
      </c>
      <c r="B821" s="282">
        <f>'Dry_Litterbag Placem_Collection'!A162</f>
        <v>160</v>
      </c>
      <c r="C821" s="282" t="str">
        <f>'Dry_Litterbag Placem_Collection'!B162</f>
        <v xml:space="preserve">Mwantimba
</v>
      </c>
      <c r="D821" s="282" t="s">
        <v>2677</v>
      </c>
      <c r="E821" s="282" t="s">
        <v>20</v>
      </c>
      <c r="F821" s="282">
        <v>4</v>
      </c>
      <c r="G821" s="283" t="str">
        <f>'Dry_Litterbag Placem_Collection'!C162</f>
        <v>Wet_P4_T8</v>
      </c>
      <c r="H821" s="293" t="s">
        <v>3672</v>
      </c>
      <c r="I821" s="294" t="s">
        <v>298</v>
      </c>
      <c r="J821" s="282" t="str">
        <f>IF(ISBLANK('Dry_Litterbag Placem_Collection'!M162),"","R"&amp;""&amp;'Dry_Litterbag Placem_Collection'!M162)</f>
        <v>R350</v>
      </c>
      <c r="K821" s="286">
        <f>IFERROR(INDEX('Green_rooibos initial weight'!$C$5:$C$1749,MATCH(J821, 'Green_rooibos initial weight'!$A$5:$A$1749,0)),"")</f>
        <v>2.21</v>
      </c>
      <c r="L821" s="286">
        <f t="shared" si="49"/>
        <v>1.9601999999999999</v>
      </c>
      <c r="M821" s="291"/>
      <c r="N821" s="291"/>
      <c r="O821" s="286">
        <f>IF(IFERROR(INDEX('Both teabags AfterDry'!$D$3:$D$900,MATCH(J821,'Both teabags AfterDry'!$A$3:$A$900,0)),"")="","",(IFERROR(INDEX('Both teabags AfterDry'!$D$3:$D$900,MATCH(J821,'Both teabags AfterDry'!$A$3:$A$900,0)),"")))</f>
        <v>1.9824999999999999</v>
      </c>
      <c r="P821" s="286">
        <f t="shared" si="50"/>
        <v>1.8318999999999999</v>
      </c>
      <c r="Q821" s="291"/>
      <c r="R821" s="291"/>
      <c r="S821" s="287">
        <f>'Dry_Litterbag Placem_Collection'!E162</f>
        <v>42939</v>
      </c>
      <c r="T821" s="287">
        <f>IF('Dry_Litterbag Placem_Collection'!G162="","",'Dry_Litterbag Placem_Collection'!G162)</f>
        <v>43010</v>
      </c>
      <c r="U821" s="288">
        <f t="shared" si="48"/>
        <v>71</v>
      </c>
      <c r="V821" s="286">
        <f t="shared" si="51"/>
        <v>0.12830000000000008</v>
      </c>
      <c r="W821" s="286"/>
      <c r="X821" s="289">
        <f>IFERROR(INDEX(Rainfall_Dry!$O$2:$O$217,MATCH(B821, Rainfall_Dry!$A$2:$A$217,0)),"")</f>
        <v>137.19979645800001</v>
      </c>
      <c r="Y821" s="270">
        <v>27.96</v>
      </c>
      <c r="Z821" s="270">
        <v>4.9200000000000017</v>
      </c>
      <c r="AA821" s="270">
        <v>67.12</v>
      </c>
      <c r="AB821" s="271" t="s">
        <v>2688</v>
      </c>
      <c r="AC821" s="270">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IFERROR(AVERAGE('Dry_Litterbag Placem_Collection'!O162,'Dry_Litterbag Placem_Collection'!R162),"")</f>
        <v>6.25</v>
      </c>
      <c r="AI821" s="290">
        <f>IFERROR(AVERAGE('Dry_Litterbag Placem_Collection'!N162,'Dry_Litterbag Placem_Collection'!Q162),"")</f>
        <v>29.200000000000003</v>
      </c>
      <c r="AJ821" s="289">
        <f>INDEX(Coordinates!$B$2:$B$197,MATCH(G821,Coordinates!$J$2:$J$197,0))</f>
        <v>-2.367547005</v>
      </c>
      <c r="AK821" s="289">
        <f>INDEX(Coordinates!$C$2:$C$197,MATCH(G821,Coordinates!$J$2:$J$197,0))</f>
        <v>34.059494989999997</v>
      </c>
      <c r="AL821" s="289" t="str">
        <f>IF(ISNUMBER(SEARCH("C", 'Dry_Litterbag Placem_Collection'!V162)),"YES","")</f>
        <v/>
      </c>
      <c r="AM821" s="289" t="str">
        <f>IF(ISNUMBER(SEARCH("H", 'Dry_Litterbag Placem_Collection'!V162)),"YES","")</f>
        <v/>
      </c>
      <c r="AN821" s="289" t="str">
        <f>IF(ISNUMBER(SEARCH("R", 'Dry_Litterbag Placem_Collection'!V162)),"YES","")</f>
        <v/>
      </c>
    </row>
    <row r="822" spans="1:40" ht="15" customHeight="1">
      <c r="A822" s="281" t="s">
        <v>2677</v>
      </c>
      <c r="B822" s="282">
        <f>'Dry_Litterbag Placem_Collection'!A163</f>
        <v>161</v>
      </c>
      <c r="C822" s="282" t="str">
        <f>'Dry_Litterbag Placem_Collection'!B163</f>
        <v>Handajega</v>
      </c>
      <c r="D822" s="282" t="s">
        <v>2677</v>
      </c>
      <c r="E822" s="282" t="s">
        <v>2679</v>
      </c>
      <c r="F822" s="282">
        <v>1</v>
      </c>
      <c r="G822" s="283" t="str">
        <f>'Dry_Litterbag Placem_Collection'!C163</f>
        <v>Wet_W1_T1</v>
      </c>
      <c r="H822" s="293" t="s">
        <v>3672</v>
      </c>
      <c r="I822" s="294" t="s">
        <v>298</v>
      </c>
      <c r="J822" s="282" t="str">
        <f>IF(ISBLANK('Dry_Litterbag Placem_Collection'!M163),"","R"&amp;""&amp;'Dry_Litterbag Placem_Collection'!M163)</f>
        <v>R314</v>
      </c>
      <c r="K822" s="286">
        <f>IFERROR(INDEX('Green_rooibos initial weight'!$C$5:$C$1749,MATCH(J822, 'Green_rooibos initial weight'!$A$5:$A$1749,0)),"")</f>
        <v>2.17</v>
      </c>
      <c r="L822" s="286">
        <f t="shared" si="49"/>
        <v>1.9201999999999999</v>
      </c>
      <c r="M822" s="291"/>
      <c r="N822" s="291"/>
      <c r="O822" s="286">
        <f>IF(IFERROR(INDEX('Both teabags AfterDry'!$D$3:$D$900,MATCH(J822,'Both teabags AfterDry'!$A$3:$A$900,0)),"")="","",(IFERROR(INDEX('Both teabags AfterDry'!$D$3:$D$900,MATCH(J822,'Both teabags AfterDry'!$A$3:$A$900,0)),"")))</f>
        <v>1.7397</v>
      </c>
      <c r="P822" s="286">
        <f t="shared" si="50"/>
        <v>1.5891</v>
      </c>
      <c r="Q822" s="291"/>
      <c r="R822" s="291"/>
      <c r="S822" s="287">
        <f>'Dry_Litterbag Placem_Collection'!E163</f>
        <v>42940</v>
      </c>
      <c r="T822" s="287">
        <f>IF('Dry_Litterbag Placem_Collection'!G163="","",'Dry_Litterbag Placem_Collection'!G163)</f>
        <v>43009</v>
      </c>
      <c r="U822" s="288">
        <f t="shared" si="48"/>
        <v>69</v>
      </c>
      <c r="V822" s="286">
        <f t="shared" si="51"/>
        <v>0.33109999999999995</v>
      </c>
      <c r="W822" s="286"/>
      <c r="X822" s="289">
        <f>IFERROR(INDEX(Rainfall_Dry!$O$2:$O$217,MATCH(B822, Rainfall_Dry!$A$2:$A$217,0)),"")</f>
        <v>162.634207253</v>
      </c>
      <c r="Y822" s="270">
        <v>21.96</v>
      </c>
      <c r="Z822" s="270">
        <v>4.9199999999999982</v>
      </c>
      <c r="AA822" s="270">
        <v>73.12</v>
      </c>
      <c r="AB822" s="271" t="s">
        <v>2688</v>
      </c>
      <c r="AC822" s="270">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IFERROR(AVERAGE('Dry_Litterbag Placem_Collection'!O163,'Dry_Litterbag Placem_Collection'!R163),"")</f>
        <v>5.65</v>
      </c>
      <c r="AI822" s="290">
        <f>IFERROR(AVERAGE('Dry_Litterbag Placem_Collection'!N163,'Dry_Litterbag Placem_Collection'!Q163),"")</f>
        <v>31.7</v>
      </c>
      <c r="AJ822" s="289">
        <f>INDEX(Coordinates!$B$2:$B$197,MATCH(G822,Coordinates!$J$2:$J$197,0))</f>
        <v>-2.272751033</v>
      </c>
      <c r="AK822" s="289">
        <f>INDEX(Coordinates!$C$2:$C$197,MATCH(G822,Coordinates!$J$2:$J$197,0))</f>
        <v>34.023176030000002</v>
      </c>
      <c r="AL822" s="289" t="str">
        <f>IF(ISNUMBER(SEARCH("C", 'Dry_Litterbag Placem_Collection'!V163)),"YES","")</f>
        <v/>
      </c>
      <c r="AM822" s="289" t="str">
        <f>IF(ISNUMBER(SEARCH("H", 'Dry_Litterbag Placem_Collection'!V163)),"YES","")</f>
        <v/>
      </c>
      <c r="AN822" s="289" t="str">
        <f>IF(ISNUMBER(SEARCH("R", 'Dry_Litterbag Placem_Collection'!V163)),"YES","")</f>
        <v/>
      </c>
    </row>
    <row r="823" spans="1:40" ht="15" customHeight="1">
      <c r="A823" s="281" t="s">
        <v>2677</v>
      </c>
      <c r="B823" s="282">
        <f>'Dry_Litterbag Placem_Collection'!A164</f>
        <v>162</v>
      </c>
      <c r="C823" s="282" t="str">
        <f>'Dry_Litterbag Placem_Collection'!B164</f>
        <v>Handajega</v>
      </c>
      <c r="D823" s="282" t="s">
        <v>2677</v>
      </c>
      <c r="E823" s="282" t="s">
        <v>2679</v>
      </c>
      <c r="F823" s="282">
        <v>1</v>
      </c>
      <c r="G823" s="283" t="str">
        <f>'Dry_Litterbag Placem_Collection'!C164</f>
        <v>Wet_W1_T2</v>
      </c>
      <c r="H823" s="293" t="s">
        <v>3672</v>
      </c>
      <c r="I823" s="294" t="s">
        <v>298</v>
      </c>
      <c r="J823" s="282" t="str">
        <f>IF(ISBLANK('Dry_Litterbag Placem_Collection'!M164),"","R"&amp;""&amp;'Dry_Litterbag Placem_Collection'!M164)</f>
        <v>R425</v>
      </c>
      <c r="K823" s="286">
        <f>IFERROR(INDEX('Green_rooibos initial weight'!$C$5:$C$1749,MATCH(J823, 'Green_rooibos initial weight'!$A$5:$A$1749,0)),"")</f>
        <v>2.25</v>
      </c>
      <c r="L823" s="286">
        <f t="shared" si="49"/>
        <v>2.0002</v>
      </c>
      <c r="M823" s="291"/>
      <c r="N823" s="291"/>
      <c r="O823" s="286">
        <f>IF(IFERROR(INDEX('Both teabags AfterDry'!$D$3:$D$900,MATCH(J823,'Both teabags AfterDry'!$A$3:$A$900,0)),"")="","",(IFERROR(INDEX('Both teabags AfterDry'!$D$3:$D$900,MATCH(J823,'Both teabags AfterDry'!$A$3:$A$900,0)),"")))</f>
        <v>1.8856999999999999</v>
      </c>
      <c r="P823" s="286">
        <f t="shared" si="50"/>
        <v>1.7350999999999999</v>
      </c>
      <c r="Q823" s="291"/>
      <c r="R823" s="291"/>
      <c r="S823" s="287">
        <f>'Dry_Litterbag Placem_Collection'!E164</f>
        <v>42940</v>
      </c>
      <c r="T823" s="287">
        <f>IF('Dry_Litterbag Placem_Collection'!G164="","",'Dry_Litterbag Placem_Collection'!G164)</f>
        <v>43009</v>
      </c>
      <c r="U823" s="288">
        <f t="shared" si="48"/>
        <v>69</v>
      </c>
      <c r="V823" s="286">
        <f t="shared" si="51"/>
        <v>0.26510000000000011</v>
      </c>
      <c r="W823" s="286"/>
      <c r="X823" s="289">
        <f>IFERROR(INDEX(Rainfall_Dry!$O$2:$O$217,MATCH(B823, Rainfall_Dry!$A$2:$A$217,0)),"")</f>
        <v>162.634207253</v>
      </c>
      <c r="Y823" s="270">
        <v>21.96</v>
      </c>
      <c r="Z823" s="270">
        <v>4.9199999999999982</v>
      </c>
      <c r="AA823" s="270">
        <v>73.12</v>
      </c>
      <c r="AB823" s="271" t="s">
        <v>2688</v>
      </c>
      <c r="AC823" s="270">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IFERROR(AVERAGE('Dry_Litterbag Placem_Collection'!O164,'Dry_Litterbag Placem_Collection'!R164),"")</f>
        <v>4.4499999999999993</v>
      </c>
      <c r="AI823" s="290">
        <f>IFERROR(AVERAGE('Dry_Litterbag Placem_Collection'!N164,'Dry_Litterbag Placem_Collection'!Q164),"")</f>
        <v>31.650000000000002</v>
      </c>
      <c r="AJ823" s="289">
        <f>INDEX(Coordinates!$B$2:$B$197,MATCH(G823,Coordinates!$J$2:$J$197,0))</f>
        <v>-2.2727060219999999</v>
      </c>
      <c r="AK823" s="289">
        <f>INDEX(Coordinates!$C$2:$C$197,MATCH(G823,Coordinates!$J$2:$J$197,0))</f>
        <v>34.023162030000002</v>
      </c>
      <c r="AL823" s="289" t="str">
        <f>IF(ISNUMBER(SEARCH("C", 'Dry_Litterbag Placem_Collection'!V164)),"YES","")</f>
        <v/>
      </c>
      <c r="AM823" s="289" t="str">
        <f>IF(ISNUMBER(SEARCH("H", 'Dry_Litterbag Placem_Collection'!V164)),"YES","")</f>
        <v/>
      </c>
      <c r="AN823" s="289" t="str">
        <f>IF(ISNUMBER(SEARCH("R", 'Dry_Litterbag Placem_Collection'!V164)),"YES","")</f>
        <v/>
      </c>
    </row>
    <row r="824" spans="1:40" ht="15" customHeight="1">
      <c r="A824" s="281" t="s">
        <v>2677</v>
      </c>
      <c r="B824" s="282">
        <f>'Dry_Litterbag Placem_Collection'!A165</f>
        <v>163</v>
      </c>
      <c r="C824" s="282" t="str">
        <f>'Dry_Litterbag Placem_Collection'!B165</f>
        <v>Handajega</v>
      </c>
      <c r="D824" s="282" t="s">
        <v>2677</v>
      </c>
      <c r="E824" s="282" t="s">
        <v>2679</v>
      </c>
      <c r="F824" s="282">
        <v>1</v>
      </c>
      <c r="G824" s="283" t="str">
        <f>'Dry_Litterbag Placem_Collection'!C165</f>
        <v>Wet_W1_T3</v>
      </c>
      <c r="H824" s="293" t="s">
        <v>3672</v>
      </c>
      <c r="I824" s="294" t="s">
        <v>298</v>
      </c>
      <c r="J824" s="282" t="str">
        <f>IF(ISBLANK('Dry_Litterbag Placem_Collection'!M165),"","R"&amp;""&amp;'Dry_Litterbag Placem_Collection'!M165)</f>
        <v>R267</v>
      </c>
      <c r="K824" s="286">
        <f>IFERROR(INDEX('Green_rooibos initial weight'!$C$5:$C$1749,MATCH(J824, 'Green_rooibos initial weight'!$A$5:$A$1749,0)),"")</f>
        <v>2.1930000000000001</v>
      </c>
      <c r="L824" s="286">
        <f t="shared" si="49"/>
        <v>1.9432</v>
      </c>
      <c r="M824" s="291"/>
      <c r="N824" s="291"/>
      <c r="O824" s="286">
        <f>IF(IFERROR(INDEX('Both teabags AfterDry'!$D$3:$D$900,MATCH(J824,'Both teabags AfterDry'!$A$3:$A$900,0)),"")="","",(IFERROR(INDEX('Both teabags AfterDry'!$D$3:$D$900,MATCH(J824,'Both teabags AfterDry'!$A$3:$A$900,0)),"")))</f>
        <v>1.7754000000000001</v>
      </c>
      <c r="P824" s="286">
        <f t="shared" si="50"/>
        <v>1.6248</v>
      </c>
      <c r="Q824" s="291"/>
      <c r="R824" s="291"/>
      <c r="S824" s="287">
        <f>'Dry_Litterbag Placem_Collection'!E165</f>
        <v>42940</v>
      </c>
      <c r="T824" s="287">
        <f>IF('Dry_Litterbag Placem_Collection'!G165="","",'Dry_Litterbag Placem_Collection'!G165)</f>
        <v>43009</v>
      </c>
      <c r="U824" s="288">
        <f t="shared" si="48"/>
        <v>69</v>
      </c>
      <c r="V824" s="286">
        <f t="shared" si="51"/>
        <v>0.31840000000000002</v>
      </c>
      <c r="W824" s="286"/>
      <c r="X824" s="289">
        <f>IFERROR(INDEX(Rainfall_Dry!$O$2:$O$217,MATCH(B824, Rainfall_Dry!$A$2:$A$217,0)),"")</f>
        <v>162.634207253</v>
      </c>
      <c r="Y824" s="270">
        <v>21.96</v>
      </c>
      <c r="Z824" s="270">
        <v>4.9199999999999982</v>
      </c>
      <c r="AA824" s="270">
        <v>73.12</v>
      </c>
      <c r="AB824" s="271" t="s">
        <v>2688</v>
      </c>
      <c r="AC824" s="270">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IFERROR(AVERAGE('Dry_Litterbag Placem_Collection'!O165,'Dry_Litterbag Placem_Collection'!R165),"")</f>
        <v>4.45</v>
      </c>
      <c r="AI824" s="290">
        <f>IFERROR(AVERAGE('Dry_Litterbag Placem_Collection'!N165,'Dry_Litterbag Placem_Collection'!Q165),"")</f>
        <v>32.75</v>
      </c>
      <c r="AJ824" s="289">
        <f>INDEX(Coordinates!$B$2:$B$197,MATCH(G824,Coordinates!$J$2:$J$197,0))</f>
        <v>-2.2726719919999998</v>
      </c>
      <c r="AK824" s="289">
        <f>INDEX(Coordinates!$C$2:$C$197,MATCH(G824,Coordinates!$J$2:$J$197,0))</f>
        <v>34.023210980000002</v>
      </c>
      <c r="AL824" s="289" t="str">
        <f>IF(ISNUMBER(SEARCH("C", 'Dry_Litterbag Placem_Collection'!V165)),"YES","")</f>
        <v/>
      </c>
      <c r="AM824" s="289" t="str">
        <f>IF(ISNUMBER(SEARCH("H", 'Dry_Litterbag Placem_Collection'!V165)),"YES","")</f>
        <v/>
      </c>
      <c r="AN824" s="289" t="str">
        <f>IF(ISNUMBER(SEARCH("R", 'Dry_Litterbag Placem_Collection'!V165)),"YES","")</f>
        <v/>
      </c>
    </row>
    <row r="825" spans="1:40" ht="15" customHeight="1">
      <c r="A825" s="281" t="s">
        <v>2677</v>
      </c>
      <c r="B825" s="282">
        <f>'Dry_Litterbag Placem_Collection'!A166</f>
        <v>164</v>
      </c>
      <c r="C825" s="282" t="str">
        <f>'Dry_Litterbag Placem_Collection'!B166</f>
        <v>Handajega</v>
      </c>
      <c r="D825" s="282" t="s">
        <v>2677</v>
      </c>
      <c r="E825" s="282" t="s">
        <v>2679</v>
      </c>
      <c r="F825" s="282">
        <v>1</v>
      </c>
      <c r="G825" s="283" t="str">
        <f>'Dry_Litterbag Placem_Collection'!C166</f>
        <v>Wet_W1_T4</v>
      </c>
      <c r="H825" s="293" t="s">
        <v>3672</v>
      </c>
      <c r="I825" s="294" t="s">
        <v>298</v>
      </c>
      <c r="J825" s="282" t="str">
        <f>IF(ISBLANK('Dry_Litterbag Placem_Collection'!M166),"","R"&amp;""&amp;'Dry_Litterbag Placem_Collection'!M166)</f>
        <v>R211</v>
      </c>
      <c r="K825" s="286">
        <f>IFERROR(INDEX('Green_rooibos initial weight'!$C$5:$C$1749,MATCH(J825, 'Green_rooibos initial weight'!$A$5:$A$1749,0)),"")</f>
        <v>2.2389999999999999</v>
      </c>
      <c r="L825" s="286">
        <f t="shared" si="49"/>
        <v>1.9891999999999999</v>
      </c>
      <c r="M825" s="291"/>
      <c r="N825" s="291"/>
      <c r="O825" s="286">
        <f>IF(IFERROR(INDEX('Both teabags AfterDry'!$D$3:$D$900,MATCH(J825,'Both teabags AfterDry'!$A$3:$A$900,0)),"")="","",(IFERROR(INDEX('Both teabags AfterDry'!$D$3:$D$900,MATCH(J825,'Both teabags AfterDry'!$A$3:$A$900,0)),"")))</f>
        <v>1.7732000000000001</v>
      </c>
      <c r="P825" s="286">
        <f t="shared" si="50"/>
        <v>1.6226</v>
      </c>
      <c r="Q825" s="291"/>
      <c r="R825" s="291"/>
      <c r="S825" s="287">
        <f>'Dry_Litterbag Placem_Collection'!E166</f>
        <v>42940</v>
      </c>
      <c r="T825" s="287">
        <f>IF('Dry_Litterbag Placem_Collection'!G166="","",'Dry_Litterbag Placem_Collection'!G166)</f>
        <v>43009</v>
      </c>
      <c r="U825" s="288">
        <f t="shared" si="48"/>
        <v>69</v>
      </c>
      <c r="V825" s="286">
        <f t="shared" si="51"/>
        <v>0.36659999999999981</v>
      </c>
      <c r="W825" s="286"/>
      <c r="X825" s="289">
        <f>IFERROR(INDEX(Rainfall_Dry!$O$2:$O$217,MATCH(B825, Rainfall_Dry!$A$2:$A$217,0)),"")</f>
        <v>162.634207253</v>
      </c>
      <c r="Y825" s="270">
        <v>21.96</v>
      </c>
      <c r="Z825" s="270">
        <v>4.9199999999999982</v>
      </c>
      <c r="AA825" s="270">
        <v>73.12</v>
      </c>
      <c r="AB825" s="271" t="s">
        <v>2688</v>
      </c>
      <c r="AC825" s="270">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IFERROR(AVERAGE('Dry_Litterbag Placem_Collection'!O166,'Dry_Litterbag Placem_Collection'!R166),"")</f>
        <v>5.0500000000000007</v>
      </c>
      <c r="AI825" s="290">
        <f>IFERROR(AVERAGE('Dry_Litterbag Placem_Collection'!N166,'Dry_Litterbag Placem_Collection'!Q166),"")</f>
        <v>31.3</v>
      </c>
      <c r="AJ825" s="289">
        <f>INDEX(Coordinates!$B$2:$B$197,MATCH(G825,Coordinates!$J$2:$J$197,0))</f>
        <v>-2.2726180130000002</v>
      </c>
      <c r="AK825" s="289">
        <f>INDEX(Coordinates!$C$2:$C$197,MATCH(G825,Coordinates!$J$2:$J$197,0))</f>
        <v>34.023212999999998</v>
      </c>
      <c r="AL825" s="289" t="str">
        <f>IF(ISNUMBER(SEARCH("C", 'Dry_Litterbag Placem_Collection'!V166)),"YES","")</f>
        <v/>
      </c>
      <c r="AM825" s="289" t="str">
        <f>IF(ISNUMBER(SEARCH("H", 'Dry_Litterbag Placem_Collection'!V166)),"YES","")</f>
        <v/>
      </c>
      <c r="AN825" s="289" t="str">
        <f>IF(ISNUMBER(SEARCH("R", 'Dry_Litterbag Placem_Collection'!V166)),"YES","")</f>
        <v>YES</v>
      </c>
    </row>
    <row r="826" spans="1:40" ht="15" customHeight="1">
      <c r="A826" s="281" t="s">
        <v>2677</v>
      </c>
      <c r="B826" s="282">
        <f>'Dry_Litterbag Placem_Collection'!A167</f>
        <v>165</v>
      </c>
      <c r="C826" s="282" t="str">
        <f>'Dry_Litterbag Placem_Collection'!B167</f>
        <v>Handajega</v>
      </c>
      <c r="D826" s="282" t="s">
        <v>2677</v>
      </c>
      <c r="E826" s="282" t="s">
        <v>2679</v>
      </c>
      <c r="F826" s="282">
        <v>1</v>
      </c>
      <c r="G826" s="283" t="str">
        <f>'Dry_Litterbag Placem_Collection'!C167</f>
        <v>Wet_W1_T5</v>
      </c>
      <c r="H826" s="293" t="s">
        <v>3672</v>
      </c>
      <c r="I826" s="294" t="s">
        <v>298</v>
      </c>
      <c r="J826" s="282" t="str">
        <f>IF(ISBLANK('Dry_Litterbag Placem_Collection'!M167),"","R"&amp;""&amp;'Dry_Litterbag Placem_Collection'!M167)</f>
        <v>R310</v>
      </c>
      <c r="K826" s="286">
        <f>IFERROR(INDEX('Green_rooibos initial weight'!$C$5:$C$1749,MATCH(J826, 'Green_rooibos initial weight'!$A$5:$A$1749,0)),"")</f>
        <v>2.2170000000000001</v>
      </c>
      <c r="L826" s="286">
        <f t="shared" si="49"/>
        <v>1.9672000000000001</v>
      </c>
      <c r="M826" s="291"/>
      <c r="N826" s="291"/>
      <c r="O826" s="286">
        <f>IF(IFERROR(INDEX('Both teabags AfterDry'!$D$3:$D$900,MATCH(J826,'Both teabags AfterDry'!$A$3:$A$900,0)),"")="","",(IFERROR(INDEX('Both teabags AfterDry'!$D$3:$D$900,MATCH(J826,'Both teabags AfterDry'!$A$3:$A$900,0)),"")))</f>
        <v>1.7559</v>
      </c>
      <c r="P826" s="286">
        <f t="shared" si="50"/>
        <v>1.6052999999999999</v>
      </c>
      <c r="Q826" s="291"/>
      <c r="R826" s="291"/>
      <c r="S826" s="287">
        <f>'Dry_Litterbag Placem_Collection'!E167</f>
        <v>42940</v>
      </c>
      <c r="T826" s="287">
        <f>IF('Dry_Litterbag Placem_Collection'!G167="","",'Dry_Litterbag Placem_Collection'!G167)</f>
        <v>43009</v>
      </c>
      <c r="U826" s="288">
        <f t="shared" si="48"/>
        <v>69</v>
      </c>
      <c r="V826" s="286">
        <f t="shared" si="51"/>
        <v>0.36190000000000011</v>
      </c>
      <c r="W826" s="286"/>
      <c r="X826" s="289">
        <f>IFERROR(INDEX(Rainfall_Dry!$O$2:$O$217,MATCH(B826, Rainfall_Dry!$A$2:$A$217,0)),"")</f>
        <v>162.634207253</v>
      </c>
      <c r="Y826" s="270">
        <v>21.96</v>
      </c>
      <c r="Z826" s="270">
        <v>4.9199999999999982</v>
      </c>
      <c r="AA826" s="270">
        <v>73.12</v>
      </c>
      <c r="AB826" s="271" t="s">
        <v>2688</v>
      </c>
      <c r="AC826" s="270">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IFERROR(AVERAGE('Dry_Litterbag Placem_Collection'!O167,'Dry_Litterbag Placem_Collection'!R167),"")</f>
        <v>5.3000000000000007</v>
      </c>
      <c r="AI826" s="290">
        <f>IFERROR(AVERAGE('Dry_Litterbag Placem_Collection'!N167,'Dry_Litterbag Placem_Collection'!Q167),"")</f>
        <v>32.049999999999997</v>
      </c>
      <c r="AJ826" s="289">
        <f>INDEX(Coordinates!$B$2:$B$197,MATCH(G826,Coordinates!$J$2:$J$197,0))</f>
        <v>-2.2724750170000001</v>
      </c>
      <c r="AK826" s="289">
        <f>INDEX(Coordinates!$C$2:$C$197,MATCH(G826,Coordinates!$J$2:$J$197,0))</f>
        <v>34.02334501</v>
      </c>
      <c r="AL826" s="289" t="str">
        <f>IF(ISNUMBER(SEARCH("C", 'Dry_Litterbag Placem_Collection'!V167)),"YES","")</f>
        <v/>
      </c>
      <c r="AM826" s="289" t="str">
        <f>IF(ISNUMBER(SEARCH("H", 'Dry_Litterbag Placem_Collection'!V167)),"YES","")</f>
        <v/>
      </c>
      <c r="AN826" s="289" t="str">
        <f>IF(ISNUMBER(SEARCH("R", 'Dry_Litterbag Placem_Collection'!V167)),"YES","")</f>
        <v/>
      </c>
    </row>
    <row r="827" spans="1:40" ht="15" customHeight="1">
      <c r="A827" s="281" t="s">
        <v>2677</v>
      </c>
      <c r="B827" s="282">
        <f>'Dry_Litterbag Placem_Collection'!A168</f>
        <v>166</v>
      </c>
      <c r="C827" s="282" t="str">
        <f>'Dry_Litterbag Placem_Collection'!B168</f>
        <v>Handajega</v>
      </c>
      <c r="D827" s="282" t="s">
        <v>2677</v>
      </c>
      <c r="E827" s="282" t="s">
        <v>2679</v>
      </c>
      <c r="F827" s="282">
        <v>1</v>
      </c>
      <c r="G827" s="283" t="str">
        <f>'Dry_Litterbag Placem_Collection'!C168</f>
        <v>Wet_W1_T6</v>
      </c>
      <c r="H827" s="293" t="s">
        <v>3672</v>
      </c>
      <c r="I827" s="294" t="s">
        <v>298</v>
      </c>
      <c r="J827" s="282" t="str">
        <f>IF(ISBLANK('Dry_Litterbag Placem_Collection'!M168),"","R"&amp;""&amp;'Dry_Litterbag Placem_Collection'!M168)</f>
        <v>R269</v>
      </c>
      <c r="K827" s="286">
        <f>IFERROR(INDEX('Green_rooibos initial weight'!$C$5:$C$1749,MATCH(J827, 'Green_rooibos initial weight'!$A$5:$A$1749,0)),"")</f>
        <v>2.278</v>
      </c>
      <c r="L827" s="286">
        <f t="shared" si="49"/>
        <v>2.0282</v>
      </c>
      <c r="M827" s="291"/>
      <c r="N827" s="291"/>
      <c r="O827" s="286">
        <f>IF(IFERROR(INDEX('Both teabags AfterDry'!$D$3:$D$900,MATCH(J827,'Both teabags AfterDry'!$A$3:$A$900,0)),"")="","",(IFERROR(INDEX('Both teabags AfterDry'!$D$3:$D$900,MATCH(J827,'Both teabags AfterDry'!$A$3:$A$900,0)),"")))</f>
        <v>1.8042</v>
      </c>
      <c r="P827" s="286">
        <f t="shared" si="50"/>
        <v>1.6536</v>
      </c>
      <c r="Q827" s="291"/>
      <c r="R827" s="291"/>
      <c r="S827" s="287">
        <f>'Dry_Litterbag Placem_Collection'!E168</f>
        <v>42940</v>
      </c>
      <c r="T827" s="287">
        <f>IF('Dry_Litterbag Placem_Collection'!G168="","",'Dry_Litterbag Placem_Collection'!G168)</f>
        <v>43009</v>
      </c>
      <c r="U827" s="288">
        <f t="shared" si="48"/>
        <v>69</v>
      </c>
      <c r="V827" s="286">
        <f t="shared" si="51"/>
        <v>0.37460000000000004</v>
      </c>
      <c r="W827" s="286"/>
      <c r="X827" s="289">
        <f>IFERROR(INDEX(Rainfall_Dry!$O$2:$O$217,MATCH(B827, Rainfall_Dry!$A$2:$A$217,0)),"")</f>
        <v>162.634207253</v>
      </c>
      <c r="Y827" s="270">
        <v>21.96</v>
      </c>
      <c r="Z827" s="270">
        <v>4.9199999999999982</v>
      </c>
      <c r="AA827" s="270">
        <v>73.12</v>
      </c>
      <c r="AB827" s="271" t="s">
        <v>2688</v>
      </c>
      <c r="AC827" s="270">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IFERROR(AVERAGE('Dry_Litterbag Placem_Collection'!O168,'Dry_Litterbag Placem_Collection'!R168),"")</f>
        <v>5.15</v>
      </c>
      <c r="AI827" s="290">
        <f>IFERROR(AVERAGE('Dry_Litterbag Placem_Collection'!N168,'Dry_Litterbag Placem_Collection'!Q168),"")</f>
        <v>33.25</v>
      </c>
      <c r="AJ827" s="289">
        <f>INDEX(Coordinates!$B$2:$B$197,MATCH(G827,Coordinates!$J$2:$J$197,0))</f>
        <v>-2.2725490289999999</v>
      </c>
      <c r="AK827" s="289">
        <f>INDEX(Coordinates!$C$2:$C$197,MATCH(G827,Coordinates!$J$2:$J$197,0))</f>
        <v>34.022886020000001</v>
      </c>
      <c r="AL827" s="289" t="str">
        <f>IF(ISNUMBER(SEARCH("C", 'Dry_Litterbag Placem_Collection'!V168)),"YES","")</f>
        <v/>
      </c>
      <c r="AM827" s="289" t="str">
        <f>IF(ISNUMBER(SEARCH("H", 'Dry_Litterbag Placem_Collection'!V168)),"YES","")</f>
        <v/>
      </c>
      <c r="AN827" s="289" t="str">
        <f>IF(ISNUMBER(SEARCH("R", 'Dry_Litterbag Placem_Collection'!V168)),"YES","")</f>
        <v/>
      </c>
    </row>
    <row r="828" spans="1:40" ht="15" customHeight="1">
      <c r="A828" s="281" t="s">
        <v>2677</v>
      </c>
      <c r="B828" s="282">
        <f>'Dry_Litterbag Placem_Collection'!A169</f>
        <v>167</v>
      </c>
      <c r="C828" s="282" t="str">
        <f>'Dry_Litterbag Placem_Collection'!B169</f>
        <v>Handajega</v>
      </c>
      <c r="D828" s="282" t="s">
        <v>2677</v>
      </c>
      <c r="E828" s="282" t="s">
        <v>2679</v>
      </c>
      <c r="F828" s="282">
        <v>1</v>
      </c>
      <c r="G828" s="283" t="str">
        <f>'Dry_Litterbag Placem_Collection'!C169</f>
        <v>Wet_W1_T7</v>
      </c>
      <c r="H828" s="293" t="s">
        <v>3672</v>
      </c>
      <c r="I828" s="294" t="s">
        <v>298</v>
      </c>
      <c r="J828" s="282" t="str">
        <f>IF(ISBLANK('Dry_Litterbag Placem_Collection'!M169),"","R"&amp;""&amp;'Dry_Litterbag Placem_Collection'!M169)</f>
        <v/>
      </c>
      <c r="K828" s="286" t="str">
        <f>IFERROR(INDEX('Green_rooibos initial weight'!$C$5:$C$1749,MATCH(J828, 'Green_rooibos initial weight'!$A$5:$A$1749,0)),"")</f>
        <v/>
      </c>
      <c r="L828" s="286" t="str">
        <f t="shared" si="49"/>
        <v/>
      </c>
      <c r="M828" s="291"/>
      <c r="N828" s="291"/>
      <c r="O828" s="286" t="str">
        <f>IF(IFERROR(INDEX('Both teabags AfterDry'!$D$3:$D$900,MATCH(J828,'Both teabags AfterDry'!$A$3:$A$900,0)),"")="","",(IFERROR(INDEX('Both teabags AfterDry'!$D$3:$D$900,MATCH(J828,'Both teabags AfterDry'!$A$3:$A$900,0)),"")))</f>
        <v/>
      </c>
      <c r="P828" s="286" t="str">
        <f t="shared" si="50"/>
        <v/>
      </c>
      <c r="Q828" s="291"/>
      <c r="R828" s="291"/>
      <c r="S828" s="287">
        <f>'Dry_Litterbag Placem_Collection'!E169</f>
        <v>0</v>
      </c>
      <c r="T828" s="287" t="str">
        <f>IF('Dry_Litterbag Placem_Collection'!G169="","",'Dry_Litterbag Placem_Collection'!G169)</f>
        <v/>
      </c>
      <c r="U828" s="288" t="str">
        <f t="shared" si="48"/>
        <v/>
      </c>
      <c r="V828" s="286" t="str">
        <f t="shared" si="51"/>
        <v/>
      </c>
      <c r="W828" s="286"/>
      <c r="X828" s="289" t="str">
        <f>IFERROR(INDEX(Rainfall_Dry!$O$2:$O$217,MATCH(B828, Rainfall_Dry!$A$2:$A$217,0)),"")</f>
        <v/>
      </c>
      <c r="Y828" s="270">
        <v>21.96</v>
      </c>
      <c r="Z828" s="270">
        <v>4.9199999999999982</v>
      </c>
      <c r="AA828" s="270">
        <v>73.12</v>
      </c>
      <c r="AB828" s="271" t="s">
        <v>2688</v>
      </c>
      <c r="AC828" s="270">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t="str">
        <f>IFERROR(AVERAGE('Dry_Litterbag Placem_Collection'!O169,'Dry_Litterbag Placem_Collection'!R169),"")</f>
        <v/>
      </c>
      <c r="AI828" s="290" t="str">
        <f>IFERROR(AVERAGE('Dry_Litterbag Placem_Collection'!N169,'Dry_Litterbag Placem_Collection'!Q169),"")</f>
        <v/>
      </c>
      <c r="AJ828" s="289">
        <f>INDEX(Coordinates!$B$2:$B$197,MATCH(G828,Coordinates!$J$2:$J$197,0))</f>
        <v>-2.2729950310000002</v>
      </c>
      <c r="AK828" s="289">
        <f>INDEX(Coordinates!$C$2:$C$197,MATCH(G828,Coordinates!$J$2:$J$197,0))</f>
        <v>34.022923990000002</v>
      </c>
      <c r="AL828" s="289" t="str">
        <f>IF(ISNUMBER(SEARCH("C", 'Dry_Litterbag Placem_Collection'!V169)),"YES","")</f>
        <v/>
      </c>
      <c r="AM828" s="289" t="str">
        <f>IF(ISNUMBER(SEARCH("H", 'Dry_Litterbag Placem_Collection'!V169)),"YES","")</f>
        <v/>
      </c>
      <c r="AN828" s="289" t="str">
        <f>IF(ISNUMBER(SEARCH("R", 'Dry_Litterbag Placem_Collection'!V169)),"YES","")</f>
        <v/>
      </c>
    </row>
    <row r="829" spans="1:40" ht="15" customHeight="1">
      <c r="A829" s="281" t="s">
        <v>2677</v>
      </c>
      <c r="B829" s="282">
        <f>'Dry_Litterbag Placem_Collection'!A170</f>
        <v>168</v>
      </c>
      <c r="C829" s="282" t="str">
        <f>'Dry_Litterbag Placem_Collection'!B170</f>
        <v>Handajega</v>
      </c>
      <c r="D829" s="282" t="s">
        <v>2677</v>
      </c>
      <c r="E829" s="282" t="s">
        <v>2679</v>
      </c>
      <c r="F829" s="282">
        <v>1</v>
      </c>
      <c r="G829" s="283" t="str">
        <f>'Dry_Litterbag Placem_Collection'!C170</f>
        <v>Wet_W1_T8</v>
      </c>
      <c r="H829" s="293" t="s">
        <v>3672</v>
      </c>
      <c r="I829" s="294" t="s">
        <v>298</v>
      </c>
      <c r="J829" s="282" t="str">
        <f>IF(ISBLANK('Dry_Litterbag Placem_Collection'!M170),"","R"&amp;""&amp;'Dry_Litterbag Placem_Collection'!M170)</f>
        <v>R413</v>
      </c>
      <c r="K829" s="286">
        <f>IFERROR(INDEX('Green_rooibos initial weight'!$C$5:$C$1749,MATCH(J829, 'Green_rooibos initial weight'!$A$5:$A$1749,0)),"")</f>
        <v>2.214</v>
      </c>
      <c r="L829" s="286">
        <f t="shared" si="49"/>
        <v>1.9641999999999999</v>
      </c>
      <c r="M829" s="291"/>
      <c r="N829" s="291"/>
      <c r="O829" s="286" t="str">
        <f>IF(IFERROR(INDEX('Both teabags AfterDry'!$D$3:$D$900,MATCH(J829,'Both teabags AfterDry'!$A$3:$A$900,0)),"")="","",(IFERROR(INDEX('Both teabags AfterDry'!$D$3:$D$900,MATCH(J829,'Both teabags AfterDry'!$A$3:$A$900,0)),"")))</f>
        <v/>
      </c>
      <c r="P829" s="286" t="str">
        <f t="shared" si="50"/>
        <v/>
      </c>
      <c r="Q829" s="291"/>
      <c r="R829" s="291"/>
      <c r="S829" s="287">
        <f>'Dry_Litterbag Placem_Collection'!E170</f>
        <v>42940</v>
      </c>
      <c r="T829" s="287">
        <f>IF('Dry_Litterbag Placem_Collection'!G170="","",'Dry_Litterbag Placem_Collection'!G170)</f>
        <v>43009</v>
      </c>
      <c r="U829" s="288">
        <f t="shared" si="48"/>
        <v>69</v>
      </c>
      <c r="V829" s="286" t="str">
        <f t="shared" si="51"/>
        <v/>
      </c>
      <c r="W829" s="286"/>
      <c r="X829" s="289">
        <f>IFERROR(INDEX(Rainfall_Dry!$O$2:$O$217,MATCH(B829, Rainfall_Dry!$A$2:$A$217,0)),"")</f>
        <v>162.634207253</v>
      </c>
      <c r="Y829" s="270">
        <v>21.96</v>
      </c>
      <c r="Z829" s="270">
        <v>4.9199999999999982</v>
      </c>
      <c r="AA829" s="270">
        <v>73.12</v>
      </c>
      <c r="AB829" s="271" t="s">
        <v>2688</v>
      </c>
      <c r="AC829" s="270">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IFERROR(AVERAGE('Dry_Litterbag Placem_Collection'!O170,'Dry_Litterbag Placem_Collection'!R170),"")</f>
        <v>4.0999999999999996</v>
      </c>
      <c r="AI829" s="290">
        <f>IFERROR(AVERAGE('Dry_Litterbag Placem_Collection'!N170,'Dry_Litterbag Placem_Collection'!Q170),"")</f>
        <v>30.15</v>
      </c>
      <c r="AJ829" s="289">
        <f>INDEX(Coordinates!$B$2:$B$197,MATCH(G829,Coordinates!$J$2:$J$197,0))</f>
        <v>-2.2729129719999999</v>
      </c>
      <c r="AK829" s="289">
        <f>INDEX(Coordinates!$C$2:$C$197,MATCH(G829,Coordinates!$J$2:$J$197,0))</f>
        <v>34.023350039999997</v>
      </c>
      <c r="AL829" s="289" t="str">
        <f>IF(ISNUMBER(SEARCH("C", 'Dry_Litterbag Placem_Collection'!V170)),"YES","")</f>
        <v/>
      </c>
      <c r="AM829" s="289" t="str">
        <f>IF(ISNUMBER(SEARCH("H", 'Dry_Litterbag Placem_Collection'!V170)),"YES","")</f>
        <v/>
      </c>
      <c r="AN829" s="289" t="str">
        <f>IF(ISNUMBER(SEARCH("R", 'Dry_Litterbag Placem_Collection'!V170)),"YES","")</f>
        <v>YES</v>
      </c>
    </row>
    <row r="830" spans="1:40" ht="15" customHeight="1">
      <c r="A830" s="281" t="s">
        <v>2677</v>
      </c>
      <c r="B830" s="282">
        <f>'Dry_Litterbag Placem_Collection'!A171</f>
        <v>169</v>
      </c>
      <c r="C830" s="282" t="str">
        <f>'Dry_Litterbag Placem_Collection'!B171</f>
        <v>Handajega</v>
      </c>
      <c r="D830" s="282" t="s">
        <v>2677</v>
      </c>
      <c r="E830" s="282" t="s">
        <v>2679</v>
      </c>
      <c r="F830" s="282">
        <v>2</v>
      </c>
      <c r="G830" s="283" t="str">
        <f>'Dry_Litterbag Placem_Collection'!C171</f>
        <v>Wet_W2_T1</v>
      </c>
      <c r="H830" s="293" t="s">
        <v>3672</v>
      </c>
      <c r="I830" s="294" t="s">
        <v>298</v>
      </c>
      <c r="J830" s="282" t="str">
        <f>IF(ISBLANK('Dry_Litterbag Placem_Collection'!M171),"","R"&amp;""&amp;'Dry_Litterbag Placem_Collection'!M171)</f>
        <v>R80</v>
      </c>
      <c r="K830" s="286">
        <f>IFERROR(INDEX('Green_rooibos initial weight'!$C$5:$C$1749,MATCH(J830, 'Green_rooibos initial weight'!$A$5:$A$1749,0)),"")</f>
        <v>2.177</v>
      </c>
      <c r="L830" s="286">
        <f t="shared" si="49"/>
        <v>1.9272</v>
      </c>
      <c r="M830" s="291"/>
      <c r="N830" s="291"/>
      <c r="O830" s="286">
        <f>IF(IFERROR(INDEX('Both teabags AfterDry'!$D$3:$D$900,MATCH(J830,'Both teabags AfterDry'!$A$3:$A$900,0)),"")="","",(IFERROR(INDEX('Both teabags AfterDry'!$D$3:$D$900,MATCH(J830,'Both teabags AfterDry'!$A$3:$A$900,0)),"")))</f>
        <v>1.8815999999999999</v>
      </c>
      <c r="P830" s="286">
        <f t="shared" si="50"/>
        <v>1.7309999999999999</v>
      </c>
      <c r="Q830" s="291"/>
      <c r="R830" s="291"/>
      <c r="S830" s="287">
        <f>'Dry_Litterbag Placem_Collection'!E171</f>
        <v>42940</v>
      </c>
      <c r="T830" s="287">
        <f>IF('Dry_Litterbag Placem_Collection'!G171="","",'Dry_Litterbag Placem_Collection'!G171)</f>
        <v>43009</v>
      </c>
      <c r="U830" s="288">
        <f t="shared" si="48"/>
        <v>69</v>
      </c>
      <c r="V830" s="286">
        <f t="shared" si="51"/>
        <v>0.19620000000000015</v>
      </c>
      <c r="W830" s="286"/>
      <c r="X830" s="289">
        <f>IFERROR(INDEX(Rainfall_Dry!$O$2:$O$217,MATCH(B830, Rainfall_Dry!$A$2:$A$217,0)),"")</f>
        <v>162.634207253</v>
      </c>
      <c r="Y830" s="270">
        <v>23.96</v>
      </c>
      <c r="Z830" s="270">
        <v>4.9199999999999982</v>
      </c>
      <c r="AA830" s="270">
        <v>71.12</v>
      </c>
      <c r="AB830" s="271" t="s">
        <v>2688</v>
      </c>
      <c r="AC830" s="270">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IFERROR(AVERAGE('Dry_Litterbag Placem_Collection'!O171,'Dry_Litterbag Placem_Collection'!R171),"")</f>
        <v>6.65</v>
      </c>
      <c r="AI830" s="290">
        <f>IFERROR(AVERAGE('Dry_Litterbag Placem_Collection'!N171,'Dry_Litterbag Placem_Collection'!Q171),"")</f>
        <v>35.049999999999997</v>
      </c>
      <c r="AJ830" s="289">
        <f>INDEX(Coordinates!$B$2:$B$197,MATCH(G830,Coordinates!$J$2:$J$197,0))</f>
        <v>-2.2784290180000002</v>
      </c>
      <c r="AK830" s="289">
        <f>INDEX(Coordinates!$C$2:$C$197,MATCH(G830,Coordinates!$J$2:$J$197,0))</f>
        <v>34.024240030000001</v>
      </c>
      <c r="AL830" s="289" t="str">
        <f>IF(ISNUMBER(SEARCH("C", 'Dry_Litterbag Placem_Collection'!V171)),"YES","")</f>
        <v/>
      </c>
      <c r="AM830" s="289" t="str">
        <f>IF(ISNUMBER(SEARCH("H", 'Dry_Litterbag Placem_Collection'!V171)),"YES","")</f>
        <v/>
      </c>
      <c r="AN830" s="289" t="str">
        <f>IF(ISNUMBER(SEARCH("R", 'Dry_Litterbag Placem_Collection'!V171)),"YES","")</f>
        <v>YES</v>
      </c>
    </row>
    <row r="831" spans="1:40" ht="15" customHeight="1">
      <c r="A831" s="281" t="s">
        <v>2677</v>
      </c>
      <c r="B831" s="282">
        <f>'Dry_Litterbag Placem_Collection'!A172</f>
        <v>170</v>
      </c>
      <c r="C831" s="282" t="str">
        <f>'Dry_Litterbag Placem_Collection'!B172</f>
        <v>Handajega</v>
      </c>
      <c r="D831" s="282" t="s">
        <v>2677</v>
      </c>
      <c r="E831" s="282" t="s">
        <v>2679</v>
      </c>
      <c r="F831" s="282">
        <v>2</v>
      </c>
      <c r="G831" s="283" t="str">
        <f>'Dry_Litterbag Placem_Collection'!C172</f>
        <v>Wet_W2_T2</v>
      </c>
      <c r="H831" s="293" t="s">
        <v>3672</v>
      </c>
      <c r="I831" s="294" t="s">
        <v>298</v>
      </c>
      <c r="J831" s="282" t="str">
        <f>IF(ISBLANK('Dry_Litterbag Placem_Collection'!M172),"","R"&amp;""&amp;'Dry_Litterbag Placem_Collection'!M172)</f>
        <v>R208</v>
      </c>
      <c r="K831" s="286">
        <f>IFERROR(INDEX('Green_rooibos initial weight'!$C$5:$C$1749,MATCH(J831, 'Green_rooibos initial weight'!$A$5:$A$1749,0)),"")</f>
        <v>2.2250000000000001</v>
      </c>
      <c r="L831" s="286">
        <f t="shared" si="49"/>
        <v>1.9752000000000001</v>
      </c>
      <c r="M831" s="291"/>
      <c r="N831" s="291"/>
      <c r="O831" s="286">
        <f>IF(IFERROR(INDEX('Both teabags AfterDry'!$D$3:$D$900,MATCH(J831,'Both teabags AfterDry'!$A$3:$A$900,0)),"")="","",(IFERROR(INDEX('Both teabags AfterDry'!$D$3:$D$900,MATCH(J831,'Both teabags AfterDry'!$A$3:$A$900,0)),"")))</f>
        <v>1.8463000000000001</v>
      </c>
      <c r="P831" s="286">
        <f t="shared" si="50"/>
        <v>1.6957</v>
      </c>
      <c r="Q831" s="291"/>
      <c r="R831" s="291"/>
      <c r="S831" s="287">
        <f>'Dry_Litterbag Placem_Collection'!E172</f>
        <v>42940</v>
      </c>
      <c r="T831" s="287">
        <f>IF('Dry_Litterbag Placem_Collection'!G172="","",'Dry_Litterbag Placem_Collection'!G172)</f>
        <v>43009</v>
      </c>
      <c r="U831" s="288">
        <f t="shared" si="48"/>
        <v>69</v>
      </c>
      <c r="V831" s="286">
        <f t="shared" si="51"/>
        <v>0.27950000000000008</v>
      </c>
      <c r="W831" s="286"/>
      <c r="X831" s="289">
        <f>IFERROR(INDEX(Rainfall_Dry!$O$2:$O$217,MATCH(B831, Rainfall_Dry!$A$2:$A$217,0)),"")</f>
        <v>162.634207253</v>
      </c>
      <c r="Y831" s="270">
        <v>23.96</v>
      </c>
      <c r="Z831" s="270">
        <v>4.9199999999999982</v>
      </c>
      <c r="AA831" s="270">
        <v>71.12</v>
      </c>
      <c r="AB831" s="271" t="s">
        <v>2688</v>
      </c>
      <c r="AC831" s="270">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IFERROR(AVERAGE('Dry_Litterbag Placem_Collection'!O172,'Dry_Litterbag Placem_Collection'!R172),"")</f>
        <v>6.1</v>
      </c>
      <c r="AI831" s="290">
        <f>IFERROR(AVERAGE('Dry_Litterbag Placem_Collection'!N172,'Dry_Litterbag Placem_Collection'!Q172),"")</f>
        <v>33.950000000000003</v>
      </c>
      <c r="AJ831" s="289">
        <f>INDEX(Coordinates!$B$2:$B$197,MATCH(G831,Coordinates!$J$2:$J$197,0))</f>
        <v>-2.2784629650000001</v>
      </c>
      <c r="AK831" s="289">
        <f>INDEX(Coordinates!$C$2:$C$197,MATCH(G831,Coordinates!$J$2:$J$197,0))</f>
        <v>34.024177999999999</v>
      </c>
      <c r="AL831" s="289" t="str">
        <f>IF(ISNUMBER(SEARCH("C", 'Dry_Litterbag Placem_Collection'!V172)),"YES","")</f>
        <v/>
      </c>
      <c r="AM831" s="289" t="str">
        <f>IF(ISNUMBER(SEARCH("H", 'Dry_Litterbag Placem_Collection'!V172)),"YES","")</f>
        <v/>
      </c>
      <c r="AN831" s="289" t="str">
        <f>IF(ISNUMBER(SEARCH("R", 'Dry_Litterbag Placem_Collection'!V172)),"YES","")</f>
        <v/>
      </c>
    </row>
    <row r="832" spans="1:40" ht="15" customHeight="1">
      <c r="A832" s="281" t="s">
        <v>2677</v>
      </c>
      <c r="B832" s="282">
        <f>'Dry_Litterbag Placem_Collection'!A173</f>
        <v>171</v>
      </c>
      <c r="C832" s="282" t="str">
        <f>'Dry_Litterbag Placem_Collection'!B173</f>
        <v>Handajega</v>
      </c>
      <c r="D832" s="282" t="s">
        <v>2677</v>
      </c>
      <c r="E832" s="282" t="s">
        <v>2679</v>
      </c>
      <c r="F832" s="282">
        <v>2</v>
      </c>
      <c r="G832" s="283" t="str">
        <f>'Dry_Litterbag Placem_Collection'!C173</f>
        <v>Wet_W2_T3</v>
      </c>
      <c r="H832" s="293" t="s">
        <v>3672</v>
      </c>
      <c r="I832" s="294" t="s">
        <v>298</v>
      </c>
      <c r="J832" s="282" t="str">
        <f>IF(ISBLANK('Dry_Litterbag Placem_Collection'!M173),"","R"&amp;""&amp;'Dry_Litterbag Placem_Collection'!M173)</f>
        <v>R633</v>
      </c>
      <c r="K832" s="286">
        <f>IFERROR(INDEX('Green_rooibos initial weight'!$C$5:$C$1749,MATCH(J832, 'Green_rooibos initial weight'!$A$5:$A$1749,0)),"")</f>
        <v>2.0760000000000001</v>
      </c>
      <c r="L832" s="286">
        <f t="shared" si="49"/>
        <v>1.8262</v>
      </c>
      <c r="M832" s="291"/>
      <c r="N832" s="291"/>
      <c r="O832" s="286">
        <f>IF(IFERROR(INDEX('Both teabags AfterDry'!$D$3:$D$900,MATCH(J832,'Both teabags AfterDry'!$A$3:$A$900,0)),"")="","",(IFERROR(INDEX('Both teabags AfterDry'!$D$3:$D$900,MATCH(J832,'Both teabags AfterDry'!$A$3:$A$900,0)),"")))</f>
        <v>1.6096999999999999</v>
      </c>
      <c r="P832" s="286">
        <f t="shared" si="50"/>
        <v>1.4590999999999998</v>
      </c>
      <c r="Q832" s="291"/>
      <c r="R832" s="291"/>
      <c r="S832" s="287">
        <f>'Dry_Litterbag Placem_Collection'!E173</f>
        <v>42940</v>
      </c>
      <c r="T832" s="287">
        <f>IF('Dry_Litterbag Placem_Collection'!G173="","",'Dry_Litterbag Placem_Collection'!G173)</f>
        <v>43009</v>
      </c>
      <c r="U832" s="288">
        <f t="shared" si="48"/>
        <v>69</v>
      </c>
      <c r="V832" s="286">
        <f t="shared" si="51"/>
        <v>0.3671000000000002</v>
      </c>
      <c r="W832" s="286"/>
      <c r="X832" s="289">
        <f>IFERROR(INDEX(Rainfall_Dry!$O$2:$O$217,MATCH(B832, Rainfall_Dry!$A$2:$A$217,0)),"")</f>
        <v>162.634207253</v>
      </c>
      <c r="Y832" s="270">
        <v>23.96</v>
      </c>
      <c r="Z832" s="270">
        <v>4.9199999999999982</v>
      </c>
      <c r="AA832" s="270">
        <v>71.12</v>
      </c>
      <c r="AB832" s="271" t="s">
        <v>2688</v>
      </c>
      <c r="AC832" s="270">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IFERROR(AVERAGE('Dry_Litterbag Placem_Collection'!O173,'Dry_Litterbag Placem_Collection'!R173),"")</f>
        <v>5.6</v>
      </c>
      <c r="AI832" s="290">
        <f>IFERROR(AVERAGE('Dry_Litterbag Placem_Collection'!N173,'Dry_Litterbag Placem_Collection'!Q173),"")</f>
        <v>33</v>
      </c>
      <c r="AJ832" s="289">
        <f>INDEX(Coordinates!$B$2:$B$197,MATCH(G832,Coordinates!$J$2:$J$197,0))</f>
        <v>-2.2785389889999998</v>
      </c>
      <c r="AK832" s="289">
        <f>INDEX(Coordinates!$C$2:$C$197,MATCH(G832,Coordinates!$J$2:$J$197,0))</f>
        <v>34.024371039999998</v>
      </c>
      <c r="AL832" s="289" t="str">
        <f>IF(ISNUMBER(SEARCH("C", 'Dry_Litterbag Placem_Collection'!V173)),"YES","")</f>
        <v/>
      </c>
      <c r="AM832" s="289" t="str">
        <f>IF(ISNUMBER(SEARCH("H", 'Dry_Litterbag Placem_Collection'!V173)),"YES","")</f>
        <v/>
      </c>
      <c r="AN832" s="289" t="str">
        <f>IF(ISNUMBER(SEARCH("R", 'Dry_Litterbag Placem_Collection'!V173)),"YES","")</f>
        <v/>
      </c>
    </row>
    <row r="833" spans="1:40" ht="15" customHeight="1">
      <c r="A833" s="281" t="s">
        <v>2677</v>
      </c>
      <c r="B833" s="282">
        <f>'Dry_Litterbag Placem_Collection'!A174</f>
        <v>172</v>
      </c>
      <c r="C833" s="282" t="str">
        <f>'Dry_Litterbag Placem_Collection'!B174</f>
        <v>Handajega</v>
      </c>
      <c r="D833" s="282" t="s">
        <v>2677</v>
      </c>
      <c r="E833" s="282" t="s">
        <v>2679</v>
      </c>
      <c r="F833" s="282">
        <v>2</v>
      </c>
      <c r="G833" s="283" t="str">
        <f>'Dry_Litterbag Placem_Collection'!C174</f>
        <v>Wet_W2_T4</v>
      </c>
      <c r="H833" s="293" t="s">
        <v>3672</v>
      </c>
      <c r="I833" s="294" t="s">
        <v>298</v>
      </c>
      <c r="J833" s="282" t="str">
        <f>IF(ISBLANK('Dry_Litterbag Placem_Collection'!M174),"","R"&amp;""&amp;'Dry_Litterbag Placem_Collection'!M174)</f>
        <v/>
      </c>
      <c r="K833" s="286" t="str">
        <f>IFERROR(INDEX('Green_rooibos initial weight'!$C$5:$C$1749,MATCH(J833, 'Green_rooibos initial weight'!$A$5:$A$1749,0)),"")</f>
        <v/>
      </c>
      <c r="L833" s="286" t="str">
        <f t="shared" si="49"/>
        <v/>
      </c>
      <c r="M833" s="291"/>
      <c r="N833" s="291"/>
      <c r="O833" s="286" t="str">
        <f>IF(IFERROR(INDEX('Both teabags AfterDry'!$D$3:$D$900,MATCH(J833,'Both teabags AfterDry'!$A$3:$A$900,0)),"")="","",(IFERROR(INDEX('Both teabags AfterDry'!$D$3:$D$900,MATCH(J833,'Both teabags AfterDry'!$A$3:$A$900,0)),"")))</f>
        <v/>
      </c>
      <c r="P833" s="286" t="str">
        <f t="shared" si="50"/>
        <v/>
      </c>
      <c r="Q833" s="291"/>
      <c r="R833" s="291"/>
      <c r="S833" s="287">
        <f>'Dry_Litterbag Placem_Collection'!E174</f>
        <v>0</v>
      </c>
      <c r="T833" s="287" t="str">
        <f>IF('Dry_Litterbag Placem_Collection'!G174="","",'Dry_Litterbag Placem_Collection'!G174)</f>
        <v/>
      </c>
      <c r="U833" s="288" t="str">
        <f t="shared" si="48"/>
        <v/>
      </c>
      <c r="V833" s="286" t="str">
        <f t="shared" si="51"/>
        <v/>
      </c>
      <c r="W833" s="286"/>
      <c r="X833" s="289" t="str">
        <f>IFERROR(INDEX(Rainfall_Dry!$O$2:$O$217,MATCH(B833, Rainfall_Dry!$A$2:$A$217,0)),"")</f>
        <v/>
      </c>
      <c r="Y833" s="270">
        <v>23.96</v>
      </c>
      <c r="Z833" s="270">
        <v>4.9199999999999982</v>
      </c>
      <c r="AA833" s="270">
        <v>71.12</v>
      </c>
      <c r="AB833" s="271" t="s">
        <v>2688</v>
      </c>
      <c r="AC833" s="270">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t="str">
        <f>IFERROR(AVERAGE('Dry_Litterbag Placem_Collection'!O174,'Dry_Litterbag Placem_Collection'!R174),"")</f>
        <v/>
      </c>
      <c r="AI833" s="290" t="str">
        <f>IFERROR(AVERAGE('Dry_Litterbag Placem_Collection'!N174,'Dry_Litterbag Placem_Collection'!Q174),"")</f>
        <v/>
      </c>
      <c r="AJ833" s="289">
        <f>INDEX(Coordinates!$B$2:$B$197,MATCH(G833,Coordinates!$J$2:$J$197,0))</f>
        <v>-2.2781410160000002</v>
      </c>
      <c r="AK833" s="289">
        <f>INDEX(Coordinates!$C$2:$C$197,MATCH(G833,Coordinates!$J$2:$J$197,0))</f>
        <v>34.024136009999999</v>
      </c>
      <c r="AL833" s="289" t="str">
        <f>IF(ISNUMBER(SEARCH("C", 'Dry_Litterbag Placem_Collection'!V174)),"YES","")</f>
        <v/>
      </c>
      <c r="AM833" s="289" t="str">
        <f>IF(ISNUMBER(SEARCH("H", 'Dry_Litterbag Placem_Collection'!V174)),"YES","")</f>
        <v/>
      </c>
      <c r="AN833" s="289" t="str">
        <f>IF(ISNUMBER(SEARCH("R", 'Dry_Litterbag Placem_Collection'!V174)),"YES","")</f>
        <v/>
      </c>
    </row>
    <row r="834" spans="1:40" ht="15" customHeight="1">
      <c r="A834" s="281" t="s">
        <v>2677</v>
      </c>
      <c r="B834" s="282">
        <f>'Dry_Litterbag Placem_Collection'!A175</f>
        <v>173</v>
      </c>
      <c r="C834" s="282" t="str">
        <f>'Dry_Litterbag Placem_Collection'!B175</f>
        <v>Handajega</v>
      </c>
      <c r="D834" s="282" t="s">
        <v>2677</v>
      </c>
      <c r="E834" s="282" t="s">
        <v>2679</v>
      </c>
      <c r="F834" s="282">
        <v>2</v>
      </c>
      <c r="G834" s="283" t="str">
        <f>'Dry_Litterbag Placem_Collection'!C175</f>
        <v>Wet_W2_T5</v>
      </c>
      <c r="H834" s="293" t="s">
        <v>3672</v>
      </c>
      <c r="I834" s="294" t="s">
        <v>298</v>
      </c>
      <c r="J834" s="282" t="str">
        <f>IF(ISBLANK('Dry_Litterbag Placem_Collection'!M175),"","R"&amp;""&amp;'Dry_Litterbag Placem_Collection'!M175)</f>
        <v>R473</v>
      </c>
      <c r="K834" s="286">
        <f>IFERROR(INDEX('Green_rooibos initial weight'!$C$5:$C$1749,MATCH(J834, 'Green_rooibos initial weight'!$A$5:$A$1749,0)),"")</f>
        <v>2.302</v>
      </c>
      <c r="L834" s="286">
        <f t="shared" si="49"/>
        <v>2.0522</v>
      </c>
      <c r="M834" s="291"/>
      <c r="N834" s="291"/>
      <c r="O834" s="286" t="str">
        <f>IF(IFERROR(INDEX('Both teabags AfterDry'!$D$3:$D$900,MATCH(J834,'Both teabags AfterDry'!$A$3:$A$900,0)),"")="","",(IFERROR(INDEX('Both teabags AfterDry'!$D$3:$D$900,MATCH(J834,'Both teabags AfterDry'!$A$3:$A$900,0)),"")))</f>
        <v/>
      </c>
      <c r="P834" s="286" t="str">
        <f t="shared" si="50"/>
        <v/>
      </c>
      <c r="Q834" s="291"/>
      <c r="R834" s="291"/>
      <c r="S834" s="287">
        <f>'Dry_Litterbag Placem_Collection'!E175</f>
        <v>42940</v>
      </c>
      <c r="T834" s="287">
        <f>IF('Dry_Litterbag Placem_Collection'!G175="","",'Dry_Litterbag Placem_Collection'!G175)</f>
        <v>43009</v>
      </c>
      <c r="U834" s="288">
        <f t="shared" ref="U834:U881" si="52">IFERROR(T834-S834,"")</f>
        <v>69</v>
      </c>
      <c r="V834" s="286" t="str">
        <f t="shared" si="51"/>
        <v/>
      </c>
      <c r="W834" s="286"/>
      <c r="X834" s="289">
        <f>IFERROR(INDEX(Rainfall_Dry!$O$2:$O$217,MATCH(B834, Rainfall_Dry!$A$2:$A$217,0)),"")</f>
        <v>162.634207253</v>
      </c>
      <c r="Y834" s="270">
        <v>23.96</v>
      </c>
      <c r="Z834" s="270">
        <v>4.9199999999999982</v>
      </c>
      <c r="AA834" s="270">
        <v>71.12</v>
      </c>
      <c r="AB834" s="271" t="s">
        <v>2688</v>
      </c>
      <c r="AC834" s="270">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IFERROR(AVERAGE('Dry_Litterbag Placem_Collection'!O175,'Dry_Litterbag Placem_Collection'!R175),"")</f>
        <v>6.3</v>
      </c>
      <c r="AI834" s="290">
        <f>IFERROR(AVERAGE('Dry_Litterbag Placem_Collection'!N175,'Dry_Litterbag Placem_Collection'!Q175),"")</f>
        <v>34.049999999999997</v>
      </c>
      <c r="AJ834" s="289">
        <f>INDEX(Coordinates!$B$2:$B$197,MATCH(G834,Coordinates!$J$2:$J$197,0))</f>
        <v>-2.27856799</v>
      </c>
      <c r="AK834" s="289">
        <f>INDEX(Coordinates!$C$2:$C$197,MATCH(G834,Coordinates!$J$2:$J$197,0))</f>
        <v>34.023969970000003</v>
      </c>
      <c r="AL834" s="289" t="str">
        <f>IF(ISNUMBER(SEARCH("C", 'Dry_Litterbag Placem_Collection'!V175)),"YES","")</f>
        <v/>
      </c>
      <c r="AM834" s="289" t="str">
        <f>IF(ISNUMBER(SEARCH("H", 'Dry_Litterbag Placem_Collection'!V175)),"YES","")</f>
        <v/>
      </c>
      <c r="AN834" s="289" t="str">
        <f>IF(ISNUMBER(SEARCH("R", 'Dry_Litterbag Placem_Collection'!V175)),"YES","")</f>
        <v/>
      </c>
    </row>
    <row r="835" spans="1:40" ht="15" customHeight="1">
      <c r="A835" s="281" t="s">
        <v>2677</v>
      </c>
      <c r="B835" s="282">
        <f>'Dry_Litterbag Placem_Collection'!A176</f>
        <v>174</v>
      </c>
      <c r="C835" s="282" t="str">
        <f>'Dry_Litterbag Placem_Collection'!B176</f>
        <v>Handajega</v>
      </c>
      <c r="D835" s="282" t="s">
        <v>2677</v>
      </c>
      <c r="E835" s="282" t="s">
        <v>2679</v>
      </c>
      <c r="F835" s="282">
        <v>2</v>
      </c>
      <c r="G835" s="283" t="str">
        <f>'Dry_Litterbag Placem_Collection'!C176</f>
        <v>Wet_W2_T6</v>
      </c>
      <c r="H835" s="293" t="s">
        <v>3672</v>
      </c>
      <c r="I835" s="294" t="s">
        <v>298</v>
      </c>
      <c r="J835" s="282" t="str">
        <f>IF(ISBLANK('Dry_Litterbag Placem_Collection'!M176),"","R"&amp;""&amp;'Dry_Litterbag Placem_Collection'!M176)</f>
        <v>R702</v>
      </c>
      <c r="K835" s="286">
        <f>IFERROR(INDEX('Green_rooibos initial weight'!$C$5:$C$1749,MATCH(J835, 'Green_rooibos initial weight'!$A$5:$A$1749,0)),"")</f>
        <v>2.2010000000000001</v>
      </c>
      <c r="L835" s="286">
        <f t="shared" ref="L835:L881" si="53">IFERROR(K835-($BG$7+$BG$8),"")</f>
        <v>1.9512</v>
      </c>
      <c r="M835" s="291"/>
      <c r="N835" s="291"/>
      <c r="O835" s="286">
        <f>IF(IFERROR(INDEX('Both teabags AfterDry'!$D$3:$D$900,MATCH(J835,'Both teabags AfterDry'!$A$3:$A$900,0)),"")="","",(IFERROR(INDEX('Both teabags AfterDry'!$D$3:$D$900,MATCH(J835,'Both teabags AfterDry'!$A$3:$A$900,0)),"")))</f>
        <v>1.7047000000000001</v>
      </c>
      <c r="P835" s="286">
        <f t="shared" ref="P835:P881" si="54">IFERROR(IF(O835&gt;0,O835-($BG$7),""),"")</f>
        <v>1.5541</v>
      </c>
      <c r="Q835" s="291"/>
      <c r="R835" s="291"/>
      <c r="S835" s="287">
        <f>'Dry_Litterbag Placem_Collection'!E176</f>
        <v>42940</v>
      </c>
      <c r="T835" s="287">
        <f>IF('Dry_Litterbag Placem_Collection'!G176="","",'Dry_Litterbag Placem_Collection'!G176)</f>
        <v>43009</v>
      </c>
      <c r="U835" s="288">
        <f t="shared" si="52"/>
        <v>69</v>
      </c>
      <c r="V835" s="286">
        <f t="shared" ref="V835:V881" si="55">IFERROR(L835-P835,"")</f>
        <v>0.39710000000000001</v>
      </c>
      <c r="W835" s="286"/>
      <c r="X835" s="289">
        <f>IFERROR(INDEX(Rainfall_Dry!$O$2:$O$217,MATCH(B835, Rainfall_Dry!$A$2:$A$217,0)),"")</f>
        <v>162.634207253</v>
      </c>
      <c r="Y835" s="270">
        <v>23.96</v>
      </c>
      <c r="Z835" s="270">
        <v>4.9199999999999982</v>
      </c>
      <c r="AA835" s="270">
        <v>71.12</v>
      </c>
      <c r="AB835" s="271" t="s">
        <v>2688</v>
      </c>
      <c r="AC835" s="270">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IFERROR(AVERAGE('Dry_Litterbag Placem_Collection'!O176,'Dry_Litterbag Placem_Collection'!R176),"")</f>
        <v>5.9</v>
      </c>
      <c r="AI835" s="290">
        <f>IFERROR(AVERAGE('Dry_Litterbag Placem_Collection'!N176,'Dry_Litterbag Placem_Collection'!Q176),"")</f>
        <v>33.200000000000003</v>
      </c>
      <c r="AJ835" s="289">
        <f>INDEX(Coordinates!$B$2:$B$197,MATCH(G835,Coordinates!$J$2:$J$197,0))</f>
        <v>-2.2786809780000001</v>
      </c>
      <c r="AK835" s="289">
        <f>INDEX(Coordinates!$C$2:$C$197,MATCH(G835,Coordinates!$J$2:$J$197,0))</f>
        <v>34.02434899</v>
      </c>
      <c r="AL835" s="289" t="str">
        <f>IF(ISNUMBER(SEARCH("C", 'Dry_Litterbag Placem_Collection'!V176)),"YES","")</f>
        <v/>
      </c>
      <c r="AM835" s="289" t="str">
        <f>IF(ISNUMBER(SEARCH("H", 'Dry_Litterbag Placem_Collection'!V176)),"YES","")</f>
        <v/>
      </c>
      <c r="AN835" s="289" t="str">
        <f>IF(ISNUMBER(SEARCH("R", 'Dry_Litterbag Placem_Collection'!V176)),"YES","")</f>
        <v/>
      </c>
    </row>
    <row r="836" spans="1:40" ht="15" customHeight="1">
      <c r="A836" s="281" t="s">
        <v>2677</v>
      </c>
      <c r="B836" s="282">
        <f>'Dry_Litterbag Placem_Collection'!A177</f>
        <v>175</v>
      </c>
      <c r="C836" s="282" t="str">
        <f>'Dry_Litterbag Placem_Collection'!B177</f>
        <v>Handajega</v>
      </c>
      <c r="D836" s="282" t="s">
        <v>2677</v>
      </c>
      <c r="E836" s="282" t="s">
        <v>2679</v>
      </c>
      <c r="F836" s="282">
        <v>2</v>
      </c>
      <c r="G836" s="283" t="str">
        <f>'Dry_Litterbag Placem_Collection'!C177</f>
        <v>Wet_W2_T7</v>
      </c>
      <c r="H836" s="293" t="s">
        <v>3672</v>
      </c>
      <c r="I836" s="294" t="s">
        <v>298</v>
      </c>
      <c r="J836" s="282" t="str">
        <f>IF(ISBLANK('Dry_Litterbag Placem_Collection'!M177),"","R"&amp;""&amp;'Dry_Litterbag Placem_Collection'!M177)</f>
        <v>R175</v>
      </c>
      <c r="K836" s="286">
        <f>IFERROR(INDEX('Green_rooibos initial weight'!$C$5:$C$1749,MATCH(J836, 'Green_rooibos initial weight'!$A$5:$A$1749,0)),"")</f>
        <v>2.2330000000000001</v>
      </c>
      <c r="L836" s="286">
        <f t="shared" si="53"/>
        <v>1.9832000000000001</v>
      </c>
      <c r="M836" s="291"/>
      <c r="N836" s="291"/>
      <c r="O836" s="286">
        <f>IF(IFERROR(INDEX('Both teabags AfterDry'!$D$3:$D$900,MATCH(J836,'Both teabags AfterDry'!$A$3:$A$900,0)),"")="","",(IFERROR(INDEX('Both teabags AfterDry'!$D$3:$D$900,MATCH(J836,'Both teabags AfterDry'!$A$3:$A$900,0)),"")))</f>
        <v>1.8721000000000001</v>
      </c>
      <c r="P836" s="286">
        <f t="shared" si="54"/>
        <v>1.7215</v>
      </c>
      <c r="Q836" s="291"/>
      <c r="R836" s="291"/>
      <c r="S836" s="287">
        <f>'Dry_Litterbag Placem_Collection'!E177</f>
        <v>42940</v>
      </c>
      <c r="T836" s="287">
        <f>IF('Dry_Litterbag Placem_Collection'!G177="","",'Dry_Litterbag Placem_Collection'!G177)</f>
        <v>43009</v>
      </c>
      <c r="U836" s="288">
        <f t="shared" si="52"/>
        <v>69</v>
      </c>
      <c r="V836" s="286">
        <f t="shared" si="55"/>
        <v>0.26170000000000004</v>
      </c>
      <c r="W836" s="286"/>
      <c r="X836" s="289">
        <f>IFERROR(INDEX(Rainfall_Dry!$O$2:$O$217,MATCH(B836, Rainfall_Dry!$A$2:$A$217,0)),"")</f>
        <v>162.634207253</v>
      </c>
      <c r="Y836" s="270">
        <v>23.96</v>
      </c>
      <c r="Z836" s="270">
        <v>4.9199999999999982</v>
      </c>
      <c r="AA836" s="270">
        <v>71.12</v>
      </c>
      <c r="AB836" s="271" t="s">
        <v>2688</v>
      </c>
      <c r="AC836" s="270">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IFERROR(AVERAGE('Dry_Litterbag Placem_Collection'!O177,'Dry_Litterbag Placem_Collection'!R177),"")</f>
        <v>5.9499999999999993</v>
      </c>
      <c r="AI836" s="290">
        <f>IFERROR(AVERAGE('Dry_Litterbag Placem_Collection'!N177,'Dry_Litterbag Placem_Collection'!Q177),"")</f>
        <v>34.049999999999997</v>
      </c>
      <c r="AJ836" s="289">
        <f>INDEX(Coordinates!$B$2:$B$197,MATCH(G836,Coordinates!$J$2:$J$197,0))</f>
        <v>-2.2784219779999999</v>
      </c>
      <c r="AK836" s="289">
        <f>INDEX(Coordinates!$C$2:$C$197,MATCH(G836,Coordinates!$J$2:$J$197,0))</f>
        <v>34.024374979999997</v>
      </c>
      <c r="AL836" s="289" t="str">
        <f>IF(ISNUMBER(SEARCH("C", 'Dry_Litterbag Placem_Collection'!V177)),"YES","")</f>
        <v/>
      </c>
      <c r="AM836" s="289" t="str">
        <f>IF(ISNUMBER(SEARCH("H", 'Dry_Litterbag Placem_Collection'!V177)),"YES","")</f>
        <v/>
      </c>
      <c r="AN836" s="289" t="str">
        <f>IF(ISNUMBER(SEARCH("R", 'Dry_Litterbag Placem_Collection'!V177)),"YES","")</f>
        <v>YES</v>
      </c>
    </row>
    <row r="837" spans="1:40" ht="15" customHeight="1">
      <c r="A837" s="281" t="s">
        <v>2677</v>
      </c>
      <c r="B837" s="282">
        <f>'Dry_Litterbag Placem_Collection'!A178</f>
        <v>176</v>
      </c>
      <c r="C837" s="282" t="str">
        <f>'Dry_Litterbag Placem_Collection'!B178</f>
        <v>Handajega</v>
      </c>
      <c r="D837" s="282" t="s">
        <v>2677</v>
      </c>
      <c r="E837" s="282" t="s">
        <v>2679</v>
      </c>
      <c r="F837" s="282">
        <v>2</v>
      </c>
      <c r="G837" s="283" t="str">
        <f>'Dry_Litterbag Placem_Collection'!C178</f>
        <v>Wet_W2_T8</v>
      </c>
      <c r="H837" s="293" t="s">
        <v>3672</v>
      </c>
      <c r="I837" s="294" t="s">
        <v>298</v>
      </c>
      <c r="J837" s="282" t="str">
        <f>IF(ISBLANK('Dry_Litterbag Placem_Collection'!M178),"","R"&amp;""&amp;'Dry_Litterbag Placem_Collection'!M178)</f>
        <v>R332</v>
      </c>
      <c r="K837" s="286">
        <f>IFERROR(INDEX('Green_rooibos initial weight'!$C$5:$C$1749,MATCH(J837, 'Green_rooibos initial weight'!$A$5:$A$1749,0)),"")</f>
        <v>2.1880000000000002</v>
      </c>
      <c r="L837" s="286">
        <f t="shared" si="53"/>
        <v>1.9382000000000001</v>
      </c>
      <c r="M837" s="291"/>
      <c r="N837" s="291"/>
      <c r="O837" s="286">
        <f>IF(IFERROR(INDEX('Both teabags AfterDry'!$D$3:$D$900,MATCH(J837,'Both teabags AfterDry'!$A$3:$A$900,0)),"")="","",(IFERROR(INDEX('Both teabags AfterDry'!$D$3:$D$900,MATCH(J837,'Both teabags AfterDry'!$A$3:$A$900,0)),"")))</f>
        <v>1.8720000000000001</v>
      </c>
      <c r="P837" s="286">
        <f t="shared" si="54"/>
        <v>1.7214</v>
      </c>
      <c r="Q837" s="291"/>
      <c r="R837" s="291"/>
      <c r="S837" s="287">
        <f>'Dry_Litterbag Placem_Collection'!E178</f>
        <v>42940</v>
      </c>
      <c r="T837" s="287">
        <f>IF('Dry_Litterbag Placem_Collection'!G178="","",'Dry_Litterbag Placem_Collection'!G178)</f>
        <v>43009</v>
      </c>
      <c r="U837" s="288">
        <f t="shared" si="52"/>
        <v>69</v>
      </c>
      <c r="V837" s="286">
        <f t="shared" si="55"/>
        <v>0.2168000000000001</v>
      </c>
      <c r="W837" s="286"/>
      <c r="X837" s="289">
        <f>IFERROR(INDEX(Rainfall_Dry!$O$2:$O$217,MATCH(B837, Rainfall_Dry!$A$2:$A$217,0)),"")</f>
        <v>162.634207253</v>
      </c>
      <c r="Y837" s="270">
        <v>23.96</v>
      </c>
      <c r="Z837" s="270">
        <v>4.9199999999999982</v>
      </c>
      <c r="AA837" s="270">
        <v>71.12</v>
      </c>
      <c r="AB837" s="271" t="s">
        <v>2688</v>
      </c>
      <c r="AC837" s="270">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IFERROR(AVERAGE('Dry_Litterbag Placem_Collection'!O178,'Dry_Litterbag Placem_Collection'!R178),"")</f>
        <v>4.5999999999999996</v>
      </c>
      <c r="AI837" s="290">
        <f>IFERROR(AVERAGE('Dry_Litterbag Placem_Collection'!N178,'Dry_Litterbag Placem_Collection'!Q178),"")</f>
        <v>34.5</v>
      </c>
      <c r="AJ837" s="289">
        <f>INDEX(Coordinates!$B$2:$B$197,MATCH(G837,Coordinates!$J$2:$J$197,0))</f>
        <v>-2.2782909679999999</v>
      </c>
      <c r="AK837" s="289">
        <f>INDEX(Coordinates!$C$2:$C$197,MATCH(G837,Coordinates!$J$2:$J$197,0))</f>
        <v>34.024574970000003</v>
      </c>
      <c r="AL837" s="289" t="str">
        <f>IF(ISNUMBER(SEARCH("C", 'Dry_Litterbag Placem_Collection'!V178)),"YES","")</f>
        <v/>
      </c>
      <c r="AM837" s="289" t="str">
        <f>IF(ISNUMBER(SEARCH("H", 'Dry_Litterbag Placem_Collection'!V178)),"YES","")</f>
        <v/>
      </c>
      <c r="AN837" s="289" t="str">
        <f>IF(ISNUMBER(SEARCH("R", 'Dry_Litterbag Placem_Collection'!V178)),"YES","")</f>
        <v>YES</v>
      </c>
    </row>
    <row r="838" spans="1:40" ht="15" customHeight="1">
      <c r="A838" s="281" t="s">
        <v>2677</v>
      </c>
      <c r="B838" s="282">
        <f>'Dry_Litterbag Placem_Collection'!A179</f>
        <v>177</v>
      </c>
      <c r="C838" s="282" t="str">
        <f>'Dry_Litterbag Placem_Collection'!B179</f>
        <v>Handajega</v>
      </c>
      <c r="D838" s="282" t="s">
        <v>2677</v>
      </c>
      <c r="E838" s="282" t="s">
        <v>2679</v>
      </c>
      <c r="F838" s="282">
        <v>3</v>
      </c>
      <c r="G838" s="283" t="str">
        <f>'Dry_Litterbag Placem_Collection'!C179</f>
        <v>Wet_W3_T1</v>
      </c>
      <c r="H838" s="293" t="s">
        <v>3672</v>
      </c>
      <c r="I838" s="294" t="s">
        <v>298</v>
      </c>
      <c r="J838" s="282" t="str">
        <f>IF(ISBLANK('Dry_Litterbag Placem_Collection'!M179),"","R"&amp;""&amp;'Dry_Litterbag Placem_Collection'!M179)</f>
        <v>R279</v>
      </c>
      <c r="K838" s="286">
        <f>IFERROR(INDEX('Green_rooibos initial weight'!$C$5:$C$1749,MATCH(J838, 'Green_rooibos initial weight'!$A$5:$A$1749,0)),"")</f>
        <v>2.161</v>
      </c>
      <c r="L838" s="286">
        <f t="shared" si="53"/>
        <v>1.9112</v>
      </c>
      <c r="M838" s="291"/>
      <c r="N838" s="291"/>
      <c r="O838" s="286" t="str">
        <f>IF(IFERROR(INDEX('Both teabags AfterDry'!$D$3:$D$900,MATCH(J838,'Both teabags AfterDry'!$A$3:$A$900,0)),"")="","",(IFERROR(INDEX('Both teabags AfterDry'!$D$3:$D$900,MATCH(J838,'Both teabags AfterDry'!$A$3:$A$900,0)),"")))</f>
        <v/>
      </c>
      <c r="P838" s="286" t="str">
        <f t="shared" si="54"/>
        <v/>
      </c>
      <c r="Q838" s="291"/>
      <c r="R838" s="291"/>
      <c r="S838" s="287">
        <f>'Dry_Litterbag Placem_Collection'!E179</f>
        <v>42940</v>
      </c>
      <c r="T838" s="287">
        <f>IF('Dry_Litterbag Placem_Collection'!G179="","",'Dry_Litterbag Placem_Collection'!G179)</f>
        <v>43009</v>
      </c>
      <c r="U838" s="288">
        <f t="shared" si="52"/>
        <v>69</v>
      </c>
      <c r="V838" s="286" t="str">
        <f t="shared" si="55"/>
        <v/>
      </c>
      <c r="W838" s="286"/>
      <c r="X838" s="289">
        <f>IFERROR(INDEX(Rainfall_Dry!$O$2:$O$217,MATCH(B838, Rainfall_Dry!$A$2:$A$217,0)),"")</f>
        <v>162.634207253</v>
      </c>
      <c r="Y838" s="270">
        <v>25.96</v>
      </c>
      <c r="Z838" s="270">
        <v>8.9200000000000017</v>
      </c>
      <c r="AA838" s="270">
        <v>65.12</v>
      </c>
      <c r="AB838" s="271" t="s">
        <v>2688</v>
      </c>
      <c r="AC838" s="270">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IFERROR(AVERAGE('Dry_Litterbag Placem_Collection'!O179,'Dry_Litterbag Placem_Collection'!R179),"")</f>
        <v>4.6999999999999993</v>
      </c>
      <c r="AI838" s="290">
        <f>IFERROR(AVERAGE('Dry_Litterbag Placem_Collection'!N179,'Dry_Litterbag Placem_Collection'!Q179),"")</f>
        <v>34.150000000000006</v>
      </c>
      <c r="AJ838" s="289">
        <f>INDEX(Coordinates!$B$2:$B$197,MATCH(G838,Coordinates!$J$2:$J$197,0))</f>
        <v>-2.277740026</v>
      </c>
      <c r="AK838" s="289">
        <f>INDEX(Coordinates!$C$2:$C$197,MATCH(G838,Coordinates!$J$2:$J$197,0))</f>
        <v>34.027640990000002</v>
      </c>
      <c r="AL838" s="289" t="str">
        <f>IF(ISNUMBER(SEARCH("C", 'Dry_Litterbag Placem_Collection'!V179)),"YES","")</f>
        <v/>
      </c>
      <c r="AM838" s="289" t="str">
        <f>IF(ISNUMBER(SEARCH("H", 'Dry_Litterbag Placem_Collection'!V179)),"YES","")</f>
        <v/>
      </c>
      <c r="AN838" s="289" t="str">
        <f>IF(ISNUMBER(SEARCH("R", 'Dry_Litterbag Placem_Collection'!V179)),"YES","")</f>
        <v>YES</v>
      </c>
    </row>
    <row r="839" spans="1:40" ht="15" customHeight="1">
      <c r="A839" s="281" t="s">
        <v>2677</v>
      </c>
      <c r="B839" s="282">
        <f>'Dry_Litterbag Placem_Collection'!A180</f>
        <v>178</v>
      </c>
      <c r="C839" s="282" t="str">
        <f>'Dry_Litterbag Placem_Collection'!B180</f>
        <v>Handajega</v>
      </c>
      <c r="D839" s="282" t="s">
        <v>2677</v>
      </c>
      <c r="E839" s="282" t="s">
        <v>2679</v>
      </c>
      <c r="F839" s="282">
        <v>3</v>
      </c>
      <c r="G839" s="283" t="str">
        <f>'Dry_Litterbag Placem_Collection'!C180</f>
        <v>Wet_W3_T2</v>
      </c>
      <c r="H839" s="293" t="s">
        <v>3672</v>
      </c>
      <c r="I839" s="294" t="s">
        <v>298</v>
      </c>
      <c r="J839" s="282" t="str">
        <f>IF(ISBLANK('Dry_Litterbag Placem_Collection'!M180),"","R"&amp;""&amp;'Dry_Litterbag Placem_Collection'!M180)</f>
        <v>R718</v>
      </c>
      <c r="K839" s="286">
        <f>IFERROR(INDEX('Green_rooibos initial weight'!$C$5:$C$1749,MATCH(J839, 'Green_rooibos initial weight'!$A$5:$A$1749,0)),"")</f>
        <v>2.2050000000000001</v>
      </c>
      <c r="L839" s="286">
        <f t="shared" si="53"/>
        <v>1.9552</v>
      </c>
      <c r="M839" s="291"/>
      <c r="N839" s="291"/>
      <c r="O839" s="286">
        <f>IF(IFERROR(INDEX('Both teabags AfterDry'!$D$3:$D$900,MATCH(J839,'Both teabags AfterDry'!$A$3:$A$900,0)),"")="","",(IFERROR(INDEX('Both teabags AfterDry'!$D$3:$D$900,MATCH(J839,'Both teabags AfterDry'!$A$3:$A$900,0)),"")))</f>
        <v>1.8359000000000001</v>
      </c>
      <c r="P839" s="286">
        <f t="shared" si="54"/>
        <v>1.6853</v>
      </c>
      <c r="Q839" s="291"/>
      <c r="R839" s="291"/>
      <c r="S839" s="287">
        <f>'Dry_Litterbag Placem_Collection'!E180</f>
        <v>42940</v>
      </c>
      <c r="T839" s="287">
        <f>IF('Dry_Litterbag Placem_Collection'!G180="","",'Dry_Litterbag Placem_Collection'!G180)</f>
        <v>43009</v>
      </c>
      <c r="U839" s="288">
        <f t="shared" si="52"/>
        <v>69</v>
      </c>
      <c r="V839" s="286">
        <f t="shared" si="55"/>
        <v>0.26990000000000003</v>
      </c>
      <c r="W839" s="286"/>
      <c r="X839" s="289">
        <f>IFERROR(INDEX(Rainfall_Dry!$O$2:$O$217,MATCH(B839, Rainfall_Dry!$A$2:$A$217,0)),"")</f>
        <v>162.634207253</v>
      </c>
      <c r="Y839" s="270">
        <v>25.96</v>
      </c>
      <c r="Z839" s="270">
        <v>8.9200000000000017</v>
      </c>
      <c r="AA839" s="270">
        <v>65.12</v>
      </c>
      <c r="AB839" s="271" t="s">
        <v>2688</v>
      </c>
      <c r="AC839" s="270">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IFERROR(AVERAGE('Dry_Litterbag Placem_Collection'!O180,'Dry_Litterbag Placem_Collection'!R180),"")</f>
        <v>4.5</v>
      </c>
      <c r="AI839" s="290">
        <f>IFERROR(AVERAGE('Dry_Litterbag Placem_Collection'!N180,'Dry_Litterbag Placem_Collection'!Q180),"")</f>
        <v>35.799999999999997</v>
      </c>
      <c r="AJ839" s="289">
        <f>INDEX(Coordinates!$B$2:$B$197,MATCH(G839,Coordinates!$J$2:$J$197,0))</f>
        <v>-2.2777889760000001</v>
      </c>
      <c r="AK839" s="289">
        <f>INDEX(Coordinates!$C$2:$C$197,MATCH(G839,Coordinates!$J$2:$J$197,0))</f>
        <v>34.027664960000003</v>
      </c>
      <c r="AL839" s="289" t="str">
        <f>IF(ISNUMBER(SEARCH("C", 'Dry_Litterbag Placem_Collection'!V180)),"YES","")</f>
        <v/>
      </c>
      <c r="AM839" s="289" t="str">
        <f>IF(ISNUMBER(SEARCH("H", 'Dry_Litterbag Placem_Collection'!V180)),"YES","")</f>
        <v/>
      </c>
      <c r="AN839" s="289" t="str">
        <f>IF(ISNUMBER(SEARCH("R", 'Dry_Litterbag Placem_Collection'!V180)),"YES","")</f>
        <v/>
      </c>
    </row>
    <row r="840" spans="1:40" ht="15" customHeight="1">
      <c r="A840" s="281" t="s">
        <v>2677</v>
      </c>
      <c r="B840" s="282">
        <f>'Dry_Litterbag Placem_Collection'!A181</f>
        <v>179</v>
      </c>
      <c r="C840" s="282" t="str">
        <f>'Dry_Litterbag Placem_Collection'!B181</f>
        <v>Handajega</v>
      </c>
      <c r="D840" s="282" t="s">
        <v>2677</v>
      </c>
      <c r="E840" s="282" t="s">
        <v>2679</v>
      </c>
      <c r="F840" s="282">
        <v>3</v>
      </c>
      <c r="G840" s="283" t="str">
        <f>'Dry_Litterbag Placem_Collection'!C181</f>
        <v>Wet_W3_T3</v>
      </c>
      <c r="H840" s="293" t="s">
        <v>3672</v>
      </c>
      <c r="I840" s="294" t="s">
        <v>298</v>
      </c>
      <c r="J840" s="282" t="str">
        <f>IF(ISBLANK('Dry_Litterbag Placem_Collection'!M181),"","R"&amp;""&amp;'Dry_Litterbag Placem_Collection'!M181)</f>
        <v>R640</v>
      </c>
      <c r="K840" s="286">
        <f>IFERROR(INDEX('Green_rooibos initial weight'!$C$5:$C$1749,MATCH(J840, 'Green_rooibos initial weight'!$A$5:$A$1749,0)),"")</f>
        <v>2.1019999999999999</v>
      </c>
      <c r="L840" s="286">
        <f t="shared" si="53"/>
        <v>1.8521999999999998</v>
      </c>
      <c r="M840" s="291"/>
      <c r="N840" s="291"/>
      <c r="O840" s="286">
        <f>IF(IFERROR(INDEX('Both teabags AfterDry'!$D$3:$D$900,MATCH(J840,'Both teabags AfterDry'!$A$3:$A$900,0)),"")="","",(IFERROR(INDEX('Both teabags AfterDry'!$D$3:$D$900,MATCH(J840,'Both teabags AfterDry'!$A$3:$A$900,0)),"")))</f>
        <v>1.6580999999999999</v>
      </c>
      <c r="P840" s="286">
        <f t="shared" si="54"/>
        <v>1.5074999999999998</v>
      </c>
      <c r="Q840" s="291"/>
      <c r="R840" s="291"/>
      <c r="S840" s="287">
        <f>'Dry_Litterbag Placem_Collection'!E181</f>
        <v>42940</v>
      </c>
      <c r="T840" s="287">
        <f>IF('Dry_Litterbag Placem_Collection'!G181="","",'Dry_Litterbag Placem_Collection'!G181)</f>
        <v>43009</v>
      </c>
      <c r="U840" s="288">
        <f t="shared" si="52"/>
        <v>69</v>
      </c>
      <c r="V840" s="286">
        <f t="shared" si="55"/>
        <v>0.34470000000000001</v>
      </c>
      <c r="W840" s="286"/>
      <c r="X840" s="289">
        <f>IFERROR(INDEX(Rainfall_Dry!$O$2:$O$217,MATCH(B840, Rainfall_Dry!$A$2:$A$217,0)),"")</f>
        <v>162.634207253</v>
      </c>
      <c r="Y840" s="270">
        <v>25.96</v>
      </c>
      <c r="Z840" s="270">
        <v>8.9200000000000017</v>
      </c>
      <c r="AA840" s="270">
        <v>65.12</v>
      </c>
      <c r="AB840" s="271" t="s">
        <v>2688</v>
      </c>
      <c r="AC840" s="270">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IFERROR(AVERAGE('Dry_Litterbag Placem_Collection'!O181,'Dry_Litterbag Placem_Collection'!R181),"")</f>
        <v>5.8</v>
      </c>
      <c r="AI840" s="290">
        <f>IFERROR(AVERAGE('Dry_Litterbag Placem_Collection'!N181,'Dry_Litterbag Placem_Collection'!Q181),"")</f>
        <v>34.75</v>
      </c>
      <c r="AJ840" s="289">
        <f>INDEX(Coordinates!$B$2:$B$197,MATCH(G840,Coordinates!$J$2:$J$197,0))</f>
        <v>-2.2778579589999999</v>
      </c>
      <c r="AK840" s="289">
        <f>INDEX(Coordinates!$C$2:$C$197,MATCH(G840,Coordinates!$J$2:$J$197,0))</f>
        <v>34.027682980000002</v>
      </c>
      <c r="AL840" s="289" t="str">
        <f>IF(ISNUMBER(SEARCH("C", 'Dry_Litterbag Placem_Collection'!V181)),"YES","")</f>
        <v/>
      </c>
      <c r="AM840" s="289" t="str">
        <f>IF(ISNUMBER(SEARCH("H", 'Dry_Litterbag Placem_Collection'!V181)),"YES","")</f>
        <v/>
      </c>
      <c r="AN840" s="289" t="str">
        <f>IF(ISNUMBER(SEARCH("R", 'Dry_Litterbag Placem_Collection'!V181)),"YES","")</f>
        <v/>
      </c>
    </row>
    <row r="841" spans="1:40" ht="15" customHeight="1">
      <c r="A841" s="281" t="s">
        <v>2677</v>
      </c>
      <c r="B841" s="282">
        <f>'Dry_Litterbag Placem_Collection'!A182</f>
        <v>180</v>
      </c>
      <c r="C841" s="282" t="str">
        <f>'Dry_Litterbag Placem_Collection'!B182</f>
        <v>Handajega</v>
      </c>
      <c r="D841" s="282" t="s">
        <v>2677</v>
      </c>
      <c r="E841" s="282" t="s">
        <v>2679</v>
      </c>
      <c r="F841" s="282">
        <v>3</v>
      </c>
      <c r="G841" s="283" t="str">
        <f>'Dry_Litterbag Placem_Collection'!C182</f>
        <v>Wet_W3_T4</v>
      </c>
      <c r="H841" s="293" t="s">
        <v>3672</v>
      </c>
      <c r="I841" s="294" t="s">
        <v>298</v>
      </c>
      <c r="J841" s="282" t="str">
        <f>IF(ISBLANK('Dry_Litterbag Placem_Collection'!M182),"","R"&amp;""&amp;'Dry_Litterbag Placem_Collection'!M182)</f>
        <v>R669</v>
      </c>
      <c r="K841" s="286">
        <f>IFERROR(INDEX('Green_rooibos initial weight'!$C$5:$C$1749,MATCH(J841, 'Green_rooibos initial weight'!$A$5:$A$1749,0)),"")</f>
        <v>2.1480000000000001</v>
      </c>
      <c r="L841" s="286">
        <f t="shared" si="53"/>
        <v>1.8982000000000001</v>
      </c>
      <c r="M841" s="291"/>
      <c r="N841" s="291"/>
      <c r="O841" s="286">
        <f>IF(IFERROR(INDEX('Both teabags AfterDry'!$D$3:$D$900,MATCH(J841,'Both teabags AfterDry'!$A$3:$A$900,0)),"")="","",(IFERROR(INDEX('Both teabags AfterDry'!$D$3:$D$900,MATCH(J841,'Both teabags AfterDry'!$A$3:$A$900,0)),"")))</f>
        <v>1.6716</v>
      </c>
      <c r="P841" s="286">
        <f t="shared" si="54"/>
        <v>1.5209999999999999</v>
      </c>
      <c r="Q841" s="291"/>
      <c r="R841" s="291"/>
      <c r="S841" s="287">
        <f>'Dry_Litterbag Placem_Collection'!E182</f>
        <v>42940</v>
      </c>
      <c r="T841" s="287">
        <f>IF('Dry_Litterbag Placem_Collection'!G182="","",'Dry_Litterbag Placem_Collection'!G182)</f>
        <v>43009</v>
      </c>
      <c r="U841" s="288">
        <f t="shared" si="52"/>
        <v>69</v>
      </c>
      <c r="V841" s="286">
        <f t="shared" si="55"/>
        <v>0.3772000000000002</v>
      </c>
      <c r="W841" s="286"/>
      <c r="X841" s="289">
        <f>IFERROR(INDEX(Rainfall_Dry!$O$2:$O$217,MATCH(B841, Rainfall_Dry!$A$2:$A$217,0)),"")</f>
        <v>162.634207253</v>
      </c>
      <c r="Y841" s="270">
        <v>25.96</v>
      </c>
      <c r="Z841" s="270">
        <v>8.9200000000000017</v>
      </c>
      <c r="AA841" s="270">
        <v>65.12</v>
      </c>
      <c r="AB841" s="271" t="s">
        <v>2688</v>
      </c>
      <c r="AC841" s="270">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IFERROR(AVERAGE('Dry_Litterbag Placem_Collection'!O182,'Dry_Litterbag Placem_Collection'!R182),"")</f>
        <v>5.3</v>
      </c>
      <c r="AI841" s="290">
        <f>IFERROR(AVERAGE('Dry_Litterbag Placem_Collection'!N182,'Dry_Litterbag Placem_Collection'!Q182),"")</f>
        <v>31</v>
      </c>
      <c r="AJ841" s="289">
        <f>INDEX(Coordinates!$B$2:$B$197,MATCH(G841,Coordinates!$J$2:$J$197,0))</f>
        <v>-2.2780199809999999</v>
      </c>
      <c r="AK841" s="289">
        <f>INDEX(Coordinates!$C$2:$C$197,MATCH(G841,Coordinates!$J$2:$J$197,0))</f>
        <v>34.027705019999999</v>
      </c>
      <c r="AL841" s="289" t="str">
        <f>IF(ISNUMBER(SEARCH("C", 'Dry_Litterbag Placem_Collection'!V182)),"YES","")</f>
        <v/>
      </c>
      <c r="AM841" s="289" t="str">
        <f>IF(ISNUMBER(SEARCH("H", 'Dry_Litterbag Placem_Collection'!V182)),"YES","")</f>
        <v/>
      </c>
      <c r="AN841" s="289" t="str">
        <f>IF(ISNUMBER(SEARCH("R", 'Dry_Litterbag Placem_Collection'!V182)),"YES","")</f>
        <v/>
      </c>
    </row>
    <row r="842" spans="1:40" ht="15" customHeight="1">
      <c r="A842" s="281" t="s">
        <v>2677</v>
      </c>
      <c r="B842" s="282">
        <f>'Dry_Litterbag Placem_Collection'!A183</f>
        <v>181</v>
      </c>
      <c r="C842" s="282" t="str">
        <f>'Dry_Litterbag Placem_Collection'!B183</f>
        <v>Handajega</v>
      </c>
      <c r="D842" s="282" t="s">
        <v>2677</v>
      </c>
      <c r="E842" s="282" t="s">
        <v>2679</v>
      </c>
      <c r="F842" s="282">
        <v>3</v>
      </c>
      <c r="G842" s="283" t="str">
        <f>'Dry_Litterbag Placem_Collection'!C183</f>
        <v>Wet_W3_T5</v>
      </c>
      <c r="H842" s="293" t="s">
        <v>3672</v>
      </c>
      <c r="I842" s="294" t="s">
        <v>298</v>
      </c>
      <c r="J842" s="282" t="str">
        <f>IF(ISBLANK('Dry_Litterbag Placem_Collection'!M183),"","R"&amp;""&amp;'Dry_Litterbag Placem_Collection'!M183)</f>
        <v>R170</v>
      </c>
      <c r="K842" s="286">
        <f>IFERROR(INDEX('Green_rooibos initial weight'!$C$5:$C$1749,MATCH(J842, 'Green_rooibos initial weight'!$A$5:$A$1749,0)),"")</f>
        <v>2.1120000000000001</v>
      </c>
      <c r="L842" s="286">
        <f t="shared" si="53"/>
        <v>1.8622000000000001</v>
      </c>
      <c r="M842" s="291"/>
      <c r="N842" s="291"/>
      <c r="O842" s="286">
        <f>IF(IFERROR(INDEX('Both teabags AfterDry'!$D$3:$D$900,MATCH(J842,'Both teabags AfterDry'!$A$3:$A$900,0)),"")="","",(IFERROR(INDEX('Both teabags AfterDry'!$D$3:$D$900,MATCH(J842,'Both teabags AfterDry'!$A$3:$A$900,0)),"")))</f>
        <v>1.7410000000000001</v>
      </c>
      <c r="P842" s="286">
        <f t="shared" si="54"/>
        <v>1.5904</v>
      </c>
      <c r="Q842" s="291"/>
      <c r="R842" s="291"/>
      <c r="S842" s="287">
        <f>'Dry_Litterbag Placem_Collection'!E183</f>
        <v>42940</v>
      </c>
      <c r="T842" s="287">
        <f>IF('Dry_Litterbag Placem_Collection'!G183="","",'Dry_Litterbag Placem_Collection'!G183)</f>
        <v>43009</v>
      </c>
      <c r="U842" s="288">
        <f t="shared" si="52"/>
        <v>69</v>
      </c>
      <c r="V842" s="286">
        <f t="shared" si="55"/>
        <v>0.27180000000000004</v>
      </c>
      <c r="W842" s="286"/>
      <c r="X842" s="289">
        <f>IFERROR(INDEX(Rainfall_Dry!$O$2:$O$217,MATCH(B842, Rainfall_Dry!$A$2:$A$217,0)),"")</f>
        <v>162.634207253</v>
      </c>
      <c r="Y842" s="270">
        <v>25.96</v>
      </c>
      <c r="Z842" s="270">
        <v>8.9200000000000017</v>
      </c>
      <c r="AA842" s="270">
        <v>65.12</v>
      </c>
      <c r="AB842" s="271" t="s">
        <v>2688</v>
      </c>
      <c r="AC842" s="270">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IFERROR(AVERAGE('Dry_Litterbag Placem_Collection'!O183,'Dry_Litterbag Placem_Collection'!R183),"")</f>
        <v>4.3000000000000007</v>
      </c>
      <c r="AI842" s="290">
        <f>IFERROR(AVERAGE('Dry_Litterbag Placem_Collection'!N183,'Dry_Litterbag Placem_Collection'!Q183),"")</f>
        <v>35.099999999999994</v>
      </c>
      <c r="AJ842" s="289">
        <f>INDEX(Coordinates!$B$2:$B$197,MATCH(G842,Coordinates!$J$2:$J$197,0))</f>
        <v>-2.2777329850000001</v>
      </c>
      <c r="AK842" s="289">
        <f>INDEX(Coordinates!$C$2:$C$197,MATCH(G842,Coordinates!$J$2:$J$197,0))</f>
        <v>34.027422970000003</v>
      </c>
      <c r="AL842" s="289" t="str">
        <f>IF(ISNUMBER(SEARCH("C", 'Dry_Litterbag Placem_Collection'!V183)),"YES","")</f>
        <v/>
      </c>
      <c r="AM842" s="289" t="str">
        <f>IF(ISNUMBER(SEARCH("H", 'Dry_Litterbag Placem_Collection'!V183)),"YES","")</f>
        <v/>
      </c>
      <c r="AN842" s="289" t="str">
        <f>IF(ISNUMBER(SEARCH("R", 'Dry_Litterbag Placem_Collection'!V183)),"YES","")</f>
        <v/>
      </c>
    </row>
    <row r="843" spans="1:40" ht="15" customHeight="1">
      <c r="A843" s="281" t="s">
        <v>2677</v>
      </c>
      <c r="B843" s="282">
        <f>'Dry_Litterbag Placem_Collection'!A184</f>
        <v>182</v>
      </c>
      <c r="C843" s="282" t="str">
        <f>'Dry_Litterbag Placem_Collection'!B184</f>
        <v>Handajega</v>
      </c>
      <c r="D843" s="282" t="s">
        <v>2677</v>
      </c>
      <c r="E843" s="282" t="s">
        <v>2679</v>
      </c>
      <c r="F843" s="282">
        <v>3</v>
      </c>
      <c r="G843" s="283" t="str">
        <f>'Dry_Litterbag Placem_Collection'!C184</f>
        <v>Wet_W3_T6</v>
      </c>
      <c r="H843" s="293" t="s">
        <v>3672</v>
      </c>
      <c r="I843" s="294" t="s">
        <v>298</v>
      </c>
      <c r="J843" s="282" t="str">
        <f>IF(ISBLANK('Dry_Litterbag Placem_Collection'!M184),"","R"&amp;""&amp;'Dry_Litterbag Placem_Collection'!M184)</f>
        <v>R697</v>
      </c>
      <c r="K843" s="286">
        <f>IFERROR(INDEX('Green_rooibos initial weight'!$C$5:$C$1749,MATCH(J843, 'Green_rooibos initial weight'!$A$5:$A$1749,0)),"")</f>
        <v>2.133</v>
      </c>
      <c r="L843" s="286">
        <f t="shared" si="53"/>
        <v>1.8832</v>
      </c>
      <c r="M843" s="291"/>
      <c r="N843" s="291"/>
      <c r="O843" s="286">
        <f>IF(IFERROR(INDEX('Both teabags AfterDry'!$D$3:$D$900,MATCH(J843,'Both teabags AfterDry'!$A$3:$A$900,0)),"")="","",(IFERROR(INDEX('Both teabags AfterDry'!$D$3:$D$900,MATCH(J843,'Both teabags AfterDry'!$A$3:$A$900,0)),"")))</f>
        <v>1.8089</v>
      </c>
      <c r="P843" s="286">
        <f t="shared" si="54"/>
        <v>1.6582999999999999</v>
      </c>
      <c r="Q843" s="291"/>
      <c r="R843" s="291"/>
      <c r="S843" s="287">
        <f>'Dry_Litterbag Placem_Collection'!E184</f>
        <v>42940</v>
      </c>
      <c r="T843" s="287">
        <f>IF('Dry_Litterbag Placem_Collection'!G184="","",'Dry_Litterbag Placem_Collection'!G184)</f>
        <v>43009</v>
      </c>
      <c r="U843" s="288">
        <f t="shared" si="52"/>
        <v>69</v>
      </c>
      <c r="V843" s="286">
        <f t="shared" si="55"/>
        <v>0.2249000000000001</v>
      </c>
      <c r="W843" s="286"/>
      <c r="X843" s="289">
        <f>IFERROR(INDEX(Rainfall_Dry!$O$2:$O$217,MATCH(B843, Rainfall_Dry!$A$2:$A$217,0)),"")</f>
        <v>162.634207253</v>
      </c>
      <c r="Y843" s="270">
        <v>25.96</v>
      </c>
      <c r="Z843" s="270">
        <v>8.9200000000000017</v>
      </c>
      <c r="AA843" s="270">
        <v>65.12</v>
      </c>
      <c r="AB843" s="271" t="s">
        <v>2688</v>
      </c>
      <c r="AC843" s="270">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IFERROR(AVERAGE('Dry_Litterbag Placem_Collection'!O184,'Dry_Litterbag Placem_Collection'!R184),"")</f>
        <v>6.55</v>
      </c>
      <c r="AI843" s="290">
        <f>IFERROR(AVERAGE('Dry_Litterbag Placem_Collection'!N184,'Dry_Litterbag Placem_Collection'!Q184),"")</f>
        <v>36.400000000000006</v>
      </c>
      <c r="AJ843" s="289">
        <f>INDEX(Coordinates!$B$2:$B$197,MATCH(G843,Coordinates!$J$2:$J$197,0))</f>
        <v>-2.2777009659999998</v>
      </c>
      <c r="AK843" s="289">
        <f>INDEX(Coordinates!$C$2:$C$197,MATCH(G843,Coordinates!$J$2:$J$197,0))</f>
        <v>34.027393969999999</v>
      </c>
      <c r="AL843" s="289" t="str">
        <f>IF(ISNUMBER(SEARCH("C", 'Dry_Litterbag Placem_Collection'!V184)),"YES","")</f>
        <v/>
      </c>
      <c r="AM843" s="289" t="str">
        <f>IF(ISNUMBER(SEARCH("H", 'Dry_Litterbag Placem_Collection'!V184)),"YES","")</f>
        <v/>
      </c>
      <c r="AN843" s="289" t="str">
        <f>IF(ISNUMBER(SEARCH("R", 'Dry_Litterbag Placem_Collection'!V184)),"YES","")</f>
        <v/>
      </c>
    </row>
    <row r="844" spans="1:40" ht="15" customHeight="1">
      <c r="A844" s="281" t="s">
        <v>2677</v>
      </c>
      <c r="B844" s="282">
        <f>'Dry_Litterbag Placem_Collection'!A185</f>
        <v>183</v>
      </c>
      <c r="C844" s="282" t="str">
        <f>'Dry_Litterbag Placem_Collection'!B185</f>
        <v>Handajega</v>
      </c>
      <c r="D844" s="282" t="s">
        <v>2677</v>
      </c>
      <c r="E844" s="282" t="s">
        <v>2679</v>
      </c>
      <c r="F844" s="282">
        <v>3</v>
      </c>
      <c r="G844" s="283" t="str">
        <f>'Dry_Litterbag Placem_Collection'!C185</f>
        <v>Wet_W3_T7</v>
      </c>
      <c r="H844" s="293" t="s">
        <v>3672</v>
      </c>
      <c r="I844" s="294" t="s">
        <v>298</v>
      </c>
      <c r="J844" s="282" t="str">
        <f>IF(ISBLANK('Dry_Litterbag Placem_Collection'!M185),"","R"&amp;""&amp;'Dry_Litterbag Placem_Collection'!M185)</f>
        <v/>
      </c>
      <c r="K844" s="286" t="str">
        <f>IFERROR(INDEX('Green_rooibos initial weight'!$C$5:$C$1749,MATCH(J844, 'Green_rooibos initial weight'!$A$5:$A$1749,0)),"")</f>
        <v/>
      </c>
      <c r="L844" s="286" t="str">
        <f t="shared" si="53"/>
        <v/>
      </c>
      <c r="M844" s="291"/>
      <c r="N844" s="291"/>
      <c r="O844" s="286" t="str">
        <f>IF(IFERROR(INDEX('Both teabags AfterDry'!$D$3:$D$900,MATCH(J844,'Both teabags AfterDry'!$A$3:$A$900,0)),"")="","",(IFERROR(INDEX('Both teabags AfterDry'!$D$3:$D$900,MATCH(J844,'Both teabags AfterDry'!$A$3:$A$900,0)),"")))</f>
        <v/>
      </c>
      <c r="P844" s="286" t="str">
        <f t="shared" si="54"/>
        <v/>
      </c>
      <c r="Q844" s="291"/>
      <c r="R844" s="291"/>
      <c r="S844" s="287">
        <f>'Dry_Litterbag Placem_Collection'!E185</f>
        <v>0</v>
      </c>
      <c r="T844" s="287" t="str">
        <f>IF('Dry_Litterbag Placem_Collection'!G185="","",'Dry_Litterbag Placem_Collection'!G185)</f>
        <v/>
      </c>
      <c r="U844" s="288" t="str">
        <f t="shared" si="52"/>
        <v/>
      </c>
      <c r="V844" s="286" t="str">
        <f t="shared" si="55"/>
        <v/>
      </c>
      <c r="W844" s="286"/>
      <c r="X844" s="289" t="str">
        <f>IFERROR(INDEX(Rainfall_Dry!$O$2:$O$217,MATCH(B844, Rainfall_Dry!$A$2:$A$217,0)),"")</f>
        <v/>
      </c>
      <c r="Y844" s="270">
        <v>25.96</v>
      </c>
      <c r="Z844" s="270">
        <v>8.9200000000000017</v>
      </c>
      <c r="AA844" s="270">
        <v>65.12</v>
      </c>
      <c r="AB844" s="271" t="s">
        <v>2688</v>
      </c>
      <c r="AC844" s="270">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t="str">
        <f>IFERROR(AVERAGE('Dry_Litterbag Placem_Collection'!O185,'Dry_Litterbag Placem_Collection'!R185),"")</f>
        <v/>
      </c>
      <c r="AI844" s="290" t="str">
        <f>IFERROR(AVERAGE('Dry_Litterbag Placem_Collection'!N185,'Dry_Litterbag Placem_Collection'!Q185),"")</f>
        <v/>
      </c>
      <c r="AJ844" s="289">
        <f>INDEX(Coordinates!$B$2:$B$197,MATCH(G844,Coordinates!$J$2:$J$197,0))</f>
        <v>-2.2777790019999999</v>
      </c>
      <c r="AK844" s="289">
        <f>INDEX(Coordinates!$C$2:$C$197,MATCH(G844,Coordinates!$J$2:$J$197,0))</f>
        <v>34.028066029999998</v>
      </c>
      <c r="AL844" s="289" t="str">
        <f>IF(ISNUMBER(SEARCH("C", 'Dry_Litterbag Placem_Collection'!V185)),"YES","")</f>
        <v/>
      </c>
      <c r="AM844" s="289" t="str">
        <f>IF(ISNUMBER(SEARCH("H", 'Dry_Litterbag Placem_Collection'!V185)),"YES","")</f>
        <v/>
      </c>
      <c r="AN844" s="289" t="str">
        <f>IF(ISNUMBER(SEARCH("R", 'Dry_Litterbag Placem_Collection'!V185)),"YES","")</f>
        <v/>
      </c>
    </row>
    <row r="845" spans="1:40" ht="15" customHeight="1">
      <c r="A845" s="281" t="s">
        <v>2677</v>
      </c>
      <c r="B845" s="282">
        <f>'Dry_Litterbag Placem_Collection'!A186</f>
        <v>184</v>
      </c>
      <c r="C845" s="282" t="str">
        <f>'Dry_Litterbag Placem_Collection'!B186</f>
        <v>Handajega</v>
      </c>
      <c r="D845" s="282" t="s">
        <v>2677</v>
      </c>
      <c r="E845" s="282" t="s">
        <v>2679</v>
      </c>
      <c r="F845" s="282">
        <v>3</v>
      </c>
      <c r="G845" s="283" t="str">
        <f>'Dry_Litterbag Placem_Collection'!C186</f>
        <v>Wet_W3_T8</v>
      </c>
      <c r="H845" s="293" t="s">
        <v>3672</v>
      </c>
      <c r="I845" s="294" t="s">
        <v>298</v>
      </c>
      <c r="J845" s="282" t="str">
        <f>IF(ISBLANK('Dry_Litterbag Placem_Collection'!M186),"","R"&amp;""&amp;'Dry_Litterbag Placem_Collection'!M186)</f>
        <v>R674</v>
      </c>
      <c r="K845" s="286">
        <f>IFERROR(INDEX('Green_rooibos initial weight'!$C$5:$C$1749,MATCH(J845, 'Green_rooibos initial weight'!$A$5:$A$1749,0)),"")</f>
        <v>2.1629999999999998</v>
      </c>
      <c r="L845" s="286">
        <f t="shared" si="53"/>
        <v>1.9131999999999998</v>
      </c>
      <c r="M845" s="291"/>
      <c r="N845" s="291"/>
      <c r="O845" s="286">
        <f>IF(IFERROR(INDEX('Both teabags AfterDry'!$D$3:$D$900,MATCH(J845,'Both teabags AfterDry'!$A$3:$A$900,0)),"")="","",(IFERROR(INDEX('Both teabags AfterDry'!$D$3:$D$900,MATCH(J845,'Both teabags AfterDry'!$A$3:$A$900,0)),"")))</f>
        <v>1.6498999999999999</v>
      </c>
      <c r="P845" s="286">
        <f t="shared" si="54"/>
        <v>1.4992999999999999</v>
      </c>
      <c r="Q845" s="291"/>
      <c r="R845" s="291"/>
      <c r="S845" s="287">
        <f>'Dry_Litterbag Placem_Collection'!E186</f>
        <v>42940</v>
      </c>
      <c r="T845" s="287">
        <f>IF('Dry_Litterbag Placem_Collection'!G186="","",'Dry_Litterbag Placem_Collection'!G186)</f>
        <v>43009</v>
      </c>
      <c r="U845" s="288">
        <f t="shared" si="52"/>
        <v>69</v>
      </c>
      <c r="V845" s="286">
        <f t="shared" si="55"/>
        <v>0.41389999999999993</v>
      </c>
      <c r="W845" s="286"/>
      <c r="X845" s="289">
        <f>IFERROR(INDEX(Rainfall_Dry!$O$2:$O$217,MATCH(B845, Rainfall_Dry!$A$2:$A$217,0)),"")</f>
        <v>162.634207253</v>
      </c>
      <c r="Y845" s="270">
        <v>25.96</v>
      </c>
      <c r="Z845" s="270">
        <v>8.9200000000000017</v>
      </c>
      <c r="AA845" s="270">
        <v>65.12</v>
      </c>
      <c r="AB845" s="271" t="s">
        <v>2688</v>
      </c>
      <c r="AC845" s="270">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IFERROR(AVERAGE('Dry_Litterbag Placem_Collection'!O186,'Dry_Litterbag Placem_Collection'!R186),"")</f>
        <v>4.3</v>
      </c>
      <c r="AI845" s="290">
        <f>IFERROR(AVERAGE('Dry_Litterbag Placem_Collection'!N186,'Dry_Litterbag Placem_Collection'!Q186),"")</f>
        <v>28.05</v>
      </c>
      <c r="AJ845" s="289">
        <f>INDEX(Coordinates!$B$2:$B$197,MATCH(G845,Coordinates!$J$2:$J$197,0))</f>
        <v>-2.2775169829999999</v>
      </c>
      <c r="AK845" s="289">
        <f>INDEX(Coordinates!$C$2:$C$197,MATCH(G845,Coordinates!$J$2:$J$197,0))</f>
        <v>34.027766970000002</v>
      </c>
      <c r="AL845" s="289" t="str">
        <f>IF(ISNUMBER(SEARCH("C", 'Dry_Litterbag Placem_Collection'!V186)),"YES","")</f>
        <v/>
      </c>
      <c r="AM845" s="289" t="str">
        <f>IF(ISNUMBER(SEARCH("H", 'Dry_Litterbag Placem_Collection'!V186)),"YES","")</f>
        <v/>
      </c>
      <c r="AN845" s="289" t="str">
        <f>IF(ISNUMBER(SEARCH("R", 'Dry_Litterbag Placem_Collection'!V186)),"YES","")</f>
        <v/>
      </c>
    </row>
    <row r="846" spans="1:40" ht="15" customHeight="1">
      <c r="A846" s="281" t="s">
        <v>2677</v>
      </c>
      <c r="B846" s="282">
        <f>'Dry_Litterbag Placem_Collection'!A187</f>
        <v>185</v>
      </c>
      <c r="C846" s="282" t="str">
        <f>'Dry_Litterbag Placem_Collection'!B187</f>
        <v>Handajega</v>
      </c>
      <c r="D846" s="282" t="s">
        <v>2677</v>
      </c>
      <c r="E846" s="282" t="s">
        <v>2679</v>
      </c>
      <c r="F846" s="282">
        <v>4</v>
      </c>
      <c r="G846" s="283" t="str">
        <f>'Dry_Litterbag Placem_Collection'!C187</f>
        <v>Wet_W4_T1</v>
      </c>
      <c r="H846" s="293" t="s">
        <v>3672</v>
      </c>
      <c r="I846" s="294" t="s">
        <v>298</v>
      </c>
      <c r="J846" s="282" t="str">
        <f>IF(ISBLANK('Dry_Litterbag Placem_Collection'!M187),"","R"&amp;""&amp;'Dry_Litterbag Placem_Collection'!M187)</f>
        <v>R607</v>
      </c>
      <c r="K846" s="286">
        <f>IFERROR(INDEX('Green_rooibos initial weight'!$C$5:$C$1749,MATCH(J846, 'Green_rooibos initial weight'!$A$5:$A$1749,0)),"")</f>
        <v>2.14</v>
      </c>
      <c r="L846" s="286">
        <f t="shared" si="53"/>
        <v>1.8902000000000001</v>
      </c>
      <c r="M846" s="291"/>
      <c r="N846" s="291"/>
      <c r="O846" s="286" t="str">
        <f>IF(IFERROR(INDEX('Both teabags AfterDry'!$D$3:$D$900,MATCH(J846,'Both teabags AfterDry'!$A$3:$A$900,0)),"")="","",(IFERROR(INDEX('Both teabags AfterDry'!$D$3:$D$900,MATCH(J846,'Both teabags AfterDry'!$A$3:$A$900,0)),"")))</f>
        <v/>
      </c>
      <c r="P846" s="286" t="str">
        <f t="shared" si="54"/>
        <v/>
      </c>
      <c r="Q846" s="291"/>
      <c r="R846" s="291"/>
      <c r="S846" s="287">
        <f>'Dry_Litterbag Placem_Collection'!E187</f>
        <v>42940</v>
      </c>
      <c r="T846" s="287">
        <f>IF('Dry_Litterbag Placem_Collection'!G187="","",'Dry_Litterbag Placem_Collection'!G187)</f>
        <v>43009</v>
      </c>
      <c r="U846" s="288">
        <f t="shared" si="52"/>
        <v>69</v>
      </c>
      <c r="V846" s="286" t="str">
        <f t="shared" si="55"/>
        <v/>
      </c>
      <c r="W846" s="286"/>
      <c r="X846" s="289">
        <f>IFERROR(INDEX(Rainfall_Dry!$O$2:$O$217,MATCH(B846, Rainfall_Dry!$A$2:$A$217,0)),"")</f>
        <v>162.634207253</v>
      </c>
      <c r="Y846" s="270">
        <v>25.96</v>
      </c>
      <c r="Z846" s="270">
        <v>8.9200000000000017</v>
      </c>
      <c r="AA846" s="270">
        <v>65.12</v>
      </c>
      <c r="AB846" s="271" t="s">
        <v>2688</v>
      </c>
      <c r="AC846" s="270">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IFERROR(AVERAGE('Dry_Litterbag Placem_Collection'!O187,'Dry_Litterbag Placem_Collection'!R187),"")</f>
        <v>4.9000000000000004</v>
      </c>
      <c r="AI846" s="290">
        <f>IFERROR(AVERAGE('Dry_Litterbag Placem_Collection'!N187,'Dry_Litterbag Placem_Collection'!Q187),"")</f>
        <v>35</v>
      </c>
      <c r="AJ846" s="289">
        <f>INDEX(Coordinates!$B$2:$B$197,MATCH(G846,Coordinates!$J$2:$J$197,0))</f>
        <v>-2.2787330300000002</v>
      </c>
      <c r="AK846" s="289">
        <f>INDEX(Coordinates!$C$2:$C$197,MATCH(G846,Coordinates!$J$2:$J$197,0))</f>
        <v>34.032136029999997</v>
      </c>
      <c r="AL846" s="289" t="str">
        <f>IF(ISNUMBER(SEARCH("C", 'Dry_Litterbag Placem_Collection'!V187)),"YES","")</f>
        <v/>
      </c>
      <c r="AM846" s="289" t="str">
        <f>IF(ISNUMBER(SEARCH("H", 'Dry_Litterbag Placem_Collection'!V187)),"YES","")</f>
        <v/>
      </c>
      <c r="AN846" s="289" t="str">
        <f>IF(ISNUMBER(SEARCH("R", 'Dry_Litterbag Placem_Collection'!V187)),"YES","")</f>
        <v/>
      </c>
    </row>
    <row r="847" spans="1:40" ht="15" customHeight="1">
      <c r="A847" s="281" t="s">
        <v>2677</v>
      </c>
      <c r="B847" s="282">
        <f>'Dry_Litterbag Placem_Collection'!A188</f>
        <v>186</v>
      </c>
      <c r="C847" s="282" t="str">
        <f>'Dry_Litterbag Placem_Collection'!B188</f>
        <v>Handajega</v>
      </c>
      <c r="D847" s="282" t="s">
        <v>2677</v>
      </c>
      <c r="E847" s="282" t="s">
        <v>2679</v>
      </c>
      <c r="F847" s="282">
        <v>4</v>
      </c>
      <c r="G847" s="283" t="str">
        <f>'Dry_Litterbag Placem_Collection'!C188</f>
        <v>Wet_W4_T2</v>
      </c>
      <c r="H847" s="293" t="s">
        <v>3672</v>
      </c>
      <c r="I847" s="294" t="s">
        <v>298</v>
      </c>
      <c r="J847" s="282" t="str">
        <f>IF(ISBLANK('Dry_Litterbag Placem_Collection'!M188),"","R"&amp;""&amp;'Dry_Litterbag Placem_Collection'!M188)</f>
        <v>R629</v>
      </c>
      <c r="K847" s="286">
        <f>IFERROR(INDEX('Green_rooibos initial weight'!$C$5:$C$1749,MATCH(J847, 'Green_rooibos initial weight'!$A$5:$A$1749,0)),"")</f>
        <v>2.1669999999999998</v>
      </c>
      <c r="L847" s="286">
        <f t="shared" si="53"/>
        <v>1.9171999999999998</v>
      </c>
      <c r="M847" s="291"/>
      <c r="N847" s="291"/>
      <c r="O847" s="286">
        <f>IF(IFERROR(INDEX('Both teabags AfterDry'!$D$3:$D$900,MATCH(J847,'Both teabags AfterDry'!$A$3:$A$900,0)),"")="","",(IFERROR(INDEX('Both teabags AfterDry'!$D$3:$D$900,MATCH(J847,'Both teabags AfterDry'!$A$3:$A$900,0)),"")))</f>
        <v>1.8498000000000001</v>
      </c>
      <c r="P847" s="286">
        <f t="shared" si="54"/>
        <v>1.6992</v>
      </c>
      <c r="Q847" s="291"/>
      <c r="R847" s="291"/>
      <c r="S847" s="287">
        <f>'Dry_Litterbag Placem_Collection'!E188</f>
        <v>42940</v>
      </c>
      <c r="T847" s="287">
        <f>IF('Dry_Litterbag Placem_Collection'!G188="","",'Dry_Litterbag Placem_Collection'!G188)</f>
        <v>43009</v>
      </c>
      <c r="U847" s="288">
        <f t="shared" si="52"/>
        <v>69</v>
      </c>
      <c r="V847" s="286">
        <f t="shared" si="55"/>
        <v>0.21799999999999975</v>
      </c>
      <c r="W847" s="286"/>
      <c r="X847" s="289">
        <f>IFERROR(INDEX(Rainfall_Dry!$O$2:$O$217,MATCH(B847, Rainfall_Dry!$A$2:$A$217,0)),"")</f>
        <v>162.634207253</v>
      </c>
      <c r="Y847" s="270">
        <v>25.96</v>
      </c>
      <c r="Z847" s="270">
        <v>8.9200000000000017</v>
      </c>
      <c r="AA847" s="270">
        <v>65.12</v>
      </c>
      <c r="AB847" s="271" t="s">
        <v>2688</v>
      </c>
      <c r="AC847" s="270">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IFERROR(AVERAGE('Dry_Litterbag Placem_Collection'!O188,'Dry_Litterbag Placem_Collection'!R188),"")</f>
        <v>7.55</v>
      </c>
      <c r="AI847" s="290">
        <f>IFERROR(AVERAGE('Dry_Litterbag Placem_Collection'!N188,'Dry_Litterbag Placem_Collection'!Q188),"")</f>
        <v>35.299999999999997</v>
      </c>
      <c r="AJ847" s="289">
        <f>INDEX(Coordinates!$B$2:$B$197,MATCH(G847,Coordinates!$J$2:$J$197,0))</f>
        <v>-2.278763037</v>
      </c>
      <c r="AK847" s="289">
        <f>INDEX(Coordinates!$C$2:$C$197,MATCH(G847,Coordinates!$J$2:$J$197,0))</f>
        <v>34.031974009999999</v>
      </c>
      <c r="AL847" s="289" t="str">
        <f>IF(ISNUMBER(SEARCH("C", 'Dry_Litterbag Placem_Collection'!V188)),"YES","")</f>
        <v/>
      </c>
      <c r="AM847" s="289" t="str">
        <f>IF(ISNUMBER(SEARCH("H", 'Dry_Litterbag Placem_Collection'!V188)),"YES","")</f>
        <v/>
      </c>
      <c r="AN847" s="289" t="str">
        <f>IF(ISNUMBER(SEARCH("R", 'Dry_Litterbag Placem_Collection'!V188)),"YES","")</f>
        <v/>
      </c>
    </row>
    <row r="848" spans="1:40" ht="15" customHeight="1">
      <c r="A848" s="281" t="s">
        <v>2677</v>
      </c>
      <c r="B848" s="282">
        <f>'Dry_Litterbag Placem_Collection'!A189</f>
        <v>187</v>
      </c>
      <c r="C848" s="282" t="str">
        <f>'Dry_Litterbag Placem_Collection'!B189</f>
        <v>Handajega</v>
      </c>
      <c r="D848" s="282" t="s">
        <v>2677</v>
      </c>
      <c r="E848" s="282" t="s">
        <v>2679</v>
      </c>
      <c r="F848" s="282">
        <v>4</v>
      </c>
      <c r="G848" s="283" t="str">
        <f>'Dry_Litterbag Placem_Collection'!C189</f>
        <v>Wet_W4_T3</v>
      </c>
      <c r="H848" s="293" t="s">
        <v>3672</v>
      </c>
      <c r="I848" s="294" t="s">
        <v>298</v>
      </c>
      <c r="J848" s="282" t="str">
        <f>IF(ISBLANK('Dry_Litterbag Placem_Collection'!M189),"","R"&amp;""&amp;'Dry_Litterbag Placem_Collection'!M189)</f>
        <v>R679</v>
      </c>
      <c r="K848" s="286">
        <f>IFERROR(INDEX('Green_rooibos initial weight'!$C$5:$C$1749,MATCH(J848, 'Green_rooibos initial weight'!$A$5:$A$1749,0)),"")</f>
        <v>2.149</v>
      </c>
      <c r="L848" s="286">
        <f t="shared" si="53"/>
        <v>1.8992</v>
      </c>
      <c r="M848" s="291"/>
      <c r="N848" s="291"/>
      <c r="O848" s="286">
        <f>IF(IFERROR(INDEX('Both teabags AfterDry'!$D$3:$D$900,MATCH(J848,'Both teabags AfterDry'!$A$3:$A$900,0)),"")="","",(IFERROR(INDEX('Both teabags AfterDry'!$D$3:$D$900,MATCH(J848,'Both teabags AfterDry'!$A$3:$A$900,0)),"")))</f>
        <v>1.7021999999999999</v>
      </c>
      <c r="P848" s="286">
        <f t="shared" si="54"/>
        <v>1.5515999999999999</v>
      </c>
      <c r="Q848" s="291"/>
      <c r="R848" s="291"/>
      <c r="S848" s="287">
        <f>'Dry_Litterbag Placem_Collection'!E189</f>
        <v>42940</v>
      </c>
      <c r="T848" s="287">
        <f>IF('Dry_Litterbag Placem_Collection'!G189="","",'Dry_Litterbag Placem_Collection'!G189)</f>
        <v>43009</v>
      </c>
      <c r="U848" s="288">
        <f t="shared" si="52"/>
        <v>69</v>
      </c>
      <c r="V848" s="286">
        <f t="shared" si="55"/>
        <v>0.34760000000000013</v>
      </c>
      <c r="W848" s="286"/>
      <c r="X848" s="289">
        <f>IFERROR(INDEX(Rainfall_Dry!$O$2:$O$217,MATCH(B848, Rainfall_Dry!$A$2:$A$217,0)),"")</f>
        <v>162.634207253</v>
      </c>
      <c r="Y848" s="270">
        <v>25.96</v>
      </c>
      <c r="Z848" s="270">
        <v>8.9200000000000017</v>
      </c>
      <c r="AA848" s="270">
        <v>65.12</v>
      </c>
      <c r="AB848" s="271" t="s">
        <v>2688</v>
      </c>
      <c r="AC848" s="270">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IFERROR(AVERAGE('Dry_Litterbag Placem_Collection'!O189,'Dry_Litterbag Placem_Collection'!R189),"")</f>
        <v>5.05</v>
      </c>
      <c r="AI848" s="290">
        <f>IFERROR(AVERAGE('Dry_Litterbag Placem_Collection'!N189,'Dry_Litterbag Placem_Collection'!Q189),"")</f>
        <v>35.150000000000006</v>
      </c>
      <c r="AJ848" s="289">
        <f>INDEX(Coordinates!$B$2:$B$197,MATCH(G848,Coordinates!$J$2:$J$197,0))</f>
        <v>-2.2785890289999999</v>
      </c>
      <c r="AK848" s="289">
        <f>INDEX(Coordinates!$C$2:$C$197,MATCH(G848,Coordinates!$J$2:$J$197,0))</f>
        <v>34.031841999999997</v>
      </c>
      <c r="AL848" s="289" t="str">
        <f>IF(ISNUMBER(SEARCH("C", 'Dry_Litterbag Placem_Collection'!V189)),"YES","")</f>
        <v/>
      </c>
      <c r="AM848" s="289" t="str">
        <f>IF(ISNUMBER(SEARCH("H", 'Dry_Litterbag Placem_Collection'!V189)),"YES","")</f>
        <v/>
      </c>
      <c r="AN848" s="289" t="str">
        <f>IF(ISNUMBER(SEARCH("R", 'Dry_Litterbag Placem_Collection'!V189)),"YES","")</f>
        <v/>
      </c>
    </row>
    <row r="849" spans="1:40" ht="15" customHeight="1">
      <c r="A849" s="281" t="s">
        <v>2677</v>
      </c>
      <c r="B849" s="282">
        <f>'Dry_Litterbag Placem_Collection'!A190</f>
        <v>188</v>
      </c>
      <c r="C849" s="282" t="str">
        <f>'Dry_Litterbag Placem_Collection'!B190</f>
        <v>Handajega</v>
      </c>
      <c r="D849" s="282" t="s">
        <v>2677</v>
      </c>
      <c r="E849" s="282" t="s">
        <v>2679</v>
      </c>
      <c r="F849" s="282">
        <v>4</v>
      </c>
      <c r="G849" s="283" t="str">
        <f>'Dry_Litterbag Placem_Collection'!C190</f>
        <v>Wet_W4_T4</v>
      </c>
      <c r="H849" s="293" t="s">
        <v>3672</v>
      </c>
      <c r="I849" s="294" t="s">
        <v>298</v>
      </c>
      <c r="J849" s="282" t="str">
        <f>IF(ISBLANK('Dry_Litterbag Placem_Collection'!M190),"","R"&amp;""&amp;'Dry_Litterbag Placem_Collection'!M190)</f>
        <v>R682</v>
      </c>
      <c r="K849" s="286">
        <f>IFERROR(INDEX('Green_rooibos initial weight'!$C$5:$C$1749,MATCH(J849, 'Green_rooibos initial weight'!$A$5:$A$1749,0)),"")</f>
        <v>2.1720000000000002</v>
      </c>
      <c r="L849" s="286">
        <f t="shared" si="53"/>
        <v>1.9222000000000001</v>
      </c>
      <c r="M849" s="291"/>
      <c r="N849" s="291"/>
      <c r="O849" s="286">
        <f>IF(IFERROR(INDEX('Both teabags AfterDry'!$D$3:$D$900,MATCH(J849,'Both teabags AfterDry'!$A$3:$A$900,0)),"")="","",(IFERROR(INDEX('Both teabags AfterDry'!$D$3:$D$900,MATCH(J849,'Both teabags AfterDry'!$A$3:$A$900,0)),"")))</f>
        <v>1.7353000000000001</v>
      </c>
      <c r="P849" s="286">
        <f t="shared" si="54"/>
        <v>1.5847</v>
      </c>
      <c r="Q849" s="291"/>
      <c r="R849" s="291"/>
      <c r="S849" s="287">
        <f>'Dry_Litterbag Placem_Collection'!E190</f>
        <v>42940</v>
      </c>
      <c r="T849" s="287">
        <f>IF('Dry_Litterbag Placem_Collection'!G190="","",'Dry_Litterbag Placem_Collection'!G190)</f>
        <v>43009</v>
      </c>
      <c r="U849" s="288">
        <f t="shared" si="52"/>
        <v>69</v>
      </c>
      <c r="V849" s="286">
        <f t="shared" si="55"/>
        <v>0.33750000000000013</v>
      </c>
      <c r="W849" s="286"/>
      <c r="X849" s="289">
        <f>IFERROR(INDEX(Rainfall_Dry!$O$2:$O$217,MATCH(B849, Rainfall_Dry!$A$2:$A$217,0)),"")</f>
        <v>162.634207253</v>
      </c>
      <c r="Y849" s="270">
        <v>25.96</v>
      </c>
      <c r="Z849" s="270">
        <v>8.9200000000000017</v>
      </c>
      <c r="AA849" s="270">
        <v>65.12</v>
      </c>
      <c r="AB849" s="271" t="s">
        <v>2688</v>
      </c>
      <c r="AC849" s="270">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IFERROR(AVERAGE('Dry_Litterbag Placem_Collection'!O190,'Dry_Litterbag Placem_Collection'!R190),"")</f>
        <v>7.35</v>
      </c>
      <c r="AI849" s="290">
        <f>IFERROR(AVERAGE('Dry_Litterbag Placem_Collection'!N190,'Dry_Litterbag Placem_Collection'!Q190),"")</f>
        <v>34.150000000000006</v>
      </c>
      <c r="AJ849" s="289">
        <f>INDEX(Coordinates!$B$2:$B$197,MATCH(G849,Coordinates!$J$2:$J$197,0))</f>
        <v>-2.278422983</v>
      </c>
      <c r="AK849" s="289">
        <f>INDEX(Coordinates!$C$2:$C$197,MATCH(G849,Coordinates!$J$2:$J$197,0))</f>
        <v>34.032261009999999</v>
      </c>
      <c r="AL849" s="289" t="str">
        <f>IF(ISNUMBER(SEARCH("C", 'Dry_Litterbag Placem_Collection'!V190)),"YES","")</f>
        <v/>
      </c>
      <c r="AM849" s="289" t="str">
        <f>IF(ISNUMBER(SEARCH("H", 'Dry_Litterbag Placem_Collection'!V190)),"YES","")</f>
        <v/>
      </c>
      <c r="AN849" s="289" t="str">
        <f>IF(ISNUMBER(SEARCH("R", 'Dry_Litterbag Placem_Collection'!V190)),"YES","")</f>
        <v/>
      </c>
    </row>
    <row r="850" spans="1:40" ht="15" customHeight="1">
      <c r="A850" s="281" t="s">
        <v>2677</v>
      </c>
      <c r="B850" s="282">
        <f>'Dry_Litterbag Placem_Collection'!A191</f>
        <v>189</v>
      </c>
      <c r="C850" s="282" t="str">
        <f>'Dry_Litterbag Placem_Collection'!B191</f>
        <v>Handajega</v>
      </c>
      <c r="D850" s="282" t="s">
        <v>2677</v>
      </c>
      <c r="E850" s="282" t="s">
        <v>2679</v>
      </c>
      <c r="F850" s="282">
        <v>4</v>
      </c>
      <c r="G850" s="283" t="str">
        <f>'Dry_Litterbag Placem_Collection'!C191</f>
        <v>Wet_W4_T5</v>
      </c>
      <c r="H850" s="293" t="s">
        <v>3672</v>
      </c>
      <c r="I850" s="294" t="s">
        <v>298</v>
      </c>
      <c r="J850" s="282" t="str">
        <f>IF(ISBLANK('Dry_Litterbag Placem_Collection'!M191),"","R"&amp;""&amp;'Dry_Litterbag Placem_Collection'!M191)</f>
        <v>R693</v>
      </c>
      <c r="K850" s="286">
        <f>IFERROR(INDEX('Green_rooibos initial weight'!$C$5:$C$1749,MATCH(J850, 'Green_rooibos initial weight'!$A$5:$A$1749,0)),"")</f>
        <v>2.1789999999999998</v>
      </c>
      <c r="L850" s="286">
        <f t="shared" si="53"/>
        <v>1.9291999999999998</v>
      </c>
      <c r="M850" s="291"/>
      <c r="N850" s="291"/>
      <c r="O850" s="286">
        <f>IF(IFERROR(INDEX('Both teabags AfterDry'!$D$3:$D$900,MATCH(J850,'Both teabags AfterDry'!$A$3:$A$900,0)),"")="","",(IFERROR(INDEX('Both teabags AfterDry'!$D$3:$D$900,MATCH(J850,'Both teabags AfterDry'!$A$3:$A$900,0)),"")))</f>
        <v>1.919</v>
      </c>
      <c r="P850" s="286">
        <f t="shared" si="54"/>
        <v>1.7684</v>
      </c>
      <c r="Q850" s="291"/>
      <c r="R850" s="291"/>
      <c r="S850" s="287">
        <f>'Dry_Litterbag Placem_Collection'!E191</f>
        <v>42940</v>
      </c>
      <c r="T850" s="287">
        <f>IF('Dry_Litterbag Placem_Collection'!G191="","",'Dry_Litterbag Placem_Collection'!G191)</f>
        <v>43009</v>
      </c>
      <c r="U850" s="288">
        <f t="shared" si="52"/>
        <v>69</v>
      </c>
      <c r="V850" s="286">
        <f t="shared" si="55"/>
        <v>0.16079999999999983</v>
      </c>
      <c r="W850" s="286"/>
      <c r="X850" s="289">
        <f>IFERROR(INDEX(Rainfall_Dry!$O$2:$O$217,MATCH(B850, Rainfall_Dry!$A$2:$A$217,0)),"")</f>
        <v>162.634207253</v>
      </c>
      <c r="Y850" s="270">
        <v>25.96</v>
      </c>
      <c r="Z850" s="270">
        <v>8.9200000000000017</v>
      </c>
      <c r="AA850" s="270">
        <v>65.12</v>
      </c>
      <c r="AB850" s="271" t="s">
        <v>2688</v>
      </c>
      <c r="AC850" s="270">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IFERROR(AVERAGE('Dry_Litterbag Placem_Collection'!O191,'Dry_Litterbag Placem_Collection'!R191),"")</f>
        <v>5.5</v>
      </c>
      <c r="AI850" s="290">
        <f>IFERROR(AVERAGE('Dry_Litterbag Placem_Collection'!N191,'Dry_Litterbag Placem_Collection'!Q191),"")</f>
        <v>33</v>
      </c>
      <c r="AJ850" s="289">
        <f>INDEX(Coordinates!$B$2:$B$197,MATCH(G850,Coordinates!$J$2:$J$197,0))</f>
        <v>-2.2787580080000001</v>
      </c>
      <c r="AK850" s="289">
        <f>INDEX(Coordinates!$C$2:$C$197,MATCH(G850,Coordinates!$J$2:$J$197,0))</f>
        <v>34.032463010000001</v>
      </c>
      <c r="AL850" s="289" t="str">
        <f>IF(ISNUMBER(SEARCH("C", 'Dry_Litterbag Placem_Collection'!V191)),"YES","")</f>
        <v/>
      </c>
      <c r="AM850" s="289" t="str">
        <f>IF(ISNUMBER(SEARCH("H", 'Dry_Litterbag Placem_Collection'!V191)),"YES","")</f>
        <v/>
      </c>
      <c r="AN850" s="289" t="str">
        <f>IF(ISNUMBER(SEARCH("R", 'Dry_Litterbag Placem_Collection'!V191)),"YES","")</f>
        <v/>
      </c>
    </row>
    <row r="851" spans="1:40" ht="15" customHeight="1">
      <c r="A851" s="281" t="s">
        <v>2677</v>
      </c>
      <c r="B851" s="282">
        <f>'Dry_Litterbag Placem_Collection'!A192</f>
        <v>190</v>
      </c>
      <c r="C851" s="282" t="str">
        <f>'Dry_Litterbag Placem_Collection'!B192</f>
        <v>Handajega</v>
      </c>
      <c r="D851" s="282" t="s">
        <v>2677</v>
      </c>
      <c r="E851" s="282" t="s">
        <v>2679</v>
      </c>
      <c r="F851" s="282">
        <v>4</v>
      </c>
      <c r="G851" s="283" t="str">
        <f>'Dry_Litterbag Placem_Collection'!C192</f>
        <v>Wet_W4_T6</v>
      </c>
      <c r="H851" s="293" t="s">
        <v>3672</v>
      </c>
      <c r="I851" s="294" t="s">
        <v>298</v>
      </c>
      <c r="J851" s="282" t="str">
        <f>IF(ISBLANK('Dry_Litterbag Placem_Collection'!M192),"","R"&amp;""&amp;'Dry_Litterbag Placem_Collection'!M192)</f>
        <v>R605</v>
      </c>
      <c r="K851" s="286">
        <f>IFERROR(INDEX('Green_rooibos initial weight'!$C$5:$C$1749,MATCH(J851, 'Green_rooibos initial weight'!$A$5:$A$1749,0)),"")</f>
        <v>2.165</v>
      </c>
      <c r="L851" s="286">
        <f t="shared" si="53"/>
        <v>1.9152</v>
      </c>
      <c r="M851" s="291"/>
      <c r="N851" s="291"/>
      <c r="O851" s="286">
        <f>IF(IFERROR(INDEX('Both teabags AfterDry'!$D$3:$D$900,MATCH(J851,'Both teabags AfterDry'!$A$3:$A$900,0)),"")="","",(IFERROR(INDEX('Both teabags AfterDry'!$D$3:$D$900,MATCH(J851,'Both teabags AfterDry'!$A$3:$A$900,0)),"")))</f>
        <v>1.8051999999999999</v>
      </c>
      <c r="P851" s="286">
        <f t="shared" si="54"/>
        <v>1.6545999999999998</v>
      </c>
      <c r="Q851" s="291"/>
      <c r="R851" s="291"/>
      <c r="S851" s="287">
        <f>'Dry_Litterbag Placem_Collection'!E192</f>
        <v>42940</v>
      </c>
      <c r="T851" s="287">
        <f>IF('Dry_Litterbag Placem_Collection'!G192="","",'Dry_Litterbag Placem_Collection'!G192)</f>
        <v>43009</v>
      </c>
      <c r="U851" s="288">
        <f t="shared" si="52"/>
        <v>69</v>
      </c>
      <c r="V851" s="286">
        <f t="shared" si="55"/>
        <v>0.26060000000000016</v>
      </c>
      <c r="W851" s="286"/>
      <c r="X851" s="289">
        <f>IFERROR(INDEX(Rainfall_Dry!$O$2:$O$217,MATCH(B851, Rainfall_Dry!$A$2:$A$217,0)),"")</f>
        <v>162.634207253</v>
      </c>
      <c r="Y851" s="270">
        <v>25.96</v>
      </c>
      <c r="Z851" s="270">
        <v>8.9200000000000017</v>
      </c>
      <c r="AA851" s="270">
        <v>65.12</v>
      </c>
      <c r="AB851" s="271" t="s">
        <v>2688</v>
      </c>
      <c r="AC851" s="270">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IFERROR(AVERAGE('Dry_Litterbag Placem_Collection'!O192,'Dry_Litterbag Placem_Collection'!R192),"")</f>
        <v>5.0500000000000007</v>
      </c>
      <c r="AI851" s="290">
        <f>IFERROR(AVERAGE('Dry_Litterbag Placem_Collection'!N192,'Dry_Litterbag Placem_Collection'!Q192),"")</f>
        <v>36.049999999999997</v>
      </c>
      <c r="AJ851" s="289">
        <f>INDEX(Coordinates!$B$2:$B$197,MATCH(G851,Coordinates!$J$2:$J$197,0))</f>
        <v>-2.2787559960000001</v>
      </c>
      <c r="AK851" s="289">
        <f>INDEX(Coordinates!$C$2:$C$197,MATCH(G851,Coordinates!$J$2:$J$197,0))</f>
        <v>34.032268969999997</v>
      </c>
      <c r="AL851" s="289" t="str">
        <f>IF(ISNUMBER(SEARCH("C", 'Dry_Litterbag Placem_Collection'!V192)),"YES","")</f>
        <v/>
      </c>
      <c r="AM851" s="289" t="str">
        <f>IF(ISNUMBER(SEARCH("H", 'Dry_Litterbag Placem_Collection'!V192)),"YES","")</f>
        <v/>
      </c>
      <c r="AN851" s="289" t="str">
        <f>IF(ISNUMBER(SEARCH("R", 'Dry_Litterbag Placem_Collection'!V192)),"YES","")</f>
        <v/>
      </c>
    </row>
    <row r="852" spans="1:40" ht="15" customHeight="1">
      <c r="A852" s="281" t="s">
        <v>2677</v>
      </c>
      <c r="B852" s="282">
        <f>'Dry_Litterbag Placem_Collection'!A193</f>
        <v>191</v>
      </c>
      <c r="C852" s="282" t="str">
        <f>'Dry_Litterbag Placem_Collection'!B193</f>
        <v>Handajega</v>
      </c>
      <c r="D852" s="282" t="s">
        <v>2677</v>
      </c>
      <c r="E852" s="282" t="s">
        <v>2679</v>
      </c>
      <c r="F852" s="282">
        <v>4</v>
      </c>
      <c r="G852" s="283" t="str">
        <f>'Dry_Litterbag Placem_Collection'!C193</f>
        <v>Wet_W4_T7</v>
      </c>
      <c r="H852" s="293" t="s">
        <v>3672</v>
      </c>
      <c r="I852" s="294" t="s">
        <v>298</v>
      </c>
      <c r="J852" s="282" t="str">
        <f>IF(ISBLANK('Dry_Litterbag Placem_Collection'!M193),"","R"&amp;""&amp;'Dry_Litterbag Placem_Collection'!M193)</f>
        <v>R240</v>
      </c>
      <c r="K852" s="286">
        <f>IFERROR(INDEX('Green_rooibos initial weight'!$C$5:$C$1749,MATCH(J852, 'Green_rooibos initial weight'!$A$5:$A$1749,0)),"")</f>
        <v>2.1800000000000002</v>
      </c>
      <c r="L852" s="286">
        <f t="shared" si="53"/>
        <v>1.9302000000000001</v>
      </c>
      <c r="M852" s="291"/>
      <c r="N852" s="291"/>
      <c r="O852" s="286">
        <f>IF(IFERROR(INDEX('Both teabags AfterDry'!$D$3:$D$900,MATCH(J852,'Both teabags AfterDry'!$A$3:$A$900,0)),"")="","",(IFERROR(INDEX('Both teabags AfterDry'!$D$3:$D$900,MATCH(J852,'Both teabags AfterDry'!$A$3:$A$900,0)),"")))</f>
        <v>1.7597</v>
      </c>
      <c r="P852" s="286">
        <f t="shared" si="54"/>
        <v>1.6091</v>
      </c>
      <c r="Q852" s="291"/>
      <c r="R852" s="291"/>
      <c r="S852" s="287">
        <f>'Dry_Litterbag Placem_Collection'!E193</f>
        <v>42940</v>
      </c>
      <c r="T852" s="287">
        <f>IF('Dry_Litterbag Placem_Collection'!G193="","",'Dry_Litterbag Placem_Collection'!G193)</f>
        <v>43009</v>
      </c>
      <c r="U852" s="288">
        <f t="shared" si="52"/>
        <v>69</v>
      </c>
      <c r="V852" s="286">
        <f t="shared" si="55"/>
        <v>0.32110000000000016</v>
      </c>
      <c r="W852" s="286"/>
      <c r="X852" s="289">
        <f>IFERROR(INDEX(Rainfall_Dry!$O$2:$O$217,MATCH(B852, Rainfall_Dry!$A$2:$A$217,0)),"")</f>
        <v>162.634207253</v>
      </c>
      <c r="Y852" s="270">
        <v>25.96</v>
      </c>
      <c r="Z852" s="270">
        <v>8.9200000000000017</v>
      </c>
      <c r="AA852" s="270">
        <v>65.12</v>
      </c>
      <c r="AB852" s="271" t="s">
        <v>2688</v>
      </c>
      <c r="AC852" s="270">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IFERROR(AVERAGE('Dry_Litterbag Placem_Collection'!O193,'Dry_Litterbag Placem_Collection'!R193),"")</f>
        <v>6.45</v>
      </c>
      <c r="AI852" s="290">
        <f>IFERROR(AVERAGE('Dry_Litterbag Placem_Collection'!N193,'Dry_Litterbag Placem_Collection'!Q193),"")</f>
        <v>36.349999999999994</v>
      </c>
      <c r="AJ852" s="289">
        <f>INDEX(Coordinates!$B$2:$B$197,MATCH(G852,Coordinates!$J$2:$J$197,0))</f>
        <v>-2.278704029</v>
      </c>
      <c r="AK852" s="289">
        <f>INDEX(Coordinates!$C$2:$C$197,MATCH(G852,Coordinates!$J$2:$J$197,0))</f>
        <v>34.032182970000001</v>
      </c>
      <c r="AL852" s="289" t="str">
        <f>IF(ISNUMBER(SEARCH("C", 'Dry_Litterbag Placem_Collection'!V193)),"YES","")</f>
        <v/>
      </c>
      <c r="AM852" s="289" t="str">
        <f>IF(ISNUMBER(SEARCH("H", 'Dry_Litterbag Placem_Collection'!V193)),"YES","")</f>
        <v/>
      </c>
      <c r="AN852" s="289" t="str">
        <f>IF(ISNUMBER(SEARCH("R", 'Dry_Litterbag Placem_Collection'!V193)),"YES","")</f>
        <v/>
      </c>
    </row>
    <row r="853" spans="1:40" ht="15" customHeight="1">
      <c r="A853" s="281" t="s">
        <v>2677</v>
      </c>
      <c r="B853" s="282">
        <f>'Dry_Litterbag Placem_Collection'!A194</f>
        <v>192</v>
      </c>
      <c r="C853" s="282" t="str">
        <f>'Dry_Litterbag Placem_Collection'!B194</f>
        <v>Handajega</v>
      </c>
      <c r="D853" s="282" t="s">
        <v>2677</v>
      </c>
      <c r="E853" s="282" t="s">
        <v>2679</v>
      </c>
      <c r="F853" s="282">
        <v>4</v>
      </c>
      <c r="G853" s="283" t="str">
        <f>'Dry_Litterbag Placem_Collection'!C194</f>
        <v>Wet_W4_T8</v>
      </c>
      <c r="H853" s="293" t="s">
        <v>3672</v>
      </c>
      <c r="I853" s="294" t="s">
        <v>298</v>
      </c>
      <c r="J853" s="282" t="str">
        <f>IF(ISBLANK('Dry_Litterbag Placem_Collection'!M194),"","R"&amp;""&amp;'Dry_Litterbag Placem_Collection'!M194)</f>
        <v/>
      </c>
      <c r="K853" s="286" t="str">
        <f>IFERROR(INDEX('Green_rooibos initial weight'!$C$5:$C$1749,MATCH(J853, 'Green_rooibos initial weight'!$A$5:$A$1749,0)),"")</f>
        <v/>
      </c>
      <c r="L853" s="286" t="str">
        <f t="shared" si="53"/>
        <v/>
      </c>
      <c r="M853" s="291"/>
      <c r="N853" s="291"/>
      <c r="O853" s="286" t="str">
        <f>IF(IFERROR(INDEX('Both teabags AfterDry'!$D$3:$D$900,MATCH(J853,'Both teabags AfterDry'!$A$3:$A$900,0)),"")="","",(IFERROR(INDEX('Both teabags AfterDry'!$D$3:$D$900,MATCH(J853,'Both teabags AfterDry'!$A$3:$A$900,0)),"")))</f>
        <v/>
      </c>
      <c r="P853" s="286" t="str">
        <f t="shared" si="54"/>
        <v/>
      </c>
      <c r="Q853" s="291"/>
      <c r="R853" s="291"/>
      <c r="S853" s="287">
        <f>'Dry_Litterbag Placem_Collection'!E194</f>
        <v>0</v>
      </c>
      <c r="T853" s="287" t="str">
        <f>IF('Dry_Litterbag Placem_Collection'!G194="","",'Dry_Litterbag Placem_Collection'!G194)</f>
        <v/>
      </c>
      <c r="U853" s="288" t="str">
        <f t="shared" si="52"/>
        <v/>
      </c>
      <c r="V853" s="286" t="str">
        <f t="shared" si="55"/>
        <v/>
      </c>
      <c r="W853" s="286"/>
      <c r="X853" s="289" t="str">
        <f>IFERROR(INDEX(Rainfall_Dry!$O$2:$O$217,MATCH(B853, Rainfall_Dry!$A$2:$A$217,0)),"")</f>
        <v/>
      </c>
      <c r="Y853" s="270">
        <v>25.96</v>
      </c>
      <c r="Z853" s="270">
        <v>8.9200000000000017</v>
      </c>
      <c r="AA853" s="270">
        <v>65.12</v>
      </c>
      <c r="AB853" s="271" t="s">
        <v>2688</v>
      </c>
      <c r="AC853" s="270">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t="str">
        <f>IFERROR(AVERAGE('Dry_Litterbag Placem_Collection'!O194,'Dry_Litterbag Placem_Collection'!R194),"")</f>
        <v/>
      </c>
      <c r="AI853" s="290" t="str">
        <f>IFERROR(AVERAGE('Dry_Litterbag Placem_Collection'!N194,'Dry_Litterbag Placem_Collection'!Q194),"")</f>
        <v/>
      </c>
      <c r="AJ853" s="289">
        <f>INDEX(Coordinates!$B$2:$B$197,MATCH(G853,Coordinates!$J$2:$J$197,0))</f>
        <v>-2.2789770269999998</v>
      </c>
      <c r="AK853" s="289">
        <f>INDEX(Coordinates!$C$2:$C$197,MATCH(G853,Coordinates!$J$2:$J$197,0))</f>
        <v>34.032051039999999</v>
      </c>
      <c r="AL853" s="289" t="str">
        <f>IF(ISNUMBER(SEARCH("C", 'Dry_Litterbag Placem_Collection'!V194)),"YES","")</f>
        <v/>
      </c>
      <c r="AM853" s="289" t="str">
        <f>IF(ISNUMBER(SEARCH("H", 'Dry_Litterbag Placem_Collection'!V194)),"YES","")</f>
        <v/>
      </c>
      <c r="AN853" s="289" t="str">
        <f>IF(ISNUMBER(SEARCH("R", 'Dry_Litterbag Placem_Collection'!V194)),"YES","")</f>
        <v/>
      </c>
    </row>
    <row r="854" spans="1:40" ht="15" customHeight="1">
      <c r="A854" s="281" t="s">
        <v>2677</v>
      </c>
      <c r="B854" s="282">
        <f>'Dry_Litterbag Placem_Collection'!A195</f>
        <v>193</v>
      </c>
      <c r="C854" s="282" t="str">
        <f>'Dry_Litterbag Placem_Collection'!B195</f>
        <v>Makao</v>
      </c>
      <c r="D854" s="282" t="s">
        <v>2677</v>
      </c>
      <c r="E854" s="282" t="s">
        <v>2527</v>
      </c>
      <c r="F854" s="282">
        <v>4</v>
      </c>
      <c r="G854" s="283" t="str">
        <f>'Dry_Litterbag Placem_Collection'!C195</f>
        <v>Dry_Ag1_CG4</v>
      </c>
      <c r="H854" s="293" t="s">
        <v>3672</v>
      </c>
      <c r="I854" s="294" t="s">
        <v>298</v>
      </c>
      <c r="J854" s="282" t="str">
        <f>IF(ISBLANK('Dry_Litterbag Placem_Collection'!M195),"","R"&amp;""&amp;'Dry_Litterbag Placem_Collection'!M195)</f>
        <v>R623</v>
      </c>
      <c r="K854" s="286">
        <f>IFERROR(INDEX('Green_rooibos initial weight'!$C$5:$C$1749,MATCH(J854, 'Green_rooibos initial weight'!$A$5:$A$1749,0)),"")</f>
        <v>2.056</v>
      </c>
      <c r="L854" s="286">
        <f t="shared" si="53"/>
        <v>1.8062</v>
      </c>
      <c r="M854" s="291"/>
      <c r="N854" s="291"/>
      <c r="O854" s="286">
        <f>IF(IFERROR(INDEX('Both teabags AfterDry'!$D$3:$D$900,MATCH(J854,'Both teabags AfterDry'!$A$3:$A$900,0)),"")="","",(IFERROR(INDEX('Both teabags AfterDry'!$D$3:$D$900,MATCH(J854,'Both teabags AfterDry'!$A$3:$A$900,0)),"")))</f>
        <v>1.397</v>
      </c>
      <c r="P854" s="286">
        <f t="shared" si="54"/>
        <v>1.2464</v>
      </c>
      <c r="Q854" s="291"/>
      <c r="R854" s="291"/>
      <c r="S854" s="287">
        <f>'Dry_Litterbag Placem_Collection'!E195</f>
        <v>42942</v>
      </c>
      <c r="T854" s="287">
        <f>IF('Dry_Litterbag Placem_Collection'!G195="","",'Dry_Litterbag Placem_Collection'!G195)</f>
        <v>43004</v>
      </c>
      <c r="U854" s="288">
        <f t="shared" si="52"/>
        <v>62</v>
      </c>
      <c r="V854" s="286">
        <f t="shared" si="55"/>
        <v>0.55980000000000008</v>
      </c>
      <c r="W854" s="286"/>
      <c r="X854" s="289">
        <f>IFERROR(INDEX(Rainfall_Dry!$O$2:$O$217,MATCH(B854, Rainfall_Dry!$A$2:$A$217,0)),"")</f>
        <v>171.84818423999999</v>
      </c>
      <c r="Y854" s="270">
        <v>12.565665055683967</v>
      </c>
      <c r="Z854" s="270">
        <v>0.9665896196679955</v>
      </c>
      <c r="AA854" s="270">
        <v>86.467745324648035</v>
      </c>
      <c r="AB854" s="271" t="s">
        <v>2690</v>
      </c>
      <c r="AC854" s="270">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IFERROR(AVERAGE('Dry_Litterbag Placem_Collection'!O195,'Dry_Litterbag Placem_Collection'!R195),"")</f>
        <v>5.0999999999999996</v>
      </c>
      <c r="AI854" s="290">
        <f>IFERROR(AVERAGE('Dry_Litterbag Placem_Collection'!N195,'Dry_Litterbag Placem_Collection'!Q195),"")</f>
        <v>28.799999999999997</v>
      </c>
      <c r="AJ854">
        <v>-2.4396949910000001</v>
      </c>
      <c r="AK854">
        <v>34.838574029999997</v>
      </c>
      <c r="AL854" s="289" t="str">
        <f>IF(ISNUMBER(SEARCH("C", 'Dry_Litterbag Placem_Collection'!V195)),"YES","")</f>
        <v/>
      </c>
      <c r="AM854" s="289" t="str">
        <f>IF(ISNUMBER(SEARCH("H", 'Dry_Litterbag Placem_Collection'!V195)),"YES","")</f>
        <v/>
      </c>
      <c r="AN854" s="289" t="str">
        <f>IF(ISNUMBER(SEARCH("R", 'Dry_Litterbag Placem_Collection'!V195)),"YES","")</f>
        <v/>
      </c>
    </row>
    <row r="855" spans="1:40" ht="15" customHeight="1">
      <c r="A855" s="281" t="s">
        <v>2677</v>
      </c>
      <c r="B855" s="282">
        <f>'Dry_Litterbag Placem_Collection'!A196</f>
        <v>194</v>
      </c>
      <c r="C855" s="282" t="str">
        <f>'Dry_Litterbag Placem_Collection'!B196</f>
        <v>Makao</v>
      </c>
      <c r="D855" s="282" t="s">
        <v>2677</v>
      </c>
      <c r="E855" s="282" t="s">
        <v>2527</v>
      </c>
      <c r="F855" s="282">
        <v>3</v>
      </c>
      <c r="G855" s="283" t="str">
        <f>'Dry_Litterbag Placem_Collection'!C196</f>
        <v>Dry_Ag2_CG3</v>
      </c>
      <c r="H855" s="293" t="s">
        <v>3672</v>
      </c>
      <c r="I855" s="294" t="s">
        <v>298</v>
      </c>
      <c r="J855" s="282" t="str">
        <f>IF(ISBLANK('Dry_Litterbag Placem_Collection'!M196),"","R"&amp;""&amp;'Dry_Litterbag Placem_Collection'!M196)</f>
        <v>R611</v>
      </c>
      <c r="K855" s="286">
        <f>IFERROR(INDEX('Green_rooibos initial weight'!$C$5:$C$1749,MATCH(J855, 'Green_rooibos initial weight'!$A$5:$A$1749,0)),"")</f>
        <v>2.157</v>
      </c>
      <c r="L855" s="286">
        <f t="shared" si="53"/>
        <v>1.9072</v>
      </c>
      <c r="M855" s="291"/>
      <c r="N855" s="291"/>
      <c r="O855" s="286">
        <f>IF(IFERROR(INDEX('Both teabags AfterDry'!$D$3:$D$900,MATCH(J855,'Both teabags AfterDry'!$A$3:$A$900,0)),"")="","",(IFERROR(INDEX('Both teabags AfterDry'!$D$3:$D$900,MATCH(J855,'Both teabags AfterDry'!$A$3:$A$900,0)),"")))</f>
        <v>1.593</v>
      </c>
      <c r="P855" s="286">
        <f t="shared" si="54"/>
        <v>1.4423999999999999</v>
      </c>
      <c r="Q855" s="291"/>
      <c r="R855" s="291"/>
      <c r="S855" s="287">
        <f>'Dry_Litterbag Placem_Collection'!E196</f>
        <v>42942</v>
      </c>
      <c r="T855" s="287">
        <f>IF('Dry_Litterbag Placem_Collection'!G196="","",'Dry_Litterbag Placem_Collection'!G196)</f>
        <v>43004</v>
      </c>
      <c r="U855" s="288">
        <f t="shared" si="52"/>
        <v>62</v>
      </c>
      <c r="V855" s="286">
        <f t="shared" si="55"/>
        <v>0.4648000000000001</v>
      </c>
      <c r="W855" s="286"/>
      <c r="X855" s="289">
        <f>IFERROR(INDEX(Rainfall_Dry!$O$2:$O$217,MATCH(B855, Rainfall_Dry!$A$2:$A$217,0)),"")</f>
        <v>171.84818423999999</v>
      </c>
      <c r="Y855" s="270">
        <v>21.13063730679653</v>
      </c>
      <c r="Z855" s="270">
        <v>3.0912555579081076</v>
      </c>
      <c r="AA855" s="270">
        <v>75.778107135295357</v>
      </c>
      <c r="AB855" s="271" t="s">
        <v>2688</v>
      </c>
      <c r="AC855" s="270">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IFERROR(AVERAGE('Dry_Litterbag Placem_Collection'!O196,'Dry_Litterbag Placem_Collection'!R196),"")</f>
        <v>5.4</v>
      </c>
      <c r="AI855" s="290">
        <f>IFERROR(AVERAGE('Dry_Litterbag Placem_Collection'!N196,'Dry_Litterbag Placem_Collection'!Q196),"")</f>
        <v>30.849999999999998</v>
      </c>
      <c r="AJ855">
        <v>-2.4395990190000001</v>
      </c>
      <c r="AK855">
        <v>34.838418959999998</v>
      </c>
      <c r="AL855" s="289" t="str">
        <f>IF(ISNUMBER(SEARCH("C", 'Dry_Litterbag Placem_Collection'!V196)),"YES","")</f>
        <v/>
      </c>
      <c r="AM855" s="289" t="str">
        <f>IF(ISNUMBER(SEARCH("H", 'Dry_Litterbag Placem_Collection'!V196)),"YES","")</f>
        <v/>
      </c>
      <c r="AN855" s="289" t="str">
        <f>IF(ISNUMBER(SEARCH("R", 'Dry_Litterbag Placem_Collection'!V196)),"YES","")</f>
        <v>YES</v>
      </c>
    </row>
    <row r="856" spans="1:40" ht="15" customHeight="1">
      <c r="A856" s="281" t="s">
        <v>2677</v>
      </c>
      <c r="B856" s="282">
        <f>'Dry_Litterbag Placem_Collection'!A197</f>
        <v>195</v>
      </c>
      <c r="C856" s="282" t="str">
        <f>'Dry_Litterbag Placem_Collection'!B197</f>
        <v>Makao</v>
      </c>
      <c r="D856" s="282" t="s">
        <v>2677</v>
      </c>
      <c r="E856" s="282" t="s">
        <v>2527</v>
      </c>
      <c r="F856" s="282">
        <v>2</v>
      </c>
      <c r="G856" s="283" t="str">
        <f>'Dry_Litterbag Placem_Collection'!C197</f>
        <v>Dry_Ag3_CG2</v>
      </c>
      <c r="H856" s="293" t="s">
        <v>3672</v>
      </c>
      <c r="I856" s="294" t="s">
        <v>298</v>
      </c>
      <c r="J856" s="282" t="str">
        <f>IF(ISBLANK('Dry_Litterbag Placem_Collection'!M197),"","R"&amp;""&amp;'Dry_Litterbag Placem_Collection'!M197)</f>
        <v>R645</v>
      </c>
      <c r="K856" s="286">
        <f>IFERROR(INDEX('Green_rooibos initial weight'!$C$5:$C$1749,MATCH(J856, 'Green_rooibos initial weight'!$A$5:$A$1749,0)),"")</f>
        <v>2.2469999999999999</v>
      </c>
      <c r="L856" s="286">
        <f t="shared" si="53"/>
        <v>1.9971999999999999</v>
      </c>
      <c r="M856" s="291"/>
      <c r="N856" s="291"/>
      <c r="O856" s="286">
        <f>IF(IFERROR(INDEX('Both teabags AfterDry'!$D$3:$D$900,MATCH(J856,'Both teabags AfterDry'!$A$3:$A$900,0)),"")="","",(IFERROR(INDEX('Both teabags AfterDry'!$D$3:$D$900,MATCH(J856,'Both teabags AfterDry'!$A$3:$A$900,0)),"")))</f>
        <v>1.7509999999999999</v>
      </c>
      <c r="P856" s="286">
        <f t="shared" si="54"/>
        <v>1.6003999999999998</v>
      </c>
      <c r="Q856" s="291"/>
      <c r="R856" s="291"/>
      <c r="S856" s="287">
        <f>'Dry_Litterbag Placem_Collection'!E197</f>
        <v>42942</v>
      </c>
      <c r="T856" s="287">
        <f>IF('Dry_Litterbag Placem_Collection'!G197="","",'Dry_Litterbag Placem_Collection'!G197)</f>
        <v>43004</v>
      </c>
      <c r="U856" s="288">
        <f t="shared" si="52"/>
        <v>62</v>
      </c>
      <c r="V856" s="286">
        <f t="shared" si="55"/>
        <v>0.39680000000000004</v>
      </c>
      <c r="W856" s="286"/>
      <c r="X856" s="289">
        <f>IFERROR(INDEX(Rainfall_Dry!$O$2:$O$217,MATCH(B856, Rainfall_Dry!$A$2:$A$217,0)),"")</f>
        <v>171.84818423999999</v>
      </c>
      <c r="Y856" s="270">
        <v>54.080969906906262</v>
      </c>
      <c r="Z856" s="270">
        <v>21.264484651351896</v>
      </c>
      <c r="AA856" s="270">
        <v>24.654545441741845</v>
      </c>
      <c r="AB856" s="271" t="s">
        <v>2691</v>
      </c>
      <c r="AC856" s="270">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IFERROR(AVERAGE('Dry_Litterbag Placem_Collection'!O197,'Dry_Litterbag Placem_Collection'!R197),"")</f>
        <v>11.4</v>
      </c>
      <c r="AI856" s="290">
        <f>IFERROR(AVERAGE('Dry_Litterbag Placem_Collection'!N197,'Dry_Litterbag Placem_Collection'!Q197),"")</f>
        <v>28.1</v>
      </c>
      <c r="AJ856">
        <v>-2.4396450349999999</v>
      </c>
      <c r="AK856">
        <v>34.83836599</v>
      </c>
      <c r="AL856" s="289" t="str">
        <f>IF(ISNUMBER(SEARCH("C", 'Dry_Litterbag Placem_Collection'!V197)),"YES","")</f>
        <v/>
      </c>
      <c r="AM856" s="289" t="str">
        <f>IF(ISNUMBER(SEARCH("H", 'Dry_Litterbag Placem_Collection'!V197)),"YES","")</f>
        <v/>
      </c>
      <c r="AN856" s="289" t="str">
        <f>IF(ISNUMBER(SEARCH("R", 'Dry_Litterbag Placem_Collection'!V197)),"YES","")</f>
        <v/>
      </c>
    </row>
    <row r="857" spans="1:40" ht="15" customHeight="1">
      <c r="A857" s="281" t="s">
        <v>2677</v>
      </c>
      <c r="B857" s="282">
        <f>'Dry_Litterbag Placem_Collection'!A198</f>
        <v>196</v>
      </c>
      <c r="C857" s="282" t="str">
        <f>'Dry_Litterbag Placem_Collection'!B198</f>
        <v>Makao</v>
      </c>
      <c r="D857" s="282" t="s">
        <v>2677</v>
      </c>
      <c r="E857" s="282" t="s">
        <v>2527</v>
      </c>
      <c r="F857" s="282">
        <v>1</v>
      </c>
      <c r="G857" s="283" t="str">
        <f>'Dry_Litterbag Placem_Collection'!C198</f>
        <v>Dry_Ag4_CG1</v>
      </c>
      <c r="H857" s="293" t="s">
        <v>3672</v>
      </c>
      <c r="I857" s="294" t="s">
        <v>298</v>
      </c>
      <c r="J857" s="282" t="str">
        <f>IF(ISBLANK('Dry_Litterbag Placem_Collection'!M198),"","R"&amp;""&amp;'Dry_Litterbag Placem_Collection'!M198)</f>
        <v>R709</v>
      </c>
      <c r="K857" s="286">
        <f>IFERROR(INDEX('Green_rooibos initial weight'!$C$5:$C$1749,MATCH(J857, 'Green_rooibos initial weight'!$A$5:$A$1749,0)),"")</f>
        <v>2.157</v>
      </c>
      <c r="L857" s="286">
        <f t="shared" si="53"/>
        <v>1.9072</v>
      </c>
      <c r="M857" s="291"/>
      <c r="N857" s="291"/>
      <c r="O857" s="286">
        <f>IF(IFERROR(INDEX('Both teabags AfterDry'!$D$3:$D$900,MATCH(J857,'Both teabags AfterDry'!$A$3:$A$900,0)),"")="","",(IFERROR(INDEX('Both teabags AfterDry'!$D$3:$D$900,MATCH(J857,'Both teabags AfterDry'!$A$3:$A$900,0)),"")))</f>
        <v>1.863</v>
      </c>
      <c r="P857" s="286">
        <f t="shared" si="54"/>
        <v>1.7123999999999999</v>
      </c>
      <c r="Q857" s="291"/>
      <c r="R857" s="291"/>
      <c r="S857" s="287">
        <f>'Dry_Litterbag Placem_Collection'!E198</f>
        <v>42942</v>
      </c>
      <c r="T857" s="287">
        <f>IF('Dry_Litterbag Placem_Collection'!G198="","",'Dry_Litterbag Placem_Collection'!G198)</f>
        <v>43004</v>
      </c>
      <c r="U857" s="288">
        <f t="shared" si="52"/>
        <v>62</v>
      </c>
      <c r="V857" s="286">
        <f t="shared" si="55"/>
        <v>0.19480000000000008</v>
      </c>
      <c r="W857" s="286"/>
      <c r="X857" s="289">
        <f>IFERROR(INDEX(Rainfall_Dry!$O$2:$O$217,MATCH(B857, Rainfall_Dry!$A$2:$A$217,0)),"")</f>
        <v>171.84818423999999</v>
      </c>
      <c r="Y857" s="270">
        <v>51.960000000000008</v>
      </c>
      <c r="Z857" s="270">
        <v>18.919999999999995</v>
      </c>
      <c r="AA857" s="270">
        <v>29.120000000000005</v>
      </c>
      <c r="AB857" s="271" t="s">
        <v>2691</v>
      </c>
      <c r="AC857" s="270">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IFERROR(AVERAGE('Dry_Litterbag Placem_Collection'!O198,'Dry_Litterbag Placem_Collection'!R198),"")</f>
        <v>12.45</v>
      </c>
      <c r="AI857" s="290">
        <f>IFERROR(AVERAGE('Dry_Litterbag Placem_Collection'!N198,'Dry_Litterbag Placem_Collection'!Q198),"")</f>
        <v>26.65</v>
      </c>
      <c r="AJ857">
        <v>-2.439403972</v>
      </c>
      <c r="AK857">
        <v>34.838404959999998</v>
      </c>
      <c r="AL857" s="289" t="str">
        <f>IF(ISNUMBER(SEARCH("C", 'Dry_Litterbag Placem_Collection'!V198)),"YES","")</f>
        <v/>
      </c>
      <c r="AM857" s="289" t="str">
        <f>IF(ISNUMBER(SEARCH("H", 'Dry_Litterbag Placem_Collection'!V198)),"YES","")</f>
        <v/>
      </c>
      <c r="AN857" s="289" t="str">
        <f>IF(ISNUMBER(SEARCH("R", 'Dry_Litterbag Placem_Collection'!V198)),"YES","")</f>
        <v/>
      </c>
    </row>
    <row r="858" spans="1:40" ht="15" customHeight="1">
      <c r="A858" s="281" t="s">
        <v>2677</v>
      </c>
      <c r="B858" s="282">
        <f>'Dry_Litterbag Placem_Collection'!A199</f>
        <v>197</v>
      </c>
      <c r="C858" s="282" t="str">
        <f>'Dry_Litterbag Placem_Collection'!B199</f>
        <v>Makao</v>
      </c>
      <c r="D858" s="282" t="s">
        <v>2677</v>
      </c>
      <c r="E858" s="282" t="s">
        <v>2527</v>
      </c>
      <c r="F858" s="282">
        <v>2</v>
      </c>
      <c r="G858" s="283" t="str">
        <f>'Dry_Litterbag Placem_Collection'!C199</f>
        <v>Dry_P1_CG2</v>
      </c>
      <c r="H858" s="293" t="s">
        <v>3672</v>
      </c>
      <c r="I858" s="294" t="s">
        <v>298</v>
      </c>
      <c r="J858" s="282" t="str">
        <f>IF(ISBLANK('Dry_Litterbag Placem_Collection'!M199),"","R"&amp;""&amp;'Dry_Litterbag Placem_Collection'!M199)</f>
        <v>R131</v>
      </c>
      <c r="K858" s="286">
        <f>IFERROR(INDEX('Green_rooibos initial weight'!$C$5:$C$1749,MATCH(J858, 'Green_rooibos initial weight'!$A$5:$A$1749,0)),"")</f>
        <v>2.1560000000000001</v>
      </c>
      <c r="L858" s="286">
        <f t="shared" si="53"/>
        <v>1.9062000000000001</v>
      </c>
      <c r="M858" s="291"/>
      <c r="N858" s="291"/>
      <c r="O858" s="286">
        <f>IF(IFERROR(INDEX('Both teabags AfterDry'!$D$3:$D$900,MATCH(J858,'Both teabags AfterDry'!$A$3:$A$900,0)),"")="","",(IFERROR(INDEX('Both teabags AfterDry'!$D$3:$D$900,MATCH(J858,'Both teabags AfterDry'!$A$3:$A$900,0)),"")))</f>
        <v>1.577</v>
      </c>
      <c r="P858" s="286">
        <f t="shared" si="54"/>
        <v>1.4263999999999999</v>
      </c>
      <c r="Q858" s="291"/>
      <c r="R858" s="291"/>
      <c r="S858" s="287">
        <f>'Dry_Litterbag Placem_Collection'!E199</f>
        <v>42942</v>
      </c>
      <c r="T858" s="287">
        <f>IF('Dry_Litterbag Placem_Collection'!G199="","",'Dry_Litterbag Placem_Collection'!G199)</f>
        <v>43004</v>
      </c>
      <c r="U858" s="288">
        <f t="shared" si="52"/>
        <v>62</v>
      </c>
      <c r="V858" s="286">
        <f t="shared" si="55"/>
        <v>0.47980000000000023</v>
      </c>
      <c r="W858" s="286"/>
      <c r="X858" s="289">
        <f>IFERROR(INDEX(Rainfall_Dry!$O$2:$O$217,MATCH(B858, Rainfall_Dry!$A$2:$A$217,0)),"")</f>
        <v>171.84818423999999</v>
      </c>
      <c r="Y858" s="270">
        <v>23.96</v>
      </c>
      <c r="Z858" s="270">
        <v>0.91999999999999804</v>
      </c>
      <c r="AA858" s="270">
        <v>75.12</v>
      </c>
      <c r="AB858" s="271" t="s">
        <v>2688</v>
      </c>
      <c r="AC858" s="270">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IFERROR(AVERAGE('Dry_Litterbag Placem_Collection'!O199,'Dry_Litterbag Placem_Collection'!R199),"")</f>
        <v>6.3000000000000007</v>
      </c>
      <c r="AI858" s="290">
        <f>IFERROR(AVERAGE('Dry_Litterbag Placem_Collection'!N199,'Dry_Litterbag Placem_Collection'!Q199),"")</f>
        <v>29.05</v>
      </c>
      <c r="AJ858">
        <v>-2.4396450349999999</v>
      </c>
      <c r="AK858">
        <v>34.83836599</v>
      </c>
      <c r="AL858" s="289" t="str">
        <f>IF(ISNUMBER(SEARCH("C", 'Dry_Litterbag Placem_Collection'!V199)),"YES","")</f>
        <v/>
      </c>
      <c r="AM858" s="289" t="str">
        <f>IF(ISNUMBER(SEARCH("H", 'Dry_Litterbag Placem_Collection'!V199)),"YES","")</f>
        <v/>
      </c>
      <c r="AN858" s="289" t="str">
        <f>IF(ISNUMBER(SEARCH("R", 'Dry_Litterbag Placem_Collection'!V199)),"YES","")</f>
        <v>YES</v>
      </c>
    </row>
    <row r="859" spans="1:40" ht="15" customHeight="1">
      <c r="A859" s="281" t="s">
        <v>2677</v>
      </c>
      <c r="B859" s="282">
        <f>'Dry_Litterbag Placem_Collection'!A200</f>
        <v>198</v>
      </c>
      <c r="C859" s="282" t="str">
        <f>'Dry_Litterbag Placem_Collection'!B200</f>
        <v>Makao</v>
      </c>
      <c r="D859" s="282" t="s">
        <v>2677</v>
      </c>
      <c r="E859" s="282" t="s">
        <v>2527</v>
      </c>
      <c r="F859" s="282">
        <v>3</v>
      </c>
      <c r="G859" s="283" t="str">
        <f>'Dry_Litterbag Placem_Collection'!C200</f>
        <v>Dry_P2_CG3</v>
      </c>
      <c r="H859" s="293" t="s">
        <v>3672</v>
      </c>
      <c r="I859" s="294" t="s">
        <v>298</v>
      </c>
      <c r="J859" s="282" t="str">
        <f>IF(ISBLANK('Dry_Litterbag Placem_Collection'!M200),"","R"&amp;""&amp;'Dry_Litterbag Placem_Collection'!M200)</f>
        <v>R711</v>
      </c>
      <c r="K859" s="286">
        <f>IFERROR(INDEX('Green_rooibos initial weight'!$C$5:$C$1749,MATCH(J859, 'Green_rooibos initial weight'!$A$5:$A$1749,0)),"")</f>
        <v>2.13</v>
      </c>
      <c r="L859" s="286">
        <f t="shared" si="53"/>
        <v>1.8801999999999999</v>
      </c>
      <c r="M859" s="291"/>
      <c r="N859" s="291"/>
      <c r="O859" s="286">
        <f>IF(IFERROR(INDEX('Both teabags AfterDry'!$D$3:$D$900,MATCH(J859,'Both teabags AfterDry'!$A$3:$A$900,0)),"")="","",(IFERROR(INDEX('Both teabags AfterDry'!$D$3:$D$900,MATCH(J859,'Both teabags AfterDry'!$A$3:$A$900,0)),"")))</f>
        <v>1.7210000000000001</v>
      </c>
      <c r="P859" s="286">
        <f t="shared" si="54"/>
        <v>1.5704</v>
      </c>
      <c r="Q859" s="291"/>
      <c r="R859" s="291"/>
      <c r="S859" s="287">
        <f>'Dry_Litterbag Placem_Collection'!E200</f>
        <v>42942</v>
      </c>
      <c r="T859" s="287">
        <f>IF('Dry_Litterbag Placem_Collection'!G200="","",'Dry_Litterbag Placem_Collection'!G200)</f>
        <v>43004</v>
      </c>
      <c r="U859" s="288">
        <f t="shared" si="52"/>
        <v>62</v>
      </c>
      <c r="V859" s="286">
        <f t="shared" si="55"/>
        <v>0.30979999999999985</v>
      </c>
      <c r="W859" s="286"/>
      <c r="X859" s="289">
        <f>IFERROR(INDEX(Rainfall_Dry!$O$2:$O$217,MATCH(B859, Rainfall_Dry!$A$2:$A$217,0)),"")</f>
        <v>171.84818423999999</v>
      </c>
      <c r="Y859" s="270">
        <v>19.96</v>
      </c>
      <c r="Z859" s="270">
        <v>4.9199999999999982</v>
      </c>
      <c r="AA859" s="270">
        <v>75.12</v>
      </c>
      <c r="AB859" s="271" t="s">
        <v>2689</v>
      </c>
      <c r="AC859" s="270">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IFERROR(AVERAGE('Dry_Litterbag Placem_Collection'!O200,'Dry_Litterbag Placem_Collection'!R200),"")</f>
        <v>4.8499999999999996</v>
      </c>
      <c r="AI859" s="290">
        <f>IFERROR(AVERAGE('Dry_Litterbag Placem_Collection'!N200,'Dry_Litterbag Placem_Collection'!Q200),"")</f>
        <v>30.25</v>
      </c>
      <c r="AJ859">
        <v>-2.4395990190000001</v>
      </c>
      <c r="AK859">
        <v>34.838418959999998</v>
      </c>
      <c r="AL859" s="289" t="str">
        <f>IF(ISNUMBER(SEARCH("C", 'Dry_Litterbag Placem_Collection'!V200)),"YES","")</f>
        <v/>
      </c>
      <c r="AM859" s="289" t="str">
        <f>IF(ISNUMBER(SEARCH("H", 'Dry_Litterbag Placem_Collection'!V200)),"YES","")</f>
        <v/>
      </c>
      <c r="AN859" s="289" t="str">
        <f>IF(ISNUMBER(SEARCH("R", 'Dry_Litterbag Placem_Collection'!V200)),"YES","")</f>
        <v>YES</v>
      </c>
    </row>
    <row r="860" spans="1:40" ht="15" customHeight="1">
      <c r="A860" s="281" t="s">
        <v>2677</v>
      </c>
      <c r="B860" s="282">
        <f>'Dry_Litterbag Placem_Collection'!A201</f>
        <v>199</v>
      </c>
      <c r="C860" s="282" t="str">
        <f>'Dry_Litterbag Placem_Collection'!B201</f>
        <v>Makao</v>
      </c>
      <c r="D860" s="282" t="s">
        <v>2677</v>
      </c>
      <c r="E860" s="282" t="s">
        <v>2527</v>
      </c>
      <c r="F860" s="282">
        <v>1</v>
      </c>
      <c r="G860" s="283" t="str">
        <f>'Dry_Litterbag Placem_Collection'!C201</f>
        <v>Dry_P3_CG1</v>
      </c>
      <c r="H860" s="293" t="s">
        <v>3672</v>
      </c>
      <c r="I860" s="294" t="s">
        <v>298</v>
      </c>
      <c r="J860" s="282" t="str">
        <f>IF(ISBLANK('Dry_Litterbag Placem_Collection'!M201),"","R"&amp;""&amp;'Dry_Litterbag Placem_Collection'!M201)</f>
        <v>R236</v>
      </c>
      <c r="K860" s="286">
        <f>IFERROR(INDEX('Green_rooibos initial weight'!$C$5:$C$1749,MATCH(J860, 'Green_rooibos initial weight'!$A$5:$A$1749,0)),"")</f>
        <v>2.2440000000000002</v>
      </c>
      <c r="L860" s="286">
        <f t="shared" si="53"/>
        <v>1.9942000000000002</v>
      </c>
      <c r="M860" s="291"/>
      <c r="N860" s="291"/>
      <c r="O860" s="286">
        <f>IF(IFERROR(INDEX('Both teabags AfterDry'!$D$3:$D$900,MATCH(J860,'Both teabags AfterDry'!$A$3:$A$900,0)),"")="","",(IFERROR(INDEX('Both teabags AfterDry'!$D$3:$D$900,MATCH(J860,'Both teabags AfterDry'!$A$3:$A$900,0)),"")))</f>
        <v>1.62</v>
      </c>
      <c r="P860" s="286">
        <f t="shared" si="54"/>
        <v>1.4694</v>
      </c>
      <c r="Q860" s="291"/>
      <c r="R860" s="291"/>
      <c r="S860" s="287">
        <f>'Dry_Litterbag Placem_Collection'!E201</f>
        <v>42942</v>
      </c>
      <c r="T860" s="287">
        <f>IF('Dry_Litterbag Placem_Collection'!G201="","",'Dry_Litterbag Placem_Collection'!G201)</f>
        <v>43004</v>
      </c>
      <c r="U860" s="288">
        <f t="shared" si="52"/>
        <v>62</v>
      </c>
      <c r="V860" s="286">
        <f t="shared" si="55"/>
        <v>0.52480000000000016</v>
      </c>
      <c r="W860" s="286"/>
      <c r="X860" s="289">
        <f>IFERROR(INDEX(Rainfall_Dry!$O$2:$O$217,MATCH(B860, Rainfall_Dry!$A$2:$A$217,0)),"")</f>
        <v>171.84818423999999</v>
      </c>
      <c r="Y860" s="270">
        <v>21.96</v>
      </c>
      <c r="Z860" s="270">
        <v>8.9199999999999982</v>
      </c>
      <c r="AA860" s="270">
        <v>69.12</v>
      </c>
      <c r="AB860" s="271" t="s">
        <v>2688</v>
      </c>
      <c r="AC860" s="270">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IFERROR(AVERAGE('Dry_Litterbag Placem_Collection'!O201,'Dry_Litterbag Placem_Collection'!R201),"")</f>
        <v>6.1999999999999993</v>
      </c>
      <c r="AI860" s="290">
        <f>IFERROR(AVERAGE('Dry_Litterbag Placem_Collection'!N201,'Dry_Litterbag Placem_Collection'!Q201),"")</f>
        <v>27.200000000000003</v>
      </c>
      <c r="AJ860">
        <v>-2.439403972</v>
      </c>
      <c r="AK860">
        <v>34.838404959999998</v>
      </c>
      <c r="AL860" s="289" t="str">
        <f>IF(ISNUMBER(SEARCH("C", 'Dry_Litterbag Placem_Collection'!V201)),"YES","")</f>
        <v/>
      </c>
      <c r="AM860" s="289" t="str">
        <f>IF(ISNUMBER(SEARCH("H", 'Dry_Litterbag Placem_Collection'!V201)),"YES","")</f>
        <v/>
      </c>
      <c r="AN860" s="289" t="str">
        <f>IF(ISNUMBER(SEARCH("R", 'Dry_Litterbag Placem_Collection'!V201)),"YES","")</f>
        <v>YES</v>
      </c>
    </row>
    <row r="861" spans="1:40" ht="15" customHeight="1">
      <c r="A861" s="281" t="s">
        <v>2677</v>
      </c>
      <c r="B861" s="282">
        <f>'Dry_Litterbag Placem_Collection'!A202</f>
        <v>200</v>
      </c>
      <c r="C861" s="282" t="str">
        <f>'Dry_Litterbag Placem_Collection'!B202</f>
        <v>Makao</v>
      </c>
      <c r="D861" s="282" t="s">
        <v>2677</v>
      </c>
      <c r="E861" s="282" t="s">
        <v>2527</v>
      </c>
      <c r="F861" s="282">
        <v>4</v>
      </c>
      <c r="G861" s="283" t="str">
        <f>'Dry_Litterbag Placem_Collection'!C202</f>
        <v>Dry_P4_CG4</v>
      </c>
      <c r="H861" s="293" t="s">
        <v>3672</v>
      </c>
      <c r="I861" s="294" t="s">
        <v>298</v>
      </c>
      <c r="J861" s="282" t="str">
        <f>IF(ISBLANK('Dry_Litterbag Placem_Collection'!M202),"","R"&amp;""&amp;'Dry_Litterbag Placem_Collection'!M202)</f>
        <v>R205</v>
      </c>
      <c r="K861" s="286">
        <f>IFERROR(INDEX('Green_rooibos initial weight'!$C$5:$C$1749,MATCH(J861, 'Green_rooibos initial weight'!$A$5:$A$1749,0)),"")</f>
        <v>2.181</v>
      </c>
      <c r="L861" s="286">
        <f t="shared" si="53"/>
        <v>1.9312</v>
      </c>
      <c r="M861" s="291"/>
      <c r="N861" s="291"/>
      <c r="O861" s="286">
        <f>IF(IFERROR(INDEX('Both teabags AfterDry'!$D$3:$D$900,MATCH(J861,'Both teabags AfterDry'!$A$3:$A$900,0)),"")="","",(IFERROR(INDEX('Both teabags AfterDry'!$D$3:$D$900,MATCH(J861,'Both teabags AfterDry'!$A$3:$A$900,0)),"")))</f>
        <v>1.6595</v>
      </c>
      <c r="P861" s="286">
        <f t="shared" si="54"/>
        <v>1.5088999999999999</v>
      </c>
      <c r="Q861" s="291"/>
      <c r="R861" s="291"/>
      <c r="S861" s="287">
        <f>'Dry_Litterbag Placem_Collection'!E202</f>
        <v>42942</v>
      </c>
      <c r="T861" s="287">
        <f>IF('Dry_Litterbag Placem_Collection'!G202="","",'Dry_Litterbag Placem_Collection'!G202)</f>
        <v>43004</v>
      </c>
      <c r="U861" s="288">
        <f t="shared" si="52"/>
        <v>62</v>
      </c>
      <c r="V861" s="286">
        <f t="shared" si="55"/>
        <v>0.42230000000000012</v>
      </c>
      <c r="W861" s="286"/>
      <c r="X861" s="289">
        <f>IFERROR(INDEX(Rainfall_Dry!$O$2:$O$217,MATCH(B861, Rainfall_Dry!$A$2:$A$217,0)),"")</f>
        <v>171.84818423999999</v>
      </c>
      <c r="Y861" s="270">
        <v>25.96</v>
      </c>
      <c r="Z861" s="270">
        <v>6.9200000000000008</v>
      </c>
      <c r="AA861" s="270">
        <v>67.12</v>
      </c>
      <c r="AB861" s="271" t="s">
        <v>2688</v>
      </c>
      <c r="AC861" s="270">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IFERROR(AVERAGE('Dry_Litterbag Placem_Collection'!O202,'Dry_Litterbag Placem_Collection'!R202),"")</f>
        <v>7</v>
      </c>
      <c r="AI861" s="290">
        <f>IFERROR(AVERAGE('Dry_Litterbag Placem_Collection'!N202,'Dry_Litterbag Placem_Collection'!Q202),"")</f>
        <v>32.9</v>
      </c>
      <c r="AJ861">
        <v>-2.4396949910000001</v>
      </c>
      <c r="AK861">
        <v>34.838574029999997</v>
      </c>
      <c r="AL861" s="289" t="str">
        <f>IF(ISNUMBER(SEARCH("C", 'Dry_Litterbag Placem_Collection'!V202)),"YES","")</f>
        <v/>
      </c>
      <c r="AM861" s="289" t="str">
        <f>IF(ISNUMBER(SEARCH("H", 'Dry_Litterbag Placem_Collection'!V202)),"YES","")</f>
        <v/>
      </c>
      <c r="AN861" s="289" t="str">
        <f>IF(ISNUMBER(SEARCH("R", 'Dry_Litterbag Placem_Collection'!V202)),"YES","")</f>
        <v>YES</v>
      </c>
    </row>
    <row r="862" spans="1:40" ht="15" customHeight="1">
      <c r="A862" s="281" t="s">
        <v>2677</v>
      </c>
      <c r="B862" s="282">
        <f>'Dry_Litterbag Placem_Collection'!A203</f>
        <v>201</v>
      </c>
      <c r="C862" s="282" t="str">
        <f>'Dry_Litterbag Placem_Collection'!B203</f>
        <v>Maswa</v>
      </c>
      <c r="D862" s="282" t="s">
        <v>2677</v>
      </c>
      <c r="E862" s="282" t="s">
        <v>2527</v>
      </c>
      <c r="F862" s="282">
        <v>4</v>
      </c>
      <c r="G862" s="283" t="str">
        <f>'Dry_Litterbag Placem_Collection'!C203</f>
        <v>Dry_W3_CG4</v>
      </c>
      <c r="H862" s="293" t="s">
        <v>3672</v>
      </c>
      <c r="I862" s="294" t="s">
        <v>298</v>
      </c>
      <c r="J862" s="282" t="str">
        <f>IF(ISBLANK('Dry_Litterbag Placem_Collection'!M203),"","R"&amp;""&amp;'Dry_Litterbag Placem_Collection'!M203)</f>
        <v>R665</v>
      </c>
      <c r="K862" s="286">
        <f>IFERROR(INDEX('Green_rooibos initial weight'!$C$5:$C$1749,MATCH(J862, 'Green_rooibos initial weight'!$A$5:$A$1749,0)),"")</f>
        <v>2.1579999999999999</v>
      </c>
      <c r="L862" s="286">
        <f t="shared" si="53"/>
        <v>1.9081999999999999</v>
      </c>
      <c r="M862" s="291"/>
      <c r="N862" s="291"/>
      <c r="O862" s="286">
        <f>IF(IFERROR(INDEX('Both teabags AfterDry'!$D$3:$D$900,MATCH(J862,'Both teabags AfterDry'!$A$3:$A$900,0)),"")="","",(IFERROR(INDEX('Both teabags AfterDry'!$D$3:$D$900,MATCH(J862,'Both teabags AfterDry'!$A$3:$A$900,0)),"")))</f>
        <v>1.7869999999999999</v>
      </c>
      <c r="P862" s="286">
        <f t="shared" si="54"/>
        <v>1.6363999999999999</v>
      </c>
      <c r="Q862" s="291"/>
      <c r="R862" s="291"/>
      <c r="S862" s="287">
        <f>'Dry_Litterbag Placem_Collection'!E203</f>
        <v>42942</v>
      </c>
      <c r="T862" s="287">
        <f>IF('Dry_Litterbag Placem_Collection'!G203="","",'Dry_Litterbag Placem_Collection'!G203)</f>
        <v>43004</v>
      </c>
      <c r="U862" s="288">
        <f t="shared" si="52"/>
        <v>62</v>
      </c>
      <c r="V862" s="286">
        <f t="shared" si="55"/>
        <v>0.27180000000000004</v>
      </c>
      <c r="W862" s="286"/>
      <c r="X862" s="289">
        <f>IFERROR(INDEX(Rainfall_Dry!$O$2:$O$217,MATCH(B862, Rainfall_Dry!$A$2:$A$217,0)),"")</f>
        <v>171.84818423999999</v>
      </c>
      <c r="Y862" s="270">
        <v>38.691629007962128</v>
      </c>
      <c r="Z862" s="270">
        <v>26.81299763288143</v>
      </c>
      <c r="AA862" s="270">
        <v>34.495373359156439</v>
      </c>
      <c r="AB862" s="271" t="s">
        <v>2693</v>
      </c>
      <c r="AC862" s="270">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IFERROR(AVERAGE('Dry_Litterbag Placem_Collection'!O203,'Dry_Litterbag Placem_Collection'!R203),"")</f>
        <v>8.9</v>
      </c>
      <c r="AI862" s="290">
        <f>IFERROR(AVERAGE('Dry_Litterbag Placem_Collection'!N203,'Dry_Litterbag Placem_Collection'!Q203),"")</f>
        <v>29.15</v>
      </c>
      <c r="AJ862">
        <v>-2.4396949910000001</v>
      </c>
      <c r="AK862">
        <v>34.838574029999997</v>
      </c>
      <c r="AL862" s="289" t="str">
        <f>IF(ISNUMBER(SEARCH("C", 'Dry_Litterbag Placem_Collection'!V203)),"YES","")</f>
        <v/>
      </c>
      <c r="AM862" s="289" t="str">
        <f>IF(ISNUMBER(SEARCH("H", 'Dry_Litterbag Placem_Collection'!V203)),"YES","")</f>
        <v/>
      </c>
      <c r="AN862" s="289" t="str">
        <f>IF(ISNUMBER(SEARCH("R", 'Dry_Litterbag Placem_Collection'!V203)),"YES","")</f>
        <v>YES</v>
      </c>
    </row>
    <row r="863" spans="1:40" ht="15" customHeight="1">
      <c r="A863" s="281" t="s">
        <v>2677</v>
      </c>
      <c r="B863" s="282">
        <f>'Dry_Litterbag Placem_Collection'!A204</f>
        <v>202</v>
      </c>
      <c r="C863" s="282" t="str">
        <f>'Dry_Litterbag Placem_Collection'!B204</f>
        <v>Maswa</v>
      </c>
      <c r="D863" s="282" t="s">
        <v>2677</v>
      </c>
      <c r="E863" s="282" t="s">
        <v>2527</v>
      </c>
      <c r="F863" s="282">
        <v>1</v>
      </c>
      <c r="G863" s="283" t="str">
        <f>'Dry_Litterbag Placem_Collection'!C204</f>
        <v>Dry_W2_CG1</v>
      </c>
      <c r="H863" s="293" t="s">
        <v>3672</v>
      </c>
      <c r="I863" s="294" t="s">
        <v>298</v>
      </c>
      <c r="J863" s="282" t="str">
        <f>IF(ISBLANK('Dry_Litterbag Placem_Collection'!M204),"","R"&amp;""&amp;'Dry_Litterbag Placem_Collection'!M204)</f>
        <v>R224</v>
      </c>
      <c r="K863" s="286">
        <f>IFERROR(INDEX('Green_rooibos initial weight'!$C$5:$C$1749,MATCH(J863, 'Green_rooibos initial weight'!$A$5:$A$1749,0)),"")</f>
        <v>2.298</v>
      </c>
      <c r="L863" s="286">
        <f t="shared" si="53"/>
        <v>2.0482</v>
      </c>
      <c r="M863" s="291"/>
      <c r="N863" s="291"/>
      <c r="O863" s="286">
        <f>IF(IFERROR(INDEX('Both teabags AfterDry'!$D$3:$D$900,MATCH(J863,'Both teabags AfterDry'!$A$3:$A$900,0)),"")="","",(IFERROR(INDEX('Both teabags AfterDry'!$D$3:$D$900,MATCH(J863,'Both teabags AfterDry'!$A$3:$A$900,0)),"")))</f>
        <v>1.8384</v>
      </c>
      <c r="P863" s="286">
        <f t="shared" si="54"/>
        <v>1.6878</v>
      </c>
      <c r="Q863" s="291"/>
      <c r="R863" s="291"/>
      <c r="S863" s="287">
        <f>'Dry_Litterbag Placem_Collection'!E204</f>
        <v>42942</v>
      </c>
      <c r="T863" s="287">
        <f>IF('Dry_Litterbag Placem_Collection'!G204="","",'Dry_Litterbag Placem_Collection'!G204)</f>
        <v>43004</v>
      </c>
      <c r="U863" s="288">
        <f t="shared" si="52"/>
        <v>62</v>
      </c>
      <c r="V863" s="286">
        <f t="shared" si="55"/>
        <v>0.36040000000000005</v>
      </c>
      <c r="W863" s="286"/>
      <c r="X863" s="289">
        <f>IFERROR(INDEX(Rainfall_Dry!$O$2:$O$217,MATCH(B863, Rainfall_Dry!$A$2:$A$217,0)),"")</f>
        <v>171.84818423999999</v>
      </c>
      <c r="Y863" s="270">
        <v>45.272914521112256</v>
      </c>
      <c r="Z863" s="270">
        <v>23.604531410916575</v>
      </c>
      <c r="AA863" s="270">
        <v>31.122554067971166</v>
      </c>
      <c r="AB863" s="271" t="s">
        <v>2691</v>
      </c>
      <c r="AC863" s="270">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IFERROR(AVERAGE('Dry_Litterbag Placem_Collection'!O204,'Dry_Litterbag Placem_Collection'!R204),"")</f>
        <v>6.3</v>
      </c>
      <c r="AI863" s="290">
        <f>IFERROR(AVERAGE('Dry_Litterbag Placem_Collection'!N204,'Dry_Litterbag Placem_Collection'!Q204),"")</f>
        <v>28.85</v>
      </c>
      <c r="AJ863">
        <v>-2.439403972</v>
      </c>
      <c r="AK863">
        <v>34.838404959999998</v>
      </c>
      <c r="AL863" s="289" t="str">
        <f>IF(ISNUMBER(SEARCH("C", 'Dry_Litterbag Placem_Collection'!V204)),"YES","")</f>
        <v/>
      </c>
      <c r="AM863" s="289" t="str">
        <f>IF(ISNUMBER(SEARCH("H", 'Dry_Litterbag Placem_Collection'!V204)),"YES","")</f>
        <v/>
      </c>
      <c r="AN863" s="289" t="str">
        <f>IF(ISNUMBER(SEARCH("R", 'Dry_Litterbag Placem_Collection'!V204)),"YES","")</f>
        <v>YES</v>
      </c>
    </row>
    <row r="864" spans="1:40" ht="15" customHeight="1">
      <c r="A864" s="281" t="s">
        <v>2677</v>
      </c>
      <c r="B864" s="282">
        <f>'Dry_Litterbag Placem_Collection'!A205</f>
        <v>203</v>
      </c>
      <c r="C864" s="282" t="str">
        <f>'Dry_Litterbag Placem_Collection'!B205</f>
        <v>Maswa</v>
      </c>
      <c r="D864" s="282" t="s">
        <v>2677</v>
      </c>
      <c r="E864" s="282" t="s">
        <v>2527</v>
      </c>
      <c r="F864" s="282">
        <v>2</v>
      </c>
      <c r="G864" s="283" t="str">
        <f>'Dry_Litterbag Placem_Collection'!C205</f>
        <v>Dry_W1_CG2</v>
      </c>
      <c r="H864" s="293" t="s">
        <v>3672</v>
      </c>
      <c r="I864" s="294" t="s">
        <v>298</v>
      </c>
      <c r="J864" s="282" t="str">
        <f>IF(ISBLANK('Dry_Litterbag Placem_Collection'!M205),"","R"&amp;""&amp;'Dry_Litterbag Placem_Collection'!M205)</f>
        <v>R621</v>
      </c>
      <c r="K864" s="286">
        <f>IFERROR(INDEX('Green_rooibos initial weight'!$C$5:$C$1749,MATCH(J864, 'Green_rooibos initial weight'!$A$5:$A$1749,0)),"")</f>
        <v>2.0459999999999998</v>
      </c>
      <c r="L864" s="286">
        <f t="shared" si="53"/>
        <v>1.7961999999999998</v>
      </c>
      <c r="M864" s="291"/>
      <c r="N864" s="291"/>
      <c r="O864" s="286">
        <f>IF(IFERROR(INDEX('Both teabags AfterDry'!$D$3:$D$900,MATCH(J864,'Both teabags AfterDry'!$A$3:$A$900,0)),"")="","",(IFERROR(INDEX('Both teabags AfterDry'!$D$3:$D$900,MATCH(J864,'Both teabags AfterDry'!$A$3:$A$900,0)),"")))</f>
        <v>1.6888000000000001</v>
      </c>
      <c r="P864" s="286">
        <f t="shared" si="54"/>
        <v>1.5382</v>
      </c>
      <c r="Q864" s="291"/>
      <c r="R864" s="291"/>
      <c r="S864" s="287">
        <f>'Dry_Litterbag Placem_Collection'!E205</f>
        <v>42942</v>
      </c>
      <c r="T864" s="287">
        <f>IF('Dry_Litterbag Placem_Collection'!G205="","",'Dry_Litterbag Placem_Collection'!G205)</f>
        <v>43004</v>
      </c>
      <c r="U864" s="288">
        <f t="shared" si="52"/>
        <v>62</v>
      </c>
      <c r="V864" s="286">
        <f t="shared" si="55"/>
        <v>0.25799999999999979</v>
      </c>
      <c r="W864" s="286"/>
      <c r="X864" s="289">
        <f>IFERROR(INDEX(Rainfall_Dry!$O$2:$O$217,MATCH(B864, Rainfall_Dry!$A$2:$A$217,0)),"")</f>
        <v>171.84818423999999</v>
      </c>
      <c r="Y864" s="270">
        <v>47.96</v>
      </c>
      <c r="Z864" s="270">
        <v>22.919999999999995</v>
      </c>
      <c r="AA864" s="270">
        <v>29.120000000000012</v>
      </c>
      <c r="AB864" s="271" t="s">
        <v>2691</v>
      </c>
      <c r="AC864" s="270">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IFERROR(AVERAGE('Dry_Litterbag Placem_Collection'!O205,'Dry_Litterbag Placem_Collection'!R205),"")</f>
        <v>10.100000000000001</v>
      </c>
      <c r="AI864" s="290">
        <f>IFERROR(AVERAGE('Dry_Litterbag Placem_Collection'!N205,'Dry_Litterbag Placem_Collection'!Q205),"")</f>
        <v>28.299999999999997</v>
      </c>
      <c r="AJ864">
        <v>-2.4396450349999999</v>
      </c>
      <c r="AK864">
        <v>34.83836599</v>
      </c>
      <c r="AL864" s="289" t="str">
        <f>IF(ISNUMBER(SEARCH("C", 'Dry_Litterbag Placem_Collection'!V205)),"YES","")</f>
        <v/>
      </c>
      <c r="AM864" s="289" t="str">
        <f>IF(ISNUMBER(SEARCH("H", 'Dry_Litterbag Placem_Collection'!V205)),"YES","")</f>
        <v/>
      </c>
      <c r="AN864" s="289" t="str">
        <f>IF(ISNUMBER(SEARCH("R", 'Dry_Litterbag Placem_Collection'!V205)),"YES","")</f>
        <v>YES</v>
      </c>
    </row>
    <row r="865" spans="1:40" ht="15" customHeight="1">
      <c r="A865" s="281" t="s">
        <v>2677</v>
      </c>
      <c r="B865" s="282">
        <f>'Dry_Litterbag Placem_Collection'!A206</f>
        <v>204</v>
      </c>
      <c r="C865" s="282" t="str">
        <f>'Dry_Litterbag Placem_Collection'!B206</f>
        <v>Maswa</v>
      </c>
      <c r="D865" s="282" t="s">
        <v>2677</v>
      </c>
      <c r="E865" s="282" t="s">
        <v>2527</v>
      </c>
      <c r="F865" s="282">
        <v>3</v>
      </c>
      <c r="G865" s="283" t="str">
        <f>'Dry_Litterbag Placem_Collection'!C206</f>
        <v>Dry_W4_CG3</v>
      </c>
      <c r="H865" s="293" t="s">
        <v>3672</v>
      </c>
      <c r="I865" s="294" t="s">
        <v>298</v>
      </c>
      <c r="J865" s="282" t="str">
        <f>IF(ISBLANK('Dry_Litterbag Placem_Collection'!M206),"","R"&amp;""&amp;'Dry_Litterbag Placem_Collection'!M206)</f>
        <v>R708</v>
      </c>
      <c r="K865" s="286">
        <f>IFERROR(INDEX('Green_rooibos initial weight'!$C$5:$C$1749,MATCH(J865, 'Green_rooibos initial weight'!$A$5:$A$1749,0)),"")</f>
        <v>2.157</v>
      </c>
      <c r="L865" s="286">
        <f t="shared" si="53"/>
        <v>1.9072</v>
      </c>
      <c r="M865" s="291"/>
      <c r="N865" s="291"/>
      <c r="O865" s="286">
        <f>IF(IFERROR(INDEX('Both teabags AfterDry'!$D$3:$D$900,MATCH(J865,'Both teabags AfterDry'!$A$3:$A$900,0)),"")="","",(IFERROR(INDEX('Both teabags AfterDry'!$D$3:$D$900,MATCH(J865,'Both teabags AfterDry'!$A$3:$A$900,0)),"")))</f>
        <v>1.7259</v>
      </c>
      <c r="P865" s="286">
        <f t="shared" si="54"/>
        <v>1.5752999999999999</v>
      </c>
      <c r="Q865" s="291"/>
      <c r="R865" s="291"/>
      <c r="S865" s="287">
        <f>'Dry_Litterbag Placem_Collection'!E206</f>
        <v>42942</v>
      </c>
      <c r="T865" s="287">
        <f>IF('Dry_Litterbag Placem_Collection'!G206="","",'Dry_Litterbag Placem_Collection'!G206)</f>
        <v>43004</v>
      </c>
      <c r="U865" s="288">
        <f t="shared" si="52"/>
        <v>62</v>
      </c>
      <c r="V865" s="286">
        <f t="shared" si="55"/>
        <v>0.33190000000000008</v>
      </c>
      <c r="W865" s="286"/>
      <c r="X865" s="289">
        <f>IFERROR(INDEX(Rainfall_Dry!$O$2:$O$217,MATCH(B865, Rainfall_Dry!$A$2:$A$217,0)),"")</f>
        <v>171.84818423999999</v>
      </c>
      <c r="Y865" s="270">
        <v>28.145762029394</v>
      </c>
      <c r="Z865" s="270">
        <v>25.085564727199518</v>
      </c>
      <c r="AA865" s="270">
        <v>46.768673243406489</v>
      </c>
      <c r="AB865" s="271" t="s">
        <v>2688</v>
      </c>
      <c r="AC865" s="270">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IFERROR(AVERAGE('Dry_Litterbag Placem_Collection'!O206,'Dry_Litterbag Placem_Collection'!R206),"")</f>
        <v>8.3500000000000014</v>
      </c>
      <c r="AI865" s="290">
        <f>IFERROR(AVERAGE('Dry_Litterbag Placem_Collection'!N206,'Dry_Litterbag Placem_Collection'!Q206),"")</f>
        <v>27.299999999999997</v>
      </c>
      <c r="AJ865">
        <v>-2.4395990190000001</v>
      </c>
      <c r="AK865">
        <v>34.838418959999998</v>
      </c>
      <c r="AL865" s="289" t="str">
        <f>IF(ISNUMBER(SEARCH("C", 'Dry_Litterbag Placem_Collection'!V206)),"YES","")</f>
        <v/>
      </c>
      <c r="AM865" s="289" t="str">
        <f>IF(ISNUMBER(SEARCH("H", 'Dry_Litterbag Placem_Collection'!V206)),"YES","")</f>
        <v/>
      </c>
      <c r="AN865" s="289" t="str">
        <f>IF(ISNUMBER(SEARCH("R", 'Dry_Litterbag Placem_Collection'!V206)),"YES","")</f>
        <v/>
      </c>
    </row>
    <row r="866" spans="1:40" ht="15" customHeight="1">
      <c r="A866" s="281" t="s">
        <v>2677</v>
      </c>
      <c r="B866" s="282">
        <f>'Dry_Litterbag Placem_Collection'!A207</f>
        <v>205</v>
      </c>
      <c r="C866" s="282" t="str">
        <f>'Dry_Litterbag Placem_Collection'!B207</f>
        <v xml:space="preserve">Mwantimba
</v>
      </c>
      <c r="D866" s="282" t="s">
        <v>2677</v>
      </c>
      <c r="E866" s="282" t="s">
        <v>2527</v>
      </c>
      <c r="F866" s="282">
        <v>2</v>
      </c>
      <c r="G866" s="283" t="str">
        <f>'Dry_Litterbag Placem_Collection'!C207</f>
        <v>Wet_Ag1_CG2</v>
      </c>
      <c r="H866" s="293" t="s">
        <v>3672</v>
      </c>
      <c r="I866" s="294" t="s">
        <v>298</v>
      </c>
      <c r="J866" s="282" t="str">
        <f>IF(ISBLANK('Dry_Litterbag Placem_Collection'!M207),"","R"&amp;""&amp;'Dry_Litterbag Placem_Collection'!M207)</f>
        <v>R637</v>
      </c>
      <c r="K866" s="286">
        <f>IFERROR(INDEX('Green_rooibos initial weight'!$C$5:$C$1749,MATCH(J866, 'Green_rooibos initial weight'!$A$5:$A$1749,0)),"")</f>
        <v>2.129</v>
      </c>
      <c r="L866" s="286">
        <f t="shared" si="53"/>
        <v>1.8792</v>
      </c>
      <c r="M866" s="291"/>
      <c r="N866" s="291"/>
      <c r="O866" s="286">
        <f>IF(IFERROR(INDEX('Both teabags AfterDry'!$D$3:$D$900,MATCH(J866,'Both teabags AfterDry'!$A$3:$A$900,0)),"")="","",(IFERROR(INDEX('Both teabags AfterDry'!$D$3:$D$900,MATCH(J866,'Both teabags AfterDry'!$A$3:$A$900,0)),"")))</f>
        <v>1.6534</v>
      </c>
      <c r="P866" s="286">
        <f t="shared" si="54"/>
        <v>1.5027999999999999</v>
      </c>
      <c r="Q866" s="291"/>
      <c r="R866" s="291"/>
      <c r="S866" s="287">
        <f>'Dry_Litterbag Placem_Collection'!E207</f>
        <v>42942</v>
      </c>
      <c r="T866" s="287">
        <f>IF('Dry_Litterbag Placem_Collection'!G207="","",'Dry_Litterbag Placem_Collection'!G207)</f>
        <v>43004</v>
      </c>
      <c r="U866" s="288">
        <f t="shared" si="52"/>
        <v>62</v>
      </c>
      <c r="V866" s="286">
        <f t="shared" si="55"/>
        <v>0.37640000000000007</v>
      </c>
      <c r="W866" s="286"/>
      <c r="X866" s="289">
        <f>IFERROR(INDEX(Rainfall_Dry!$O$2:$O$217,MATCH(B866, Rainfall_Dry!$A$2:$A$217,0)),"")</f>
        <v>171.84818423999999</v>
      </c>
      <c r="Y866" s="270">
        <v>45.96</v>
      </c>
      <c r="Z866" s="270">
        <v>14.920000000000003</v>
      </c>
      <c r="AA866" s="270">
        <v>39.119999999999997</v>
      </c>
      <c r="AB866" s="271" t="s">
        <v>2691</v>
      </c>
      <c r="AC866" s="270">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IFERROR(AVERAGE('Dry_Litterbag Placem_Collection'!O207,'Dry_Litterbag Placem_Collection'!R207),"")</f>
        <v>7.9499999999999993</v>
      </c>
      <c r="AI866" s="290">
        <f>IFERROR(AVERAGE('Dry_Litterbag Placem_Collection'!N207,'Dry_Litterbag Placem_Collection'!Q207),"")</f>
        <v>29.05</v>
      </c>
      <c r="AJ866">
        <v>-2.4396450349999999</v>
      </c>
      <c r="AK866">
        <v>34.83836599</v>
      </c>
      <c r="AL866" s="289" t="str">
        <f>IF(ISNUMBER(SEARCH("C", 'Dry_Litterbag Placem_Collection'!V207)),"YES","")</f>
        <v/>
      </c>
      <c r="AM866" s="289" t="str">
        <f>IF(ISNUMBER(SEARCH("H", 'Dry_Litterbag Placem_Collection'!V207)),"YES","")</f>
        <v/>
      </c>
      <c r="AN866" s="289" t="str">
        <f>IF(ISNUMBER(SEARCH("R", 'Dry_Litterbag Placem_Collection'!V207)),"YES","")</f>
        <v>YES</v>
      </c>
    </row>
    <row r="867" spans="1:40" ht="15" customHeight="1">
      <c r="A867" s="281" t="s">
        <v>2677</v>
      </c>
      <c r="B867" s="282">
        <f>'Dry_Litterbag Placem_Collection'!A208</f>
        <v>206</v>
      </c>
      <c r="C867" s="282" t="str">
        <f>'Dry_Litterbag Placem_Collection'!B208</f>
        <v xml:space="preserve">Mwantimba
</v>
      </c>
      <c r="D867" s="282" t="s">
        <v>2677</v>
      </c>
      <c r="E867" s="282" t="s">
        <v>2527</v>
      </c>
      <c r="F867" s="282">
        <v>1</v>
      </c>
      <c r="G867" s="283" t="str">
        <f>'Dry_Litterbag Placem_Collection'!C208</f>
        <v>Wet_Ag2_CG1</v>
      </c>
      <c r="H867" s="293" t="s">
        <v>3672</v>
      </c>
      <c r="I867" s="294" t="s">
        <v>298</v>
      </c>
      <c r="J867" s="282" t="str">
        <f>IF(ISBLANK('Dry_Litterbag Placem_Collection'!M208),"","R"&amp;""&amp;'Dry_Litterbag Placem_Collection'!M208)</f>
        <v>R284</v>
      </c>
      <c r="K867" s="286">
        <f>IFERROR(INDEX('Green_rooibos initial weight'!$C$5:$C$1749,MATCH(J867, 'Green_rooibos initial weight'!$A$5:$A$1749,0)),"")</f>
        <v>2.2480000000000002</v>
      </c>
      <c r="L867" s="286">
        <f t="shared" si="53"/>
        <v>1.9982000000000002</v>
      </c>
      <c r="M867" s="291"/>
      <c r="N867" s="291"/>
      <c r="O867" s="286">
        <f>IF(IFERROR(INDEX('Both teabags AfterDry'!$D$3:$D$900,MATCH(J867,'Both teabags AfterDry'!$A$3:$A$900,0)),"")="","",(IFERROR(INDEX('Both teabags AfterDry'!$D$3:$D$900,MATCH(J867,'Both teabags AfterDry'!$A$3:$A$900,0)),"")))</f>
        <v>1.6192</v>
      </c>
      <c r="P867" s="286">
        <f t="shared" si="54"/>
        <v>1.4685999999999999</v>
      </c>
      <c r="Q867" s="291"/>
      <c r="R867" s="291"/>
      <c r="S867" s="287">
        <f>'Dry_Litterbag Placem_Collection'!E208</f>
        <v>42942</v>
      </c>
      <c r="T867" s="287">
        <f>IF('Dry_Litterbag Placem_Collection'!G208="","",'Dry_Litterbag Placem_Collection'!G208)</f>
        <v>43004</v>
      </c>
      <c r="U867" s="288">
        <f t="shared" si="52"/>
        <v>62</v>
      </c>
      <c r="V867" s="286">
        <f t="shared" si="55"/>
        <v>0.52960000000000029</v>
      </c>
      <c r="W867" s="286"/>
      <c r="X867" s="289">
        <f>IFERROR(INDEX(Rainfall_Dry!$O$2:$O$217,MATCH(B867, Rainfall_Dry!$A$2:$A$217,0)),"")</f>
        <v>171.84818423999999</v>
      </c>
      <c r="Y867" s="270">
        <v>34.344660194174757</v>
      </c>
      <c r="Z867" s="270">
        <v>19.22727272727273</v>
      </c>
      <c r="AA867" s="270">
        <v>46.428067078552509</v>
      </c>
      <c r="AB867" s="271" t="s">
        <v>2688</v>
      </c>
      <c r="AC867" s="270">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IFERROR(AVERAGE('Dry_Litterbag Placem_Collection'!O208,'Dry_Litterbag Placem_Collection'!R208),"")</f>
        <v>6.4</v>
      </c>
      <c r="AI867" s="290">
        <f>IFERROR(AVERAGE('Dry_Litterbag Placem_Collection'!N208,'Dry_Litterbag Placem_Collection'!Q208),"")</f>
        <v>27.799999999999997</v>
      </c>
      <c r="AJ867">
        <v>-2.439403972</v>
      </c>
      <c r="AK867">
        <v>34.838404959999998</v>
      </c>
      <c r="AL867" s="289" t="str">
        <f>IF(ISNUMBER(SEARCH("C", 'Dry_Litterbag Placem_Collection'!V208)),"YES","")</f>
        <v/>
      </c>
      <c r="AM867" s="289" t="str">
        <f>IF(ISNUMBER(SEARCH("H", 'Dry_Litterbag Placem_Collection'!V208)),"YES","")</f>
        <v/>
      </c>
      <c r="AN867" s="289" t="str">
        <f>IF(ISNUMBER(SEARCH("R", 'Dry_Litterbag Placem_Collection'!V208)),"YES","")</f>
        <v>YES</v>
      </c>
    </row>
    <row r="868" spans="1:40" ht="15" customHeight="1">
      <c r="A868" s="281" t="s">
        <v>2677</v>
      </c>
      <c r="B868" s="282">
        <f>'Dry_Litterbag Placem_Collection'!A209</f>
        <v>207</v>
      </c>
      <c r="C868" s="282" t="str">
        <f>'Dry_Litterbag Placem_Collection'!B209</f>
        <v xml:space="preserve">Mwantimba
</v>
      </c>
      <c r="D868" s="282" t="s">
        <v>2677</v>
      </c>
      <c r="E868" s="282" t="s">
        <v>2527</v>
      </c>
      <c r="F868" s="282">
        <v>4</v>
      </c>
      <c r="G868" s="283" t="str">
        <f>'Dry_Litterbag Placem_Collection'!C209</f>
        <v>Wet_Ag3_CG4</v>
      </c>
      <c r="H868" s="293" t="s">
        <v>3672</v>
      </c>
      <c r="I868" s="294" t="s">
        <v>298</v>
      </c>
      <c r="J868" s="282" t="str">
        <f>IF(ISBLANK('Dry_Litterbag Placem_Collection'!M209),"","R"&amp;""&amp;'Dry_Litterbag Placem_Collection'!M209)</f>
        <v>R604</v>
      </c>
      <c r="K868" s="286">
        <f>IFERROR(INDEX('Green_rooibos initial weight'!$C$5:$C$1749,MATCH(J868, 'Green_rooibos initial weight'!$A$5:$A$1749,0)),"")</f>
        <v>2.1230000000000002</v>
      </c>
      <c r="L868" s="286">
        <f t="shared" si="53"/>
        <v>1.8732000000000002</v>
      </c>
      <c r="M868" s="291"/>
      <c r="N868" s="291"/>
      <c r="O868" s="286">
        <f>IF(IFERROR(INDEX('Both teabags AfterDry'!$D$3:$D$900,MATCH(J868,'Both teabags AfterDry'!$A$3:$A$900,0)),"")="","",(IFERROR(INDEX('Both teabags AfterDry'!$D$3:$D$900,MATCH(J868,'Both teabags AfterDry'!$A$3:$A$900,0)),"")))</f>
        <v>1.615</v>
      </c>
      <c r="P868" s="286">
        <f t="shared" si="54"/>
        <v>1.4643999999999999</v>
      </c>
      <c r="Q868" s="291"/>
      <c r="R868" s="291"/>
      <c r="S868" s="287">
        <f>'Dry_Litterbag Placem_Collection'!E209</f>
        <v>42942</v>
      </c>
      <c r="T868" s="287">
        <f>IF('Dry_Litterbag Placem_Collection'!G209="","",'Dry_Litterbag Placem_Collection'!G209)</f>
        <v>43004</v>
      </c>
      <c r="U868" s="288">
        <f t="shared" si="52"/>
        <v>62</v>
      </c>
      <c r="V868" s="286">
        <f t="shared" si="55"/>
        <v>0.40880000000000027</v>
      </c>
      <c r="W868" s="286"/>
      <c r="X868" s="289">
        <f>IFERROR(INDEX(Rainfall_Dry!$O$2:$O$217,MATCH(B868, Rainfall_Dry!$A$2:$A$217,0)),"")</f>
        <v>171.84818423999999</v>
      </c>
      <c r="Y868" s="270">
        <v>27.96</v>
      </c>
      <c r="Z868" s="270">
        <v>4.9200000000000017</v>
      </c>
      <c r="AA868" s="270">
        <v>67.12</v>
      </c>
      <c r="AB868" s="271" t="s">
        <v>2688</v>
      </c>
      <c r="AC868" s="270">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IFERROR(AVERAGE('Dry_Litterbag Placem_Collection'!O209,'Dry_Litterbag Placem_Collection'!R209),"")</f>
        <v>4.3</v>
      </c>
      <c r="AI868" s="290">
        <f>IFERROR(AVERAGE('Dry_Litterbag Placem_Collection'!N209,'Dry_Litterbag Placem_Collection'!Q209),"")</f>
        <v>29.6</v>
      </c>
      <c r="AJ868">
        <v>-2.4396949910000001</v>
      </c>
      <c r="AK868">
        <v>34.838574029999997</v>
      </c>
      <c r="AL868" s="289" t="str">
        <f>IF(ISNUMBER(SEARCH("C", 'Dry_Litterbag Placem_Collection'!V209)),"YES","")</f>
        <v/>
      </c>
      <c r="AM868" s="289" t="str">
        <f>IF(ISNUMBER(SEARCH("H", 'Dry_Litterbag Placem_Collection'!V209)),"YES","")</f>
        <v/>
      </c>
      <c r="AN868" s="289" t="str">
        <f>IF(ISNUMBER(SEARCH("R", 'Dry_Litterbag Placem_Collection'!V209)),"YES","")</f>
        <v>YES</v>
      </c>
    </row>
    <row r="869" spans="1:40" ht="15" customHeight="1">
      <c r="A869" s="281" t="s">
        <v>2677</v>
      </c>
      <c r="B869" s="282">
        <f>'Dry_Litterbag Placem_Collection'!A210</f>
        <v>208</v>
      </c>
      <c r="C869" s="282" t="str">
        <f>'Dry_Litterbag Placem_Collection'!B210</f>
        <v xml:space="preserve">Mwantimba
</v>
      </c>
      <c r="D869" s="282" t="s">
        <v>2677</v>
      </c>
      <c r="E869" s="282" t="s">
        <v>2527</v>
      </c>
      <c r="F869" s="282">
        <v>3</v>
      </c>
      <c r="G869" s="283" t="str">
        <f>'Dry_Litterbag Placem_Collection'!C210</f>
        <v>Wet_Ag4_CG3</v>
      </c>
      <c r="H869" s="293" t="s">
        <v>3672</v>
      </c>
      <c r="I869" s="294" t="s">
        <v>298</v>
      </c>
      <c r="J869" s="282" t="str">
        <f>IF(ISBLANK('Dry_Litterbag Placem_Collection'!M210),"","R"&amp;""&amp;'Dry_Litterbag Placem_Collection'!M210)</f>
        <v>R625</v>
      </c>
      <c r="K869" s="286">
        <f>IFERROR(INDEX('Green_rooibos initial weight'!$C$5:$C$1749,MATCH(J869, 'Green_rooibos initial weight'!$A$5:$A$1749,0)),"")</f>
        <v>2.1589999999999998</v>
      </c>
      <c r="L869" s="286">
        <f t="shared" si="53"/>
        <v>1.9091999999999998</v>
      </c>
      <c r="M869" s="291"/>
      <c r="N869" s="291"/>
      <c r="O869" s="286">
        <f>IF(IFERROR(INDEX('Both teabags AfterDry'!$D$3:$D$900,MATCH(J869,'Both teabags AfterDry'!$A$3:$A$900,0)),"")="","",(IFERROR(INDEX('Both teabags AfterDry'!$D$3:$D$900,MATCH(J869,'Both teabags AfterDry'!$A$3:$A$900,0)),"")))</f>
        <v>1.6539999999999999</v>
      </c>
      <c r="P869" s="286">
        <f t="shared" si="54"/>
        <v>1.5033999999999998</v>
      </c>
      <c r="Q869" s="291"/>
      <c r="R869" s="291"/>
      <c r="S869" s="287">
        <f>'Dry_Litterbag Placem_Collection'!E210</f>
        <v>42942</v>
      </c>
      <c r="T869" s="287">
        <f>IF('Dry_Litterbag Placem_Collection'!G210="","",'Dry_Litterbag Placem_Collection'!G210)</f>
        <v>43004</v>
      </c>
      <c r="U869" s="288">
        <f t="shared" si="52"/>
        <v>62</v>
      </c>
      <c r="V869" s="286">
        <f t="shared" si="55"/>
        <v>0.40579999999999994</v>
      </c>
      <c r="W869" s="286"/>
      <c r="X869" s="289">
        <f>IFERROR(INDEX(Rainfall_Dry!$O$2:$O$217,MATCH(B869, Rainfall_Dry!$A$2:$A$217,0)),"")</f>
        <v>171.84818423999999</v>
      </c>
      <c r="Y869" s="270">
        <v>17.96</v>
      </c>
      <c r="Z869" s="270">
        <v>4.9199999999999982</v>
      </c>
      <c r="AA869" s="270">
        <v>77.12</v>
      </c>
      <c r="AB869" s="271" t="s">
        <v>2689</v>
      </c>
      <c r="AC869" s="270">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IFERROR(AVERAGE('Dry_Litterbag Placem_Collection'!O210,'Dry_Litterbag Placem_Collection'!R210),"")</f>
        <v>6.2</v>
      </c>
      <c r="AI869" s="290">
        <f>IFERROR(AVERAGE('Dry_Litterbag Placem_Collection'!N210,'Dry_Litterbag Placem_Collection'!Q210),"")</f>
        <v>29.1</v>
      </c>
      <c r="AJ869">
        <v>-2.4395990190000001</v>
      </c>
      <c r="AK869">
        <v>34.838418959999998</v>
      </c>
      <c r="AL869" s="289" t="str">
        <f>IF(ISNUMBER(SEARCH("C", 'Dry_Litterbag Placem_Collection'!V210)),"YES","")</f>
        <v/>
      </c>
      <c r="AM869" s="289" t="str">
        <f>IF(ISNUMBER(SEARCH("H", 'Dry_Litterbag Placem_Collection'!V210)),"YES","")</f>
        <v/>
      </c>
      <c r="AN869" s="289" t="str">
        <f>IF(ISNUMBER(SEARCH("R", 'Dry_Litterbag Placem_Collection'!V210)),"YES","")</f>
        <v>YES</v>
      </c>
    </row>
    <row r="870" spans="1:40" ht="15" customHeight="1">
      <c r="A870" s="281" t="s">
        <v>2677</v>
      </c>
      <c r="B870" s="282">
        <f>'Dry_Litterbag Placem_Collection'!A211</f>
        <v>209</v>
      </c>
      <c r="C870" s="282" t="str">
        <f>'Dry_Litterbag Placem_Collection'!B211</f>
        <v xml:space="preserve">Mwantimba
</v>
      </c>
      <c r="D870" s="282" t="s">
        <v>2677</v>
      </c>
      <c r="E870" s="282" t="s">
        <v>2527</v>
      </c>
      <c r="F870" s="282">
        <v>2</v>
      </c>
      <c r="G870" s="283" t="str">
        <f>'Dry_Litterbag Placem_Collection'!C211</f>
        <v>Wet_P1_CG2</v>
      </c>
      <c r="H870" s="293" t="s">
        <v>3672</v>
      </c>
      <c r="I870" s="294" t="s">
        <v>298</v>
      </c>
      <c r="J870" s="282" t="str">
        <f>IF(ISBLANK('Dry_Litterbag Placem_Collection'!M211),"","R"&amp;""&amp;'Dry_Litterbag Placem_Collection'!M211)</f>
        <v>R647</v>
      </c>
      <c r="K870" s="286">
        <f>IFERROR(INDEX('Green_rooibos initial weight'!$C$5:$C$1749,MATCH(J870, 'Green_rooibos initial weight'!$A$5:$A$1749,0)),"")</f>
        <v>2.1640000000000001</v>
      </c>
      <c r="L870" s="286">
        <f t="shared" si="53"/>
        <v>1.9142000000000001</v>
      </c>
      <c r="M870" s="291"/>
      <c r="N870" s="291"/>
      <c r="O870" s="286">
        <f>IF(IFERROR(INDEX('Both teabags AfterDry'!$D$3:$D$900,MATCH(J870,'Both teabags AfterDry'!$A$3:$A$900,0)),"")="","",(IFERROR(INDEX('Both teabags AfterDry'!$D$3:$D$900,MATCH(J870,'Both teabags AfterDry'!$A$3:$A$900,0)),"")))</f>
        <v>1.6881999999999999</v>
      </c>
      <c r="P870" s="286">
        <f t="shared" si="54"/>
        <v>1.5375999999999999</v>
      </c>
      <c r="Q870" s="291"/>
      <c r="R870" s="291"/>
      <c r="S870" s="287">
        <f>'Dry_Litterbag Placem_Collection'!E211</f>
        <v>42942</v>
      </c>
      <c r="T870" s="287">
        <f>IF('Dry_Litterbag Placem_Collection'!G211="","",'Dry_Litterbag Placem_Collection'!G211)</f>
        <v>43004</v>
      </c>
      <c r="U870" s="288">
        <f t="shared" si="52"/>
        <v>62</v>
      </c>
      <c r="V870" s="286">
        <f t="shared" si="55"/>
        <v>0.37660000000000027</v>
      </c>
      <c r="W870" s="286"/>
      <c r="X870" s="289">
        <f>IFERROR(INDEX(Rainfall_Dry!$O$2:$O$217,MATCH(B870, Rainfall_Dry!$A$2:$A$217,0)),"")</f>
        <v>171.84818423999999</v>
      </c>
      <c r="Y870" s="270">
        <v>31.214836424255054</v>
      </c>
      <c r="Z870" s="270">
        <v>11.377370285476141</v>
      </c>
      <c r="AA870" s="270">
        <v>57.407793290268799</v>
      </c>
      <c r="AB870" s="271" t="s">
        <v>2688</v>
      </c>
      <c r="AC870" s="270">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IFERROR(AVERAGE('Dry_Litterbag Placem_Collection'!O211,'Dry_Litterbag Placem_Collection'!R211),"")</f>
        <v>8.6000000000000014</v>
      </c>
      <c r="AI870" s="290">
        <f>IFERROR(AVERAGE('Dry_Litterbag Placem_Collection'!N211,'Dry_Litterbag Placem_Collection'!Q211),"")</f>
        <v>29.6</v>
      </c>
      <c r="AJ870">
        <v>-2.4396450349999999</v>
      </c>
      <c r="AK870">
        <v>34.83836599</v>
      </c>
      <c r="AL870" s="289" t="str">
        <f>IF(ISNUMBER(SEARCH("C", 'Dry_Litterbag Placem_Collection'!V211)),"YES","")</f>
        <v/>
      </c>
      <c r="AM870" s="289" t="str">
        <f>IF(ISNUMBER(SEARCH("H", 'Dry_Litterbag Placem_Collection'!V211)),"YES","")</f>
        <v/>
      </c>
      <c r="AN870" s="289" t="str">
        <f>IF(ISNUMBER(SEARCH("R", 'Dry_Litterbag Placem_Collection'!V211)),"YES","")</f>
        <v>YES</v>
      </c>
    </row>
    <row r="871" spans="1:40" ht="15" customHeight="1">
      <c r="A871" s="281" t="s">
        <v>2677</v>
      </c>
      <c r="B871" s="282">
        <f>'Dry_Litterbag Placem_Collection'!A212</f>
        <v>210</v>
      </c>
      <c r="C871" s="282" t="str">
        <f>'Dry_Litterbag Placem_Collection'!B212</f>
        <v xml:space="preserve">Mwantimba
</v>
      </c>
      <c r="D871" s="282" t="s">
        <v>2677</v>
      </c>
      <c r="E871" s="282" t="s">
        <v>2527</v>
      </c>
      <c r="F871" s="282">
        <v>4</v>
      </c>
      <c r="G871" s="283" t="str">
        <f>'Dry_Litterbag Placem_Collection'!C212</f>
        <v>Wet_P2_CG4</v>
      </c>
      <c r="H871" s="293" t="s">
        <v>3672</v>
      </c>
      <c r="I871" s="294" t="s">
        <v>298</v>
      </c>
      <c r="J871" s="282" t="str">
        <f>IF(ISBLANK('Dry_Litterbag Placem_Collection'!M212),"","R"&amp;""&amp;'Dry_Litterbag Placem_Collection'!M212)</f>
        <v>R599</v>
      </c>
      <c r="K871" s="286">
        <f>IFERROR(INDEX('Green_rooibos initial weight'!$C$5:$C$1749,MATCH(J871, 'Green_rooibos initial weight'!$A$5:$A$1749,0)),"")</f>
        <v>2.1760000000000002</v>
      </c>
      <c r="L871" s="286">
        <f t="shared" si="53"/>
        <v>1.9262000000000001</v>
      </c>
      <c r="M871" s="291"/>
      <c r="N871" s="291"/>
      <c r="O871" s="286">
        <f>IF(IFERROR(INDEX('Both teabags AfterDry'!$D$3:$D$900,MATCH(J871,'Both teabags AfterDry'!$A$3:$A$900,0)),"")="","",(IFERROR(INDEX('Both teabags AfterDry'!$D$3:$D$900,MATCH(J871,'Both teabags AfterDry'!$A$3:$A$900,0)),"")))</f>
        <v>1.742</v>
      </c>
      <c r="P871" s="286">
        <f t="shared" si="54"/>
        <v>1.5913999999999999</v>
      </c>
      <c r="Q871" s="291"/>
      <c r="R871" s="291"/>
      <c r="S871" s="287">
        <f>'Dry_Litterbag Placem_Collection'!E212</f>
        <v>42942</v>
      </c>
      <c r="T871" s="287">
        <f>IF('Dry_Litterbag Placem_Collection'!G212="","",'Dry_Litterbag Placem_Collection'!G212)</f>
        <v>43004</v>
      </c>
      <c r="U871" s="288">
        <f t="shared" si="52"/>
        <v>62</v>
      </c>
      <c r="V871" s="286">
        <f t="shared" si="55"/>
        <v>0.33480000000000021</v>
      </c>
      <c r="W871" s="286"/>
      <c r="X871" s="289">
        <f>IFERROR(INDEX(Rainfall_Dry!$O$2:$O$217,MATCH(B871, Rainfall_Dry!$A$2:$A$217,0)),"")</f>
        <v>171.84818423999999</v>
      </c>
      <c r="Y871" s="270">
        <v>33.96</v>
      </c>
      <c r="Z871" s="270">
        <v>8.9200000000000017</v>
      </c>
      <c r="AA871" s="270">
        <v>57.12</v>
      </c>
      <c r="AB871" s="271" t="s">
        <v>2688</v>
      </c>
      <c r="AC871" s="270">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IFERROR(AVERAGE('Dry_Litterbag Placem_Collection'!O212,'Dry_Litterbag Placem_Collection'!R212),"")</f>
        <v>6.1</v>
      </c>
      <c r="AI871" s="290">
        <f>IFERROR(AVERAGE('Dry_Litterbag Placem_Collection'!N212,'Dry_Litterbag Placem_Collection'!Q212),"")</f>
        <v>27.5</v>
      </c>
      <c r="AJ871">
        <v>-2.4396949910000001</v>
      </c>
      <c r="AK871">
        <v>34.838574029999997</v>
      </c>
      <c r="AL871" s="289" t="str">
        <f>IF(ISNUMBER(SEARCH("C", 'Dry_Litterbag Placem_Collection'!V212)),"YES","")</f>
        <v/>
      </c>
      <c r="AM871" s="289" t="str">
        <f>IF(ISNUMBER(SEARCH("H", 'Dry_Litterbag Placem_Collection'!V212)),"YES","")</f>
        <v/>
      </c>
      <c r="AN871" s="289" t="str">
        <f>IF(ISNUMBER(SEARCH("R", 'Dry_Litterbag Placem_Collection'!V212)),"YES","")</f>
        <v/>
      </c>
    </row>
    <row r="872" spans="1:40" ht="15" customHeight="1">
      <c r="A872" s="281" t="s">
        <v>2677</v>
      </c>
      <c r="B872" s="282">
        <f>'Dry_Litterbag Placem_Collection'!A213</f>
        <v>211</v>
      </c>
      <c r="C872" s="282" t="str">
        <f>'Dry_Litterbag Placem_Collection'!B213</f>
        <v xml:space="preserve">Mwantimba
</v>
      </c>
      <c r="D872" s="282" t="s">
        <v>2677</v>
      </c>
      <c r="E872" s="282" t="s">
        <v>2527</v>
      </c>
      <c r="F872" s="282">
        <v>1</v>
      </c>
      <c r="G872" s="283" t="str">
        <f>'Dry_Litterbag Placem_Collection'!C213</f>
        <v>Wet_P3_CG1</v>
      </c>
      <c r="H872" s="293" t="s">
        <v>3672</v>
      </c>
      <c r="I872" s="294" t="s">
        <v>298</v>
      </c>
      <c r="J872" s="282" t="str">
        <f>IF(ISBLANK('Dry_Litterbag Placem_Collection'!M213),"","R"&amp;""&amp;'Dry_Litterbag Placem_Collection'!M213)</f>
        <v>R670</v>
      </c>
      <c r="K872" s="286">
        <f>IFERROR(INDEX('Green_rooibos initial weight'!$C$5:$C$1749,MATCH(J872, 'Green_rooibos initial weight'!$A$5:$A$1749,0)),"")</f>
        <v>2.1059999999999999</v>
      </c>
      <c r="L872" s="286">
        <f t="shared" si="53"/>
        <v>1.8561999999999999</v>
      </c>
      <c r="M872" s="291"/>
      <c r="N872" s="291"/>
      <c r="O872" s="286">
        <f>IF(IFERROR(INDEX('Both teabags AfterDry'!$D$3:$D$900,MATCH(J872,'Both teabags AfterDry'!$A$3:$A$900,0)),"")="","",(IFERROR(INDEX('Both teabags AfterDry'!$D$3:$D$900,MATCH(J872,'Both teabags AfterDry'!$A$3:$A$900,0)),"")))</f>
        <v>1.4770000000000001</v>
      </c>
      <c r="P872" s="286">
        <f t="shared" si="54"/>
        <v>1.3264</v>
      </c>
      <c r="Q872" s="291"/>
      <c r="R872" s="291"/>
      <c r="S872" s="287">
        <f>'Dry_Litterbag Placem_Collection'!E213</f>
        <v>42942</v>
      </c>
      <c r="T872" s="287">
        <f>IF('Dry_Litterbag Placem_Collection'!G213="","",'Dry_Litterbag Placem_Collection'!G213)</f>
        <v>43004</v>
      </c>
      <c r="U872" s="288">
        <f t="shared" si="52"/>
        <v>62</v>
      </c>
      <c r="V872" s="286">
        <f t="shared" si="55"/>
        <v>0.52979999999999983</v>
      </c>
      <c r="W872" s="286"/>
      <c r="X872" s="289">
        <f>IFERROR(INDEX(Rainfall_Dry!$O$2:$O$217,MATCH(B872, Rainfall_Dry!$A$2:$A$217,0)),"")</f>
        <v>171.84818423999999</v>
      </c>
      <c r="Y872" s="270">
        <v>39.96</v>
      </c>
      <c r="Z872" s="270">
        <v>12.920000000000002</v>
      </c>
      <c r="AA872" s="270">
        <v>47.12</v>
      </c>
      <c r="AB872" s="271" t="s">
        <v>2692</v>
      </c>
      <c r="AC872" s="270">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IFERROR(AVERAGE('Dry_Litterbag Placem_Collection'!O213,'Dry_Litterbag Placem_Collection'!R213),"")</f>
        <v>7.55</v>
      </c>
      <c r="AI872" s="290">
        <f>IFERROR(AVERAGE('Dry_Litterbag Placem_Collection'!N213,'Dry_Litterbag Placem_Collection'!Q213),"")</f>
        <v>28</v>
      </c>
      <c r="AJ872">
        <v>-2.439403972</v>
      </c>
      <c r="AK872">
        <v>34.838404959999998</v>
      </c>
      <c r="AL872" s="289" t="str">
        <f>IF(ISNUMBER(SEARCH("C", 'Dry_Litterbag Placem_Collection'!V213)),"YES","")</f>
        <v/>
      </c>
      <c r="AM872" s="289" t="str">
        <f>IF(ISNUMBER(SEARCH("H", 'Dry_Litterbag Placem_Collection'!V213)),"YES","")</f>
        <v/>
      </c>
      <c r="AN872" s="289" t="str">
        <f>IF(ISNUMBER(SEARCH("R", 'Dry_Litterbag Placem_Collection'!V213)),"YES","")</f>
        <v/>
      </c>
    </row>
    <row r="873" spans="1:40" ht="15" customHeight="1">
      <c r="A873" s="281" t="s">
        <v>2677</v>
      </c>
      <c r="B873" s="282">
        <f>'Dry_Litterbag Placem_Collection'!A214</f>
        <v>215</v>
      </c>
      <c r="C873" s="282" t="str">
        <f>'Dry_Litterbag Placem_Collection'!B214</f>
        <v xml:space="preserve">Mwantimba
</v>
      </c>
      <c r="D873" s="282" t="s">
        <v>2677</v>
      </c>
      <c r="E873" s="282" t="s">
        <v>2527</v>
      </c>
      <c r="F873" s="282">
        <v>3</v>
      </c>
      <c r="G873" s="283" t="str">
        <f>'Dry_Litterbag Placem_Collection'!C214</f>
        <v>Wet_W3_CG1</v>
      </c>
      <c r="H873" s="293" t="s">
        <v>3672</v>
      </c>
      <c r="I873" s="294" t="s">
        <v>298</v>
      </c>
      <c r="J873" s="282" t="str">
        <f>IF(ISBLANK('Dry_Litterbag Placem_Collection'!M214),"","R"&amp;""&amp;'Dry_Litterbag Placem_Collection'!M214)</f>
        <v>R256</v>
      </c>
      <c r="K873" s="286">
        <f>IFERROR(INDEX('Green_rooibos initial weight'!$C$5:$C$1749,MATCH(J873, 'Green_rooibos initial weight'!$A$5:$A$1749,0)),"")</f>
        <v>2.2000000000000002</v>
      </c>
      <c r="L873" s="286">
        <f t="shared" si="53"/>
        <v>1.9502000000000002</v>
      </c>
      <c r="M873" s="291"/>
      <c r="N873" s="291"/>
      <c r="O873" s="286">
        <f>IF(IFERROR(INDEX('Both teabags AfterDry'!$D$3:$D$900,MATCH(J873,'Both teabags AfterDry'!$A$3:$A$900,0)),"")="","",(IFERROR(INDEX('Both teabags AfterDry'!$D$3:$D$900,MATCH(J873,'Both teabags AfterDry'!$A$3:$A$900,0)),"")))</f>
        <v>1.5882000000000001</v>
      </c>
      <c r="P873" s="286">
        <f t="shared" si="54"/>
        <v>1.4376</v>
      </c>
      <c r="Q873" s="291"/>
      <c r="R873" s="291"/>
      <c r="S873" s="287">
        <f>'Dry_Litterbag Placem_Collection'!E214</f>
        <v>42942</v>
      </c>
      <c r="T873" s="287">
        <f>IF('Dry_Litterbag Placem_Collection'!G214="","",'Dry_Litterbag Placem_Collection'!G214)</f>
        <v>43004</v>
      </c>
      <c r="U873" s="288">
        <f t="shared" si="52"/>
        <v>62</v>
      </c>
      <c r="V873" s="286">
        <f t="shared" si="55"/>
        <v>0.51260000000000017</v>
      </c>
      <c r="W873" s="286"/>
      <c r="X873" s="289" t="str">
        <f>IFERROR(INDEX(Rainfall_Dry!$O$2:$O$217,MATCH(B873, Rainfall_Dry!$A$2:$A$217,0)),"")</f>
        <v/>
      </c>
      <c r="Y873" s="270">
        <v>27.96</v>
      </c>
      <c r="Z873" s="270">
        <v>4.9200000000000017</v>
      </c>
      <c r="AA873" s="270">
        <v>67.12</v>
      </c>
      <c r="AB873" s="271" t="s">
        <v>2688</v>
      </c>
      <c r="AC873" s="270">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IFERROR(AVERAGE('Dry_Litterbag Placem_Collection'!O214,'Dry_Litterbag Placem_Collection'!R214),"")</f>
        <v>4.3</v>
      </c>
      <c r="AI873" s="290">
        <f>IFERROR(AVERAGE('Dry_Litterbag Placem_Collection'!N214,'Dry_Litterbag Placem_Collection'!Q214),"")</f>
        <v>28.75</v>
      </c>
      <c r="AJ873">
        <v>-2.4395990190000001</v>
      </c>
      <c r="AK873">
        <v>34.838418959999998</v>
      </c>
      <c r="AL873" s="289" t="str">
        <f>IF(ISNUMBER(SEARCH("C", 'Dry_Litterbag Placem_Collection'!V214)),"YES","")</f>
        <v/>
      </c>
      <c r="AM873" s="289" t="str">
        <f>IF(ISNUMBER(SEARCH("H", 'Dry_Litterbag Placem_Collection'!V214)),"YES","")</f>
        <v/>
      </c>
      <c r="AN873" s="289" t="str">
        <f>IF(ISNUMBER(SEARCH("R", 'Dry_Litterbag Placem_Collection'!V214)),"YES","")</f>
        <v>YES</v>
      </c>
    </row>
    <row r="874" spans="1:40" ht="15" customHeight="1">
      <c r="A874" s="281" t="s">
        <v>2677</v>
      </c>
      <c r="B874" s="282">
        <f>'Dry_Litterbag Placem_Collection'!A215</f>
        <v>212</v>
      </c>
      <c r="C874" s="282" t="str">
        <f>'Dry_Litterbag Placem_Collection'!B215</f>
        <v xml:space="preserve">Mwantimba
</v>
      </c>
      <c r="D874" s="282" t="s">
        <v>2677</v>
      </c>
      <c r="E874" s="282" t="s">
        <v>2527</v>
      </c>
      <c r="F874" s="282">
        <v>4</v>
      </c>
      <c r="G874" s="283" t="str">
        <f>'Dry_Litterbag Placem_Collection'!C215</f>
        <v>Wet_P4_CG3</v>
      </c>
      <c r="H874" s="293" t="s">
        <v>3672</v>
      </c>
      <c r="I874" s="294" t="s">
        <v>298</v>
      </c>
      <c r="J874" s="282" t="str">
        <f>IF(ISBLANK('Dry_Litterbag Placem_Collection'!M215),"","R"&amp;""&amp;'Dry_Litterbag Placem_Collection'!M215)</f>
        <v>R658</v>
      </c>
      <c r="K874" s="286">
        <f>IFERROR(INDEX('Green_rooibos initial weight'!$C$5:$C$1749,MATCH(J874, 'Green_rooibos initial weight'!$A$5:$A$1749,0)),"")</f>
        <v>2.2080000000000002</v>
      </c>
      <c r="L874" s="286">
        <f t="shared" si="53"/>
        <v>1.9582000000000002</v>
      </c>
      <c r="M874" s="291"/>
      <c r="N874" s="291"/>
      <c r="O874" s="286">
        <f>IF(IFERROR(INDEX('Both teabags AfterDry'!$D$3:$D$900,MATCH(J874,'Both teabags AfterDry'!$A$3:$A$900,0)),"")="","",(IFERROR(INDEX('Both teabags AfterDry'!$D$3:$D$900,MATCH(J874,'Both teabags AfterDry'!$A$3:$A$900,0)),"")))</f>
        <v>1.655</v>
      </c>
      <c r="P874" s="286">
        <f t="shared" si="54"/>
        <v>1.5044</v>
      </c>
      <c r="Q874" s="291"/>
      <c r="R874" s="291"/>
      <c r="S874" s="287">
        <f>'Dry_Litterbag Placem_Collection'!E215</f>
        <v>42942</v>
      </c>
      <c r="T874" s="287">
        <f>IF('Dry_Litterbag Placem_Collection'!G215="","",'Dry_Litterbag Placem_Collection'!G215)</f>
        <v>43004</v>
      </c>
      <c r="U874" s="288">
        <f t="shared" si="52"/>
        <v>62</v>
      </c>
      <c r="V874" s="286">
        <f t="shared" si="55"/>
        <v>0.4538000000000002</v>
      </c>
      <c r="W874" s="286"/>
      <c r="X874" s="289">
        <f>IFERROR(INDEX(Rainfall_Dry!$O$2:$O$217,MATCH(B874, Rainfall_Dry!$A$2:$A$217,0)),"")</f>
        <v>171.84818423999999</v>
      </c>
      <c r="Y874" s="270">
        <v>21.96</v>
      </c>
      <c r="Z874" s="270">
        <v>4.9199999999999982</v>
      </c>
      <c r="AA874" s="270">
        <v>73.12</v>
      </c>
      <c r="AB874" s="271" t="s">
        <v>2688</v>
      </c>
      <c r="AC874" s="270">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IFERROR(AVERAGE('Dry_Litterbag Placem_Collection'!O215,'Dry_Litterbag Placem_Collection'!R215),"")</f>
        <v>8.1499999999999986</v>
      </c>
      <c r="AI874" s="290">
        <f>IFERROR(AVERAGE('Dry_Litterbag Placem_Collection'!N215,'Dry_Litterbag Placem_Collection'!Q215),"")</f>
        <v>28.25</v>
      </c>
      <c r="AJ874">
        <v>-2.4396949910000001</v>
      </c>
      <c r="AK874">
        <v>34.838574029999997</v>
      </c>
      <c r="AL874" s="289" t="str">
        <f>IF(ISNUMBER(SEARCH("C", 'Dry_Litterbag Placem_Collection'!V215)),"YES","")</f>
        <v/>
      </c>
      <c r="AM874" s="289" t="str">
        <f>IF(ISNUMBER(SEARCH("H", 'Dry_Litterbag Placem_Collection'!V215)),"YES","")</f>
        <v/>
      </c>
      <c r="AN874" s="289" t="str">
        <f>IF(ISNUMBER(SEARCH("R", 'Dry_Litterbag Placem_Collection'!V215)),"YES","")</f>
        <v>YES</v>
      </c>
    </row>
    <row r="875" spans="1:40" ht="15" customHeight="1">
      <c r="A875" s="281" t="s">
        <v>2677</v>
      </c>
      <c r="B875" s="282">
        <f>'Dry_Litterbag Placem_Collection'!A216</f>
        <v>213</v>
      </c>
      <c r="C875" s="282" t="str">
        <f>'Dry_Litterbag Placem_Collection'!B216</f>
        <v>Handajega</v>
      </c>
      <c r="D875" s="282" t="s">
        <v>2677</v>
      </c>
      <c r="E875" s="282" t="s">
        <v>2527</v>
      </c>
      <c r="F875" s="282">
        <v>3</v>
      </c>
      <c r="G875" s="283" t="str">
        <f>'Dry_Litterbag Placem_Collection'!C216</f>
        <v>Wet_W1_CG4</v>
      </c>
      <c r="H875" s="293" t="s">
        <v>3672</v>
      </c>
      <c r="I875" s="294" t="s">
        <v>298</v>
      </c>
      <c r="J875" s="282" t="str">
        <f>IF(ISBLANK('Dry_Litterbag Placem_Collection'!M216),"","R"&amp;""&amp;'Dry_Litterbag Placem_Collection'!M216)</f>
        <v>R699</v>
      </c>
      <c r="K875" s="286">
        <f>IFERROR(INDEX('Green_rooibos initial weight'!$C$5:$C$1749,MATCH(J875, 'Green_rooibos initial weight'!$A$5:$A$1749,0)),"")</f>
        <v>2.157</v>
      </c>
      <c r="L875" s="286">
        <f t="shared" si="53"/>
        <v>1.9072</v>
      </c>
      <c r="M875" s="291"/>
      <c r="N875" s="291"/>
      <c r="O875" s="286">
        <f>IF(IFERROR(INDEX('Both teabags AfterDry'!$D$3:$D$900,MATCH(J875,'Both teabags AfterDry'!$A$3:$A$900,0)),"")="","",(IFERROR(INDEX('Both teabags AfterDry'!$D$3:$D$900,MATCH(J875,'Both teabags AfterDry'!$A$3:$A$900,0)),"")))</f>
        <v>1.748</v>
      </c>
      <c r="P875" s="286">
        <f t="shared" si="54"/>
        <v>1.5973999999999999</v>
      </c>
      <c r="Q875" s="291"/>
      <c r="R875" s="291"/>
      <c r="S875" s="287">
        <f>'Dry_Litterbag Placem_Collection'!E216</f>
        <v>42942</v>
      </c>
      <c r="T875" s="287">
        <f>IF('Dry_Litterbag Placem_Collection'!G216="","",'Dry_Litterbag Placem_Collection'!G216)</f>
        <v>43004</v>
      </c>
      <c r="U875" s="288">
        <f t="shared" si="52"/>
        <v>62</v>
      </c>
      <c r="V875" s="286">
        <f t="shared" si="55"/>
        <v>0.30980000000000008</v>
      </c>
      <c r="W875" s="286"/>
      <c r="X875" s="289">
        <f>IFERROR(INDEX(Rainfall_Dry!$O$2:$O$217,MATCH(B875, Rainfall_Dry!$A$2:$A$217,0)),"")</f>
        <v>171.84818423999999</v>
      </c>
      <c r="Y875" s="270">
        <v>23.96</v>
      </c>
      <c r="Z875" s="270">
        <v>4.9199999999999982</v>
      </c>
      <c r="AA875" s="270">
        <v>71.12</v>
      </c>
      <c r="AB875" s="271" t="s">
        <v>2688</v>
      </c>
      <c r="AC875" s="270">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IFERROR(AVERAGE('Dry_Litterbag Placem_Collection'!O216,'Dry_Litterbag Placem_Collection'!R216),"")</f>
        <v>4.3499999999999996</v>
      </c>
      <c r="AI875" s="290">
        <f>IFERROR(AVERAGE('Dry_Litterbag Placem_Collection'!N216,'Dry_Litterbag Placem_Collection'!Q216),"")</f>
        <v>29.1</v>
      </c>
      <c r="AJ875">
        <v>-2.4396949910000001</v>
      </c>
      <c r="AK875">
        <v>34.838574029999997</v>
      </c>
      <c r="AL875" s="289" t="str">
        <f>IF(ISNUMBER(SEARCH("C", 'Dry_Litterbag Placem_Collection'!V216)),"YES","")</f>
        <v/>
      </c>
      <c r="AM875" s="289" t="str">
        <f>IF(ISNUMBER(SEARCH("H", 'Dry_Litterbag Placem_Collection'!V216)),"YES","")</f>
        <v/>
      </c>
      <c r="AN875" s="289" t="str">
        <f>IF(ISNUMBER(SEARCH("R", 'Dry_Litterbag Placem_Collection'!V216)),"YES","")</f>
        <v/>
      </c>
    </row>
    <row r="876" spans="1:40" ht="15" customHeight="1">
      <c r="A876" s="281" t="s">
        <v>2677</v>
      </c>
      <c r="B876" s="282">
        <f>'Dry_Litterbag Placem_Collection'!A217</f>
        <v>214</v>
      </c>
      <c r="C876" s="282" t="str">
        <f>'Dry_Litterbag Placem_Collection'!B217</f>
        <v>Handajega</v>
      </c>
      <c r="D876" s="282" t="s">
        <v>2677</v>
      </c>
      <c r="E876" s="282" t="s">
        <v>2527</v>
      </c>
      <c r="F876" s="282">
        <v>1</v>
      </c>
      <c r="G876" s="283" t="str">
        <f>'Dry_Litterbag Placem_Collection'!C217</f>
        <v>Wet_W2_CG3</v>
      </c>
      <c r="H876" s="293" t="s">
        <v>3672</v>
      </c>
      <c r="I876" s="294" t="s">
        <v>298</v>
      </c>
      <c r="J876" s="282" t="str">
        <f>IF(ISBLANK('Dry_Litterbag Placem_Collection'!M217),"","R"&amp;""&amp;'Dry_Litterbag Placem_Collection'!M217)</f>
        <v>R663</v>
      </c>
      <c r="K876" s="286">
        <f>IFERROR(INDEX('Green_rooibos initial weight'!$C$5:$C$1749,MATCH(J876, 'Green_rooibos initial weight'!$A$5:$A$1749,0)),"")</f>
        <v>2.105</v>
      </c>
      <c r="L876" s="286">
        <f t="shared" si="53"/>
        <v>1.8552</v>
      </c>
      <c r="M876" s="291"/>
      <c r="N876" s="291"/>
      <c r="O876" s="286">
        <f>IF(IFERROR(INDEX('Both teabags AfterDry'!$D$3:$D$900,MATCH(J876,'Both teabags AfterDry'!$A$3:$A$900,0)),"")="","",(IFERROR(INDEX('Both teabags AfterDry'!$D$3:$D$900,MATCH(J876,'Both teabags AfterDry'!$A$3:$A$900,0)),"")))</f>
        <v>1.6679999999999999</v>
      </c>
      <c r="P876" s="286">
        <f t="shared" si="54"/>
        <v>1.5173999999999999</v>
      </c>
      <c r="Q876" s="291"/>
      <c r="R876" s="291"/>
      <c r="S876" s="287">
        <f>'Dry_Litterbag Placem_Collection'!E217</f>
        <v>42942</v>
      </c>
      <c r="T876" s="287">
        <f>IF('Dry_Litterbag Placem_Collection'!G217="","",'Dry_Litterbag Placem_Collection'!G217)</f>
        <v>43004</v>
      </c>
      <c r="U876" s="288">
        <f t="shared" si="52"/>
        <v>62</v>
      </c>
      <c r="V876" s="286">
        <f t="shared" si="55"/>
        <v>0.3378000000000001</v>
      </c>
      <c r="W876" s="286"/>
      <c r="X876" s="289">
        <f>IFERROR(INDEX(Rainfall_Dry!$O$2:$O$217,MATCH(B876, Rainfall_Dry!$A$2:$A$217,0)),"")</f>
        <v>171.84818423999999</v>
      </c>
      <c r="Y876" s="270">
        <v>25.96</v>
      </c>
      <c r="Z876" s="270">
        <v>8.9200000000000017</v>
      </c>
      <c r="AA876" s="270">
        <v>65.12</v>
      </c>
      <c r="AB876" s="271" t="s">
        <v>2688</v>
      </c>
      <c r="AC876" s="270">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IFERROR(AVERAGE('Dry_Litterbag Placem_Collection'!O217,'Dry_Litterbag Placem_Collection'!R217),"")</f>
        <v>6.3</v>
      </c>
      <c r="AI876" s="290">
        <f>IFERROR(AVERAGE('Dry_Litterbag Placem_Collection'!N217,'Dry_Litterbag Placem_Collection'!Q217),"")</f>
        <v>29.8</v>
      </c>
      <c r="AJ876">
        <v>-2.439403972</v>
      </c>
      <c r="AK876">
        <v>34.838404959999998</v>
      </c>
      <c r="AL876" s="289" t="str">
        <f>IF(ISNUMBER(SEARCH("C", 'Dry_Litterbag Placem_Collection'!V217)),"YES","")</f>
        <v/>
      </c>
      <c r="AM876" s="289" t="str">
        <f>IF(ISNUMBER(SEARCH("H", 'Dry_Litterbag Placem_Collection'!V217)),"YES","")</f>
        <v/>
      </c>
      <c r="AN876" s="289" t="str">
        <f>IF(ISNUMBER(SEARCH("R", 'Dry_Litterbag Placem_Collection'!V217)),"YES","")</f>
        <v/>
      </c>
    </row>
    <row r="877" spans="1:40" ht="15" customHeight="1">
      <c r="A877" s="281" t="s">
        <v>2677</v>
      </c>
      <c r="B877" s="282">
        <f>'Dry_Litterbag Placem_Collection'!A218</f>
        <v>216</v>
      </c>
      <c r="C877" s="282" t="str">
        <f>'Dry_Litterbag Placem_Collection'!B218</f>
        <v>Handajega</v>
      </c>
      <c r="D877" s="282" t="s">
        <v>2677</v>
      </c>
      <c r="E877" s="282" t="s">
        <v>2527</v>
      </c>
      <c r="F877" s="282">
        <v>2</v>
      </c>
      <c r="G877" s="283" t="str">
        <f>'Dry_Litterbag Placem_Collection'!C218</f>
        <v>Wet_W4_CG2</v>
      </c>
      <c r="H877" s="293" t="s">
        <v>3672</v>
      </c>
      <c r="I877" s="294" t="s">
        <v>298</v>
      </c>
      <c r="J877" s="282" t="str">
        <f>IF(ISBLANK('Dry_Litterbag Placem_Collection'!M218),"","R"&amp;""&amp;'Dry_Litterbag Placem_Collection'!M218)</f>
        <v>R622</v>
      </c>
      <c r="K877" s="286">
        <f>IFERROR(INDEX('Green_rooibos initial weight'!$C$5:$C$1749,MATCH(J877, 'Green_rooibos initial weight'!$A$5:$A$1749,0)),"")</f>
        <v>2.1640000000000001</v>
      </c>
      <c r="L877" s="286">
        <f t="shared" si="53"/>
        <v>1.9142000000000001</v>
      </c>
      <c r="M877" s="291"/>
      <c r="N877" s="291"/>
      <c r="O877" s="286">
        <f>IF(IFERROR(INDEX('Both teabags AfterDry'!$D$3:$D$900,MATCH(J877,'Both teabags AfterDry'!$A$3:$A$900,0)),"")="","",(IFERROR(INDEX('Both teabags AfterDry'!$D$3:$D$900,MATCH(J877,'Both teabags AfterDry'!$A$3:$A$900,0)),"")))</f>
        <v>1.6419999999999999</v>
      </c>
      <c r="P877" s="286">
        <f t="shared" si="54"/>
        <v>1.4913999999999998</v>
      </c>
      <c r="Q877" s="291"/>
      <c r="R877" s="291"/>
      <c r="S877" s="287">
        <f>'Dry_Litterbag Placem_Collection'!E218</f>
        <v>42942</v>
      </c>
      <c r="T877" s="287">
        <f>IF('Dry_Litterbag Placem_Collection'!G218="","",'Dry_Litterbag Placem_Collection'!G218)</f>
        <v>43004</v>
      </c>
      <c r="U877" s="288">
        <f t="shared" si="52"/>
        <v>62</v>
      </c>
      <c r="V877" s="286">
        <f t="shared" si="55"/>
        <v>0.42280000000000029</v>
      </c>
      <c r="W877" s="286"/>
      <c r="X877" s="289">
        <f>IFERROR(INDEX(Rainfall_Dry!$O$2:$O$217,MATCH(B877, Rainfall_Dry!$A$2:$A$217,0)),"")</f>
        <v>171.84818423999999</v>
      </c>
      <c r="Y877" s="270">
        <v>25.96</v>
      </c>
      <c r="Z877" s="270">
        <v>8.9200000000000017</v>
      </c>
      <c r="AA877" s="270">
        <v>65.12</v>
      </c>
      <c r="AB877" s="271" t="s">
        <v>2688</v>
      </c>
      <c r="AC877" s="270">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IFERROR(AVERAGE('Dry_Litterbag Placem_Collection'!O218,'Dry_Litterbag Placem_Collection'!R218),"")</f>
        <v>7.0500000000000007</v>
      </c>
      <c r="AI877" s="290">
        <f>IFERROR(AVERAGE('Dry_Litterbag Placem_Collection'!N218,'Dry_Litterbag Placem_Collection'!Q218),"")</f>
        <v>29.85</v>
      </c>
      <c r="AJ877">
        <v>-2.4396450349999999</v>
      </c>
      <c r="AK877">
        <v>34.83836599</v>
      </c>
      <c r="AL877" s="289" t="str">
        <f>IF(ISNUMBER(SEARCH("C", 'Dry_Litterbag Placem_Collection'!V218)),"YES","")</f>
        <v/>
      </c>
      <c r="AM877" s="289" t="str">
        <f>IF(ISNUMBER(SEARCH("H", 'Dry_Litterbag Placem_Collection'!V218)),"YES","")</f>
        <v/>
      </c>
      <c r="AN877" s="289" t="str">
        <f>IF(ISNUMBER(SEARCH("R", 'Dry_Litterbag Placem_Collection'!V218)),"YES","")</f>
        <v/>
      </c>
    </row>
    <row r="878" spans="1:40" ht="15" customHeight="1">
      <c r="A878" s="281" t="s">
        <v>2677</v>
      </c>
      <c r="B878" s="282">
        <f>'Dry_Litterbag Placem_Collection'!A219</f>
        <v>217</v>
      </c>
      <c r="C878" s="282" t="str">
        <f>'Dry_Litterbag Placem_Collection'!B219</f>
        <v>Seronera</v>
      </c>
      <c r="D878" s="282" t="s">
        <v>2677</v>
      </c>
      <c r="E878" s="282" t="s">
        <v>2527</v>
      </c>
      <c r="F878" s="282">
        <v>1</v>
      </c>
      <c r="G878" s="283" t="str">
        <f>'Dry_Litterbag Placem_Collection'!C219</f>
        <v>Local1_CG1</v>
      </c>
      <c r="H878" s="293" t="s">
        <v>3672</v>
      </c>
      <c r="I878" s="294" t="s">
        <v>298</v>
      </c>
      <c r="J878" s="282" t="str">
        <f>IF(ISBLANK('Dry_Litterbag Placem_Collection'!M219),"","R"&amp;""&amp;'Dry_Litterbag Placem_Collection'!M219)</f>
        <v>R608</v>
      </c>
      <c r="K878" s="286">
        <f>IFERROR(INDEX('Green_rooibos initial weight'!$C$5:$C$1749,MATCH(J878, 'Green_rooibos initial weight'!$A$5:$A$1749,0)),"")</f>
        <v>2.1440000000000001</v>
      </c>
      <c r="L878" s="286">
        <f t="shared" si="53"/>
        <v>1.8942000000000001</v>
      </c>
      <c r="M878" s="291"/>
      <c r="N878" s="291"/>
      <c r="O878" s="286">
        <f>IF(IFERROR(INDEX('Both teabags AfterDry'!$D$3:$D$900,MATCH(J878,'Both teabags AfterDry'!$A$3:$A$900,0)),"")="","",(IFERROR(INDEX('Both teabags AfterDry'!$D$3:$D$900,MATCH(J878,'Both teabags AfterDry'!$A$3:$A$900,0)),"")))</f>
        <v>1.6455</v>
      </c>
      <c r="P878" s="286">
        <f t="shared" si="54"/>
        <v>1.4948999999999999</v>
      </c>
      <c r="Q878" s="291"/>
      <c r="R878" s="291"/>
      <c r="S878" s="287">
        <f>'Dry_Litterbag Placem_Collection'!E219</f>
        <v>42942</v>
      </c>
      <c r="T878" s="287">
        <f>IF('Dry_Litterbag Placem_Collection'!G219="","",'Dry_Litterbag Placem_Collection'!G219)</f>
        <v>43004</v>
      </c>
      <c r="U878" s="288">
        <f t="shared" si="52"/>
        <v>62</v>
      </c>
      <c r="V878" s="286">
        <f t="shared" si="55"/>
        <v>0.39930000000000021</v>
      </c>
      <c r="W878" s="286"/>
      <c r="X878" s="289">
        <f>IFERROR(INDEX(Rainfall_Dry!$O$2:$O$217,MATCH(B878, Rainfall_Dry!$A$2:$A$217,0)),"")</f>
        <v>171.84818423999999</v>
      </c>
      <c r="Y878" s="270">
        <v>29.076539101497506</v>
      </c>
      <c r="Z878" s="270">
        <v>7.1963394342762079</v>
      </c>
      <c r="AA878" s="270">
        <v>63.727121464226286</v>
      </c>
      <c r="AB878" s="270" t="s">
        <v>2688</v>
      </c>
      <c r="AC878" s="270">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IFERROR(AVERAGE('Dry_Litterbag Placem_Collection'!O219,'Dry_Litterbag Placem_Collection'!R219),"")</f>
        <v>7.1999999999999993</v>
      </c>
      <c r="AI878" s="290">
        <f>IFERROR(AVERAGE('Dry_Litterbag Placem_Collection'!N219,'Dry_Litterbag Placem_Collection'!Q219),"")</f>
        <v>31.25</v>
      </c>
      <c r="AJ878">
        <v>-2.439403972</v>
      </c>
      <c r="AK878">
        <v>34.838404959999998</v>
      </c>
      <c r="AL878" s="289" t="str">
        <f>IF(ISNUMBER(SEARCH("C", 'Dry_Litterbag Placem_Collection'!V219)),"YES","")</f>
        <v/>
      </c>
      <c r="AM878" s="289" t="str">
        <f>IF(ISNUMBER(SEARCH("H", 'Dry_Litterbag Placem_Collection'!V219)),"YES","")</f>
        <v/>
      </c>
      <c r="AN878" s="289" t="str">
        <f>IF(ISNUMBER(SEARCH("R", 'Dry_Litterbag Placem_Collection'!V219)),"YES","")</f>
        <v/>
      </c>
    </row>
    <row r="879" spans="1:40" ht="15" customHeight="1">
      <c r="A879" s="281" t="s">
        <v>2677</v>
      </c>
      <c r="B879" s="282">
        <f>'Dry_Litterbag Placem_Collection'!A220</f>
        <v>218</v>
      </c>
      <c r="C879" s="282" t="str">
        <f>'Dry_Litterbag Placem_Collection'!B220</f>
        <v>Seronera</v>
      </c>
      <c r="D879" s="282" t="s">
        <v>2677</v>
      </c>
      <c r="E879" s="282" t="s">
        <v>2527</v>
      </c>
      <c r="F879" s="282">
        <v>2</v>
      </c>
      <c r="G879" s="283" t="str">
        <f>'Dry_Litterbag Placem_Collection'!C220</f>
        <v>Local2_CG2</v>
      </c>
      <c r="H879" s="293" t="s">
        <v>3672</v>
      </c>
      <c r="I879" s="294" t="s">
        <v>298</v>
      </c>
      <c r="J879" s="282" t="str">
        <f>IF(ISBLANK('Dry_Litterbag Placem_Collection'!M220),"","R"&amp;""&amp;'Dry_Litterbag Placem_Collection'!M220)</f>
        <v>R639</v>
      </c>
      <c r="K879" s="286">
        <f>IFERROR(INDEX('Green_rooibos initial weight'!$C$5:$C$1749,MATCH(J879, 'Green_rooibos initial weight'!$A$5:$A$1749,0)),"")</f>
        <v>2.0840000000000001</v>
      </c>
      <c r="L879" s="286">
        <f t="shared" si="53"/>
        <v>1.8342000000000001</v>
      </c>
      <c r="M879" s="291"/>
      <c r="N879" s="291"/>
      <c r="O879" s="286">
        <f>IF(IFERROR(INDEX('Both teabags AfterDry'!$D$3:$D$900,MATCH(J879,'Both teabags AfterDry'!$A$3:$A$900,0)),"")="","",(IFERROR(INDEX('Both teabags AfterDry'!$D$3:$D$900,MATCH(J879,'Both teabags AfterDry'!$A$3:$A$900,0)),"")))</f>
        <v>1.6519999999999999</v>
      </c>
      <c r="P879" s="286">
        <f t="shared" si="54"/>
        <v>1.5013999999999998</v>
      </c>
      <c r="Q879" s="291"/>
      <c r="R879" s="291"/>
      <c r="S879" s="287">
        <f>'Dry_Litterbag Placem_Collection'!E220</f>
        <v>42942</v>
      </c>
      <c r="T879" s="287">
        <f>IF('Dry_Litterbag Placem_Collection'!G220="","",'Dry_Litterbag Placem_Collection'!G220)</f>
        <v>43004</v>
      </c>
      <c r="U879" s="288">
        <f t="shared" si="52"/>
        <v>62</v>
      </c>
      <c r="V879" s="286">
        <f t="shared" si="55"/>
        <v>0.33280000000000021</v>
      </c>
      <c r="W879" s="286"/>
      <c r="X879" s="289">
        <f>IFERROR(INDEX(Rainfall_Dry!$O$2:$O$217,MATCH(B879, Rainfall_Dry!$A$2:$A$217,0)),"")</f>
        <v>171.84818423999999</v>
      </c>
      <c r="Y879" s="270">
        <v>21.072635135135137</v>
      </c>
      <c r="Z879" s="270">
        <v>7.3057432432432412</v>
      </c>
      <c r="AA879" s="270">
        <v>71.621621621621614</v>
      </c>
      <c r="AB879" s="270" t="s">
        <v>2688</v>
      </c>
      <c r="AC879" s="270">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IFERROR(AVERAGE('Dry_Litterbag Placem_Collection'!O220,'Dry_Litterbag Placem_Collection'!R220),"")</f>
        <v>6.45</v>
      </c>
      <c r="AI879" s="290">
        <f>IFERROR(AVERAGE('Dry_Litterbag Placem_Collection'!N220,'Dry_Litterbag Placem_Collection'!Q220),"")</f>
        <v>29.15</v>
      </c>
      <c r="AJ879">
        <v>-2.4396450349999999</v>
      </c>
      <c r="AK879">
        <v>34.83836599</v>
      </c>
      <c r="AL879" s="289" t="str">
        <f>IF(ISNUMBER(SEARCH("C", 'Dry_Litterbag Placem_Collection'!V220)),"YES","")</f>
        <v/>
      </c>
      <c r="AM879" s="289" t="str">
        <f>IF(ISNUMBER(SEARCH("H", 'Dry_Litterbag Placem_Collection'!V220)),"YES","")</f>
        <v/>
      </c>
      <c r="AN879" s="289" t="str">
        <f>IF(ISNUMBER(SEARCH("R", 'Dry_Litterbag Placem_Collection'!V220)),"YES","")</f>
        <v>YES</v>
      </c>
    </row>
    <row r="880" spans="1:40" ht="15" customHeight="1">
      <c r="A880" s="281" t="s">
        <v>2677</v>
      </c>
      <c r="B880" s="282">
        <f>'Dry_Litterbag Placem_Collection'!A221</f>
        <v>219</v>
      </c>
      <c r="C880" s="282" t="str">
        <f>'Dry_Litterbag Placem_Collection'!B221</f>
        <v>Seronera</v>
      </c>
      <c r="D880" s="282" t="s">
        <v>2677</v>
      </c>
      <c r="E880" s="282" t="s">
        <v>2527</v>
      </c>
      <c r="F880" s="282">
        <v>3</v>
      </c>
      <c r="G880" s="283" t="str">
        <f>'Dry_Litterbag Placem_Collection'!C221</f>
        <v>Local3_CG3</v>
      </c>
      <c r="H880" s="293" t="s">
        <v>3672</v>
      </c>
      <c r="I880" s="294" t="s">
        <v>298</v>
      </c>
      <c r="J880" s="282" t="str">
        <f>IF(ISBLANK('Dry_Litterbag Placem_Collection'!M221),"","R"&amp;""&amp;'Dry_Litterbag Placem_Collection'!M221)</f>
        <v>R246</v>
      </c>
      <c r="K880" s="286">
        <f>IFERROR(INDEX('Green_rooibos initial weight'!$C$5:$C$1749,MATCH(J880, 'Green_rooibos initial weight'!$A$5:$A$1749,0)),"")</f>
        <v>2.2170000000000001</v>
      </c>
      <c r="L880" s="286">
        <f t="shared" si="53"/>
        <v>1.9672000000000001</v>
      </c>
      <c r="M880" s="291"/>
      <c r="N880" s="291"/>
      <c r="O880" s="286">
        <f>IF(IFERROR(INDEX('Both teabags AfterDry'!$D$3:$D$900,MATCH(J880,'Both teabags AfterDry'!$A$3:$A$900,0)),"")="","",(IFERROR(INDEX('Both teabags AfterDry'!$D$3:$D$900,MATCH(J880,'Both teabags AfterDry'!$A$3:$A$900,0)),"")))</f>
        <v>1.639</v>
      </c>
      <c r="P880" s="286">
        <f t="shared" si="54"/>
        <v>1.4883999999999999</v>
      </c>
      <c r="Q880" s="291"/>
      <c r="R880" s="291"/>
      <c r="S880" s="287">
        <f>'Dry_Litterbag Placem_Collection'!E221</f>
        <v>42942</v>
      </c>
      <c r="T880" s="287">
        <f>IF('Dry_Litterbag Placem_Collection'!G221="","",'Dry_Litterbag Placem_Collection'!G221)</f>
        <v>43004</v>
      </c>
      <c r="U880" s="288">
        <f t="shared" si="52"/>
        <v>62</v>
      </c>
      <c r="V880" s="286">
        <f t="shared" si="55"/>
        <v>0.47880000000000011</v>
      </c>
      <c r="W880" s="286"/>
      <c r="X880" s="289">
        <f>IFERROR(INDEX(Rainfall_Dry!$O$2:$O$217,MATCH(B880, Rainfall_Dry!$A$2:$A$217,0)),"")</f>
        <v>171.84818423999999</v>
      </c>
      <c r="Y880" s="270">
        <v>21.96</v>
      </c>
      <c r="Z880" s="270">
        <v>4.9199999999999982</v>
      </c>
      <c r="AA880" s="270">
        <v>73.12</v>
      </c>
      <c r="AB880" s="270" t="s">
        <v>2688</v>
      </c>
      <c r="AC880" s="270">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IFERROR(AVERAGE('Dry_Litterbag Placem_Collection'!O221,'Dry_Litterbag Placem_Collection'!R221),"")</f>
        <v>5.75</v>
      </c>
      <c r="AI880" s="290">
        <f>IFERROR(AVERAGE('Dry_Litterbag Placem_Collection'!N221,'Dry_Litterbag Placem_Collection'!Q221),"")</f>
        <v>32.75</v>
      </c>
      <c r="AJ880">
        <v>-2.4395990190000001</v>
      </c>
      <c r="AK880">
        <v>34.838418959999998</v>
      </c>
      <c r="AL880" s="289" t="str">
        <f>IF(ISNUMBER(SEARCH("C", 'Dry_Litterbag Placem_Collection'!V221)),"YES","")</f>
        <v/>
      </c>
      <c r="AM880" s="289" t="str">
        <f>IF(ISNUMBER(SEARCH("H", 'Dry_Litterbag Placem_Collection'!V221)),"YES","")</f>
        <v/>
      </c>
      <c r="AN880" s="289" t="str">
        <f>IF(ISNUMBER(SEARCH("R", 'Dry_Litterbag Placem_Collection'!V221)),"YES","")</f>
        <v/>
      </c>
    </row>
    <row r="881" spans="1:40" ht="15" customHeight="1">
      <c r="A881" s="281" t="s">
        <v>2677</v>
      </c>
      <c r="B881" s="282">
        <f>'Dry_Litterbag Placem_Collection'!A222</f>
        <v>220</v>
      </c>
      <c r="C881" s="282" t="str">
        <f>'Dry_Litterbag Placem_Collection'!B222</f>
        <v>Seronera</v>
      </c>
      <c r="D881" s="282" t="s">
        <v>2677</v>
      </c>
      <c r="E881" s="282" t="s">
        <v>2527</v>
      </c>
      <c r="F881" s="282">
        <v>4</v>
      </c>
      <c r="G881" s="283" t="str">
        <f>'Dry_Litterbag Placem_Collection'!C222</f>
        <v>Local4_CG4</v>
      </c>
      <c r="H881" s="293" t="s">
        <v>3672</v>
      </c>
      <c r="I881" s="294" t="s">
        <v>298</v>
      </c>
      <c r="J881" s="282" t="str">
        <f>IF(ISBLANK('Dry_Litterbag Placem_Collection'!M222),"","R"&amp;""&amp;'Dry_Litterbag Placem_Collection'!M222)</f>
        <v>R672</v>
      </c>
      <c r="K881" s="286">
        <f>IFERROR(INDEX('Green_rooibos initial weight'!$C$5:$C$1749,MATCH(J881, 'Green_rooibos initial weight'!$A$5:$A$1749,0)),"")</f>
        <v>2.161</v>
      </c>
      <c r="L881" s="286">
        <f t="shared" si="53"/>
        <v>1.9112</v>
      </c>
      <c r="M881" s="291"/>
      <c r="N881" s="291"/>
      <c r="O881" s="286" t="str">
        <f>IF(IFERROR(INDEX('Both teabags AfterDry'!$D$3:$D$900,MATCH(J881,'Both teabags AfterDry'!$A$3:$A$900,0)),"")="","",(IFERROR(INDEX('Both teabags AfterDry'!$D$3:$D$900,MATCH(J881,'Both teabags AfterDry'!$A$3:$A$900,0)),"")))</f>
        <v/>
      </c>
      <c r="P881" s="286" t="str">
        <f t="shared" si="54"/>
        <v/>
      </c>
      <c r="Q881" s="291"/>
      <c r="R881" s="291"/>
      <c r="S881" s="287">
        <f>'Dry_Litterbag Placem_Collection'!E222</f>
        <v>42942</v>
      </c>
      <c r="T881" s="287">
        <f>IF('Dry_Litterbag Placem_Collection'!G222="","",'Dry_Litterbag Placem_Collection'!G222)</f>
        <v>43004</v>
      </c>
      <c r="U881" s="288">
        <f t="shared" si="52"/>
        <v>62</v>
      </c>
      <c r="V881" s="286" t="str">
        <f t="shared" si="55"/>
        <v/>
      </c>
      <c r="W881" s="286"/>
      <c r="X881" s="289">
        <f>IFERROR(INDEX(Rainfall_Dry!$O$2:$O$217,MATCH(B881, Rainfall_Dry!$A$2:$A$217,0)),"")</f>
        <v>171.84818423999999</v>
      </c>
      <c r="Y881" s="270">
        <v>15.960000000000003</v>
      </c>
      <c r="Z881" s="270">
        <v>6.9199999999999982</v>
      </c>
      <c r="AA881" s="270">
        <v>77.11999999999999</v>
      </c>
      <c r="AB881" s="270" t="s">
        <v>2689</v>
      </c>
      <c r="AC881" s="270">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IFERROR(AVERAGE('Dry_Litterbag Placem_Collection'!O222,'Dry_Litterbag Placem_Collection'!R222),"")</f>
        <v>5.3</v>
      </c>
      <c r="AI881" s="290">
        <f>IFERROR(AVERAGE('Dry_Litterbag Placem_Collection'!N222,'Dry_Litterbag Placem_Collection'!Q222),"")</f>
        <v>33.65</v>
      </c>
      <c r="AJ881">
        <v>-2.4396949910000001</v>
      </c>
      <c r="AK881">
        <v>34.838574029999997</v>
      </c>
      <c r="AL881" s="289" t="str">
        <f>IF(ISNUMBER(SEARCH("C", 'Dry_Litterbag Placem_Collection'!V222)),"YES","")</f>
        <v/>
      </c>
      <c r="AM881" s="289" t="str">
        <f>IF(ISNUMBER(SEARCH("H", 'Dry_Litterbag Placem_Collection'!V222)),"YES","")</f>
        <v/>
      </c>
      <c r="AN881" s="289" t="str">
        <f>IF(ISNUMBER(SEARCH("R", 'Dry_Litterbag Placem_Collection'!V222)),"YES","")</f>
        <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B8" activePane="bottomRight" state="frozen"/>
      <selection pane="topRight" activeCell="B1" sqref="B1"/>
      <selection pane="bottomLeft" activeCell="A3" sqref="A3"/>
      <selection pane="bottomRight" sqref="A1:X2"/>
    </sheetView>
  </sheetViews>
  <sheetFormatPr baseColWidth="10" defaultColWidth="11.44140625" defaultRowHeight="14.4"/>
  <cols>
    <col min="1" max="1" width="4.5546875" customWidth="1"/>
    <col min="16" max="16" width="25.88671875" customWidth="1"/>
    <col min="23" max="23" width="24" customWidth="1"/>
  </cols>
  <sheetData>
    <row r="1" spans="1:23">
      <c r="A1" s="300" t="s">
        <v>2154</v>
      </c>
      <c r="B1" s="304"/>
      <c r="C1" s="304"/>
      <c r="D1" s="301"/>
      <c r="E1" s="300" t="s">
        <v>2155</v>
      </c>
      <c r="F1" s="301"/>
      <c r="G1" s="300" t="s">
        <v>2156</v>
      </c>
      <c r="H1" s="301"/>
      <c r="I1" s="120" t="s">
        <v>2157</v>
      </c>
      <c r="J1" s="300" t="s">
        <v>2158</v>
      </c>
      <c r="K1" s="304"/>
      <c r="L1" s="304"/>
      <c r="M1" s="301"/>
      <c r="N1" s="300" t="s">
        <v>2459</v>
      </c>
      <c r="O1" s="301"/>
      <c r="P1" s="302" t="s">
        <v>2528</v>
      </c>
      <c r="Q1" s="300" t="s">
        <v>2458</v>
      </c>
      <c r="R1" s="301"/>
      <c r="S1" s="305" t="s">
        <v>3540</v>
      </c>
      <c r="T1" s="306"/>
      <c r="U1" s="306"/>
      <c r="V1" s="307"/>
      <c r="W1" s="302" t="s">
        <v>2529</v>
      </c>
    </row>
    <row r="2" spans="1:23">
      <c r="A2" s="121" t="s">
        <v>2164</v>
      </c>
      <c r="B2" s="122" t="s">
        <v>2165</v>
      </c>
      <c r="C2" s="122" t="s">
        <v>2166</v>
      </c>
      <c r="D2" s="122" t="s">
        <v>2167</v>
      </c>
      <c r="E2" s="120" t="s">
        <v>1141</v>
      </c>
      <c r="F2" s="120" t="s">
        <v>2168</v>
      </c>
      <c r="G2" s="120" t="s">
        <v>1141</v>
      </c>
      <c r="H2" s="120" t="s">
        <v>2168</v>
      </c>
      <c r="I2" s="120" t="s">
        <v>2169</v>
      </c>
      <c r="J2" s="120" t="s">
        <v>1147</v>
      </c>
      <c r="K2" s="120" t="s">
        <v>298</v>
      </c>
      <c r="L2" s="120" t="s">
        <v>2170</v>
      </c>
      <c r="M2" s="120" t="s">
        <v>2171</v>
      </c>
      <c r="N2" s="121" t="s">
        <v>2172</v>
      </c>
      <c r="O2" s="121" t="s">
        <v>2173</v>
      </c>
      <c r="P2" s="303"/>
      <c r="Q2" s="121" t="s">
        <v>2172</v>
      </c>
      <c r="R2" s="121" t="s">
        <v>2173</v>
      </c>
      <c r="S2" s="263" t="s">
        <v>1147</v>
      </c>
      <c r="T2" s="263" t="s">
        <v>298</v>
      </c>
      <c r="U2" s="263" t="s">
        <v>2174</v>
      </c>
      <c r="V2" s="263" t="s">
        <v>2171</v>
      </c>
      <c r="W2" s="303"/>
    </row>
    <row r="3" spans="1:23">
      <c r="A3" s="124">
        <v>1</v>
      </c>
      <c r="B3" s="189" t="s">
        <v>2176</v>
      </c>
      <c r="C3" s="189" t="s">
        <v>2177</v>
      </c>
      <c r="D3" s="125" t="s">
        <v>2178</v>
      </c>
      <c r="E3" s="127">
        <v>42938</v>
      </c>
      <c r="F3" s="128"/>
      <c r="G3" s="127">
        <v>43007</v>
      </c>
      <c r="H3" s="128">
        <v>0.35694444444444445</v>
      </c>
      <c r="I3" s="124">
        <v>1250</v>
      </c>
      <c r="J3" s="126">
        <v>407</v>
      </c>
      <c r="K3" s="126">
        <v>811</v>
      </c>
      <c r="L3" s="126">
        <v>377</v>
      </c>
      <c r="M3" s="126">
        <v>204</v>
      </c>
      <c r="N3" s="126">
        <v>26.4</v>
      </c>
      <c r="O3" s="126">
        <v>4</v>
      </c>
      <c r="P3" s="126" t="s">
        <v>2513</v>
      </c>
      <c r="Q3" s="262">
        <v>27.4</v>
      </c>
      <c r="R3" s="130">
        <v>3.6</v>
      </c>
      <c r="S3" s="130" t="s">
        <v>2179</v>
      </c>
      <c r="T3" s="130" t="s">
        <v>2179</v>
      </c>
      <c r="U3" s="130" t="s">
        <v>2187</v>
      </c>
      <c r="V3" s="130"/>
      <c r="W3" s="126"/>
    </row>
    <row r="4" spans="1:23">
      <c r="A4" s="124">
        <v>2</v>
      </c>
      <c r="B4" s="189" t="s">
        <v>2176</v>
      </c>
      <c r="C4" s="189" t="s">
        <v>2183</v>
      </c>
      <c r="D4" s="125" t="s">
        <v>2178</v>
      </c>
      <c r="E4" s="126"/>
      <c r="F4" s="126"/>
      <c r="G4" s="128"/>
      <c r="H4" s="128"/>
      <c r="I4" s="126">
        <v>855</v>
      </c>
      <c r="J4" s="126"/>
      <c r="K4" s="126"/>
      <c r="L4" s="126"/>
      <c r="M4" s="126"/>
      <c r="N4" s="126"/>
      <c r="O4" s="126"/>
      <c r="P4" s="126"/>
      <c r="Q4" s="126"/>
      <c r="R4" s="126"/>
      <c r="S4" s="126"/>
      <c r="T4" s="126"/>
      <c r="U4" s="126"/>
      <c r="V4" s="126"/>
      <c r="W4" s="126"/>
    </row>
    <row r="5" spans="1:23">
      <c r="A5" s="124">
        <v>3</v>
      </c>
      <c r="B5" s="189" t="s">
        <v>2176</v>
      </c>
      <c r="C5" s="189" t="s">
        <v>2184</v>
      </c>
      <c r="D5" s="125" t="s">
        <v>2178</v>
      </c>
      <c r="E5" s="127">
        <v>42938</v>
      </c>
      <c r="F5" s="128">
        <v>0.3125</v>
      </c>
      <c r="G5" s="127">
        <v>43007</v>
      </c>
      <c r="H5" s="128" t="s">
        <v>3549</v>
      </c>
      <c r="I5" s="135">
        <v>1249</v>
      </c>
      <c r="J5" s="126">
        <v>259</v>
      </c>
      <c r="K5" s="126">
        <v>742</v>
      </c>
      <c r="L5" s="126">
        <v>44</v>
      </c>
      <c r="M5" s="126">
        <v>283</v>
      </c>
      <c r="N5" s="130">
        <v>23.9</v>
      </c>
      <c r="O5" s="126">
        <v>2.9</v>
      </c>
      <c r="P5" s="126" t="s">
        <v>2513</v>
      </c>
      <c r="Q5" s="126">
        <v>26.1</v>
      </c>
      <c r="R5" s="126">
        <v>3.7</v>
      </c>
      <c r="S5" s="126" t="s">
        <v>2195</v>
      </c>
      <c r="T5" s="126" t="s">
        <v>2195</v>
      </c>
      <c r="U5" s="126" t="s">
        <v>2187</v>
      </c>
      <c r="V5" s="126"/>
      <c r="W5" s="126"/>
    </row>
    <row r="6" spans="1:23">
      <c r="A6" s="124">
        <v>4</v>
      </c>
      <c r="B6" s="189" t="s">
        <v>2176</v>
      </c>
      <c r="C6" s="189" t="s">
        <v>2186</v>
      </c>
      <c r="D6" s="125" t="s">
        <v>2178</v>
      </c>
      <c r="E6" s="127">
        <v>42938</v>
      </c>
      <c r="F6" s="128">
        <v>0.30902777777777779</v>
      </c>
      <c r="G6" s="127">
        <v>43007</v>
      </c>
      <c r="H6" s="128">
        <v>0.35138888888888892</v>
      </c>
      <c r="I6" s="126">
        <v>857</v>
      </c>
      <c r="J6" s="126">
        <v>255</v>
      </c>
      <c r="K6" s="126">
        <v>661</v>
      </c>
      <c r="L6" s="126">
        <v>357</v>
      </c>
      <c r="M6" s="126">
        <v>298</v>
      </c>
      <c r="N6" s="130">
        <v>26.8</v>
      </c>
      <c r="O6" s="126">
        <v>1.3</v>
      </c>
      <c r="P6" s="126" t="s">
        <v>2513</v>
      </c>
      <c r="Q6" s="126">
        <v>27.9</v>
      </c>
      <c r="R6" s="126">
        <v>3.2</v>
      </c>
      <c r="S6" s="126"/>
      <c r="T6" s="126" t="s">
        <v>2179</v>
      </c>
      <c r="U6" s="126"/>
      <c r="V6" s="126"/>
      <c r="W6" s="126"/>
    </row>
    <row r="7" spans="1:23">
      <c r="A7" s="124">
        <v>5</v>
      </c>
      <c r="B7" s="189" t="s">
        <v>2176</v>
      </c>
      <c r="C7" s="189" t="s">
        <v>2189</v>
      </c>
      <c r="D7" s="125" t="s">
        <v>2178</v>
      </c>
      <c r="E7" s="127">
        <v>42938</v>
      </c>
      <c r="F7" s="128">
        <v>0.3125</v>
      </c>
      <c r="G7" s="126"/>
      <c r="H7" s="126"/>
      <c r="I7" s="126">
        <v>858</v>
      </c>
      <c r="J7" s="126">
        <v>122</v>
      </c>
      <c r="K7" s="126">
        <v>724</v>
      </c>
      <c r="L7" s="167">
        <v>734</v>
      </c>
      <c r="M7" s="126">
        <v>226</v>
      </c>
      <c r="N7" s="126">
        <v>26.7</v>
      </c>
      <c r="O7" s="130">
        <v>3.2</v>
      </c>
      <c r="P7" s="126" t="s">
        <v>2513</v>
      </c>
      <c r="Q7" s="126"/>
      <c r="R7" s="126"/>
      <c r="S7" s="126"/>
      <c r="T7" s="126"/>
      <c r="U7" s="126"/>
      <c r="V7" s="126"/>
      <c r="W7" s="126" t="s">
        <v>3542</v>
      </c>
    </row>
    <row r="8" spans="1:23">
      <c r="A8" s="124">
        <v>6</v>
      </c>
      <c r="B8" s="189" t="s">
        <v>2176</v>
      </c>
      <c r="C8" s="189" t="s">
        <v>2190</v>
      </c>
      <c r="D8" s="125" t="s">
        <v>2178</v>
      </c>
      <c r="E8" s="127">
        <v>42938</v>
      </c>
      <c r="F8" s="128">
        <v>0.30555555555555552</v>
      </c>
      <c r="G8" s="127">
        <v>43007</v>
      </c>
      <c r="H8" s="128">
        <v>0.34791666666666665</v>
      </c>
      <c r="I8" s="126">
        <v>859</v>
      </c>
      <c r="J8" s="126">
        <v>478</v>
      </c>
      <c r="K8" s="126">
        <v>688</v>
      </c>
      <c r="L8" s="126">
        <v>164</v>
      </c>
      <c r="M8" s="126">
        <v>286</v>
      </c>
      <c r="N8" s="126">
        <v>26.6</v>
      </c>
      <c r="O8" s="126">
        <v>6.5</v>
      </c>
      <c r="P8" s="126" t="s">
        <v>2513</v>
      </c>
      <c r="Q8" s="126">
        <v>26.6</v>
      </c>
      <c r="R8" s="126">
        <v>4.2</v>
      </c>
      <c r="S8" s="126"/>
      <c r="T8" s="126"/>
      <c r="U8" s="126"/>
      <c r="V8" s="126"/>
      <c r="W8" s="126" t="s">
        <v>3543</v>
      </c>
    </row>
    <row r="9" spans="1:23">
      <c r="A9" s="124">
        <v>7</v>
      </c>
      <c r="B9" s="189" t="s">
        <v>2176</v>
      </c>
      <c r="C9" s="189" t="s">
        <v>2191</v>
      </c>
      <c r="D9" s="125" t="s">
        <v>2178</v>
      </c>
      <c r="E9" s="127">
        <v>42938</v>
      </c>
      <c r="F9" s="128">
        <v>0.30208333333333331</v>
      </c>
      <c r="G9" s="127">
        <v>43007</v>
      </c>
      <c r="H9" s="128">
        <v>0.35833333333333334</v>
      </c>
      <c r="I9" s="167">
        <v>860</v>
      </c>
      <c r="J9" s="126">
        <v>106</v>
      </c>
      <c r="K9" s="126">
        <v>762</v>
      </c>
      <c r="L9" s="126">
        <v>776</v>
      </c>
      <c r="M9" s="126">
        <v>210</v>
      </c>
      <c r="N9" s="126">
        <v>23.3</v>
      </c>
      <c r="O9" s="126">
        <v>2.2000000000000002</v>
      </c>
      <c r="P9" s="126" t="s">
        <v>2513</v>
      </c>
      <c r="Q9" s="126">
        <v>26.2</v>
      </c>
      <c r="R9" s="126">
        <v>3.7</v>
      </c>
      <c r="S9" s="196" t="s">
        <v>2179</v>
      </c>
      <c r="T9" s="126" t="s">
        <v>3541</v>
      </c>
      <c r="U9" s="126"/>
      <c r="V9" s="126"/>
      <c r="W9" s="126"/>
    </row>
    <row r="10" spans="1:23">
      <c r="A10" s="124">
        <v>8</v>
      </c>
      <c r="B10" s="189" t="s">
        <v>2176</v>
      </c>
      <c r="C10" s="189" t="s">
        <v>2192</v>
      </c>
      <c r="D10" s="125" t="s">
        <v>2178</v>
      </c>
      <c r="E10" s="127">
        <v>42938</v>
      </c>
      <c r="F10" s="128">
        <v>0.30555555555555552</v>
      </c>
      <c r="G10" s="127">
        <v>43007</v>
      </c>
      <c r="H10" s="128">
        <v>0.36041666666666666</v>
      </c>
      <c r="I10" s="126">
        <v>861</v>
      </c>
      <c r="J10" s="126">
        <v>228</v>
      </c>
      <c r="K10" s="126">
        <v>727</v>
      </c>
      <c r="L10" s="126">
        <v>23</v>
      </c>
      <c r="M10" s="126">
        <v>213</v>
      </c>
      <c r="N10" s="126">
        <v>25.6</v>
      </c>
      <c r="O10" s="126">
        <v>2.4</v>
      </c>
      <c r="P10" s="126" t="s">
        <v>2513</v>
      </c>
      <c r="Q10" s="126">
        <v>26.4</v>
      </c>
      <c r="R10" s="126">
        <v>2.8</v>
      </c>
      <c r="S10" s="126" t="s">
        <v>2187</v>
      </c>
      <c r="T10" s="126"/>
      <c r="U10" s="126" t="s">
        <v>2187</v>
      </c>
      <c r="V10" s="126"/>
      <c r="W10" s="126"/>
    </row>
    <row r="11" spans="1:23">
      <c r="A11" s="124">
        <v>9</v>
      </c>
      <c r="B11" s="189" t="s">
        <v>2176</v>
      </c>
      <c r="C11" s="189" t="s">
        <v>2193</v>
      </c>
      <c r="D11" s="125" t="s">
        <v>2194</v>
      </c>
      <c r="E11" s="127">
        <v>42938</v>
      </c>
      <c r="F11" s="128">
        <v>0.33333333333333331</v>
      </c>
      <c r="G11" s="127">
        <v>43007</v>
      </c>
      <c r="H11" s="128">
        <v>0.37361111111111112</v>
      </c>
      <c r="I11" s="126">
        <v>862</v>
      </c>
      <c r="J11" s="126">
        <v>277</v>
      </c>
      <c r="K11" s="126">
        <v>785</v>
      </c>
      <c r="L11" s="126">
        <v>570</v>
      </c>
      <c r="M11" s="126">
        <v>704</v>
      </c>
      <c r="N11" s="126">
        <v>25.6</v>
      </c>
      <c r="O11" s="126">
        <v>3.5</v>
      </c>
      <c r="P11" s="126" t="s">
        <v>2513</v>
      </c>
      <c r="Q11" s="126">
        <v>26.7</v>
      </c>
      <c r="R11" s="126">
        <v>3.1</v>
      </c>
      <c r="S11" s="126" t="s">
        <v>2195</v>
      </c>
      <c r="T11" s="126" t="s">
        <v>2319</v>
      </c>
      <c r="U11" s="126"/>
      <c r="V11" s="126"/>
      <c r="W11" s="126" t="s">
        <v>3544</v>
      </c>
    </row>
    <row r="12" spans="1:23">
      <c r="A12" s="124">
        <v>10</v>
      </c>
      <c r="B12" s="189" t="s">
        <v>2176</v>
      </c>
      <c r="C12" s="189" t="s">
        <v>2196</v>
      </c>
      <c r="D12" s="125" t="s">
        <v>2194</v>
      </c>
      <c r="E12" s="127">
        <v>42938</v>
      </c>
      <c r="F12" s="128">
        <v>0.3298611111111111</v>
      </c>
      <c r="G12" s="127"/>
      <c r="H12" s="128"/>
      <c r="I12" s="126">
        <v>863</v>
      </c>
      <c r="J12" s="126">
        <v>310</v>
      </c>
      <c r="K12" s="126">
        <v>747</v>
      </c>
      <c r="L12" s="126">
        <v>642</v>
      </c>
      <c r="M12" s="126">
        <v>355</v>
      </c>
      <c r="N12" s="126">
        <v>26.1</v>
      </c>
      <c r="O12" s="126">
        <v>1.5</v>
      </c>
      <c r="P12" s="126" t="s">
        <v>2513</v>
      </c>
      <c r="Q12" s="126"/>
      <c r="R12" s="92"/>
      <c r="S12" s="92"/>
      <c r="T12" s="92"/>
      <c r="U12" s="92"/>
      <c r="V12" s="92"/>
      <c r="W12" s="126" t="s">
        <v>3545</v>
      </c>
    </row>
    <row r="13" spans="1:23">
      <c r="A13" s="124">
        <v>11</v>
      </c>
      <c r="B13" s="189" t="s">
        <v>2176</v>
      </c>
      <c r="C13" s="189" t="s">
        <v>2197</v>
      </c>
      <c r="D13" s="125" t="s">
        <v>2194</v>
      </c>
      <c r="E13" s="127">
        <v>42938</v>
      </c>
      <c r="F13" s="128">
        <v>0.3263888888888889</v>
      </c>
      <c r="G13" s="127">
        <v>43007</v>
      </c>
      <c r="H13" s="128">
        <v>0.36805555555555558</v>
      </c>
      <c r="I13" s="126">
        <v>864</v>
      </c>
      <c r="J13" s="126">
        <v>435</v>
      </c>
      <c r="K13" s="132">
        <v>748</v>
      </c>
      <c r="L13" s="126">
        <v>663</v>
      </c>
      <c r="M13" s="126">
        <v>616</v>
      </c>
      <c r="N13" s="126">
        <v>26.1</v>
      </c>
      <c r="O13" s="126">
        <v>6</v>
      </c>
      <c r="P13" s="126" t="s">
        <v>2513</v>
      </c>
      <c r="Q13" s="126">
        <v>26.8</v>
      </c>
      <c r="R13" s="126">
        <v>4.5999999999999996</v>
      </c>
      <c r="S13" s="126" t="s">
        <v>2195</v>
      </c>
      <c r="T13" s="126" t="s">
        <v>2195</v>
      </c>
      <c r="U13" s="126"/>
      <c r="V13" s="126"/>
      <c r="W13" s="126"/>
    </row>
    <row r="14" spans="1:23">
      <c r="A14" s="124">
        <v>12</v>
      </c>
      <c r="B14" s="189" t="s">
        <v>2176</v>
      </c>
      <c r="C14" s="189" t="s">
        <v>2198</v>
      </c>
      <c r="D14" s="125" t="s">
        <v>2194</v>
      </c>
      <c r="E14" s="127"/>
      <c r="F14" s="126"/>
      <c r="G14" s="127"/>
      <c r="H14" s="128"/>
      <c r="I14" s="190">
        <v>865</v>
      </c>
      <c r="J14" s="126"/>
      <c r="K14" s="126"/>
      <c r="L14" s="126"/>
      <c r="M14" s="126"/>
      <c r="N14" s="126"/>
      <c r="O14" s="126"/>
      <c r="P14" s="126"/>
      <c r="Q14" s="126"/>
      <c r="W14" s="126"/>
    </row>
    <row r="15" spans="1:23">
      <c r="A15" s="124">
        <v>13</v>
      </c>
      <c r="B15" s="189" t="s">
        <v>2176</v>
      </c>
      <c r="C15" s="189" t="s">
        <v>2199</v>
      </c>
      <c r="D15" s="125" t="s">
        <v>2194</v>
      </c>
      <c r="E15" s="127">
        <v>42938</v>
      </c>
      <c r="F15" s="128">
        <v>0.33680555555555558</v>
      </c>
      <c r="G15" s="127">
        <v>43007</v>
      </c>
      <c r="H15" s="128">
        <v>0.3756944444444445</v>
      </c>
      <c r="I15" s="126">
        <v>866</v>
      </c>
      <c r="J15" s="126">
        <v>2</v>
      </c>
      <c r="K15" s="126">
        <v>784</v>
      </c>
      <c r="L15" s="126">
        <v>874</v>
      </c>
      <c r="M15" s="126">
        <v>603</v>
      </c>
      <c r="N15" s="126">
        <v>25.7</v>
      </c>
      <c r="O15" s="126">
        <v>5.8</v>
      </c>
      <c r="P15" s="126" t="s">
        <v>2514</v>
      </c>
      <c r="Q15" s="126">
        <v>26.5</v>
      </c>
      <c r="R15" s="126">
        <v>3.8</v>
      </c>
      <c r="S15" s="126" t="s">
        <v>2319</v>
      </c>
      <c r="T15" s="126" t="s">
        <v>2238</v>
      </c>
      <c r="U15" s="126"/>
      <c r="V15" s="126"/>
      <c r="W15" s="126"/>
    </row>
    <row r="16" spans="1:23">
      <c r="A16" s="124">
        <v>14</v>
      </c>
      <c r="B16" s="189" t="s">
        <v>2176</v>
      </c>
      <c r="C16" s="189" t="s">
        <v>2201</v>
      </c>
      <c r="D16" s="125" t="s">
        <v>2194</v>
      </c>
      <c r="E16" s="127">
        <v>42938</v>
      </c>
      <c r="F16" s="128">
        <v>0.33333333333333331</v>
      </c>
      <c r="G16" s="127">
        <v>43007</v>
      </c>
      <c r="H16" s="128">
        <v>0.37847222222222227</v>
      </c>
      <c r="I16" s="126">
        <v>867</v>
      </c>
      <c r="J16" s="126">
        <v>225</v>
      </c>
      <c r="K16" s="126">
        <v>838</v>
      </c>
      <c r="L16" s="132">
        <v>219</v>
      </c>
      <c r="M16" s="126">
        <v>652</v>
      </c>
      <c r="N16" s="126">
        <v>25.3</v>
      </c>
      <c r="O16" s="126">
        <v>3.9</v>
      </c>
      <c r="P16" s="126" t="s">
        <v>2513</v>
      </c>
      <c r="Q16" s="126">
        <v>25.8</v>
      </c>
      <c r="R16" s="126">
        <v>2.9</v>
      </c>
      <c r="S16" s="126" t="s">
        <v>2179</v>
      </c>
      <c r="T16" s="126" t="s">
        <v>2238</v>
      </c>
      <c r="U16" s="126" t="s">
        <v>2187</v>
      </c>
      <c r="V16" s="126"/>
      <c r="W16" s="126"/>
    </row>
    <row r="17" spans="1:23">
      <c r="A17" s="124">
        <v>15</v>
      </c>
      <c r="B17" s="189" t="s">
        <v>2176</v>
      </c>
      <c r="C17" s="189" t="s">
        <v>2202</v>
      </c>
      <c r="D17" s="125" t="s">
        <v>2194</v>
      </c>
      <c r="E17" s="127">
        <v>42938</v>
      </c>
      <c r="F17" s="128">
        <v>0.3298611111111111</v>
      </c>
      <c r="G17" s="127">
        <v>43007</v>
      </c>
      <c r="H17" s="128">
        <v>0.37083333333333335</v>
      </c>
      <c r="I17" s="126">
        <v>868</v>
      </c>
      <c r="J17" s="126">
        <v>444</v>
      </c>
      <c r="K17" s="126">
        <v>793</v>
      </c>
      <c r="L17" s="126">
        <v>630</v>
      </c>
      <c r="M17" s="126">
        <v>304</v>
      </c>
      <c r="N17" s="126"/>
      <c r="O17" s="126">
        <v>3.3</v>
      </c>
      <c r="P17" s="126" t="s">
        <v>2513</v>
      </c>
      <c r="Q17" s="126">
        <v>28</v>
      </c>
      <c r="R17" s="126">
        <v>2.9</v>
      </c>
      <c r="S17" s="126" t="s">
        <v>2195</v>
      </c>
      <c r="T17" s="126" t="s">
        <v>2195</v>
      </c>
      <c r="U17" s="126"/>
      <c r="V17" s="126"/>
      <c r="W17" s="126"/>
    </row>
    <row r="18" spans="1:23">
      <c r="A18" s="124">
        <v>16</v>
      </c>
      <c r="B18" s="189" t="s">
        <v>2176</v>
      </c>
      <c r="C18" s="189" t="s">
        <v>2205</v>
      </c>
      <c r="D18" s="125" t="s">
        <v>2194</v>
      </c>
      <c r="E18" s="127">
        <v>42938</v>
      </c>
      <c r="F18" s="128">
        <v>0.3263888888888889</v>
      </c>
      <c r="G18" s="127">
        <v>43007</v>
      </c>
      <c r="H18" s="128">
        <v>0.36527777777777781</v>
      </c>
      <c r="I18" s="126">
        <v>869</v>
      </c>
      <c r="J18" s="126">
        <v>376</v>
      </c>
      <c r="K18" s="126">
        <v>755</v>
      </c>
      <c r="L18" s="126">
        <v>662</v>
      </c>
      <c r="M18" s="126">
        <v>687</v>
      </c>
      <c r="N18" s="126">
        <v>26.9</v>
      </c>
      <c r="O18" s="126">
        <v>9.8000000000000007</v>
      </c>
      <c r="P18" s="126" t="s">
        <v>2513</v>
      </c>
      <c r="Q18" s="126">
        <v>27.2</v>
      </c>
      <c r="R18" s="126">
        <v>8.6</v>
      </c>
      <c r="S18" s="126" t="s">
        <v>2195</v>
      </c>
      <c r="T18" s="126" t="s">
        <v>2195</v>
      </c>
      <c r="U18" s="126" t="s">
        <v>2187</v>
      </c>
      <c r="V18" s="126"/>
      <c r="W18" s="126" t="s">
        <v>3546</v>
      </c>
    </row>
    <row r="19" spans="1:23">
      <c r="A19" s="124">
        <v>17</v>
      </c>
      <c r="B19" s="189" t="s">
        <v>2176</v>
      </c>
      <c r="C19" s="189" t="s">
        <v>2207</v>
      </c>
      <c r="D19" s="125" t="s">
        <v>2208</v>
      </c>
      <c r="E19" s="127">
        <v>42936</v>
      </c>
      <c r="F19" s="128">
        <v>0.73611111111111116</v>
      </c>
      <c r="G19" s="127">
        <v>43007</v>
      </c>
      <c r="H19" s="128">
        <v>0.45277777777777778</v>
      </c>
      <c r="I19" s="126">
        <v>870</v>
      </c>
      <c r="J19" s="126">
        <v>209</v>
      </c>
      <c r="K19" s="126">
        <v>826</v>
      </c>
      <c r="L19" s="126">
        <v>349</v>
      </c>
      <c r="M19" s="126">
        <v>407</v>
      </c>
      <c r="N19" s="126">
        <v>25.9</v>
      </c>
      <c r="O19" s="126">
        <v>18.100000000000001</v>
      </c>
      <c r="P19" s="126" t="s">
        <v>2515</v>
      </c>
      <c r="Q19" s="126">
        <v>26.5</v>
      </c>
      <c r="R19" s="126">
        <v>7.7</v>
      </c>
      <c r="S19" s="126"/>
      <c r="T19" s="126"/>
      <c r="U19" s="126"/>
      <c r="V19" s="126"/>
      <c r="W19" s="126"/>
    </row>
    <row r="20" spans="1:23">
      <c r="A20" s="124">
        <v>18</v>
      </c>
      <c r="B20" s="189" t="s">
        <v>2176</v>
      </c>
      <c r="C20" s="189" t="s">
        <v>2210</v>
      </c>
      <c r="D20" s="125" t="s">
        <v>2208</v>
      </c>
      <c r="E20" s="127">
        <v>42936</v>
      </c>
      <c r="F20" s="128">
        <v>0.75</v>
      </c>
      <c r="G20" s="127">
        <v>43007</v>
      </c>
      <c r="H20" s="128">
        <v>0.44791666666666669</v>
      </c>
      <c r="I20" s="126">
        <v>871</v>
      </c>
      <c r="J20" s="126">
        <v>10</v>
      </c>
      <c r="K20" s="126">
        <v>732</v>
      </c>
      <c r="L20" s="126">
        <v>113</v>
      </c>
      <c r="M20" s="126">
        <v>361</v>
      </c>
      <c r="N20" s="126">
        <v>25.7</v>
      </c>
      <c r="O20" s="126">
        <v>11.8</v>
      </c>
      <c r="P20" s="126" t="s">
        <v>2516</v>
      </c>
      <c r="Q20" s="126">
        <v>26.5</v>
      </c>
      <c r="R20" s="126">
        <v>10.5</v>
      </c>
      <c r="S20" s="126"/>
      <c r="T20" s="126" t="s">
        <v>2179</v>
      </c>
      <c r="U20" s="126"/>
      <c r="V20" s="126"/>
      <c r="W20" s="126"/>
    </row>
    <row r="21" spans="1:23">
      <c r="A21" s="124">
        <v>19</v>
      </c>
      <c r="B21" s="189" t="s">
        <v>2176</v>
      </c>
      <c r="C21" s="189" t="s">
        <v>2211</v>
      </c>
      <c r="D21" s="125" t="s">
        <v>2208</v>
      </c>
      <c r="E21" s="127">
        <v>42936</v>
      </c>
      <c r="F21" s="128">
        <v>0.75</v>
      </c>
      <c r="G21" s="127">
        <v>43007</v>
      </c>
      <c r="H21" s="128">
        <v>0.45069444444444445</v>
      </c>
      <c r="I21" s="126">
        <v>872</v>
      </c>
      <c r="J21" s="126">
        <v>190</v>
      </c>
      <c r="K21" s="126">
        <v>749</v>
      </c>
      <c r="L21" s="126">
        <v>394</v>
      </c>
      <c r="M21" s="126">
        <v>280</v>
      </c>
      <c r="N21" s="126">
        <v>25.6</v>
      </c>
      <c r="O21" s="126">
        <v>19.399999999999999</v>
      </c>
      <c r="P21" s="126" t="s">
        <v>2516</v>
      </c>
      <c r="Q21" s="126">
        <v>25.8</v>
      </c>
      <c r="R21" s="126">
        <v>12.1</v>
      </c>
      <c r="S21" s="126" t="s">
        <v>2179</v>
      </c>
      <c r="T21" s="126"/>
      <c r="U21" s="126"/>
      <c r="V21" s="126"/>
      <c r="W21" s="126"/>
    </row>
    <row r="22" spans="1:23">
      <c r="A22" s="124">
        <v>20</v>
      </c>
      <c r="B22" s="189" t="s">
        <v>2176</v>
      </c>
      <c r="C22" s="189" t="s">
        <v>2212</v>
      </c>
      <c r="D22" s="125" t="s">
        <v>2208</v>
      </c>
      <c r="E22" s="127">
        <v>42936</v>
      </c>
      <c r="F22" s="128">
        <v>0.74305555555555547</v>
      </c>
      <c r="G22" s="127">
        <v>43007</v>
      </c>
      <c r="H22" s="128">
        <v>0.44930555555555557</v>
      </c>
      <c r="I22" s="126">
        <v>873</v>
      </c>
      <c r="J22" s="126">
        <v>38</v>
      </c>
      <c r="K22" s="126">
        <v>632</v>
      </c>
      <c r="L22" s="126">
        <v>79</v>
      </c>
      <c r="M22" s="126">
        <v>320</v>
      </c>
      <c r="N22" s="126">
        <v>26</v>
      </c>
      <c r="O22" s="126">
        <v>20.3</v>
      </c>
      <c r="P22" s="126" t="s">
        <v>2516</v>
      </c>
      <c r="Q22" s="126">
        <v>26.6</v>
      </c>
      <c r="R22" s="126">
        <v>11.7</v>
      </c>
      <c r="S22" s="126" t="s">
        <v>2179</v>
      </c>
      <c r="T22" s="126"/>
      <c r="U22" s="126"/>
      <c r="V22" s="126"/>
      <c r="W22" s="126"/>
    </row>
    <row r="23" spans="1:23">
      <c r="A23" s="124">
        <v>21</v>
      </c>
      <c r="B23" s="189" t="s">
        <v>2176</v>
      </c>
      <c r="C23" s="189" t="s">
        <v>2213</v>
      </c>
      <c r="D23" s="125" t="s">
        <v>2208</v>
      </c>
      <c r="E23" s="127">
        <v>42936</v>
      </c>
      <c r="F23" s="128">
        <v>0.74652777777777779</v>
      </c>
      <c r="G23" s="127">
        <v>43007</v>
      </c>
      <c r="H23" s="128">
        <v>0.4458333333333333</v>
      </c>
      <c r="I23" s="126">
        <v>874</v>
      </c>
      <c r="J23" s="126">
        <v>468</v>
      </c>
      <c r="K23" s="126">
        <v>630</v>
      </c>
      <c r="L23" s="126">
        <v>488</v>
      </c>
      <c r="M23" s="126">
        <v>209</v>
      </c>
      <c r="N23" s="126">
        <v>26.2</v>
      </c>
      <c r="O23" s="126">
        <v>15</v>
      </c>
      <c r="P23" s="126" t="s">
        <v>2516</v>
      </c>
      <c r="Q23" s="126">
        <v>26</v>
      </c>
      <c r="R23" s="126">
        <v>11.4</v>
      </c>
      <c r="S23" s="126"/>
      <c r="T23" s="126"/>
      <c r="U23" s="126"/>
      <c r="V23" s="126"/>
      <c r="W23" s="126" t="s">
        <v>3547</v>
      </c>
    </row>
    <row r="24" spans="1:23">
      <c r="A24" s="124">
        <v>22</v>
      </c>
      <c r="B24" s="189" t="s">
        <v>2176</v>
      </c>
      <c r="C24" s="189" t="s">
        <v>2214</v>
      </c>
      <c r="D24" s="125" t="s">
        <v>2208</v>
      </c>
      <c r="E24" s="127">
        <v>42936</v>
      </c>
      <c r="F24" s="128">
        <v>0.72916666666666663</v>
      </c>
      <c r="G24" s="127">
        <v>43007</v>
      </c>
      <c r="H24" s="128">
        <v>0.4548611111111111</v>
      </c>
      <c r="I24" s="126">
        <v>876</v>
      </c>
      <c r="J24" s="126">
        <v>8</v>
      </c>
      <c r="K24" s="126">
        <v>723</v>
      </c>
      <c r="L24" s="126">
        <v>750</v>
      </c>
      <c r="M24" s="126">
        <v>646</v>
      </c>
      <c r="N24" s="126">
        <v>25</v>
      </c>
      <c r="O24" s="126">
        <v>25.2</v>
      </c>
      <c r="P24" s="126" t="s">
        <v>2516</v>
      </c>
      <c r="Q24" s="126">
        <v>26.5</v>
      </c>
      <c r="R24" s="126">
        <v>12.9</v>
      </c>
      <c r="S24" s="126"/>
      <c r="T24" s="126" t="s">
        <v>2179</v>
      </c>
      <c r="U24" s="126"/>
      <c r="V24" s="126"/>
      <c r="W24" s="126"/>
    </row>
    <row r="25" spans="1:23">
      <c r="A25" s="124">
        <v>23</v>
      </c>
      <c r="B25" s="189" t="s">
        <v>2176</v>
      </c>
      <c r="C25" s="189" t="s">
        <v>2215</v>
      </c>
      <c r="D25" s="125" t="s">
        <v>2208</v>
      </c>
      <c r="E25" s="128"/>
      <c r="F25" s="128"/>
      <c r="G25" s="128"/>
      <c r="H25" s="128"/>
      <c r="I25" s="126">
        <v>875</v>
      </c>
      <c r="J25" s="128"/>
      <c r="K25" s="128"/>
      <c r="L25" s="128"/>
      <c r="M25" s="128"/>
      <c r="N25" s="128"/>
      <c r="O25" s="128"/>
      <c r="P25" s="128"/>
      <c r="Q25" s="126"/>
      <c r="R25" s="92"/>
      <c r="S25" s="92"/>
      <c r="T25" s="92"/>
      <c r="U25" s="92"/>
      <c r="V25" s="92"/>
      <c r="W25" s="126"/>
    </row>
    <row r="26" spans="1:23">
      <c r="A26" s="124">
        <v>24</v>
      </c>
      <c r="B26" s="189" t="s">
        <v>2176</v>
      </c>
      <c r="C26" s="189" t="s">
        <v>2216</v>
      </c>
      <c r="D26" s="125" t="s">
        <v>2208</v>
      </c>
      <c r="E26" s="127">
        <v>42936</v>
      </c>
      <c r="F26" s="128">
        <v>0.75347222222222221</v>
      </c>
      <c r="G26" s="127">
        <v>43007</v>
      </c>
      <c r="H26" s="128">
        <v>0.45763888888888887</v>
      </c>
      <c r="I26" s="126">
        <v>877</v>
      </c>
      <c r="J26" s="126">
        <v>320</v>
      </c>
      <c r="K26" s="126">
        <v>225</v>
      </c>
      <c r="L26" s="126">
        <v>562</v>
      </c>
      <c r="M26" s="126">
        <v>650</v>
      </c>
      <c r="N26" s="126">
        <v>25.5</v>
      </c>
      <c r="O26" s="126">
        <v>23.9</v>
      </c>
      <c r="P26" s="126" t="s">
        <v>2516</v>
      </c>
      <c r="Q26" s="126">
        <v>25.5</v>
      </c>
      <c r="R26" s="126">
        <v>7.3</v>
      </c>
      <c r="S26" s="126"/>
      <c r="T26" s="126"/>
      <c r="U26" s="126"/>
      <c r="V26" s="126"/>
      <c r="W26" s="126"/>
    </row>
    <row r="27" spans="1:23">
      <c r="A27" s="124">
        <v>25</v>
      </c>
      <c r="B27" s="189" t="s">
        <v>2176</v>
      </c>
      <c r="C27" s="189" t="s">
        <v>2217</v>
      </c>
      <c r="D27" s="125" t="s">
        <v>2218</v>
      </c>
      <c r="E27" s="127">
        <v>42936</v>
      </c>
      <c r="F27" s="128">
        <v>0.77083333333333337</v>
      </c>
      <c r="G27" s="127">
        <v>43007</v>
      </c>
      <c r="H27" s="128">
        <v>0.47083333333333338</v>
      </c>
      <c r="I27" s="167">
        <v>878</v>
      </c>
      <c r="J27" s="126">
        <v>322</v>
      </c>
      <c r="K27" s="126">
        <v>43</v>
      </c>
      <c r="L27" s="126">
        <v>156</v>
      </c>
      <c r="M27" s="126">
        <v>230</v>
      </c>
      <c r="N27" s="126">
        <v>25.6</v>
      </c>
      <c r="O27" s="126">
        <v>15.8</v>
      </c>
      <c r="P27" s="126" t="s">
        <v>2516</v>
      </c>
      <c r="Q27" s="126">
        <v>25.2</v>
      </c>
      <c r="R27" s="126">
        <v>3.9</v>
      </c>
      <c r="S27" s="126"/>
      <c r="T27" s="126"/>
      <c r="U27" s="126"/>
      <c r="V27" s="126"/>
      <c r="W27" s="126" t="s">
        <v>3548</v>
      </c>
    </row>
    <row r="28" spans="1:23">
      <c r="A28" s="124">
        <v>26</v>
      </c>
      <c r="B28" s="189" t="s">
        <v>2176</v>
      </c>
      <c r="C28" s="189" t="s">
        <v>2219</v>
      </c>
      <c r="D28" s="125" t="s">
        <v>2218</v>
      </c>
      <c r="E28" s="127">
        <v>42936</v>
      </c>
      <c r="F28" s="128">
        <v>0.76388888888888884</v>
      </c>
      <c r="G28" s="127">
        <v>43007</v>
      </c>
      <c r="H28" s="128">
        <v>0.4694444444444445</v>
      </c>
      <c r="I28" s="124">
        <v>1245</v>
      </c>
      <c r="J28" s="126">
        <v>58</v>
      </c>
      <c r="K28" s="126">
        <v>602</v>
      </c>
      <c r="L28" s="126">
        <v>555</v>
      </c>
      <c r="M28" s="126">
        <v>642</v>
      </c>
      <c r="N28" s="126">
        <v>25.5</v>
      </c>
      <c r="O28" s="126">
        <v>10.4</v>
      </c>
      <c r="P28" s="126" t="s">
        <v>2516</v>
      </c>
      <c r="Q28" s="126">
        <v>26.2</v>
      </c>
      <c r="R28" s="126">
        <v>5.8</v>
      </c>
      <c r="S28" s="126"/>
      <c r="T28" s="126"/>
      <c r="U28" s="126"/>
      <c r="V28" s="126"/>
      <c r="W28" s="126"/>
    </row>
    <row r="29" spans="1:23">
      <c r="A29" s="124">
        <v>27</v>
      </c>
      <c r="B29" s="189" t="s">
        <v>2176</v>
      </c>
      <c r="C29" s="189" t="s">
        <v>2220</v>
      </c>
      <c r="D29" s="125" t="s">
        <v>2218</v>
      </c>
      <c r="E29" s="127">
        <v>42936</v>
      </c>
      <c r="F29" s="128">
        <v>0.76736111111111116</v>
      </c>
      <c r="G29" s="127">
        <v>43007</v>
      </c>
      <c r="H29" s="128">
        <v>0.46249999999999997</v>
      </c>
      <c r="I29" s="126">
        <v>879</v>
      </c>
      <c r="J29" s="126">
        <v>340</v>
      </c>
      <c r="K29" s="126">
        <v>666</v>
      </c>
      <c r="L29" s="126">
        <v>378</v>
      </c>
      <c r="M29" s="126">
        <v>199</v>
      </c>
      <c r="N29" s="126">
        <v>25.9</v>
      </c>
      <c r="O29" s="126">
        <v>17.899999999999999</v>
      </c>
      <c r="P29" s="126" t="s">
        <v>2516</v>
      </c>
      <c r="Q29" s="126">
        <v>26.4</v>
      </c>
      <c r="R29" s="126">
        <v>10.3</v>
      </c>
      <c r="S29" s="126"/>
      <c r="T29" s="126"/>
      <c r="U29" s="126"/>
      <c r="V29" s="126"/>
      <c r="W29" s="126" t="s">
        <v>3543</v>
      </c>
    </row>
    <row r="30" spans="1:23">
      <c r="A30" s="124">
        <v>28</v>
      </c>
      <c r="B30" s="189" t="s">
        <v>2176</v>
      </c>
      <c r="C30" s="189" t="s">
        <v>2221</v>
      </c>
      <c r="D30" s="125" t="s">
        <v>2218</v>
      </c>
      <c r="E30" s="127">
        <v>42936</v>
      </c>
      <c r="F30" s="128">
        <v>0.76388888888888884</v>
      </c>
      <c r="G30" s="127">
        <v>43007</v>
      </c>
      <c r="H30" s="128">
        <v>0.46875</v>
      </c>
      <c r="I30" s="126">
        <v>881</v>
      </c>
      <c r="J30" s="126">
        <v>61</v>
      </c>
      <c r="K30" s="126">
        <v>705</v>
      </c>
      <c r="L30" s="126">
        <v>46</v>
      </c>
      <c r="M30" s="126">
        <v>162</v>
      </c>
      <c r="N30" s="126">
        <v>25.1</v>
      </c>
      <c r="O30" s="126">
        <v>11.8</v>
      </c>
      <c r="P30" s="126" t="s">
        <v>2516</v>
      </c>
      <c r="Q30" s="126">
        <v>26.3</v>
      </c>
      <c r="R30" s="126">
        <v>6.4</v>
      </c>
      <c r="S30" s="126"/>
      <c r="T30" s="126"/>
      <c r="U30" s="126"/>
      <c r="V30" s="126"/>
      <c r="W30" s="126"/>
    </row>
    <row r="31" spans="1:23">
      <c r="A31" s="124">
        <v>29</v>
      </c>
      <c r="B31" s="189" t="s">
        <v>2176</v>
      </c>
      <c r="C31" s="189" t="s">
        <v>2222</v>
      </c>
      <c r="D31" s="125" t="s">
        <v>2218</v>
      </c>
      <c r="E31" s="127">
        <v>42936</v>
      </c>
      <c r="F31" s="128">
        <v>0.76041666666666663</v>
      </c>
      <c r="G31" s="127">
        <v>43007</v>
      </c>
      <c r="H31" s="128">
        <v>0.46597222222222223</v>
      </c>
      <c r="I31" s="126">
        <v>882</v>
      </c>
      <c r="J31" s="126">
        <v>319</v>
      </c>
      <c r="K31" s="126">
        <v>305</v>
      </c>
      <c r="L31" s="126">
        <v>397</v>
      </c>
      <c r="M31" s="126">
        <v>163</v>
      </c>
      <c r="N31" s="126">
        <v>25.3</v>
      </c>
      <c r="O31" s="126">
        <v>21</v>
      </c>
      <c r="P31" s="126" t="s">
        <v>2516</v>
      </c>
      <c r="Q31" s="126">
        <v>26</v>
      </c>
      <c r="R31" s="126">
        <v>9.3000000000000007</v>
      </c>
      <c r="S31" s="126"/>
      <c r="T31" s="126"/>
      <c r="U31" s="126"/>
      <c r="V31" s="126"/>
      <c r="W31" s="126"/>
    </row>
    <row r="32" spans="1:23">
      <c r="A32" s="124">
        <v>30</v>
      </c>
      <c r="B32" s="189" t="s">
        <v>2176</v>
      </c>
      <c r="C32" s="189" t="s">
        <v>2223</v>
      </c>
      <c r="D32" s="125" t="s">
        <v>2218</v>
      </c>
      <c r="E32" s="127">
        <v>42936</v>
      </c>
      <c r="F32" s="128">
        <v>0.76041666666666663</v>
      </c>
      <c r="G32" s="127">
        <v>43007</v>
      </c>
      <c r="H32" s="128">
        <v>0.46736111111111112</v>
      </c>
      <c r="I32" s="126">
        <v>883</v>
      </c>
      <c r="J32" s="126">
        <v>273</v>
      </c>
      <c r="K32" s="126">
        <v>667</v>
      </c>
      <c r="L32" s="126">
        <v>166</v>
      </c>
      <c r="M32" s="126">
        <v>345</v>
      </c>
      <c r="N32" s="126">
        <v>24.6</v>
      </c>
      <c r="O32" s="126">
        <v>11.8</v>
      </c>
      <c r="P32" s="126" t="s">
        <v>2516</v>
      </c>
      <c r="Q32" s="126">
        <v>23.4</v>
      </c>
      <c r="R32" s="126">
        <v>6.8</v>
      </c>
      <c r="S32" s="126"/>
      <c r="T32" s="126"/>
      <c r="U32" s="126"/>
      <c r="V32" s="126"/>
      <c r="W32" s="126"/>
    </row>
    <row r="33" spans="1:23">
      <c r="A33" s="124">
        <v>31</v>
      </c>
      <c r="B33" s="189" t="s">
        <v>2176</v>
      </c>
      <c r="C33" s="189" t="s">
        <v>2224</v>
      </c>
      <c r="D33" s="125" t="s">
        <v>2218</v>
      </c>
      <c r="E33" s="128"/>
      <c r="F33" s="128"/>
      <c r="G33" s="128"/>
      <c r="H33" s="128"/>
      <c r="I33" s="126">
        <v>884</v>
      </c>
      <c r="J33" s="128"/>
      <c r="K33" s="128"/>
      <c r="L33" s="128"/>
      <c r="M33" s="128"/>
      <c r="N33" s="128"/>
      <c r="O33" s="128"/>
      <c r="P33" s="128"/>
      <c r="Q33" s="126"/>
      <c r="R33" s="126"/>
      <c r="S33" s="126"/>
      <c r="T33" s="126"/>
      <c r="U33" s="126"/>
      <c r="V33" s="126"/>
      <c r="W33" s="126"/>
    </row>
    <row r="34" spans="1:23">
      <c r="A34" s="124">
        <v>32</v>
      </c>
      <c r="B34" s="189" t="s">
        <v>2176</v>
      </c>
      <c r="C34" s="189" t="s">
        <v>2225</v>
      </c>
      <c r="D34" s="125" t="s">
        <v>2218</v>
      </c>
      <c r="E34" s="127">
        <v>42936</v>
      </c>
      <c r="F34" s="128">
        <v>0.76388888888888884</v>
      </c>
      <c r="G34" s="127">
        <v>43007</v>
      </c>
      <c r="H34" s="128">
        <v>0.47222222222222227</v>
      </c>
      <c r="I34" s="126">
        <v>885</v>
      </c>
      <c r="J34" s="126">
        <v>193</v>
      </c>
      <c r="K34" s="126">
        <v>743</v>
      </c>
      <c r="L34" s="126">
        <v>293</v>
      </c>
      <c r="M34" s="126">
        <v>660</v>
      </c>
      <c r="N34" s="126">
        <v>24.9</v>
      </c>
      <c r="O34" s="126">
        <v>14.9</v>
      </c>
      <c r="P34" s="126" t="s">
        <v>2516</v>
      </c>
      <c r="Q34" s="126">
        <v>26</v>
      </c>
      <c r="R34" s="126">
        <v>8.8000000000000007</v>
      </c>
      <c r="S34" s="126"/>
      <c r="T34" s="126"/>
      <c r="U34" s="126"/>
      <c r="V34" s="126"/>
      <c r="W34" s="126"/>
    </row>
    <row r="35" spans="1:23">
      <c r="A35" s="124">
        <v>33</v>
      </c>
      <c r="B35" s="189" t="s">
        <v>2176</v>
      </c>
      <c r="C35" s="189" t="s">
        <v>2226</v>
      </c>
      <c r="D35" s="125" t="s">
        <v>2227</v>
      </c>
      <c r="E35" s="127">
        <v>42938</v>
      </c>
      <c r="F35" s="128">
        <v>0.37152777777777773</v>
      </c>
      <c r="G35" s="127">
        <v>43005</v>
      </c>
      <c r="H35" s="128">
        <v>0.39583333333333331</v>
      </c>
      <c r="I35" s="167">
        <v>813</v>
      </c>
      <c r="J35" s="126">
        <v>218</v>
      </c>
      <c r="K35" s="126">
        <v>769</v>
      </c>
      <c r="L35" s="126">
        <v>139</v>
      </c>
      <c r="M35" s="126">
        <v>712</v>
      </c>
      <c r="N35" s="126">
        <v>24.6</v>
      </c>
      <c r="O35" s="126">
        <v>1.9</v>
      </c>
      <c r="P35" s="126"/>
      <c r="Q35" s="126">
        <v>27.7</v>
      </c>
      <c r="R35" s="126">
        <v>1.4</v>
      </c>
      <c r="S35" s="126"/>
      <c r="T35" s="126"/>
      <c r="U35" s="126"/>
      <c r="V35" s="126"/>
      <c r="W35" s="126"/>
    </row>
    <row r="36" spans="1:23">
      <c r="A36" s="124">
        <v>34</v>
      </c>
      <c r="B36" s="189" t="s">
        <v>2176</v>
      </c>
      <c r="C36" s="189" t="s">
        <v>2229</v>
      </c>
      <c r="D36" s="125" t="s">
        <v>2227</v>
      </c>
      <c r="E36" s="127">
        <v>42938</v>
      </c>
      <c r="F36" s="128">
        <v>0.37152777777777773</v>
      </c>
      <c r="G36" s="127">
        <v>43005</v>
      </c>
      <c r="H36" s="128">
        <v>0.38750000000000001</v>
      </c>
      <c r="I36" s="126">
        <v>822</v>
      </c>
      <c r="J36" s="126">
        <v>104</v>
      </c>
      <c r="K36" s="126">
        <v>753</v>
      </c>
      <c r="L36" s="126">
        <v>487</v>
      </c>
      <c r="M36" s="126">
        <v>324</v>
      </c>
      <c r="N36" s="126">
        <v>25.7</v>
      </c>
      <c r="O36" s="126">
        <v>4</v>
      </c>
      <c r="P36" s="126"/>
      <c r="Q36" s="126">
        <v>28.1</v>
      </c>
      <c r="R36" s="126">
        <v>2.5</v>
      </c>
      <c r="S36" s="126" t="s">
        <v>2179</v>
      </c>
      <c r="T36" s="126"/>
      <c r="U36" s="126"/>
      <c r="V36" s="126"/>
      <c r="W36" s="126" t="s">
        <v>3551</v>
      </c>
    </row>
    <row r="37" spans="1:23">
      <c r="A37" s="124">
        <v>35</v>
      </c>
      <c r="B37" s="189" t="s">
        <v>2176</v>
      </c>
      <c r="C37" s="189" t="s">
        <v>2232</v>
      </c>
      <c r="D37" s="125" t="s">
        <v>2227</v>
      </c>
      <c r="E37" s="127">
        <v>42938</v>
      </c>
      <c r="F37" s="128">
        <v>0.37152777777777773</v>
      </c>
      <c r="G37" s="127">
        <v>43005</v>
      </c>
      <c r="H37" s="128">
        <v>0.40347222222222223</v>
      </c>
      <c r="I37" s="126">
        <v>823</v>
      </c>
      <c r="J37" s="126">
        <v>188</v>
      </c>
      <c r="K37" s="126">
        <v>776</v>
      </c>
      <c r="L37" s="126">
        <v>717</v>
      </c>
      <c r="M37" s="126">
        <v>108</v>
      </c>
      <c r="N37" s="126">
        <v>25.2</v>
      </c>
      <c r="O37" s="126">
        <v>3.6</v>
      </c>
      <c r="P37" s="126"/>
      <c r="Q37" s="126">
        <v>28.7</v>
      </c>
      <c r="R37" s="126">
        <v>3.1</v>
      </c>
      <c r="S37" s="126"/>
      <c r="T37" s="126"/>
      <c r="U37" s="126"/>
      <c r="V37" s="126"/>
      <c r="W37" s="126"/>
    </row>
    <row r="38" spans="1:23">
      <c r="A38" s="124">
        <v>36</v>
      </c>
      <c r="B38" s="189" t="s">
        <v>2176</v>
      </c>
      <c r="C38" s="189" t="s">
        <v>2233</v>
      </c>
      <c r="D38" s="125" t="s">
        <v>2227</v>
      </c>
      <c r="E38" s="127">
        <v>42938</v>
      </c>
      <c r="F38" s="128">
        <v>0.36805555555555558</v>
      </c>
      <c r="G38" s="127">
        <v>43005</v>
      </c>
      <c r="H38" s="128">
        <v>0.40486111111111112</v>
      </c>
      <c r="I38" s="126">
        <v>824</v>
      </c>
      <c r="J38" s="126">
        <v>379</v>
      </c>
      <c r="K38" s="126">
        <v>799</v>
      </c>
      <c r="L38" s="126">
        <v>767</v>
      </c>
      <c r="M38" s="126">
        <v>152</v>
      </c>
      <c r="N38" s="126">
        <v>23.4</v>
      </c>
      <c r="O38" s="126">
        <v>3.7</v>
      </c>
      <c r="P38" s="126"/>
      <c r="Q38" s="126">
        <v>28.3</v>
      </c>
      <c r="R38" s="126">
        <v>2.2999999999999998</v>
      </c>
      <c r="S38" s="126"/>
      <c r="T38" s="126" t="s">
        <v>2238</v>
      </c>
      <c r="U38" s="126" t="s">
        <v>2187</v>
      </c>
      <c r="V38" s="126"/>
      <c r="W38" s="126" t="s">
        <v>3552</v>
      </c>
    </row>
    <row r="39" spans="1:23">
      <c r="A39" s="124">
        <v>37</v>
      </c>
      <c r="B39" s="189" t="s">
        <v>2176</v>
      </c>
      <c r="C39" s="189" t="s">
        <v>2235</v>
      </c>
      <c r="D39" s="125" t="s">
        <v>2227</v>
      </c>
      <c r="E39" s="127">
        <v>42938</v>
      </c>
      <c r="F39" s="128">
        <v>0.36805555555555558</v>
      </c>
      <c r="G39" s="127">
        <v>43005</v>
      </c>
      <c r="H39" s="128">
        <v>0.40902777777777777</v>
      </c>
      <c r="I39" s="126">
        <v>825</v>
      </c>
      <c r="J39" s="126">
        <v>66</v>
      </c>
      <c r="K39" s="126">
        <v>722</v>
      </c>
      <c r="L39" s="126">
        <v>473</v>
      </c>
      <c r="M39" s="126">
        <v>681</v>
      </c>
      <c r="N39" s="126">
        <v>23.8</v>
      </c>
      <c r="O39" s="126">
        <v>4.4000000000000004</v>
      </c>
      <c r="P39" s="126" t="s">
        <v>2517</v>
      </c>
      <c r="Q39" s="126">
        <v>28.4</v>
      </c>
      <c r="R39" s="126">
        <v>4.0999999999999996</v>
      </c>
      <c r="S39" s="126" t="s">
        <v>2238</v>
      </c>
      <c r="T39" s="126" t="s">
        <v>2238</v>
      </c>
      <c r="U39" s="126"/>
      <c r="V39" s="126"/>
      <c r="W39" s="126" t="s">
        <v>3553</v>
      </c>
    </row>
    <row r="40" spans="1:23">
      <c r="A40" s="124">
        <v>38</v>
      </c>
      <c r="B40" s="189" t="s">
        <v>2176</v>
      </c>
      <c r="C40" s="189" t="s">
        <v>2237</v>
      </c>
      <c r="D40" s="125" t="s">
        <v>2227</v>
      </c>
      <c r="E40" s="127">
        <v>42938</v>
      </c>
      <c r="F40" s="128">
        <v>0.375</v>
      </c>
      <c r="G40" s="127">
        <v>43005</v>
      </c>
      <c r="H40" s="128">
        <v>0.39861111111111108</v>
      </c>
      <c r="I40" s="126">
        <v>826</v>
      </c>
      <c r="J40" s="126">
        <v>625</v>
      </c>
      <c r="K40" s="126">
        <v>796</v>
      </c>
      <c r="L40" s="126">
        <v>111</v>
      </c>
      <c r="M40" s="132">
        <v>260</v>
      </c>
      <c r="N40" s="126">
        <v>24.7</v>
      </c>
      <c r="O40" s="126">
        <v>2.6</v>
      </c>
      <c r="P40" s="126"/>
      <c r="Q40" s="126">
        <v>28.7</v>
      </c>
      <c r="R40" s="126">
        <v>3.1</v>
      </c>
      <c r="S40" s="126" t="s">
        <v>2195</v>
      </c>
      <c r="T40" s="126"/>
      <c r="U40" s="126"/>
      <c r="V40" s="126"/>
      <c r="W40" s="126"/>
    </row>
    <row r="41" spans="1:23">
      <c r="A41" s="124">
        <v>39</v>
      </c>
      <c r="B41" s="189" t="s">
        <v>2176</v>
      </c>
      <c r="C41" s="189" t="s">
        <v>2239</v>
      </c>
      <c r="D41" s="125" t="s">
        <v>2227</v>
      </c>
      <c r="E41" s="127">
        <v>42938</v>
      </c>
      <c r="F41" s="128"/>
      <c r="G41" s="126"/>
      <c r="H41" s="126"/>
      <c r="I41" s="126">
        <v>827</v>
      </c>
      <c r="J41" s="128"/>
      <c r="K41" s="128"/>
      <c r="L41" s="128"/>
      <c r="M41" s="128"/>
      <c r="N41" s="128"/>
      <c r="O41" s="128"/>
      <c r="P41" s="128"/>
      <c r="Q41" s="126"/>
      <c r="R41" s="126"/>
      <c r="S41" s="126"/>
      <c r="T41" s="126"/>
      <c r="U41" s="126"/>
      <c r="V41" s="126"/>
      <c r="W41" s="126" t="s">
        <v>3554</v>
      </c>
    </row>
    <row r="42" spans="1:23">
      <c r="A42" s="124">
        <v>40</v>
      </c>
      <c r="B42" s="189" t="s">
        <v>2176</v>
      </c>
      <c r="C42" s="189" t="s">
        <v>2241</v>
      </c>
      <c r="D42" s="125" t="s">
        <v>2227</v>
      </c>
      <c r="E42" s="127">
        <v>42938</v>
      </c>
      <c r="F42" s="128">
        <v>0.36805555555555558</v>
      </c>
      <c r="G42" s="127">
        <v>43005</v>
      </c>
      <c r="H42" s="128">
        <v>0.40069444444444446</v>
      </c>
      <c r="I42" s="126">
        <v>828</v>
      </c>
      <c r="J42" s="126">
        <v>88</v>
      </c>
      <c r="K42" s="126">
        <v>782</v>
      </c>
      <c r="L42" s="126">
        <v>646</v>
      </c>
      <c r="M42" s="126">
        <v>402</v>
      </c>
      <c r="N42" s="126">
        <v>24.2</v>
      </c>
      <c r="O42" s="126">
        <v>5.4</v>
      </c>
      <c r="P42" s="126"/>
      <c r="Q42" s="126">
        <v>28.2</v>
      </c>
      <c r="R42" s="126">
        <v>3.8</v>
      </c>
      <c r="S42" s="126" t="s">
        <v>2238</v>
      </c>
      <c r="T42" s="126"/>
      <c r="U42" s="126"/>
      <c r="V42" s="126"/>
      <c r="W42" s="126"/>
    </row>
    <row r="43" spans="1:23">
      <c r="A43" s="124">
        <v>41</v>
      </c>
      <c r="B43" s="189" t="s">
        <v>2176</v>
      </c>
      <c r="C43" s="189" t="s">
        <v>2243</v>
      </c>
      <c r="D43" s="125" t="s">
        <v>2244</v>
      </c>
      <c r="E43" s="127">
        <v>42938</v>
      </c>
      <c r="F43" s="128">
        <v>0.43055555555555558</v>
      </c>
      <c r="G43" s="127">
        <v>43005</v>
      </c>
      <c r="H43" s="128">
        <v>0.46388888888888885</v>
      </c>
      <c r="I43" s="126">
        <v>830</v>
      </c>
      <c r="J43" s="126">
        <v>256</v>
      </c>
      <c r="K43" s="126">
        <v>820</v>
      </c>
      <c r="L43" s="126">
        <v>43</v>
      </c>
      <c r="M43" s="126">
        <v>648</v>
      </c>
      <c r="N43" s="126">
        <v>26.5</v>
      </c>
      <c r="O43" s="126">
        <v>5.0999999999999996</v>
      </c>
      <c r="P43" s="126"/>
      <c r="Q43" s="126">
        <v>29.2</v>
      </c>
      <c r="R43" s="126">
        <v>4.2</v>
      </c>
      <c r="S43" s="126" t="s">
        <v>2179</v>
      </c>
      <c r="T43" s="126" t="s">
        <v>2179</v>
      </c>
      <c r="U43" s="126"/>
      <c r="V43" s="126"/>
      <c r="W43" s="126"/>
    </row>
    <row r="44" spans="1:23">
      <c r="A44" s="124">
        <v>42</v>
      </c>
      <c r="B44" s="189" t="s">
        <v>2176</v>
      </c>
      <c r="C44" s="189" t="s">
        <v>2245</v>
      </c>
      <c r="D44" s="125" t="s">
        <v>2244</v>
      </c>
      <c r="E44" s="127">
        <v>42938</v>
      </c>
      <c r="F44" s="128">
        <v>0.42708333333333331</v>
      </c>
      <c r="G44" s="127">
        <v>43005</v>
      </c>
      <c r="H44" s="128">
        <v>0.46597222222222223</v>
      </c>
      <c r="I44" s="126">
        <v>831</v>
      </c>
      <c r="J44" s="126">
        <v>341</v>
      </c>
      <c r="K44" s="126">
        <v>806</v>
      </c>
      <c r="L44" s="126">
        <v>268</v>
      </c>
      <c r="M44" s="126">
        <v>257</v>
      </c>
      <c r="N44" s="126">
        <v>25.9</v>
      </c>
      <c r="O44" s="126">
        <v>5.3</v>
      </c>
      <c r="P44" s="126"/>
      <c r="Q44" s="126">
        <v>28.4</v>
      </c>
      <c r="R44" s="126">
        <v>5.0999999999999996</v>
      </c>
      <c r="S44" s="126" t="s">
        <v>2195</v>
      </c>
      <c r="T44" s="126" t="s">
        <v>2195</v>
      </c>
      <c r="U44" s="126" t="s">
        <v>2187</v>
      </c>
      <c r="V44" s="126"/>
      <c r="W44" s="126"/>
    </row>
    <row r="45" spans="1:23">
      <c r="A45" s="124">
        <v>43</v>
      </c>
      <c r="B45" s="189" t="s">
        <v>2176</v>
      </c>
      <c r="C45" s="189" t="s">
        <v>2247</v>
      </c>
      <c r="D45" s="125" t="s">
        <v>2244</v>
      </c>
      <c r="E45" s="127">
        <v>42938</v>
      </c>
      <c r="F45" s="128">
        <v>0.43055555555555558</v>
      </c>
      <c r="G45" s="127">
        <v>43005</v>
      </c>
      <c r="H45" s="128">
        <v>0.45416666666666666</v>
      </c>
      <c r="I45" s="126">
        <v>832</v>
      </c>
      <c r="J45" s="126">
        <v>246</v>
      </c>
      <c r="K45" s="126">
        <v>758</v>
      </c>
      <c r="L45" s="126">
        <v>300</v>
      </c>
      <c r="M45" s="126">
        <v>691</v>
      </c>
      <c r="N45" s="126">
        <v>23.7</v>
      </c>
      <c r="O45" s="126">
        <v>1.4</v>
      </c>
      <c r="P45" s="126"/>
      <c r="Q45" s="126">
        <v>28.5</v>
      </c>
      <c r="R45" s="126">
        <v>3.5</v>
      </c>
      <c r="S45" s="126" t="s">
        <v>2195</v>
      </c>
      <c r="T45" s="126" t="s">
        <v>2195</v>
      </c>
      <c r="U45" s="126"/>
      <c r="V45" s="126"/>
      <c r="W45" s="126"/>
    </row>
    <row r="46" spans="1:23">
      <c r="A46" s="124">
        <v>44</v>
      </c>
      <c r="B46" s="189" t="s">
        <v>2176</v>
      </c>
      <c r="C46" s="189" t="s">
        <v>2248</v>
      </c>
      <c r="D46" s="125" t="s">
        <v>2244</v>
      </c>
      <c r="E46" s="127">
        <v>42938</v>
      </c>
      <c r="F46" s="128">
        <v>0.4375</v>
      </c>
      <c r="G46" s="127">
        <v>43005</v>
      </c>
      <c r="H46" s="128">
        <v>0.45902777777777781</v>
      </c>
      <c r="I46" s="126">
        <v>1142</v>
      </c>
      <c r="J46" s="126">
        <v>115</v>
      </c>
      <c r="K46" s="126">
        <v>783</v>
      </c>
      <c r="L46" s="126">
        <v>823</v>
      </c>
      <c r="M46" s="126">
        <v>716</v>
      </c>
      <c r="N46" s="126">
        <v>25.3</v>
      </c>
      <c r="O46" s="126">
        <v>2.9</v>
      </c>
      <c r="P46" s="126"/>
      <c r="Q46" s="126">
        <v>27.7</v>
      </c>
      <c r="R46" s="126">
        <v>4.8</v>
      </c>
      <c r="S46" s="126"/>
      <c r="T46" s="126"/>
      <c r="U46" s="126"/>
      <c r="V46" s="126"/>
      <c r="W46" s="126"/>
    </row>
    <row r="47" spans="1:23">
      <c r="A47" s="124">
        <v>45</v>
      </c>
      <c r="B47" s="189" t="s">
        <v>2176</v>
      </c>
      <c r="C47" s="189" t="s">
        <v>2249</v>
      </c>
      <c r="D47" s="125" t="s">
        <v>2244</v>
      </c>
      <c r="E47" s="127">
        <v>42938</v>
      </c>
      <c r="F47" s="128">
        <v>0.4375</v>
      </c>
      <c r="G47" s="127">
        <v>43005</v>
      </c>
      <c r="H47" s="128">
        <v>0.44791666666666669</v>
      </c>
      <c r="I47" s="126">
        <v>1147</v>
      </c>
      <c r="J47" s="126">
        <v>480</v>
      </c>
      <c r="K47" s="126">
        <v>827</v>
      </c>
      <c r="L47" s="126">
        <v>354</v>
      </c>
      <c r="M47" s="126">
        <v>631</v>
      </c>
      <c r="N47" s="126">
        <v>26.8</v>
      </c>
      <c r="O47" s="126">
        <v>5.8</v>
      </c>
      <c r="P47" s="126"/>
      <c r="Q47" s="126">
        <v>27.7</v>
      </c>
      <c r="R47" s="126">
        <v>2.4</v>
      </c>
      <c r="S47" s="126" t="s">
        <v>2238</v>
      </c>
      <c r="T47" s="126" t="s">
        <v>2238</v>
      </c>
      <c r="U47" s="126"/>
      <c r="V47" s="126"/>
      <c r="W47" s="126" t="s">
        <v>3555</v>
      </c>
    </row>
    <row r="48" spans="1:23">
      <c r="A48" s="124">
        <v>46</v>
      </c>
      <c r="B48" s="189" t="s">
        <v>2176</v>
      </c>
      <c r="C48" s="189" t="s">
        <v>2251</v>
      </c>
      <c r="D48" s="125" t="s">
        <v>2244</v>
      </c>
      <c r="E48" s="126"/>
      <c r="F48" s="126"/>
      <c r="G48" s="127"/>
      <c r="H48" s="128"/>
      <c r="I48" s="126">
        <v>835</v>
      </c>
      <c r="J48" s="126"/>
      <c r="K48" s="126"/>
      <c r="L48" s="126"/>
      <c r="M48" s="126"/>
      <c r="N48" s="126"/>
      <c r="O48" s="126"/>
      <c r="P48" s="126"/>
      <c r="Q48" s="126"/>
      <c r="R48" s="126"/>
      <c r="S48" s="126"/>
      <c r="T48" s="126"/>
      <c r="U48" s="126"/>
      <c r="V48" s="126"/>
      <c r="W48" s="126"/>
    </row>
    <row r="49" spans="1:23">
      <c r="A49" s="124">
        <v>47</v>
      </c>
      <c r="B49" s="189" t="s">
        <v>2176</v>
      </c>
      <c r="C49" s="189" t="s">
        <v>2252</v>
      </c>
      <c r="D49" s="125" t="s">
        <v>2244</v>
      </c>
      <c r="E49" s="127">
        <v>42938</v>
      </c>
      <c r="F49" s="128">
        <v>0.44097222222222227</v>
      </c>
      <c r="G49" s="127">
        <v>43005</v>
      </c>
      <c r="H49" s="128">
        <v>0.46180555555555558</v>
      </c>
      <c r="I49" s="126">
        <v>836</v>
      </c>
      <c r="J49" s="126">
        <v>110</v>
      </c>
      <c r="K49" s="126">
        <v>831</v>
      </c>
      <c r="L49" s="126">
        <v>659</v>
      </c>
      <c r="M49" s="126">
        <v>606</v>
      </c>
      <c r="N49" s="126">
        <v>25.1</v>
      </c>
      <c r="O49" s="126">
        <v>6.4</v>
      </c>
      <c r="P49" s="126"/>
      <c r="Q49" s="126">
        <v>27.7</v>
      </c>
      <c r="R49" s="126">
        <v>4.3</v>
      </c>
      <c r="S49" s="126"/>
      <c r="T49" s="126" t="s">
        <v>2179</v>
      </c>
      <c r="U49" s="126"/>
      <c r="V49" s="126"/>
      <c r="W49" s="126"/>
    </row>
    <row r="50" spans="1:23">
      <c r="A50" s="124">
        <v>48</v>
      </c>
      <c r="B50" s="189" t="s">
        <v>2176</v>
      </c>
      <c r="C50" s="189" t="s">
        <v>2254</v>
      </c>
      <c r="D50" s="125" t="s">
        <v>2244</v>
      </c>
      <c r="E50" s="127">
        <v>42938</v>
      </c>
      <c r="F50" s="128">
        <v>0.4375</v>
      </c>
      <c r="G50" s="127">
        <v>43005</v>
      </c>
      <c r="H50" s="128">
        <v>0.45208333333333334</v>
      </c>
      <c r="I50" s="126">
        <v>837</v>
      </c>
      <c r="J50" s="126">
        <v>233</v>
      </c>
      <c r="K50" s="126">
        <v>828</v>
      </c>
      <c r="L50" s="126">
        <v>267</v>
      </c>
      <c r="M50" s="126">
        <v>221</v>
      </c>
      <c r="N50" s="126">
        <v>24.6</v>
      </c>
      <c r="O50" s="126">
        <v>3.6</v>
      </c>
      <c r="P50" s="126"/>
      <c r="Q50" s="126">
        <v>27.3</v>
      </c>
      <c r="R50" s="126">
        <v>4.3</v>
      </c>
      <c r="S50" s="126"/>
      <c r="T50" s="126"/>
      <c r="U50" s="126"/>
      <c r="V50" s="126"/>
      <c r="W50" s="126"/>
    </row>
    <row r="51" spans="1:23">
      <c r="A51" s="124">
        <v>49</v>
      </c>
      <c r="B51" s="189" t="s">
        <v>2176</v>
      </c>
      <c r="C51" s="189" t="s">
        <v>2255</v>
      </c>
      <c r="D51" s="125" t="s">
        <v>2256</v>
      </c>
      <c r="E51" s="127">
        <v>42938</v>
      </c>
      <c r="F51" s="128">
        <v>0.51041666666666663</v>
      </c>
      <c r="G51" s="127">
        <v>43005</v>
      </c>
      <c r="H51" s="128">
        <v>0.6958333333333333</v>
      </c>
      <c r="I51" s="126">
        <v>838</v>
      </c>
      <c r="J51" s="126">
        <v>54</v>
      </c>
      <c r="K51" s="126">
        <v>805</v>
      </c>
      <c r="L51" s="126">
        <v>812</v>
      </c>
      <c r="M51" s="126">
        <v>308</v>
      </c>
      <c r="N51" s="126">
        <v>28.6</v>
      </c>
      <c r="O51" s="126">
        <v>6.3</v>
      </c>
      <c r="P51" s="126"/>
      <c r="Q51" s="126">
        <v>34.4</v>
      </c>
      <c r="R51" s="126">
        <v>7.8</v>
      </c>
      <c r="S51" s="126"/>
      <c r="T51" s="126"/>
      <c r="U51" s="126"/>
      <c r="V51" s="126"/>
      <c r="W51" s="126"/>
    </row>
    <row r="52" spans="1:23">
      <c r="A52" s="124">
        <v>50</v>
      </c>
      <c r="B52" s="189" t="s">
        <v>2176</v>
      </c>
      <c r="C52" s="189" t="s">
        <v>2257</v>
      </c>
      <c r="D52" s="125" t="s">
        <v>2256</v>
      </c>
      <c r="E52" s="127">
        <v>42938</v>
      </c>
      <c r="F52" s="128">
        <v>0.51041666666666663</v>
      </c>
      <c r="G52" s="127"/>
      <c r="H52" s="128"/>
      <c r="I52" s="126">
        <v>839</v>
      </c>
      <c r="J52" s="126">
        <v>276</v>
      </c>
      <c r="K52" s="126">
        <v>754</v>
      </c>
      <c r="L52" s="126">
        <v>212</v>
      </c>
      <c r="M52" s="126">
        <v>644</v>
      </c>
      <c r="N52" s="126">
        <v>27.6</v>
      </c>
      <c r="O52" s="126">
        <v>6.4</v>
      </c>
      <c r="P52" s="126" t="s">
        <v>2518</v>
      </c>
      <c r="Q52" s="126"/>
      <c r="R52" s="126"/>
      <c r="S52" s="126"/>
      <c r="T52" s="126"/>
      <c r="U52" s="126"/>
      <c r="V52" s="126"/>
      <c r="W52" s="126" t="s">
        <v>3556</v>
      </c>
    </row>
    <row r="53" spans="1:23">
      <c r="A53" s="124">
        <v>51</v>
      </c>
      <c r="B53" s="189" t="s">
        <v>2176</v>
      </c>
      <c r="C53" s="189" t="s">
        <v>2258</v>
      </c>
      <c r="D53" s="125" t="s">
        <v>2256</v>
      </c>
      <c r="E53" s="127">
        <v>42938</v>
      </c>
      <c r="F53" s="128">
        <v>0.50694444444444442</v>
      </c>
      <c r="G53" s="127">
        <v>43005</v>
      </c>
      <c r="H53" s="128">
        <v>0.70833333333333337</v>
      </c>
      <c r="I53" s="126">
        <v>840</v>
      </c>
      <c r="J53" s="126">
        <v>227</v>
      </c>
      <c r="K53" s="126">
        <v>798</v>
      </c>
      <c r="L53" s="126">
        <v>598</v>
      </c>
      <c r="M53" s="126">
        <v>242</v>
      </c>
      <c r="N53" s="126">
        <v>34</v>
      </c>
      <c r="O53" s="126">
        <v>3.2</v>
      </c>
      <c r="P53" s="126"/>
      <c r="Q53" s="126">
        <v>34.9</v>
      </c>
      <c r="R53" s="126">
        <v>1.7</v>
      </c>
      <c r="S53" s="126"/>
      <c r="T53" s="126"/>
      <c r="U53" s="126"/>
      <c r="V53" s="126"/>
      <c r="W53" s="126"/>
    </row>
    <row r="54" spans="1:23">
      <c r="A54" s="124">
        <v>52</v>
      </c>
      <c r="B54" s="189" t="s">
        <v>2176</v>
      </c>
      <c r="C54" s="189" t="s">
        <v>2259</v>
      </c>
      <c r="D54" s="125" t="s">
        <v>2256</v>
      </c>
      <c r="E54" s="127">
        <v>42938</v>
      </c>
      <c r="F54" s="128">
        <v>0.51388888888888895</v>
      </c>
      <c r="G54" s="127">
        <v>43005</v>
      </c>
      <c r="H54" s="128">
        <v>0.70416666666666661</v>
      </c>
      <c r="I54" s="124">
        <v>1253</v>
      </c>
      <c r="J54" s="126">
        <v>237</v>
      </c>
      <c r="K54" s="126">
        <v>833</v>
      </c>
      <c r="L54" s="126">
        <v>848</v>
      </c>
      <c r="M54" s="126">
        <v>648</v>
      </c>
      <c r="N54" s="126">
        <v>28.2</v>
      </c>
      <c r="O54" s="126">
        <v>8.6</v>
      </c>
      <c r="P54" s="126"/>
      <c r="Q54" s="126">
        <v>33.299999999999997</v>
      </c>
      <c r="R54" s="126">
        <v>2.9</v>
      </c>
      <c r="S54" s="126"/>
      <c r="T54" s="126"/>
      <c r="U54" s="126"/>
      <c r="V54" s="126"/>
      <c r="W54" s="126"/>
    </row>
    <row r="55" spans="1:23">
      <c r="A55" s="124">
        <v>53</v>
      </c>
      <c r="B55" s="189" t="s">
        <v>2176</v>
      </c>
      <c r="C55" s="189" t="s">
        <v>2260</v>
      </c>
      <c r="D55" s="125" t="s">
        <v>2256</v>
      </c>
      <c r="E55" s="127">
        <v>42938</v>
      </c>
      <c r="F55" s="128">
        <v>0.51736111111111105</v>
      </c>
      <c r="G55" s="127">
        <v>43005</v>
      </c>
      <c r="H55" s="128">
        <v>0.70208333333333339</v>
      </c>
      <c r="I55" s="135">
        <v>1252</v>
      </c>
      <c r="J55" s="126">
        <v>172</v>
      </c>
      <c r="K55" s="126">
        <v>734</v>
      </c>
      <c r="L55" s="126">
        <v>759</v>
      </c>
      <c r="M55" s="126">
        <v>140</v>
      </c>
      <c r="N55" s="126">
        <v>27.3</v>
      </c>
      <c r="O55" s="126">
        <v>8.9</v>
      </c>
      <c r="P55" s="126"/>
      <c r="Q55" s="126">
        <v>33.5</v>
      </c>
      <c r="R55" s="126">
        <v>4.0999999999999996</v>
      </c>
      <c r="S55" s="126"/>
      <c r="T55" s="126"/>
      <c r="U55" s="126"/>
      <c r="V55" s="126"/>
      <c r="W55" s="126"/>
    </row>
    <row r="56" spans="1:23">
      <c r="A56" s="124">
        <v>54</v>
      </c>
      <c r="B56" s="189" t="s">
        <v>2176</v>
      </c>
      <c r="C56" s="189" t="s">
        <v>2261</v>
      </c>
      <c r="D56" s="125" t="s">
        <v>2256</v>
      </c>
      <c r="E56" s="126"/>
      <c r="F56" s="126"/>
      <c r="G56" s="126"/>
      <c r="H56" s="126"/>
      <c r="I56" s="190">
        <v>843</v>
      </c>
      <c r="J56" s="126"/>
      <c r="K56" s="126"/>
      <c r="L56" s="126"/>
      <c r="M56" s="126"/>
      <c r="N56" s="126"/>
      <c r="O56" s="126"/>
      <c r="P56" s="126"/>
      <c r="Q56" s="126"/>
      <c r="R56" s="126"/>
      <c r="S56" s="126"/>
      <c r="T56" s="126"/>
      <c r="U56" s="126"/>
      <c r="V56" s="126"/>
      <c r="W56" s="126"/>
    </row>
    <row r="57" spans="1:23">
      <c r="A57" s="124">
        <v>55</v>
      </c>
      <c r="B57" s="189" t="s">
        <v>2176</v>
      </c>
      <c r="C57" s="189" t="s">
        <v>2262</v>
      </c>
      <c r="D57" s="125" t="s">
        <v>2256</v>
      </c>
      <c r="E57" s="127">
        <v>42938</v>
      </c>
      <c r="F57" s="128">
        <v>0.51041666666666663</v>
      </c>
      <c r="G57" s="127">
        <v>43005</v>
      </c>
      <c r="H57" s="128">
        <v>0.69930555555555562</v>
      </c>
      <c r="I57" s="126">
        <v>844</v>
      </c>
      <c r="J57" s="126">
        <v>86</v>
      </c>
      <c r="K57" s="132">
        <v>839</v>
      </c>
      <c r="L57" s="126">
        <v>260</v>
      </c>
      <c r="M57" s="126">
        <v>192</v>
      </c>
      <c r="N57" s="126">
        <v>28.3</v>
      </c>
      <c r="O57" s="126">
        <v>4.5999999999999996</v>
      </c>
      <c r="P57" s="126" t="s">
        <v>2519</v>
      </c>
      <c r="Q57" s="126">
        <v>35.5</v>
      </c>
      <c r="R57" s="126">
        <v>5</v>
      </c>
      <c r="S57" s="126" t="s">
        <v>2238</v>
      </c>
      <c r="T57" s="126" t="s">
        <v>2238</v>
      </c>
      <c r="U57" s="126"/>
      <c r="V57" s="126"/>
      <c r="W57" s="126"/>
    </row>
    <row r="58" spans="1:23">
      <c r="A58" s="124">
        <v>56</v>
      </c>
      <c r="B58" s="189" t="s">
        <v>2176</v>
      </c>
      <c r="C58" s="189" t="s">
        <v>2263</v>
      </c>
      <c r="D58" s="125" t="s">
        <v>2256</v>
      </c>
      <c r="E58" s="127">
        <v>42938</v>
      </c>
      <c r="F58" s="128">
        <v>0.50694444444444442</v>
      </c>
      <c r="G58" s="127">
        <v>43005</v>
      </c>
      <c r="H58" s="128">
        <v>0.70624999999999993</v>
      </c>
      <c r="I58" s="126">
        <v>845</v>
      </c>
      <c r="J58" s="126">
        <v>107</v>
      </c>
      <c r="K58" s="126">
        <v>760</v>
      </c>
      <c r="L58" s="126">
        <v>493</v>
      </c>
      <c r="M58" s="126">
        <v>227</v>
      </c>
      <c r="N58" s="126">
        <v>27.7</v>
      </c>
      <c r="O58" s="126">
        <v>9.1</v>
      </c>
      <c r="P58" s="126"/>
      <c r="Q58" s="126">
        <v>32.4</v>
      </c>
      <c r="R58" s="126">
        <v>7.5</v>
      </c>
      <c r="S58" s="126"/>
      <c r="T58" s="126"/>
      <c r="U58" s="126"/>
      <c r="V58" s="126"/>
      <c r="W58" s="126"/>
    </row>
    <row r="59" spans="1:23">
      <c r="A59" s="124">
        <v>57</v>
      </c>
      <c r="B59" s="189" t="s">
        <v>2176</v>
      </c>
      <c r="C59" s="191" t="s">
        <v>2264</v>
      </c>
      <c r="D59" s="125" t="s">
        <v>2265</v>
      </c>
      <c r="E59" s="127">
        <v>42938</v>
      </c>
      <c r="F59" s="128">
        <v>0.54513888888888895</v>
      </c>
      <c r="G59" s="127">
        <v>43005</v>
      </c>
      <c r="H59" s="128">
        <v>0.66041666666666665</v>
      </c>
      <c r="I59" s="126">
        <v>1150</v>
      </c>
      <c r="J59" s="126">
        <v>41</v>
      </c>
      <c r="K59" s="126">
        <v>830</v>
      </c>
      <c r="L59" s="126">
        <v>342</v>
      </c>
      <c r="M59" s="126">
        <v>416</v>
      </c>
      <c r="N59" s="126">
        <v>32.6</v>
      </c>
      <c r="O59" s="126">
        <v>6.2</v>
      </c>
      <c r="P59" s="126"/>
      <c r="Q59" s="126">
        <v>33.9</v>
      </c>
      <c r="R59" s="126">
        <v>1.7</v>
      </c>
      <c r="S59" s="126"/>
      <c r="T59" s="126"/>
      <c r="U59" s="126"/>
      <c r="V59" s="126"/>
      <c r="W59" s="126"/>
    </row>
    <row r="60" spans="1:23">
      <c r="A60" s="124">
        <v>58</v>
      </c>
      <c r="B60" s="189" t="s">
        <v>2176</v>
      </c>
      <c r="C60" s="191" t="s">
        <v>2267</v>
      </c>
      <c r="D60" s="125" t="s">
        <v>2265</v>
      </c>
      <c r="E60" s="127">
        <v>42938</v>
      </c>
      <c r="F60" s="128">
        <v>0.54861111111111105</v>
      </c>
      <c r="G60" s="127">
        <v>43005</v>
      </c>
      <c r="H60" s="128">
        <v>0.65763888888888888</v>
      </c>
      <c r="I60" s="126">
        <v>1148</v>
      </c>
      <c r="J60" s="126">
        <v>481</v>
      </c>
      <c r="K60" s="126">
        <v>725</v>
      </c>
      <c r="L60" s="126">
        <v>735</v>
      </c>
      <c r="M60" s="126">
        <v>689</v>
      </c>
      <c r="N60" s="126">
        <v>31.1</v>
      </c>
      <c r="O60" s="126">
        <v>9.6</v>
      </c>
      <c r="P60" s="126"/>
      <c r="Q60" s="126">
        <v>33.6</v>
      </c>
      <c r="R60" s="126">
        <v>1.8</v>
      </c>
      <c r="S60" s="126" t="s">
        <v>2179</v>
      </c>
      <c r="T60" s="126" t="s">
        <v>2179</v>
      </c>
      <c r="U60" s="126"/>
      <c r="V60" s="126"/>
      <c r="W60" s="126"/>
    </row>
    <row r="61" spans="1:23">
      <c r="A61" s="124">
        <v>59</v>
      </c>
      <c r="B61" s="189" t="s">
        <v>2176</v>
      </c>
      <c r="C61" s="191" t="s">
        <v>2268</v>
      </c>
      <c r="D61" s="125" t="s">
        <v>2265</v>
      </c>
      <c r="E61" s="127">
        <v>42938</v>
      </c>
      <c r="F61" s="128">
        <v>0.55208333333333337</v>
      </c>
      <c r="G61" s="127">
        <v>43005</v>
      </c>
      <c r="H61" s="128">
        <v>0.66666666666666663</v>
      </c>
      <c r="I61" s="126">
        <v>848</v>
      </c>
      <c r="J61" s="126">
        <v>261</v>
      </c>
      <c r="K61" s="126">
        <v>721</v>
      </c>
      <c r="L61" s="126">
        <v>558</v>
      </c>
      <c r="M61" s="168">
        <v>231</v>
      </c>
      <c r="N61" s="126">
        <v>31.6</v>
      </c>
      <c r="O61" s="126">
        <v>7.6</v>
      </c>
      <c r="P61" s="126"/>
      <c r="Q61" s="126">
        <v>32</v>
      </c>
      <c r="R61" s="126">
        <v>7.8</v>
      </c>
      <c r="S61" s="126"/>
      <c r="T61" s="126"/>
      <c r="U61" s="126"/>
      <c r="V61" s="126"/>
      <c r="W61" s="126"/>
    </row>
    <row r="62" spans="1:23">
      <c r="A62" s="124">
        <v>60</v>
      </c>
      <c r="B62" s="189" t="s">
        <v>2176</v>
      </c>
      <c r="C62" s="191" t="s">
        <v>2269</v>
      </c>
      <c r="D62" s="125" t="s">
        <v>2265</v>
      </c>
      <c r="E62" s="127">
        <v>42938</v>
      </c>
      <c r="F62" s="128">
        <v>0.55555555555555558</v>
      </c>
      <c r="G62" s="127">
        <v>43005</v>
      </c>
      <c r="H62" s="128">
        <v>0.66527777777777775</v>
      </c>
      <c r="I62" s="126">
        <v>849</v>
      </c>
      <c r="J62" s="126">
        <v>152</v>
      </c>
      <c r="K62" s="126">
        <v>763</v>
      </c>
      <c r="L62" s="126">
        <v>751</v>
      </c>
      <c r="M62" s="126">
        <v>297</v>
      </c>
      <c r="N62" s="126">
        <v>33.1</v>
      </c>
      <c r="O62" s="126">
        <v>7.4</v>
      </c>
      <c r="P62" s="126"/>
      <c r="Q62" s="126">
        <v>32.200000000000003</v>
      </c>
      <c r="R62" s="126">
        <v>3.9</v>
      </c>
      <c r="S62" s="126"/>
      <c r="T62" s="126"/>
      <c r="U62" s="126"/>
      <c r="V62" s="126"/>
      <c r="W62" s="126" t="s">
        <v>3550</v>
      </c>
    </row>
    <row r="63" spans="1:23">
      <c r="A63" s="124">
        <v>61</v>
      </c>
      <c r="B63" s="189" t="s">
        <v>2176</v>
      </c>
      <c r="C63" s="191" t="s">
        <v>2271</v>
      </c>
      <c r="D63" s="125" t="s">
        <v>2265</v>
      </c>
      <c r="E63" s="127">
        <v>42938</v>
      </c>
      <c r="F63" s="128">
        <v>0.55902777777777779</v>
      </c>
      <c r="G63" s="127">
        <v>43005</v>
      </c>
      <c r="H63" s="128">
        <v>0.65347222222222223</v>
      </c>
      <c r="I63" s="126">
        <v>1149</v>
      </c>
      <c r="J63" s="126">
        <v>191</v>
      </c>
      <c r="K63" s="126">
        <v>775</v>
      </c>
      <c r="L63" s="126">
        <v>748</v>
      </c>
      <c r="M63" s="126">
        <v>200</v>
      </c>
      <c r="N63" s="126">
        <v>33</v>
      </c>
      <c r="O63" s="126">
        <v>4.9000000000000004</v>
      </c>
      <c r="P63" s="126"/>
      <c r="Q63" s="126">
        <v>35</v>
      </c>
      <c r="R63" s="167">
        <v>4.0999999999999996</v>
      </c>
      <c r="S63" s="126"/>
      <c r="T63" s="126"/>
      <c r="U63" s="126"/>
      <c r="V63" s="126"/>
      <c r="W63" s="126"/>
    </row>
    <row r="64" spans="1:23">
      <c r="A64" s="124">
        <v>62</v>
      </c>
      <c r="B64" s="189" t="s">
        <v>2176</v>
      </c>
      <c r="C64" s="191" t="s">
        <v>2272</v>
      </c>
      <c r="D64" s="125" t="s">
        <v>2265</v>
      </c>
      <c r="E64" s="128"/>
      <c r="F64" s="128"/>
      <c r="G64" s="127"/>
      <c r="H64" s="128"/>
      <c r="I64" s="126">
        <v>1151</v>
      </c>
      <c r="J64" s="128"/>
      <c r="K64" s="128"/>
      <c r="L64" s="128"/>
      <c r="M64" s="128"/>
      <c r="N64" s="128"/>
      <c r="O64" s="128"/>
      <c r="P64" s="128"/>
      <c r="Q64" s="126"/>
      <c r="R64" s="126"/>
      <c r="S64" s="126"/>
      <c r="T64" s="126"/>
      <c r="U64" s="126"/>
      <c r="V64" s="126"/>
      <c r="W64" s="126"/>
    </row>
    <row r="65" spans="1:23">
      <c r="A65" s="124">
        <v>63</v>
      </c>
      <c r="B65" s="189" t="s">
        <v>2176</v>
      </c>
      <c r="C65" s="191" t="s">
        <v>2274</v>
      </c>
      <c r="D65" s="125" t="s">
        <v>2265</v>
      </c>
      <c r="E65" s="127">
        <v>42938</v>
      </c>
      <c r="F65" s="128">
        <v>0.54861111111111105</v>
      </c>
      <c r="G65" s="127">
        <v>43005</v>
      </c>
      <c r="H65" s="128">
        <v>0.66180555555555554</v>
      </c>
      <c r="I65" s="126">
        <v>852</v>
      </c>
      <c r="J65" s="126">
        <v>49</v>
      </c>
      <c r="K65" s="126">
        <v>733</v>
      </c>
      <c r="L65" s="126">
        <v>629</v>
      </c>
      <c r="M65" s="126">
        <v>713</v>
      </c>
      <c r="N65" s="126">
        <v>30.5</v>
      </c>
      <c r="O65" s="126">
        <v>4.7</v>
      </c>
      <c r="P65" s="126"/>
      <c r="Q65" s="126">
        <v>32.1</v>
      </c>
      <c r="R65" s="126">
        <v>4.8</v>
      </c>
      <c r="S65" s="126"/>
      <c r="T65" s="126"/>
      <c r="U65" s="126"/>
      <c r="V65" s="126"/>
      <c r="W65" s="126"/>
    </row>
    <row r="66" spans="1:23">
      <c r="A66" s="124">
        <v>64</v>
      </c>
      <c r="B66" s="189" t="s">
        <v>2176</v>
      </c>
      <c r="C66" s="191" t="s">
        <v>2275</v>
      </c>
      <c r="D66" s="125" t="s">
        <v>2265</v>
      </c>
      <c r="E66" s="127">
        <v>42938</v>
      </c>
      <c r="F66" s="128">
        <v>0.55555555555555558</v>
      </c>
      <c r="G66" s="127">
        <v>43005</v>
      </c>
      <c r="H66" s="128">
        <v>0.66319444444444442</v>
      </c>
      <c r="I66" s="126">
        <v>853</v>
      </c>
      <c r="J66" s="132">
        <v>347</v>
      </c>
      <c r="K66" s="126">
        <v>765</v>
      </c>
      <c r="L66" s="126">
        <v>84</v>
      </c>
      <c r="M66" s="132">
        <v>237</v>
      </c>
      <c r="N66" s="126">
        <v>30.4</v>
      </c>
      <c r="O66" s="126">
        <v>3.5</v>
      </c>
      <c r="P66" s="126"/>
      <c r="Q66" s="126">
        <v>32.6</v>
      </c>
      <c r="R66" s="126">
        <v>7.6</v>
      </c>
      <c r="S66" s="126"/>
      <c r="T66" s="126"/>
      <c r="U66" s="126"/>
      <c r="V66" s="126"/>
      <c r="W66" s="126"/>
    </row>
    <row r="67" spans="1:23">
      <c r="A67" s="124">
        <v>65</v>
      </c>
      <c r="B67" s="189" t="s">
        <v>2276</v>
      </c>
      <c r="C67" s="189" t="s">
        <v>2277</v>
      </c>
      <c r="D67" s="125" t="s">
        <v>2278</v>
      </c>
      <c r="E67" s="127">
        <v>42937</v>
      </c>
      <c r="F67" s="128">
        <v>0.50347222222222221</v>
      </c>
      <c r="G67" s="127">
        <v>43005</v>
      </c>
      <c r="H67" s="128">
        <v>0.58472222222222225</v>
      </c>
      <c r="I67" s="126">
        <v>906</v>
      </c>
      <c r="J67" s="126">
        <v>495</v>
      </c>
      <c r="K67" s="126">
        <v>731</v>
      </c>
      <c r="L67" s="167">
        <v>586</v>
      </c>
      <c r="M67" s="167">
        <v>654</v>
      </c>
      <c r="N67" s="126">
        <v>27.1</v>
      </c>
      <c r="O67" s="126">
        <v>11.5</v>
      </c>
      <c r="P67" s="126"/>
      <c r="Q67" s="126">
        <v>28.9</v>
      </c>
      <c r="R67" s="126">
        <v>9.8000000000000007</v>
      </c>
      <c r="S67" s="126"/>
      <c r="T67" s="126"/>
      <c r="U67" s="126"/>
      <c r="V67" s="126"/>
      <c r="W67" s="126" t="s">
        <v>3557</v>
      </c>
    </row>
    <row r="68" spans="1:23">
      <c r="A68" s="124">
        <v>66</v>
      </c>
      <c r="B68" s="189" t="s">
        <v>2276</v>
      </c>
      <c r="C68" s="189" t="s">
        <v>2279</v>
      </c>
      <c r="D68" s="125" t="s">
        <v>2278</v>
      </c>
      <c r="E68" s="127">
        <v>42937</v>
      </c>
      <c r="F68" s="128">
        <v>0.49652777777777773</v>
      </c>
      <c r="G68" s="127">
        <v>43005</v>
      </c>
      <c r="H68" s="128">
        <v>0.59722222222222221</v>
      </c>
      <c r="I68" s="126">
        <v>1096</v>
      </c>
      <c r="J68" s="126">
        <v>247</v>
      </c>
      <c r="K68" s="126">
        <v>816</v>
      </c>
      <c r="L68" s="126">
        <v>851</v>
      </c>
      <c r="M68" s="126">
        <v>634</v>
      </c>
      <c r="N68" s="126">
        <v>21.3</v>
      </c>
      <c r="O68" s="126">
        <v>11.3</v>
      </c>
      <c r="P68" s="126"/>
      <c r="Q68" s="126">
        <v>25.9</v>
      </c>
      <c r="R68" s="126">
        <v>8.9</v>
      </c>
      <c r="S68" s="126" t="s">
        <v>2195</v>
      </c>
      <c r="T68" s="126"/>
      <c r="U68" s="126"/>
      <c r="V68" s="126"/>
      <c r="W68" s="126"/>
    </row>
    <row r="69" spans="1:23">
      <c r="A69" s="124">
        <v>67</v>
      </c>
      <c r="B69" s="189" t="s">
        <v>2276</v>
      </c>
      <c r="C69" s="189" t="s">
        <v>2280</v>
      </c>
      <c r="D69" s="125" t="s">
        <v>2278</v>
      </c>
      <c r="E69" s="128"/>
      <c r="F69" s="128"/>
      <c r="G69" s="127"/>
      <c r="H69" s="128"/>
      <c r="I69" s="126">
        <v>908</v>
      </c>
      <c r="J69" s="128"/>
      <c r="K69" s="128"/>
      <c r="L69" s="128"/>
      <c r="M69" s="128"/>
      <c r="N69" s="128"/>
      <c r="O69" s="128"/>
      <c r="P69" s="128"/>
      <c r="Q69" s="126"/>
      <c r="R69" s="126"/>
      <c r="S69" s="126"/>
      <c r="T69" s="126"/>
      <c r="U69" s="126"/>
      <c r="V69" s="126"/>
      <c r="W69" s="126"/>
    </row>
    <row r="70" spans="1:23">
      <c r="A70" s="124">
        <v>68</v>
      </c>
      <c r="B70" s="189" t="s">
        <v>2276</v>
      </c>
      <c r="C70" s="189" t="s">
        <v>2281</v>
      </c>
      <c r="D70" s="125" t="s">
        <v>2278</v>
      </c>
      <c r="E70" s="127">
        <v>42937</v>
      </c>
      <c r="F70" s="128">
        <v>0.49652777777777773</v>
      </c>
      <c r="G70" s="127">
        <v>43005</v>
      </c>
      <c r="H70" s="128">
        <v>0.59513888888888888</v>
      </c>
      <c r="I70" s="126">
        <v>1102</v>
      </c>
      <c r="J70" s="126">
        <v>63</v>
      </c>
      <c r="K70" s="126">
        <v>815</v>
      </c>
      <c r="L70" s="126">
        <v>467</v>
      </c>
      <c r="M70" s="126">
        <v>201</v>
      </c>
      <c r="N70" s="126">
        <v>25.6</v>
      </c>
      <c r="O70" s="126">
        <v>7.9</v>
      </c>
      <c r="P70" s="126"/>
      <c r="Q70" s="126">
        <v>28.1</v>
      </c>
      <c r="R70" s="126">
        <v>7.6</v>
      </c>
      <c r="S70" s="126"/>
      <c r="T70" s="126"/>
      <c r="U70" s="126"/>
      <c r="V70" s="126"/>
      <c r="W70" s="126"/>
    </row>
    <row r="71" spans="1:23">
      <c r="A71" s="124">
        <v>69</v>
      </c>
      <c r="B71" s="189" t="s">
        <v>2276</v>
      </c>
      <c r="C71" s="189" t="s">
        <v>2282</v>
      </c>
      <c r="D71" s="125" t="s">
        <v>2278</v>
      </c>
      <c r="E71" s="127">
        <v>42937</v>
      </c>
      <c r="F71" s="128">
        <v>0.50347222222222221</v>
      </c>
      <c r="G71" s="127">
        <v>43006</v>
      </c>
      <c r="H71" s="128">
        <v>0.58958333333333335</v>
      </c>
      <c r="I71" s="126">
        <v>910</v>
      </c>
      <c r="J71" s="126">
        <v>382</v>
      </c>
      <c r="K71" s="126">
        <v>741</v>
      </c>
      <c r="L71" s="126">
        <v>766</v>
      </c>
      <c r="M71" s="126">
        <v>174</v>
      </c>
      <c r="N71" s="126">
        <v>25</v>
      </c>
      <c r="O71" s="126">
        <v>7.6</v>
      </c>
      <c r="P71" s="92"/>
      <c r="Q71" s="126">
        <v>28.1</v>
      </c>
      <c r="R71" s="126">
        <v>8.3000000000000007</v>
      </c>
      <c r="S71" s="126"/>
      <c r="T71" s="126" t="s">
        <v>2319</v>
      </c>
      <c r="U71" s="126"/>
      <c r="V71" s="126"/>
      <c r="W71" s="126"/>
    </row>
    <row r="72" spans="1:23">
      <c r="A72" s="124">
        <v>70</v>
      </c>
      <c r="B72" s="189" t="s">
        <v>2276</v>
      </c>
      <c r="C72" s="189" t="s">
        <v>2283</v>
      </c>
      <c r="D72" s="125" t="s">
        <v>2278</v>
      </c>
      <c r="E72" s="127">
        <v>42937</v>
      </c>
      <c r="F72" s="128">
        <v>0.5</v>
      </c>
      <c r="G72" s="127">
        <v>43006</v>
      </c>
      <c r="H72" s="128">
        <v>0.58750000000000002</v>
      </c>
      <c r="I72" s="126">
        <v>911</v>
      </c>
      <c r="J72" s="126">
        <v>278</v>
      </c>
      <c r="K72" s="126">
        <v>294</v>
      </c>
      <c r="L72" s="132">
        <v>430</v>
      </c>
      <c r="M72" s="126">
        <v>261</v>
      </c>
      <c r="N72" s="126">
        <v>25.8</v>
      </c>
      <c r="O72" s="126">
        <v>10.199999999999999</v>
      </c>
      <c r="P72" s="126"/>
      <c r="Q72" s="126">
        <v>28.6</v>
      </c>
      <c r="R72" s="126">
        <v>7.4</v>
      </c>
      <c r="S72" s="126"/>
      <c r="T72" s="126" t="s">
        <v>2195</v>
      </c>
      <c r="U72" s="126"/>
      <c r="V72" s="126"/>
      <c r="W72" s="126"/>
    </row>
    <row r="73" spans="1:23">
      <c r="A73" s="124">
        <v>71</v>
      </c>
      <c r="B73" s="189" t="s">
        <v>2276</v>
      </c>
      <c r="C73" s="189" t="s">
        <v>2284</v>
      </c>
      <c r="D73" s="125" t="s">
        <v>2278</v>
      </c>
      <c r="E73" s="127">
        <v>42937</v>
      </c>
      <c r="F73" s="128">
        <v>0.49305555555555558</v>
      </c>
      <c r="G73" s="127">
        <v>43006</v>
      </c>
      <c r="H73" s="128">
        <v>0.59097222222222223</v>
      </c>
      <c r="I73" s="126">
        <v>912</v>
      </c>
      <c r="J73" s="126">
        <v>138</v>
      </c>
      <c r="K73" s="126">
        <v>761</v>
      </c>
      <c r="L73" s="126">
        <v>174</v>
      </c>
      <c r="M73" s="126">
        <v>203</v>
      </c>
      <c r="N73" s="126">
        <v>26.8</v>
      </c>
      <c r="O73" s="126">
        <v>8.8000000000000007</v>
      </c>
      <c r="P73" s="126"/>
      <c r="Q73" s="126">
        <v>28.4</v>
      </c>
      <c r="R73" s="126">
        <v>11.1</v>
      </c>
      <c r="S73" s="126"/>
      <c r="T73" s="126"/>
      <c r="U73" s="126"/>
      <c r="V73" s="126"/>
      <c r="W73" s="126"/>
    </row>
    <row r="74" spans="1:23">
      <c r="A74" s="124">
        <v>72</v>
      </c>
      <c r="B74" s="189" t="s">
        <v>2276</v>
      </c>
      <c r="C74" s="189" t="s">
        <v>2285</v>
      </c>
      <c r="D74" s="125" t="s">
        <v>2278</v>
      </c>
      <c r="E74" s="127">
        <v>42937</v>
      </c>
      <c r="F74" s="128">
        <v>0.49305555555555558</v>
      </c>
      <c r="G74" s="127">
        <v>43006</v>
      </c>
      <c r="H74" s="128">
        <v>0.59305555555555556</v>
      </c>
      <c r="I74" s="126">
        <v>913</v>
      </c>
      <c r="J74" s="126">
        <v>431</v>
      </c>
      <c r="K74" s="126">
        <v>780</v>
      </c>
      <c r="L74" s="126">
        <v>714</v>
      </c>
      <c r="M74" s="126">
        <v>191</v>
      </c>
      <c r="N74" s="126">
        <v>25.6</v>
      </c>
      <c r="O74" s="126">
        <v>9.1999999999999993</v>
      </c>
      <c r="P74" s="126"/>
      <c r="Q74" s="126">
        <v>27.1</v>
      </c>
      <c r="R74" s="126">
        <v>9.8000000000000007</v>
      </c>
      <c r="S74" s="126"/>
      <c r="T74" s="126"/>
      <c r="U74" s="126"/>
      <c r="V74" s="126"/>
      <c r="W74" s="126"/>
    </row>
    <row r="75" spans="1:23">
      <c r="A75" s="124">
        <v>73</v>
      </c>
      <c r="B75" s="189" t="s">
        <v>2276</v>
      </c>
      <c r="C75" s="189" t="s">
        <v>2286</v>
      </c>
      <c r="D75" s="125" t="s">
        <v>2287</v>
      </c>
      <c r="E75" s="127">
        <v>42937</v>
      </c>
      <c r="F75" s="128">
        <v>0.66319444444444442</v>
      </c>
      <c r="G75" s="127">
        <v>43006</v>
      </c>
      <c r="H75" s="128">
        <v>0.65</v>
      </c>
      <c r="I75" s="126">
        <v>1132</v>
      </c>
      <c r="J75" s="126">
        <v>321</v>
      </c>
      <c r="K75" s="126">
        <v>730</v>
      </c>
      <c r="L75" s="126">
        <v>726</v>
      </c>
      <c r="M75" s="126">
        <v>160</v>
      </c>
      <c r="N75" s="126">
        <v>27.8</v>
      </c>
      <c r="O75" s="126">
        <v>10.4</v>
      </c>
      <c r="P75" s="126"/>
      <c r="Q75" s="126">
        <v>28.9</v>
      </c>
      <c r="R75" s="126">
        <v>8.6999999999999993</v>
      </c>
      <c r="S75" s="126"/>
      <c r="T75" s="126"/>
      <c r="U75" s="126"/>
      <c r="V75" s="126"/>
      <c r="W75" s="126" t="s">
        <v>3557</v>
      </c>
    </row>
    <row r="76" spans="1:23">
      <c r="A76" s="124">
        <v>74</v>
      </c>
      <c r="B76" s="189" t="s">
        <v>2276</v>
      </c>
      <c r="C76" s="189" t="s">
        <v>2288</v>
      </c>
      <c r="D76" s="125" t="s">
        <v>2287</v>
      </c>
      <c r="E76" s="127">
        <v>42937</v>
      </c>
      <c r="F76" s="128">
        <v>0.65972222222222221</v>
      </c>
      <c r="G76" s="127">
        <v>43006</v>
      </c>
      <c r="H76" s="128">
        <v>0.6430555555555556</v>
      </c>
      <c r="I76" s="126">
        <v>1129</v>
      </c>
      <c r="J76" s="126">
        <v>329</v>
      </c>
      <c r="K76" s="126">
        <v>825</v>
      </c>
      <c r="L76" s="126">
        <v>866</v>
      </c>
      <c r="M76" s="126">
        <v>275</v>
      </c>
      <c r="N76" s="126">
        <v>27.3</v>
      </c>
      <c r="O76" s="126">
        <v>10.8</v>
      </c>
      <c r="P76" s="126" t="s">
        <v>2521</v>
      </c>
      <c r="Q76" s="126">
        <v>28.9</v>
      </c>
      <c r="R76" s="126">
        <v>10.8</v>
      </c>
      <c r="S76" s="126"/>
      <c r="T76" s="126"/>
      <c r="U76" s="126"/>
      <c r="V76" s="126"/>
      <c r="W76" s="126"/>
    </row>
    <row r="77" spans="1:23">
      <c r="A77" s="124">
        <v>75</v>
      </c>
      <c r="B77" s="189" t="s">
        <v>2276</v>
      </c>
      <c r="C77" s="189" t="s">
        <v>2289</v>
      </c>
      <c r="D77" s="125" t="s">
        <v>2287</v>
      </c>
      <c r="E77" s="127">
        <v>42937</v>
      </c>
      <c r="F77" s="128">
        <v>0.65972222222222221</v>
      </c>
      <c r="G77" s="127">
        <v>43006</v>
      </c>
      <c r="H77" s="128">
        <v>0.65972222222222221</v>
      </c>
      <c r="I77" s="126">
        <v>1133</v>
      </c>
      <c r="J77" s="126">
        <v>215</v>
      </c>
      <c r="K77" s="126">
        <v>840</v>
      </c>
      <c r="L77" s="126">
        <v>705</v>
      </c>
      <c r="M77" s="126">
        <v>657</v>
      </c>
      <c r="N77" s="126">
        <v>25.1</v>
      </c>
      <c r="O77" s="126">
        <v>13</v>
      </c>
      <c r="P77" s="126"/>
      <c r="Q77" s="126">
        <v>29.3</v>
      </c>
      <c r="R77" s="126">
        <v>11.6</v>
      </c>
      <c r="S77" s="126" t="s">
        <v>2179</v>
      </c>
      <c r="T77" s="126"/>
      <c r="U77" s="126"/>
      <c r="V77" s="126"/>
      <c r="W77" s="126"/>
    </row>
    <row r="78" spans="1:23">
      <c r="A78" s="124">
        <v>76</v>
      </c>
      <c r="B78" s="189" t="s">
        <v>2276</v>
      </c>
      <c r="C78" s="189" t="s">
        <v>2290</v>
      </c>
      <c r="D78" s="125" t="s">
        <v>2287</v>
      </c>
      <c r="E78" s="127">
        <v>42937</v>
      </c>
      <c r="F78" s="128">
        <v>0.65625</v>
      </c>
      <c r="G78" s="127">
        <v>43006</v>
      </c>
      <c r="H78" s="128">
        <v>0.66111111111111109</v>
      </c>
      <c r="I78" s="126">
        <v>917</v>
      </c>
      <c r="J78" s="135">
        <v>60</v>
      </c>
      <c r="K78" s="126">
        <v>770</v>
      </c>
      <c r="L78" s="126">
        <v>601</v>
      </c>
      <c r="M78" s="126">
        <v>306</v>
      </c>
      <c r="N78" s="126">
        <v>27.5</v>
      </c>
      <c r="O78" s="126">
        <v>11.2</v>
      </c>
      <c r="P78" s="126"/>
      <c r="Q78" s="126">
        <v>28</v>
      </c>
      <c r="R78" s="126">
        <v>11</v>
      </c>
      <c r="S78" s="126"/>
      <c r="T78" s="126"/>
      <c r="U78" s="126"/>
      <c r="V78" s="126"/>
      <c r="W78" s="126"/>
    </row>
    <row r="79" spans="1:23">
      <c r="A79" s="124">
        <v>77</v>
      </c>
      <c r="B79" s="189" t="s">
        <v>2276</v>
      </c>
      <c r="C79" s="189" t="s">
        <v>2291</v>
      </c>
      <c r="D79" s="125" t="s">
        <v>2287</v>
      </c>
      <c r="E79" s="126"/>
      <c r="F79" s="126"/>
      <c r="G79" s="126"/>
      <c r="H79" s="128"/>
      <c r="I79" s="126">
        <v>1134</v>
      </c>
      <c r="J79" s="126"/>
      <c r="K79" s="126"/>
      <c r="L79" s="126"/>
      <c r="M79" s="126"/>
      <c r="N79" s="126"/>
      <c r="O79" s="126"/>
      <c r="P79" s="126"/>
      <c r="Q79" s="126"/>
      <c r="R79" s="126"/>
      <c r="S79" s="126"/>
      <c r="T79" s="126"/>
      <c r="U79" s="126"/>
      <c r="V79" s="126"/>
      <c r="W79" s="126"/>
    </row>
    <row r="80" spans="1:23">
      <c r="A80" s="124">
        <v>78</v>
      </c>
      <c r="B80" s="189" t="s">
        <v>2276</v>
      </c>
      <c r="C80" s="189" t="s">
        <v>2292</v>
      </c>
      <c r="D80" s="125" t="s">
        <v>2287</v>
      </c>
      <c r="E80" s="127">
        <v>42937</v>
      </c>
      <c r="F80" s="128">
        <v>0.66319444444444442</v>
      </c>
      <c r="G80" s="127">
        <v>43006</v>
      </c>
      <c r="H80" s="128">
        <v>0.65138888888888891</v>
      </c>
      <c r="I80" s="126">
        <v>1135</v>
      </c>
      <c r="J80" s="126">
        <v>97</v>
      </c>
      <c r="K80" s="126">
        <v>696</v>
      </c>
      <c r="L80" s="126">
        <v>157</v>
      </c>
      <c r="M80" s="126">
        <v>377</v>
      </c>
      <c r="N80" s="126">
        <v>27.1</v>
      </c>
      <c r="O80" s="126">
        <v>13.2</v>
      </c>
      <c r="P80" s="126"/>
      <c r="Q80" s="126">
        <v>29.6</v>
      </c>
      <c r="R80" s="126">
        <v>9.1</v>
      </c>
      <c r="S80" s="126" t="s">
        <v>2179</v>
      </c>
      <c r="T80" s="126" t="s">
        <v>2179</v>
      </c>
      <c r="U80" s="126"/>
      <c r="V80" s="126"/>
      <c r="W80" s="126"/>
    </row>
    <row r="81" spans="1:23">
      <c r="A81" s="124">
        <v>79</v>
      </c>
      <c r="B81" s="189" t="s">
        <v>2276</v>
      </c>
      <c r="C81" s="189" t="s">
        <v>2293</v>
      </c>
      <c r="D81" s="125" t="s">
        <v>2287</v>
      </c>
      <c r="E81" s="127">
        <v>42937</v>
      </c>
      <c r="F81" s="128">
        <v>0.66666666666666663</v>
      </c>
      <c r="G81" s="127">
        <v>43006</v>
      </c>
      <c r="H81" s="128">
        <v>0.65486111111111112</v>
      </c>
      <c r="I81" s="126">
        <v>920</v>
      </c>
      <c r="J81" s="126">
        <v>120</v>
      </c>
      <c r="K81" s="126">
        <v>270</v>
      </c>
      <c r="L81" s="126">
        <v>226</v>
      </c>
      <c r="M81" s="126">
        <v>61</v>
      </c>
      <c r="N81" s="126">
        <v>23.8</v>
      </c>
      <c r="O81" s="126">
        <v>7.5</v>
      </c>
      <c r="P81" s="126"/>
      <c r="Q81" s="126">
        <v>28.7</v>
      </c>
      <c r="R81" s="126">
        <v>10.9</v>
      </c>
      <c r="S81" s="126"/>
      <c r="T81" s="126"/>
      <c r="U81" s="126"/>
      <c r="V81" s="126"/>
      <c r="W81" s="126"/>
    </row>
    <row r="82" spans="1:23">
      <c r="A82" s="124">
        <v>80</v>
      </c>
      <c r="B82" s="189" t="s">
        <v>2276</v>
      </c>
      <c r="C82" s="189" t="s">
        <v>2294</v>
      </c>
      <c r="D82" s="125" t="s">
        <v>2287</v>
      </c>
      <c r="E82" s="127">
        <v>42937</v>
      </c>
      <c r="F82" s="128">
        <v>0.65972222222222221</v>
      </c>
      <c r="G82" s="127">
        <v>43006</v>
      </c>
      <c r="H82" s="128">
        <v>0.65763888888888888</v>
      </c>
      <c r="I82" s="126">
        <v>1103</v>
      </c>
      <c r="J82" s="126">
        <v>24</v>
      </c>
      <c r="K82" s="126">
        <v>726</v>
      </c>
      <c r="L82" s="126">
        <v>855</v>
      </c>
      <c r="M82" s="132">
        <v>620</v>
      </c>
      <c r="N82" s="126">
        <v>26.5</v>
      </c>
      <c r="O82" s="126">
        <v>12.4</v>
      </c>
      <c r="P82" s="126"/>
      <c r="Q82" s="126">
        <v>28.9</v>
      </c>
      <c r="R82" s="126">
        <v>11.1</v>
      </c>
      <c r="S82" s="126"/>
      <c r="T82" s="126"/>
      <c r="U82" s="126"/>
      <c r="V82" s="126"/>
      <c r="W82" s="126"/>
    </row>
    <row r="83" spans="1:23">
      <c r="A83" s="124">
        <v>81</v>
      </c>
      <c r="B83" s="189" t="s">
        <v>2276</v>
      </c>
      <c r="C83" s="189" t="s">
        <v>2295</v>
      </c>
      <c r="D83" s="125" t="s">
        <v>2296</v>
      </c>
      <c r="E83" s="127">
        <v>42937</v>
      </c>
      <c r="F83" s="128">
        <v>0.3298611111111111</v>
      </c>
      <c r="G83" s="127">
        <v>43006</v>
      </c>
      <c r="H83" s="128">
        <v>0.49513888888888885</v>
      </c>
      <c r="I83" s="126">
        <v>892</v>
      </c>
      <c r="J83" s="126">
        <v>312</v>
      </c>
      <c r="K83" s="126">
        <v>739</v>
      </c>
      <c r="L83" s="126">
        <v>413</v>
      </c>
      <c r="M83" s="126">
        <v>366</v>
      </c>
      <c r="N83" s="126">
        <v>24.9</v>
      </c>
      <c r="O83" s="126">
        <v>11.3</v>
      </c>
      <c r="P83" s="126"/>
      <c r="Q83" s="126">
        <v>27.8</v>
      </c>
      <c r="R83" s="126">
        <v>12.4</v>
      </c>
      <c r="S83" s="126"/>
      <c r="T83" s="126"/>
      <c r="U83" s="126"/>
      <c r="V83" s="126"/>
      <c r="W83" s="126"/>
    </row>
    <row r="84" spans="1:23">
      <c r="A84" s="124">
        <v>82</v>
      </c>
      <c r="B84" s="189" t="s">
        <v>2276</v>
      </c>
      <c r="C84" s="189" t="s">
        <v>2298</v>
      </c>
      <c r="D84" s="125" t="s">
        <v>2296</v>
      </c>
      <c r="E84" s="127">
        <v>42937</v>
      </c>
      <c r="F84" s="128">
        <v>0.31944444444444448</v>
      </c>
      <c r="G84" s="127">
        <v>43006</v>
      </c>
      <c r="H84" s="128">
        <v>0.49374999999999997</v>
      </c>
      <c r="I84" s="192">
        <v>1128</v>
      </c>
      <c r="J84" s="126">
        <v>356</v>
      </c>
      <c r="K84" s="126">
        <v>800</v>
      </c>
      <c r="L84" s="126">
        <v>370</v>
      </c>
      <c r="M84" s="126">
        <v>610</v>
      </c>
      <c r="N84" s="126">
        <v>24.2</v>
      </c>
      <c r="O84" s="126">
        <v>10.7</v>
      </c>
      <c r="P84" s="126"/>
      <c r="Q84" s="126">
        <v>26.8</v>
      </c>
      <c r="R84" s="126">
        <v>9.1999999999999993</v>
      </c>
      <c r="S84" s="126"/>
      <c r="T84" s="126"/>
      <c r="U84" s="126"/>
      <c r="V84" s="126"/>
      <c r="W84" s="126"/>
    </row>
    <row r="85" spans="1:23">
      <c r="A85" s="124">
        <v>83</v>
      </c>
      <c r="B85" s="189" t="s">
        <v>2276</v>
      </c>
      <c r="C85" s="189" t="s">
        <v>2299</v>
      </c>
      <c r="D85" s="125" t="s">
        <v>2296</v>
      </c>
      <c r="E85" s="127">
        <v>42937</v>
      </c>
      <c r="F85" s="128">
        <v>0.3125</v>
      </c>
      <c r="G85" s="127">
        <v>43006</v>
      </c>
      <c r="H85" s="128">
        <v>0.4909722222222222</v>
      </c>
      <c r="I85" s="126">
        <v>886</v>
      </c>
      <c r="J85" s="126">
        <v>331</v>
      </c>
      <c r="K85" s="126">
        <v>764</v>
      </c>
      <c r="L85" s="126">
        <v>879</v>
      </c>
      <c r="M85" s="126">
        <v>614</v>
      </c>
      <c r="N85" s="126">
        <v>23.8</v>
      </c>
      <c r="O85" s="126">
        <v>11.1</v>
      </c>
      <c r="P85" s="126"/>
      <c r="Q85" s="126">
        <v>28.3</v>
      </c>
      <c r="R85" s="126">
        <v>9</v>
      </c>
      <c r="S85" s="126" t="s">
        <v>2179</v>
      </c>
      <c r="T85" s="126"/>
      <c r="U85" s="126"/>
      <c r="V85" s="126"/>
      <c r="W85" s="126"/>
    </row>
    <row r="86" spans="1:23">
      <c r="A86" s="124">
        <v>84</v>
      </c>
      <c r="B86" s="189" t="s">
        <v>2276</v>
      </c>
      <c r="C86" s="189" t="s">
        <v>2300</v>
      </c>
      <c r="D86" s="125" t="s">
        <v>2296</v>
      </c>
      <c r="E86" s="127">
        <v>42937</v>
      </c>
      <c r="F86" s="128">
        <v>0.31944444444444448</v>
      </c>
      <c r="G86" s="127">
        <v>43006</v>
      </c>
      <c r="H86" s="128">
        <v>0.49236111111111108</v>
      </c>
      <c r="I86" s="126">
        <v>887</v>
      </c>
      <c r="J86" s="132">
        <v>101</v>
      </c>
      <c r="K86" s="126">
        <v>778</v>
      </c>
      <c r="L86" s="126">
        <v>854</v>
      </c>
      <c r="M86" s="126">
        <v>720</v>
      </c>
      <c r="N86" s="126">
        <v>24.9</v>
      </c>
      <c r="O86" s="126">
        <v>8.8000000000000007</v>
      </c>
      <c r="P86" s="126"/>
      <c r="Q86" s="126">
        <v>28.2</v>
      </c>
      <c r="R86" s="126">
        <v>11.5</v>
      </c>
      <c r="S86" s="126" t="s">
        <v>2179</v>
      </c>
      <c r="T86" s="126"/>
      <c r="U86" s="126"/>
      <c r="V86" s="126"/>
      <c r="W86" s="126"/>
    </row>
    <row r="87" spans="1:23">
      <c r="A87" s="124">
        <v>85</v>
      </c>
      <c r="B87" s="189" t="s">
        <v>2276</v>
      </c>
      <c r="C87" s="189" t="s">
        <v>2301</v>
      </c>
      <c r="D87" s="125" t="s">
        <v>2296</v>
      </c>
      <c r="E87" s="126"/>
      <c r="F87" s="126"/>
      <c r="G87" s="126"/>
      <c r="H87" s="126"/>
      <c r="I87" s="126">
        <v>888</v>
      </c>
      <c r="J87" s="126"/>
      <c r="K87" s="126"/>
      <c r="L87" s="126"/>
      <c r="M87" s="126"/>
      <c r="N87" s="126"/>
      <c r="O87" s="126"/>
      <c r="P87" s="126"/>
      <c r="Q87" s="126"/>
      <c r="R87" s="126"/>
      <c r="S87" s="126"/>
      <c r="T87" s="126"/>
      <c r="U87" s="126"/>
      <c r="V87" s="126"/>
      <c r="W87" s="126"/>
    </row>
    <row r="88" spans="1:23">
      <c r="A88" s="124">
        <v>86</v>
      </c>
      <c r="B88" s="189" t="s">
        <v>2276</v>
      </c>
      <c r="C88" s="189" t="s">
        <v>2302</v>
      </c>
      <c r="D88" s="125" t="s">
        <v>2296</v>
      </c>
      <c r="E88" s="127">
        <v>42937</v>
      </c>
      <c r="F88" s="128">
        <v>0.3125</v>
      </c>
      <c r="G88" s="127">
        <v>43006</v>
      </c>
      <c r="H88" s="128">
        <v>0.4861111111111111</v>
      </c>
      <c r="I88" s="126">
        <v>889</v>
      </c>
      <c r="J88" s="126">
        <v>31</v>
      </c>
      <c r="K88" s="126">
        <v>738</v>
      </c>
      <c r="L88" s="126">
        <v>788</v>
      </c>
      <c r="M88" s="126">
        <v>643</v>
      </c>
      <c r="N88" s="126">
        <v>25.8</v>
      </c>
      <c r="O88" s="126">
        <v>13.4</v>
      </c>
      <c r="P88" s="126"/>
      <c r="Q88" s="126">
        <v>28</v>
      </c>
      <c r="R88" s="126">
        <v>10.1</v>
      </c>
      <c r="S88" s="126" t="s">
        <v>2179</v>
      </c>
      <c r="T88" s="126"/>
      <c r="U88" s="126"/>
      <c r="V88" s="126"/>
      <c r="W88" s="126" t="s">
        <v>3557</v>
      </c>
    </row>
    <row r="89" spans="1:23">
      <c r="A89" s="124">
        <v>87</v>
      </c>
      <c r="B89" s="189" t="s">
        <v>2276</v>
      </c>
      <c r="C89" s="189" t="s">
        <v>2303</v>
      </c>
      <c r="D89" s="125" t="s">
        <v>2296</v>
      </c>
      <c r="E89" s="127">
        <v>42937</v>
      </c>
      <c r="F89" s="128">
        <v>0.3263888888888889</v>
      </c>
      <c r="G89" s="127">
        <v>43006</v>
      </c>
      <c r="H89" s="128">
        <v>0.49861111111111112</v>
      </c>
      <c r="I89" s="126">
        <v>890</v>
      </c>
      <c r="J89" s="126">
        <v>220</v>
      </c>
      <c r="K89" s="126">
        <v>394</v>
      </c>
      <c r="L89" s="126">
        <v>91</v>
      </c>
      <c r="M89" s="126">
        <v>277</v>
      </c>
      <c r="N89" s="126">
        <v>21.6</v>
      </c>
      <c r="O89" s="126">
        <v>11.3</v>
      </c>
      <c r="P89" s="126"/>
      <c r="Q89" s="126">
        <v>27</v>
      </c>
      <c r="R89" s="126">
        <v>10</v>
      </c>
      <c r="S89" s="126"/>
      <c r="T89" s="126"/>
      <c r="U89" s="126"/>
      <c r="V89" s="126"/>
      <c r="W89" s="126"/>
    </row>
    <row r="90" spans="1:23">
      <c r="A90" s="124">
        <v>88</v>
      </c>
      <c r="B90" s="189" t="s">
        <v>2276</v>
      </c>
      <c r="C90" s="189" t="s">
        <v>2304</v>
      </c>
      <c r="D90" s="125" t="s">
        <v>2296</v>
      </c>
      <c r="E90" s="127">
        <v>42937</v>
      </c>
      <c r="F90" s="128">
        <v>0.32291666666666669</v>
      </c>
      <c r="G90" s="127">
        <v>43006</v>
      </c>
      <c r="H90" s="128">
        <v>0.49722222222222223</v>
      </c>
      <c r="I90" s="132">
        <v>891</v>
      </c>
      <c r="J90" s="126">
        <v>531</v>
      </c>
      <c r="K90" s="126">
        <v>819</v>
      </c>
      <c r="L90" s="126">
        <v>364</v>
      </c>
      <c r="M90" s="126">
        <v>197</v>
      </c>
      <c r="N90" s="126">
        <v>24.7</v>
      </c>
      <c r="O90" s="126">
        <v>11.1</v>
      </c>
      <c r="P90" s="126"/>
      <c r="Q90" s="126">
        <v>27.4</v>
      </c>
      <c r="R90" s="126">
        <v>12.3</v>
      </c>
      <c r="S90" s="126"/>
      <c r="T90" s="126"/>
      <c r="U90" s="126"/>
      <c r="V90" s="126"/>
      <c r="W90" s="126"/>
    </row>
    <row r="91" spans="1:23">
      <c r="A91" s="124">
        <v>89</v>
      </c>
      <c r="B91" s="189" t="s">
        <v>2276</v>
      </c>
      <c r="C91" s="189" t="s">
        <v>2305</v>
      </c>
      <c r="D91" s="125" t="s">
        <v>2306</v>
      </c>
      <c r="E91" s="127">
        <v>42937</v>
      </c>
      <c r="F91" s="128">
        <v>0.40972222222222227</v>
      </c>
      <c r="G91" s="127">
        <v>43006</v>
      </c>
      <c r="H91" s="128">
        <v>0.42083333333333334</v>
      </c>
      <c r="I91" s="126">
        <v>898</v>
      </c>
      <c r="J91" s="126">
        <v>35</v>
      </c>
      <c r="K91" s="126">
        <v>818</v>
      </c>
      <c r="L91" s="126">
        <v>862</v>
      </c>
      <c r="M91" s="126">
        <v>601</v>
      </c>
      <c r="N91" s="126">
        <v>25.2</v>
      </c>
      <c r="O91" s="126">
        <v>11.6</v>
      </c>
      <c r="P91" s="126"/>
      <c r="Q91" s="126">
        <v>28</v>
      </c>
      <c r="R91" s="126">
        <v>9.4</v>
      </c>
      <c r="S91" s="126"/>
      <c r="T91" s="126"/>
      <c r="U91" s="126"/>
      <c r="V91" s="126"/>
      <c r="W91" s="126"/>
    </row>
    <row r="92" spans="1:23">
      <c r="A92" s="124">
        <v>90</v>
      </c>
      <c r="B92" s="189" t="s">
        <v>2276</v>
      </c>
      <c r="C92" s="189" t="s">
        <v>2307</v>
      </c>
      <c r="D92" s="125" t="s">
        <v>2306</v>
      </c>
      <c r="E92" s="127">
        <v>42937</v>
      </c>
      <c r="F92" s="128">
        <v>0.41666666666666669</v>
      </c>
      <c r="G92" s="127">
        <v>43006</v>
      </c>
      <c r="H92" s="128">
        <v>0.4152777777777778</v>
      </c>
      <c r="I92" s="126">
        <v>899</v>
      </c>
      <c r="J92" s="126">
        <v>264</v>
      </c>
      <c r="K92" s="126">
        <v>767</v>
      </c>
      <c r="L92" s="126">
        <v>330</v>
      </c>
      <c r="M92" s="126">
        <v>220</v>
      </c>
      <c r="N92" s="126">
        <v>24.9</v>
      </c>
      <c r="O92" s="126">
        <v>9.6999999999999993</v>
      </c>
      <c r="P92" s="126"/>
      <c r="Q92" s="126">
        <v>28</v>
      </c>
      <c r="R92" s="126">
        <v>10</v>
      </c>
      <c r="S92" s="126"/>
      <c r="T92" s="126"/>
      <c r="U92" s="126"/>
      <c r="V92" s="126"/>
      <c r="W92" s="126" t="s">
        <v>3557</v>
      </c>
    </row>
    <row r="93" spans="1:23">
      <c r="A93" s="124">
        <v>91</v>
      </c>
      <c r="B93" s="189" t="s">
        <v>2276</v>
      </c>
      <c r="C93" s="189" t="s">
        <v>2308</v>
      </c>
      <c r="D93" s="125" t="s">
        <v>2306</v>
      </c>
      <c r="E93" s="127">
        <v>42937</v>
      </c>
      <c r="F93" s="128">
        <v>0.41319444444444442</v>
      </c>
      <c r="G93" s="127">
        <v>43006</v>
      </c>
      <c r="H93" s="128">
        <v>0.42222222222222222</v>
      </c>
      <c r="I93" s="126">
        <v>900</v>
      </c>
      <c r="J93" s="126">
        <v>13</v>
      </c>
      <c r="K93" s="126">
        <v>787</v>
      </c>
      <c r="L93" s="126">
        <v>596</v>
      </c>
      <c r="M93" s="126">
        <v>659</v>
      </c>
      <c r="N93" s="126">
        <v>24</v>
      </c>
      <c r="O93" s="126">
        <v>11.5</v>
      </c>
      <c r="P93" s="126"/>
      <c r="Q93" s="126">
        <v>27.9</v>
      </c>
      <c r="R93" s="126">
        <v>10.4</v>
      </c>
      <c r="S93" s="126"/>
      <c r="T93" s="126"/>
      <c r="U93" s="126"/>
      <c r="V93" s="126"/>
      <c r="W93" s="126"/>
    </row>
    <row r="94" spans="1:23">
      <c r="A94" s="124">
        <v>92</v>
      </c>
      <c r="B94" s="189" t="s">
        <v>2276</v>
      </c>
      <c r="C94" s="189" t="s">
        <v>2309</v>
      </c>
      <c r="D94" s="125" t="s">
        <v>2306</v>
      </c>
      <c r="E94" s="127">
        <v>42937</v>
      </c>
      <c r="F94" s="128">
        <v>0.41666666666666669</v>
      </c>
      <c r="G94" s="127">
        <v>43006</v>
      </c>
      <c r="H94" s="128">
        <v>0.42291666666666666</v>
      </c>
      <c r="I94" s="126">
        <v>901</v>
      </c>
      <c r="J94" s="126">
        <v>324</v>
      </c>
      <c r="K94" s="126">
        <v>812</v>
      </c>
      <c r="L94" s="126">
        <v>380</v>
      </c>
      <c r="M94" s="132">
        <v>619</v>
      </c>
      <c r="N94" s="126">
        <v>24.4</v>
      </c>
      <c r="O94" s="126">
        <v>7.5</v>
      </c>
      <c r="P94" s="126"/>
      <c r="Q94" s="126">
        <v>27.6</v>
      </c>
      <c r="R94" s="126">
        <v>13</v>
      </c>
      <c r="S94" s="126" t="s">
        <v>2179</v>
      </c>
      <c r="T94" s="126"/>
      <c r="U94" s="126"/>
      <c r="V94" s="126"/>
      <c r="W94" s="126"/>
    </row>
    <row r="95" spans="1:23">
      <c r="A95" s="124">
        <v>93</v>
      </c>
      <c r="B95" s="189" t="s">
        <v>2276</v>
      </c>
      <c r="C95" s="189" t="s">
        <v>2310</v>
      </c>
      <c r="D95" s="125" t="s">
        <v>2306</v>
      </c>
      <c r="E95" s="127">
        <v>42937</v>
      </c>
      <c r="F95" s="128">
        <v>0.4201388888888889</v>
      </c>
      <c r="G95" s="127">
        <v>43006</v>
      </c>
      <c r="H95" s="128">
        <v>0.42499999999999999</v>
      </c>
      <c r="I95" s="126">
        <v>902</v>
      </c>
      <c r="J95" s="126">
        <v>99</v>
      </c>
      <c r="K95" s="126">
        <v>675</v>
      </c>
      <c r="L95" s="126">
        <v>872</v>
      </c>
      <c r="M95" s="126">
        <v>106</v>
      </c>
      <c r="N95" s="126">
        <v>24.8</v>
      </c>
      <c r="O95" s="126">
        <v>10.5</v>
      </c>
      <c r="P95" s="126"/>
      <c r="Q95" s="126">
        <v>28</v>
      </c>
      <c r="R95" s="126">
        <v>10.4</v>
      </c>
      <c r="S95" s="126" t="s">
        <v>2179</v>
      </c>
      <c r="T95" s="126" t="s">
        <v>2179</v>
      </c>
      <c r="U95" s="126"/>
      <c r="V95" s="126"/>
      <c r="W95" s="126"/>
    </row>
    <row r="96" spans="1:23">
      <c r="A96" s="124">
        <v>94</v>
      </c>
      <c r="B96" s="189" t="s">
        <v>2276</v>
      </c>
      <c r="C96" s="189" t="s">
        <v>2311</v>
      </c>
      <c r="D96" s="125" t="s">
        <v>2306</v>
      </c>
      <c r="E96" s="126"/>
      <c r="F96" s="126"/>
      <c r="G96" s="126"/>
      <c r="H96" s="126"/>
      <c r="I96" s="126">
        <v>903</v>
      </c>
      <c r="J96" s="126"/>
      <c r="K96" s="126"/>
      <c r="L96" s="126"/>
      <c r="M96" s="126"/>
      <c r="N96" s="126"/>
      <c r="O96" s="126"/>
      <c r="P96" s="126"/>
      <c r="Q96" s="126"/>
      <c r="R96" s="126"/>
      <c r="S96" s="126"/>
      <c r="T96" s="126"/>
      <c r="U96" s="126"/>
      <c r="V96" s="126"/>
      <c r="W96" s="126"/>
    </row>
    <row r="97" spans="1:23">
      <c r="A97" s="124">
        <v>95</v>
      </c>
      <c r="B97" s="189" t="s">
        <v>2276</v>
      </c>
      <c r="C97" s="189" t="s">
        <v>2312</v>
      </c>
      <c r="D97" s="125" t="s">
        <v>2306</v>
      </c>
      <c r="E97" s="127">
        <v>42937</v>
      </c>
      <c r="F97" s="128">
        <v>0.41666666666666669</v>
      </c>
      <c r="G97" s="127">
        <v>43006</v>
      </c>
      <c r="H97" s="128">
        <v>0.42638888888888887</v>
      </c>
      <c r="I97" s="126">
        <v>904</v>
      </c>
      <c r="J97" s="126">
        <v>126</v>
      </c>
      <c r="K97" s="126">
        <v>794</v>
      </c>
      <c r="L97" s="126">
        <v>844</v>
      </c>
      <c r="M97" s="126">
        <v>233</v>
      </c>
      <c r="N97" s="126">
        <v>25.9</v>
      </c>
      <c r="O97" s="126">
        <v>9.1</v>
      </c>
      <c r="P97" s="126"/>
      <c r="Q97" s="126">
        <v>28.8</v>
      </c>
      <c r="R97" s="126">
        <v>8.4</v>
      </c>
      <c r="S97" s="92"/>
      <c r="T97" s="92"/>
      <c r="U97" s="92"/>
      <c r="V97" s="92"/>
      <c r="W97" s="92"/>
    </row>
    <row r="98" spans="1:23">
      <c r="A98" s="124">
        <v>96</v>
      </c>
      <c r="B98" s="189" t="s">
        <v>2276</v>
      </c>
      <c r="C98" s="189" t="s">
        <v>2313</v>
      </c>
      <c r="D98" s="125" t="s">
        <v>2306</v>
      </c>
      <c r="E98" s="127">
        <v>42937</v>
      </c>
      <c r="F98" s="128">
        <v>0.41666666666666669</v>
      </c>
      <c r="G98" s="127">
        <v>43006</v>
      </c>
      <c r="H98" s="128">
        <v>0.42777777777777781</v>
      </c>
      <c r="I98" s="126">
        <v>905</v>
      </c>
      <c r="J98" s="126">
        <v>244</v>
      </c>
      <c r="K98" s="126">
        <v>737</v>
      </c>
      <c r="L98" s="126">
        <v>372</v>
      </c>
      <c r="M98" s="126">
        <v>698</v>
      </c>
      <c r="N98" s="126">
        <v>23.6</v>
      </c>
      <c r="O98" s="126">
        <v>3.3</v>
      </c>
      <c r="P98" s="126"/>
      <c r="Q98" s="126">
        <v>28.3</v>
      </c>
      <c r="R98" s="126">
        <v>6.9</v>
      </c>
      <c r="S98" s="92"/>
      <c r="T98" s="92"/>
      <c r="U98" s="92"/>
      <c r="V98" s="92"/>
      <c r="W98" s="92"/>
    </row>
    <row r="99" spans="1:23">
      <c r="A99" s="124">
        <v>97</v>
      </c>
      <c r="B99" s="189" t="s">
        <v>2314</v>
      </c>
      <c r="C99" s="189" t="s">
        <v>2315</v>
      </c>
      <c r="D99" s="125" t="s">
        <v>2178</v>
      </c>
      <c r="E99" s="127">
        <v>42939</v>
      </c>
      <c r="F99" s="128">
        <v>0.57291666666666663</v>
      </c>
      <c r="G99" s="127">
        <v>43010</v>
      </c>
      <c r="H99" s="128">
        <v>0.44791666666666669</v>
      </c>
      <c r="I99" s="126">
        <v>718</v>
      </c>
      <c r="J99" s="126">
        <v>432</v>
      </c>
      <c r="K99" s="126">
        <v>801</v>
      </c>
      <c r="L99" s="126">
        <v>3</v>
      </c>
      <c r="M99" s="126">
        <v>47</v>
      </c>
      <c r="N99" s="126">
        <v>29.1</v>
      </c>
      <c r="O99" s="126">
        <v>5.6</v>
      </c>
      <c r="P99" s="126" t="s">
        <v>2522</v>
      </c>
      <c r="Q99" s="126">
        <v>27.9</v>
      </c>
      <c r="R99" s="126">
        <v>7.6</v>
      </c>
      <c r="S99" s="126" t="s">
        <v>2238</v>
      </c>
      <c r="T99" s="126" t="s">
        <v>2238</v>
      </c>
      <c r="U99" s="126"/>
      <c r="V99" s="126"/>
      <c r="W99" s="126" t="s">
        <v>3559</v>
      </c>
    </row>
    <row r="100" spans="1:23">
      <c r="A100" s="124">
        <v>98</v>
      </c>
      <c r="B100" s="189" t="s">
        <v>2314</v>
      </c>
      <c r="C100" s="189" t="s">
        <v>2316</v>
      </c>
      <c r="D100" s="125" t="s">
        <v>2178</v>
      </c>
      <c r="E100" s="127">
        <v>42939</v>
      </c>
      <c r="F100" s="128">
        <v>0.57291666666666663</v>
      </c>
      <c r="G100" s="127">
        <v>43010</v>
      </c>
      <c r="H100" s="128">
        <v>0.4548611111111111</v>
      </c>
      <c r="I100" s="126">
        <v>719</v>
      </c>
      <c r="J100" s="126">
        <v>184</v>
      </c>
      <c r="K100" s="126">
        <v>808</v>
      </c>
      <c r="L100" s="126">
        <v>25</v>
      </c>
      <c r="M100" s="126">
        <v>707</v>
      </c>
      <c r="N100" s="126">
        <v>30.1</v>
      </c>
      <c r="O100" s="126">
        <v>5.4</v>
      </c>
      <c r="P100" s="126" t="s">
        <v>2522</v>
      </c>
      <c r="Q100" s="126">
        <v>28.5</v>
      </c>
      <c r="R100" s="126">
        <v>9.1</v>
      </c>
      <c r="S100" s="126" t="s">
        <v>2238</v>
      </c>
      <c r="T100" s="126" t="s">
        <v>2238</v>
      </c>
      <c r="U100" s="126"/>
      <c r="V100" s="126"/>
      <c r="W100" s="126" t="s">
        <v>3560</v>
      </c>
    </row>
    <row r="101" spans="1:23">
      <c r="A101" s="124">
        <v>99</v>
      </c>
      <c r="B101" s="189" t="s">
        <v>2314</v>
      </c>
      <c r="C101" s="189" t="s">
        <v>2317</v>
      </c>
      <c r="D101" s="125" t="s">
        <v>2178</v>
      </c>
      <c r="E101" s="126"/>
      <c r="F101" s="126"/>
      <c r="G101" s="126"/>
      <c r="H101" s="128"/>
      <c r="I101" s="126">
        <v>720</v>
      </c>
      <c r="J101" s="126"/>
      <c r="K101" s="126"/>
      <c r="L101" s="126"/>
      <c r="M101" s="126"/>
      <c r="N101" s="126"/>
      <c r="O101" s="126"/>
      <c r="P101" s="126"/>
      <c r="Q101" s="126"/>
      <c r="R101" s="126"/>
      <c r="S101" s="126"/>
      <c r="T101" s="126"/>
      <c r="U101" s="126"/>
      <c r="V101" s="126"/>
      <c r="W101" s="126"/>
    </row>
    <row r="102" spans="1:23">
      <c r="A102" s="124">
        <v>100</v>
      </c>
      <c r="B102" s="189" t="s">
        <v>2314</v>
      </c>
      <c r="C102" s="189" t="s">
        <v>2318</v>
      </c>
      <c r="D102" s="125" t="s">
        <v>2178</v>
      </c>
      <c r="E102" s="127">
        <v>42939</v>
      </c>
      <c r="F102" s="128">
        <v>0.57638888888888895</v>
      </c>
      <c r="G102" s="127">
        <v>43010</v>
      </c>
      <c r="H102" s="126" t="s">
        <v>3558</v>
      </c>
      <c r="I102" s="126">
        <v>721</v>
      </c>
      <c r="J102" s="126">
        <v>176</v>
      </c>
      <c r="K102" s="126">
        <v>276</v>
      </c>
      <c r="L102" s="126">
        <v>187</v>
      </c>
      <c r="M102" s="126">
        <v>641</v>
      </c>
      <c r="N102" s="126">
        <v>31.3</v>
      </c>
      <c r="O102" s="126">
        <v>5.5</v>
      </c>
      <c r="P102" s="126" t="s">
        <v>2522</v>
      </c>
      <c r="Q102" s="126">
        <v>26.9</v>
      </c>
      <c r="R102" s="126">
        <v>8</v>
      </c>
      <c r="S102" s="126" t="s">
        <v>2238</v>
      </c>
      <c r="T102" s="126" t="s">
        <v>2238</v>
      </c>
      <c r="U102" s="126"/>
      <c r="V102" s="126"/>
      <c r="W102" s="126"/>
    </row>
    <row r="103" spans="1:23">
      <c r="A103" s="124">
        <v>101</v>
      </c>
      <c r="B103" s="189" t="s">
        <v>2314</v>
      </c>
      <c r="C103" s="189" t="s">
        <v>2320</v>
      </c>
      <c r="D103" s="125" t="s">
        <v>2178</v>
      </c>
      <c r="E103" s="127">
        <v>42939</v>
      </c>
      <c r="F103" s="128">
        <v>0.57638888888888895</v>
      </c>
      <c r="G103" s="127">
        <v>43010</v>
      </c>
      <c r="H103" s="128">
        <v>0.45833333333333331</v>
      </c>
      <c r="I103" s="126">
        <v>722</v>
      </c>
      <c r="J103" s="126">
        <v>11</v>
      </c>
      <c r="K103" s="126">
        <v>624</v>
      </c>
      <c r="L103" s="126">
        <v>398</v>
      </c>
      <c r="M103" s="126">
        <v>245</v>
      </c>
      <c r="N103" s="126">
        <v>31.2</v>
      </c>
      <c r="O103" s="126">
        <v>6</v>
      </c>
      <c r="P103" s="126" t="s">
        <v>2522</v>
      </c>
      <c r="Q103" s="126">
        <v>27.9</v>
      </c>
      <c r="R103" s="126">
        <v>9.5</v>
      </c>
      <c r="S103" s="126" t="s">
        <v>2319</v>
      </c>
      <c r="T103" s="126" t="s">
        <v>2238</v>
      </c>
      <c r="U103" s="126"/>
      <c r="V103" s="126"/>
      <c r="W103" s="126"/>
    </row>
    <row r="104" spans="1:23">
      <c r="A104" s="124">
        <v>102</v>
      </c>
      <c r="B104" s="189" t="s">
        <v>2314</v>
      </c>
      <c r="C104" s="189" t="s">
        <v>2321</v>
      </c>
      <c r="D104" s="125" t="s">
        <v>2178</v>
      </c>
      <c r="E104" s="127">
        <v>42939</v>
      </c>
      <c r="F104" s="128">
        <v>0.56944444444444442</v>
      </c>
      <c r="G104" s="127">
        <v>43010</v>
      </c>
      <c r="H104" s="128">
        <v>0.4604166666666667</v>
      </c>
      <c r="I104" s="126">
        <v>723</v>
      </c>
      <c r="J104" s="126">
        <v>284</v>
      </c>
      <c r="K104" s="126">
        <v>781</v>
      </c>
      <c r="L104" s="126">
        <v>120</v>
      </c>
      <c r="M104" s="126">
        <v>714</v>
      </c>
      <c r="N104" s="126">
        <v>30.1</v>
      </c>
      <c r="O104" s="126">
        <v>5.8</v>
      </c>
      <c r="P104" s="126" t="s">
        <v>2522</v>
      </c>
      <c r="Q104" s="126">
        <v>28</v>
      </c>
      <c r="R104" s="126">
        <v>8.8000000000000007</v>
      </c>
      <c r="S104" s="126" t="s">
        <v>2195</v>
      </c>
      <c r="T104" s="126" t="s">
        <v>2195</v>
      </c>
      <c r="U104" s="126"/>
      <c r="V104" s="126"/>
      <c r="W104" s="126"/>
    </row>
    <row r="105" spans="1:23">
      <c r="A105" s="124">
        <v>103</v>
      </c>
      <c r="B105" s="189" t="s">
        <v>2314</v>
      </c>
      <c r="C105" s="189" t="s">
        <v>2322</v>
      </c>
      <c r="D105" s="125" t="s">
        <v>2178</v>
      </c>
      <c r="E105" s="127">
        <v>42939</v>
      </c>
      <c r="F105" s="128">
        <v>0.56944444444444442</v>
      </c>
      <c r="G105" s="127">
        <v>43010</v>
      </c>
      <c r="H105" s="128">
        <v>0.46249999999999997</v>
      </c>
      <c r="I105" s="126">
        <v>724</v>
      </c>
      <c r="J105" s="126">
        <v>326</v>
      </c>
      <c r="K105" s="126">
        <v>772</v>
      </c>
      <c r="L105" s="126">
        <v>145</v>
      </c>
      <c r="M105" s="126">
        <v>701</v>
      </c>
      <c r="N105" s="126">
        <v>30.2</v>
      </c>
      <c r="O105" s="126">
        <v>52</v>
      </c>
      <c r="P105" s="126" t="s">
        <v>2522</v>
      </c>
      <c r="Q105" s="126">
        <v>27.4</v>
      </c>
      <c r="R105" s="126">
        <v>9.8000000000000007</v>
      </c>
      <c r="S105" s="126" t="s">
        <v>2195</v>
      </c>
      <c r="T105" s="126" t="s">
        <v>2195</v>
      </c>
      <c r="U105" s="126"/>
      <c r="V105" s="126"/>
      <c r="W105" s="126" t="s">
        <v>3561</v>
      </c>
    </row>
    <row r="106" spans="1:23">
      <c r="A106" s="124">
        <v>104</v>
      </c>
      <c r="B106" s="189" t="s">
        <v>2314</v>
      </c>
      <c r="C106" s="189" t="s">
        <v>2323</v>
      </c>
      <c r="D106" s="125" t="s">
        <v>2178</v>
      </c>
      <c r="E106" s="127">
        <v>42939</v>
      </c>
      <c r="F106" s="128">
        <v>0.57638888888888895</v>
      </c>
      <c r="G106" s="127">
        <v>43010</v>
      </c>
      <c r="H106" s="128">
        <v>0.46458333333333335</v>
      </c>
      <c r="I106" s="126">
        <v>725</v>
      </c>
      <c r="J106" s="126">
        <v>162</v>
      </c>
      <c r="K106" s="126">
        <v>744</v>
      </c>
      <c r="L106" s="126">
        <v>76</v>
      </c>
      <c r="M106" s="167">
        <v>365</v>
      </c>
      <c r="N106" s="126">
        <v>28.6</v>
      </c>
      <c r="O106" s="126">
        <v>7.6</v>
      </c>
      <c r="P106" s="126" t="s">
        <v>2522</v>
      </c>
      <c r="Q106" s="126">
        <v>27.5</v>
      </c>
      <c r="R106" s="126">
        <v>11</v>
      </c>
      <c r="S106" s="126" t="s">
        <v>2319</v>
      </c>
      <c r="T106" s="126" t="s">
        <v>2195</v>
      </c>
      <c r="U106" s="126"/>
      <c r="V106" s="126"/>
      <c r="W106" s="126"/>
    </row>
    <row r="107" spans="1:23">
      <c r="A107" s="124">
        <v>105</v>
      </c>
      <c r="B107" s="189" t="s">
        <v>2314</v>
      </c>
      <c r="C107" s="189" t="s">
        <v>2324</v>
      </c>
      <c r="D107" s="125" t="s">
        <v>2194</v>
      </c>
      <c r="E107" s="127">
        <v>42939</v>
      </c>
      <c r="F107" s="128">
        <v>0.58333333333333337</v>
      </c>
      <c r="G107" s="127">
        <v>43010</v>
      </c>
      <c r="H107" s="128">
        <v>0.47847222222222219</v>
      </c>
      <c r="I107" s="126">
        <v>726</v>
      </c>
      <c r="J107" s="126">
        <v>6</v>
      </c>
      <c r="K107" s="126">
        <v>824</v>
      </c>
      <c r="L107" s="126">
        <v>57</v>
      </c>
      <c r="M107" s="126">
        <v>212</v>
      </c>
      <c r="N107" s="126">
        <v>32.799999999999997</v>
      </c>
      <c r="O107" s="126">
        <v>5.7</v>
      </c>
      <c r="P107" s="126" t="s">
        <v>2522</v>
      </c>
      <c r="Q107" s="126">
        <v>28.3</v>
      </c>
      <c r="R107" s="126">
        <v>9.4</v>
      </c>
      <c r="S107" s="126"/>
      <c r="T107" s="126" t="s">
        <v>2195</v>
      </c>
      <c r="U107" s="126"/>
      <c r="V107" s="126"/>
      <c r="W107" s="126" t="s">
        <v>3543</v>
      </c>
    </row>
    <row r="108" spans="1:23">
      <c r="A108" s="124">
        <v>106</v>
      </c>
      <c r="B108" s="189" t="s">
        <v>2314</v>
      </c>
      <c r="C108" s="189" t="s">
        <v>2325</v>
      </c>
      <c r="D108" s="125" t="s">
        <v>2194</v>
      </c>
      <c r="E108" s="127">
        <v>42939</v>
      </c>
      <c r="F108" s="128">
        <v>0.58333333333333337</v>
      </c>
      <c r="G108" s="127">
        <v>43010</v>
      </c>
      <c r="H108" s="128">
        <v>0.48194444444444445</v>
      </c>
      <c r="I108" s="126">
        <v>727</v>
      </c>
      <c r="J108" s="126">
        <v>20</v>
      </c>
      <c r="K108" s="126">
        <v>790</v>
      </c>
      <c r="L108" s="126">
        <v>167</v>
      </c>
      <c r="M108" s="126">
        <v>66</v>
      </c>
      <c r="N108" s="126">
        <v>31.1</v>
      </c>
      <c r="O108" s="126">
        <v>5.7</v>
      </c>
      <c r="P108" s="126" t="s">
        <v>2522</v>
      </c>
      <c r="Q108" s="126">
        <v>31.5</v>
      </c>
      <c r="R108" s="126">
        <v>6.5</v>
      </c>
      <c r="S108" s="126" t="s">
        <v>2179</v>
      </c>
      <c r="T108" s="126" t="s">
        <v>2195</v>
      </c>
      <c r="U108" s="126"/>
      <c r="V108" s="126"/>
      <c r="W108" s="126"/>
    </row>
    <row r="109" spans="1:23">
      <c r="A109" s="124">
        <v>107</v>
      </c>
      <c r="B109" s="189" t="s">
        <v>2314</v>
      </c>
      <c r="C109" s="189" t="s">
        <v>2326</v>
      </c>
      <c r="D109" s="125" t="s">
        <v>2194</v>
      </c>
      <c r="E109" s="127">
        <v>42939</v>
      </c>
      <c r="F109" s="128">
        <v>0.58333333333333337</v>
      </c>
      <c r="G109" s="127">
        <v>43010</v>
      </c>
      <c r="H109" s="128">
        <v>0.47152777777777777</v>
      </c>
      <c r="I109" s="126">
        <v>728</v>
      </c>
      <c r="J109" s="126">
        <v>129</v>
      </c>
      <c r="K109" s="126">
        <v>809</v>
      </c>
      <c r="L109" s="126">
        <v>208</v>
      </c>
      <c r="M109" s="126">
        <v>347</v>
      </c>
      <c r="N109" s="126">
        <v>31.3</v>
      </c>
      <c r="O109" s="126">
        <v>5.6</v>
      </c>
      <c r="P109" s="126" t="s">
        <v>2522</v>
      </c>
      <c r="Q109" s="126">
        <v>29.1</v>
      </c>
      <c r="R109" s="126">
        <v>5</v>
      </c>
      <c r="S109" s="126" t="s">
        <v>2238</v>
      </c>
      <c r="T109" s="126" t="s">
        <v>2238</v>
      </c>
      <c r="U109" s="126"/>
      <c r="V109" s="126"/>
      <c r="W109" s="126" t="s">
        <v>3562</v>
      </c>
    </row>
    <row r="110" spans="1:23">
      <c r="A110" s="124">
        <v>108</v>
      </c>
      <c r="B110" s="189" t="s">
        <v>2314</v>
      </c>
      <c r="C110" s="189" t="s">
        <v>2327</v>
      </c>
      <c r="D110" s="125" t="s">
        <v>2194</v>
      </c>
      <c r="E110" s="127">
        <v>42939</v>
      </c>
      <c r="F110" s="128">
        <v>0.57986111111111105</v>
      </c>
      <c r="G110" s="127">
        <v>43010</v>
      </c>
      <c r="H110" s="128">
        <v>0.47569444444444442</v>
      </c>
      <c r="I110" s="126">
        <v>729</v>
      </c>
      <c r="J110" s="126">
        <v>258</v>
      </c>
      <c r="K110" s="126">
        <v>777</v>
      </c>
      <c r="L110" s="126">
        <v>62</v>
      </c>
      <c r="M110" s="126">
        <v>206</v>
      </c>
      <c r="N110" s="126">
        <v>33.700000000000003</v>
      </c>
      <c r="O110" s="126">
        <v>5.5</v>
      </c>
      <c r="P110" s="126" t="s">
        <v>2522</v>
      </c>
      <c r="Q110" s="126">
        <v>29.9</v>
      </c>
      <c r="R110" s="126">
        <v>9.8000000000000007</v>
      </c>
      <c r="S110" s="126" t="s">
        <v>2319</v>
      </c>
      <c r="T110" s="126"/>
      <c r="U110" s="126"/>
      <c r="V110" s="126"/>
      <c r="W110" s="126"/>
    </row>
    <row r="111" spans="1:23">
      <c r="A111" s="124">
        <v>109</v>
      </c>
      <c r="B111" s="189" t="s">
        <v>2314</v>
      </c>
      <c r="C111" s="189" t="s">
        <v>2329</v>
      </c>
      <c r="D111" s="125" t="s">
        <v>2194</v>
      </c>
      <c r="E111" s="127">
        <v>42939</v>
      </c>
      <c r="F111" s="128">
        <v>0.57986111111111105</v>
      </c>
      <c r="G111" s="127">
        <v>43010</v>
      </c>
      <c r="H111" s="128">
        <v>0.4770833333333333</v>
      </c>
      <c r="I111" s="126">
        <v>730</v>
      </c>
      <c r="J111" s="126">
        <v>294</v>
      </c>
      <c r="K111" s="126">
        <v>804</v>
      </c>
      <c r="L111" s="126">
        <v>102</v>
      </c>
      <c r="M111" s="126">
        <v>299</v>
      </c>
      <c r="N111" s="126">
        <v>32.4</v>
      </c>
      <c r="O111" s="126">
        <v>5.0999999999999996</v>
      </c>
      <c r="P111" s="126" t="s">
        <v>2522</v>
      </c>
      <c r="Q111" s="126">
        <v>28.9</v>
      </c>
      <c r="R111" s="126">
        <v>9.9</v>
      </c>
      <c r="S111" s="126"/>
      <c r="T111" s="126" t="s">
        <v>2195</v>
      </c>
      <c r="U111" s="126"/>
      <c r="V111" s="126"/>
      <c r="W111" s="126"/>
    </row>
    <row r="112" spans="1:23">
      <c r="A112" s="124">
        <v>110</v>
      </c>
      <c r="B112" s="189" t="s">
        <v>2314</v>
      </c>
      <c r="C112" s="189" t="s">
        <v>2330</v>
      </c>
      <c r="D112" s="125" t="s">
        <v>2194</v>
      </c>
      <c r="E112" s="127">
        <v>42939</v>
      </c>
      <c r="F112" s="128">
        <v>0.58333333333333337</v>
      </c>
      <c r="G112" s="127">
        <v>43010</v>
      </c>
      <c r="H112" s="128">
        <v>0.47986111111111113</v>
      </c>
      <c r="I112" s="126">
        <v>731</v>
      </c>
      <c r="J112" s="126">
        <v>350</v>
      </c>
      <c r="K112" s="126">
        <v>786</v>
      </c>
      <c r="L112" s="126">
        <v>265</v>
      </c>
      <c r="M112" s="126">
        <v>636</v>
      </c>
      <c r="N112" s="126">
        <v>32.700000000000003</v>
      </c>
      <c r="O112" s="126">
        <v>5.9</v>
      </c>
      <c r="P112" s="126" t="s">
        <v>2522</v>
      </c>
      <c r="Q112" s="126">
        <v>29.6</v>
      </c>
      <c r="R112" s="126">
        <v>8.8000000000000007</v>
      </c>
      <c r="S112" s="126" t="s">
        <v>2238</v>
      </c>
      <c r="T112" s="126" t="s">
        <v>2238</v>
      </c>
      <c r="U112" s="126"/>
      <c r="V112" s="126"/>
      <c r="W112" s="126"/>
    </row>
    <row r="113" spans="1:23">
      <c r="A113" s="124">
        <v>111</v>
      </c>
      <c r="B113" s="189" t="s">
        <v>2314</v>
      </c>
      <c r="C113" s="189" t="s">
        <v>2331</v>
      </c>
      <c r="D113" s="125" t="s">
        <v>2194</v>
      </c>
      <c r="E113" s="127">
        <v>42939</v>
      </c>
      <c r="F113" s="128">
        <v>0.58680555555555558</v>
      </c>
      <c r="G113" s="127">
        <v>43010</v>
      </c>
      <c r="H113" s="128">
        <v>0.48055555555555557</v>
      </c>
      <c r="I113" s="126">
        <v>732</v>
      </c>
      <c r="J113" s="126">
        <v>274</v>
      </c>
      <c r="K113" s="126">
        <v>835</v>
      </c>
      <c r="L113" s="126">
        <v>455</v>
      </c>
      <c r="M113" s="126">
        <v>239</v>
      </c>
      <c r="N113" s="126">
        <v>31.2</v>
      </c>
      <c r="O113" s="126">
        <v>7.1</v>
      </c>
      <c r="P113" s="126" t="s">
        <v>2523</v>
      </c>
      <c r="Q113" s="126">
        <v>27.9</v>
      </c>
      <c r="R113" s="126">
        <v>9.5</v>
      </c>
      <c r="S113" s="126" t="s">
        <v>2319</v>
      </c>
      <c r="T113" s="126"/>
      <c r="U113" s="126"/>
      <c r="V113" s="126"/>
      <c r="W113" s="126"/>
    </row>
    <row r="114" spans="1:23">
      <c r="A114" s="124">
        <v>112</v>
      </c>
      <c r="B114" s="189" t="s">
        <v>2314</v>
      </c>
      <c r="C114" s="189" t="s">
        <v>2332</v>
      </c>
      <c r="D114" s="125" t="s">
        <v>2194</v>
      </c>
      <c r="E114" s="127"/>
      <c r="F114" s="127"/>
      <c r="G114" s="127"/>
      <c r="H114" s="128"/>
      <c r="I114" s="126">
        <v>733</v>
      </c>
      <c r="J114" s="127"/>
      <c r="K114" s="127"/>
      <c r="L114" s="127"/>
      <c r="M114" s="127"/>
      <c r="N114" s="127"/>
      <c r="O114" s="127"/>
      <c r="P114" s="127"/>
      <c r="Q114" s="126"/>
      <c r="R114" s="126"/>
      <c r="S114" s="126"/>
      <c r="T114" s="126"/>
      <c r="U114" s="126"/>
      <c r="V114" s="126"/>
      <c r="W114" s="126"/>
    </row>
    <row r="115" spans="1:23">
      <c r="A115" s="124">
        <v>113</v>
      </c>
      <c r="B115" s="189" t="s">
        <v>2314</v>
      </c>
      <c r="C115" s="189" t="s">
        <v>2333</v>
      </c>
      <c r="D115" s="125" t="s">
        <v>2208</v>
      </c>
      <c r="E115" s="127">
        <v>42939</v>
      </c>
      <c r="F115" s="126"/>
      <c r="G115" s="127">
        <v>43008</v>
      </c>
      <c r="H115" s="128">
        <v>0.56736111111111109</v>
      </c>
      <c r="I115" s="126">
        <v>739</v>
      </c>
      <c r="J115" s="126">
        <v>314</v>
      </c>
      <c r="K115" s="126">
        <v>807</v>
      </c>
      <c r="L115" s="126">
        <v>490</v>
      </c>
      <c r="M115" s="126">
        <v>313</v>
      </c>
      <c r="N115" s="126">
        <v>26.8</v>
      </c>
      <c r="O115" s="126">
        <v>5.8</v>
      </c>
      <c r="P115" s="126" t="s">
        <v>2522</v>
      </c>
      <c r="Q115" s="126">
        <v>31</v>
      </c>
      <c r="R115" s="126">
        <v>6.9</v>
      </c>
      <c r="S115" s="126" t="s">
        <v>2187</v>
      </c>
      <c r="T115" s="126"/>
      <c r="U115" s="126"/>
      <c r="V115" s="126"/>
      <c r="W115" s="126"/>
    </row>
    <row r="116" spans="1:23">
      <c r="A116" s="124">
        <v>114</v>
      </c>
      <c r="B116" s="189" t="s">
        <v>2314</v>
      </c>
      <c r="C116" s="189" t="s">
        <v>2334</v>
      </c>
      <c r="D116" s="125" t="s">
        <v>2208</v>
      </c>
      <c r="E116" s="127">
        <v>42939</v>
      </c>
      <c r="F116" s="126"/>
      <c r="G116" s="127">
        <v>43008</v>
      </c>
      <c r="H116" s="128">
        <v>0.56874999999999998</v>
      </c>
      <c r="I116" s="126">
        <v>740</v>
      </c>
      <c r="J116" s="126">
        <v>263</v>
      </c>
      <c r="K116" s="126">
        <v>829</v>
      </c>
      <c r="L116" s="126">
        <v>650</v>
      </c>
      <c r="M116" s="126">
        <v>247</v>
      </c>
      <c r="N116" s="126">
        <v>26.6</v>
      </c>
      <c r="O116" s="126">
        <v>7.2</v>
      </c>
      <c r="P116" s="126" t="s">
        <v>2522</v>
      </c>
      <c r="Q116" s="126">
        <v>29.6</v>
      </c>
      <c r="R116" s="126">
        <v>17</v>
      </c>
      <c r="S116" s="126"/>
      <c r="T116" s="126" t="s">
        <v>2179</v>
      </c>
      <c r="U116" s="126"/>
      <c r="V116" s="126"/>
      <c r="W116" s="126"/>
    </row>
    <row r="117" spans="1:23">
      <c r="A117" s="124">
        <v>115</v>
      </c>
      <c r="B117" s="189" t="s">
        <v>2314</v>
      </c>
      <c r="C117" s="189" t="s">
        <v>2335</v>
      </c>
      <c r="D117" s="125" t="s">
        <v>2208</v>
      </c>
      <c r="E117" s="127">
        <v>42939</v>
      </c>
      <c r="F117" s="126"/>
      <c r="G117" s="127">
        <v>43008</v>
      </c>
      <c r="H117" s="128">
        <v>0.57013888888888886</v>
      </c>
      <c r="I117" s="126">
        <v>741</v>
      </c>
      <c r="J117" s="126">
        <v>125</v>
      </c>
      <c r="K117" s="126">
        <v>766</v>
      </c>
      <c r="L117" s="126">
        <v>873</v>
      </c>
      <c r="M117" s="126">
        <v>671</v>
      </c>
      <c r="N117" s="126">
        <v>27</v>
      </c>
      <c r="O117" s="126">
        <v>4</v>
      </c>
      <c r="P117" s="126" t="s">
        <v>2522</v>
      </c>
      <c r="Q117" s="126">
        <v>30.9</v>
      </c>
      <c r="R117" s="126">
        <v>9.8000000000000007</v>
      </c>
      <c r="S117" s="126" t="s">
        <v>2187</v>
      </c>
      <c r="T117" s="126" t="s">
        <v>2206</v>
      </c>
      <c r="U117" s="126"/>
      <c r="V117" s="126"/>
      <c r="W117" s="126"/>
    </row>
    <row r="118" spans="1:23">
      <c r="A118" s="124">
        <v>116</v>
      </c>
      <c r="B118" s="189" t="s">
        <v>2314</v>
      </c>
      <c r="C118" s="189" t="s">
        <v>2336</v>
      </c>
      <c r="D118" s="125" t="s">
        <v>2208</v>
      </c>
      <c r="E118" s="127">
        <v>42939</v>
      </c>
      <c r="F118" s="126"/>
      <c r="G118" s="127">
        <v>43008</v>
      </c>
      <c r="H118" s="128">
        <v>0.5625</v>
      </c>
      <c r="I118" s="126">
        <v>742</v>
      </c>
      <c r="J118" s="126">
        <v>189</v>
      </c>
      <c r="K118" s="126">
        <v>757</v>
      </c>
      <c r="L118" s="126">
        <v>206</v>
      </c>
      <c r="M118" s="126">
        <v>638</v>
      </c>
      <c r="N118" s="126">
        <v>28.7</v>
      </c>
      <c r="O118" s="126">
        <v>5.8</v>
      </c>
      <c r="P118" s="126" t="s">
        <v>2522</v>
      </c>
      <c r="Q118" s="126">
        <v>30.9</v>
      </c>
      <c r="R118" s="126">
        <v>11.5</v>
      </c>
      <c r="S118" s="126" t="s">
        <v>2187</v>
      </c>
      <c r="T118" s="126"/>
      <c r="U118" s="126"/>
      <c r="V118" s="126"/>
      <c r="W118" s="126"/>
    </row>
    <row r="119" spans="1:23">
      <c r="A119" s="124">
        <v>117</v>
      </c>
      <c r="B119" s="189" t="s">
        <v>2314</v>
      </c>
      <c r="C119" s="189" t="s">
        <v>2337</v>
      </c>
      <c r="D119" s="125" t="s">
        <v>2208</v>
      </c>
      <c r="E119" s="127">
        <v>42939</v>
      </c>
      <c r="F119" s="126"/>
      <c r="G119" s="127">
        <v>43008</v>
      </c>
      <c r="H119" s="128">
        <v>0.55763888888888891</v>
      </c>
      <c r="I119" s="126">
        <v>743</v>
      </c>
      <c r="J119" s="126">
        <v>533</v>
      </c>
      <c r="K119" s="126">
        <v>745</v>
      </c>
      <c r="L119" s="126">
        <v>163</v>
      </c>
      <c r="M119" s="126">
        <v>719</v>
      </c>
      <c r="N119" s="126">
        <v>27.6</v>
      </c>
      <c r="O119" s="126">
        <v>5.6</v>
      </c>
      <c r="P119" s="126" t="s">
        <v>2522</v>
      </c>
      <c r="Q119" s="126">
        <v>30.5</v>
      </c>
      <c r="R119" s="126">
        <v>14.7</v>
      </c>
      <c r="S119" s="126" t="s">
        <v>2187</v>
      </c>
      <c r="T119" s="126"/>
      <c r="U119" s="126"/>
      <c r="V119" s="126"/>
      <c r="W119" s="126" t="s">
        <v>3557</v>
      </c>
    </row>
    <row r="120" spans="1:23">
      <c r="A120" s="124">
        <v>118</v>
      </c>
      <c r="B120" s="189" t="s">
        <v>2314</v>
      </c>
      <c r="C120" s="189" t="s">
        <v>2338</v>
      </c>
      <c r="D120" s="125" t="s">
        <v>2208</v>
      </c>
      <c r="E120" s="127">
        <v>42939</v>
      </c>
      <c r="F120" s="126"/>
      <c r="G120" s="127">
        <v>43008</v>
      </c>
      <c r="H120" s="128">
        <v>0.56388888888888888</v>
      </c>
      <c r="I120" s="126">
        <v>744</v>
      </c>
      <c r="J120" s="126">
        <v>200</v>
      </c>
      <c r="K120" s="126">
        <v>791</v>
      </c>
      <c r="L120" s="126">
        <v>83</v>
      </c>
      <c r="M120" s="126">
        <v>173</v>
      </c>
      <c r="N120" s="126">
        <v>26.8</v>
      </c>
      <c r="O120" s="126">
        <v>5.3</v>
      </c>
      <c r="P120" s="126" t="s">
        <v>2522</v>
      </c>
      <c r="Q120" s="126">
        <v>29.7</v>
      </c>
      <c r="R120" s="126">
        <v>10.3</v>
      </c>
      <c r="S120" s="126" t="s">
        <v>2206</v>
      </c>
      <c r="T120" s="126"/>
      <c r="U120" s="126" t="s">
        <v>2187</v>
      </c>
      <c r="V120" s="126"/>
      <c r="W120" s="126"/>
    </row>
    <row r="121" spans="1:23">
      <c r="A121" s="124">
        <v>119</v>
      </c>
      <c r="B121" s="189" t="s">
        <v>2314</v>
      </c>
      <c r="C121" s="189" t="s">
        <v>2339</v>
      </c>
      <c r="D121" s="125" t="s">
        <v>2208</v>
      </c>
      <c r="E121" s="127">
        <v>42939</v>
      </c>
      <c r="F121" s="128">
        <v>0.30208333333333331</v>
      </c>
      <c r="G121" s="127">
        <v>43008</v>
      </c>
      <c r="H121" s="128">
        <v>0.56527777777777777</v>
      </c>
      <c r="I121" s="126">
        <v>745</v>
      </c>
      <c r="J121" s="126">
        <v>236</v>
      </c>
      <c r="K121" s="126">
        <v>802</v>
      </c>
      <c r="L121" s="126">
        <v>159</v>
      </c>
      <c r="M121" s="126">
        <v>373</v>
      </c>
      <c r="N121" s="126">
        <v>26.4</v>
      </c>
      <c r="O121" s="126">
        <v>9.1</v>
      </c>
      <c r="P121" s="126" t="s">
        <v>2522</v>
      </c>
      <c r="Q121" s="126">
        <v>29.5</v>
      </c>
      <c r="R121" s="126">
        <v>11</v>
      </c>
      <c r="S121" s="126" t="s">
        <v>2179</v>
      </c>
      <c r="T121" s="126"/>
      <c r="U121" s="126" t="s">
        <v>2187</v>
      </c>
      <c r="V121" s="126"/>
      <c r="W121" s="126"/>
    </row>
    <row r="122" spans="1:23">
      <c r="A122" s="124">
        <v>120</v>
      </c>
      <c r="B122" s="189" t="s">
        <v>2314</v>
      </c>
      <c r="C122" s="189" t="s">
        <v>2340</v>
      </c>
      <c r="D122" s="125" t="s">
        <v>2208</v>
      </c>
      <c r="E122" s="127"/>
      <c r="F122" s="127"/>
      <c r="G122" s="127"/>
      <c r="H122" s="128"/>
      <c r="I122" s="126">
        <v>746</v>
      </c>
      <c r="J122" s="127"/>
      <c r="K122" s="127"/>
      <c r="L122" s="127"/>
      <c r="M122" s="127"/>
      <c r="N122" s="127"/>
      <c r="O122" s="127"/>
      <c r="P122" s="127"/>
      <c r="Q122" s="126"/>
      <c r="R122" s="126"/>
      <c r="S122" s="126"/>
      <c r="T122" s="126"/>
      <c r="U122" s="126"/>
      <c r="V122" s="126"/>
      <c r="W122" s="126"/>
    </row>
    <row r="123" spans="1:23">
      <c r="A123" s="124">
        <v>121</v>
      </c>
      <c r="B123" s="189" t="s">
        <v>2314</v>
      </c>
      <c r="C123" s="189" t="s">
        <v>2341</v>
      </c>
      <c r="D123" s="125" t="s">
        <v>2218</v>
      </c>
      <c r="E123" s="127">
        <v>42939</v>
      </c>
      <c r="F123" s="128">
        <v>0.3263888888888889</v>
      </c>
      <c r="G123" s="127">
        <v>43008</v>
      </c>
      <c r="H123" s="128">
        <v>0.53611111111111109</v>
      </c>
      <c r="I123" s="126">
        <v>748</v>
      </c>
      <c r="J123" s="126">
        <v>280</v>
      </c>
      <c r="K123" s="126">
        <v>822</v>
      </c>
      <c r="L123" s="126">
        <v>16</v>
      </c>
      <c r="M123" s="126">
        <v>374</v>
      </c>
      <c r="N123" s="126">
        <v>26.7</v>
      </c>
      <c r="O123" s="126">
        <v>3.7</v>
      </c>
      <c r="P123" s="126" t="s">
        <v>2522</v>
      </c>
      <c r="Q123" s="126">
        <v>31.5</v>
      </c>
      <c r="R123" s="126">
        <v>7.3</v>
      </c>
      <c r="S123" s="126"/>
      <c r="T123" s="126"/>
      <c r="U123" s="126"/>
      <c r="V123" s="126"/>
      <c r="W123" s="126" t="s">
        <v>3543</v>
      </c>
    </row>
    <row r="124" spans="1:23">
      <c r="A124" s="124">
        <v>122</v>
      </c>
      <c r="B124" s="189" t="s">
        <v>2314</v>
      </c>
      <c r="C124" s="189" t="s">
        <v>2342</v>
      </c>
      <c r="D124" s="125" t="s">
        <v>2218</v>
      </c>
      <c r="E124" s="127">
        <v>42939</v>
      </c>
      <c r="F124" s="126"/>
      <c r="G124" s="127">
        <v>43008</v>
      </c>
      <c r="H124" s="128">
        <v>0.54375000000000007</v>
      </c>
      <c r="I124" s="126">
        <v>749</v>
      </c>
      <c r="J124" s="168">
        <v>231</v>
      </c>
      <c r="K124" s="126">
        <v>792</v>
      </c>
      <c r="L124" s="126">
        <v>109</v>
      </c>
      <c r="M124" s="126">
        <v>388</v>
      </c>
      <c r="N124" s="126">
        <v>26.8</v>
      </c>
      <c r="O124" s="126">
        <v>3.8</v>
      </c>
      <c r="P124" s="126" t="s">
        <v>2522</v>
      </c>
      <c r="Q124" s="126">
        <v>30.3</v>
      </c>
      <c r="R124" s="126">
        <v>14.3</v>
      </c>
      <c r="S124" s="126" t="s">
        <v>2179</v>
      </c>
      <c r="T124" s="126" t="s">
        <v>2195</v>
      </c>
      <c r="U124" s="126"/>
      <c r="V124" s="126"/>
      <c r="W124" s="126"/>
    </row>
    <row r="125" spans="1:23">
      <c r="A125" s="124">
        <v>123</v>
      </c>
      <c r="B125" s="189" t="s">
        <v>2314</v>
      </c>
      <c r="C125" s="189" t="s">
        <v>2343</v>
      </c>
      <c r="D125" s="125" t="s">
        <v>2218</v>
      </c>
      <c r="E125" s="127">
        <v>42939</v>
      </c>
      <c r="F125" s="126"/>
      <c r="G125" s="127">
        <v>43008</v>
      </c>
      <c r="H125" s="128">
        <v>0.55138888888888882</v>
      </c>
      <c r="I125" s="126">
        <v>751</v>
      </c>
      <c r="J125" s="126">
        <v>292</v>
      </c>
      <c r="K125" s="132">
        <v>740</v>
      </c>
      <c r="L125" s="126">
        <v>344</v>
      </c>
      <c r="M125" s="126">
        <v>281</v>
      </c>
      <c r="N125" s="126">
        <v>25.9</v>
      </c>
      <c r="O125" s="126">
        <v>7.8</v>
      </c>
      <c r="P125" s="126" t="s">
        <v>2522</v>
      </c>
      <c r="Q125" s="126">
        <v>28.3</v>
      </c>
      <c r="R125" s="126">
        <v>13.6</v>
      </c>
      <c r="S125" s="126" t="s">
        <v>2187</v>
      </c>
      <c r="T125" s="126"/>
      <c r="U125" s="126"/>
      <c r="V125" s="126"/>
      <c r="W125" s="126"/>
    </row>
    <row r="126" spans="1:23">
      <c r="A126" s="124">
        <v>124</v>
      </c>
      <c r="B126" s="189" t="s">
        <v>2314</v>
      </c>
      <c r="C126" s="189" t="s">
        <v>2345</v>
      </c>
      <c r="D126" s="125" t="s">
        <v>2218</v>
      </c>
      <c r="E126" s="127">
        <v>42939</v>
      </c>
      <c r="F126" s="126"/>
      <c r="G126" s="127">
        <v>43008</v>
      </c>
      <c r="H126" s="128">
        <v>0.5493055555555556</v>
      </c>
      <c r="I126" s="126">
        <v>750</v>
      </c>
      <c r="J126" s="126">
        <v>116</v>
      </c>
      <c r="K126" s="126">
        <v>797</v>
      </c>
      <c r="L126" s="126">
        <v>221</v>
      </c>
      <c r="M126" s="126">
        <v>443</v>
      </c>
      <c r="N126" s="126">
        <v>28.1</v>
      </c>
      <c r="O126" s="126">
        <v>6.7</v>
      </c>
      <c r="P126" s="126" t="s">
        <v>2522</v>
      </c>
      <c r="Q126" s="126">
        <v>28</v>
      </c>
      <c r="R126" s="126">
        <v>11.6</v>
      </c>
      <c r="S126" s="126" t="s">
        <v>2206</v>
      </c>
      <c r="T126" s="126" t="s">
        <v>2206</v>
      </c>
      <c r="U126" s="126"/>
      <c r="V126" s="126"/>
      <c r="W126" s="126"/>
    </row>
    <row r="127" spans="1:23">
      <c r="A127" s="124">
        <v>125</v>
      </c>
      <c r="B127" s="189" t="s">
        <v>2314</v>
      </c>
      <c r="C127" s="189" t="s">
        <v>2346</v>
      </c>
      <c r="D127" s="125" t="s">
        <v>2218</v>
      </c>
      <c r="E127" s="127">
        <v>42939</v>
      </c>
      <c r="F127" s="126"/>
      <c r="G127" s="127">
        <v>43008</v>
      </c>
      <c r="H127" s="128">
        <v>0.54791666666666672</v>
      </c>
      <c r="I127" s="126">
        <v>752</v>
      </c>
      <c r="J127" s="126">
        <v>50</v>
      </c>
      <c r="K127" s="126">
        <v>795</v>
      </c>
      <c r="L127" s="126">
        <v>757</v>
      </c>
      <c r="M127" s="126">
        <v>180</v>
      </c>
      <c r="N127" s="126">
        <v>27.5</v>
      </c>
      <c r="O127" s="126">
        <v>4.2</v>
      </c>
      <c r="P127" s="126" t="s">
        <v>2522</v>
      </c>
      <c r="Q127" s="126">
        <v>28.6</v>
      </c>
      <c r="R127" s="126">
        <v>17.5</v>
      </c>
      <c r="S127" s="126"/>
      <c r="T127" s="126" t="s">
        <v>2238</v>
      </c>
      <c r="U127" s="126"/>
      <c r="V127" s="126"/>
      <c r="W127" s="126"/>
    </row>
    <row r="128" spans="1:23">
      <c r="A128" s="124">
        <v>126</v>
      </c>
      <c r="B128" s="189" t="s">
        <v>2314</v>
      </c>
      <c r="C128" s="189" t="s">
        <v>2347</v>
      </c>
      <c r="D128" s="125" t="s">
        <v>2218</v>
      </c>
      <c r="E128" s="127"/>
      <c r="F128" s="127"/>
      <c r="G128" s="127"/>
      <c r="H128" s="128"/>
      <c r="I128" s="126">
        <v>753</v>
      </c>
      <c r="J128" s="127"/>
      <c r="K128" s="127"/>
      <c r="L128" s="127"/>
      <c r="M128" s="127"/>
      <c r="N128" s="127"/>
      <c r="O128" s="127"/>
      <c r="P128" s="127"/>
      <c r="Q128" s="126"/>
      <c r="R128" s="126"/>
      <c r="S128" s="126"/>
      <c r="T128" s="126"/>
      <c r="U128" s="126"/>
      <c r="V128" s="126"/>
      <c r="W128" s="126"/>
    </row>
    <row r="129" spans="1:23">
      <c r="A129" s="124">
        <v>127</v>
      </c>
      <c r="B129" s="189" t="s">
        <v>2314</v>
      </c>
      <c r="C129" s="189" t="s">
        <v>2348</v>
      </c>
      <c r="D129" s="125" t="s">
        <v>2218</v>
      </c>
      <c r="E129" s="127">
        <v>42939</v>
      </c>
      <c r="F129" s="126"/>
      <c r="G129" s="127">
        <v>43008</v>
      </c>
      <c r="H129" s="128">
        <v>0.55277777777777781</v>
      </c>
      <c r="I129" s="126">
        <v>754</v>
      </c>
      <c r="J129" s="126">
        <v>318</v>
      </c>
      <c r="K129" s="126">
        <v>751</v>
      </c>
      <c r="L129" s="126">
        <v>96</v>
      </c>
      <c r="M129" s="126">
        <v>229</v>
      </c>
      <c r="N129" s="126">
        <v>27.5</v>
      </c>
      <c r="O129" s="126">
        <v>5.8</v>
      </c>
      <c r="P129" s="126" t="s">
        <v>2522</v>
      </c>
      <c r="Q129" s="126">
        <v>28.7</v>
      </c>
      <c r="R129" s="126">
        <v>13.6</v>
      </c>
      <c r="S129" s="126" t="s">
        <v>2187</v>
      </c>
      <c r="T129" s="126"/>
      <c r="U129" s="126" t="s">
        <v>2187</v>
      </c>
      <c r="V129" s="126"/>
      <c r="W129" s="126"/>
    </row>
    <row r="130" spans="1:23">
      <c r="A130" s="124">
        <v>128</v>
      </c>
      <c r="B130" s="189" t="s">
        <v>2314</v>
      </c>
      <c r="C130" s="189" t="s">
        <v>2349</v>
      </c>
      <c r="D130" s="125" t="s">
        <v>2218</v>
      </c>
      <c r="E130" s="127">
        <v>42939</v>
      </c>
      <c r="F130" s="126"/>
      <c r="G130" s="127">
        <v>43008</v>
      </c>
      <c r="H130" s="128">
        <v>0.54513888888888895</v>
      </c>
      <c r="I130" s="126">
        <v>755</v>
      </c>
      <c r="J130" s="126">
        <v>34</v>
      </c>
      <c r="K130" s="126">
        <v>819</v>
      </c>
      <c r="L130" s="126">
        <v>134</v>
      </c>
      <c r="M130" s="126">
        <v>272</v>
      </c>
      <c r="N130" s="126">
        <v>293</v>
      </c>
      <c r="O130" s="126">
        <v>3</v>
      </c>
      <c r="P130" s="126" t="s">
        <v>2522</v>
      </c>
      <c r="Q130" s="126">
        <v>30.5</v>
      </c>
      <c r="R130" s="126">
        <v>13.9</v>
      </c>
      <c r="S130" s="126"/>
      <c r="T130" s="126" t="s">
        <v>2238</v>
      </c>
      <c r="U130" s="126"/>
      <c r="V130" s="126"/>
      <c r="W130" s="126"/>
    </row>
    <row r="131" spans="1:23">
      <c r="A131" s="124">
        <v>129</v>
      </c>
      <c r="B131" s="189" t="s">
        <v>2314</v>
      </c>
      <c r="C131" s="189" t="s">
        <v>2350</v>
      </c>
      <c r="D131" s="125" t="s">
        <v>2227</v>
      </c>
      <c r="E131" s="127">
        <v>42939</v>
      </c>
      <c r="F131" s="128">
        <v>0.45833333333333331</v>
      </c>
      <c r="G131" s="127">
        <v>43008</v>
      </c>
      <c r="H131" s="128">
        <v>0.43402777777777773</v>
      </c>
      <c r="I131" s="126">
        <v>669</v>
      </c>
      <c r="J131" s="126">
        <v>80</v>
      </c>
      <c r="K131" s="126">
        <v>768</v>
      </c>
      <c r="L131" s="126">
        <v>671</v>
      </c>
      <c r="M131" s="126">
        <v>207</v>
      </c>
      <c r="N131" s="126">
        <v>30.5</v>
      </c>
      <c r="O131" s="126">
        <v>6.1</v>
      </c>
      <c r="P131" s="126" t="s">
        <v>2522</v>
      </c>
      <c r="Q131" s="126">
        <v>27.6</v>
      </c>
      <c r="R131" s="126">
        <v>17.5</v>
      </c>
      <c r="S131" s="126" t="s">
        <v>2195</v>
      </c>
      <c r="T131" s="126" t="s">
        <v>2195</v>
      </c>
      <c r="U131" s="126"/>
      <c r="V131" s="126"/>
      <c r="W131" s="126"/>
    </row>
    <row r="132" spans="1:23">
      <c r="A132" s="124">
        <v>130</v>
      </c>
      <c r="B132" s="189" t="s">
        <v>2314</v>
      </c>
      <c r="C132" s="189" t="s">
        <v>2351</v>
      </c>
      <c r="D132" s="125" t="s">
        <v>2227</v>
      </c>
      <c r="E132" s="127">
        <v>42939</v>
      </c>
      <c r="F132" s="128">
        <v>0.45833333333333331</v>
      </c>
      <c r="G132" s="127">
        <v>43008</v>
      </c>
      <c r="H132" s="128">
        <v>0.43541666666666662</v>
      </c>
      <c r="I132" s="126">
        <v>670</v>
      </c>
      <c r="J132" s="126">
        <v>64</v>
      </c>
      <c r="K132" s="126">
        <v>789</v>
      </c>
      <c r="L132" s="126">
        <v>400</v>
      </c>
      <c r="M132" s="126">
        <v>193</v>
      </c>
      <c r="N132" s="126">
        <v>29.8</v>
      </c>
      <c r="O132" s="126">
        <v>5.5</v>
      </c>
      <c r="P132" s="126" t="s">
        <v>2522</v>
      </c>
      <c r="Q132" s="126">
        <v>27.3</v>
      </c>
      <c r="R132" s="126">
        <v>12.4</v>
      </c>
      <c r="S132" s="126" t="s">
        <v>2319</v>
      </c>
      <c r="T132" s="126" t="s">
        <v>2195</v>
      </c>
      <c r="U132" s="126" t="s">
        <v>2187</v>
      </c>
      <c r="V132" s="126"/>
      <c r="W132" s="126"/>
    </row>
    <row r="133" spans="1:23">
      <c r="A133" s="124">
        <v>131</v>
      </c>
      <c r="B133" s="189" t="s">
        <v>2314</v>
      </c>
      <c r="C133" s="189" t="s">
        <v>2352</v>
      </c>
      <c r="D133" s="125" t="s">
        <v>2227</v>
      </c>
      <c r="E133" s="127">
        <v>42939</v>
      </c>
      <c r="F133" s="128">
        <v>0.46180555555555558</v>
      </c>
      <c r="G133" s="127">
        <v>43008</v>
      </c>
      <c r="H133" s="128">
        <v>0.4375</v>
      </c>
      <c r="I133" s="126">
        <v>672</v>
      </c>
      <c r="J133" s="126">
        <v>118</v>
      </c>
      <c r="K133" s="126">
        <v>586</v>
      </c>
      <c r="L133" s="126">
        <v>48</v>
      </c>
      <c r="M133" s="126">
        <v>188</v>
      </c>
      <c r="N133" s="126">
        <v>29</v>
      </c>
      <c r="O133" s="126">
        <v>5.5</v>
      </c>
      <c r="P133" s="126" t="s">
        <v>2522</v>
      </c>
      <c r="Q133" s="126">
        <v>28.2</v>
      </c>
      <c r="R133" s="126">
        <v>12.4</v>
      </c>
      <c r="S133" s="126" t="s">
        <v>2319</v>
      </c>
      <c r="T133" s="126" t="s">
        <v>2238</v>
      </c>
      <c r="U133" s="126" t="s">
        <v>2187</v>
      </c>
      <c r="V133" s="126" t="s">
        <v>2187</v>
      </c>
      <c r="W133" s="126"/>
    </row>
    <row r="134" spans="1:23">
      <c r="A134" s="124">
        <v>132</v>
      </c>
      <c r="B134" s="189" t="s">
        <v>2314</v>
      </c>
      <c r="C134" s="189" t="s">
        <v>2353</v>
      </c>
      <c r="D134" s="125" t="s">
        <v>2227</v>
      </c>
      <c r="E134" s="127"/>
      <c r="F134" s="127"/>
      <c r="G134" s="127"/>
      <c r="H134" s="128"/>
      <c r="I134" s="126">
        <v>1077</v>
      </c>
      <c r="J134" s="127"/>
      <c r="K134" s="127"/>
      <c r="L134" s="127"/>
      <c r="M134" s="127"/>
      <c r="N134" s="127"/>
      <c r="O134" s="127"/>
      <c r="P134" s="127"/>
      <c r="Q134" s="126"/>
      <c r="R134" s="126"/>
      <c r="S134" s="126"/>
      <c r="T134" s="126"/>
      <c r="U134" s="126"/>
      <c r="V134" s="126"/>
      <c r="W134" s="126"/>
    </row>
    <row r="135" spans="1:23">
      <c r="A135" s="124">
        <v>133</v>
      </c>
      <c r="B135" s="189" t="s">
        <v>2314</v>
      </c>
      <c r="C135" s="189" t="s">
        <v>2354</v>
      </c>
      <c r="D135" s="125" t="s">
        <v>2227</v>
      </c>
      <c r="E135" s="127">
        <v>42939</v>
      </c>
      <c r="F135" s="128">
        <v>0.46527777777777773</v>
      </c>
      <c r="G135" s="127">
        <v>43008</v>
      </c>
      <c r="H135" s="128">
        <v>0.42569444444444443</v>
      </c>
      <c r="I135" s="126">
        <v>674</v>
      </c>
      <c r="J135" s="126">
        <v>270</v>
      </c>
      <c r="K135" s="126">
        <v>817</v>
      </c>
      <c r="L135" s="126">
        <v>210</v>
      </c>
      <c r="M135" s="126">
        <v>683</v>
      </c>
      <c r="N135" s="126">
        <v>33.700000000000003</v>
      </c>
      <c r="O135" s="126">
        <v>5.9</v>
      </c>
      <c r="P135" s="126" t="s">
        <v>2522</v>
      </c>
      <c r="Q135" s="126">
        <v>28.9</v>
      </c>
      <c r="R135" s="126">
        <v>11.6</v>
      </c>
      <c r="S135" s="126" t="s">
        <v>2319</v>
      </c>
      <c r="T135" s="126" t="s">
        <v>2319</v>
      </c>
      <c r="U135" s="126" t="s">
        <v>2187</v>
      </c>
      <c r="V135" s="126"/>
      <c r="W135" s="126" t="s">
        <v>3557</v>
      </c>
    </row>
    <row r="136" spans="1:23">
      <c r="A136" s="124">
        <v>134</v>
      </c>
      <c r="B136" s="189" t="s">
        <v>2314</v>
      </c>
      <c r="C136" s="189" t="s">
        <v>2355</v>
      </c>
      <c r="D136" s="125" t="s">
        <v>2227</v>
      </c>
      <c r="E136" s="127">
        <v>42939</v>
      </c>
      <c r="F136" s="128">
        <v>0.46527777777777773</v>
      </c>
      <c r="G136" s="127">
        <v>43008</v>
      </c>
      <c r="H136" s="128">
        <v>0.4291666666666667</v>
      </c>
      <c r="I136" s="126">
        <v>675</v>
      </c>
      <c r="J136" s="126">
        <v>316</v>
      </c>
      <c r="K136" s="126">
        <v>837</v>
      </c>
      <c r="L136" s="126">
        <v>40</v>
      </c>
      <c r="M136" s="126">
        <v>649</v>
      </c>
      <c r="N136" s="126">
        <v>29.8</v>
      </c>
      <c r="O136" s="126">
        <v>5.5</v>
      </c>
      <c r="P136" s="126" t="s">
        <v>2522</v>
      </c>
      <c r="Q136" s="126">
        <v>28.6</v>
      </c>
      <c r="R136" s="126">
        <v>7.8</v>
      </c>
      <c r="S136" s="126" t="s">
        <v>2187</v>
      </c>
      <c r="T136" s="126" t="s">
        <v>2319</v>
      </c>
      <c r="U136" s="126" t="s">
        <v>2187</v>
      </c>
      <c r="V136" s="126" t="s">
        <v>2187</v>
      </c>
      <c r="W136" s="126"/>
    </row>
    <row r="137" spans="1:23">
      <c r="A137" s="124">
        <v>135</v>
      </c>
      <c r="B137" s="189" t="s">
        <v>2314</v>
      </c>
      <c r="C137" s="189" t="s">
        <v>2356</v>
      </c>
      <c r="D137" s="125" t="s">
        <v>2227</v>
      </c>
      <c r="E137" s="127">
        <v>42939</v>
      </c>
      <c r="F137" s="128">
        <v>0.45833333333333331</v>
      </c>
      <c r="G137" s="127">
        <v>43008</v>
      </c>
      <c r="H137" s="128">
        <v>0.43333333333333335</v>
      </c>
      <c r="I137" s="126">
        <v>677</v>
      </c>
      <c r="J137" s="126">
        <v>77</v>
      </c>
      <c r="K137" s="126">
        <v>756</v>
      </c>
      <c r="L137" s="126">
        <v>517</v>
      </c>
      <c r="M137" s="126">
        <v>223</v>
      </c>
      <c r="N137" s="126">
        <v>34.4</v>
      </c>
      <c r="O137" s="126">
        <v>5.3</v>
      </c>
      <c r="P137" s="126" t="s">
        <v>2522</v>
      </c>
      <c r="Q137" s="126">
        <v>28.3</v>
      </c>
      <c r="R137" s="126">
        <v>11.8</v>
      </c>
      <c r="S137" s="126" t="s">
        <v>2195</v>
      </c>
      <c r="T137" s="126" t="s">
        <v>2195</v>
      </c>
      <c r="U137" s="126"/>
      <c r="V137" s="126"/>
      <c r="W137" s="126"/>
    </row>
    <row r="138" spans="1:23">
      <c r="A138" s="124">
        <v>136</v>
      </c>
      <c r="B138" s="189" t="s">
        <v>2314</v>
      </c>
      <c r="C138" s="189" t="s">
        <v>2357</v>
      </c>
      <c r="D138" s="125" t="s">
        <v>2227</v>
      </c>
      <c r="E138" s="127">
        <v>42939</v>
      </c>
      <c r="F138" s="128">
        <v>0.46527777777777773</v>
      </c>
      <c r="G138" s="127">
        <v>43008</v>
      </c>
      <c r="H138" s="128">
        <v>0.43194444444444446</v>
      </c>
      <c r="I138" s="126">
        <v>678</v>
      </c>
      <c r="J138" s="126">
        <v>332</v>
      </c>
      <c r="K138" s="126">
        <v>184</v>
      </c>
      <c r="L138" s="126">
        <v>67</v>
      </c>
      <c r="M138" s="126">
        <v>214</v>
      </c>
      <c r="N138" s="126">
        <v>30.7</v>
      </c>
      <c r="O138" s="126">
        <v>5.3</v>
      </c>
      <c r="P138" s="126" t="s">
        <v>2522</v>
      </c>
      <c r="Q138" s="126">
        <v>29.1</v>
      </c>
      <c r="R138" s="126">
        <v>6.5</v>
      </c>
      <c r="S138" s="126" t="s">
        <v>2319</v>
      </c>
      <c r="T138" s="126"/>
      <c r="U138" s="126" t="s">
        <v>2187</v>
      </c>
      <c r="V138" s="126"/>
      <c r="W138" s="126"/>
    </row>
    <row r="139" spans="1:23">
      <c r="A139" s="124">
        <v>137</v>
      </c>
      <c r="B139" s="189" t="s">
        <v>2314</v>
      </c>
      <c r="C139" s="189" t="s">
        <v>2358</v>
      </c>
      <c r="D139" s="125" t="s">
        <v>2244</v>
      </c>
      <c r="E139" s="127">
        <v>42939</v>
      </c>
      <c r="F139" s="128">
        <v>0.3611111111111111</v>
      </c>
      <c r="G139" s="127">
        <v>43008</v>
      </c>
      <c r="H139" s="128">
        <v>0.48888888888888887</v>
      </c>
      <c r="I139" s="126">
        <v>681</v>
      </c>
      <c r="J139" s="126">
        <v>30</v>
      </c>
      <c r="K139" s="126">
        <v>746</v>
      </c>
      <c r="L139" s="126">
        <v>335</v>
      </c>
      <c r="M139" s="126">
        <v>628</v>
      </c>
      <c r="N139" s="126">
        <v>26.5</v>
      </c>
      <c r="O139" s="126">
        <v>5.7</v>
      </c>
      <c r="P139" s="126" t="s">
        <v>2522</v>
      </c>
      <c r="Q139" s="126">
        <v>28.6</v>
      </c>
      <c r="R139" s="126">
        <v>12.1</v>
      </c>
      <c r="S139" s="126" t="s">
        <v>2179</v>
      </c>
      <c r="T139" s="126" t="s">
        <v>2195</v>
      </c>
      <c r="U139" s="126"/>
      <c r="V139" s="126"/>
      <c r="W139" s="126"/>
    </row>
    <row r="140" spans="1:23">
      <c r="A140" s="124">
        <v>138</v>
      </c>
      <c r="B140" s="189" t="s">
        <v>2314</v>
      </c>
      <c r="C140" s="189" t="s">
        <v>2359</v>
      </c>
      <c r="D140" s="125" t="s">
        <v>2244</v>
      </c>
      <c r="E140" s="127">
        <v>42939</v>
      </c>
      <c r="F140" s="128">
        <v>0.3611111111111111</v>
      </c>
      <c r="G140" s="127">
        <v>43008</v>
      </c>
      <c r="H140" s="128">
        <v>0.5</v>
      </c>
      <c r="I140" s="126">
        <v>682</v>
      </c>
      <c r="J140" s="126">
        <v>213</v>
      </c>
      <c r="K140" s="126">
        <v>821</v>
      </c>
      <c r="L140" s="126">
        <v>484</v>
      </c>
      <c r="M140" s="126">
        <v>198</v>
      </c>
      <c r="N140" s="126">
        <v>28.7</v>
      </c>
      <c r="O140" s="126">
        <v>5</v>
      </c>
      <c r="P140" s="126" t="s">
        <v>2522</v>
      </c>
      <c r="Q140" s="126">
        <v>28.9</v>
      </c>
      <c r="R140" s="126">
        <v>9.1</v>
      </c>
      <c r="S140" s="126" t="s">
        <v>2195</v>
      </c>
      <c r="T140" s="126" t="s">
        <v>2195</v>
      </c>
      <c r="U140" s="126"/>
      <c r="V140" s="126"/>
      <c r="W140" s="126"/>
    </row>
    <row r="141" spans="1:23">
      <c r="A141" s="124">
        <v>139</v>
      </c>
      <c r="B141" s="189" t="s">
        <v>2314</v>
      </c>
      <c r="C141" s="189" t="s">
        <v>2360</v>
      </c>
      <c r="D141" s="125" t="s">
        <v>2244</v>
      </c>
      <c r="E141" s="127">
        <v>42939</v>
      </c>
      <c r="F141" s="128">
        <v>0.3611111111111111</v>
      </c>
      <c r="G141" s="127">
        <v>43008</v>
      </c>
      <c r="H141" s="128">
        <v>0.50347222222222221</v>
      </c>
      <c r="I141" s="126">
        <v>683</v>
      </c>
      <c r="J141" s="132">
        <v>250</v>
      </c>
      <c r="K141" s="126">
        <v>813</v>
      </c>
      <c r="L141" s="126">
        <v>868</v>
      </c>
      <c r="M141" s="126">
        <v>706</v>
      </c>
      <c r="N141" s="126">
        <v>27.3</v>
      </c>
      <c r="O141" s="126">
        <v>5.3</v>
      </c>
      <c r="P141" s="126" t="s">
        <v>2522</v>
      </c>
      <c r="Q141" s="126">
        <v>29</v>
      </c>
      <c r="R141" s="126">
        <v>17.100000000000001</v>
      </c>
      <c r="S141" s="126" t="s">
        <v>2195</v>
      </c>
      <c r="T141" s="126" t="s">
        <v>2195</v>
      </c>
      <c r="U141" s="126"/>
      <c r="V141" s="126"/>
      <c r="W141" s="126"/>
    </row>
    <row r="142" spans="1:23">
      <c r="A142" s="124">
        <v>140</v>
      </c>
      <c r="B142" s="189" t="s">
        <v>2314</v>
      </c>
      <c r="C142" s="189" t="s">
        <v>2362</v>
      </c>
      <c r="D142" s="125" t="s">
        <v>2244</v>
      </c>
      <c r="E142" s="127">
        <v>42939</v>
      </c>
      <c r="F142" s="128">
        <v>0.36458333333333331</v>
      </c>
      <c r="G142" s="127">
        <v>43008</v>
      </c>
      <c r="H142" s="128">
        <v>0.49305555555555558</v>
      </c>
      <c r="I142" s="126">
        <v>684</v>
      </c>
      <c r="J142" s="126">
        <v>401</v>
      </c>
      <c r="K142" s="126">
        <v>729</v>
      </c>
      <c r="L142" s="126">
        <v>792</v>
      </c>
      <c r="M142" s="126">
        <v>710</v>
      </c>
      <c r="N142" s="126">
        <v>25.4</v>
      </c>
      <c r="O142" s="126">
        <v>5.3</v>
      </c>
      <c r="P142" s="126" t="s">
        <v>2522</v>
      </c>
      <c r="Q142" s="126">
        <v>30.6</v>
      </c>
      <c r="R142" s="126">
        <v>9.3000000000000007</v>
      </c>
      <c r="S142" s="126" t="s">
        <v>2187</v>
      </c>
      <c r="T142" s="126" t="s">
        <v>2195</v>
      </c>
      <c r="U142" s="126"/>
      <c r="V142" s="126"/>
      <c r="W142" s="126" t="s">
        <v>3563</v>
      </c>
    </row>
    <row r="143" spans="1:23">
      <c r="A143" s="124">
        <v>141</v>
      </c>
      <c r="B143" s="189" t="s">
        <v>2314</v>
      </c>
      <c r="C143" s="189" t="s">
        <v>2363</v>
      </c>
      <c r="D143" s="125" t="s">
        <v>2244</v>
      </c>
      <c r="E143" s="127"/>
      <c r="F143" s="127"/>
      <c r="G143" s="127"/>
      <c r="H143" s="128"/>
      <c r="I143" s="126">
        <v>685</v>
      </c>
      <c r="J143" s="127"/>
      <c r="K143" s="127"/>
      <c r="L143" s="127"/>
      <c r="M143" s="127"/>
      <c r="N143" s="127"/>
      <c r="O143" s="127"/>
      <c r="P143" s="127"/>
      <c r="Q143" s="126"/>
      <c r="R143" s="126"/>
      <c r="S143" s="126"/>
      <c r="T143" s="126"/>
      <c r="U143" s="126"/>
      <c r="V143" s="126"/>
      <c r="W143" s="126"/>
    </row>
    <row r="144" spans="1:23">
      <c r="A144" s="124">
        <v>142</v>
      </c>
      <c r="B144" s="189" t="s">
        <v>2314</v>
      </c>
      <c r="C144" s="189" t="s">
        <v>2364</v>
      </c>
      <c r="D144" s="125" t="s">
        <v>2244</v>
      </c>
      <c r="E144" s="127">
        <v>42939</v>
      </c>
      <c r="F144" s="128">
        <v>0.38194444444444442</v>
      </c>
      <c r="G144" s="127">
        <v>43008</v>
      </c>
      <c r="H144" s="128">
        <v>0.48472222222222222</v>
      </c>
      <c r="I144" s="126">
        <v>686</v>
      </c>
      <c r="J144" s="126">
        <v>87</v>
      </c>
      <c r="K144" s="126">
        <v>834</v>
      </c>
      <c r="L144" s="126">
        <v>711</v>
      </c>
      <c r="M144" s="126">
        <v>626</v>
      </c>
      <c r="N144" s="126">
        <v>27</v>
      </c>
      <c r="O144" s="126">
        <v>6.2</v>
      </c>
      <c r="P144" s="126" t="s">
        <v>2522</v>
      </c>
      <c r="Q144" s="126">
        <v>29.8</v>
      </c>
      <c r="R144" s="126">
        <v>10.7</v>
      </c>
      <c r="S144" s="126" t="s">
        <v>3564</v>
      </c>
      <c r="T144" s="126"/>
      <c r="U144" s="126" t="s">
        <v>2187</v>
      </c>
      <c r="V144" s="126"/>
      <c r="W144" s="126" t="s">
        <v>3557</v>
      </c>
    </row>
    <row r="145" spans="1:23">
      <c r="A145" s="124">
        <v>143</v>
      </c>
      <c r="B145" s="189" t="s">
        <v>2314</v>
      </c>
      <c r="C145" s="189" t="s">
        <v>2365</v>
      </c>
      <c r="D145" s="125" t="s">
        <v>2244</v>
      </c>
      <c r="E145" s="127">
        <v>42939</v>
      </c>
      <c r="F145" s="128">
        <v>0.38541666666666669</v>
      </c>
      <c r="G145" s="127">
        <v>43008</v>
      </c>
      <c r="H145" s="128">
        <v>0.49722222222222223</v>
      </c>
      <c r="I145" s="126">
        <v>687</v>
      </c>
      <c r="J145" s="126">
        <v>501</v>
      </c>
      <c r="K145" s="126">
        <v>774</v>
      </c>
      <c r="L145" s="126">
        <v>205</v>
      </c>
      <c r="M145" s="126">
        <v>195</v>
      </c>
      <c r="N145" s="126">
        <v>27.2</v>
      </c>
      <c r="O145" s="126">
        <v>6.3</v>
      </c>
      <c r="P145" s="126" t="s">
        <v>2522</v>
      </c>
      <c r="Q145" s="126">
        <v>28.8</v>
      </c>
      <c r="R145" s="126">
        <v>18.7</v>
      </c>
      <c r="S145" s="126"/>
      <c r="T145" s="126"/>
      <c r="U145" s="126" t="s">
        <v>2187</v>
      </c>
      <c r="V145" s="126"/>
      <c r="W145" s="126"/>
    </row>
    <row r="146" spans="1:23">
      <c r="A146" s="124">
        <v>144</v>
      </c>
      <c r="B146" s="189" t="s">
        <v>2314</v>
      </c>
      <c r="C146" s="189" t="s">
        <v>2366</v>
      </c>
      <c r="D146" s="125" t="s">
        <v>2244</v>
      </c>
      <c r="E146" s="127">
        <v>42939</v>
      </c>
      <c r="F146" s="128">
        <v>0.38541666666666669</v>
      </c>
      <c r="G146" s="127">
        <v>43008</v>
      </c>
      <c r="H146" s="128">
        <v>0.49513888888888885</v>
      </c>
      <c r="I146" s="126">
        <v>688</v>
      </c>
      <c r="J146" s="126">
        <v>141</v>
      </c>
      <c r="K146" s="126">
        <v>779</v>
      </c>
      <c r="L146" s="126">
        <v>384</v>
      </c>
      <c r="M146" s="126">
        <v>295</v>
      </c>
      <c r="N146" s="126">
        <v>27.8</v>
      </c>
      <c r="O146" s="126">
        <v>2.9</v>
      </c>
      <c r="P146" s="126" t="s">
        <v>2522</v>
      </c>
      <c r="Q146" s="126">
        <v>30.5</v>
      </c>
      <c r="R146" s="126">
        <v>16</v>
      </c>
      <c r="S146" s="126" t="s">
        <v>2179</v>
      </c>
      <c r="T146" s="126" t="s">
        <v>2195</v>
      </c>
      <c r="U146" s="126"/>
      <c r="V146" s="126"/>
      <c r="W146" s="126" t="s">
        <v>3566</v>
      </c>
    </row>
    <row r="147" spans="1:23">
      <c r="A147" s="124">
        <v>145</v>
      </c>
      <c r="B147" s="189" t="s">
        <v>2314</v>
      </c>
      <c r="C147" s="189" t="s">
        <v>2367</v>
      </c>
      <c r="D147" s="125" t="s">
        <v>2256</v>
      </c>
      <c r="E147" s="127">
        <v>42939</v>
      </c>
      <c r="F147" s="128">
        <v>0.62847222222222221</v>
      </c>
      <c r="G147" s="127">
        <v>43010</v>
      </c>
      <c r="H147" s="128">
        <v>0.40763888888888888</v>
      </c>
      <c r="I147" s="126">
        <v>698</v>
      </c>
      <c r="J147" s="126">
        <v>131</v>
      </c>
      <c r="K147" s="126">
        <v>728</v>
      </c>
      <c r="L147" s="132">
        <v>72</v>
      </c>
      <c r="M147" s="126">
        <v>609</v>
      </c>
      <c r="N147" s="126">
        <v>31.2</v>
      </c>
      <c r="O147" s="126">
        <v>5.6</v>
      </c>
      <c r="P147" s="126" t="s">
        <v>2522</v>
      </c>
      <c r="Q147" s="126">
        <v>28.8</v>
      </c>
      <c r="R147" s="126">
        <v>7.1</v>
      </c>
      <c r="S147" s="126"/>
      <c r="T147" s="126"/>
      <c r="U147" s="126"/>
      <c r="V147" s="126"/>
      <c r="W147" s="126"/>
    </row>
    <row r="148" spans="1:23">
      <c r="A148" s="124">
        <v>146</v>
      </c>
      <c r="B148" s="189" t="s">
        <v>2314</v>
      </c>
      <c r="C148" s="189" t="s">
        <v>2368</v>
      </c>
      <c r="D148" s="125" t="s">
        <v>2256</v>
      </c>
      <c r="E148" s="127">
        <v>42939</v>
      </c>
      <c r="F148" s="128">
        <v>0.63194444444444442</v>
      </c>
      <c r="G148" s="127">
        <v>43010</v>
      </c>
      <c r="H148" s="128">
        <v>0.40416666666666662</v>
      </c>
      <c r="I148" s="126">
        <v>699</v>
      </c>
      <c r="J148" s="126">
        <v>465</v>
      </c>
      <c r="K148" s="126">
        <v>13</v>
      </c>
      <c r="L148" s="126">
        <v>336</v>
      </c>
      <c r="M148" s="126">
        <v>292</v>
      </c>
      <c r="N148" s="126">
        <v>34.1</v>
      </c>
      <c r="O148" s="126">
        <v>2.6</v>
      </c>
      <c r="P148" s="126" t="s">
        <v>2522</v>
      </c>
      <c r="Q148" s="126">
        <v>27.9</v>
      </c>
      <c r="R148" s="126">
        <v>9.6</v>
      </c>
      <c r="S148" s="126"/>
      <c r="T148" s="126" t="s">
        <v>2179</v>
      </c>
      <c r="U148" s="126"/>
      <c r="V148" s="126"/>
      <c r="W148" s="126" t="s">
        <v>3567</v>
      </c>
    </row>
    <row r="149" spans="1:23">
      <c r="A149" s="124">
        <v>147</v>
      </c>
      <c r="B149" s="189" t="s">
        <v>2314</v>
      </c>
      <c r="C149" s="189" t="s">
        <v>2369</v>
      </c>
      <c r="D149" s="125" t="s">
        <v>2256</v>
      </c>
      <c r="E149" s="127">
        <v>42939</v>
      </c>
      <c r="F149" s="128">
        <v>0.625</v>
      </c>
      <c r="G149" s="127">
        <v>43010</v>
      </c>
      <c r="H149" s="128">
        <v>0.40902777777777777</v>
      </c>
      <c r="I149" s="126">
        <v>700</v>
      </c>
      <c r="J149" s="126">
        <v>15</v>
      </c>
      <c r="K149" s="126">
        <v>832</v>
      </c>
      <c r="L149" s="126">
        <v>303</v>
      </c>
      <c r="M149" s="126">
        <v>243</v>
      </c>
      <c r="N149" s="126">
        <v>32.200000000000003</v>
      </c>
      <c r="O149" s="126">
        <v>5</v>
      </c>
      <c r="P149" s="126" t="s">
        <v>2522</v>
      </c>
      <c r="Q149" s="126">
        <v>27.6</v>
      </c>
      <c r="R149" s="126">
        <v>6.2</v>
      </c>
      <c r="S149" s="126"/>
      <c r="T149" s="126" t="s">
        <v>2179</v>
      </c>
      <c r="U149" s="126"/>
      <c r="V149" s="126"/>
      <c r="W149" s="126"/>
    </row>
    <row r="150" spans="1:23">
      <c r="A150" s="124">
        <v>148</v>
      </c>
      <c r="B150" s="189" t="s">
        <v>2314</v>
      </c>
      <c r="C150" s="189" t="s">
        <v>2370</v>
      </c>
      <c r="D150" s="125" t="s">
        <v>2256</v>
      </c>
      <c r="E150" s="127">
        <v>42939</v>
      </c>
      <c r="F150" s="128">
        <v>0.62847222222222221</v>
      </c>
      <c r="G150" s="127">
        <v>43010</v>
      </c>
      <c r="H150" s="128">
        <v>0.40972222222222227</v>
      </c>
      <c r="I150" s="126">
        <v>701</v>
      </c>
      <c r="J150" s="126">
        <v>290</v>
      </c>
      <c r="K150" s="126">
        <v>823</v>
      </c>
      <c r="L150" s="126">
        <v>161</v>
      </c>
      <c r="M150" s="126">
        <v>422</v>
      </c>
      <c r="N150" s="126">
        <v>34.200000000000003</v>
      </c>
      <c r="O150" s="126">
        <v>4.5999999999999996</v>
      </c>
      <c r="P150" s="126" t="s">
        <v>2522</v>
      </c>
      <c r="Q150" s="126">
        <v>29</v>
      </c>
      <c r="R150" s="126">
        <v>8.4</v>
      </c>
      <c r="S150" s="126"/>
      <c r="T150" s="126" t="s">
        <v>2195</v>
      </c>
      <c r="U150" s="126" t="s">
        <v>2319</v>
      </c>
      <c r="V150" s="126"/>
      <c r="W150" s="126"/>
    </row>
    <row r="151" spans="1:23">
      <c r="A151" s="124">
        <v>149</v>
      </c>
      <c r="B151" s="189" t="s">
        <v>2314</v>
      </c>
      <c r="C151" s="189" t="s">
        <v>2371</v>
      </c>
      <c r="D151" s="125" t="s">
        <v>2256</v>
      </c>
      <c r="E151" s="127">
        <v>42939</v>
      </c>
      <c r="F151" s="128">
        <v>0.62847222222222221</v>
      </c>
      <c r="G151" s="127">
        <v>43010</v>
      </c>
      <c r="H151" s="128">
        <v>0.41111111111111115</v>
      </c>
      <c r="I151" s="126">
        <v>702</v>
      </c>
      <c r="J151" s="132">
        <v>194</v>
      </c>
      <c r="K151" s="126">
        <v>703</v>
      </c>
      <c r="L151" s="126">
        <v>464</v>
      </c>
      <c r="M151" s="126">
        <v>664</v>
      </c>
      <c r="N151" s="126">
        <v>34.299999999999997</v>
      </c>
      <c r="O151" s="126">
        <v>5.2</v>
      </c>
      <c r="P151" s="126" t="s">
        <v>2522</v>
      </c>
      <c r="Q151" s="126">
        <v>27.7</v>
      </c>
      <c r="R151" s="126">
        <v>7.4</v>
      </c>
      <c r="S151" s="126"/>
      <c r="T151" s="126"/>
      <c r="U151" s="126"/>
      <c r="V151" s="126"/>
      <c r="W151" s="126"/>
    </row>
    <row r="152" spans="1:23">
      <c r="A152" s="124">
        <v>150</v>
      </c>
      <c r="B152" s="189" t="s">
        <v>2314</v>
      </c>
      <c r="C152" s="189" t="s">
        <v>2372</v>
      </c>
      <c r="D152" s="125" t="s">
        <v>2256</v>
      </c>
      <c r="E152" s="127">
        <v>42939</v>
      </c>
      <c r="F152" s="128">
        <v>0.63194444444444442</v>
      </c>
      <c r="G152" s="127">
        <v>43010</v>
      </c>
      <c r="H152" s="128">
        <v>0.40208333333333335</v>
      </c>
      <c r="I152" s="126">
        <v>703</v>
      </c>
      <c r="J152" s="126">
        <v>272</v>
      </c>
      <c r="K152" s="126">
        <v>668</v>
      </c>
      <c r="L152" s="126">
        <v>843</v>
      </c>
      <c r="M152" s="126">
        <v>316</v>
      </c>
      <c r="N152" s="126">
        <v>34.1</v>
      </c>
      <c r="O152" s="126">
        <v>4.3</v>
      </c>
      <c r="P152" s="126" t="s">
        <v>2522</v>
      </c>
      <c r="Q152" s="126">
        <v>27.5</v>
      </c>
      <c r="R152" s="126">
        <v>8.1</v>
      </c>
      <c r="S152" s="126" t="s">
        <v>2179</v>
      </c>
      <c r="T152" s="126" t="s">
        <v>2179</v>
      </c>
      <c r="U152" s="126"/>
      <c r="V152" s="126"/>
      <c r="W152" s="126" t="s">
        <v>3557</v>
      </c>
    </row>
    <row r="153" spans="1:23">
      <c r="A153" s="124">
        <v>151</v>
      </c>
      <c r="B153" s="189" t="s">
        <v>2314</v>
      </c>
      <c r="C153" s="189" t="s">
        <v>2373</v>
      </c>
      <c r="D153" s="125" t="s">
        <v>2256</v>
      </c>
      <c r="E153" s="126"/>
      <c r="F153" s="126"/>
      <c r="G153" s="126"/>
      <c r="H153" s="126"/>
      <c r="I153" s="126">
        <v>704</v>
      </c>
      <c r="J153" s="126"/>
      <c r="K153" s="126"/>
      <c r="L153" s="126"/>
      <c r="M153" s="126"/>
      <c r="N153" s="126"/>
      <c r="O153" s="126"/>
      <c r="P153" s="126"/>
      <c r="Q153" s="126"/>
      <c r="R153" s="126"/>
      <c r="S153" s="126"/>
      <c r="T153" s="126"/>
      <c r="U153" s="126"/>
      <c r="V153" s="126"/>
      <c r="W153" s="126"/>
    </row>
    <row r="154" spans="1:23">
      <c r="A154" s="124">
        <v>152</v>
      </c>
      <c r="B154" s="189" t="s">
        <v>2314</v>
      </c>
      <c r="C154" s="189" t="s">
        <v>2374</v>
      </c>
      <c r="D154" s="125" t="s">
        <v>2256</v>
      </c>
      <c r="E154" s="127">
        <v>42939</v>
      </c>
      <c r="F154" s="128">
        <v>0.63194444444444442</v>
      </c>
      <c r="G154" s="127">
        <v>43010</v>
      </c>
      <c r="H154" s="128">
        <v>0.4145833333333333</v>
      </c>
      <c r="I154" s="126">
        <v>705</v>
      </c>
      <c r="J154" s="126">
        <v>198</v>
      </c>
      <c r="K154" s="126">
        <v>788</v>
      </c>
      <c r="L154" s="126">
        <v>617</v>
      </c>
      <c r="M154" s="126">
        <v>635</v>
      </c>
      <c r="N154" s="126">
        <v>30.9</v>
      </c>
      <c r="O154" s="126">
        <v>6.4</v>
      </c>
      <c r="P154" s="126" t="s">
        <v>2522</v>
      </c>
      <c r="Q154" s="126">
        <v>26</v>
      </c>
      <c r="R154" s="126">
        <v>6.4</v>
      </c>
      <c r="S154" s="126" t="s">
        <v>2195</v>
      </c>
      <c r="T154" s="126" t="s">
        <v>2179</v>
      </c>
      <c r="U154" s="126"/>
      <c r="V154" s="126"/>
      <c r="W154" s="126" t="s">
        <v>3568</v>
      </c>
    </row>
    <row r="155" spans="1:23">
      <c r="A155" s="124">
        <v>153</v>
      </c>
      <c r="B155" s="189" t="s">
        <v>2314</v>
      </c>
      <c r="C155" s="189" t="s">
        <v>2376</v>
      </c>
      <c r="D155" s="125" t="s">
        <v>2265</v>
      </c>
      <c r="E155" s="127">
        <v>42939</v>
      </c>
      <c r="F155" s="128">
        <v>0.61111111111111105</v>
      </c>
      <c r="G155" s="127">
        <v>43010</v>
      </c>
      <c r="H155" s="128">
        <v>0.42777777777777781</v>
      </c>
      <c r="I155" s="126">
        <v>710</v>
      </c>
      <c r="J155" s="126">
        <v>197</v>
      </c>
      <c r="K155" s="126">
        <v>735</v>
      </c>
      <c r="L155" s="126">
        <v>19</v>
      </c>
      <c r="M155" s="126">
        <v>651</v>
      </c>
      <c r="N155" s="126">
        <v>35.5</v>
      </c>
      <c r="O155" s="126">
        <v>4.9000000000000004</v>
      </c>
      <c r="P155" s="126" t="s">
        <v>2522</v>
      </c>
      <c r="Q155" s="126">
        <v>27.8</v>
      </c>
      <c r="R155" s="126">
        <v>6.4</v>
      </c>
      <c r="S155" s="126" t="s">
        <v>2195</v>
      </c>
      <c r="T155" s="126" t="s">
        <v>2195</v>
      </c>
      <c r="U155" s="126"/>
      <c r="V155" s="126"/>
      <c r="W155" s="126"/>
    </row>
    <row r="156" spans="1:23">
      <c r="A156" s="124">
        <v>154</v>
      </c>
      <c r="B156" s="189" t="s">
        <v>2314</v>
      </c>
      <c r="C156" s="189" t="s">
        <v>2377</v>
      </c>
      <c r="D156" s="125" t="s">
        <v>2265</v>
      </c>
      <c r="E156" s="127">
        <v>42939</v>
      </c>
      <c r="F156" s="128">
        <v>0.61111111111111105</v>
      </c>
      <c r="G156" s="127">
        <v>43010</v>
      </c>
      <c r="H156" s="128">
        <v>0.42499999999999999</v>
      </c>
      <c r="I156" s="126">
        <v>711</v>
      </c>
      <c r="J156" s="126">
        <v>127</v>
      </c>
      <c r="K156" s="126">
        <v>836</v>
      </c>
      <c r="L156" s="126">
        <v>275</v>
      </c>
      <c r="M156" s="126">
        <v>367</v>
      </c>
      <c r="N156" s="126">
        <v>32.9</v>
      </c>
      <c r="O156" s="126">
        <v>3.8</v>
      </c>
      <c r="P156" s="126" t="s">
        <v>2522</v>
      </c>
      <c r="Q156" s="126">
        <v>28</v>
      </c>
      <c r="R156" s="126">
        <v>4.3</v>
      </c>
      <c r="S156" s="126" t="s">
        <v>2238</v>
      </c>
      <c r="T156" s="126" t="s">
        <v>2179</v>
      </c>
      <c r="U156" s="126"/>
      <c r="V156" s="126"/>
      <c r="W156" s="126"/>
    </row>
    <row r="157" spans="1:23">
      <c r="A157" s="124">
        <v>155</v>
      </c>
      <c r="B157" s="189" t="s">
        <v>2314</v>
      </c>
      <c r="C157" s="189" t="s">
        <v>2378</v>
      </c>
      <c r="D157" s="125" t="s">
        <v>2265</v>
      </c>
      <c r="E157" s="127">
        <v>42939</v>
      </c>
      <c r="F157" s="128">
        <v>0.61111111111111105</v>
      </c>
      <c r="G157" s="127">
        <v>43010</v>
      </c>
      <c r="H157" s="128">
        <v>0.42638888888888887</v>
      </c>
      <c r="I157" s="126">
        <v>712</v>
      </c>
      <c r="J157" s="126">
        <v>253</v>
      </c>
      <c r="K157" s="126">
        <v>337</v>
      </c>
      <c r="L157" s="126">
        <v>289</v>
      </c>
      <c r="M157" s="126">
        <v>617</v>
      </c>
      <c r="N157" s="126">
        <v>31.2</v>
      </c>
      <c r="O157" s="126">
        <v>4.9000000000000004</v>
      </c>
      <c r="P157" s="126" t="s">
        <v>2522</v>
      </c>
      <c r="Q157" s="126">
        <v>27.6</v>
      </c>
      <c r="R157" s="126">
        <v>5.3</v>
      </c>
      <c r="S157" s="126" t="s">
        <v>2179</v>
      </c>
      <c r="T157" s="126" t="s">
        <v>2238</v>
      </c>
      <c r="U157" s="126"/>
      <c r="V157" s="126"/>
      <c r="W157" s="126"/>
    </row>
    <row r="158" spans="1:23">
      <c r="A158" s="124">
        <v>156</v>
      </c>
      <c r="B158" s="189" t="s">
        <v>2314</v>
      </c>
      <c r="C158" s="189" t="s">
        <v>2379</v>
      </c>
      <c r="D158" s="125" t="s">
        <v>2265</v>
      </c>
      <c r="E158" s="127">
        <v>42939</v>
      </c>
      <c r="F158" s="128">
        <v>0.60416666666666663</v>
      </c>
      <c r="G158" s="127">
        <v>43010</v>
      </c>
      <c r="H158" s="128">
        <v>0.43472222222222223</v>
      </c>
      <c r="I158" s="126">
        <v>713</v>
      </c>
      <c r="J158" s="126">
        <v>47</v>
      </c>
      <c r="K158" s="126">
        <v>118</v>
      </c>
      <c r="L158" s="126">
        <v>65</v>
      </c>
      <c r="M158" s="126">
        <v>84</v>
      </c>
      <c r="N158" s="126">
        <v>32.200000000000003</v>
      </c>
      <c r="O158" s="126">
        <v>4.7</v>
      </c>
      <c r="P158" s="126" t="s">
        <v>2522</v>
      </c>
      <c r="Q158" s="126">
        <v>28.5</v>
      </c>
      <c r="R158" s="126">
        <v>4.3</v>
      </c>
      <c r="S158" s="126" t="s">
        <v>2200</v>
      </c>
      <c r="T158" s="126" t="s">
        <v>2195</v>
      </c>
      <c r="U158" s="126"/>
      <c r="V158" s="126"/>
      <c r="W158" s="126" t="s">
        <v>3569</v>
      </c>
    </row>
    <row r="159" spans="1:23">
      <c r="A159" s="124">
        <v>157</v>
      </c>
      <c r="B159" s="189" t="s">
        <v>2314</v>
      </c>
      <c r="C159" s="189" t="s">
        <v>2381</v>
      </c>
      <c r="D159" s="125" t="s">
        <v>2265</v>
      </c>
      <c r="E159" s="127">
        <v>42939</v>
      </c>
      <c r="F159" s="128">
        <v>0.60416666666666663</v>
      </c>
      <c r="G159" s="127">
        <v>43010</v>
      </c>
      <c r="H159" s="128">
        <v>0.42152777777777778</v>
      </c>
      <c r="I159" s="126">
        <v>714</v>
      </c>
      <c r="J159" s="126">
        <v>328</v>
      </c>
      <c r="K159" s="126">
        <v>478</v>
      </c>
      <c r="L159" s="126">
        <v>33</v>
      </c>
      <c r="M159" s="126">
        <v>248</v>
      </c>
      <c r="N159" s="126">
        <v>31.3</v>
      </c>
      <c r="O159" s="126">
        <v>5.6</v>
      </c>
      <c r="P159" s="126" t="s">
        <v>2522</v>
      </c>
      <c r="Q159" s="126">
        <v>28.4</v>
      </c>
      <c r="R159" s="126">
        <v>5.7</v>
      </c>
      <c r="S159" s="126" t="s">
        <v>3565</v>
      </c>
      <c r="T159" s="126" t="s">
        <v>3564</v>
      </c>
      <c r="U159" s="126"/>
      <c r="V159" s="126"/>
      <c r="W159" s="126" t="s">
        <v>3557</v>
      </c>
    </row>
    <row r="160" spans="1:23">
      <c r="A160" s="124">
        <v>158</v>
      </c>
      <c r="B160" s="189" t="s">
        <v>2314</v>
      </c>
      <c r="C160" s="189" t="s">
        <v>2382</v>
      </c>
      <c r="D160" s="125" t="s">
        <v>2265</v>
      </c>
      <c r="E160" s="127">
        <v>42939</v>
      </c>
      <c r="F160" s="128">
        <v>0.60069444444444442</v>
      </c>
      <c r="G160" s="127">
        <v>43010</v>
      </c>
      <c r="H160" s="128">
        <v>0.43194444444444446</v>
      </c>
      <c r="I160" s="126">
        <v>715</v>
      </c>
      <c r="J160" s="126">
        <v>21</v>
      </c>
      <c r="K160" s="126">
        <v>773</v>
      </c>
      <c r="L160" s="126">
        <v>153</v>
      </c>
      <c r="M160" s="126">
        <v>238</v>
      </c>
      <c r="N160" s="126">
        <v>35.700000000000003</v>
      </c>
      <c r="O160" s="126">
        <v>6.9</v>
      </c>
      <c r="P160" s="126" t="s">
        <v>2522</v>
      </c>
      <c r="Q160" s="126">
        <v>27.9</v>
      </c>
      <c r="R160" s="126">
        <v>5</v>
      </c>
      <c r="S160" s="126" t="s">
        <v>2195</v>
      </c>
      <c r="T160" s="126" t="s">
        <v>2238</v>
      </c>
      <c r="U160" s="126"/>
      <c r="V160" s="126"/>
      <c r="W160" s="126" t="s">
        <v>3570</v>
      </c>
    </row>
    <row r="161" spans="1:23">
      <c r="A161" s="124">
        <v>159</v>
      </c>
      <c r="B161" s="189" t="s">
        <v>2314</v>
      </c>
      <c r="C161" s="189" t="s">
        <v>2383</v>
      </c>
      <c r="D161" s="125" t="s">
        <v>2265</v>
      </c>
      <c r="E161" s="126"/>
      <c r="F161" s="126"/>
      <c r="G161" s="126"/>
      <c r="H161" s="128"/>
      <c r="I161" s="126">
        <v>716</v>
      </c>
      <c r="J161" s="126"/>
      <c r="K161" s="126"/>
      <c r="L161" s="126"/>
      <c r="M161" s="126"/>
      <c r="N161" s="126"/>
      <c r="O161" s="126"/>
      <c r="P161" s="126"/>
      <c r="Q161" s="126"/>
      <c r="R161" s="126"/>
      <c r="S161" s="126"/>
      <c r="T161" s="126"/>
      <c r="U161" s="126"/>
      <c r="V161" s="126"/>
      <c r="W161" s="126"/>
    </row>
    <row r="162" spans="1:23">
      <c r="A162" s="124">
        <v>160</v>
      </c>
      <c r="B162" s="189" t="s">
        <v>2314</v>
      </c>
      <c r="C162" s="189" t="s">
        <v>2384</v>
      </c>
      <c r="D162" s="125" t="s">
        <v>2265</v>
      </c>
      <c r="E162" s="127">
        <v>42939</v>
      </c>
      <c r="F162" s="128">
        <v>0.60763888888888895</v>
      </c>
      <c r="G162" s="127">
        <v>43010</v>
      </c>
      <c r="H162" s="128">
        <v>0.43611111111111112</v>
      </c>
      <c r="I162" s="126">
        <v>717</v>
      </c>
      <c r="J162" s="126">
        <v>482</v>
      </c>
      <c r="K162" s="126">
        <v>401</v>
      </c>
      <c r="L162" s="126">
        <v>175</v>
      </c>
      <c r="M162" s="126">
        <v>350</v>
      </c>
      <c r="N162" s="126">
        <v>29.8</v>
      </c>
      <c r="O162" s="126">
        <v>6.1</v>
      </c>
      <c r="P162" s="126" t="s">
        <v>2522</v>
      </c>
      <c r="Q162" s="126">
        <v>28.6</v>
      </c>
      <c r="R162" s="126">
        <v>6.4</v>
      </c>
      <c r="S162" s="126" t="s">
        <v>2195</v>
      </c>
      <c r="T162" s="126" t="s">
        <v>2179</v>
      </c>
      <c r="U162" s="126"/>
      <c r="V162" s="126"/>
      <c r="W162" s="126"/>
    </row>
    <row r="163" spans="1:23">
      <c r="A163" s="124">
        <v>161</v>
      </c>
      <c r="B163" s="189" t="s">
        <v>2385</v>
      </c>
      <c r="C163" s="189" t="s">
        <v>2386</v>
      </c>
      <c r="D163" s="125" t="s">
        <v>2278</v>
      </c>
      <c r="E163" s="127">
        <v>42940</v>
      </c>
      <c r="F163" s="128">
        <v>0.51388888888888895</v>
      </c>
      <c r="G163" s="127">
        <v>43009</v>
      </c>
      <c r="H163" s="128">
        <v>0.4284722222222222</v>
      </c>
      <c r="I163" s="126">
        <v>756</v>
      </c>
      <c r="J163" s="126">
        <v>51</v>
      </c>
      <c r="K163" s="126">
        <v>673</v>
      </c>
      <c r="L163" s="126">
        <v>207</v>
      </c>
      <c r="M163" s="126">
        <v>314</v>
      </c>
      <c r="N163" s="126">
        <v>33.299999999999997</v>
      </c>
      <c r="O163" s="126">
        <v>3.6</v>
      </c>
      <c r="P163" s="126" t="s">
        <v>2524</v>
      </c>
      <c r="Q163" s="126">
        <v>30.1</v>
      </c>
      <c r="R163" s="126">
        <v>7.7</v>
      </c>
      <c r="S163" s="126" t="s">
        <v>2206</v>
      </c>
      <c r="T163" s="126" t="s">
        <v>2179</v>
      </c>
      <c r="U163" s="126"/>
      <c r="V163" s="126"/>
      <c r="W163" s="126"/>
    </row>
    <row r="164" spans="1:23">
      <c r="A164" s="124">
        <v>162</v>
      </c>
      <c r="B164" s="189" t="s">
        <v>2385</v>
      </c>
      <c r="C164" s="189" t="s">
        <v>2387</v>
      </c>
      <c r="D164" s="125" t="s">
        <v>2278</v>
      </c>
      <c r="E164" s="127">
        <v>42940</v>
      </c>
      <c r="F164" s="128">
        <v>0.51388888888888895</v>
      </c>
      <c r="G164" s="127">
        <v>43009</v>
      </c>
      <c r="H164" s="128">
        <v>0.43055555555555558</v>
      </c>
      <c r="I164" s="126">
        <v>757</v>
      </c>
      <c r="J164" s="126">
        <v>238</v>
      </c>
      <c r="K164" s="126">
        <v>814</v>
      </c>
      <c r="L164" s="126">
        <v>580</v>
      </c>
      <c r="M164" s="126">
        <v>425</v>
      </c>
      <c r="N164" s="126">
        <v>33.200000000000003</v>
      </c>
      <c r="O164" s="126">
        <v>4.5999999999999996</v>
      </c>
      <c r="P164" s="126" t="s">
        <v>2524</v>
      </c>
      <c r="Q164" s="126">
        <v>30.1</v>
      </c>
      <c r="R164" s="126">
        <v>4.3</v>
      </c>
      <c r="S164" s="126" t="s">
        <v>2187</v>
      </c>
      <c r="T164" s="126" t="s">
        <v>2195</v>
      </c>
      <c r="U164" s="126"/>
      <c r="V164" s="126"/>
      <c r="W164" s="126"/>
    </row>
    <row r="165" spans="1:23">
      <c r="A165" s="124">
        <v>163</v>
      </c>
      <c r="B165" s="189" t="s">
        <v>2385</v>
      </c>
      <c r="C165" s="189" t="s">
        <v>2388</v>
      </c>
      <c r="D165" s="125" t="s">
        <v>2278</v>
      </c>
      <c r="E165" s="127">
        <v>42940</v>
      </c>
      <c r="F165" s="128">
        <v>0.51388888888888895</v>
      </c>
      <c r="G165" s="127">
        <v>43009</v>
      </c>
      <c r="H165" s="128">
        <v>0.43263888888888885</v>
      </c>
      <c r="I165" s="126">
        <v>758</v>
      </c>
      <c r="J165" s="126">
        <v>59</v>
      </c>
      <c r="K165" s="126">
        <v>615</v>
      </c>
      <c r="L165" s="126">
        <v>722</v>
      </c>
      <c r="M165" s="126">
        <v>267</v>
      </c>
      <c r="N165" s="126">
        <v>35.4</v>
      </c>
      <c r="O165" s="126">
        <v>4</v>
      </c>
      <c r="P165" s="126" t="s">
        <v>2524</v>
      </c>
      <c r="Q165" s="126">
        <v>30.1</v>
      </c>
      <c r="R165" s="126">
        <v>4.9000000000000004</v>
      </c>
      <c r="S165" s="126" t="s">
        <v>2187</v>
      </c>
      <c r="T165" s="126" t="s">
        <v>2179</v>
      </c>
      <c r="U165" s="126"/>
      <c r="V165" s="126"/>
      <c r="W165" s="126"/>
    </row>
    <row r="166" spans="1:23">
      <c r="A166" s="124">
        <v>164</v>
      </c>
      <c r="B166" s="189" t="s">
        <v>2385</v>
      </c>
      <c r="C166" s="189" t="s">
        <v>2389</v>
      </c>
      <c r="D166" s="125" t="s">
        <v>2278</v>
      </c>
      <c r="E166" s="127">
        <v>42940</v>
      </c>
      <c r="F166" s="128">
        <v>0.51736111111111105</v>
      </c>
      <c r="G166" s="127">
        <v>43009</v>
      </c>
      <c r="H166" s="128">
        <v>0.43402777777777773</v>
      </c>
      <c r="I166" s="126">
        <v>759</v>
      </c>
      <c r="J166" s="126">
        <v>7</v>
      </c>
      <c r="K166" s="126">
        <v>514</v>
      </c>
      <c r="L166" s="126">
        <v>239</v>
      </c>
      <c r="M166" s="132">
        <v>211</v>
      </c>
      <c r="N166" s="126">
        <v>33.1</v>
      </c>
      <c r="O166" s="126">
        <v>3.2</v>
      </c>
      <c r="P166" s="126" t="s">
        <v>2524</v>
      </c>
      <c r="Q166" s="126">
        <v>29.5</v>
      </c>
      <c r="R166" s="126">
        <v>6.9</v>
      </c>
      <c r="S166" s="126" t="s">
        <v>2187</v>
      </c>
      <c r="T166" s="126"/>
      <c r="U166" s="126" t="s">
        <v>2187</v>
      </c>
      <c r="V166" s="126" t="s">
        <v>2187</v>
      </c>
      <c r="W166" s="126"/>
    </row>
    <row r="167" spans="1:23">
      <c r="A167" s="124">
        <v>165</v>
      </c>
      <c r="B167" s="189" t="s">
        <v>2385</v>
      </c>
      <c r="C167" s="189" t="s">
        <v>2390</v>
      </c>
      <c r="D167" s="125" t="s">
        <v>2278</v>
      </c>
      <c r="E167" s="127">
        <v>42940</v>
      </c>
      <c r="F167" s="128">
        <v>0.52083333333333337</v>
      </c>
      <c r="G167" s="127">
        <v>43009</v>
      </c>
      <c r="H167" s="128">
        <v>0.44305555555555554</v>
      </c>
      <c r="I167" s="126">
        <v>760</v>
      </c>
      <c r="J167" s="126">
        <v>85</v>
      </c>
      <c r="K167" s="126">
        <v>127</v>
      </c>
      <c r="L167" s="126">
        <v>343</v>
      </c>
      <c r="M167" s="126">
        <v>310</v>
      </c>
      <c r="N167" s="126">
        <v>33.6</v>
      </c>
      <c r="O167" s="126">
        <v>3.7</v>
      </c>
      <c r="P167" s="126" t="s">
        <v>2524</v>
      </c>
      <c r="Q167" s="126">
        <v>30.5</v>
      </c>
      <c r="R167" s="126">
        <v>6.9</v>
      </c>
      <c r="S167" s="126"/>
      <c r="T167" s="126"/>
      <c r="U167" s="126"/>
      <c r="V167" s="126"/>
      <c r="W167" s="126" t="s">
        <v>3571</v>
      </c>
    </row>
    <row r="168" spans="1:23">
      <c r="A168" s="124">
        <v>166</v>
      </c>
      <c r="B168" s="189" t="s">
        <v>2385</v>
      </c>
      <c r="C168" s="189" t="s">
        <v>2391</v>
      </c>
      <c r="D168" s="125" t="s">
        <v>2278</v>
      </c>
      <c r="E168" s="127">
        <v>42940</v>
      </c>
      <c r="F168" s="128">
        <v>0.52430555555555558</v>
      </c>
      <c r="G168" s="127">
        <v>43009</v>
      </c>
      <c r="H168" s="128">
        <v>0.43611111111111112</v>
      </c>
      <c r="I168" s="126">
        <v>761</v>
      </c>
      <c r="J168" s="126">
        <v>1</v>
      </c>
      <c r="K168" s="126">
        <v>752</v>
      </c>
      <c r="L168" s="126">
        <v>409</v>
      </c>
      <c r="M168" s="126">
        <v>269</v>
      </c>
      <c r="N168" s="126">
        <v>38.700000000000003</v>
      </c>
      <c r="O168" s="126">
        <v>5.0999999999999996</v>
      </c>
      <c r="P168" s="126" t="s">
        <v>2524</v>
      </c>
      <c r="Q168" s="126">
        <v>27.8</v>
      </c>
      <c r="R168" s="126">
        <v>5.2</v>
      </c>
      <c r="S168" s="126" t="s">
        <v>2187</v>
      </c>
      <c r="T168" s="126"/>
      <c r="U168" s="126"/>
      <c r="V168" s="126"/>
      <c r="W168" s="126"/>
    </row>
    <row r="169" spans="1:23">
      <c r="A169" s="124">
        <v>167</v>
      </c>
      <c r="B169" s="189" t="s">
        <v>2385</v>
      </c>
      <c r="C169" s="189" t="s">
        <v>2393</v>
      </c>
      <c r="D169" s="125" t="s">
        <v>2278</v>
      </c>
      <c r="E169" s="126"/>
      <c r="F169" s="126"/>
      <c r="G169" s="126"/>
      <c r="H169" s="128"/>
      <c r="I169" s="126">
        <v>762</v>
      </c>
      <c r="J169" s="126"/>
      <c r="K169" s="126"/>
      <c r="L169" s="126"/>
      <c r="M169" s="126"/>
      <c r="N169" s="126"/>
      <c r="O169" s="126"/>
      <c r="P169" s="126"/>
      <c r="Q169" s="126"/>
      <c r="R169" s="126"/>
      <c r="S169" s="126"/>
      <c r="T169" s="126"/>
      <c r="U169" s="126"/>
      <c r="V169" s="126"/>
      <c r="W169" s="126"/>
    </row>
    <row r="170" spans="1:23">
      <c r="A170" s="124">
        <v>168</v>
      </c>
      <c r="B170" s="189" t="s">
        <v>2385</v>
      </c>
      <c r="C170" s="189" t="s">
        <v>2394</v>
      </c>
      <c r="D170" s="125" t="s">
        <v>2278</v>
      </c>
      <c r="E170" s="127">
        <v>42940</v>
      </c>
      <c r="F170" s="128">
        <v>0.52083333333333337</v>
      </c>
      <c r="G170" s="127">
        <v>43009</v>
      </c>
      <c r="H170" s="128">
        <v>0.42222222222222222</v>
      </c>
      <c r="I170" s="126">
        <v>763</v>
      </c>
      <c r="J170" s="126">
        <v>70</v>
      </c>
      <c r="K170" s="126">
        <v>690</v>
      </c>
      <c r="L170" s="126">
        <v>304</v>
      </c>
      <c r="M170" s="126">
        <v>413</v>
      </c>
      <c r="N170" s="126">
        <v>32</v>
      </c>
      <c r="O170" s="126">
        <v>5</v>
      </c>
      <c r="P170" s="126" t="s">
        <v>2524</v>
      </c>
      <c r="Q170" s="126">
        <v>28.3</v>
      </c>
      <c r="R170" s="126">
        <v>3.2</v>
      </c>
      <c r="S170" s="126" t="s">
        <v>2187</v>
      </c>
      <c r="T170" s="126" t="s">
        <v>2179</v>
      </c>
      <c r="U170" s="126"/>
      <c r="V170" s="126" t="s">
        <v>2187</v>
      </c>
      <c r="W170" s="126"/>
    </row>
    <row r="171" spans="1:23">
      <c r="A171" s="124">
        <v>169</v>
      </c>
      <c r="B171" s="189" t="s">
        <v>2385</v>
      </c>
      <c r="C171" s="189" t="s">
        <v>2395</v>
      </c>
      <c r="D171" s="125" t="s">
        <v>2287</v>
      </c>
      <c r="E171" s="127">
        <v>42940</v>
      </c>
      <c r="F171" s="128">
        <v>0.57291666666666663</v>
      </c>
      <c r="G171" s="127">
        <v>43009</v>
      </c>
      <c r="H171" s="128">
        <v>0.4993055555555555</v>
      </c>
      <c r="I171" s="126">
        <v>782</v>
      </c>
      <c r="J171" s="126">
        <v>250</v>
      </c>
      <c r="K171" s="126">
        <v>684</v>
      </c>
      <c r="L171" s="126">
        <v>135</v>
      </c>
      <c r="M171" s="126">
        <v>80</v>
      </c>
      <c r="N171" s="126">
        <v>38.6</v>
      </c>
      <c r="O171" s="126">
        <v>5.6</v>
      </c>
      <c r="P171" s="126" t="s">
        <v>2524</v>
      </c>
      <c r="Q171" s="126">
        <v>31.5</v>
      </c>
      <c r="R171" s="126">
        <v>7.7</v>
      </c>
      <c r="S171" s="126" t="s">
        <v>2187</v>
      </c>
      <c r="T171" s="126" t="s">
        <v>2319</v>
      </c>
      <c r="U171" s="126" t="s">
        <v>2187</v>
      </c>
      <c r="V171" s="126" t="s">
        <v>2187</v>
      </c>
      <c r="W171" s="126"/>
    </row>
    <row r="172" spans="1:23">
      <c r="A172" s="124">
        <v>170</v>
      </c>
      <c r="B172" s="189" t="s">
        <v>2385</v>
      </c>
      <c r="C172" s="189" t="s">
        <v>2396</v>
      </c>
      <c r="D172" s="125" t="s">
        <v>2287</v>
      </c>
      <c r="E172" s="127">
        <v>42940</v>
      </c>
      <c r="F172" s="128">
        <v>0.57638888888888895</v>
      </c>
      <c r="G172" s="127">
        <v>43009</v>
      </c>
      <c r="H172" s="128">
        <v>0.49722222222222223</v>
      </c>
      <c r="I172" s="126">
        <v>783</v>
      </c>
      <c r="J172" s="126">
        <v>624</v>
      </c>
      <c r="K172" s="126">
        <v>694</v>
      </c>
      <c r="L172" s="126">
        <v>515</v>
      </c>
      <c r="M172" s="126">
        <v>208</v>
      </c>
      <c r="N172" s="126">
        <v>37</v>
      </c>
      <c r="O172" s="126">
        <v>5</v>
      </c>
      <c r="P172" s="126" t="s">
        <v>2524</v>
      </c>
      <c r="Q172" s="126">
        <v>30.9</v>
      </c>
      <c r="R172" s="126">
        <v>7.2</v>
      </c>
      <c r="S172" s="126" t="s">
        <v>2206</v>
      </c>
      <c r="T172" s="126" t="s">
        <v>2187</v>
      </c>
      <c r="U172" s="126" t="s">
        <v>2187</v>
      </c>
      <c r="V172" s="126"/>
      <c r="W172" s="126"/>
    </row>
    <row r="173" spans="1:23">
      <c r="A173" s="124">
        <v>171</v>
      </c>
      <c r="B173" s="189" t="s">
        <v>2385</v>
      </c>
      <c r="C173" s="189" t="s">
        <v>2397</v>
      </c>
      <c r="D173" s="125" t="s">
        <v>2287</v>
      </c>
      <c r="E173" s="127">
        <v>42940</v>
      </c>
      <c r="F173" s="128">
        <v>0.56597222222222221</v>
      </c>
      <c r="G173" s="127">
        <v>43009</v>
      </c>
      <c r="H173" s="128">
        <v>0.50138888888888888</v>
      </c>
      <c r="I173" s="126">
        <v>784</v>
      </c>
      <c r="J173" s="126">
        <v>149</v>
      </c>
      <c r="K173" s="126">
        <v>655</v>
      </c>
      <c r="L173" s="126">
        <v>348</v>
      </c>
      <c r="M173" s="126">
        <v>633</v>
      </c>
      <c r="N173" s="126">
        <v>35.1</v>
      </c>
      <c r="O173" s="126">
        <v>4.5</v>
      </c>
      <c r="P173" s="126" t="s">
        <v>2524</v>
      </c>
      <c r="Q173" s="126">
        <v>30.9</v>
      </c>
      <c r="R173" s="126">
        <v>6.7</v>
      </c>
      <c r="S173" s="126" t="s">
        <v>2187</v>
      </c>
      <c r="T173" s="126" t="s">
        <v>2206</v>
      </c>
      <c r="U173" s="126" t="s">
        <v>2187</v>
      </c>
      <c r="V173" s="126"/>
      <c r="W173" s="126"/>
    </row>
    <row r="174" spans="1:23">
      <c r="A174" s="124">
        <v>172</v>
      </c>
      <c r="B174" s="189" t="s">
        <v>2385</v>
      </c>
      <c r="C174" s="189" t="s">
        <v>2398</v>
      </c>
      <c r="D174" s="125" t="s">
        <v>2287</v>
      </c>
      <c r="E174" s="127"/>
      <c r="F174" s="127"/>
      <c r="G174" s="127"/>
      <c r="H174" s="126"/>
      <c r="I174" s="126">
        <v>789</v>
      </c>
      <c r="J174" s="127"/>
      <c r="K174" s="127"/>
      <c r="L174" s="127"/>
      <c r="M174" s="127"/>
      <c r="N174" s="127"/>
      <c r="O174" s="127"/>
      <c r="P174" s="127"/>
      <c r="Q174" s="126"/>
      <c r="R174" s="126"/>
      <c r="S174" s="126"/>
      <c r="T174" s="126"/>
      <c r="U174" s="126"/>
      <c r="V174" s="126"/>
      <c r="W174" s="126"/>
    </row>
    <row r="175" spans="1:23">
      <c r="A175" s="124">
        <v>173</v>
      </c>
      <c r="B175" s="189" t="s">
        <v>2385</v>
      </c>
      <c r="C175" s="189" t="s">
        <v>2399</v>
      </c>
      <c r="D175" s="125" t="s">
        <v>2287</v>
      </c>
      <c r="E175" s="127">
        <v>42940</v>
      </c>
      <c r="F175" s="128">
        <v>0.57291666666666663</v>
      </c>
      <c r="G175" s="127">
        <v>43009</v>
      </c>
      <c r="H175" s="128">
        <v>0.49305555555555558</v>
      </c>
      <c r="I175" s="126">
        <v>790</v>
      </c>
      <c r="J175" s="126">
        <v>597</v>
      </c>
      <c r="K175" s="126">
        <v>405</v>
      </c>
      <c r="L175" s="126">
        <v>307</v>
      </c>
      <c r="M175" s="126">
        <v>473</v>
      </c>
      <c r="N175" s="126">
        <v>37.200000000000003</v>
      </c>
      <c r="O175" s="126">
        <v>4.5</v>
      </c>
      <c r="P175" s="126" t="s">
        <v>2524</v>
      </c>
      <c r="Q175" s="126">
        <v>30.9</v>
      </c>
      <c r="R175" s="126">
        <v>8.1</v>
      </c>
      <c r="S175" s="126" t="s">
        <v>2206</v>
      </c>
      <c r="T175" s="126" t="s">
        <v>2200</v>
      </c>
      <c r="U175" s="126"/>
      <c r="V175" s="126"/>
      <c r="W175" s="126"/>
    </row>
    <row r="176" spans="1:23">
      <c r="A176" s="124">
        <v>174</v>
      </c>
      <c r="B176" s="189" t="s">
        <v>2385</v>
      </c>
      <c r="C176" s="189" t="s">
        <v>2400</v>
      </c>
      <c r="D176" s="125" t="s">
        <v>2287</v>
      </c>
      <c r="E176" s="127">
        <v>42940</v>
      </c>
      <c r="F176" s="128">
        <v>0.56944444444444442</v>
      </c>
      <c r="G176" s="127">
        <v>43009</v>
      </c>
      <c r="H176" s="128">
        <v>0.51180555555555551</v>
      </c>
      <c r="I176" s="126">
        <v>791</v>
      </c>
      <c r="J176" s="126">
        <v>396</v>
      </c>
      <c r="K176" s="126">
        <v>736</v>
      </c>
      <c r="L176" s="126">
        <v>155</v>
      </c>
      <c r="M176" s="126">
        <v>702</v>
      </c>
      <c r="N176" s="126">
        <v>37</v>
      </c>
      <c r="O176" s="126">
        <v>4.5999999999999996</v>
      </c>
      <c r="P176" s="126" t="s">
        <v>2524</v>
      </c>
      <c r="Q176" s="126">
        <v>29.4</v>
      </c>
      <c r="R176" s="126">
        <v>7.2</v>
      </c>
      <c r="S176" s="126" t="s">
        <v>2206</v>
      </c>
      <c r="T176" s="126" t="s">
        <v>2187</v>
      </c>
      <c r="U176" s="126"/>
      <c r="V176" s="126"/>
      <c r="W176" s="126"/>
    </row>
    <row r="177" spans="1:23">
      <c r="A177" s="124">
        <v>175</v>
      </c>
      <c r="B177" s="189" t="s">
        <v>2385</v>
      </c>
      <c r="C177" s="189" t="s">
        <v>2401</v>
      </c>
      <c r="D177" s="125" t="s">
        <v>2287</v>
      </c>
      <c r="E177" s="127">
        <v>42940</v>
      </c>
      <c r="F177" s="128">
        <v>0.5625</v>
      </c>
      <c r="G177" s="127">
        <v>43009</v>
      </c>
      <c r="H177" s="128">
        <v>0.50486111111111109</v>
      </c>
      <c r="I177" s="126">
        <v>792</v>
      </c>
      <c r="J177" s="126">
        <v>612</v>
      </c>
      <c r="K177" s="126">
        <v>338</v>
      </c>
      <c r="L177" s="126">
        <v>719</v>
      </c>
      <c r="M177" s="126">
        <v>175</v>
      </c>
      <c r="N177" s="126">
        <v>37.1</v>
      </c>
      <c r="O177" s="126">
        <v>4.0999999999999996</v>
      </c>
      <c r="P177" s="126" t="s">
        <v>2524</v>
      </c>
      <c r="Q177" s="126">
        <v>31</v>
      </c>
      <c r="R177" s="126">
        <v>7.8</v>
      </c>
      <c r="S177" s="126" t="s">
        <v>2206</v>
      </c>
      <c r="T177" s="126"/>
      <c r="U177" s="126"/>
      <c r="V177" s="126" t="s">
        <v>2187</v>
      </c>
      <c r="W177" s="126"/>
    </row>
    <row r="178" spans="1:23">
      <c r="A178" s="124">
        <v>176</v>
      </c>
      <c r="B178" s="189" t="s">
        <v>2385</v>
      </c>
      <c r="C178" s="189" t="s">
        <v>2402</v>
      </c>
      <c r="D178" s="125" t="s">
        <v>2287</v>
      </c>
      <c r="E178" s="127">
        <v>42940</v>
      </c>
      <c r="F178" s="128">
        <v>0.5625</v>
      </c>
      <c r="G178" s="127">
        <v>43009</v>
      </c>
      <c r="H178" s="128">
        <v>0.5083333333333333</v>
      </c>
      <c r="I178" s="126">
        <v>793</v>
      </c>
      <c r="J178" s="126">
        <v>183</v>
      </c>
      <c r="K178" s="126">
        <v>52</v>
      </c>
      <c r="L178" s="126">
        <v>323</v>
      </c>
      <c r="M178" s="126">
        <v>332</v>
      </c>
      <c r="N178" s="126">
        <v>37.4</v>
      </c>
      <c r="O178" s="126">
        <v>3.7</v>
      </c>
      <c r="P178" s="126" t="s">
        <v>2524</v>
      </c>
      <c r="Q178" s="126">
        <v>31.6</v>
      </c>
      <c r="R178" s="126">
        <v>5.5</v>
      </c>
      <c r="S178" s="126" t="s">
        <v>2206</v>
      </c>
      <c r="T178" s="126" t="s">
        <v>2206</v>
      </c>
      <c r="U178" s="126" t="s">
        <v>2187</v>
      </c>
      <c r="V178" s="126" t="s">
        <v>2187</v>
      </c>
      <c r="W178" s="126"/>
    </row>
    <row r="179" spans="1:23">
      <c r="A179" s="124">
        <v>177</v>
      </c>
      <c r="B179" s="189" t="s">
        <v>2385</v>
      </c>
      <c r="C179" s="189" t="s">
        <v>2403</v>
      </c>
      <c r="D179" s="125" t="s">
        <v>2296</v>
      </c>
      <c r="E179" s="127">
        <v>42940</v>
      </c>
      <c r="F179" s="128">
        <v>0.64583333333333337</v>
      </c>
      <c r="G179" s="127">
        <v>43009</v>
      </c>
      <c r="H179" s="128">
        <v>0.62986111111111109</v>
      </c>
      <c r="I179" s="126">
        <v>794</v>
      </c>
      <c r="J179" s="126">
        <v>98</v>
      </c>
      <c r="K179" s="126">
        <v>750</v>
      </c>
      <c r="L179" s="126">
        <v>14</v>
      </c>
      <c r="M179" s="126">
        <v>279</v>
      </c>
      <c r="N179" s="126">
        <v>36.1</v>
      </c>
      <c r="O179" s="126">
        <v>3.8</v>
      </c>
      <c r="P179" s="126" t="s">
        <v>2525</v>
      </c>
      <c r="Q179" s="126">
        <v>32.200000000000003</v>
      </c>
      <c r="R179" s="126">
        <v>5.6</v>
      </c>
      <c r="S179" s="126" t="s">
        <v>2200</v>
      </c>
      <c r="T179" s="126" t="s">
        <v>3565</v>
      </c>
      <c r="U179" s="126"/>
      <c r="V179" s="126" t="s">
        <v>2187</v>
      </c>
      <c r="W179" s="126"/>
    </row>
    <row r="180" spans="1:23">
      <c r="A180" s="124">
        <v>178</v>
      </c>
      <c r="B180" s="189" t="s">
        <v>2385</v>
      </c>
      <c r="C180" s="189" t="s">
        <v>2404</v>
      </c>
      <c r="D180" s="125" t="s">
        <v>2296</v>
      </c>
      <c r="E180" s="127">
        <v>42940</v>
      </c>
      <c r="F180" s="128">
        <v>0.64236111111111105</v>
      </c>
      <c r="G180" s="127">
        <v>43009</v>
      </c>
      <c r="H180" s="128">
        <v>0.63402777777777775</v>
      </c>
      <c r="I180" s="126">
        <v>795</v>
      </c>
      <c r="J180" s="132">
        <v>353</v>
      </c>
      <c r="K180" s="126">
        <v>612</v>
      </c>
      <c r="L180" s="126">
        <v>410</v>
      </c>
      <c r="M180" s="126">
        <v>718</v>
      </c>
      <c r="N180" s="126">
        <v>37.9</v>
      </c>
      <c r="O180" s="126">
        <v>6.2</v>
      </c>
      <c r="P180" s="126" t="s">
        <v>2525</v>
      </c>
      <c r="Q180" s="126">
        <v>33.700000000000003</v>
      </c>
      <c r="R180" s="126">
        <v>2.8</v>
      </c>
      <c r="S180" s="126" t="s">
        <v>2187</v>
      </c>
      <c r="T180" s="126" t="s">
        <v>2238</v>
      </c>
      <c r="U180" s="126"/>
      <c r="V180" s="126"/>
      <c r="W180" s="126"/>
    </row>
    <row r="181" spans="1:23">
      <c r="A181" s="124">
        <v>179</v>
      </c>
      <c r="B181" s="189" t="s">
        <v>2385</v>
      </c>
      <c r="C181" s="189" t="s">
        <v>2405</v>
      </c>
      <c r="D181" s="125" t="s">
        <v>2296</v>
      </c>
      <c r="E181" s="127">
        <v>42940</v>
      </c>
      <c r="F181" s="128">
        <v>0.64236111111111105</v>
      </c>
      <c r="G181" s="127">
        <v>43009</v>
      </c>
      <c r="H181" s="128">
        <v>0.63541666666666663</v>
      </c>
      <c r="I181" s="126">
        <v>796</v>
      </c>
      <c r="J181" s="126">
        <v>42</v>
      </c>
      <c r="K181" s="126">
        <v>491</v>
      </c>
      <c r="L181" s="126">
        <v>78</v>
      </c>
      <c r="M181" s="126">
        <v>640</v>
      </c>
      <c r="N181" s="126">
        <v>35.9</v>
      </c>
      <c r="O181" s="126">
        <v>8.6</v>
      </c>
      <c r="P181" s="126" t="s">
        <v>2525</v>
      </c>
      <c r="Q181" s="126">
        <v>33.6</v>
      </c>
      <c r="R181" s="126">
        <v>3</v>
      </c>
      <c r="S181" s="126" t="s">
        <v>2187</v>
      </c>
      <c r="T181" s="126" t="s">
        <v>2187</v>
      </c>
      <c r="U181" s="126" t="s">
        <v>2187</v>
      </c>
      <c r="V181" s="126"/>
      <c r="W181" s="126"/>
    </row>
    <row r="182" spans="1:23">
      <c r="A182" s="124">
        <v>180</v>
      </c>
      <c r="B182" s="189" t="s">
        <v>2385</v>
      </c>
      <c r="C182" s="189" t="s">
        <v>2406</v>
      </c>
      <c r="D182" s="125" t="s">
        <v>2296</v>
      </c>
      <c r="E182" s="127">
        <v>42940</v>
      </c>
      <c r="F182" s="128">
        <v>0.63888888888888895</v>
      </c>
      <c r="G182" s="127">
        <v>43009</v>
      </c>
      <c r="H182" s="128">
        <v>0.64444444444444449</v>
      </c>
      <c r="I182" s="167">
        <v>797</v>
      </c>
      <c r="J182" s="126">
        <v>245</v>
      </c>
      <c r="K182" s="126">
        <v>325</v>
      </c>
      <c r="L182" s="126">
        <v>422</v>
      </c>
      <c r="M182" s="126">
        <v>669</v>
      </c>
      <c r="N182" s="126">
        <v>28.4</v>
      </c>
      <c r="O182" s="126">
        <v>2.9</v>
      </c>
      <c r="P182" s="126" t="s">
        <v>2525</v>
      </c>
      <c r="Q182" s="126">
        <v>33.6</v>
      </c>
      <c r="R182" s="126">
        <v>7.7</v>
      </c>
      <c r="S182" s="126" t="s">
        <v>2187</v>
      </c>
      <c r="T182" s="126"/>
      <c r="U182" s="126" t="s">
        <v>2187</v>
      </c>
      <c r="V182" s="126"/>
      <c r="W182" s="126"/>
    </row>
    <row r="183" spans="1:23">
      <c r="A183" s="124">
        <v>181</v>
      </c>
      <c r="B183" s="189" t="s">
        <v>2385</v>
      </c>
      <c r="C183" s="189" t="s">
        <v>2407</v>
      </c>
      <c r="D183" s="125" t="s">
        <v>2296</v>
      </c>
      <c r="E183" s="127">
        <v>42940</v>
      </c>
      <c r="F183" s="128">
        <v>0.64583333333333337</v>
      </c>
      <c r="G183" s="127">
        <v>43009</v>
      </c>
      <c r="H183" s="128">
        <v>0.64166666666666672</v>
      </c>
      <c r="I183" s="126">
        <v>798</v>
      </c>
      <c r="J183" s="126">
        <v>411</v>
      </c>
      <c r="K183" s="126">
        <v>116</v>
      </c>
      <c r="L183" s="126">
        <v>870</v>
      </c>
      <c r="M183" s="126">
        <v>170</v>
      </c>
      <c r="N183" s="126">
        <v>36.799999999999997</v>
      </c>
      <c r="O183" s="126">
        <v>4.2</v>
      </c>
      <c r="P183" s="126" t="s">
        <v>2525</v>
      </c>
      <c r="Q183" s="126">
        <v>33.4</v>
      </c>
      <c r="R183" s="126">
        <v>4.4000000000000004</v>
      </c>
      <c r="S183" s="126" t="s">
        <v>2187</v>
      </c>
      <c r="T183" s="126" t="s">
        <v>2187</v>
      </c>
      <c r="U183" s="126"/>
      <c r="V183" s="126"/>
      <c r="W183" s="126"/>
    </row>
    <row r="184" spans="1:23">
      <c r="A184" s="124">
        <v>182</v>
      </c>
      <c r="B184" s="189" t="s">
        <v>2385</v>
      </c>
      <c r="C184" s="189" t="s">
        <v>2408</v>
      </c>
      <c r="D184" s="125" t="s">
        <v>2296</v>
      </c>
      <c r="E184" s="127">
        <v>42940</v>
      </c>
      <c r="F184" s="128">
        <v>0.64930555555555558</v>
      </c>
      <c r="G184" s="127">
        <v>43009</v>
      </c>
      <c r="H184" s="128">
        <v>0.64236111111111105</v>
      </c>
      <c r="I184" s="126">
        <v>799</v>
      </c>
      <c r="J184" s="126">
        <v>309</v>
      </c>
      <c r="K184" s="126">
        <v>613</v>
      </c>
      <c r="L184" s="126">
        <v>136</v>
      </c>
      <c r="M184" s="126">
        <v>697</v>
      </c>
      <c r="N184" s="126">
        <v>38.1</v>
      </c>
      <c r="O184" s="126">
        <v>5.5</v>
      </c>
      <c r="P184" s="126" t="s">
        <v>2525</v>
      </c>
      <c r="Q184" s="126">
        <v>34.700000000000003</v>
      </c>
      <c r="R184" s="126">
        <v>7.6</v>
      </c>
      <c r="S184" s="126"/>
      <c r="T184" s="126" t="s">
        <v>2203</v>
      </c>
      <c r="U184" s="126" t="s">
        <v>2187</v>
      </c>
      <c r="V184" s="126"/>
      <c r="W184" s="126"/>
    </row>
    <row r="185" spans="1:23">
      <c r="A185" s="124">
        <v>183</v>
      </c>
      <c r="B185" s="189" t="s">
        <v>2385</v>
      </c>
      <c r="C185" s="189" t="s">
        <v>2409</v>
      </c>
      <c r="D185" s="125" t="s">
        <v>2296</v>
      </c>
      <c r="E185" s="127"/>
      <c r="F185" s="127"/>
      <c r="G185" s="127"/>
      <c r="H185" s="126"/>
      <c r="I185" s="126">
        <v>800</v>
      </c>
      <c r="J185" s="127"/>
      <c r="K185" s="127"/>
      <c r="L185" s="127"/>
      <c r="M185" s="127"/>
      <c r="N185" s="127"/>
      <c r="O185" s="127"/>
      <c r="P185" s="126" t="s">
        <v>2525</v>
      </c>
      <c r="Q185" s="126"/>
      <c r="R185" s="126"/>
      <c r="S185" s="126"/>
      <c r="T185" s="126"/>
      <c r="U185" s="126"/>
      <c r="V185" s="126"/>
      <c r="W185" s="126"/>
    </row>
    <row r="186" spans="1:23">
      <c r="A186" s="124">
        <v>184</v>
      </c>
      <c r="B186" s="189" t="s">
        <v>2385</v>
      </c>
      <c r="C186" s="189" t="s">
        <v>2410</v>
      </c>
      <c r="D186" s="125" t="s">
        <v>2296</v>
      </c>
      <c r="E186" s="127">
        <v>42940</v>
      </c>
      <c r="F186" s="126"/>
      <c r="G186" s="127">
        <v>43009</v>
      </c>
      <c r="H186" s="128">
        <v>0.63958333333333328</v>
      </c>
      <c r="I186" s="126">
        <v>801</v>
      </c>
      <c r="J186" s="126">
        <v>235</v>
      </c>
      <c r="K186" s="132">
        <v>179</v>
      </c>
      <c r="L186" s="126">
        <v>266</v>
      </c>
      <c r="M186" s="126">
        <v>674</v>
      </c>
      <c r="N186" s="126">
        <v>28.3</v>
      </c>
      <c r="O186" s="126">
        <v>4.3</v>
      </c>
      <c r="P186" s="126" t="s">
        <v>2526</v>
      </c>
      <c r="Q186" s="126">
        <v>27.8</v>
      </c>
      <c r="R186" s="126">
        <v>4.3</v>
      </c>
      <c r="S186" s="126" t="s">
        <v>2187</v>
      </c>
      <c r="T186" s="126" t="s">
        <v>2187</v>
      </c>
      <c r="U186" s="126" t="s">
        <v>2187</v>
      </c>
      <c r="V186" s="126"/>
      <c r="W186" s="126"/>
    </row>
    <row r="187" spans="1:23">
      <c r="A187" s="124">
        <v>185</v>
      </c>
      <c r="B187" s="189" t="s">
        <v>2385</v>
      </c>
      <c r="C187" s="189" t="s">
        <v>2412</v>
      </c>
      <c r="D187" s="125" t="s">
        <v>2306</v>
      </c>
      <c r="E187" s="127">
        <v>42940</v>
      </c>
      <c r="F187" s="128">
        <v>0.6875</v>
      </c>
      <c r="G187" s="127">
        <v>43009</v>
      </c>
      <c r="H187" s="128">
        <v>0.68194444444444446</v>
      </c>
      <c r="I187" s="126">
        <v>802</v>
      </c>
      <c r="J187" s="126">
        <v>369</v>
      </c>
      <c r="K187" s="126">
        <v>300</v>
      </c>
      <c r="L187" s="126">
        <v>165</v>
      </c>
      <c r="M187" s="126">
        <v>607</v>
      </c>
      <c r="N187" s="126">
        <v>36</v>
      </c>
      <c r="O187" s="126">
        <v>4.4000000000000004</v>
      </c>
      <c r="P187" s="126" t="s">
        <v>2524</v>
      </c>
      <c r="Q187" s="126">
        <v>34</v>
      </c>
      <c r="R187" s="126">
        <v>5.4</v>
      </c>
      <c r="S187" s="126"/>
      <c r="T187" s="126" t="s">
        <v>2179</v>
      </c>
      <c r="U187" s="126" t="s">
        <v>2187</v>
      </c>
      <c r="V187" s="126"/>
      <c r="W187" s="126"/>
    </row>
    <row r="188" spans="1:23">
      <c r="A188" s="124">
        <v>186</v>
      </c>
      <c r="B188" s="189" t="s">
        <v>2385</v>
      </c>
      <c r="C188" s="189" t="s">
        <v>2413</v>
      </c>
      <c r="D188" s="125" t="s">
        <v>2306</v>
      </c>
      <c r="E188" s="127">
        <v>42940</v>
      </c>
      <c r="F188" s="128">
        <v>0.6875</v>
      </c>
      <c r="G188" s="127">
        <v>43009</v>
      </c>
      <c r="H188" s="128">
        <v>0.69444444444444453</v>
      </c>
      <c r="I188" s="126">
        <v>803</v>
      </c>
      <c r="J188" s="126">
        <v>295</v>
      </c>
      <c r="K188" s="126">
        <v>717</v>
      </c>
      <c r="L188" s="126">
        <v>22</v>
      </c>
      <c r="M188" s="126">
        <v>629</v>
      </c>
      <c r="N188" s="126">
        <v>36.9</v>
      </c>
      <c r="O188" s="126">
        <v>4.4000000000000004</v>
      </c>
      <c r="P188" s="126" t="s">
        <v>2524</v>
      </c>
      <c r="Q188" s="126">
        <v>33.700000000000003</v>
      </c>
      <c r="R188" s="126">
        <v>10.7</v>
      </c>
      <c r="S188" s="126" t="s">
        <v>2206</v>
      </c>
      <c r="T188" s="126" t="s">
        <v>2238</v>
      </c>
      <c r="U188" s="126"/>
      <c r="V188" s="126"/>
      <c r="W188" s="126"/>
    </row>
    <row r="189" spans="1:23">
      <c r="A189" s="124">
        <v>187</v>
      </c>
      <c r="B189" s="189" t="s">
        <v>2385</v>
      </c>
      <c r="C189" s="189" t="s">
        <v>2414</v>
      </c>
      <c r="D189" s="125" t="s">
        <v>2306</v>
      </c>
      <c r="E189" s="127">
        <v>42940</v>
      </c>
      <c r="F189" s="128">
        <v>0.70833333333333337</v>
      </c>
      <c r="G189" s="127">
        <v>43009</v>
      </c>
      <c r="H189" s="128">
        <v>0.6958333333333333</v>
      </c>
      <c r="I189" s="126">
        <v>804</v>
      </c>
      <c r="J189" s="126">
        <v>242</v>
      </c>
      <c r="K189" s="126">
        <v>759</v>
      </c>
      <c r="L189" s="126">
        <v>371</v>
      </c>
      <c r="M189" s="126">
        <v>679</v>
      </c>
      <c r="N189" s="126">
        <v>35.1</v>
      </c>
      <c r="O189" s="126">
        <v>3.5</v>
      </c>
      <c r="P189" s="126" t="s">
        <v>2524</v>
      </c>
      <c r="Q189" s="126">
        <v>35.200000000000003</v>
      </c>
      <c r="R189" s="126">
        <v>6.6</v>
      </c>
      <c r="S189" s="126" t="s">
        <v>2187</v>
      </c>
      <c r="T189" s="126"/>
      <c r="U189" s="126"/>
      <c r="V189" s="126"/>
      <c r="W189" s="126"/>
    </row>
    <row r="190" spans="1:23">
      <c r="A190" s="124">
        <v>188</v>
      </c>
      <c r="B190" s="189" t="s">
        <v>2385</v>
      </c>
      <c r="C190" s="189" t="s">
        <v>2415</v>
      </c>
      <c r="D190" s="125" t="s">
        <v>2306</v>
      </c>
      <c r="E190" s="127">
        <v>42940</v>
      </c>
      <c r="F190" s="128">
        <v>0.69444444444444453</v>
      </c>
      <c r="G190" s="127">
        <v>43009</v>
      </c>
      <c r="H190" s="128">
        <v>0.69027777777777777</v>
      </c>
      <c r="I190" s="126">
        <v>805</v>
      </c>
      <c r="J190" s="126">
        <v>146</v>
      </c>
      <c r="K190" s="126">
        <v>357</v>
      </c>
      <c r="L190" s="126">
        <v>185</v>
      </c>
      <c r="M190" s="126">
        <v>682</v>
      </c>
      <c r="N190" s="126">
        <v>35.1</v>
      </c>
      <c r="O190" s="126">
        <v>6.3</v>
      </c>
      <c r="P190" s="126" t="s">
        <v>2524</v>
      </c>
      <c r="Q190" s="126">
        <v>33.200000000000003</v>
      </c>
      <c r="R190" s="126">
        <v>8.4</v>
      </c>
      <c r="S190" s="126" t="s">
        <v>2206</v>
      </c>
      <c r="T190" s="126" t="s">
        <v>2230</v>
      </c>
      <c r="U190" s="126"/>
      <c r="V190" s="126"/>
      <c r="W190" s="126"/>
    </row>
    <row r="191" spans="1:23">
      <c r="A191" s="124">
        <v>189</v>
      </c>
      <c r="B191" s="189" t="s">
        <v>2385</v>
      </c>
      <c r="C191" s="189" t="s">
        <v>2417</v>
      </c>
      <c r="D191" s="125" t="s">
        <v>2306</v>
      </c>
      <c r="E191" s="127">
        <v>42940</v>
      </c>
      <c r="F191" s="128">
        <v>0.70138888888888884</v>
      </c>
      <c r="G191" s="127">
        <v>43009</v>
      </c>
      <c r="H191" s="128">
        <v>0.68888888888888899</v>
      </c>
      <c r="I191" s="126">
        <v>806</v>
      </c>
      <c r="J191" s="132">
        <v>144</v>
      </c>
      <c r="K191" s="126">
        <v>18</v>
      </c>
      <c r="L191" s="126">
        <v>301</v>
      </c>
      <c r="M191" s="126">
        <v>693</v>
      </c>
      <c r="N191" s="126">
        <v>35.1</v>
      </c>
      <c r="O191" s="126">
        <v>5.8</v>
      </c>
      <c r="P191" s="126" t="s">
        <v>2524</v>
      </c>
      <c r="Q191" s="126">
        <v>30.9</v>
      </c>
      <c r="R191" s="126">
        <v>5.2</v>
      </c>
      <c r="S191" s="126" t="s">
        <v>2187</v>
      </c>
      <c r="T191" s="126" t="s">
        <v>2206</v>
      </c>
      <c r="U191" s="126" t="s">
        <v>2187</v>
      </c>
      <c r="V191" s="126"/>
      <c r="W191" s="126"/>
    </row>
    <row r="192" spans="1:23">
      <c r="A192" s="124">
        <v>190</v>
      </c>
      <c r="B192" s="189" t="s">
        <v>2385</v>
      </c>
      <c r="C192" s="189" t="s">
        <v>2418</v>
      </c>
      <c r="D192" s="125" t="s">
        <v>2306</v>
      </c>
      <c r="E192" s="127">
        <v>42940</v>
      </c>
      <c r="F192" s="128">
        <v>0.69791666666666663</v>
      </c>
      <c r="G192" s="127">
        <v>43009</v>
      </c>
      <c r="H192" s="128">
        <v>0.68819444444444444</v>
      </c>
      <c r="I192" s="126">
        <v>807</v>
      </c>
      <c r="J192" s="126">
        <v>171</v>
      </c>
      <c r="K192" s="126">
        <v>397</v>
      </c>
      <c r="L192" s="126">
        <v>466</v>
      </c>
      <c r="M192" s="126">
        <v>605</v>
      </c>
      <c r="N192" s="126">
        <v>35.799999999999997</v>
      </c>
      <c r="O192" s="126">
        <v>5.7</v>
      </c>
      <c r="P192" s="126" t="s">
        <v>2524</v>
      </c>
      <c r="Q192" s="126">
        <v>36.299999999999997</v>
      </c>
      <c r="R192" s="126">
        <v>4.4000000000000004</v>
      </c>
      <c r="S192" s="126"/>
      <c r="T192" s="126"/>
      <c r="U192" s="126"/>
      <c r="V192" s="126"/>
      <c r="W192" s="126"/>
    </row>
    <row r="193" spans="1:23">
      <c r="A193" s="124">
        <v>191</v>
      </c>
      <c r="B193" s="189" t="s">
        <v>2385</v>
      </c>
      <c r="C193" s="189" t="s">
        <v>2419</v>
      </c>
      <c r="D193" s="125" t="s">
        <v>2306</v>
      </c>
      <c r="E193" s="127">
        <v>42940</v>
      </c>
      <c r="F193" s="128">
        <v>0.69097222222222221</v>
      </c>
      <c r="G193" s="127">
        <v>43009</v>
      </c>
      <c r="H193" s="128">
        <v>0.68541666666666667</v>
      </c>
      <c r="I193" s="126">
        <v>808</v>
      </c>
      <c r="J193" s="126">
        <v>232</v>
      </c>
      <c r="K193" s="126">
        <v>715</v>
      </c>
      <c r="L193" s="126">
        <v>32</v>
      </c>
      <c r="M193" s="126">
        <v>240</v>
      </c>
      <c r="N193" s="126">
        <v>36.9</v>
      </c>
      <c r="O193" s="126">
        <v>5.4</v>
      </c>
      <c r="P193" s="126" t="s">
        <v>2524</v>
      </c>
      <c r="Q193" s="126">
        <v>35.799999999999997</v>
      </c>
      <c r="R193" s="126">
        <v>7.5</v>
      </c>
      <c r="S193" s="126"/>
      <c r="T193" s="126"/>
      <c r="U193" s="126"/>
      <c r="V193" s="126"/>
      <c r="W193" s="126"/>
    </row>
    <row r="194" spans="1:23">
      <c r="A194" s="124">
        <v>192</v>
      </c>
      <c r="B194" s="189" t="s">
        <v>2385</v>
      </c>
      <c r="C194" s="189" t="s">
        <v>2420</v>
      </c>
      <c r="D194" s="125" t="s">
        <v>2306</v>
      </c>
      <c r="E194" s="126"/>
      <c r="F194" s="126"/>
      <c r="G194" s="126"/>
      <c r="H194" s="128"/>
      <c r="I194" s="126">
        <v>809</v>
      </c>
      <c r="J194" s="126"/>
      <c r="K194" s="126"/>
      <c r="L194" s="126"/>
      <c r="M194" s="126"/>
      <c r="N194" s="126"/>
      <c r="O194" s="126"/>
      <c r="P194" s="126"/>
      <c r="Q194" s="126"/>
      <c r="R194" s="126"/>
      <c r="S194" s="126"/>
      <c r="T194" s="126"/>
      <c r="U194" s="126"/>
      <c r="V194" s="126"/>
      <c r="W194" s="126"/>
    </row>
    <row r="195" spans="1:23">
      <c r="A195" s="193">
        <v>193</v>
      </c>
      <c r="B195" s="194" t="s">
        <v>2176</v>
      </c>
      <c r="C195" s="194" t="s">
        <v>2445</v>
      </c>
      <c r="D195" s="125">
        <v>3</v>
      </c>
      <c r="E195" s="127">
        <v>42942</v>
      </c>
      <c r="F195" s="128">
        <v>0.64930555555555558</v>
      </c>
      <c r="G195" s="127">
        <v>43004</v>
      </c>
      <c r="H195" s="128">
        <v>0.46249999999999997</v>
      </c>
      <c r="I195" s="126">
        <v>933</v>
      </c>
      <c r="J195" s="126">
        <v>257</v>
      </c>
      <c r="K195" s="126">
        <v>695</v>
      </c>
      <c r="L195" s="126">
        <v>45</v>
      </c>
      <c r="M195" s="126">
        <v>623</v>
      </c>
      <c r="N195" s="126">
        <v>29.2</v>
      </c>
      <c r="O195" s="126">
        <v>4.4000000000000004</v>
      </c>
      <c r="P195" s="156"/>
      <c r="Q195" s="126">
        <v>28.4</v>
      </c>
      <c r="R195" s="126">
        <v>5.8</v>
      </c>
      <c r="S195" s="126" t="s">
        <v>2187</v>
      </c>
      <c r="T195" s="126"/>
      <c r="U195" s="126" t="s">
        <v>2187</v>
      </c>
      <c r="V195" s="126"/>
      <c r="W195" s="126"/>
    </row>
    <row r="196" spans="1:23">
      <c r="A196" s="193">
        <v>194</v>
      </c>
      <c r="B196" s="194" t="s">
        <v>2176</v>
      </c>
      <c r="C196" s="194" t="s">
        <v>2438</v>
      </c>
      <c r="D196" s="136">
        <v>6</v>
      </c>
      <c r="E196" s="127">
        <v>42942</v>
      </c>
      <c r="F196" s="128">
        <v>0.64583333333333337</v>
      </c>
      <c r="G196" s="127">
        <v>43004</v>
      </c>
      <c r="H196" s="128">
        <v>0.45208333333333334</v>
      </c>
      <c r="I196" s="126">
        <v>929</v>
      </c>
      <c r="J196" s="126">
        <v>148</v>
      </c>
      <c r="K196" s="126">
        <v>653</v>
      </c>
      <c r="L196" s="126">
        <v>90</v>
      </c>
      <c r="M196" s="126">
        <v>611</v>
      </c>
      <c r="N196" s="126">
        <v>32.799999999999997</v>
      </c>
      <c r="O196" s="126">
        <v>6</v>
      </c>
      <c r="P196" s="126"/>
      <c r="Q196" s="126">
        <v>28.9</v>
      </c>
      <c r="R196" s="126">
        <v>4.8</v>
      </c>
      <c r="S196" s="126" t="s">
        <v>2200</v>
      </c>
      <c r="T196" s="126" t="s">
        <v>2187</v>
      </c>
      <c r="U196" s="126" t="s">
        <v>2187</v>
      </c>
      <c r="V196" s="126" t="s">
        <v>2187</v>
      </c>
      <c r="W196" s="126"/>
    </row>
    <row r="197" spans="1:23">
      <c r="A197" s="193">
        <v>195</v>
      </c>
      <c r="B197" s="194" t="s">
        <v>2176</v>
      </c>
      <c r="C197" s="194" t="s">
        <v>2430</v>
      </c>
      <c r="D197" s="136">
        <v>4</v>
      </c>
      <c r="E197" s="127">
        <v>42942</v>
      </c>
      <c r="F197" s="128">
        <v>0.63888888888888895</v>
      </c>
      <c r="G197" s="127">
        <v>43004</v>
      </c>
      <c r="H197" s="128">
        <v>0.43194444444444446</v>
      </c>
      <c r="I197" s="126">
        <v>935</v>
      </c>
      <c r="J197" s="126">
        <v>105</v>
      </c>
      <c r="K197" s="126">
        <v>389</v>
      </c>
      <c r="L197" s="126">
        <v>338</v>
      </c>
      <c r="M197" s="126">
        <v>645</v>
      </c>
      <c r="N197" s="126">
        <v>29.1</v>
      </c>
      <c r="O197" s="126">
        <v>9.9</v>
      </c>
      <c r="P197" s="126"/>
      <c r="Q197" s="126">
        <v>27.1</v>
      </c>
      <c r="R197" s="126">
        <v>12.9</v>
      </c>
      <c r="S197" s="126" t="s">
        <v>2206</v>
      </c>
      <c r="T197" s="126" t="s">
        <v>2187</v>
      </c>
      <c r="U197" s="126" t="s">
        <v>2187</v>
      </c>
      <c r="V197" s="126"/>
      <c r="W197" s="126" t="s">
        <v>3572</v>
      </c>
    </row>
    <row r="198" spans="1:23">
      <c r="A198" s="193">
        <v>196</v>
      </c>
      <c r="B198" s="194" t="s">
        <v>2176</v>
      </c>
      <c r="C198" s="189" t="s">
        <v>2421</v>
      </c>
      <c r="D198" s="136">
        <v>4</v>
      </c>
      <c r="E198" s="127">
        <v>42942</v>
      </c>
      <c r="F198" s="128">
        <v>0.63194444444444442</v>
      </c>
      <c r="G198" s="127">
        <v>43004</v>
      </c>
      <c r="H198" s="128">
        <v>0.4145833333333333</v>
      </c>
      <c r="I198" s="126">
        <v>934</v>
      </c>
      <c r="J198" s="126">
        <v>12</v>
      </c>
      <c r="K198" s="126">
        <v>455</v>
      </c>
      <c r="L198" s="126">
        <v>243</v>
      </c>
      <c r="M198" s="126">
        <v>709</v>
      </c>
      <c r="N198" s="126">
        <v>26.2</v>
      </c>
      <c r="O198" s="126">
        <v>9.9</v>
      </c>
      <c r="P198" s="126"/>
      <c r="Q198" s="126">
        <v>27.1</v>
      </c>
      <c r="R198" s="126">
        <v>15</v>
      </c>
      <c r="S198" s="126" t="s">
        <v>2179</v>
      </c>
      <c r="T198" s="126" t="s">
        <v>2179</v>
      </c>
      <c r="U198" s="126" t="s">
        <v>2187</v>
      </c>
      <c r="V198" s="126"/>
      <c r="W198" s="126" t="s">
        <v>3573</v>
      </c>
    </row>
    <row r="199" spans="1:23">
      <c r="A199" s="193">
        <v>197</v>
      </c>
      <c r="B199" s="194" t="s">
        <v>2176</v>
      </c>
      <c r="C199" s="194" t="s">
        <v>2431</v>
      </c>
      <c r="D199" s="136">
        <v>1</v>
      </c>
      <c r="E199" s="127">
        <v>42942</v>
      </c>
      <c r="F199" s="128">
        <v>0.63541666666666663</v>
      </c>
      <c r="G199" s="127">
        <v>43004</v>
      </c>
      <c r="H199" s="128">
        <v>0.42638888888888887</v>
      </c>
      <c r="I199" s="126">
        <v>935</v>
      </c>
      <c r="J199" s="126">
        <v>399</v>
      </c>
      <c r="K199" s="126">
        <v>692</v>
      </c>
      <c r="L199" s="126">
        <v>254</v>
      </c>
      <c r="M199" s="126">
        <v>131</v>
      </c>
      <c r="N199" s="126">
        <v>29.6</v>
      </c>
      <c r="O199" s="126">
        <v>5.7</v>
      </c>
      <c r="P199" s="126"/>
      <c r="Q199" s="126">
        <v>28.5</v>
      </c>
      <c r="R199" s="126">
        <v>6.9</v>
      </c>
      <c r="S199" s="126" t="s">
        <v>2187</v>
      </c>
      <c r="T199" s="126" t="s">
        <v>2187</v>
      </c>
      <c r="U199" s="126" t="s">
        <v>2187</v>
      </c>
      <c r="V199" s="126" t="s">
        <v>2187</v>
      </c>
      <c r="W199" s="126"/>
    </row>
    <row r="200" spans="1:23">
      <c r="A200" s="193">
        <v>198</v>
      </c>
      <c r="B200" s="194" t="s">
        <v>2176</v>
      </c>
      <c r="C200" s="194" t="s">
        <v>2439</v>
      </c>
      <c r="D200" s="136">
        <v>2</v>
      </c>
      <c r="E200" s="127">
        <v>42942</v>
      </c>
      <c r="F200" s="128">
        <v>0.64236111111111105</v>
      </c>
      <c r="G200" s="127">
        <v>43004</v>
      </c>
      <c r="H200" s="128">
        <v>0.44513888888888892</v>
      </c>
      <c r="I200" s="126">
        <v>929</v>
      </c>
      <c r="J200" s="126">
        <v>27</v>
      </c>
      <c r="K200" s="126">
        <v>352</v>
      </c>
      <c r="L200" s="126">
        <v>780</v>
      </c>
      <c r="M200" s="126">
        <v>711</v>
      </c>
      <c r="N200" s="126">
        <v>32.1</v>
      </c>
      <c r="O200" s="126">
        <v>4.3</v>
      </c>
      <c r="P200" s="126"/>
      <c r="Q200" s="126">
        <v>28.4</v>
      </c>
      <c r="R200" s="126">
        <v>5.4</v>
      </c>
      <c r="S200" s="126" t="s">
        <v>2187</v>
      </c>
      <c r="T200" s="126" t="s">
        <v>2206</v>
      </c>
      <c r="U200" s="126" t="s">
        <v>2187</v>
      </c>
      <c r="V200" s="126" t="s">
        <v>2187</v>
      </c>
      <c r="W200" s="126"/>
    </row>
    <row r="201" spans="1:23">
      <c r="A201" s="193">
        <v>199</v>
      </c>
      <c r="B201" s="194" t="s">
        <v>2176</v>
      </c>
      <c r="C201" s="194" t="s">
        <v>2423</v>
      </c>
      <c r="D201" s="195">
        <v>1</v>
      </c>
      <c r="E201" s="127">
        <v>42942</v>
      </c>
      <c r="F201" s="128">
        <v>0.63194444444444442</v>
      </c>
      <c r="G201" s="127">
        <v>43004</v>
      </c>
      <c r="H201" s="128">
        <v>0.4055555555555555</v>
      </c>
      <c r="I201" s="126">
        <v>934</v>
      </c>
      <c r="J201" s="126">
        <v>224</v>
      </c>
      <c r="K201" s="126">
        <v>327</v>
      </c>
      <c r="L201" s="126">
        <v>182</v>
      </c>
      <c r="M201" s="126">
        <v>236</v>
      </c>
      <c r="N201" s="126">
        <v>27.1</v>
      </c>
      <c r="O201" s="126">
        <v>5.6</v>
      </c>
      <c r="P201" s="126"/>
      <c r="Q201" s="126">
        <v>27.3</v>
      </c>
      <c r="R201" s="126">
        <v>6.8</v>
      </c>
      <c r="S201" s="126" t="s">
        <v>2179</v>
      </c>
      <c r="T201" s="126" t="s">
        <v>2179</v>
      </c>
      <c r="U201" s="126" t="s">
        <v>2187</v>
      </c>
      <c r="V201" s="126" t="s">
        <v>2187</v>
      </c>
      <c r="W201" s="126"/>
    </row>
    <row r="202" spans="1:23">
      <c r="A202" s="193">
        <v>200</v>
      </c>
      <c r="B202" s="194" t="s">
        <v>2176</v>
      </c>
      <c r="C202" s="194" t="s">
        <v>2446</v>
      </c>
      <c r="D202" s="136">
        <v>7</v>
      </c>
      <c r="E202" s="127">
        <v>42942</v>
      </c>
      <c r="F202" s="128">
        <v>0.65277777777777779</v>
      </c>
      <c r="G202" s="127">
        <v>43004</v>
      </c>
      <c r="H202" s="128">
        <v>0.4680555555555555</v>
      </c>
      <c r="I202" s="126">
        <v>933</v>
      </c>
      <c r="J202" s="126">
        <v>158</v>
      </c>
      <c r="K202" s="126">
        <v>75</v>
      </c>
      <c r="L202" s="126">
        <v>186</v>
      </c>
      <c r="M202" s="126">
        <v>205</v>
      </c>
      <c r="N202" s="126">
        <v>32.9</v>
      </c>
      <c r="O202" s="126">
        <v>5.5</v>
      </c>
      <c r="P202" s="126"/>
      <c r="Q202" s="126"/>
      <c r="R202" s="126">
        <v>8.5</v>
      </c>
      <c r="S202" s="126" t="s">
        <v>2187</v>
      </c>
      <c r="T202" s="126" t="s">
        <v>2200</v>
      </c>
      <c r="U202" s="126" t="s">
        <v>2187</v>
      </c>
      <c r="V202" s="126" t="s">
        <v>2187</v>
      </c>
      <c r="W202" s="126" t="s">
        <v>3574</v>
      </c>
    </row>
    <row r="203" spans="1:23">
      <c r="A203" s="193">
        <v>201</v>
      </c>
      <c r="B203" s="194" t="s">
        <v>2276</v>
      </c>
      <c r="C203" s="194" t="s">
        <v>2447</v>
      </c>
      <c r="D203" s="136">
        <v>5</v>
      </c>
      <c r="E203" s="127">
        <v>42942</v>
      </c>
      <c r="F203" s="128">
        <v>0.65277777777777779</v>
      </c>
      <c r="G203" s="127">
        <v>43004</v>
      </c>
      <c r="H203" s="128">
        <v>0.46458333333333335</v>
      </c>
      <c r="I203" s="126">
        <v>933</v>
      </c>
      <c r="J203" s="126">
        <v>211</v>
      </c>
      <c r="K203" s="126">
        <v>36</v>
      </c>
      <c r="L203" s="126">
        <v>315</v>
      </c>
      <c r="M203" s="126">
        <v>665</v>
      </c>
      <c r="N203" s="126">
        <v>30.7</v>
      </c>
      <c r="O203" s="126">
        <v>8.3000000000000007</v>
      </c>
      <c r="P203" s="126"/>
      <c r="Q203" s="126">
        <v>27.6</v>
      </c>
      <c r="R203" s="126">
        <v>9.5</v>
      </c>
      <c r="S203" s="126" t="s">
        <v>2200</v>
      </c>
      <c r="T203" s="126" t="s">
        <v>2230</v>
      </c>
      <c r="U203" s="126" t="s">
        <v>2187</v>
      </c>
      <c r="V203" s="126" t="s">
        <v>2187</v>
      </c>
      <c r="W203" s="126" t="s">
        <v>3575</v>
      </c>
    </row>
    <row r="204" spans="1:23">
      <c r="A204" s="193">
        <v>202</v>
      </c>
      <c r="B204" s="194" t="s">
        <v>2276</v>
      </c>
      <c r="C204" s="194" t="s">
        <v>2424</v>
      </c>
      <c r="D204" s="136">
        <v>5</v>
      </c>
      <c r="E204" s="127">
        <v>42942</v>
      </c>
      <c r="F204" s="128">
        <v>0.63194444444444442</v>
      </c>
      <c r="G204" s="127">
        <v>43004</v>
      </c>
      <c r="H204" s="128">
        <v>0.42222222222222222</v>
      </c>
      <c r="I204" s="126">
        <v>934</v>
      </c>
      <c r="J204" s="126">
        <v>181</v>
      </c>
      <c r="K204" s="126">
        <v>676</v>
      </c>
      <c r="L204" s="126">
        <v>147</v>
      </c>
      <c r="M204" s="126">
        <v>224</v>
      </c>
      <c r="N204" s="126">
        <v>30.5</v>
      </c>
      <c r="O204" s="126">
        <v>7.3</v>
      </c>
      <c r="P204" s="126"/>
      <c r="Q204" s="126">
        <v>27.2</v>
      </c>
      <c r="R204" s="126">
        <v>5.3</v>
      </c>
      <c r="S204" s="126" t="s">
        <v>2187</v>
      </c>
      <c r="T204" s="126" t="s">
        <v>2200</v>
      </c>
      <c r="U204" s="126" t="s">
        <v>2187</v>
      </c>
      <c r="V204" s="126" t="s">
        <v>2187</v>
      </c>
      <c r="W204" s="126" t="s">
        <v>3576</v>
      </c>
    </row>
    <row r="205" spans="1:23">
      <c r="A205" s="193">
        <v>203</v>
      </c>
      <c r="B205" s="194" t="s">
        <v>2276</v>
      </c>
      <c r="C205" s="194" t="s">
        <v>2433</v>
      </c>
      <c r="D205" s="136">
        <v>7</v>
      </c>
      <c r="E205" s="127">
        <v>42942</v>
      </c>
      <c r="F205" s="128">
        <v>0.63888888888888895</v>
      </c>
      <c r="G205" s="127">
        <v>43004</v>
      </c>
      <c r="H205" s="128">
        <v>0.43888888888888888</v>
      </c>
      <c r="I205" s="126">
        <v>935</v>
      </c>
      <c r="J205" s="126">
        <v>179</v>
      </c>
      <c r="K205" s="126">
        <v>685</v>
      </c>
      <c r="L205" s="126">
        <v>168</v>
      </c>
      <c r="M205" s="126">
        <v>621</v>
      </c>
      <c r="N205" s="126">
        <v>29.4</v>
      </c>
      <c r="O205" s="126">
        <v>9.3000000000000007</v>
      </c>
      <c r="P205" s="126"/>
      <c r="Q205" s="126">
        <v>27.2</v>
      </c>
      <c r="R205" s="126">
        <v>10.9</v>
      </c>
      <c r="S205" s="126" t="s">
        <v>2200</v>
      </c>
      <c r="T205" s="126" t="s">
        <v>2187</v>
      </c>
      <c r="U205" s="126" t="s">
        <v>2187</v>
      </c>
      <c r="V205" s="126" t="s">
        <v>2187</v>
      </c>
      <c r="W205" s="126" t="s">
        <v>3575</v>
      </c>
    </row>
    <row r="206" spans="1:23">
      <c r="A206" s="193">
        <v>204</v>
      </c>
      <c r="B206" s="194" t="s">
        <v>2276</v>
      </c>
      <c r="C206" s="194" t="s">
        <v>2440</v>
      </c>
      <c r="D206" s="136">
        <v>4</v>
      </c>
      <c r="E206" s="127">
        <v>42942</v>
      </c>
      <c r="F206" s="128">
        <v>0.64236111111111105</v>
      </c>
      <c r="G206" s="127">
        <v>43004</v>
      </c>
      <c r="H206" s="128">
        <v>0.44722222222222219</v>
      </c>
      <c r="I206" s="126">
        <v>929</v>
      </c>
      <c r="J206" s="126">
        <v>248</v>
      </c>
      <c r="K206" s="126">
        <v>254</v>
      </c>
      <c r="L206" s="126">
        <v>672</v>
      </c>
      <c r="M206" s="126">
        <v>708</v>
      </c>
      <c r="N206" s="126">
        <v>26.9</v>
      </c>
      <c r="O206" s="126">
        <v>7.4</v>
      </c>
      <c r="P206" s="126"/>
      <c r="Q206" s="126">
        <v>27.7</v>
      </c>
      <c r="R206" s="126">
        <v>9.3000000000000007</v>
      </c>
      <c r="S206" s="126" t="s">
        <v>2206</v>
      </c>
      <c r="T206" s="126" t="s">
        <v>2206</v>
      </c>
      <c r="U206" s="126"/>
      <c r="V206" s="126"/>
      <c r="W206" s="126"/>
    </row>
    <row r="207" spans="1:23">
      <c r="A207" s="193">
        <v>205</v>
      </c>
      <c r="B207" s="194" t="s">
        <v>2314</v>
      </c>
      <c r="C207" s="194" t="s">
        <v>2434</v>
      </c>
      <c r="D207" s="136">
        <v>6</v>
      </c>
      <c r="E207" s="127">
        <v>42942</v>
      </c>
      <c r="F207" s="128">
        <v>0.63888888888888895</v>
      </c>
      <c r="G207" s="127">
        <v>43004</v>
      </c>
      <c r="H207" s="128">
        <v>0.45</v>
      </c>
      <c r="I207" s="126">
        <v>935</v>
      </c>
      <c r="J207" s="126">
        <v>55</v>
      </c>
      <c r="K207" s="126">
        <v>348</v>
      </c>
      <c r="L207" s="126">
        <v>173</v>
      </c>
      <c r="M207" s="126">
        <v>637</v>
      </c>
      <c r="N207" s="126">
        <v>30.6</v>
      </c>
      <c r="O207" s="126">
        <v>7.8</v>
      </c>
      <c r="P207" s="126"/>
      <c r="Q207" s="126">
        <v>27.5</v>
      </c>
      <c r="R207" s="126">
        <v>8.1</v>
      </c>
      <c r="S207" s="126" t="s">
        <v>2206</v>
      </c>
      <c r="T207" s="126" t="s">
        <v>2206</v>
      </c>
      <c r="U207" s="126" t="s">
        <v>2187</v>
      </c>
      <c r="V207" s="126" t="s">
        <v>2187</v>
      </c>
      <c r="W207" s="126" t="s">
        <v>3577</v>
      </c>
    </row>
    <row r="208" spans="1:23">
      <c r="A208" s="193">
        <v>206</v>
      </c>
      <c r="B208" s="194" t="s">
        <v>2314</v>
      </c>
      <c r="C208" s="194" t="s">
        <v>2425</v>
      </c>
      <c r="D208" s="136">
        <v>3</v>
      </c>
      <c r="E208" s="127">
        <v>42942</v>
      </c>
      <c r="F208" s="128">
        <v>0.63194444444444442</v>
      </c>
      <c r="G208" s="127">
        <v>43004</v>
      </c>
      <c r="H208" s="128">
        <v>0.40833333333333338</v>
      </c>
      <c r="I208" s="126">
        <v>934</v>
      </c>
      <c r="J208" s="126">
        <v>124</v>
      </c>
      <c r="K208" s="126">
        <v>686</v>
      </c>
      <c r="L208" s="126">
        <v>262</v>
      </c>
      <c r="M208" s="126">
        <v>284</v>
      </c>
      <c r="N208" s="126">
        <v>28.9</v>
      </c>
      <c r="O208" s="126">
        <v>6.9</v>
      </c>
      <c r="P208" s="126"/>
      <c r="Q208" s="126">
        <v>26.7</v>
      </c>
      <c r="R208" s="126">
        <v>5.9</v>
      </c>
      <c r="S208" s="126" t="s">
        <v>2187</v>
      </c>
      <c r="T208" s="126" t="s">
        <v>2206</v>
      </c>
      <c r="U208" s="126" t="s">
        <v>2187</v>
      </c>
      <c r="V208" s="126" t="s">
        <v>2187</v>
      </c>
      <c r="W208" s="126" t="s">
        <v>3578</v>
      </c>
    </row>
    <row r="209" spans="1:24">
      <c r="A209" s="193">
        <v>207</v>
      </c>
      <c r="B209" s="194" t="s">
        <v>2314</v>
      </c>
      <c r="C209" s="194" t="s">
        <v>2448</v>
      </c>
      <c r="D209" s="136">
        <v>1</v>
      </c>
      <c r="E209" s="127">
        <v>42942</v>
      </c>
      <c r="F209" s="128">
        <v>0.64583333333333337</v>
      </c>
      <c r="G209" s="127">
        <v>43004</v>
      </c>
      <c r="H209" s="128">
        <v>0.45833333333333331</v>
      </c>
      <c r="I209" s="126">
        <v>933</v>
      </c>
      <c r="J209" s="126">
        <v>234</v>
      </c>
      <c r="K209" s="126">
        <v>551</v>
      </c>
      <c r="L209" s="126">
        <v>230</v>
      </c>
      <c r="M209" s="126">
        <v>604</v>
      </c>
      <c r="N209" s="126">
        <v>31.1</v>
      </c>
      <c r="O209" s="126">
        <v>5</v>
      </c>
      <c r="P209" s="126"/>
      <c r="Q209" s="126">
        <v>28.1</v>
      </c>
      <c r="R209" s="126">
        <v>3.6</v>
      </c>
      <c r="S209" s="126" t="s">
        <v>2187</v>
      </c>
      <c r="T209" s="126" t="s">
        <v>2187</v>
      </c>
      <c r="U209" s="126"/>
      <c r="V209" s="126" t="s">
        <v>2187</v>
      </c>
      <c r="W209" s="126"/>
    </row>
    <row r="210" spans="1:24">
      <c r="A210" s="193">
        <v>208</v>
      </c>
      <c r="B210" s="194" t="s">
        <v>2314</v>
      </c>
      <c r="C210" s="194" t="s">
        <v>2441</v>
      </c>
      <c r="D210" s="136">
        <v>3</v>
      </c>
      <c r="E210" s="127">
        <v>42942</v>
      </c>
      <c r="F210" s="128">
        <v>0.64236111111111105</v>
      </c>
      <c r="G210" s="127">
        <v>43004</v>
      </c>
      <c r="H210" s="128">
        <v>0.4458333333333333</v>
      </c>
      <c r="I210" s="126">
        <v>929</v>
      </c>
      <c r="J210" s="126">
        <v>412</v>
      </c>
      <c r="K210" s="147">
        <v>516</v>
      </c>
      <c r="L210" s="147">
        <v>140</v>
      </c>
      <c r="M210" s="126">
        <v>625</v>
      </c>
      <c r="N210" s="126">
        <v>29.6</v>
      </c>
      <c r="O210" s="126">
        <v>4.7</v>
      </c>
      <c r="P210" s="126"/>
      <c r="Q210" s="126">
        <v>28.6</v>
      </c>
      <c r="R210" s="126">
        <v>7.7</v>
      </c>
      <c r="S210" s="126" t="s">
        <v>2200</v>
      </c>
      <c r="T210" s="126" t="s">
        <v>2319</v>
      </c>
      <c r="U210" s="126" t="s">
        <v>2187</v>
      </c>
      <c r="V210" s="126" t="s">
        <v>2187</v>
      </c>
      <c r="W210" s="126" t="s">
        <v>3579</v>
      </c>
    </row>
    <row r="211" spans="1:24">
      <c r="A211" s="193">
        <v>209</v>
      </c>
      <c r="B211" s="194" t="s">
        <v>2314</v>
      </c>
      <c r="C211" s="194" t="s">
        <v>2435</v>
      </c>
      <c r="D211" s="136">
        <v>3</v>
      </c>
      <c r="E211" s="127">
        <v>42942</v>
      </c>
      <c r="F211" s="128">
        <v>0.63541666666666663</v>
      </c>
      <c r="G211" s="127">
        <v>43004</v>
      </c>
      <c r="H211" s="128">
        <v>0.4284722222222222</v>
      </c>
      <c r="I211" s="126">
        <v>935</v>
      </c>
      <c r="J211" s="126">
        <v>94</v>
      </c>
      <c r="K211" s="126">
        <v>678</v>
      </c>
      <c r="L211" s="126">
        <v>92</v>
      </c>
      <c r="M211" s="126">
        <v>647</v>
      </c>
      <c r="N211" s="126">
        <v>31.1</v>
      </c>
      <c r="O211" s="126">
        <v>8.4</v>
      </c>
      <c r="P211" s="126"/>
      <c r="Q211" s="126">
        <v>28.1</v>
      </c>
      <c r="R211" s="126">
        <v>8.8000000000000007</v>
      </c>
      <c r="S211" s="126" t="s">
        <v>2187</v>
      </c>
      <c r="T211" s="126"/>
      <c r="U211" s="126" t="s">
        <v>2187</v>
      </c>
      <c r="V211" s="126" t="s">
        <v>2187</v>
      </c>
      <c r="W211" s="126"/>
    </row>
    <row r="212" spans="1:24">
      <c r="A212" s="193">
        <v>210</v>
      </c>
      <c r="B212" s="194" t="s">
        <v>2314</v>
      </c>
      <c r="C212" s="194" t="s">
        <v>2449</v>
      </c>
      <c r="D212" s="136">
        <v>2</v>
      </c>
      <c r="E212" s="127">
        <v>42942</v>
      </c>
      <c r="F212" s="128">
        <v>0.64930555555555558</v>
      </c>
      <c r="G212" s="127">
        <v>43004</v>
      </c>
      <c r="H212" s="128">
        <v>0.4597222222222222</v>
      </c>
      <c r="I212" s="126">
        <v>933</v>
      </c>
      <c r="J212" s="126">
        <v>93</v>
      </c>
      <c r="K212" s="126">
        <v>335</v>
      </c>
      <c r="L212" s="126">
        <v>36</v>
      </c>
      <c r="M212" s="126">
        <v>599</v>
      </c>
      <c r="N212" s="126">
        <v>27.1</v>
      </c>
      <c r="O212" s="126">
        <v>5.8</v>
      </c>
      <c r="P212" s="126"/>
      <c r="Q212" s="126">
        <v>27.9</v>
      </c>
      <c r="R212" s="126">
        <v>6.4</v>
      </c>
      <c r="S212" s="126" t="s">
        <v>2234</v>
      </c>
      <c r="T212" s="126" t="s">
        <v>2195</v>
      </c>
      <c r="U212" s="126"/>
      <c r="V212" s="126"/>
      <c r="W212" s="126" t="s">
        <v>3580</v>
      </c>
      <c r="X212" s="167"/>
    </row>
    <row r="213" spans="1:24">
      <c r="A213" s="193">
        <v>211</v>
      </c>
      <c r="B213" s="194" t="s">
        <v>2314</v>
      </c>
      <c r="C213" s="194" t="s">
        <v>2426</v>
      </c>
      <c r="D213" s="136">
        <v>2</v>
      </c>
      <c r="E213" s="127">
        <v>42942</v>
      </c>
      <c r="F213" s="128">
        <v>0.59375</v>
      </c>
      <c r="G213" s="127">
        <v>43004</v>
      </c>
      <c r="H213" s="128">
        <v>0.40763888888888888</v>
      </c>
      <c r="I213" s="126">
        <v>934</v>
      </c>
      <c r="J213" s="126">
        <v>26</v>
      </c>
      <c r="K213" s="126">
        <v>249</v>
      </c>
      <c r="L213" s="126">
        <v>434</v>
      </c>
      <c r="M213" s="126">
        <v>670</v>
      </c>
      <c r="N213" s="126">
        <v>28.3</v>
      </c>
      <c r="O213" s="126">
        <v>7</v>
      </c>
      <c r="P213" s="126"/>
      <c r="Q213" s="126">
        <v>27.7</v>
      </c>
      <c r="R213" s="126">
        <v>8.1</v>
      </c>
      <c r="S213" s="126" t="s">
        <v>2179</v>
      </c>
      <c r="T213" s="126" t="s">
        <v>2236</v>
      </c>
      <c r="U213" s="126" t="s">
        <v>2187</v>
      </c>
      <c r="V213" s="126"/>
      <c r="W213" s="126"/>
    </row>
    <row r="214" spans="1:24">
      <c r="A214" s="193">
        <v>215</v>
      </c>
      <c r="B214" s="194" t="s">
        <v>2314</v>
      </c>
      <c r="C214" s="194" t="s">
        <v>2427</v>
      </c>
      <c r="D214" s="136">
        <v>7</v>
      </c>
      <c r="E214" s="127">
        <v>42942</v>
      </c>
      <c r="F214" s="128">
        <v>0.63194444444444442</v>
      </c>
      <c r="G214" s="127">
        <v>43004</v>
      </c>
      <c r="H214" s="128">
        <v>0.41875000000000001</v>
      </c>
      <c r="I214" s="126">
        <v>934</v>
      </c>
      <c r="J214" s="126">
        <v>169</v>
      </c>
      <c r="K214" s="126">
        <v>627</v>
      </c>
      <c r="L214" s="196">
        <v>56</v>
      </c>
      <c r="M214" s="126">
        <v>256</v>
      </c>
      <c r="N214" s="126">
        <v>30.2</v>
      </c>
      <c r="O214" s="126">
        <v>4.3</v>
      </c>
      <c r="P214" s="126"/>
      <c r="Q214" s="126">
        <v>27.3</v>
      </c>
      <c r="R214" s="126">
        <v>4.3</v>
      </c>
      <c r="S214" s="126"/>
      <c r="T214" s="126" t="s">
        <v>2187</v>
      </c>
      <c r="U214" s="126" t="s">
        <v>2187</v>
      </c>
      <c r="V214" s="126" t="s">
        <v>2187</v>
      </c>
      <c r="W214" s="126"/>
    </row>
    <row r="215" spans="1:24">
      <c r="A215" s="193">
        <v>212</v>
      </c>
      <c r="B215" s="194" t="s">
        <v>2314</v>
      </c>
      <c r="C215" s="194" t="s">
        <v>2442</v>
      </c>
      <c r="D215" s="136">
        <v>5</v>
      </c>
      <c r="E215" s="127">
        <v>42942</v>
      </c>
      <c r="F215" s="128">
        <v>0.64583333333333337</v>
      </c>
      <c r="G215" s="127">
        <v>43004</v>
      </c>
      <c r="H215" s="128">
        <v>0.45</v>
      </c>
      <c r="I215" s="126">
        <v>929</v>
      </c>
      <c r="J215" s="126">
        <v>68</v>
      </c>
      <c r="K215" s="126">
        <v>803</v>
      </c>
      <c r="L215" s="126">
        <v>363</v>
      </c>
      <c r="M215" s="126">
        <v>658</v>
      </c>
      <c r="N215" s="126">
        <v>29</v>
      </c>
      <c r="O215" s="126">
        <v>8.1999999999999993</v>
      </c>
      <c r="P215" s="126"/>
      <c r="Q215" s="126">
        <v>27.5</v>
      </c>
      <c r="R215" s="126">
        <v>8.1</v>
      </c>
      <c r="S215" s="126" t="s">
        <v>2206</v>
      </c>
      <c r="T215" s="126" t="s">
        <v>2206</v>
      </c>
      <c r="U215" s="126" t="s">
        <v>2187</v>
      </c>
      <c r="V215" s="126" t="s">
        <v>2187</v>
      </c>
      <c r="W215" s="126" t="s">
        <v>3581</v>
      </c>
    </row>
    <row r="216" spans="1:24">
      <c r="A216" s="193">
        <v>213</v>
      </c>
      <c r="B216" s="194" t="s">
        <v>2385</v>
      </c>
      <c r="C216" s="194" t="s">
        <v>2450</v>
      </c>
      <c r="D216" s="136">
        <v>6</v>
      </c>
      <c r="E216" s="127">
        <v>42942</v>
      </c>
      <c r="F216" s="128">
        <v>0.65277777777777779</v>
      </c>
      <c r="G216" s="127">
        <v>43004</v>
      </c>
      <c r="H216" s="128">
        <v>0.46736111111111112</v>
      </c>
      <c r="I216" s="126">
        <v>933</v>
      </c>
      <c r="J216" s="126">
        <v>143</v>
      </c>
      <c r="K216" s="126">
        <v>321</v>
      </c>
      <c r="L216" s="126">
        <v>5</v>
      </c>
      <c r="M216" s="126">
        <v>699</v>
      </c>
      <c r="N216" s="126">
        <v>30</v>
      </c>
      <c r="O216" s="126">
        <v>5.0999999999999996</v>
      </c>
      <c r="P216" s="126"/>
      <c r="Q216" s="126">
        <v>28.2</v>
      </c>
      <c r="R216" s="126">
        <v>3.6</v>
      </c>
      <c r="S216" s="126" t="s">
        <v>2187</v>
      </c>
      <c r="T216" s="126" t="s">
        <v>2187</v>
      </c>
      <c r="U216" s="126"/>
      <c r="V216" s="126"/>
      <c r="W216" s="126"/>
    </row>
    <row r="217" spans="1:24">
      <c r="A217" s="193">
        <v>214</v>
      </c>
      <c r="B217" s="194" t="s">
        <v>2385</v>
      </c>
      <c r="C217" s="194" t="s">
        <v>2443</v>
      </c>
      <c r="D217" s="136">
        <v>7</v>
      </c>
      <c r="E217" s="127">
        <v>42942</v>
      </c>
      <c r="F217" s="128">
        <v>0.64583333333333337</v>
      </c>
      <c r="G217" s="127">
        <v>43004</v>
      </c>
      <c r="H217" s="128">
        <v>0.45555555555555555</v>
      </c>
      <c r="I217" s="126">
        <v>929</v>
      </c>
      <c r="J217" s="126">
        <v>128</v>
      </c>
      <c r="K217" s="126">
        <v>677</v>
      </c>
      <c r="L217" s="167">
        <v>771</v>
      </c>
      <c r="M217" s="126">
        <v>663</v>
      </c>
      <c r="N217" s="126">
        <v>31.3</v>
      </c>
      <c r="O217" s="126">
        <v>4.8</v>
      </c>
      <c r="P217" s="126"/>
      <c r="Q217" s="126">
        <v>28.3</v>
      </c>
      <c r="R217" s="126">
        <v>7.8</v>
      </c>
      <c r="S217" s="126" t="s">
        <v>2179</v>
      </c>
      <c r="T217" s="126" t="s">
        <v>2206</v>
      </c>
      <c r="U217" s="126" t="s">
        <v>2187</v>
      </c>
      <c r="V217" s="126"/>
      <c r="W217" s="126"/>
    </row>
    <row r="218" spans="1:24">
      <c r="A218" s="193">
        <v>216</v>
      </c>
      <c r="B218" s="194" t="s">
        <v>2385</v>
      </c>
      <c r="C218" s="194" t="s">
        <v>2436</v>
      </c>
      <c r="D218" s="136">
        <v>2</v>
      </c>
      <c r="E218" s="127">
        <v>42942</v>
      </c>
      <c r="F218" s="128">
        <v>0.63541666666666663</v>
      </c>
      <c r="G218" s="127">
        <v>43004</v>
      </c>
      <c r="H218" s="128">
        <v>0.42777777777777781</v>
      </c>
      <c r="I218" s="126">
        <v>935</v>
      </c>
      <c r="J218" s="126">
        <v>95</v>
      </c>
      <c r="K218" s="126">
        <v>379</v>
      </c>
      <c r="L218" s="126">
        <v>361</v>
      </c>
      <c r="M218" s="126">
        <v>622</v>
      </c>
      <c r="N218" s="126">
        <v>30.5</v>
      </c>
      <c r="O218" s="126">
        <v>6.4</v>
      </c>
      <c r="P218" s="126"/>
      <c r="Q218" s="126">
        <v>29.2</v>
      </c>
      <c r="R218" s="126">
        <v>7.7</v>
      </c>
      <c r="S218" s="126"/>
      <c r="T218" s="126"/>
      <c r="U218" s="126"/>
      <c r="V218" s="126"/>
      <c r="W218" s="126"/>
    </row>
    <row r="219" spans="1:24">
      <c r="A219" s="193">
        <v>217</v>
      </c>
      <c r="B219" s="194" t="s">
        <v>2428</v>
      </c>
      <c r="C219" s="194" t="s">
        <v>2429</v>
      </c>
      <c r="D219" s="136">
        <v>6</v>
      </c>
      <c r="E219" s="127">
        <v>42942</v>
      </c>
      <c r="F219" s="128">
        <v>0.63194444444444442</v>
      </c>
      <c r="G219" s="127">
        <v>43004</v>
      </c>
      <c r="H219" s="128">
        <v>0.41805555555555557</v>
      </c>
      <c r="I219" s="126">
        <v>934</v>
      </c>
      <c r="J219" s="126">
        <v>313</v>
      </c>
      <c r="K219" s="126">
        <v>771</v>
      </c>
      <c r="L219" s="126">
        <v>204</v>
      </c>
      <c r="M219" s="126">
        <v>608</v>
      </c>
      <c r="N219" s="126">
        <v>35.6</v>
      </c>
      <c r="O219" s="126">
        <v>5.7</v>
      </c>
      <c r="P219" s="126"/>
      <c r="Q219" s="126">
        <v>26.9</v>
      </c>
      <c r="R219" s="126">
        <v>8.6999999999999993</v>
      </c>
      <c r="S219" s="126" t="s">
        <v>2206</v>
      </c>
      <c r="T219" s="126" t="s">
        <v>2206</v>
      </c>
      <c r="U219" s="126" t="s">
        <v>2187</v>
      </c>
      <c r="V219" s="126"/>
      <c r="W219" s="126"/>
    </row>
    <row r="220" spans="1:24">
      <c r="A220" s="193">
        <v>218</v>
      </c>
      <c r="B220" s="194" t="s">
        <v>2428</v>
      </c>
      <c r="C220" s="194" t="s">
        <v>2437</v>
      </c>
      <c r="D220" s="136">
        <v>5</v>
      </c>
      <c r="E220" s="127">
        <v>42942</v>
      </c>
      <c r="F220" s="128">
        <v>0.63888888888888895</v>
      </c>
      <c r="G220" s="127">
        <v>43004</v>
      </c>
      <c r="H220" s="128">
        <v>0.43611111111111112</v>
      </c>
      <c r="I220" s="126">
        <v>935</v>
      </c>
      <c r="J220" s="126">
        <v>485</v>
      </c>
      <c r="K220" s="126">
        <v>680</v>
      </c>
      <c r="L220" s="126">
        <v>170</v>
      </c>
      <c r="M220" s="126">
        <v>639</v>
      </c>
      <c r="N220" s="126">
        <v>30</v>
      </c>
      <c r="O220" s="126">
        <v>4.5</v>
      </c>
      <c r="P220" s="126"/>
      <c r="Q220" s="126">
        <v>28.3</v>
      </c>
      <c r="R220" s="126">
        <v>8.4</v>
      </c>
      <c r="S220" s="126" t="s">
        <v>2187</v>
      </c>
      <c r="T220" s="126" t="s">
        <v>2206</v>
      </c>
      <c r="U220" s="126" t="s">
        <v>2187</v>
      </c>
      <c r="V220" s="126" t="s">
        <v>2187</v>
      </c>
      <c r="W220" s="126" t="s">
        <v>3582</v>
      </c>
    </row>
    <row r="221" spans="1:24">
      <c r="A221" s="193">
        <v>219</v>
      </c>
      <c r="B221" s="194" t="s">
        <v>2428</v>
      </c>
      <c r="C221" s="194" t="s">
        <v>2444</v>
      </c>
      <c r="D221" s="136">
        <v>1</v>
      </c>
      <c r="E221" s="127">
        <v>42942</v>
      </c>
      <c r="F221" s="128">
        <v>0.63888888888888895</v>
      </c>
      <c r="G221" s="127">
        <v>43004</v>
      </c>
      <c r="H221" s="128">
        <v>0.44305555555555554</v>
      </c>
      <c r="I221" s="126">
        <v>929</v>
      </c>
      <c r="J221" s="126">
        <v>196</v>
      </c>
      <c r="K221" s="148">
        <v>178</v>
      </c>
      <c r="L221" s="148">
        <v>123</v>
      </c>
      <c r="M221" s="126">
        <v>246</v>
      </c>
      <c r="N221" s="126">
        <v>37.6</v>
      </c>
      <c r="O221" s="126">
        <v>2.9</v>
      </c>
      <c r="P221" s="126"/>
      <c r="Q221" s="126">
        <v>27.9</v>
      </c>
      <c r="R221" s="126">
        <v>8.6</v>
      </c>
      <c r="S221" s="126" t="s">
        <v>2206</v>
      </c>
      <c r="T221" s="126" t="s">
        <v>2187</v>
      </c>
      <c r="U221" s="126" t="s">
        <v>2187</v>
      </c>
      <c r="V221" s="126"/>
      <c r="W221" s="126"/>
    </row>
    <row r="222" spans="1:24">
      <c r="A222" s="193">
        <v>220</v>
      </c>
      <c r="B222" s="194" t="s">
        <v>2428</v>
      </c>
      <c r="C222" s="194" t="s">
        <v>2451</v>
      </c>
      <c r="D222" s="136">
        <v>4</v>
      </c>
      <c r="E222" s="127">
        <v>42942</v>
      </c>
      <c r="F222" s="128">
        <v>0.64930555555555558</v>
      </c>
      <c r="G222" s="127">
        <v>43004</v>
      </c>
      <c r="H222" s="128">
        <v>0.4694444444444445</v>
      </c>
      <c r="I222" s="126">
        <v>933</v>
      </c>
      <c r="J222" s="126">
        <v>39</v>
      </c>
      <c r="K222" s="126">
        <v>194</v>
      </c>
      <c r="L222" s="126">
        <v>53</v>
      </c>
      <c r="M222" s="126">
        <v>672</v>
      </c>
      <c r="N222" s="126">
        <v>39</v>
      </c>
      <c r="O222" s="126">
        <v>4.5999999999999996</v>
      </c>
      <c r="P222" s="126"/>
      <c r="Q222" s="126">
        <v>28.3</v>
      </c>
      <c r="R222" s="126">
        <v>6</v>
      </c>
      <c r="S222" s="126" t="s">
        <v>2187</v>
      </c>
      <c r="T222" s="126" t="s">
        <v>3565</v>
      </c>
      <c r="U222" s="126" t="s">
        <v>2187</v>
      </c>
      <c r="V222" s="126"/>
      <c r="W222" s="126" t="s">
        <v>3557</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K1761"/>
  <sheetViews>
    <sheetView workbookViewId="0">
      <selection activeCell="K21" sqref="K21"/>
    </sheetView>
  </sheetViews>
  <sheetFormatPr baseColWidth="10" defaultRowHeight="14.4"/>
  <sheetData>
    <row r="1" spans="1:11">
      <c r="A1" s="295" t="s">
        <v>3676</v>
      </c>
      <c r="B1" s="296" t="s">
        <v>3678</v>
      </c>
      <c r="C1" t="s">
        <v>3679</v>
      </c>
      <c r="D1" t="s">
        <v>3680</v>
      </c>
      <c r="G1" t="s">
        <v>3681</v>
      </c>
      <c r="J1" t="s">
        <v>2147</v>
      </c>
      <c r="K1" t="s">
        <v>3699</v>
      </c>
    </row>
    <row r="2" spans="1:11">
      <c r="A2" s="295" t="s">
        <v>1643</v>
      </c>
      <c r="C2" t="b">
        <f>COUNTIF($A$2:$A$1800, A2)&gt;1</f>
        <v>0</v>
      </c>
      <c r="D2" t="b">
        <v>0</v>
      </c>
      <c r="G2" s="295" t="s">
        <v>1930</v>
      </c>
      <c r="I2" s="205" t="b">
        <v>1</v>
      </c>
    </row>
    <row r="3" spans="1:11">
      <c r="A3" s="295" t="s">
        <v>3677</v>
      </c>
      <c r="C3" t="b">
        <f t="shared" ref="C3:C66" si="0">COUNTIF($A$2:$A$1800, A3)&gt;1</f>
        <v>1</v>
      </c>
      <c r="G3" s="295" t="s">
        <v>1930</v>
      </c>
      <c r="I3" s="205" t="b">
        <v>1</v>
      </c>
    </row>
    <row r="4" spans="1:11">
      <c r="A4" s="295" t="s">
        <v>1791</v>
      </c>
      <c r="C4" t="b">
        <f t="shared" si="0"/>
        <v>0</v>
      </c>
      <c r="D4" t="b">
        <v>0</v>
      </c>
      <c r="G4" s="295" t="s">
        <v>1800</v>
      </c>
      <c r="I4" s="205" t="b">
        <v>1</v>
      </c>
    </row>
    <row r="5" spans="1:11">
      <c r="A5" s="295" t="s">
        <v>1795</v>
      </c>
      <c r="C5" t="b">
        <f t="shared" si="0"/>
        <v>0</v>
      </c>
      <c r="D5" t="b">
        <v>0</v>
      </c>
      <c r="G5" s="295" t="s">
        <v>1800</v>
      </c>
      <c r="I5" s="205" t="b">
        <v>1</v>
      </c>
    </row>
    <row r="6" spans="1:11">
      <c r="A6" s="295" t="s">
        <v>1928</v>
      </c>
      <c r="C6" t="b">
        <f t="shared" si="0"/>
        <v>0</v>
      </c>
      <c r="D6" t="b">
        <v>0</v>
      </c>
      <c r="G6" s="296" t="s">
        <v>1560</v>
      </c>
      <c r="I6" s="205" t="b">
        <v>1</v>
      </c>
      <c r="J6" t="s">
        <v>3686</v>
      </c>
    </row>
    <row r="7" spans="1:11">
      <c r="A7" s="295" t="s">
        <v>1572</v>
      </c>
      <c r="C7" t="b">
        <f t="shared" si="0"/>
        <v>0</v>
      </c>
      <c r="D7" t="b">
        <v>0</v>
      </c>
      <c r="G7" s="295" t="s">
        <v>1560</v>
      </c>
      <c r="I7" s="205" t="b">
        <v>1</v>
      </c>
      <c r="J7" t="s">
        <v>3682</v>
      </c>
    </row>
    <row r="8" spans="1:11">
      <c r="A8" s="295" t="s">
        <v>1944</v>
      </c>
      <c r="C8" t="b">
        <f t="shared" si="0"/>
        <v>0</v>
      </c>
      <c r="D8" t="b">
        <v>0</v>
      </c>
      <c r="G8" s="296" t="s">
        <v>1510</v>
      </c>
      <c r="I8" s="205" t="b">
        <v>1</v>
      </c>
    </row>
    <row r="9" spans="1:11">
      <c r="A9" s="295" t="s">
        <v>1822</v>
      </c>
      <c r="C9" t="b">
        <f t="shared" si="0"/>
        <v>0</v>
      </c>
      <c r="D9" t="b">
        <v>0</v>
      </c>
      <c r="G9" s="296" t="s">
        <v>1510</v>
      </c>
      <c r="I9" s="205" t="b">
        <v>1</v>
      </c>
    </row>
    <row r="10" spans="1:11" ht="187.2">
      <c r="A10" s="295" t="s">
        <v>1773</v>
      </c>
      <c r="C10" t="b">
        <f t="shared" si="0"/>
        <v>0</v>
      </c>
      <c r="D10" t="b">
        <v>0</v>
      </c>
      <c r="G10" s="296" t="s">
        <v>1258</v>
      </c>
      <c r="I10" s="205" t="b">
        <v>1</v>
      </c>
      <c r="J10" s="297" t="s">
        <v>3684</v>
      </c>
      <c r="K10" t="s">
        <v>3700</v>
      </c>
    </row>
    <row r="11" spans="1:11" ht="115.2">
      <c r="A11" s="295" t="s">
        <v>1740</v>
      </c>
      <c r="C11" t="b">
        <f t="shared" si="0"/>
        <v>0</v>
      </c>
      <c r="D11" t="b">
        <v>0</v>
      </c>
      <c r="G11" s="295" t="s">
        <v>1258</v>
      </c>
      <c r="I11" s="205" t="b">
        <v>1</v>
      </c>
      <c r="J11" s="297" t="s">
        <v>3685</v>
      </c>
      <c r="K11" t="s">
        <v>3700</v>
      </c>
    </row>
    <row r="12" spans="1:11" ht="158.4">
      <c r="A12" s="295" t="s">
        <v>1615</v>
      </c>
      <c r="C12" t="b">
        <f t="shared" si="0"/>
        <v>0</v>
      </c>
      <c r="D12" t="b">
        <v>0</v>
      </c>
      <c r="G12" s="295" t="s">
        <v>1232</v>
      </c>
      <c r="I12" s="205" t="b">
        <v>1</v>
      </c>
      <c r="J12" s="297" t="s">
        <v>3688</v>
      </c>
      <c r="K12" t="s">
        <v>3700</v>
      </c>
    </row>
    <row r="13" spans="1:11" ht="115.2">
      <c r="A13" s="295" t="s">
        <v>3677</v>
      </c>
      <c r="C13" t="b">
        <f t="shared" si="0"/>
        <v>1</v>
      </c>
      <c r="G13" s="296" t="s">
        <v>1232</v>
      </c>
      <c r="I13" s="205" t="b">
        <v>1</v>
      </c>
      <c r="J13" s="297" t="s">
        <v>3687</v>
      </c>
      <c r="K13" t="s">
        <v>3700</v>
      </c>
    </row>
    <row r="14" spans="1:11" ht="86.4">
      <c r="A14" s="295" t="s">
        <v>2048</v>
      </c>
      <c r="C14" t="b">
        <f t="shared" si="0"/>
        <v>0</v>
      </c>
      <c r="D14" t="b">
        <v>0</v>
      </c>
      <c r="G14" s="295" t="s">
        <v>961</v>
      </c>
      <c r="I14" s="205" t="b">
        <v>1</v>
      </c>
      <c r="J14" s="297" t="s">
        <v>3690</v>
      </c>
      <c r="K14" t="s">
        <v>3700</v>
      </c>
    </row>
    <row r="15" spans="1:11" ht="216">
      <c r="A15" s="295" t="s">
        <v>1825</v>
      </c>
      <c r="C15" t="b">
        <f t="shared" si="0"/>
        <v>0</v>
      </c>
      <c r="D15" t="b">
        <v>0</v>
      </c>
      <c r="G15" s="296" t="s">
        <v>961</v>
      </c>
      <c r="I15" s="205" t="b">
        <v>1</v>
      </c>
      <c r="J15" s="297" t="s">
        <v>3689</v>
      </c>
      <c r="K15" t="s">
        <v>3700</v>
      </c>
    </row>
    <row r="16" spans="1:11">
      <c r="A16" s="295" t="s">
        <v>1606</v>
      </c>
      <c r="C16" t="b">
        <f t="shared" si="0"/>
        <v>0</v>
      </c>
      <c r="D16" t="b">
        <v>0</v>
      </c>
      <c r="G16" s="296" t="s">
        <v>2500</v>
      </c>
      <c r="I16" s="205" t="b">
        <v>1</v>
      </c>
      <c r="J16" t="s">
        <v>3683</v>
      </c>
    </row>
    <row r="17" spans="1:11" ht="216">
      <c r="A17" s="295" t="s">
        <v>1674</v>
      </c>
      <c r="C17" t="b">
        <f t="shared" si="0"/>
        <v>0</v>
      </c>
      <c r="D17" t="b">
        <v>0</v>
      </c>
      <c r="G17" s="296" t="s">
        <v>918</v>
      </c>
      <c r="I17" s="205" t="b">
        <v>1</v>
      </c>
      <c r="J17" s="297" t="s">
        <v>3692</v>
      </c>
      <c r="K17" t="s">
        <v>3700</v>
      </c>
    </row>
    <row r="18" spans="1:11" ht="86.4">
      <c r="A18" s="295" t="s">
        <v>1841</v>
      </c>
      <c r="C18" t="b">
        <f t="shared" si="0"/>
        <v>0</v>
      </c>
      <c r="D18" t="b">
        <v>0</v>
      </c>
      <c r="G18" s="295" t="s">
        <v>918</v>
      </c>
      <c r="I18" s="205" t="b">
        <v>1</v>
      </c>
      <c r="J18" s="297" t="s">
        <v>3691</v>
      </c>
      <c r="K18" t="s">
        <v>3700</v>
      </c>
    </row>
    <row r="19" spans="1:11" ht="86.4">
      <c r="A19" s="295" t="s">
        <v>2040</v>
      </c>
      <c r="C19" t="b">
        <f t="shared" si="0"/>
        <v>0</v>
      </c>
      <c r="D19" t="b">
        <v>0</v>
      </c>
      <c r="G19" s="295" t="s">
        <v>872</v>
      </c>
      <c r="I19" s="205" t="b">
        <v>1</v>
      </c>
      <c r="J19" s="297" t="s">
        <v>3694</v>
      </c>
      <c r="K19" t="s">
        <v>3700</v>
      </c>
    </row>
    <row r="20" spans="1:11" ht="158.4">
      <c r="A20" s="295" t="s">
        <v>1860</v>
      </c>
      <c r="C20" t="b">
        <f t="shared" si="0"/>
        <v>0</v>
      </c>
      <c r="D20" t="b">
        <v>0</v>
      </c>
      <c r="G20" s="296" t="s">
        <v>872</v>
      </c>
      <c r="I20" s="205" t="b">
        <v>1</v>
      </c>
      <c r="J20" s="297" t="s">
        <v>3693</v>
      </c>
      <c r="K20" t="s">
        <v>3700</v>
      </c>
    </row>
    <row r="21" spans="1:11" ht="129.6">
      <c r="A21" s="295" t="s">
        <v>2012</v>
      </c>
      <c r="C21" t="b">
        <f t="shared" si="0"/>
        <v>0</v>
      </c>
      <c r="D21" t="b">
        <v>0</v>
      </c>
      <c r="G21" s="296" t="s">
        <v>862</v>
      </c>
      <c r="I21" s="205" t="b">
        <v>1</v>
      </c>
      <c r="J21" s="297" t="s">
        <v>3695</v>
      </c>
    </row>
    <row r="22" spans="1:11" ht="115.2">
      <c r="A22" s="295" t="s">
        <v>1582</v>
      </c>
      <c r="C22" t="b">
        <f t="shared" si="0"/>
        <v>0</v>
      </c>
      <c r="D22" t="b">
        <v>0</v>
      </c>
      <c r="G22" s="295" t="s">
        <v>862</v>
      </c>
      <c r="I22" s="205" t="b">
        <v>1</v>
      </c>
      <c r="J22" s="297" t="s">
        <v>3696</v>
      </c>
    </row>
    <row r="23" spans="1:11" ht="115.2">
      <c r="A23" s="295" t="s">
        <v>2042</v>
      </c>
      <c r="C23" t="b">
        <f t="shared" si="0"/>
        <v>0</v>
      </c>
      <c r="D23" t="b">
        <v>0</v>
      </c>
      <c r="G23" s="296" t="s">
        <v>539</v>
      </c>
      <c r="I23" s="205" t="b">
        <v>1</v>
      </c>
      <c r="J23" s="297" t="s">
        <v>3698</v>
      </c>
    </row>
    <row r="24" spans="1:11" ht="100.8">
      <c r="A24" s="295" t="s">
        <v>3677</v>
      </c>
      <c r="C24" t="b">
        <f t="shared" si="0"/>
        <v>1</v>
      </c>
      <c r="G24" s="295" t="s">
        <v>539</v>
      </c>
      <c r="I24" s="205" t="b">
        <v>1</v>
      </c>
      <c r="J24" s="297" t="s">
        <v>3697</v>
      </c>
    </row>
    <row r="25" spans="1:11">
      <c r="A25" s="295" t="s">
        <v>1730</v>
      </c>
      <c r="C25" t="b">
        <f t="shared" si="0"/>
        <v>0</v>
      </c>
      <c r="D25" t="b">
        <v>0</v>
      </c>
      <c r="G25" s="295" t="s">
        <v>491</v>
      </c>
      <c r="I25" s="205" t="b">
        <v>1</v>
      </c>
    </row>
    <row r="26" spans="1:11">
      <c r="A26" s="295" t="s">
        <v>1728</v>
      </c>
      <c r="C26" t="b">
        <f t="shared" si="0"/>
        <v>0</v>
      </c>
      <c r="D26" t="b">
        <v>0</v>
      </c>
      <c r="G26" s="295" t="s">
        <v>491</v>
      </c>
      <c r="I26" s="205" t="b">
        <v>1</v>
      </c>
    </row>
    <row r="27" spans="1:11">
      <c r="A27" s="295" t="s">
        <v>1992</v>
      </c>
      <c r="C27" t="b">
        <f t="shared" si="0"/>
        <v>0</v>
      </c>
      <c r="D27" t="b">
        <v>0</v>
      </c>
      <c r="G27" s="295" t="s">
        <v>320</v>
      </c>
      <c r="I27" s="205" t="b">
        <v>1</v>
      </c>
    </row>
    <row r="28" spans="1:11">
      <c r="A28" s="295" t="s">
        <v>1710</v>
      </c>
      <c r="C28" t="b">
        <f t="shared" si="0"/>
        <v>0</v>
      </c>
      <c r="D28" t="b">
        <v>0</v>
      </c>
    </row>
    <row r="29" spans="1:11">
      <c r="A29" s="295" t="s">
        <v>1989</v>
      </c>
      <c r="C29" t="b">
        <f t="shared" si="0"/>
        <v>0</v>
      </c>
      <c r="D29" t="b">
        <v>0</v>
      </c>
    </row>
    <row r="30" spans="1:11">
      <c r="A30" s="295" t="s">
        <v>1731</v>
      </c>
      <c r="C30" t="b">
        <f t="shared" si="0"/>
        <v>0</v>
      </c>
      <c r="D30" t="b">
        <v>0</v>
      </c>
    </row>
    <row r="31" spans="1:11">
      <c r="A31" s="295" t="s">
        <v>1777</v>
      </c>
      <c r="C31" t="b">
        <f t="shared" si="0"/>
        <v>0</v>
      </c>
      <c r="D31" t="b">
        <v>0</v>
      </c>
    </row>
    <row r="32" spans="1:11">
      <c r="A32" s="295" t="s">
        <v>3677</v>
      </c>
      <c r="C32" t="b">
        <f t="shared" si="0"/>
        <v>1</v>
      </c>
    </row>
    <row r="33" spans="1:4">
      <c r="A33" s="295" t="s">
        <v>1857</v>
      </c>
      <c r="C33" t="b">
        <f t="shared" si="0"/>
        <v>0</v>
      </c>
      <c r="D33" t="b">
        <v>0</v>
      </c>
    </row>
    <row r="34" spans="1:4">
      <c r="A34" s="295" t="s">
        <v>1832</v>
      </c>
      <c r="C34" t="b">
        <f t="shared" si="0"/>
        <v>0</v>
      </c>
      <c r="D34" t="b">
        <v>0</v>
      </c>
    </row>
    <row r="35" spans="1:4">
      <c r="A35" s="295" t="s">
        <v>1946</v>
      </c>
      <c r="C35" t="b">
        <f t="shared" si="0"/>
        <v>0</v>
      </c>
      <c r="D35" t="b">
        <v>0</v>
      </c>
    </row>
    <row r="36" spans="1:4">
      <c r="A36" s="295" t="s">
        <v>1862</v>
      </c>
      <c r="C36" t="b">
        <f t="shared" si="0"/>
        <v>0</v>
      </c>
      <c r="D36" t="b">
        <v>0</v>
      </c>
    </row>
    <row r="37" spans="1:4">
      <c r="A37" s="295" t="s">
        <v>1671</v>
      </c>
      <c r="C37" t="b">
        <f t="shared" si="0"/>
        <v>0</v>
      </c>
      <c r="D37" t="b">
        <v>0</v>
      </c>
    </row>
    <row r="38" spans="1:4">
      <c r="A38" s="295" t="s">
        <v>1984</v>
      </c>
      <c r="C38" t="b">
        <f t="shared" si="0"/>
        <v>0</v>
      </c>
      <c r="D38" t="b">
        <v>0</v>
      </c>
    </row>
    <row r="39" spans="1:4">
      <c r="A39" s="295" t="s">
        <v>1425</v>
      </c>
      <c r="C39" t="b">
        <f t="shared" si="0"/>
        <v>0</v>
      </c>
      <c r="D39" t="b">
        <v>0</v>
      </c>
    </row>
    <row r="40" spans="1:4">
      <c r="A40" s="295" t="s">
        <v>3677</v>
      </c>
      <c r="C40" t="b">
        <f t="shared" si="0"/>
        <v>1</v>
      </c>
    </row>
    <row r="41" spans="1:4">
      <c r="A41" s="295" t="s">
        <v>1962</v>
      </c>
      <c r="C41" t="b">
        <f t="shared" si="0"/>
        <v>0</v>
      </c>
      <c r="D41" t="b">
        <v>0</v>
      </c>
    </row>
    <row r="42" spans="1:4">
      <c r="A42" s="295" t="s">
        <v>1794</v>
      </c>
      <c r="C42" t="b">
        <f t="shared" si="0"/>
        <v>0</v>
      </c>
      <c r="D42" t="b">
        <v>0</v>
      </c>
    </row>
    <row r="43" spans="1:4">
      <c r="A43" s="295" t="s">
        <v>1709</v>
      </c>
      <c r="C43" t="b">
        <f t="shared" si="0"/>
        <v>0</v>
      </c>
      <c r="D43" t="b">
        <v>0</v>
      </c>
    </row>
    <row r="44" spans="1:4">
      <c r="A44" s="295" t="s">
        <v>1804</v>
      </c>
      <c r="C44" t="b">
        <f t="shared" si="0"/>
        <v>0</v>
      </c>
      <c r="D44" t="b">
        <v>0</v>
      </c>
    </row>
    <row r="45" spans="1:4">
      <c r="A45" s="295" t="s">
        <v>1935</v>
      </c>
      <c r="C45" t="b">
        <f t="shared" si="0"/>
        <v>0</v>
      </c>
      <c r="D45" t="b">
        <v>0</v>
      </c>
    </row>
    <row r="46" spans="1:4">
      <c r="A46" s="295" t="s">
        <v>1570</v>
      </c>
      <c r="C46" t="b">
        <f t="shared" si="0"/>
        <v>0</v>
      </c>
      <c r="D46" t="b">
        <v>0</v>
      </c>
    </row>
    <row r="47" spans="1:4">
      <c r="A47" s="295" t="s">
        <v>3677</v>
      </c>
      <c r="C47" t="b">
        <f t="shared" si="0"/>
        <v>1</v>
      </c>
    </row>
    <row r="48" spans="1:4">
      <c r="A48" s="295" t="s">
        <v>1940</v>
      </c>
      <c r="C48" t="b">
        <f t="shared" si="0"/>
        <v>0</v>
      </c>
      <c r="D48" t="b">
        <v>0</v>
      </c>
    </row>
    <row r="49" spans="1:4">
      <c r="A49" s="295" t="s">
        <v>1817</v>
      </c>
      <c r="C49" t="b">
        <f t="shared" si="0"/>
        <v>0</v>
      </c>
      <c r="D49" t="b">
        <v>0</v>
      </c>
    </row>
    <row r="50" spans="1:4">
      <c r="A50" s="295" t="s">
        <v>1996</v>
      </c>
      <c r="C50" t="b">
        <f t="shared" si="0"/>
        <v>0</v>
      </c>
      <c r="D50" t="b">
        <v>0</v>
      </c>
    </row>
    <row r="51" spans="1:4">
      <c r="A51" s="295" t="s">
        <v>1774</v>
      </c>
      <c r="C51" t="b">
        <f t="shared" si="0"/>
        <v>0</v>
      </c>
      <c r="D51" t="b">
        <v>0</v>
      </c>
    </row>
    <row r="52" spans="1:4">
      <c r="A52" s="295" t="s">
        <v>1823</v>
      </c>
      <c r="C52" t="b">
        <f t="shared" si="0"/>
        <v>0</v>
      </c>
      <c r="D52" t="b">
        <v>0</v>
      </c>
    </row>
    <row r="53" spans="1:4">
      <c r="A53" s="295" t="s">
        <v>1813</v>
      </c>
      <c r="C53" t="b">
        <f t="shared" si="0"/>
        <v>0</v>
      </c>
      <c r="D53" t="b">
        <v>0</v>
      </c>
    </row>
    <row r="54" spans="1:4">
      <c r="A54" s="295" t="s">
        <v>1878</v>
      </c>
      <c r="C54" t="b">
        <f t="shared" si="0"/>
        <v>0</v>
      </c>
      <c r="D54" t="b">
        <v>0</v>
      </c>
    </row>
    <row r="55" spans="1:4">
      <c r="A55" s="295" t="s">
        <v>3677</v>
      </c>
      <c r="C55" t="b">
        <f t="shared" si="0"/>
        <v>1</v>
      </c>
    </row>
    <row r="56" spans="1:4">
      <c r="A56" s="295" t="s">
        <v>1964</v>
      </c>
      <c r="C56" t="b">
        <f t="shared" si="0"/>
        <v>0</v>
      </c>
      <c r="D56" t="b">
        <v>0</v>
      </c>
    </row>
    <row r="57" spans="1:4">
      <c r="A57" s="295" t="s">
        <v>1943</v>
      </c>
      <c r="C57" t="b">
        <f t="shared" si="0"/>
        <v>0</v>
      </c>
      <c r="D57" t="b">
        <v>0</v>
      </c>
    </row>
    <row r="58" spans="1:4">
      <c r="A58" s="295" t="s">
        <v>2009</v>
      </c>
      <c r="C58" t="b">
        <f t="shared" si="0"/>
        <v>0</v>
      </c>
      <c r="D58" t="b">
        <v>0</v>
      </c>
    </row>
    <row r="59" spans="1:4">
      <c r="A59" s="295" t="s">
        <v>1569</v>
      </c>
      <c r="C59" t="b">
        <f t="shared" si="0"/>
        <v>0</v>
      </c>
      <c r="D59" t="b">
        <v>0</v>
      </c>
    </row>
    <row r="60" spans="1:4">
      <c r="A60" s="295" t="s">
        <v>1789</v>
      </c>
      <c r="C60" t="b">
        <f t="shared" si="0"/>
        <v>0</v>
      </c>
      <c r="D60" t="b">
        <v>0</v>
      </c>
    </row>
    <row r="61" spans="1:4">
      <c r="A61" s="295" t="s">
        <v>1898</v>
      </c>
      <c r="C61" t="b">
        <f t="shared" si="0"/>
        <v>0</v>
      </c>
      <c r="D61" t="b">
        <v>0</v>
      </c>
    </row>
    <row r="62" spans="1:4">
      <c r="A62" s="295" t="s">
        <v>1859</v>
      </c>
      <c r="C62" t="b">
        <f t="shared" si="0"/>
        <v>0</v>
      </c>
      <c r="D62" t="b">
        <v>0</v>
      </c>
    </row>
    <row r="63" spans="1:4">
      <c r="A63" s="295" t="s">
        <v>3677</v>
      </c>
      <c r="C63" t="b">
        <f t="shared" si="0"/>
        <v>1</v>
      </c>
    </row>
    <row r="64" spans="1:4">
      <c r="A64" s="295" t="s">
        <v>2001</v>
      </c>
      <c r="C64" t="b">
        <f t="shared" si="0"/>
        <v>0</v>
      </c>
      <c r="D64" t="b">
        <v>0</v>
      </c>
    </row>
    <row r="65" spans="1:4">
      <c r="A65" s="295" t="s">
        <v>1703</v>
      </c>
      <c r="C65" t="b">
        <f t="shared" si="0"/>
        <v>0</v>
      </c>
      <c r="D65" t="b">
        <v>0</v>
      </c>
    </row>
    <row r="66" spans="1:4">
      <c r="A66" s="295" t="s">
        <v>1555</v>
      </c>
      <c r="C66" t="b">
        <f t="shared" si="0"/>
        <v>0</v>
      </c>
      <c r="D66" t="b">
        <v>0</v>
      </c>
    </row>
    <row r="67" spans="1:4">
      <c r="A67" s="295" t="s">
        <v>1803</v>
      </c>
      <c r="C67" t="b">
        <f t="shared" ref="C67:C130" si="1">COUNTIF($A$2:$A$1800, A67)&gt;1</f>
        <v>0</v>
      </c>
      <c r="D67" t="b">
        <v>0</v>
      </c>
    </row>
    <row r="68" spans="1:4">
      <c r="A68" s="295" t="s">
        <v>3677</v>
      </c>
      <c r="C68" t="b">
        <f t="shared" si="1"/>
        <v>1</v>
      </c>
    </row>
    <row r="69" spans="1:4">
      <c r="A69" s="295" t="s">
        <v>1987</v>
      </c>
      <c r="C69" t="b">
        <f t="shared" si="1"/>
        <v>0</v>
      </c>
      <c r="D69" t="b">
        <v>0</v>
      </c>
    </row>
    <row r="70" spans="1:4">
      <c r="A70" s="295" t="s">
        <v>1668</v>
      </c>
      <c r="C70" t="b">
        <f t="shared" si="1"/>
        <v>0</v>
      </c>
      <c r="D70" t="b">
        <v>0</v>
      </c>
    </row>
    <row r="71" spans="1:4">
      <c r="A71" s="295" t="s">
        <v>1772</v>
      </c>
      <c r="C71" t="b">
        <f t="shared" si="1"/>
        <v>0</v>
      </c>
      <c r="D71" t="b">
        <v>0</v>
      </c>
    </row>
    <row r="72" spans="1:4">
      <c r="A72" s="295" t="s">
        <v>1912</v>
      </c>
      <c r="C72" t="b">
        <f t="shared" si="1"/>
        <v>0</v>
      </c>
      <c r="D72" t="b">
        <v>0</v>
      </c>
    </row>
    <row r="73" spans="1:4">
      <c r="A73" s="295" t="s">
        <v>1619</v>
      </c>
      <c r="C73" t="b">
        <f t="shared" si="1"/>
        <v>0</v>
      </c>
      <c r="D73" t="b">
        <v>0</v>
      </c>
    </row>
    <row r="74" spans="1:4">
      <c r="A74" s="295" t="s">
        <v>1729</v>
      </c>
      <c r="C74" t="b">
        <f t="shared" si="1"/>
        <v>0</v>
      </c>
      <c r="D74" t="b">
        <v>0</v>
      </c>
    </row>
    <row r="75" spans="1:4">
      <c r="A75" s="295" t="s">
        <v>1721</v>
      </c>
      <c r="C75" t="b">
        <f t="shared" si="1"/>
        <v>0</v>
      </c>
      <c r="D75" t="b">
        <v>0</v>
      </c>
    </row>
    <row r="76" spans="1:4">
      <c r="A76" s="295" t="s">
        <v>1835</v>
      </c>
      <c r="C76" t="b">
        <f t="shared" si="1"/>
        <v>0</v>
      </c>
      <c r="D76" t="b">
        <v>0</v>
      </c>
    </row>
    <row r="77" spans="1:4">
      <c r="A77" s="295" t="s">
        <v>1990</v>
      </c>
      <c r="C77" t="b">
        <f t="shared" si="1"/>
        <v>0</v>
      </c>
      <c r="D77" t="b">
        <v>0</v>
      </c>
    </row>
    <row r="78" spans="1:4">
      <c r="A78" s="295" t="s">
        <v>3677</v>
      </c>
      <c r="C78" t="b">
        <f t="shared" si="1"/>
        <v>1</v>
      </c>
    </row>
    <row r="79" spans="1:4">
      <c r="A79" s="295" t="s">
        <v>1953</v>
      </c>
      <c r="C79" t="b">
        <f t="shared" si="1"/>
        <v>0</v>
      </c>
      <c r="D79" t="b">
        <v>0</v>
      </c>
    </row>
    <row r="80" spans="1:4">
      <c r="A80" s="295" t="s">
        <v>1930</v>
      </c>
      <c r="C80" t="b">
        <f t="shared" si="1"/>
        <v>1</v>
      </c>
      <c r="D80" s="205" t="b">
        <v>1</v>
      </c>
    </row>
    <row r="81" spans="1:4">
      <c r="A81" s="295" t="s">
        <v>2026</v>
      </c>
      <c r="C81" t="b">
        <f t="shared" si="1"/>
        <v>0</v>
      </c>
      <c r="D81" t="b">
        <v>0</v>
      </c>
    </row>
    <row r="82" spans="1:4">
      <c r="A82" s="295" t="s">
        <v>1738</v>
      </c>
      <c r="C82" t="b">
        <f t="shared" si="1"/>
        <v>0</v>
      </c>
      <c r="D82" t="b">
        <v>0</v>
      </c>
    </row>
    <row r="83" spans="1:4">
      <c r="A83" s="295" t="s">
        <v>1694</v>
      </c>
      <c r="C83" t="b">
        <f t="shared" si="1"/>
        <v>0</v>
      </c>
      <c r="D83" t="b">
        <v>0</v>
      </c>
    </row>
    <row r="84" spans="1:4">
      <c r="A84" s="295" t="s">
        <v>1719</v>
      </c>
      <c r="C84" t="b">
        <f t="shared" si="1"/>
        <v>0</v>
      </c>
      <c r="D84" t="b">
        <v>0</v>
      </c>
    </row>
    <row r="85" spans="1:4">
      <c r="A85" s="295" t="s">
        <v>1949</v>
      </c>
      <c r="C85" t="b">
        <f t="shared" si="1"/>
        <v>0</v>
      </c>
      <c r="D85" t="b">
        <v>0</v>
      </c>
    </row>
    <row r="86" spans="1:4">
      <c r="A86" s="295" t="s">
        <v>3677</v>
      </c>
      <c r="C86" t="b">
        <f t="shared" si="1"/>
        <v>1</v>
      </c>
    </row>
    <row r="87" spans="1:4">
      <c r="A87" s="295" t="s">
        <v>2019</v>
      </c>
      <c r="C87" t="b">
        <f t="shared" si="1"/>
        <v>0</v>
      </c>
      <c r="D87" t="b">
        <v>0</v>
      </c>
    </row>
    <row r="88" spans="1:4">
      <c r="A88" s="295" t="s">
        <v>1830</v>
      </c>
      <c r="C88" t="b">
        <f t="shared" si="1"/>
        <v>0</v>
      </c>
      <c r="D88" t="b">
        <v>0</v>
      </c>
    </row>
    <row r="89" spans="1:4">
      <c r="A89" s="295" t="s">
        <v>1519</v>
      </c>
      <c r="C89" t="b">
        <f t="shared" si="1"/>
        <v>0</v>
      </c>
      <c r="D89" t="b">
        <v>0</v>
      </c>
    </row>
    <row r="90" spans="1:4">
      <c r="A90" s="295" t="s">
        <v>2015</v>
      </c>
      <c r="C90" t="b">
        <f t="shared" si="1"/>
        <v>0</v>
      </c>
      <c r="D90" t="b">
        <v>0</v>
      </c>
    </row>
    <row r="91" spans="1:4">
      <c r="A91" s="295" t="s">
        <v>1786</v>
      </c>
      <c r="C91" t="b">
        <f t="shared" si="1"/>
        <v>0</v>
      </c>
      <c r="D91" t="b">
        <v>0</v>
      </c>
    </row>
    <row r="92" spans="1:4">
      <c r="A92" s="295" t="s">
        <v>2037</v>
      </c>
      <c r="C92" t="b">
        <f t="shared" si="1"/>
        <v>0</v>
      </c>
      <c r="D92" t="b">
        <v>0</v>
      </c>
    </row>
    <row r="93" spans="1:4">
      <c r="A93" s="295" t="s">
        <v>1726</v>
      </c>
      <c r="C93" t="b">
        <f t="shared" si="1"/>
        <v>0</v>
      </c>
      <c r="D93" t="b">
        <v>0</v>
      </c>
    </row>
    <row r="94" spans="1:4">
      <c r="A94" s="295" t="s">
        <v>1951</v>
      </c>
      <c r="C94" t="b">
        <f t="shared" si="1"/>
        <v>0</v>
      </c>
      <c r="D94" t="b">
        <v>0</v>
      </c>
    </row>
    <row r="95" spans="1:4">
      <c r="A95" s="295" t="s">
        <v>3677</v>
      </c>
      <c r="C95" t="b">
        <f t="shared" si="1"/>
        <v>1</v>
      </c>
    </row>
    <row r="96" spans="1:4">
      <c r="A96" s="295" t="s">
        <v>1924</v>
      </c>
      <c r="C96" t="b">
        <f t="shared" si="1"/>
        <v>0</v>
      </c>
      <c r="D96" t="b">
        <v>0</v>
      </c>
    </row>
    <row r="97" spans="1:4">
      <c r="A97" s="295" t="s">
        <v>1806</v>
      </c>
      <c r="C97" t="b">
        <f t="shared" si="1"/>
        <v>0</v>
      </c>
      <c r="D97" t="b">
        <v>0</v>
      </c>
    </row>
    <row r="98" spans="1:4">
      <c r="A98" s="295" t="s">
        <v>1618</v>
      </c>
      <c r="C98" t="b">
        <f t="shared" si="1"/>
        <v>0</v>
      </c>
      <c r="D98" t="b">
        <v>0</v>
      </c>
    </row>
    <row r="99" spans="1:4">
      <c r="A99" s="295" t="s">
        <v>1866</v>
      </c>
      <c r="C99" t="b">
        <f t="shared" si="1"/>
        <v>0</v>
      </c>
      <c r="D99" t="b">
        <v>0</v>
      </c>
    </row>
    <row r="100" spans="1:4">
      <c r="A100" s="295" t="s">
        <v>3677</v>
      </c>
      <c r="C100" t="b">
        <f t="shared" si="1"/>
        <v>1</v>
      </c>
    </row>
    <row r="101" spans="1:4">
      <c r="A101" s="295" t="s">
        <v>1874</v>
      </c>
      <c r="C101" t="b">
        <f t="shared" si="1"/>
        <v>0</v>
      </c>
      <c r="D101" t="b">
        <v>0</v>
      </c>
    </row>
    <row r="102" spans="1:4">
      <c r="A102" s="295" t="s">
        <v>2039</v>
      </c>
      <c r="C102" t="b">
        <f t="shared" si="1"/>
        <v>0</v>
      </c>
      <c r="D102" t="b">
        <v>0</v>
      </c>
    </row>
    <row r="103" spans="1:4">
      <c r="A103" s="295" t="s">
        <v>1766</v>
      </c>
      <c r="C103" t="b">
        <f t="shared" si="1"/>
        <v>0</v>
      </c>
      <c r="D103" t="b">
        <v>0</v>
      </c>
    </row>
    <row r="104" spans="1:4">
      <c r="A104" s="295" t="s">
        <v>1724</v>
      </c>
      <c r="C104" t="b">
        <f t="shared" si="1"/>
        <v>0</v>
      </c>
      <c r="D104" t="b">
        <v>0</v>
      </c>
    </row>
    <row r="105" spans="1:4">
      <c r="A105" s="295" t="s">
        <v>1888</v>
      </c>
      <c r="C105" t="b">
        <f t="shared" si="1"/>
        <v>0</v>
      </c>
      <c r="D105" t="b">
        <v>0</v>
      </c>
    </row>
    <row r="106" spans="1:4">
      <c r="A106" s="295" t="s">
        <v>2044</v>
      </c>
      <c r="C106" t="b">
        <f t="shared" si="1"/>
        <v>0</v>
      </c>
      <c r="D106" t="b">
        <v>0</v>
      </c>
    </row>
    <row r="107" spans="1:4">
      <c r="A107" s="295" t="s">
        <v>2030</v>
      </c>
      <c r="C107" t="b">
        <f t="shared" si="1"/>
        <v>0</v>
      </c>
      <c r="D107" t="b">
        <v>0</v>
      </c>
    </row>
    <row r="108" spans="1:4">
      <c r="A108" s="295" t="s">
        <v>1921</v>
      </c>
      <c r="C108" t="b">
        <f t="shared" si="1"/>
        <v>0</v>
      </c>
      <c r="D108" t="b">
        <v>0</v>
      </c>
    </row>
    <row r="109" spans="1:4">
      <c r="A109" s="295" t="s">
        <v>1792</v>
      </c>
      <c r="C109" t="b">
        <f t="shared" si="1"/>
        <v>0</v>
      </c>
      <c r="D109" t="b">
        <v>0</v>
      </c>
    </row>
    <row r="110" spans="1:4">
      <c r="A110" s="295" t="s">
        <v>1756</v>
      </c>
      <c r="C110" t="b">
        <f t="shared" si="1"/>
        <v>0</v>
      </c>
      <c r="D110" t="b">
        <v>0</v>
      </c>
    </row>
    <row r="111" spans="1:4">
      <c r="A111" s="295" t="s">
        <v>1700</v>
      </c>
      <c r="C111" t="b">
        <f t="shared" si="1"/>
        <v>0</v>
      </c>
      <c r="D111" t="b">
        <v>0</v>
      </c>
    </row>
    <row r="112" spans="1:4">
      <c r="A112" s="295" t="s">
        <v>1776</v>
      </c>
      <c r="C112" t="b">
        <f t="shared" si="1"/>
        <v>0</v>
      </c>
      <c r="D112" t="b">
        <v>0</v>
      </c>
    </row>
    <row r="113" spans="1:4">
      <c r="A113" s="295" t="s">
        <v>3677</v>
      </c>
      <c r="C113" t="b">
        <f t="shared" si="1"/>
        <v>1</v>
      </c>
    </row>
    <row r="114" spans="1:4">
      <c r="A114" s="295" t="s">
        <v>1736</v>
      </c>
      <c r="C114" t="b">
        <f t="shared" si="1"/>
        <v>0</v>
      </c>
      <c r="D114" t="b">
        <v>0</v>
      </c>
    </row>
    <row r="115" spans="1:4">
      <c r="A115" s="295" t="s">
        <v>1787</v>
      </c>
      <c r="C115" t="b">
        <f t="shared" si="1"/>
        <v>0</v>
      </c>
      <c r="D115" t="b">
        <v>0</v>
      </c>
    </row>
    <row r="116" spans="1:4">
      <c r="A116" s="295" t="s">
        <v>1925</v>
      </c>
      <c r="C116" t="b">
        <f t="shared" si="1"/>
        <v>0</v>
      </c>
      <c r="D116" t="b">
        <v>0</v>
      </c>
    </row>
    <row r="117" spans="1:4">
      <c r="A117" s="295" t="s">
        <v>1861</v>
      </c>
      <c r="C117" t="b">
        <f t="shared" si="1"/>
        <v>0</v>
      </c>
      <c r="D117" t="b">
        <v>0</v>
      </c>
    </row>
    <row r="118" spans="1:4">
      <c r="A118" s="295" t="s">
        <v>1517</v>
      </c>
      <c r="C118" t="b">
        <f t="shared" si="1"/>
        <v>0</v>
      </c>
      <c r="D118" t="b">
        <v>0</v>
      </c>
    </row>
    <row r="119" spans="1:4">
      <c r="A119" s="295" t="s">
        <v>1850</v>
      </c>
      <c r="C119" t="b">
        <f t="shared" si="1"/>
        <v>0</v>
      </c>
      <c r="D119" t="b">
        <v>0</v>
      </c>
    </row>
    <row r="120" spans="1:4">
      <c r="A120" s="295" t="s">
        <v>1814</v>
      </c>
      <c r="C120" t="b">
        <f t="shared" si="1"/>
        <v>0</v>
      </c>
      <c r="D120" t="b">
        <v>0</v>
      </c>
    </row>
    <row r="121" spans="1:4">
      <c r="A121" s="295" t="s">
        <v>3677</v>
      </c>
      <c r="C121" t="b">
        <f t="shared" si="1"/>
        <v>1</v>
      </c>
    </row>
    <row r="122" spans="1:4">
      <c r="A122" s="295" t="s">
        <v>1770</v>
      </c>
      <c r="C122" t="b">
        <f t="shared" si="1"/>
        <v>0</v>
      </c>
      <c r="D122" t="b">
        <v>0</v>
      </c>
    </row>
    <row r="123" spans="1:4">
      <c r="A123" s="295" t="s">
        <v>1819</v>
      </c>
      <c r="C123" t="b">
        <f t="shared" si="1"/>
        <v>0</v>
      </c>
      <c r="D123" t="b">
        <v>0</v>
      </c>
    </row>
    <row r="124" spans="1:4">
      <c r="A124" s="295" t="s">
        <v>1758</v>
      </c>
      <c r="C124" t="b">
        <f t="shared" si="1"/>
        <v>0</v>
      </c>
      <c r="D124" t="b">
        <v>0</v>
      </c>
    </row>
    <row r="125" spans="1:4">
      <c r="A125" s="295" t="s">
        <v>1934</v>
      </c>
      <c r="C125" t="b">
        <f t="shared" si="1"/>
        <v>0</v>
      </c>
      <c r="D125" t="b">
        <v>0</v>
      </c>
    </row>
    <row r="126" spans="1:4">
      <c r="A126" s="295" t="s">
        <v>2000</v>
      </c>
      <c r="C126" t="b">
        <f t="shared" si="1"/>
        <v>0</v>
      </c>
      <c r="D126" t="b">
        <v>0</v>
      </c>
    </row>
    <row r="127" spans="1:4">
      <c r="A127" s="295" t="s">
        <v>3677</v>
      </c>
      <c r="C127" t="b">
        <f t="shared" si="1"/>
        <v>1</v>
      </c>
    </row>
    <row r="128" spans="1:4">
      <c r="A128" s="295" t="s">
        <v>1732</v>
      </c>
      <c r="C128" t="b">
        <f t="shared" si="1"/>
        <v>0</v>
      </c>
      <c r="D128" t="b">
        <v>0</v>
      </c>
    </row>
    <row r="129" spans="1:4">
      <c r="A129" s="295" t="s">
        <v>2016</v>
      </c>
      <c r="C129" t="b">
        <f t="shared" si="1"/>
        <v>0</v>
      </c>
      <c r="D129" t="b">
        <v>0</v>
      </c>
    </row>
    <row r="130" spans="1:4">
      <c r="A130" s="295" t="s">
        <v>1970</v>
      </c>
      <c r="C130" t="b">
        <f t="shared" si="1"/>
        <v>0</v>
      </c>
      <c r="D130" t="b">
        <v>0</v>
      </c>
    </row>
    <row r="131" spans="1:4">
      <c r="A131" s="295" t="s">
        <v>1986</v>
      </c>
      <c r="C131" t="b">
        <f t="shared" ref="C131:C194" si="2">COUNTIF($A$2:$A$1800, A131)&gt;1</f>
        <v>0</v>
      </c>
      <c r="D131" t="b">
        <v>0</v>
      </c>
    </row>
    <row r="132" spans="1:4">
      <c r="A132" s="295" t="s">
        <v>1932</v>
      </c>
      <c r="C132" t="b">
        <f t="shared" si="2"/>
        <v>0</v>
      </c>
      <c r="D132" t="b">
        <v>0</v>
      </c>
    </row>
    <row r="133" spans="1:4">
      <c r="A133" s="295" t="s">
        <v>3677</v>
      </c>
      <c r="C133" t="b">
        <f t="shared" si="2"/>
        <v>1</v>
      </c>
    </row>
    <row r="134" spans="1:4">
      <c r="A134" s="295" t="s">
        <v>1780</v>
      </c>
      <c r="C134" t="b">
        <f t="shared" si="2"/>
        <v>0</v>
      </c>
      <c r="D134" t="b">
        <v>0</v>
      </c>
    </row>
    <row r="135" spans="1:4">
      <c r="A135" s="295" t="s">
        <v>1734</v>
      </c>
      <c r="C135" t="b">
        <f t="shared" si="2"/>
        <v>0</v>
      </c>
      <c r="D135" t="b">
        <v>0</v>
      </c>
    </row>
    <row r="136" spans="1:4">
      <c r="A136" s="295" t="s">
        <v>1973</v>
      </c>
      <c r="C136" t="b">
        <f t="shared" si="2"/>
        <v>0</v>
      </c>
      <c r="D136" t="b">
        <v>0</v>
      </c>
    </row>
    <row r="137" spans="1:4">
      <c r="A137" s="295" t="s">
        <v>1718</v>
      </c>
      <c r="C137" t="b">
        <f t="shared" si="2"/>
        <v>0</v>
      </c>
      <c r="D137" t="b">
        <v>0</v>
      </c>
    </row>
    <row r="138" spans="1:4">
      <c r="A138" s="295" t="s">
        <v>2020</v>
      </c>
      <c r="C138" t="b">
        <f t="shared" si="2"/>
        <v>0</v>
      </c>
      <c r="D138" t="b">
        <v>0</v>
      </c>
    </row>
    <row r="139" spans="1:4">
      <c r="A139" s="295" t="s">
        <v>1837</v>
      </c>
      <c r="C139" t="b">
        <f t="shared" si="2"/>
        <v>0</v>
      </c>
      <c r="D139" t="b">
        <v>0</v>
      </c>
    </row>
    <row r="140" spans="1:4">
      <c r="A140" s="295" t="s">
        <v>1800</v>
      </c>
      <c r="C140" t="b">
        <f t="shared" si="2"/>
        <v>1</v>
      </c>
      <c r="D140" s="205" t="b">
        <v>1</v>
      </c>
    </row>
    <row r="141" spans="1:4">
      <c r="A141" s="295" t="s">
        <v>1649</v>
      </c>
      <c r="C141" t="b">
        <f t="shared" si="2"/>
        <v>0</v>
      </c>
      <c r="D141" t="b">
        <v>0</v>
      </c>
    </row>
    <row r="142" spans="1:4">
      <c r="A142" s="295" t="s">
        <v>3677</v>
      </c>
      <c r="C142" t="b">
        <f t="shared" si="2"/>
        <v>1</v>
      </c>
    </row>
    <row r="143" spans="1:4">
      <c r="A143" s="295" t="s">
        <v>1963</v>
      </c>
      <c r="C143" t="b">
        <f t="shared" si="2"/>
        <v>0</v>
      </c>
      <c r="D143" t="b">
        <v>0</v>
      </c>
    </row>
    <row r="144" spans="1:4">
      <c r="A144" s="295" t="s">
        <v>1549</v>
      </c>
      <c r="C144" t="b">
        <f t="shared" si="2"/>
        <v>0</v>
      </c>
      <c r="D144" t="b">
        <v>0</v>
      </c>
    </row>
    <row r="145" spans="1:4">
      <c r="A145" s="295" t="s">
        <v>1909</v>
      </c>
      <c r="C145" t="b">
        <f t="shared" si="2"/>
        <v>0</v>
      </c>
      <c r="D145" t="b">
        <v>0</v>
      </c>
    </row>
    <row r="146" spans="1:4">
      <c r="A146" s="295" t="s">
        <v>1919</v>
      </c>
      <c r="C146" t="b">
        <f t="shared" si="2"/>
        <v>0</v>
      </c>
      <c r="D146" t="b">
        <v>0</v>
      </c>
    </row>
    <row r="147" spans="1:4">
      <c r="A147" s="295" t="s">
        <v>1585</v>
      </c>
      <c r="C147" t="b">
        <f t="shared" si="2"/>
        <v>0</v>
      </c>
      <c r="D147" t="b">
        <v>0</v>
      </c>
    </row>
    <row r="148" spans="1:4">
      <c r="A148" s="295" t="s">
        <v>2035</v>
      </c>
      <c r="C148" t="b">
        <f t="shared" si="2"/>
        <v>0</v>
      </c>
      <c r="D148" t="b">
        <v>0</v>
      </c>
    </row>
    <row r="149" spans="1:4">
      <c r="A149" s="295" t="s">
        <v>1760</v>
      </c>
      <c r="C149" t="b">
        <f t="shared" si="2"/>
        <v>0</v>
      </c>
      <c r="D149" t="b">
        <v>0</v>
      </c>
    </row>
    <row r="150" spans="1:4">
      <c r="A150" s="295" t="s">
        <v>1856</v>
      </c>
      <c r="C150" t="b">
        <f t="shared" si="2"/>
        <v>0</v>
      </c>
      <c r="D150" t="b">
        <v>0</v>
      </c>
    </row>
    <row r="151" spans="1:4">
      <c r="A151" s="295" t="s">
        <v>1778</v>
      </c>
      <c r="C151" t="b">
        <f t="shared" si="2"/>
        <v>0</v>
      </c>
      <c r="D151" t="b">
        <v>0</v>
      </c>
    </row>
    <row r="152" spans="1:4">
      <c r="A152" s="295" t="s">
        <v>3677</v>
      </c>
      <c r="C152" t="b">
        <f t="shared" si="2"/>
        <v>1</v>
      </c>
    </row>
    <row r="153" spans="1:4">
      <c r="A153" s="295" t="s">
        <v>1852</v>
      </c>
      <c r="C153" t="b">
        <f t="shared" si="2"/>
        <v>0</v>
      </c>
      <c r="D153" t="b">
        <v>0</v>
      </c>
    </row>
    <row r="154" spans="1:4">
      <c r="A154" s="295" t="s">
        <v>1853</v>
      </c>
      <c r="C154" t="b">
        <f t="shared" si="2"/>
        <v>0</v>
      </c>
      <c r="D154" t="b">
        <v>0</v>
      </c>
    </row>
    <row r="155" spans="1:4">
      <c r="A155" s="295" t="s">
        <v>1923</v>
      </c>
      <c r="C155" t="b">
        <f t="shared" si="2"/>
        <v>0</v>
      </c>
      <c r="D155" t="b">
        <v>0</v>
      </c>
    </row>
    <row r="156" spans="1:4">
      <c r="A156" s="295" t="s">
        <v>1797</v>
      </c>
      <c r="C156" t="b">
        <f t="shared" si="2"/>
        <v>0</v>
      </c>
      <c r="D156" t="b">
        <v>0</v>
      </c>
    </row>
    <row r="157" spans="1:4">
      <c r="A157" s="295" t="s">
        <v>2003</v>
      </c>
      <c r="C157" t="b">
        <f t="shared" si="2"/>
        <v>0</v>
      </c>
      <c r="D157" t="b">
        <v>0</v>
      </c>
    </row>
    <row r="158" spans="1:4">
      <c r="A158" s="295" t="s">
        <v>1722</v>
      </c>
      <c r="C158" t="b">
        <f t="shared" si="2"/>
        <v>0</v>
      </c>
      <c r="D158" t="b">
        <v>0</v>
      </c>
    </row>
    <row r="159" spans="1:4">
      <c r="A159" s="295" t="s">
        <v>2029</v>
      </c>
      <c r="C159" t="b">
        <f t="shared" si="2"/>
        <v>0</v>
      </c>
      <c r="D159" t="b">
        <v>0</v>
      </c>
    </row>
    <row r="160" spans="1:4">
      <c r="A160" s="295" t="s">
        <v>3677</v>
      </c>
      <c r="C160" t="b">
        <f t="shared" si="2"/>
        <v>1</v>
      </c>
    </row>
    <row r="161" spans="1:4">
      <c r="A161" s="295" t="s">
        <v>1568</v>
      </c>
      <c r="C161" t="b">
        <f t="shared" si="2"/>
        <v>0</v>
      </c>
      <c r="D161" t="b">
        <v>0</v>
      </c>
    </row>
    <row r="162" spans="1:4">
      <c r="A162" s="295" t="s">
        <v>1999</v>
      </c>
      <c r="C162" t="b">
        <f t="shared" si="2"/>
        <v>0</v>
      </c>
      <c r="D162" t="b">
        <v>0</v>
      </c>
    </row>
    <row r="163" spans="1:4">
      <c r="A163" s="295" t="s">
        <v>1812</v>
      </c>
      <c r="C163" t="b">
        <f t="shared" si="2"/>
        <v>0</v>
      </c>
      <c r="D163" t="b">
        <v>0</v>
      </c>
    </row>
    <row r="164" spans="1:4">
      <c r="A164" s="295" t="s">
        <v>1991</v>
      </c>
      <c r="C164" t="b">
        <f t="shared" si="2"/>
        <v>0</v>
      </c>
      <c r="D164" t="b">
        <v>0</v>
      </c>
    </row>
    <row r="165" spans="1:4">
      <c r="A165" s="295" t="s">
        <v>2043</v>
      </c>
      <c r="C165" t="b">
        <f t="shared" si="2"/>
        <v>0</v>
      </c>
      <c r="D165" t="b">
        <v>0</v>
      </c>
    </row>
    <row r="166" spans="1:4">
      <c r="A166" s="295" t="s">
        <v>1965</v>
      </c>
      <c r="C166" t="b">
        <f t="shared" si="2"/>
        <v>0</v>
      </c>
      <c r="D166" t="b">
        <v>0</v>
      </c>
    </row>
    <row r="167" spans="1:4">
      <c r="A167" s="295" t="s">
        <v>2049</v>
      </c>
      <c r="C167" t="b">
        <f t="shared" si="2"/>
        <v>0</v>
      </c>
      <c r="D167" t="b">
        <v>0</v>
      </c>
    </row>
    <row r="168" spans="1:4">
      <c r="A168" s="295" t="s">
        <v>3677</v>
      </c>
      <c r="C168" t="b">
        <f t="shared" si="2"/>
        <v>1</v>
      </c>
    </row>
    <row r="169" spans="1:4">
      <c r="A169" s="295" t="s">
        <v>1980</v>
      </c>
      <c r="C169" t="b">
        <f t="shared" si="2"/>
        <v>0</v>
      </c>
      <c r="D169" t="b">
        <v>0</v>
      </c>
    </row>
    <row r="170" spans="1:4">
      <c r="A170" s="295" t="s">
        <v>1800</v>
      </c>
      <c r="C170" t="b">
        <f t="shared" si="2"/>
        <v>1</v>
      </c>
      <c r="D170" s="205" t="b">
        <v>1</v>
      </c>
    </row>
    <row r="171" spans="1:4">
      <c r="A171" s="295" t="s">
        <v>1426</v>
      </c>
      <c r="C171" t="b">
        <f t="shared" si="2"/>
        <v>0</v>
      </c>
      <c r="D171" t="b">
        <v>0</v>
      </c>
    </row>
    <row r="172" spans="1:4">
      <c r="A172" s="295" t="s">
        <v>1901</v>
      </c>
      <c r="C172" t="b">
        <f t="shared" si="2"/>
        <v>0</v>
      </c>
      <c r="D172" t="b">
        <v>0</v>
      </c>
    </row>
    <row r="173" spans="1:4">
      <c r="A173" s="295" t="s">
        <v>3677</v>
      </c>
      <c r="C173" t="b">
        <f t="shared" si="2"/>
        <v>1</v>
      </c>
    </row>
    <row r="174" spans="1:4">
      <c r="A174" s="295" t="s">
        <v>1453</v>
      </c>
      <c r="C174" t="b">
        <f t="shared" si="2"/>
        <v>0</v>
      </c>
      <c r="D174" t="b">
        <v>0</v>
      </c>
    </row>
    <row r="175" spans="1:4">
      <c r="A175" s="295" t="s">
        <v>1654</v>
      </c>
      <c r="C175" t="b">
        <f t="shared" si="2"/>
        <v>0</v>
      </c>
      <c r="D175" t="b">
        <v>0</v>
      </c>
    </row>
    <row r="176" spans="1:4">
      <c r="A176" s="295" t="s">
        <v>1438</v>
      </c>
      <c r="C176" t="b">
        <f t="shared" si="2"/>
        <v>0</v>
      </c>
      <c r="D176" t="b">
        <v>0</v>
      </c>
    </row>
    <row r="177" spans="1:4">
      <c r="A177" s="295" t="s">
        <v>1867</v>
      </c>
      <c r="C177" t="b">
        <f t="shared" si="2"/>
        <v>0</v>
      </c>
      <c r="D177" t="b">
        <v>0</v>
      </c>
    </row>
    <row r="178" spans="1:4">
      <c r="A178" s="295" t="s">
        <v>1952</v>
      </c>
      <c r="C178" t="b">
        <f t="shared" si="2"/>
        <v>0</v>
      </c>
      <c r="D178" t="b">
        <v>0</v>
      </c>
    </row>
    <row r="179" spans="1:4">
      <c r="A179" s="295" t="s">
        <v>1697</v>
      </c>
      <c r="C179" t="b">
        <f t="shared" si="2"/>
        <v>0</v>
      </c>
      <c r="D179" t="b">
        <v>0</v>
      </c>
    </row>
    <row r="180" spans="1:4">
      <c r="A180" s="295" t="s">
        <v>2008</v>
      </c>
      <c r="C180" t="b">
        <f t="shared" si="2"/>
        <v>0</v>
      </c>
      <c r="D180" t="b">
        <v>0</v>
      </c>
    </row>
    <row r="181" spans="1:4">
      <c r="A181" s="295" t="s">
        <v>1805</v>
      </c>
      <c r="C181" t="b">
        <f t="shared" si="2"/>
        <v>0</v>
      </c>
      <c r="D181" t="b">
        <v>0</v>
      </c>
    </row>
    <row r="182" spans="1:4">
      <c r="A182" s="295" t="s">
        <v>1639</v>
      </c>
      <c r="C182" t="b">
        <f t="shared" si="2"/>
        <v>0</v>
      </c>
      <c r="D182" t="b">
        <v>0</v>
      </c>
    </row>
    <row r="183" spans="1:4">
      <c r="A183" s="295" t="s">
        <v>1741</v>
      </c>
      <c r="C183" t="b">
        <f t="shared" si="2"/>
        <v>0</v>
      </c>
      <c r="D183" t="b">
        <v>0</v>
      </c>
    </row>
    <row r="184" spans="1:4">
      <c r="A184" s="295" t="s">
        <v>3677</v>
      </c>
      <c r="C184" t="b">
        <f t="shared" si="2"/>
        <v>1</v>
      </c>
    </row>
    <row r="185" spans="1:4">
      <c r="A185" s="295" t="s">
        <v>1815</v>
      </c>
      <c r="C185" t="b">
        <f t="shared" si="2"/>
        <v>0</v>
      </c>
      <c r="D185" t="b">
        <v>0</v>
      </c>
    </row>
    <row r="186" spans="1:4">
      <c r="A186" s="295" t="s">
        <v>1681</v>
      </c>
      <c r="C186" t="b">
        <f t="shared" si="2"/>
        <v>0</v>
      </c>
      <c r="D186" t="b">
        <v>0</v>
      </c>
    </row>
    <row r="187" spans="1:4">
      <c r="A187" s="295" t="s">
        <v>1755</v>
      </c>
      <c r="C187" t="b">
        <f t="shared" si="2"/>
        <v>0</v>
      </c>
      <c r="D187" t="b">
        <v>0</v>
      </c>
    </row>
    <row r="188" spans="1:4">
      <c r="A188" s="295" t="s">
        <v>1808</v>
      </c>
      <c r="C188" t="b">
        <f t="shared" si="2"/>
        <v>0</v>
      </c>
      <c r="D188" t="b">
        <v>0</v>
      </c>
    </row>
    <row r="189" spans="1:4">
      <c r="A189" s="295" t="s">
        <v>1904</v>
      </c>
      <c r="C189" t="b">
        <f t="shared" si="2"/>
        <v>0</v>
      </c>
      <c r="D189" t="b">
        <v>0</v>
      </c>
    </row>
    <row r="190" spans="1:4">
      <c r="A190" s="295" t="s">
        <v>1906</v>
      </c>
      <c r="C190" t="b">
        <f t="shared" si="2"/>
        <v>0</v>
      </c>
      <c r="D190" t="b">
        <v>0</v>
      </c>
    </row>
    <row r="191" spans="1:4">
      <c r="A191" s="295" t="s">
        <v>1879</v>
      </c>
      <c r="C191" t="b">
        <f t="shared" si="2"/>
        <v>0</v>
      </c>
      <c r="D191" t="b">
        <v>0</v>
      </c>
    </row>
    <row r="192" spans="1:4">
      <c r="A192" s="295" t="s">
        <v>1818</v>
      </c>
      <c r="C192" t="b">
        <f t="shared" si="2"/>
        <v>0</v>
      </c>
      <c r="D192" t="b">
        <v>0</v>
      </c>
    </row>
    <row r="193" spans="1:4">
      <c r="A193" s="295" t="s">
        <v>3677</v>
      </c>
      <c r="C193" t="b">
        <f t="shared" si="2"/>
        <v>1</v>
      </c>
    </row>
    <row r="194" spans="1:4">
      <c r="A194" s="295" t="s">
        <v>1793</v>
      </c>
      <c r="C194" t="b">
        <f t="shared" si="2"/>
        <v>0</v>
      </c>
      <c r="D194" t="b">
        <v>0</v>
      </c>
    </row>
    <row r="195" spans="1:4">
      <c r="A195" s="295" t="s">
        <v>1902</v>
      </c>
      <c r="C195" t="b">
        <f t="shared" ref="C195:C258" si="3">COUNTIF($A$2:$A$1800, A195)&gt;1</f>
        <v>0</v>
      </c>
      <c r="D195" t="b">
        <v>0</v>
      </c>
    </row>
    <row r="196" spans="1:4">
      <c r="A196" s="295" t="s">
        <v>1945</v>
      </c>
      <c r="C196" t="b">
        <f t="shared" si="3"/>
        <v>0</v>
      </c>
      <c r="D196" t="b">
        <v>0</v>
      </c>
    </row>
    <row r="197" spans="1:4">
      <c r="A197" s="295" t="s">
        <v>2038</v>
      </c>
      <c r="C197" t="b">
        <f t="shared" si="3"/>
        <v>0</v>
      </c>
      <c r="D197" t="b">
        <v>0</v>
      </c>
    </row>
    <row r="198" spans="1:4">
      <c r="A198" s="295" t="s">
        <v>1651</v>
      </c>
      <c r="C198" t="b">
        <f t="shared" si="3"/>
        <v>0</v>
      </c>
      <c r="D198" t="b">
        <v>0</v>
      </c>
    </row>
    <row r="199" spans="1:4">
      <c r="A199" s="295" t="s">
        <v>2023</v>
      </c>
      <c r="C199" t="b">
        <f t="shared" si="3"/>
        <v>0</v>
      </c>
      <c r="D199" t="b">
        <v>0</v>
      </c>
    </row>
    <row r="200" spans="1:4">
      <c r="A200" s="295" t="s">
        <v>1826</v>
      </c>
      <c r="C200" t="b">
        <f t="shared" si="3"/>
        <v>0</v>
      </c>
      <c r="D200" t="b">
        <v>0</v>
      </c>
    </row>
    <row r="201" spans="1:4">
      <c r="A201" s="295" t="s">
        <v>1892</v>
      </c>
      <c r="C201" t="b">
        <f t="shared" si="3"/>
        <v>0</v>
      </c>
      <c r="D201" t="b">
        <v>0</v>
      </c>
    </row>
    <row r="202" spans="1:4">
      <c r="A202" s="295" t="s">
        <v>1839</v>
      </c>
      <c r="C202" t="b">
        <f t="shared" si="3"/>
        <v>0</v>
      </c>
      <c r="D202" t="b">
        <v>0</v>
      </c>
    </row>
    <row r="203" spans="1:4">
      <c r="A203" s="295" t="s">
        <v>1869</v>
      </c>
      <c r="C203" t="b">
        <f t="shared" si="3"/>
        <v>0</v>
      </c>
      <c r="D203" t="b">
        <v>0</v>
      </c>
    </row>
    <row r="204" spans="1:4">
      <c r="A204" s="295" t="s">
        <v>1871</v>
      </c>
      <c r="C204" t="b">
        <f t="shared" si="3"/>
        <v>0</v>
      </c>
      <c r="D204" t="b">
        <v>0</v>
      </c>
    </row>
    <row r="205" spans="1:4">
      <c r="A205" s="295" t="s">
        <v>1802</v>
      </c>
      <c r="C205" t="b">
        <f t="shared" si="3"/>
        <v>0</v>
      </c>
      <c r="D205" t="b">
        <v>0</v>
      </c>
    </row>
    <row r="206" spans="1:4">
      <c r="A206" s="295" t="s">
        <v>1995</v>
      </c>
      <c r="C206" t="b">
        <f t="shared" si="3"/>
        <v>0</v>
      </c>
      <c r="D206" t="b">
        <v>0</v>
      </c>
    </row>
    <row r="207" spans="1:4">
      <c r="A207" s="295" t="s">
        <v>1926</v>
      </c>
      <c r="C207" t="b">
        <f t="shared" si="3"/>
        <v>0</v>
      </c>
      <c r="D207" t="b">
        <v>0</v>
      </c>
    </row>
    <row r="208" spans="1:4">
      <c r="A208" s="295" t="s">
        <v>1816</v>
      </c>
      <c r="C208" t="b">
        <f t="shared" si="3"/>
        <v>0</v>
      </c>
      <c r="D208" t="b">
        <v>0</v>
      </c>
    </row>
    <row r="209" spans="1:4">
      <c r="A209" s="295" t="s">
        <v>1638</v>
      </c>
      <c r="C209" t="b">
        <f t="shared" si="3"/>
        <v>0</v>
      </c>
      <c r="D209" t="b">
        <v>0</v>
      </c>
    </row>
    <row r="210" spans="1:4">
      <c r="A210" s="295" t="s">
        <v>1956</v>
      </c>
      <c r="C210" t="b">
        <f t="shared" si="3"/>
        <v>0</v>
      </c>
      <c r="D210" t="b">
        <v>0</v>
      </c>
    </row>
    <row r="211" spans="1:4">
      <c r="A211" s="295" t="s">
        <v>1957</v>
      </c>
      <c r="C211" t="b">
        <f t="shared" si="3"/>
        <v>0</v>
      </c>
      <c r="D211" t="b">
        <v>0</v>
      </c>
    </row>
    <row r="212" spans="1:4">
      <c r="A212" s="295" t="s">
        <v>2024</v>
      </c>
      <c r="C212" t="b">
        <f t="shared" si="3"/>
        <v>0</v>
      </c>
      <c r="D212" t="b">
        <v>0</v>
      </c>
    </row>
    <row r="213" spans="1:4">
      <c r="A213" s="295" t="s">
        <v>1881</v>
      </c>
      <c r="C213" t="b">
        <f t="shared" si="3"/>
        <v>0</v>
      </c>
      <c r="D213" t="b">
        <v>0</v>
      </c>
    </row>
    <row r="214" spans="1:4">
      <c r="A214" s="295" t="s">
        <v>1982</v>
      </c>
      <c r="C214" t="b">
        <f t="shared" si="3"/>
        <v>0</v>
      </c>
      <c r="D214" t="b">
        <v>0</v>
      </c>
    </row>
    <row r="215" spans="1:4">
      <c r="A215" s="295" t="s">
        <v>1907</v>
      </c>
      <c r="C215" t="b">
        <f t="shared" si="3"/>
        <v>0</v>
      </c>
      <c r="D215" t="b">
        <v>0</v>
      </c>
    </row>
    <row r="216" spans="1:4">
      <c r="A216" s="295" t="s">
        <v>1922</v>
      </c>
      <c r="C216" t="b">
        <f t="shared" si="3"/>
        <v>0</v>
      </c>
      <c r="D216" t="b">
        <v>0</v>
      </c>
    </row>
    <row r="217" spans="1:4">
      <c r="A217" s="295" t="s">
        <v>1955</v>
      </c>
      <c r="C217" t="b">
        <f t="shared" si="3"/>
        <v>0</v>
      </c>
      <c r="D217" t="b">
        <v>0</v>
      </c>
    </row>
    <row r="218" spans="1:4">
      <c r="A218" s="295" t="s">
        <v>1737</v>
      </c>
      <c r="C218" t="b">
        <f t="shared" si="3"/>
        <v>0</v>
      </c>
      <c r="D218" t="b">
        <v>0</v>
      </c>
    </row>
    <row r="219" spans="1:4">
      <c r="A219" s="295" t="s">
        <v>1565</v>
      </c>
      <c r="C219" t="b">
        <f t="shared" si="3"/>
        <v>0</v>
      </c>
      <c r="D219" t="b">
        <v>0</v>
      </c>
    </row>
    <row r="220" spans="1:4">
      <c r="A220" s="295" t="s">
        <v>1854</v>
      </c>
      <c r="C220" t="b">
        <f t="shared" si="3"/>
        <v>0</v>
      </c>
      <c r="D220" t="b">
        <v>0</v>
      </c>
    </row>
    <row r="221" spans="1:4">
      <c r="A221" s="295" t="s">
        <v>2011</v>
      </c>
      <c r="C221" t="b">
        <f t="shared" si="3"/>
        <v>0</v>
      </c>
      <c r="D221" t="b">
        <v>0</v>
      </c>
    </row>
    <row r="222" spans="1:4">
      <c r="A222" s="295" t="s">
        <v>328</v>
      </c>
      <c r="C222" t="b">
        <f t="shared" si="3"/>
        <v>0</v>
      </c>
      <c r="D222" t="b">
        <v>0</v>
      </c>
    </row>
    <row r="223" spans="1:4">
      <c r="A223" s="295" t="s">
        <v>3677</v>
      </c>
      <c r="C223" t="b">
        <f t="shared" si="3"/>
        <v>1</v>
      </c>
    </row>
    <row r="224" spans="1:4">
      <c r="A224" s="295" t="s">
        <v>397</v>
      </c>
      <c r="C224" t="b">
        <f t="shared" si="3"/>
        <v>0</v>
      </c>
      <c r="D224" t="b">
        <v>0</v>
      </c>
    </row>
    <row r="225" spans="1:4">
      <c r="A225" s="295" t="s">
        <v>478</v>
      </c>
      <c r="C225" t="b">
        <f t="shared" si="3"/>
        <v>0</v>
      </c>
      <c r="D225" t="b">
        <v>0</v>
      </c>
    </row>
    <row r="226" spans="1:4">
      <c r="A226" s="295" t="s">
        <v>415</v>
      </c>
      <c r="C226" t="b">
        <f t="shared" si="3"/>
        <v>0</v>
      </c>
      <c r="D226" t="b">
        <v>0</v>
      </c>
    </row>
    <row r="227" spans="1:4">
      <c r="A227" s="295" t="s">
        <v>451</v>
      </c>
      <c r="C227" t="b">
        <f t="shared" si="3"/>
        <v>0</v>
      </c>
      <c r="D227" t="b">
        <v>0</v>
      </c>
    </row>
    <row r="228" spans="1:4">
      <c r="A228" s="295" t="s">
        <v>377</v>
      </c>
      <c r="C228" t="b">
        <f t="shared" si="3"/>
        <v>0</v>
      </c>
      <c r="D228" t="b">
        <v>0</v>
      </c>
    </row>
    <row r="229" spans="1:4">
      <c r="A229" s="295" t="s">
        <v>412</v>
      </c>
      <c r="C229" t="b">
        <f t="shared" si="3"/>
        <v>0</v>
      </c>
      <c r="D229" t="b">
        <v>0</v>
      </c>
    </row>
    <row r="230" spans="1:4">
      <c r="A230" s="295" t="s">
        <v>354</v>
      </c>
      <c r="C230" t="b">
        <f t="shared" si="3"/>
        <v>0</v>
      </c>
      <c r="D230" t="b">
        <v>0</v>
      </c>
    </row>
    <row r="231" spans="1:4">
      <c r="A231" s="295" t="s">
        <v>392</v>
      </c>
      <c r="C231" t="b">
        <f t="shared" si="3"/>
        <v>0</v>
      </c>
      <c r="D231" t="b">
        <v>0</v>
      </c>
    </row>
    <row r="232" spans="1:4">
      <c r="A232" s="295" t="s">
        <v>391</v>
      </c>
      <c r="C232" t="b">
        <f t="shared" si="3"/>
        <v>0</v>
      </c>
      <c r="D232" t="b">
        <v>0</v>
      </c>
    </row>
    <row r="233" spans="1:4">
      <c r="A233" s="295" t="s">
        <v>3677</v>
      </c>
      <c r="C233" t="b">
        <f t="shared" si="3"/>
        <v>1</v>
      </c>
    </row>
    <row r="234" spans="1:4">
      <c r="A234" s="295" t="s">
        <v>355</v>
      </c>
      <c r="C234" t="b">
        <f t="shared" si="3"/>
        <v>0</v>
      </c>
      <c r="D234" t="b">
        <v>0</v>
      </c>
    </row>
    <row r="235" spans="1:4">
      <c r="A235" s="295" t="s">
        <v>301</v>
      </c>
      <c r="C235" t="b">
        <f t="shared" si="3"/>
        <v>0</v>
      </c>
      <c r="D235" t="b">
        <v>0</v>
      </c>
    </row>
    <row r="236" spans="1:4">
      <c r="A236" s="295" t="s">
        <v>346</v>
      </c>
      <c r="C236" t="b">
        <f t="shared" si="3"/>
        <v>0</v>
      </c>
      <c r="D236" t="b">
        <v>0</v>
      </c>
    </row>
    <row r="237" spans="1:4">
      <c r="A237" s="295" t="s">
        <v>384</v>
      </c>
      <c r="C237" t="b">
        <f t="shared" si="3"/>
        <v>0</v>
      </c>
      <c r="D237" t="b">
        <v>0</v>
      </c>
    </row>
    <row r="238" spans="1:4">
      <c r="A238" s="295" t="s">
        <v>313</v>
      </c>
      <c r="C238" t="b">
        <f t="shared" si="3"/>
        <v>0</v>
      </c>
      <c r="D238" t="b">
        <v>0</v>
      </c>
    </row>
    <row r="239" spans="1:4">
      <c r="A239" s="295" t="s">
        <v>407</v>
      </c>
      <c r="C239" t="b">
        <f t="shared" si="3"/>
        <v>0</v>
      </c>
      <c r="D239" t="b">
        <v>0</v>
      </c>
    </row>
    <row r="240" spans="1:4">
      <c r="A240" s="295" t="s">
        <v>390</v>
      </c>
      <c r="C240" t="b">
        <f t="shared" si="3"/>
        <v>0</v>
      </c>
      <c r="D240" t="b">
        <v>0</v>
      </c>
    </row>
    <row r="241" spans="1:4">
      <c r="A241" s="295" t="s">
        <v>507</v>
      </c>
      <c r="C241" t="b">
        <f t="shared" si="3"/>
        <v>0</v>
      </c>
      <c r="D241" t="b">
        <v>0</v>
      </c>
    </row>
    <row r="242" spans="1:4">
      <c r="A242" s="295" t="s">
        <v>509</v>
      </c>
      <c r="C242" t="b">
        <f t="shared" si="3"/>
        <v>0</v>
      </c>
      <c r="D242" t="b">
        <v>0</v>
      </c>
    </row>
    <row r="243" spans="1:4">
      <c r="A243" s="295" t="s">
        <v>416</v>
      </c>
      <c r="C243" t="b">
        <f t="shared" si="3"/>
        <v>0</v>
      </c>
      <c r="D243" t="b">
        <v>0</v>
      </c>
    </row>
    <row r="244" spans="1:4">
      <c r="A244" s="295" t="s">
        <v>3677</v>
      </c>
      <c r="C244" t="b">
        <f t="shared" si="3"/>
        <v>1</v>
      </c>
    </row>
    <row r="245" spans="1:4">
      <c r="A245" s="295" t="s">
        <v>916</v>
      </c>
      <c r="C245" t="b">
        <f t="shared" si="3"/>
        <v>0</v>
      </c>
      <c r="D245" t="b">
        <v>0</v>
      </c>
    </row>
    <row r="246" spans="1:4">
      <c r="A246" s="295" t="s">
        <v>1098</v>
      </c>
      <c r="C246" t="b">
        <f t="shared" si="3"/>
        <v>0</v>
      </c>
      <c r="D246" t="b">
        <v>0</v>
      </c>
    </row>
    <row r="247" spans="1:4">
      <c r="A247" s="295" t="s">
        <v>537</v>
      </c>
      <c r="C247" t="b">
        <f t="shared" si="3"/>
        <v>0</v>
      </c>
      <c r="D247" t="b">
        <v>0</v>
      </c>
    </row>
    <row r="248" spans="1:4">
      <c r="A248" s="295" t="s">
        <v>473</v>
      </c>
      <c r="C248" t="b">
        <f t="shared" si="3"/>
        <v>0</v>
      </c>
      <c r="D248" t="b">
        <v>0</v>
      </c>
    </row>
    <row r="249" spans="1:4">
      <c r="A249" s="295" t="s">
        <v>434</v>
      </c>
      <c r="C249" t="b">
        <f t="shared" si="3"/>
        <v>0</v>
      </c>
      <c r="D249" t="b">
        <v>0</v>
      </c>
    </row>
    <row r="250" spans="1:4">
      <c r="A250" s="295" t="s">
        <v>836</v>
      </c>
      <c r="C250" t="b">
        <f t="shared" si="3"/>
        <v>0</v>
      </c>
      <c r="D250" t="b">
        <v>0</v>
      </c>
    </row>
    <row r="251" spans="1:4">
      <c r="A251" s="295" t="s">
        <v>472</v>
      </c>
      <c r="C251" t="b">
        <f t="shared" si="3"/>
        <v>0</v>
      </c>
      <c r="D251" t="b">
        <v>0</v>
      </c>
    </row>
    <row r="252" spans="1:4">
      <c r="A252" s="295" t="s">
        <v>3677</v>
      </c>
      <c r="C252" t="b">
        <f t="shared" si="3"/>
        <v>1</v>
      </c>
    </row>
    <row r="253" spans="1:4">
      <c r="A253" s="295" t="s">
        <v>396</v>
      </c>
      <c r="C253" t="b">
        <f t="shared" si="3"/>
        <v>0</v>
      </c>
      <c r="D253" t="b">
        <v>0</v>
      </c>
    </row>
    <row r="254" spans="1:4">
      <c r="A254" s="295" t="s">
        <v>370</v>
      </c>
      <c r="C254" t="b">
        <f t="shared" si="3"/>
        <v>0</v>
      </c>
      <c r="D254" t="b">
        <v>0</v>
      </c>
    </row>
    <row r="255" spans="1:4">
      <c r="A255" s="295" t="s">
        <v>386</v>
      </c>
      <c r="C255" t="b">
        <f t="shared" si="3"/>
        <v>0</v>
      </c>
      <c r="D255" t="b">
        <v>0</v>
      </c>
    </row>
    <row r="256" spans="1:4">
      <c r="A256" s="295" t="s">
        <v>363</v>
      </c>
      <c r="C256" t="b">
        <f t="shared" si="3"/>
        <v>0</v>
      </c>
      <c r="D256" t="b">
        <v>0</v>
      </c>
    </row>
    <row r="257" spans="1:4">
      <c r="A257" s="295" t="s">
        <v>340</v>
      </c>
      <c r="C257" t="b">
        <f t="shared" si="3"/>
        <v>0</v>
      </c>
      <c r="D257" t="b">
        <v>0</v>
      </c>
    </row>
    <row r="258" spans="1:4">
      <c r="A258" s="295" t="s">
        <v>417</v>
      </c>
      <c r="C258" t="b">
        <f t="shared" si="3"/>
        <v>0</v>
      </c>
      <c r="D258" t="b">
        <v>0</v>
      </c>
    </row>
    <row r="259" spans="1:4">
      <c r="A259" s="295" t="s">
        <v>343</v>
      </c>
      <c r="C259" t="b">
        <f t="shared" ref="C259:C322" si="4">COUNTIF($A$2:$A$1800, A259)&gt;1</f>
        <v>0</v>
      </c>
      <c r="D259" t="b">
        <v>0</v>
      </c>
    </row>
    <row r="260" spans="1:4">
      <c r="A260" s="295" t="s">
        <v>3677</v>
      </c>
      <c r="C260" t="b">
        <f t="shared" si="4"/>
        <v>1</v>
      </c>
    </row>
    <row r="261" spans="1:4">
      <c r="A261" s="295" t="s">
        <v>357</v>
      </c>
      <c r="C261" t="b">
        <f t="shared" si="4"/>
        <v>0</v>
      </c>
      <c r="D261" t="b">
        <v>0</v>
      </c>
    </row>
    <row r="262" spans="1:4">
      <c r="A262" s="295" t="s">
        <v>319</v>
      </c>
      <c r="C262" t="b">
        <f t="shared" si="4"/>
        <v>0</v>
      </c>
      <c r="D262" t="b">
        <v>0</v>
      </c>
    </row>
    <row r="263" spans="1:4">
      <c r="A263" s="295" t="s">
        <v>333</v>
      </c>
      <c r="C263" t="b">
        <f t="shared" si="4"/>
        <v>0</v>
      </c>
      <c r="D263" t="b">
        <v>0</v>
      </c>
    </row>
    <row r="264" spans="1:4">
      <c r="A264" s="295" t="s">
        <v>381</v>
      </c>
      <c r="C264" t="b">
        <f t="shared" si="4"/>
        <v>0</v>
      </c>
      <c r="D264" t="b">
        <v>0</v>
      </c>
    </row>
    <row r="265" spans="1:4">
      <c r="A265" s="295" t="s">
        <v>356</v>
      </c>
      <c r="C265" t="b">
        <f t="shared" si="4"/>
        <v>0</v>
      </c>
      <c r="D265" t="b">
        <v>0</v>
      </c>
    </row>
    <row r="266" spans="1:4">
      <c r="A266" s="295" t="s">
        <v>312</v>
      </c>
      <c r="C266" t="b">
        <f t="shared" si="4"/>
        <v>0</v>
      </c>
      <c r="D266" t="b">
        <v>0</v>
      </c>
    </row>
    <row r="267" spans="1:4">
      <c r="A267" s="295" t="s">
        <v>3677</v>
      </c>
      <c r="C267" t="b">
        <f t="shared" si="4"/>
        <v>1</v>
      </c>
    </row>
    <row r="268" spans="1:4">
      <c r="A268" s="295" t="s">
        <v>308</v>
      </c>
      <c r="C268" t="b">
        <f t="shared" si="4"/>
        <v>0</v>
      </c>
      <c r="D268" t="b">
        <v>0</v>
      </c>
    </row>
    <row r="269" spans="1:4">
      <c r="A269" s="295" t="s">
        <v>311</v>
      </c>
      <c r="C269" t="b">
        <f t="shared" si="4"/>
        <v>0</v>
      </c>
      <c r="D269" t="b">
        <v>0</v>
      </c>
    </row>
    <row r="270" spans="1:4">
      <c r="A270" s="295" t="s">
        <v>334</v>
      </c>
      <c r="C270" t="b">
        <f t="shared" si="4"/>
        <v>0</v>
      </c>
      <c r="D270" t="b">
        <v>0</v>
      </c>
    </row>
    <row r="271" spans="1:4">
      <c r="A271" s="295" t="s">
        <v>385</v>
      </c>
      <c r="C271" t="b">
        <f t="shared" si="4"/>
        <v>0</v>
      </c>
      <c r="D271" t="b">
        <v>0</v>
      </c>
    </row>
    <row r="272" spans="1:4">
      <c r="A272" s="295" t="s">
        <v>341</v>
      </c>
      <c r="C272" t="b">
        <f t="shared" si="4"/>
        <v>0</v>
      </c>
      <c r="D272" t="b">
        <v>0</v>
      </c>
    </row>
    <row r="273" spans="1:4">
      <c r="A273" s="295" t="s">
        <v>306</v>
      </c>
      <c r="C273" t="b">
        <f t="shared" si="4"/>
        <v>0</v>
      </c>
      <c r="D273" t="b">
        <v>0</v>
      </c>
    </row>
    <row r="274" spans="1:4">
      <c r="A274" s="295" t="s">
        <v>405</v>
      </c>
      <c r="C274" t="b">
        <f t="shared" si="4"/>
        <v>0</v>
      </c>
      <c r="D274" t="b">
        <v>0</v>
      </c>
    </row>
    <row r="275" spans="1:4">
      <c r="A275" s="295" t="s">
        <v>3677</v>
      </c>
      <c r="C275" t="b">
        <f t="shared" si="4"/>
        <v>1</v>
      </c>
    </row>
    <row r="276" spans="1:4">
      <c r="A276" s="295" t="s">
        <v>300</v>
      </c>
      <c r="C276" t="b">
        <f t="shared" si="4"/>
        <v>0</v>
      </c>
      <c r="D276" t="b">
        <v>0</v>
      </c>
    </row>
    <row r="277" spans="1:4">
      <c r="A277" s="295" t="s">
        <v>379</v>
      </c>
      <c r="C277" t="b">
        <f t="shared" si="4"/>
        <v>0</v>
      </c>
      <c r="D277" t="b">
        <v>0</v>
      </c>
    </row>
    <row r="278" spans="1:4">
      <c r="A278" s="295" t="s">
        <v>309</v>
      </c>
      <c r="C278" t="b">
        <f t="shared" si="4"/>
        <v>0</v>
      </c>
      <c r="D278" t="b">
        <v>0</v>
      </c>
    </row>
    <row r="279" spans="1:4">
      <c r="A279" s="295" t="s">
        <v>414</v>
      </c>
      <c r="C279" t="b">
        <f t="shared" si="4"/>
        <v>0</v>
      </c>
      <c r="D279" t="b">
        <v>0</v>
      </c>
    </row>
    <row r="280" spans="1:4">
      <c r="A280" s="295" t="s">
        <v>418</v>
      </c>
      <c r="C280" t="b">
        <f t="shared" si="4"/>
        <v>0</v>
      </c>
      <c r="D280" t="b">
        <v>0</v>
      </c>
    </row>
    <row r="281" spans="1:4">
      <c r="A281" s="295" t="s">
        <v>376</v>
      </c>
      <c r="C281" t="b">
        <f t="shared" si="4"/>
        <v>0</v>
      </c>
      <c r="D281" t="b">
        <v>0</v>
      </c>
    </row>
    <row r="282" spans="1:4">
      <c r="A282" s="295" t="s">
        <v>364</v>
      </c>
      <c r="C282" t="b">
        <f t="shared" si="4"/>
        <v>0</v>
      </c>
      <c r="D282" t="b">
        <v>0</v>
      </c>
    </row>
    <row r="283" spans="1:4">
      <c r="A283" s="295" t="s">
        <v>3677</v>
      </c>
      <c r="C283" t="b">
        <f t="shared" si="4"/>
        <v>1</v>
      </c>
    </row>
    <row r="284" spans="1:4">
      <c r="A284" s="295" t="s">
        <v>406</v>
      </c>
      <c r="C284" t="b">
        <f t="shared" si="4"/>
        <v>0</v>
      </c>
      <c r="D284" t="b">
        <v>0</v>
      </c>
    </row>
    <row r="285" spans="1:4">
      <c r="A285" s="295" t="s">
        <v>374</v>
      </c>
      <c r="C285" t="b">
        <f t="shared" si="4"/>
        <v>0</v>
      </c>
      <c r="D285" t="b">
        <v>0</v>
      </c>
    </row>
    <row r="286" spans="1:4">
      <c r="A286" s="295" t="s">
        <v>408</v>
      </c>
      <c r="C286" t="b">
        <f t="shared" si="4"/>
        <v>0</v>
      </c>
      <c r="D286" t="b">
        <v>0</v>
      </c>
    </row>
    <row r="287" spans="1:4">
      <c r="A287" s="295" t="s">
        <v>323</v>
      </c>
      <c r="C287" t="b">
        <f t="shared" si="4"/>
        <v>0</v>
      </c>
      <c r="D287" t="b">
        <v>0</v>
      </c>
    </row>
    <row r="288" spans="1:4">
      <c r="A288" s="295" t="s">
        <v>3677</v>
      </c>
      <c r="C288" t="b">
        <f t="shared" si="4"/>
        <v>1</v>
      </c>
    </row>
    <row r="289" spans="1:4">
      <c r="A289" s="295" t="s">
        <v>324</v>
      </c>
      <c r="C289" t="b">
        <f t="shared" si="4"/>
        <v>0</v>
      </c>
      <c r="D289" t="b">
        <v>0</v>
      </c>
    </row>
    <row r="290" spans="1:4">
      <c r="A290" s="295" t="s">
        <v>398</v>
      </c>
      <c r="C290" t="b">
        <f t="shared" si="4"/>
        <v>0</v>
      </c>
      <c r="D290" t="b">
        <v>0</v>
      </c>
    </row>
    <row r="291" spans="1:4">
      <c r="A291" s="295" t="s">
        <v>847</v>
      </c>
      <c r="C291" t="b">
        <f t="shared" si="4"/>
        <v>0</v>
      </c>
      <c r="D291" t="b">
        <v>0</v>
      </c>
    </row>
    <row r="292" spans="1:4">
      <c r="A292" s="295" t="s">
        <v>378</v>
      </c>
      <c r="C292" t="b">
        <f t="shared" si="4"/>
        <v>0</v>
      </c>
      <c r="D292" t="b">
        <v>0</v>
      </c>
    </row>
    <row r="293" spans="1:4">
      <c r="A293" s="295" t="s">
        <v>359</v>
      </c>
      <c r="C293" t="b">
        <f t="shared" si="4"/>
        <v>0</v>
      </c>
      <c r="D293" t="b">
        <v>0</v>
      </c>
    </row>
    <row r="294" spans="1:4">
      <c r="A294" s="295" t="s">
        <v>409</v>
      </c>
      <c r="C294" t="b">
        <f t="shared" si="4"/>
        <v>0</v>
      </c>
      <c r="D294" t="b">
        <v>0</v>
      </c>
    </row>
    <row r="295" spans="1:4">
      <c r="A295" s="295" t="s">
        <v>314</v>
      </c>
      <c r="C295" t="b">
        <f t="shared" si="4"/>
        <v>0</v>
      </c>
      <c r="D295" t="b">
        <v>0</v>
      </c>
    </row>
    <row r="296" spans="1:4">
      <c r="A296" s="295" t="s">
        <v>299</v>
      </c>
      <c r="C296" t="b">
        <f t="shared" si="4"/>
        <v>0</v>
      </c>
      <c r="D296" t="b">
        <v>0</v>
      </c>
    </row>
    <row r="297" spans="1:4">
      <c r="A297" s="295" t="s">
        <v>369</v>
      </c>
      <c r="C297" t="b">
        <f t="shared" si="4"/>
        <v>0</v>
      </c>
      <c r="D297" t="b">
        <v>0</v>
      </c>
    </row>
    <row r="298" spans="1:4">
      <c r="A298" s="295" t="s">
        <v>3677</v>
      </c>
      <c r="C298" t="b">
        <f t="shared" si="4"/>
        <v>1</v>
      </c>
    </row>
    <row r="299" spans="1:4">
      <c r="A299" s="295" t="s">
        <v>443</v>
      </c>
      <c r="C299" t="b">
        <f t="shared" si="4"/>
        <v>0</v>
      </c>
      <c r="D299" t="b">
        <v>0</v>
      </c>
    </row>
    <row r="300" spans="1:4">
      <c r="A300" s="295" t="s">
        <v>871</v>
      </c>
      <c r="C300" t="b">
        <f t="shared" si="4"/>
        <v>0</v>
      </c>
      <c r="D300" t="b">
        <v>0</v>
      </c>
    </row>
    <row r="301" spans="1:4">
      <c r="A301" s="295" t="s">
        <v>413</v>
      </c>
      <c r="C301" t="b">
        <f t="shared" si="4"/>
        <v>0</v>
      </c>
      <c r="D301" t="b">
        <v>0</v>
      </c>
    </row>
    <row r="302" spans="1:4">
      <c r="A302" s="295" t="s">
        <v>400</v>
      </c>
      <c r="C302" t="b">
        <f t="shared" si="4"/>
        <v>0</v>
      </c>
      <c r="D302" t="b">
        <v>0</v>
      </c>
    </row>
    <row r="303" spans="1:4">
      <c r="A303" s="295" t="s">
        <v>339</v>
      </c>
      <c r="C303" t="b">
        <f t="shared" si="4"/>
        <v>0</v>
      </c>
      <c r="D303" t="b">
        <v>0</v>
      </c>
    </row>
    <row r="304" spans="1:4">
      <c r="A304" s="295" t="s">
        <v>375</v>
      </c>
      <c r="C304" t="b">
        <f t="shared" si="4"/>
        <v>0</v>
      </c>
      <c r="D304" t="b">
        <v>0</v>
      </c>
    </row>
    <row r="305" spans="1:4">
      <c r="A305" s="295" t="s">
        <v>361</v>
      </c>
      <c r="C305" t="b">
        <f t="shared" si="4"/>
        <v>0</v>
      </c>
      <c r="D305" t="b">
        <v>0</v>
      </c>
    </row>
    <row r="306" spans="1:4">
      <c r="A306" s="295" t="s">
        <v>3677</v>
      </c>
      <c r="C306" t="b">
        <f t="shared" si="4"/>
        <v>1</v>
      </c>
    </row>
    <row r="307" spans="1:4">
      <c r="A307" s="295" t="s">
        <v>401</v>
      </c>
      <c r="C307" t="b">
        <f t="shared" si="4"/>
        <v>0</v>
      </c>
      <c r="D307" t="b">
        <v>0</v>
      </c>
    </row>
    <row r="308" spans="1:4">
      <c r="A308" s="295" t="s">
        <v>747</v>
      </c>
      <c r="C308" t="b">
        <f t="shared" si="4"/>
        <v>0</v>
      </c>
      <c r="D308" t="b">
        <v>0</v>
      </c>
    </row>
    <row r="309" spans="1:4">
      <c r="A309" s="295" t="s">
        <v>320</v>
      </c>
      <c r="C309" t="b">
        <f t="shared" si="4"/>
        <v>1</v>
      </c>
    </row>
    <row r="310" spans="1:4">
      <c r="A310" s="295" t="s">
        <v>321</v>
      </c>
      <c r="C310" t="b">
        <f t="shared" si="4"/>
        <v>0</v>
      </c>
      <c r="D310" t="b">
        <v>0</v>
      </c>
    </row>
    <row r="311" spans="1:4">
      <c r="A311" s="295" t="s">
        <v>372</v>
      </c>
      <c r="C311" t="b">
        <f t="shared" si="4"/>
        <v>0</v>
      </c>
      <c r="D311" t="b">
        <v>0</v>
      </c>
    </row>
    <row r="312" spans="1:4">
      <c r="A312" s="295" t="s">
        <v>352</v>
      </c>
      <c r="C312" t="b">
        <f t="shared" si="4"/>
        <v>0</v>
      </c>
      <c r="D312" t="b">
        <v>0</v>
      </c>
    </row>
    <row r="313" spans="1:4">
      <c r="A313" s="295" t="s">
        <v>327</v>
      </c>
      <c r="C313" t="b">
        <f t="shared" si="4"/>
        <v>0</v>
      </c>
      <c r="D313" t="b">
        <v>0</v>
      </c>
    </row>
    <row r="314" spans="1:4">
      <c r="A314" s="295" t="s">
        <v>464</v>
      </c>
      <c r="C314" t="b">
        <f t="shared" si="4"/>
        <v>0</v>
      </c>
      <c r="D314" t="b">
        <v>0</v>
      </c>
    </row>
    <row r="315" spans="1:4">
      <c r="A315" s="295" t="s">
        <v>3677</v>
      </c>
      <c r="C315" t="b">
        <f t="shared" si="4"/>
        <v>1</v>
      </c>
    </row>
    <row r="316" spans="1:4">
      <c r="A316" s="295" t="s">
        <v>345</v>
      </c>
      <c r="C316" t="b">
        <f t="shared" si="4"/>
        <v>0</v>
      </c>
      <c r="D316" t="b">
        <v>0</v>
      </c>
    </row>
    <row r="317" spans="1:4">
      <c r="A317" s="295" t="s">
        <v>402</v>
      </c>
      <c r="C317" t="b">
        <f t="shared" si="4"/>
        <v>0</v>
      </c>
      <c r="D317" t="b">
        <v>0</v>
      </c>
    </row>
    <row r="318" spans="1:4">
      <c r="A318" s="295" t="s">
        <v>338</v>
      </c>
      <c r="C318" t="b">
        <f t="shared" si="4"/>
        <v>0</v>
      </c>
      <c r="D318" t="b">
        <v>0</v>
      </c>
    </row>
    <row r="319" spans="1:4">
      <c r="A319" s="295" t="s">
        <v>331</v>
      </c>
      <c r="C319" t="b">
        <f t="shared" si="4"/>
        <v>0</v>
      </c>
      <c r="D319" t="b">
        <v>0</v>
      </c>
    </row>
    <row r="320" spans="1:4">
      <c r="A320" s="295" t="s">
        <v>3677</v>
      </c>
      <c r="C320" t="b">
        <f t="shared" si="4"/>
        <v>1</v>
      </c>
    </row>
    <row r="321" spans="1:4">
      <c r="A321" s="295" t="s">
        <v>865</v>
      </c>
      <c r="C321" t="b">
        <f t="shared" si="4"/>
        <v>0</v>
      </c>
      <c r="D321" t="b">
        <v>0</v>
      </c>
    </row>
    <row r="322" spans="1:4">
      <c r="A322" s="295" t="s">
        <v>515</v>
      </c>
      <c r="C322" t="b">
        <f t="shared" si="4"/>
        <v>0</v>
      </c>
      <c r="D322" t="b">
        <v>0</v>
      </c>
    </row>
    <row r="323" spans="1:4">
      <c r="A323" s="295" t="s">
        <v>358</v>
      </c>
      <c r="C323" t="b">
        <f t="shared" ref="C323:C386" si="5">COUNTIF($A$2:$A$1800, A323)&gt;1</f>
        <v>0</v>
      </c>
      <c r="D323" t="b">
        <v>0</v>
      </c>
    </row>
    <row r="324" spans="1:4">
      <c r="A324" s="295" t="s">
        <v>367</v>
      </c>
      <c r="C324" t="b">
        <f t="shared" si="5"/>
        <v>0</v>
      </c>
      <c r="D324" t="b">
        <v>0</v>
      </c>
    </row>
    <row r="325" spans="1:4">
      <c r="A325" s="295" t="s">
        <v>395</v>
      </c>
      <c r="C325" t="b">
        <f t="shared" si="5"/>
        <v>0</v>
      </c>
      <c r="D325" t="b">
        <v>0</v>
      </c>
    </row>
    <row r="326" spans="1:4">
      <c r="A326" s="295" t="s">
        <v>315</v>
      </c>
      <c r="C326" t="b">
        <f t="shared" si="5"/>
        <v>0</v>
      </c>
      <c r="D326" t="b">
        <v>0</v>
      </c>
    </row>
    <row r="327" spans="1:4">
      <c r="A327" s="295" t="s">
        <v>349</v>
      </c>
      <c r="C327" t="b">
        <f t="shared" si="5"/>
        <v>0</v>
      </c>
      <c r="D327" t="b">
        <v>0</v>
      </c>
    </row>
    <row r="328" spans="1:4">
      <c r="A328" s="295" t="s">
        <v>330</v>
      </c>
      <c r="C328" t="b">
        <f t="shared" si="5"/>
        <v>0</v>
      </c>
      <c r="D328" t="b">
        <v>0</v>
      </c>
    </row>
    <row r="329" spans="1:4">
      <c r="A329" s="295" t="s">
        <v>362</v>
      </c>
      <c r="C329" t="b">
        <f t="shared" si="5"/>
        <v>0</v>
      </c>
      <c r="D329" t="b">
        <v>0</v>
      </c>
    </row>
    <row r="330" spans="1:4">
      <c r="A330" s="295" t="s">
        <v>335</v>
      </c>
      <c r="C330" t="b">
        <f t="shared" si="5"/>
        <v>0</v>
      </c>
      <c r="D330" t="b">
        <v>0</v>
      </c>
    </row>
    <row r="331" spans="1:4">
      <c r="A331" s="295" t="s">
        <v>353</v>
      </c>
      <c r="C331" t="b">
        <f t="shared" si="5"/>
        <v>0</v>
      </c>
      <c r="D331" t="b">
        <v>0</v>
      </c>
    </row>
    <row r="332" spans="1:4">
      <c r="A332" s="295" t="s">
        <v>304</v>
      </c>
      <c r="C332" t="b">
        <f t="shared" si="5"/>
        <v>0</v>
      </c>
      <c r="D332" t="b">
        <v>0</v>
      </c>
    </row>
    <row r="333" spans="1:4">
      <c r="A333" s="295" t="s">
        <v>3677</v>
      </c>
      <c r="C333" t="b">
        <f t="shared" si="5"/>
        <v>1</v>
      </c>
    </row>
    <row r="334" spans="1:4">
      <c r="A334" s="295" t="s">
        <v>332</v>
      </c>
      <c r="C334" t="b">
        <f t="shared" si="5"/>
        <v>0</v>
      </c>
      <c r="D334" t="b">
        <v>0</v>
      </c>
    </row>
    <row r="335" spans="1:4">
      <c r="A335" s="295" t="s">
        <v>310</v>
      </c>
      <c r="C335" t="b">
        <f t="shared" si="5"/>
        <v>0</v>
      </c>
      <c r="D335" t="b">
        <v>0</v>
      </c>
    </row>
    <row r="336" spans="1:4">
      <c r="A336" s="295" t="s">
        <v>373</v>
      </c>
      <c r="C336" t="b">
        <f t="shared" si="5"/>
        <v>0</v>
      </c>
      <c r="D336" t="b">
        <v>0</v>
      </c>
    </row>
    <row r="337" spans="1:4">
      <c r="A337" s="295" t="s">
        <v>382</v>
      </c>
      <c r="C337" t="b">
        <f t="shared" si="5"/>
        <v>0</v>
      </c>
      <c r="D337" t="b">
        <v>0</v>
      </c>
    </row>
    <row r="338" spans="1:4">
      <c r="A338" s="295" t="s">
        <v>394</v>
      </c>
      <c r="C338" t="b">
        <f t="shared" si="5"/>
        <v>0</v>
      </c>
      <c r="D338" t="b">
        <v>0</v>
      </c>
    </row>
    <row r="339" spans="1:4">
      <c r="A339" s="295" t="s">
        <v>348</v>
      </c>
      <c r="C339" t="b">
        <f t="shared" si="5"/>
        <v>0</v>
      </c>
      <c r="D339" t="b">
        <v>0</v>
      </c>
    </row>
    <row r="340" spans="1:4">
      <c r="A340" s="295" t="s">
        <v>337</v>
      </c>
      <c r="C340" t="b">
        <f t="shared" si="5"/>
        <v>0</v>
      </c>
      <c r="D340" t="b">
        <v>0</v>
      </c>
    </row>
    <row r="341" spans="1:4">
      <c r="A341" s="295" t="s">
        <v>3677</v>
      </c>
      <c r="C341" t="b">
        <f t="shared" si="5"/>
        <v>1</v>
      </c>
    </row>
    <row r="342" spans="1:4">
      <c r="A342" s="295" t="s">
        <v>317</v>
      </c>
      <c r="C342" t="b">
        <f t="shared" si="5"/>
        <v>0</v>
      </c>
      <c r="D342" t="b">
        <v>0</v>
      </c>
    </row>
    <row r="343" spans="1:4">
      <c r="A343" s="295" t="s">
        <v>347</v>
      </c>
      <c r="C343" t="b">
        <f t="shared" si="5"/>
        <v>0</v>
      </c>
      <c r="D343" t="b">
        <v>0</v>
      </c>
    </row>
    <row r="344" spans="1:4">
      <c r="A344" s="295" t="s">
        <v>399</v>
      </c>
      <c r="C344" t="b">
        <f t="shared" si="5"/>
        <v>0</v>
      </c>
      <c r="D344" t="b">
        <v>0</v>
      </c>
    </row>
    <row r="345" spans="1:4">
      <c r="A345" s="295" t="s">
        <v>342</v>
      </c>
      <c r="C345" t="b">
        <f t="shared" si="5"/>
        <v>0</v>
      </c>
      <c r="D345" t="b">
        <v>0</v>
      </c>
    </row>
    <row r="346" spans="1:4">
      <c r="A346" s="295" t="s">
        <v>344</v>
      </c>
      <c r="C346" t="b">
        <f t="shared" si="5"/>
        <v>0</v>
      </c>
      <c r="D346" t="b">
        <v>0</v>
      </c>
    </row>
    <row r="347" spans="1:4">
      <c r="A347" s="295" t="s">
        <v>3677</v>
      </c>
      <c r="C347" t="b">
        <f t="shared" si="5"/>
        <v>1</v>
      </c>
    </row>
    <row r="348" spans="1:4">
      <c r="A348" s="295" t="s">
        <v>388</v>
      </c>
      <c r="C348" t="b">
        <f t="shared" si="5"/>
        <v>0</v>
      </c>
      <c r="D348" t="b">
        <v>0</v>
      </c>
    </row>
    <row r="349" spans="1:4">
      <c r="A349" s="295" t="s">
        <v>320</v>
      </c>
      <c r="C349" t="b">
        <f t="shared" si="5"/>
        <v>1</v>
      </c>
      <c r="D349" s="205" t="b">
        <v>1</v>
      </c>
    </row>
    <row r="350" spans="1:4">
      <c r="A350" s="295" t="s">
        <v>371</v>
      </c>
      <c r="C350" t="b">
        <f t="shared" si="5"/>
        <v>0</v>
      </c>
      <c r="D350" t="b">
        <v>0</v>
      </c>
    </row>
    <row r="351" spans="1:4">
      <c r="A351" s="295" t="s">
        <v>350</v>
      </c>
      <c r="C351" t="b">
        <f t="shared" si="5"/>
        <v>0</v>
      </c>
      <c r="D351" t="b">
        <v>0</v>
      </c>
    </row>
    <row r="352" spans="1:4">
      <c r="A352" s="295" t="s">
        <v>555</v>
      </c>
      <c r="C352" t="b">
        <f t="shared" si="5"/>
        <v>0</v>
      </c>
      <c r="D352" t="b">
        <v>0</v>
      </c>
    </row>
    <row r="353" spans="1:4">
      <c r="A353" s="295" t="s">
        <v>3677</v>
      </c>
      <c r="C353" t="b">
        <f t="shared" si="5"/>
        <v>1</v>
      </c>
    </row>
    <row r="354" spans="1:4">
      <c r="A354" s="295" t="s">
        <v>322</v>
      </c>
      <c r="C354" t="b">
        <f t="shared" si="5"/>
        <v>0</v>
      </c>
      <c r="D354" t="b">
        <v>0</v>
      </c>
    </row>
    <row r="355" spans="1:4">
      <c r="A355" s="295" t="s">
        <v>302</v>
      </c>
      <c r="C355" t="b">
        <f t="shared" si="5"/>
        <v>0</v>
      </c>
      <c r="D355" t="b">
        <v>0</v>
      </c>
    </row>
    <row r="356" spans="1:4">
      <c r="A356" s="295" t="s">
        <v>383</v>
      </c>
      <c r="C356" t="b">
        <f t="shared" si="5"/>
        <v>0</v>
      </c>
      <c r="D356" t="b">
        <v>0</v>
      </c>
    </row>
    <row r="357" spans="1:4">
      <c r="A357" s="295" t="s">
        <v>957</v>
      </c>
      <c r="C357" t="b">
        <f t="shared" si="5"/>
        <v>0</v>
      </c>
      <c r="D357" t="b">
        <v>0</v>
      </c>
    </row>
    <row r="358" spans="1:4">
      <c r="A358" s="295" t="s">
        <v>393</v>
      </c>
      <c r="C358" t="b">
        <f t="shared" si="5"/>
        <v>0</v>
      </c>
      <c r="D358" t="b">
        <v>0</v>
      </c>
    </row>
    <row r="359" spans="1:4">
      <c r="A359" s="295" t="s">
        <v>318</v>
      </c>
      <c r="C359" t="b">
        <f t="shared" si="5"/>
        <v>0</v>
      </c>
      <c r="D359" t="b">
        <v>0</v>
      </c>
    </row>
    <row r="360" spans="1:4">
      <c r="A360" s="295" t="s">
        <v>326</v>
      </c>
      <c r="C360" t="b">
        <f t="shared" si="5"/>
        <v>0</v>
      </c>
      <c r="D360" t="b">
        <v>0</v>
      </c>
    </row>
    <row r="361" spans="1:4">
      <c r="A361" s="295" t="s">
        <v>410</v>
      </c>
      <c r="C361" t="b">
        <f t="shared" si="5"/>
        <v>0</v>
      </c>
      <c r="D361" t="b">
        <v>0</v>
      </c>
    </row>
    <row r="362" spans="1:4">
      <c r="A362" s="295" t="s">
        <v>3677</v>
      </c>
      <c r="C362" t="b">
        <f t="shared" si="5"/>
        <v>1</v>
      </c>
    </row>
    <row r="363" spans="1:4">
      <c r="A363" s="295" t="s">
        <v>305</v>
      </c>
      <c r="C363" t="b">
        <f t="shared" si="5"/>
        <v>0</v>
      </c>
      <c r="D363" t="b">
        <v>0</v>
      </c>
    </row>
    <row r="364" spans="1:4">
      <c r="A364" s="295" t="s">
        <v>365</v>
      </c>
      <c r="C364" t="b">
        <f t="shared" si="5"/>
        <v>0</v>
      </c>
      <c r="D364" t="b">
        <v>0</v>
      </c>
    </row>
    <row r="365" spans="1:4">
      <c r="A365" s="295" t="s">
        <v>360</v>
      </c>
      <c r="C365" t="b">
        <f t="shared" si="5"/>
        <v>0</v>
      </c>
      <c r="D365" t="b">
        <v>0</v>
      </c>
    </row>
    <row r="366" spans="1:4">
      <c r="A366" s="295" t="s">
        <v>411</v>
      </c>
      <c r="C366" t="b">
        <f t="shared" si="5"/>
        <v>0</v>
      </c>
      <c r="D366" t="b">
        <v>0</v>
      </c>
    </row>
    <row r="367" spans="1:4">
      <c r="A367" s="295" t="s">
        <v>1128</v>
      </c>
      <c r="C367" t="b">
        <f t="shared" si="5"/>
        <v>0</v>
      </c>
      <c r="D367" t="b">
        <v>0</v>
      </c>
    </row>
    <row r="368" spans="1:4">
      <c r="A368" s="295" t="s">
        <v>307</v>
      </c>
      <c r="C368" t="b">
        <f t="shared" si="5"/>
        <v>0</v>
      </c>
      <c r="D368" t="b">
        <v>0</v>
      </c>
    </row>
    <row r="369" spans="1:4">
      <c r="A369" s="295" t="s">
        <v>316</v>
      </c>
      <c r="C369" t="b">
        <f t="shared" si="5"/>
        <v>0</v>
      </c>
      <c r="D369" t="b">
        <v>0</v>
      </c>
    </row>
    <row r="370" spans="1:4">
      <c r="A370" s="295" t="s">
        <v>436</v>
      </c>
      <c r="C370" t="b">
        <f t="shared" si="5"/>
        <v>0</v>
      </c>
      <c r="D370" t="b">
        <v>0</v>
      </c>
    </row>
    <row r="371" spans="1:4">
      <c r="A371" s="295" t="s">
        <v>471</v>
      </c>
      <c r="C371" t="b">
        <f t="shared" si="5"/>
        <v>0</v>
      </c>
      <c r="D371" t="b">
        <v>0</v>
      </c>
    </row>
    <row r="372" spans="1:4">
      <c r="A372" s="295" t="s">
        <v>3677</v>
      </c>
      <c r="C372" t="b">
        <f t="shared" si="5"/>
        <v>1</v>
      </c>
    </row>
    <row r="373" spans="1:4">
      <c r="A373" s="295" t="s">
        <v>351</v>
      </c>
      <c r="C373" t="b">
        <f t="shared" si="5"/>
        <v>0</v>
      </c>
      <c r="D373" t="b">
        <v>0</v>
      </c>
    </row>
    <row r="374" spans="1:4">
      <c r="A374" s="295" t="s">
        <v>404</v>
      </c>
      <c r="C374" t="b">
        <f t="shared" si="5"/>
        <v>0</v>
      </c>
      <c r="D374" t="b">
        <v>0</v>
      </c>
    </row>
    <row r="375" spans="1:4">
      <c r="A375" s="295" t="s">
        <v>303</v>
      </c>
      <c r="C375" t="b">
        <f t="shared" si="5"/>
        <v>0</v>
      </c>
      <c r="D375" t="b">
        <v>0</v>
      </c>
    </row>
    <row r="376" spans="1:4">
      <c r="A376" s="295" t="s">
        <v>804</v>
      </c>
      <c r="C376" t="b">
        <f t="shared" si="5"/>
        <v>0</v>
      </c>
      <c r="D376" t="b">
        <v>0</v>
      </c>
    </row>
    <row r="377" spans="1:4">
      <c r="A377" s="295" t="s">
        <v>1023</v>
      </c>
      <c r="C377" t="b">
        <f t="shared" si="5"/>
        <v>0</v>
      </c>
      <c r="D377" t="b">
        <v>0</v>
      </c>
    </row>
    <row r="378" spans="1:4">
      <c r="A378" s="295" t="s">
        <v>663</v>
      </c>
      <c r="C378" t="b">
        <f t="shared" si="5"/>
        <v>0</v>
      </c>
      <c r="D378" t="b">
        <v>0</v>
      </c>
    </row>
    <row r="379" spans="1:4">
      <c r="A379" s="295" t="s">
        <v>366</v>
      </c>
      <c r="C379" t="b">
        <f t="shared" si="5"/>
        <v>0</v>
      </c>
      <c r="D379" t="b">
        <v>0</v>
      </c>
    </row>
    <row r="380" spans="1:4">
      <c r="A380" s="295" t="s">
        <v>3677</v>
      </c>
      <c r="C380" t="b">
        <f t="shared" si="5"/>
        <v>1</v>
      </c>
    </row>
    <row r="381" spans="1:4">
      <c r="A381" s="295" t="s">
        <v>740</v>
      </c>
      <c r="C381" t="b">
        <f t="shared" si="5"/>
        <v>0</v>
      </c>
      <c r="D381" t="b">
        <v>0</v>
      </c>
    </row>
    <row r="382" spans="1:4">
      <c r="A382" s="295" t="s">
        <v>466</v>
      </c>
      <c r="C382" t="b">
        <f t="shared" si="5"/>
        <v>0</v>
      </c>
      <c r="D382" t="b">
        <v>0</v>
      </c>
    </row>
    <row r="383" spans="1:4">
      <c r="A383" s="295" t="s">
        <v>325</v>
      </c>
      <c r="C383" t="b">
        <f t="shared" si="5"/>
        <v>0</v>
      </c>
      <c r="D383" t="b">
        <v>0</v>
      </c>
    </row>
    <row r="384" spans="1:4">
      <c r="A384" s="295" t="s">
        <v>524</v>
      </c>
      <c r="C384" t="b">
        <f t="shared" si="5"/>
        <v>0</v>
      </c>
      <c r="D384" t="b">
        <v>0</v>
      </c>
    </row>
    <row r="385" spans="1:4">
      <c r="A385" s="295" t="s">
        <v>627</v>
      </c>
      <c r="C385" t="b">
        <f t="shared" si="5"/>
        <v>0</v>
      </c>
      <c r="D385" t="b">
        <v>0</v>
      </c>
    </row>
    <row r="386" spans="1:4">
      <c r="A386" s="295" t="s">
        <v>1014</v>
      </c>
      <c r="C386" t="b">
        <f t="shared" si="5"/>
        <v>0</v>
      </c>
      <c r="D386" t="b">
        <v>0</v>
      </c>
    </row>
    <row r="387" spans="1:4">
      <c r="A387" s="295" t="s">
        <v>387</v>
      </c>
      <c r="C387" t="b">
        <f t="shared" ref="C387:C450" si="6">COUNTIF($A$2:$A$1800, A387)&gt;1</f>
        <v>0</v>
      </c>
      <c r="D387" t="b">
        <v>0</v>
      </c>
    </row>
    <row r="388" spans="1:4">
      <c r="A388" s="295" t="s">
        <v>3677</v>
      </c>
      <c r="C388" t="b">
        <f t="shared" si="6"/>
        <v>1</v>
      </c>
    </row>
    <row r="389" spans="1:4">
      <c r="A389" s="295" t="s">
        <v>449</v>
      </c>
      <c r="C389" t="b">
        <f t="shared" si="6"/>
        <v>0</v>
      </c>
      <c r="D389" t="b">
        <v>0</v>
      </c>
    </row>
    <row r="390" spans="1:4">
      <c r="A390" s="295" t="s">
        <v>455</v>
      </c>
      <c r="C390" t="b">
        <f t="shared" si="6"/>
        <v>0</v>
      </c>
      <c r="D390" t="b">
        <v>0</v>
      </c>
    </row>
    <row r="391" spans="1:4">
      <c r="A391" s="295" t="s">
        <v>445</v>
      </c>
      <c r="C391" t="b">
        <f t="shared" si="6"/>
        <v>0</v>
      </c>
      <c r="D391" t="b">
        <v>0</v>
      </c>
    </row>
    <row r="392" spans="1:4">
      <c r="A392" s="295" t="s">
        <v>484</v>
      </c>
      <c r="C392" t="b">
        <f t="shared" si="6"/>
        <v>0</v>
      </c>
      <c r="D392" t="b">
        <v>0</v>
      </c>
    </row>
    <row r="393" spans="1:4">
      <c r="A393" s="295" t="s">
        <v>3677</v>
      </c>
      <c r="C393" t="b">
        <f t="shared" si="6"/>
        <v>1</v>
      </c>
    </row>
    <row r="394" spans="1:4">
      <c r="A394" s="295" t="s">
        <v>736</v>
      </c>
      <c r="C394" t="b">
        <f t="shared" si="6"/>
        <v>0</v>
      </c>
      <c r="D394" t="b">
        <v>0</v>
      </c>
    </row>
    <row r="395" spans="1:4">
      <c r="A395" s="295" t="s">
        <v>403</v>
      </c>
      <c r="C395" t="b">
        <f t="shared" si="6"/>
        <v>0</v>
      </c>
      <c r="D395" t="b">
        <v>0</v>
      </c>
    </row>
    <row r="396" spans="1:4">
      <c r="A396" s="295" t="s">
        <v>803</v>
      </c>
      <c r="C396" t="b">
        <f t="shared" si="6"/>
        <v>0</v>
      </c>
      <c r="D396" t="b">
        <v>0</v>
      </c>
    </row>
    <row r="397" spans="1:4">
      <c r="A397" s="295" t="s">
        <v>1089</v>
      </c>
      <c r="C397" t="b">
        <f t="shared" si="6"/>
        <v>0</v>
      </c>
      <c r="D397" t="b">
        <v>0</v>
      </c>
    </row>
    <row r="398" spans="1:4">
      <c r="A398" s="295" t="s">
        <v>389</v>
      </c>
      <c r="C398" t="b">
        <f t="shared" si="6"/>
        <v>0</v>
      </c>
      <c r="D398" t="b">
        <v>0</v>
      </c>
    </row>
    <row r="399" spans="1:4">
      <c r="A399" s="295" t="s">
        <v>527</v>
      </c>
      <c r="C399" t="b">
        <f t="shared" si="6"/>
        <v>0</v>
      </c>
      <c r="D399" t="b">
        <v>0</v>
      </c>
    </row>
    <row r="400" spans="1:4">
      <c r="A400" s="295" t="s">
        <v>650</v>
      </c>
      <c r="C400" t="b">
        <f t="shared" si="6"/>
        <v>0</v>
      </c>
      <c r="D400" t="b">
        <v>0</v>
      </c>
    </row>
    <row r="401" spans="1:4">
      <c r="A401" s="295" t="s">
        <v>816</v>
      </c>
      <c r="C401" t="b">
        <f t="shared" si="6"/>
        <v>0</v>
      </c>
      <c r="D401" t="b">
        <v>0</v>
      </c>
    </row>
    <row r="402" spans="1:4">
      <c r="A402" s="295" t="s">
        <v>1025</v>
      </c>
      <c r="C402" t="b">
        <f t="shared" si="6"/>
        <v>0</v>
      </c>
      <c r="D402" t="b">
        <v>0</v>
      </c>
    </row>
    <row r="403" spans="1:4">
      <c r="A403" s="295" t="s">
        <v>526</v>
      </c>
      <c r="C403" t="b">
        <f t="shared" si="6"/>
        <v>0</v>
      </c>
      <c r="D403" t="b">
        <v>0</v>
      </c>
    </row>
    <row r="404" spans="1:4">
      <c r="A404" s="295" t="s">
        <v>3677</v>
      </c>
      <c r="C404" t="b">
        <f t="shared" si="6"/>
        <v>1</v>
      </c>
    </row>
    <row r="405" spans="1:4">
      <c r="A405" s="295" t="s">
        <v>962</v>
      </c>
      <c r="C405" t="b">
        <f t="shared" si="6"/>
        <v>0</v>
      </c>
      <c r="D405" t="b">
        <v>0</v>
      </c>
    </row>
    <row r="406" spans="1:4">
      <c r="A406" s="295" t="s">
        <v>841</v>
      </c>
      <c r="C406" t="b">
        <f t="shared" si="6"/>
        <v>0</v>
      </c>
      <c r="D406" t="b">
        <v>0</v>
      </c>
    </row>
    <row r="407" spans="1:4">
      <c r="A407" s="295" t="s">
        <v>422</v>
      </c>
      <c r="C407" t="b">
        <f t="shared" si="6"/>
        <v>0</v>
      </c>
      <c r="D407" t="b">
        <v>0</v>
      </c>
    </row>
    <row r="408" spans="1:4">
      <c r="A408" s="295" t="s">
        <v>380</v>
      </c>
      <c r="C408" t="b">
        <f t="shared" si="6"/>
        <v>0</v>
      </c>
      <c r="D408" t="b">
        <v>0</v>
      </c>
    </row>
    <row r="409" spans="1:4">
      <c r="A409" s="295" t="s">
        <v>784</v>
      </c>
      <c r="C409" t="b">
        <f t="shared" si="6"/>
        <v>0</v>
      </c>
      <c r="D409" t="b">
        <v>0</v>
      </c>
    </row>
    <row r="410" spans="1:4">
      <c r="A410" s="295" t="s">
        <v>1123</v>
      </c>
      <c r="C410" t="b">
        <f t="shared" si="6"/>
        <v>0</v>
      </c>
      <c r="D410" t="b">
        <v>0</v>
      </c>
    </row>
    <row r="411" spans="1:4">
      <c r="A411" s="295" t="s">
        <v>744</v>
      </c>
      <c r="C411" t="b">
        <f t="shared" si="6"/>
        <v>0</v>
      </c>
      <c r="D411" t="b">
        <v>0</v>
      </c>
    </row>
    <row r="412" spans="1:4">
      <c r="A412" s="295" t="s">
        <v>424</v>
      </c>
      <c r="C412" t="b">
        <f t="shared" si="6"/>
        <v>0</v>
      </c>
      <c r="D412" t="b">
        <v>0</v>
      </c>
    </row>
    <row r="413" spans="1:4">
      <c r="A413" s="295" t="s">
        <v>3677</v>
      </c>
      <c r="C413" t="b">
        <f t="shared" si="6"/>
        <v>1</v>
      </c>
    </row>
    <row r="414" spans="1:4">
      <c r="A414" s="295" t="s">
        <v>444</v>
      </c>
      <c r="C414" t="b">
        <f t="shared" si="6"/>
        <v>0</v>
      </c>
      <c r="D414" t="b">
        <v>0</v>
      </c>
    </row>
    <row r="415" spans="1:4">
      <c r="A415" s="295" t="s">
        <v>486</v>
      </c>
      <c r="C415" t="b">
        <f t="shared" si="6"/>
        <v>0</v>
      </c>
      <c r="D415" t="b">
        <v>0</v>
      </c>
    </row>
    <row r="416" spans="1:4">
      <c r="A416" s="295" t="s">
        <v>752</v>
      </c>
      <c r="C416" t="b">
        <f t="shared" si="6"/>
        <v>0</v>
      </c>
      <c r="D416" t="b">
        <v>0</v>
      </c>
    </row>
    <row r="417" spans="1:4">
      <c r="A417" s="295" t="s">
        <v>686</v>
      </c>
      <c r="C417" t="b">
        <f t="shared" si="6"/>
        <v>0</v>
      </c>
      <c r="D417" t="b">
        <v>0</v>
      </c>
    </row>
    <row r="418" spans="1:4">
      <c r="A418" s="295" t="s">
        <v>447</v>
      </c>
      <c r="C418" t="b">
        <f t="shared" si="6"/>
        <v>0</v>
      </c>
      <c r="D418" t="b">
        <v>0</v>
      </c>
    </row>
    <row r="419" spans="1:4">
      <c r="A419" s="295" t="s">
        <v>789</v>
      </c>
      <c r="C419" t="b">
        <f t="shared" si="6"/>
        <v>0</v>
      </c>
      <c r="D419" t="b">
        <v>0</v>
      </c>
    </row>
    <row r="420" spans="1:4">
      <c r="A420" s="295" t="s">
        <v>814</v>
      </c>
      <c r="C420" t="b">
        <f t="shared" si="6"/>
        <v>0</v>
      </c>
      <c r="D420" t="b">
        <v>0</v>
      </c>
    </row>
    <row r="421" spans="1:4">
      <c r="A421" s="295" t="s">
        <v>1066</v>
      </c>
      <c r="C421" t="b">
        <f t="shared" si="6"/>
        <v>0</v>
      </c>
      <c r="D421" t="b">
        <v>0</v>
      </c>
    </row>
    <row r="422" spans="1:4">
      <c r="A422" s="295" t="s">
        <v>1105</v>
      </c>
      <c r="C422" t="b">
        <f t="shared" si="6"/>
        <v>0</v>
      </c>
      <c r="D422" t="b">
        <v>0</v>
      </c>
    </row>
    <row r="423" spans="1:4">
      <c r="A423" s="295" t="s">
        <v>463</v>
      </c>
      <c r="C423" t="b">
        <f t="shared" si="6"/>
        <v>0</v>
      </c>
      <c r="D423" t="b">
        <v>0</v>
      </c>
    </row>
    <row r="424" spans="1:4">
      <c r="A424" s="295" t="s">
        <v>454</v>
      </c>
      <c r="C424" t="b">
        <f t="shared" si="6"/>
        <v>0</v>
      </c>
      <c r="D424" t="b">
        <v>0</v>
      </c>
    </row>
    <row r="425" spans="1:4">
      <c r="A425" s="295" t="s">
        <v>887</v>
      </c>
      <c r="C425" t="b">
        <f t="shared" si="6"/>
        <v>0</v>
      </c>
      <c r="D425" t="b">
        <v>0</v>
      </c>
    </row>
    <row r="426" spans="1:4">
      <c r="A426" s="295" t="s">
        <v>793</v>
      </c>
      <c r="C426" t="b">
        <f t="shared" si="6"/>
        <v>0</v>
      </c>
      <c r="D426" t="b">
        <v>0</v>
      </c>
    </row>
    <row r="427" spans="1:4">
      <c r="A427" s="295" t="s">
        <v>453</v>
      </c>
      <c r="C427" t="b">
        <f t="shared" si="6"/>
        <v>0</v>
      </c>
      <c r="D427" t="b">
        <v>0</v>
      </c>
    </row>
    <row r="428" spans="1:4">
      <c r="A428" s="295" t="s">
        <v>590</v>
      </c>
      <c r="C428" t="b">
        <f t="shared" si="6"/>
        <v>0</v>
      </c>
      <c r="D428" t="b">
        <v>0</v>
      </c>
    </row>
    <row r="429" spans="1:4">
      <c r="A429" s="295" t="s">
        <v>625</v>
      </c>
      <c r="C429" t="b">
        <f t="shared" si="6"/>
        <v>0</v>
      </c>
      <c r="D429" t="b">
        <v>0</v>
      </c>
    </row>
    <row r="430" spans="1:4">
      <c r="A430" s="295" t="s">
        <v>461</v>
      </c>
      <c r="C430" t="b">
        <f t="shared" si="6"/>
        <v>0</v>
      </c>
      <c r="D430" t="b">
        <v>0</v>
      </c>
    </row>
    <row r="431" spans="1:4">
      <c r="A431" s="295" t="s">
        <v>806</v>
      </c>
      <c r="C431" t="b">
        <f t="shared" si="6"/>
        <v>0</v>
      </c>
      <c r="D431" t="b">
        <v>0</v>
      </c>
    </row>
    <row r="432" spans="1:4">
      <c r="A432" s="295" t="s">
        <v>892</v>
      </c>
      <c r="C432" t="b">
        <f t="shared" si="6"/>
        <v>0</v>
      </c>
      <c r="D432" t="b">
        <v>0</v>
      </c>
    </row>
    <row r="433" spans="1:4">
      <c r="A433" s="295" t="s">
        <v>512</v>
      </c>
      <c r="C433" t="b">
        <f t="shared" si="6"/>
        <v>0</v>
      </c>
      <c r="D433" t="b">
        <v>0</v>
      </c>
    </row>
    <row r="434" spans="1:4">
      <c r="A434" s="295" t="s">
        <v>336</v>
      </c>
      <c r="C434" t="b">
        <f t="shared" si="6"/>
        <v>0</v>
      </c>
      <c r="D434" t="b">
        <v>0</v>
      </c>
    </row>
    <row r="435" spans="1:4">
      <c r="A435" s="295" t="s">
        <v>820</v>
      </c>
      <c r="C435" t="b">
        <f t="shared" si="6"/>
        <v>0</v>
      </c>
      <c r="D435" t="b">
        <v>0</v>
      </c>
    </row>
    <row r="436" spans="1:4">
      <c r="A436" s="295" t="s">
        <v>462</v>
      </c>
      <c r="C436" t="b">
        <f t="shared" si="6"/>
        <v>0</v>
      </c>
      <c r="D436" t="b">
        <v>0</v>
      </c>
    </row>
    <row r="437" spans="1:4">
      <c r="A437" s="295" t="s">
        <v>762</v>
      </c>
      <c r="C437" t="b">
        <f t="shared" si="6"/>
        <v>0</v>
      </c>
      <c r="D437" t="b">
        <v>0</v>
      </c>
    </row>
    <row r="438" spans="1:4">
      <c r="A438" s="295" t="s">
        <v>368</v>
      </c>
      <c r="C438" t="b">
        <f t="shared" si="6"/>
        <v>0</v>
      </c>
      <c r="D438" t="b">
        <v>0</v>
      </c>
    </row>
    <row r="439" spans="1:4">
      <c r="A439" s="295" t="s">
        <v>459</v>
      </c>
      <c r="C439" t="b">
        <f t="shared" si="6"/>
        <v>0</v>
      </c>
      <c r="D439" t="b">
        <v>0</v>
      </c>
    </row>
    <row r="440" spans="1:4">
      <c r="A440" s="295" t="s">
        <v>963</v>
      </c>
      <c r="C440" t="b">
        <f t="shared" si="6"/>
        <v>0</v>
      </c>
      <c r="D440" t="b">
        <v>0</v>
      </c>
    </row>
    <row r="441" spans="1:4">
      <c r="A441" s="295" t="s">
        <v>947</v>
      </c>
      <c r="C441" t="b">
        <f t="shared" si="6"/>
        <v>0</v>
      </c>
      <c r="D441" t="b">
        <v>0</v>
      </c>
    </row>
    <row r="442" spans="1:4">
      <c r="A442" s="295" t="s">
        <v>1673</v>
      </c>
      <c r="C442" t="b">
        <f t="shared" si="6"/>
        <v>0</v>
      </c>
      <c r="D442" t="b">
        <v>0</v>
      </c>
    </row>
    <row r="443" spans="1:4">
      <c r="A443" s="295" t="s">
        <v>3677</v>
      </c>
      <c r="C443" t="b">
        <f t="shared" si="6"/>
        <v>1</v>
      </c>
    </row>
    <row r="444" spans="1:4">
      <c r="A444" s="295" t="s">
        <v>2006</v>
      </c>
      <c r="C444" t="b">
        <f t="shared" si="6"/>
        <v>0</v>
      </c>
      <c r="D444" t="b">
        <v>0</v>
      </c>
    </row>
    <row r="445" spans="1:4">
      <c r="A445" s="295" t="s">
        <v>1693</v>
      </c>
      <c r="C445" t="b">
        <f t="shared" si="6"/>
        <v>0</v>
      </c>
      <c r="D445" t="b">
        <v>0</v>
      </c>
    </row>
    <row r="446" spans="1:4">
      <c r="A446" s="295" t="s">
        <v>1316</v>
      </c>
      <c r="C446" t="b">
        <f t="shared" si="6"/>
        <v>0</v>
      </c>
      <c r="D446" t="b">
        <v>0</v>
      </c>
    </row>
    <row r="447" spans="1:4">
      <c r="A447" s="295" t="s">
        <v>1886</v>
      </c>
      <c r="C447" t="b">
        <f t="shared" si="6"/>
        <v>0</v>
      </c>
      <c r="D447" t="b">
        <v>0</v>
      </c>
    </row>
    <row r="448" spans="1:4">
      <c r="A448" s="295" t="s">
        <v>1274</v>
      </c>
      <c r="C448" t="b">
        <f t="shared" si="6"/>
        <v>0</v>
      </c>
      <c r="D448" t="b">
        <v>0</v>
      </c>
    </row>
    <row r="449" spans="1:5">
      <c r="A449" s="295" t="s">
        <v>2027</v>
      </c>
      <c r="C449" t="b">
        <f t="shared" si="6"/>
        <v>0</v>
      </c>
      <c r="D449" t="b">
        <v>0</v>
      </c>
    </row>
    <row r="450" spans="1:5">
      <c r="A450" s="295" t="s">
        <v>1480</v>
      </c>
      <c r="C450" t="b">
        <f t="shared" si="6"/>
        <v>0</v>
      </c>
      <c r="D450" t="b">
        <v>0</v>
      </c>
    </row>
    <row r="451" spans="1:5">
      <c r="A451" s="295" t="s">
        <v>1408</v>
      </c>
      <c r="C451" t="b">
        <f t="shared" ref="C451:C514" si="7">COUNTIF($A$2:$A$1800, A451)&gt;1</f>
        <v>0</v>
      </c>
      <c r="D451" t="b">
        <v>0</v>
      </c>
    </row>
    <row r="452" spans="1:5">
      <c r="A452" s="295" t="s">
        <v>1387</v>
      </c>
      <c r="C452" t="b">
        <f t="shared" si="7"/>
        <v>0</v>
      </c>
      <c r="D452" t="b">
        <v>0</v>
      </c>
      <c r="E452" t="str">
        <f ca="1">IF(ISNUMBER(_xludf.SEARCH("SANN",D452)),D452,"")</f>
        <v/>
      </c>
    </row>
    <row r="453" spans="1:5">
      <c r="A453" s="295" t="s">
        <v>3677</v>
      </c>
      <c r="C453" t="b">
        <f t="shared" si="7"/>
        <v>1</v>
      </c>
      <c r="E453" t="str">
        <f ca="1">IF(ISNUMBER(_xludf.SEARCH("SANN",D453)),D453,"")</f>
        <v/>
      </c>
    </row>
    <row r="454" spans="1:5">
      <c r="A454" s="295" t="s">
        <v>1176</v>
      </c>
      <c r="C454" t="b">
        <f t="shared" si="7"/>
        <v>0</v>
      </c>
      <c r="D454" t="b">
        <v>0</v>
      </c>
      <c r="E454" t="str">
        <f ca="1">IF(ISNUMBER(_xludf.SEARCH("SANN",D454)),D454,"")</f>
        <v/>
      </c>
    </row>
    <row r="455" spans="1:5">
      <c r="A455" s="295" t="s">
        <v>1831</v>
      </c>
      <c r="C455" t="b">
        <f t="shared" si="7"/>
        <v>0</v>
      </c>
      <c r="D455" t="b">
        <v>0</v>
      </c>
      <c r="E455" t="str">
        <f ca="1">IF(ISNUMBER(_xludf.SEARCH("SANN",D455)),D455,"")</f>
        <v/>
      </c>
    </row>
    <row r="456" spans="1:5">
      <c r="A456" s="295" t="s">
        <v>1420</v>
      </c>
      <c r="C456" t="b">
        <f t="shared" si="7"/>
        <v>0</v>
      </c>
      <c r="D456" t="b">
        <v>0</v>
      </c>
      <c r="E456" t="str">
        <f ca="1">IF(ISNUMBER(_xludf.SEARCH("SANN",D456)),D456,"")</f>
        <v/>
      </c>
    </row>
    <row r="457" spans="1:5">
      <c r="A457" s="295" t="s">
        <v>1388</v>
      </c>
      <c r="C457" t="b">
        <f t="shared" si="7"/>
        <v>0</v>
      </c>
      <c r="D457" t="b">
        <v>0</v>
      </c>
      <c r="E457" t="str">
        <f ca="1">IF(ISNUMBER(_xludf.SEARCH("SANN",D457)),D457,"")</f>
        <v/>
      </c>
    </row>
    <row r="458" spans="1:5">
      <c r="A458" s="295" t="s">
        <v>1701</v>
      </c>
      <c r="C458" t="b">
        <f t="shared" si="7"/>
        <v>0</v>
      </c>
      <c r="D458" t="b">
        <v>0</v>
      </c>
      <c r="E458" t="str">
        <f ca="1">IF(ISNUMBER(_xludf.SEARCH("SANN",D458)),D458,"")</f>
        <v/>
      </c>
    </row>
    <row r="459" spans="1:5">
      <c r="A459" s="295" t="s">
        <v>1937</v>
      </c>
      <c r="C459" t="b">
        <f t="shared" si="7"/>
        <v>0</v>
      </c>
      <c r="D459" t="b">
        <v>0</v>
      </c>
      <c r="E459" t="str">
        <f ca="1">IF(ISNUMBER(_xludf.SEARCH("SANN",D459)),D459,"")</f>
        <v/>
      </c>
    </row>
    <row r="460" spans="1:5">
      <c r="A460" s="295" t="s">
        <v>1656</v>
      </c>
      <c r="C460" t="b">
        <f t="shared" si="7"/>
        <v>0</v>
      </c>
      <c r="D460" t="b">
        <v>0</v>
      </c>
      <c r="E460" t="str">
        <f ca="1">IF(ISNUMBER(_xludf.SEARCH("SANN",D460)),D460,"")</f>
        <v/>
      </c>
    </row>
    <row r="461" spans="1:5">
      <c r="A461" s="295" t="s">
        <v>1971</v>
      </c>
      <c r="C461" t="b">
        <f t="shared" si="7"/>
        <v>0</v>
      </c>
      <c r="D461" t="b">
        <v>0</v>
      </c>
      <c r="E461" t="str">
        <f ca="1">IF(ISNUMBER(_xludf.SEARCH("SANN",D461)),D461,"")</f>
        <v/>
      </c>
    </row>
    <row r="462" spans="1:5">
      <c r="A462" s="295" t="s">
        <v>1562</v>
      </c>
      <c r="C462" t="b">
        <f t="shared" si="7"/>
        <v>0</v>
      </c>
      <c r="D462" t="b">
        <v>0</v>
      </c>
      <c r="E462" t="str">
        <f ca="1">IF(ISNUMBER(_xludf.SEARCH("SANN",D462)),D462,"")</f>
        <v/>
      </c>
    </row>
    <row r="463" spans="1:5">
      <c r="A463" s="295" t="s">
        <v>1300</v>
      </c>
      <c r="C463" t="b">
        <f t="shared" si="7"/>
        <v>0</v>
      </c>
      <c r="D463" t="b">
        <v>0</v>
      </c>
      <c r="E463" t="str">
        <f ca="1">IF(ISNUMBER(_xludf.SEARCH("SANN",D463)),D463,"")</f>
        <v/>
      </c>
    </row>
    <row r="464" spans="1:5">
      <c r="A464" s="295" t="s">
        <v>3677</v>
      </c>
      <c r="C464" t="b">
        <f t="shared" si="7"/>
        <v>1</v>
      </c>
      <c r="E464" t="str">
        <f ca="1">IF(ISNUMBER(_xludf.SEARCH("SANN",D464)),D464,"")</f>
        <v/>
      </c>
    </row>
    <row r="465" spans="1:5">
      <c r="A465" s="295" t="s">
        <v>1488</v>
      </c>
      <c r="C465" t="b">
        <f t="shared" si="7"/>
        <v>0</v>
      </c>
      <c r="D465" t="b">
        <v>0</v>
      </c>
      <c r="E465" t="str">
        <f ca="1">IF(ISNUMBER(_xludf.SEARCH("SANN",D465)),D465,"")</f>
        <v/>
      </c>
    </row>
    <row r="466" spans="1:5">
      <c r="A466" s="295" t="s">
        <v>1894</v>
      </c>
      <c r="C466" t="b">
        <f t="shared" si="7"/>
        <v>0</v>
      </c>
      <c r="D466" t="b">
        <v>0</v>
      </c>
      <c r="E466" t="str">
        <f ca="1">IF(ISNUMBER(_xludf.SEARCH("SANN",D466)),D466,"")</f>
        <v/>
      </c>
    </row>
    <row r="467" spans="1:5">
      <c r="A467" s="295" t="s">
        <v>1495</v>
      </c>
      <c r="C467" t="b">
        <f t="shared" si="7"/>
        <v>0</v>
      </c>
      <c r="D467" t="b">
        <v>0</v>
      </c>
      <c r="E467" t="str">
        <f ca="1">IF(ISNUMBER(_xludf.SEARCH("SANN",D467)),D467,"")</f>
        <v/>
      </c>
    </row>
    <row r="468" spans="1:5">
      <c r="A468" s="295" t="s">
        <v>1672</v>
      </c>
      <c r="C468" t="b">
        <f t="shared" si="7"/>
        <v>0</v>
      </c>
      <c r="D468" t="b">
        <v>0</v>
      </c>
      <c r="E468" t="str">
        <f ca="1">IF(ISNUMBER(_xludf.SEARCH("SANN",D468)),D468,"")</f>
        <v/>
      </c>
    </row>
    <row r="469" spans="1:5">
      <c r="A469" s="295" t="s">
        <v>2004</v>
      </c>
      <c r="C469" t="b">
        <f t="shared" si="7"/>
        <v>0</v>
      </c>
      <c r="D469" t="b">
        <v>0</v>
      </c>
      <c r="E469" t="str">
        <f ca="1">IF(ISNUMBER(_xludf.SEARCH("SANN",D469)),D469,"")</f>
        <v/>
      </c>
    </row>
    <row r="470" spans="1:5">
      <c r="A470" s="295" t="s">
        <v>1653</v>
      </c>
      <c r="C470" t="b">
        <f t="shared" si="7"/>
        <v>0</v>
      </c>
      <c r="D470" t="b">
        <v>0</v>
      </c>
      <c r="E470" t="str">
        <f ca="1">IF(ISNUMBER(_xludf.SEARCH("SANN",D470)),D470,"")</f>
        <v/>
      </c>
    </row>
    <row r="471" spans="1:5">
      <c r="A471" s="295" t="s">
        <v>1884</v>
      </c>
      <c r="C471" t="b">
        <f t="shared" si="7"/>
        <v>0</v>
      </c>
      <c r="D471" t="b">
        <v>0</v>
      </c>
      <c r="E471" t="str">
        <f ca="1">IF(ISNUMBER(_xludf.SEARCH("SANN",D471)),D471,"")</f>
        <v/>
      </c>
    </row>
    <row r="472" spans="1:5">
      <c r="A472" s="295" t="s">
        <v>3677</v>
      </c>
      <c r="C472" t="b">
        <f t="shared" si="7"/>
        <v>1</v>
      </c>
      <c r="E472" t="str">
        <f ca="1">IF(ISNUMBER(_xludf.SEARCH("SANN",D472)),D472,"")</f>
        <v/>
      </c>
    </row>
    <row r="473" spans="1:5">
      <c r="A473" s="295" t="s">
        <v>1757</v>
      </c>
      <c r="C473" t="b">
        <f t="shared" si="7"/>
        <v>0</v>
      </c>
      <c r="D473" t="b">
        <v>0</v>
      </c>
      <c r="E473" t="str">
        <f ca="1">IF(ISNUMBER(_xludf.SEARCH("SANN",D473)),D473,"")</f>
        <v/>
      </c>
    </row>
    <row r="474" spans="1:5">
      <c r="A474" s="295" t="s">
        <v>1911</v>
      </c>
      <c r="C474" t="b">
        <f t="shared" si="7"/>
        <v>0</v>
      </c>
      <c r="D474" t="b">
        <v>0</v>
      </c>
      <c r="E474" t="str">
        <f ca="1">IF(ISNUMBER(_xludf.SEARCH("SANN",D474)),D474,"")</f>
        <v/>
      </c>
    </row>
    <row r="475" spans="1:5">
      <c r="A475" s="295" t="s">
        <v>1563</v>
      </c>
      <c r="C475" t="b">
        <f t="shared" si="7"/>
        <v>0</v>
      </c>
      <c r="D475" t="b">
        <v>0</v>
      </c>
      <c r="E475" t="str">
        <f ca="1">IF(ISNUMBER(_xludf.SEARCH("SANN",D475)),D475,"")</f>
        <v/>
      </c>
    </row>
    <row r="476" spans="1:5">
      <c r="A476" s="295" t="s">
        <v>1333</v>
      </c>
      <c r="C476" t="b">
        <f t="shared" si="7"/>
        <v>0</v>
      </c>
      <c r="D476" t="b">
        <v>0</v>
      </c>
      <c r="E476" t="str">
        <f ca="1">IF(ISNUMBER(_xludf.SEARCH("SANN",D476)),D476,"")</f>
        <v/>
      </c>
    </row>
    <row r="477" spans="1:5">
      <c r="A477" s="295" t="s">
        <v>1283</v>
      </c>
      <c r="C477" t="b">
        <f t="shared" si="7"/>
        <v>0</v>
      </c>
      <c r="D477" t="b">
        <v>0</v>
      </c>
      <c r="E477" t="str">
        <f ca="1">IF(ISNUMBER(_xludf.SEARCH("SANN",D477)),D477,"")</f>
        <v/>
      </c>
    </row>
    <row r="478" spans="1:5">
      <c r="A478" s="295" t="s">
        <v>1577</v>
      </c>
      <c r="C478" t="b">
        <f t="shared" si="7"/>
        <v>0</v>
      </c>
      <c r="D478" t="b">
        <v>0</v>
      </c>
      <c r="E478" t="str">
        <f ca="1">IF(ISNUMBER(_xludf.SEARCH("SANN",D478)),D478,"")</f>
        <v/>
      </c>
    </row>
    <row r="479" spans="1:5">
      <c r="A479" s="295" t="s">
        <v>1939</v>
      </c>
      <c r="C479" t="b">
        <f t="shared" si="7"/>
        <v>0</v>
      </c>
      <c r="D479" t="b">
        <v>0</v>
      </c>
      <c r="E479" t="str">
        <f ca="1">IF(ISNUMBER(_xludf.SEARCH("SANN",D479)),D479,"")</f>
        <v/>
      </c>
    </row>
    <row r="480" spans="1:5">
      <c r="A480" s="295" t="s">
        <v>3677</v>
      </c>
      <c r="C480" t="b">
        <f t="shared" si="7"/>
        <v>1</v>
      </c>
      <c r="E480" t="str">
        <f ca="1">IF(ISNUMBER(_xludf.SEARCH("SANN",D480)),D480,"")</f>
        <v/>
      </c>
    </row>
    <row r="481" spans="1:5">
      <c r="A481" s="295" t="s">
        <v>1404</v>
      </c>
      <c r="C481" t="b">
        <f t="shared" si="7"/>
        <v>0</v>
      </c>
      <c r="D481" t="b">
        <v>0</v>
      </c>
      <c r="E481" t="str">
        <f ca="1">IF(ISNUMBER(_xludf.SEARCH("SANN",D481)),D481,"")</f>
        <v/>
      </c>
    </row>
    <row r="482" spans="1:5">
      <c r="A482" s="295" t="s">
        <v>2007</v>
      </c>
      <c r="C482" t="b">
        <f t="shared" si="7"/>
        <v>0</v>
      </c>
      <c r="D482" t="b">
        <v>0</v>
      </c>
      <c r="E482" t="str">
        <f ca="1">IF(ISNUMBER(_xludf.SEARCH("SANN",D482)),D482,"")</f>
        <v/>
      </c>
    </row>
    <row r="483" spans="1:5">
      <c r="A483" s="295" t="s">
        <v>1782</v>
      </c>
      <c r="C483" t="b">
        <f t="shared" si="7"/>
        <v>0</v>
      </c>
      <c r="D483" t="b">
        <v>0</v>
      </c>
      <c r="E483" t="str">
        <f ca="1">IF(ISNUMBER(_xludf.SEARCH("SANN",D483)),D483,"")</f>
        <v/>
      </c>
    </row>
    <row r="484" spans="1:5">
      <c r="A484" s="295" t="s">
        <v>1750</v>
      </c>
      <c r="C484" t="b">
        <f t="shared" si="7"/>
        <v>0</v>
      </c>
      <c r="D484" t="b">
        <v>0</v>
      </c>
      <c r="E484" t="str">
        <f ca="1">IF(ISNUMBER(_xludf.SEARCH("SANN",D484)),D484,"")</f>
        <v/>
      </c>
    </row>
    <row r="485" spans="1:5">
      <c r="A485" s="295" t="s">
        <v>1227</v>
      </c>
      <c r="C485" t="b">
        <f t="shared" si="7"/>
        <v>0</v>
      </c>
      <c r="D485" t="b">
        <v>0</v>
      </c>
      <c r="E485" t="str">
        <f ca="1">IF(ISNUMBER(_xludf.SEARCH("SANN",D485)),D485,"")</f>
        <v/>
      </c>
    </row>
    <row r="486" spans="1:5">
      <c r="A486" s="295" t="s">
        <v>1696</v>
      </c>
      <c r="C486" t="b">
        <f t="shared" si="7"/>
        <v>0</v>
      </c>
      <c r="D486" t="b">
        <v>0</v>
      </c>
      <c r="E486" t="str">
        <f ca="1">IF(ISNUMBER(_xludf.SEARCH("SANN",D486)),D486,"")</f>
        <v/>
      </c>
    </row>
    <row r="487" spans="1:5">
      <c r="A487" s="295" t="s">
        <v>3677</v>
      </c>
      <c r="C487" t="b">
        <f t="shared" si="7"/>
        <v>1</v>
      </c>
      <c r="E487" t="str">
        <f ca="1">IF(ISNUMBER(_xludf.SEARCH("SANN",D487)),D487,"")</f>
        <v/>
      </c>
    </row>
    <row r="488" spans="1:5">
      <c r="A488" s="295" t="s">
        <v>1391</v>
      </c>
      <c r="C488" t="b">
        <f t="shared" si="7"/>
        <v>0</v>
      </c>
      <c r="D488" t="b">
        <v>0</v>
      </c>
      <c r="E488" t="str">
        <f ca="1">IF(ISNUMBER(_xludf.SEARCH("SANN",D488)),D488,"")</f>
        <v/>
      </c>
    </row>
    <row r="489" spans="1:5">
      <c r="A489" s="295" t="s">
        <v>1783</v>
      </c>
      <c r="C489" t="b">
        <f t="shared" si="7"/>
        <v>0</v>
      </c>
      <c r="D489" t="b">
        <v>0</v>
      </c>
      <c r="E489" t="str">
        <f ca="1">IF(ISNUMBER(_xludf.SEARCH("SANN",D489)),D489,"")</f>
        <v/>
      </c>
    </row>
    <row r="490" spans="1:5">
      <c r="A490" s="295" t="s">
        <v>1238</v>
      </c>
      <c r="C490" t="b">
        <f t="shared" si="7"/>
        <v>0</v>
      </c>
      <c r="D490" t="b">
        <v>0</v>
      </c>
      <c r="E490" t="str">
        <f ca="1">IF(ISNUMBER(_xludf.SEARCH("SANN",D490)),D490,"")</f>
        <v/>
      </c>
    </row>
    <row r="491" spans="1:5">
      <c r="A491" s="295" t="s">
        <v>1838</v>
      </c>
      <c r="C491" t="b">
        <f t="shared" si="7"/>
        <v>0</v>
      </c>
      <c r="D491" t="b">
        <v>0</v>
      </c>
      <c r="E491" t="str">
        <f ca="1">IF(ISNUMBER(_xludf.SEARCH("SANN",D491)),D491,"")</f>
        <v/>
      </c>
    </row>
    <row r="492" spans="1:5">
      <c r="A492" s="295" t="s">
        <v>1452</v>
      </c>
      <c r="C492" t="b">
        <f t="shared" si="7"/>
        <v>0</v>
      </c>
      <c r="D492" t="b">
        <v>0</v>
      </c>
      <c r="E492" t="str">
        <f ca="1">IF(ISNUMBER(_xludf.SEARCH("SANN",D492)),D492,"")</f>
        <v/>
      </c>
    </row>
    <row r="493" spans="1:5">
      <c r="A493" s="295" t="s">
        <v>1232</v>
      </c>
      <c r="C493" t="b">
        <f t="shared" si="7"/>
        <v>1</v>
      </c>
      <c r="D493" s="205" t="b">
        <v>1</v>
      </c>
      <c r="E493" t="str">
        <f ca="1">IF(ISNUMBER(_xludf.SEARCH("SANN",D493)),D493,"")</f>
        <v/>
      </c>
    </row>
    <row r="494" spans="1:5">
      <c r="A494" s="295" t="s">
        <v>1291</v>
      </c>
      <c r="C494" t="b">
        <f t="shared" si="7"/>
        <v>0</v>
      </c>
      <c r="D494" t="b">
        <v>0</v>
      </c>
      <c r="E494" t="str">
        <f ca="1">IF(ISNUMBER(_xludf.SEARCH("SANN",D494)),D494,"")</f>
        <v/>
      </c>
    </row>
    <row r="495" spans="1:5">
      <c r="A495" s="295" t="s">
        <v>3677</v>
      </c>
      <c r="C495" t="b">
        <f t="shared" si="7"/>
        <v>1</v>
      </c>
      <c r="E495" t="str">
        <f ca="1">IF(ISNUMBER(_xludf.SEARCH("SANN",D495)),D495,"")</f>
        <v/>
      </c>
    </row>
    <row r="496" spans="1:5">
      <c r="A496" s="295" t="s">
        <v>1790</v>
      </c>
      <c r="C496" t="b">
        <f t="shared" si="7"/>
        <v>0</v>
      </c>
      <c r="D496" t="b">
        <v>0</v>
      </c>
      <c r="E496" t="str">
        <f ca="1">IF(ISNUMBER(_xludf.SEARCH("SANN",D496)),D496,"")</f>
        <v/>
      </c>
    </row>
    <row r="497" spans="1:5">
      <c r="A497" s="295" t="s">
        <v>1557</v>
      </c>
      <c r="C497" t="b">
        <f t="shared" si="7"/>
        <v>0</v>
      </c>
      <c r="D497" t="b">
        <v>0</v>
      </c>
      <c r="E497" t="str">
        <f ca="1">IF(ISNUMBER(_xludf.SEARCH("SANN",D497)),D497,"")</f>
        <v/>
      </c>
    </row>
    <row r="498" spans="1:5">
      <c r="A498" s="295" t="s">
        <v>1708</v>
      </c>
      <c r="C498" t="b">
        <f t="shared" si="7"/>
        <v>0</v>
      </c>
      <c r="D498" t="b">
        <v>0</v>
      </c>
      <c r="E498" t="str">
        <f ca="1">IF(ISNUMBER(_xludf.SEARCH("SANN",D498)),D498,"")</f>
        <v/>
      </c>
    </row>
    <row r="499" spans="1:5">
      <c r="A499" s="295" t="s">
        <v>1315</v>
      </c>
      <c r="C499" t="b">
        <f t="shared" si="7"/>
        <v>0</v>
      </c>
      <c r="D499" t="b">
        <v>0</v>
      </c>
      <c r="E499" t="str">
        <f ca="1">IF(ISNUMBER(_xludf.SEARCH("SANN",D499)),D499,"")</f>
        <v/>
      </c>
    </row>
    <row r="500" spans="1:5">
      <c r="A500" s="295" t="s">
        <v>1492</v>
      </c>
      <c r="C500" t="b">
        <f t="shared" si="7"/>
        <v>0</v>
      </c>
      <c r="D500" t="b">
        <v>0</v>
      </c>
      <c r="E500" t="str">
        <f ca="1">IF(ISNUMBER(_xludf.SEARCH("SANN",D500)),D500,"")</f>
        <v/>
      </c>
    </row>
    <row r="501" spans="1:5">
      <c r="A501" s="295" t="s">
        <v>1299</v>
      </c>
      <c r="C501" t="b">
        <f t="shared" si="7"/>
        <v>0</v>
      </c>
      <c r="D501" t="b">
        <v>0</v>
      </c>
      <c r="E501" t="str">
        <f ca="1">IF(ISNUMBER(_xludf.SEARCH("SANN",D501)),D501,"")</f>
        <v/>
      </c>
    </row>
    <row r="502" spans="1:5">
      <c r="A502" s="295" t="s">
        <v>1302</v>
      </c>
      <c r="C502" t="b">
        <f t="shared" si="7"/>
        <v>0</v>
      </c>
      <c r="D502" t="b">
        <v>0</v>
      </c>
      <c r="E502" t="str">
        <f ca="1">IF(ISNUMBER(_xludf.SEARCH("SANN",D502)),D502,"")</f>
        <v/>
      </c>
    </row>
    <row r="503" spans="1:5">
      <c r="A503" s="295" t="s">
        <v>3677</v>
      </c>
      <c r="C503" t="b">
        <f t="shared" si="7"/>
        <v>1</v>
      </c>
      <c r="E503" t="str">
        <f ca="1">IF(ISNUMBER(_xludf.SEARCH("SANN",D503)),D503,"")</f>
        <v/>
      </c>
    </row>
    <row r="504" spans="1:5">
      <c r="A504" s="295" t="s">
        <v>1421</v>
      </c>
      <c r="C504" t="b">
        <f t="shared" si="7"/>
        <v>0</v>
      </c>
      <c r="D504" t="b">
        <v>0</v>
      </c>
      <c r="E504" t="str">
        <f ca="1">IF(ISNUMBER(_xludf.SEARCH("SANN",D504)),D504,"")</f>
        <v/>
      </c>
    </row>
    <row r="505" spans="1:5">
      <c r="A505" s="295" t="s">
        <v>1966</v>
      </c>
      <c r="C505" t="b">
        <f t="shared" si="7"/>
        <v>0</v>
      </c>
      <c r="D505" t="b">
        <v>0</v>
      </c>
      <c r="E505" t="str">
        <f ca="1">IF(ISNUMBER(_xludf.SEARCH("SANN",D505)),D505,"")</f>
        <v/>
      </c>
    </row>
    <row r="506" spans="1:5">
      <c r="A506" s="295" t="s">
        <v>1464</v>
      </c>
      <c r="C506" t="b">
        <f t="shared" si="7"/>
        <v>0</v>
      </c>
      <c r="D506" t="b">
        <v>0</v>
      </c>
      <c r="E506" t="str">
        <f ca="1">IF(ISNUMBER(_xludf.SEARCH("SANN",D506)),D506,"")</f>
        <v/>
      </c>
    </row>
    <row r="507" spans="1:5">
      <c r="A507" s="295" t="s">
        <v>1199</v>
      </c>
      <c r="C507" t="b">
        <f t="shared" si="7"/>
        <v>0</v>
      </c>
      <c r="D507" t="b">
        <v>0</v>
      </c>
      <c r="E507" t="str">
        <f ca="1">IF(ISNUMBER(_xludf.SEARCH("SANN",D507)),D507,"")</f>
        <v/>
      </c>
    </row>
    <row r="508" spans="1:5">
      <c r="A508" s="295" t="s">
        <v>3677</v>
      </c>
      <c r="C508" t="b">
        <f t="shared" si="7"/>
        <v>1</v>
      </c>
      <c r="E508" t="str">
        <f ca="1">IF(ISNUMBER(_xludf.SEARCH("SANN",D508)),D508,"")</f>
        <v/>
      </c>
    </row>
    <row r="509" spans="1:5">
      <c r="A509" s="295" t="s">
        <v>1583</v>
      </c>
      <c r="C509" t="b">
        <f t="shared" si="7"/>
        <v>0</v>
      </c>
      <c r="D509" t="b">
        <v>0</v>
      </c>
      <c r="E509" t="str">
        <f ca="1">IF(ISNUMBER(_xludf.SEARCH("SANN",D509)),D509,"")</f>
        <v/>
      </c>
    </row>
    <row r="510" spans="1:5">
      <c r="A510" s="295" t="s">
        <v>1284</v>
      </c>
      <c r="C510" t="b">
        <f t="shared" si="7"/>
        <v>0</v>
      </c>
      <c r="D510" t="b">
        <v>0</v>
      </c>
      <c r="E510" t="str">
        <f ca="1">IF(ISNUMBER(_xludf.SEARCH("SANN",D510)),D510,"")</f>
        <v/>
      </c>
    </row>
    <row r="511" spans="1:5">
      <c r="A511" s="295" t="s">
        <v>1620</v>
      </c>
      <c r="C511" t="b">
        <f t="shared" si="7"/>
        <v>0</v>
      </c>
      <c r="D511" t="b">
        <v>0</v>
      </c>
      <c r="E511" t="str">
        <f ca="1">IF(ISNUMBER(_xludf.SEARCH("SANN",D511)),D511,"")</f>
        <v/>
      </c>
    </row>
    <row r="512" spans="1:5">
      <c r="A512" s="295" t="s">
        <v>1876</v>
      </c>
      <c r="C512" t="b">
        <f t="shared" si="7"/>
        <v>0</v>
      </c>
      <c r="D512" t="b">
        <v>0</v>
      </c>
      <c r="E512" t="str">
        <f ca="1">IF(ISNUMBER(_xludf.SEARCH("SANN",D512)),D512,"")</f>
        <v/>
      </c>
    </row>
    <row r="513" spans="1:5">
      <c r="A513" s="295" t="s">
        <v>1336</v>
      </c>
      <c r="C513" t="b">
        <f t="shared" si="7"/>
        <v>0</v>
      </c>
      <c r="D513" t="b">
        <v>0</v>
      </c>
      <c r="E513" t="str">
        <f ca="1">IF(ISNUMBER(_xludf.SEARCH("SANN",D513)),D513,"")</f>
        <v/>
      </c>
    </row>
    <row r="514" spans="1:5">
      <c r="A514" s="295" t="s">
        <v>1324</v>
      </c>
      <c r="C514" t="b">
        <f t="shared" si="7"/>
        <v>0</v>
      </c>
      <c r="D514" t="b">
        <v>0</v>
      </c>
      <c r="E514" t="str">
        <f ca="1">IF(ISNUMBER(_xludf.SEARCH("SANN",D514)),D514,"")</f>
        <v/>
      </c>
    </row>
    <row r="515" spans="1:5">
      <c r="A515" s="295" t="s">
        <v>1184</v>
      </c>
      <c r="C515" t="b">
        <f t="shared" ref="C515:C578" si="8">COUNTIF($A$2:$A$1800, A515)&gt;1</f>
        <v>0</v>
      </c>
      <c r="D515" t="b">
        <v>0</v>
      </c>
      <c r="E515" t="str">
        <f ca="1">IF(ISNUMBER(_xludf.SEARCH("SANN",D515)),D515,"")</f>
        <v/>
      </c>
    </row>
    <row r="516" spans="1:5">
      <c r="A516" s="295" t="s">
        <v>1345</v>
      </c>
      <c r="C516" t="b">
        <f t="shared" si="8"/>
        <v>0</v>
      </c>
      <c r="D516" t="b">
        <v>0</v>
      </c>
      <c r="E516" t="str">
        <f ca="1">IF(ISNUMBER(_xludf.SEARCH("SANN",D516)),D516,"")</f>
        <v/>
      </c>
    </row>
    <row r="517" spans="1:5">
      <c r="A517" s="295" t="s">
        <v>1449</v>
      </c>
      <c r="C517" t="b">
        <f t="shared" si="8"/>
        <v>0</v>
      </c>
      <c r="D517" t="b">
        <v>0</v>
      </c>
      <c r="E517" t="str">
        <f ca="1">IF(ISNUMBER(_xludf.SEARCH("SANN",D517)),D517,"")</f>
        <v/>
      </c>
    </row>
    <row r="518" spans="1:5">
      <c r="A518" s="295" t="s">
        <v>3677</v>
      </c>
      <c r="C518" t="b">
        <f t="shared" si="8"/>
        <v>1</v>
      </c>
      <c r="E518" t="str">
        <f ca="1">IF(ISNUMBER(_xludf.SEARCH("SANN",D518)),D518,"")</f>
        <v/>
      </c>
    </row>
    <row r="519" spans="1:5">
      <c r="A519" s="295" t="s">
        <v>1893</v>
      </c>
      <c r="C519" t="b">
        <f t="shared" si="8"/>
        <v>0</v>
      </c>
      <c r="D519" t="b">
        <v>0</v>
      </c>
      <c r="E519" t="str">
        <f ca="1">IF(ISNUMBER(_xludf.SEARCH("SANN",D519)),D519,"")</f>
        <v/>
      </c>
    </row>
    <row r="520" spans="1:5">
      <c r="A520" s="295" t="s">
        <v>1824</v>
      </c>
      <c r="C520" t="b">
        <f t="shared" si="8"/>
        <v>0</v>
      </c>
      <c r="D520" t="b">
        <v>0</v>
      </c>
      <c r="E520" t="str">
        <f ca="1">IF(ISNUMBER(_xludf.SEARCH("SANN",D520)),D520,"")</f>
        <v/>
      </c>
    </row>
    <row r="521" spans="1:5">
      <c r="A521" s="295" t="s">
        <v>1195</v>
      </c>
      <c r="C521" t="b">
        <f t="shared" si="8"/>
        <v>0</v>
      </c>
      <c r="D521" t="b">
        <v>0</v>
      </c>
      <c r="E521" t="str">
        <f ca="1">IF(ISNUMBER(_xludf.SEARCH("SANN",D521)),D521,"")</f>
        <v/>
      </c>
    </row>
    <row r="522" spans="1:5">
      <c r="A522" s="295" t="s">
        <v>1637</v>
      </c>
      <c r="C522" t="b">
        <f t="shared" si="8"/>
        <v>0</v>
      </c>
      <c r="D522" t="b">
        <v>0</v>
      </c>
      <c r="E522" t="str">
        <f ca="1">IF(ISNUMBER(_xludf.SEARCH("SANN",D522)),D522,"")</f>
        <v/>
      </c>
    </row>
    <row r="523" spans="1:5">
      <c r="A523" s="295" t="s">
        <v>1680</v>
      </c>
      <c r="C523" t="b">
        <f t="shared" si="8"/>
        <v>0</v>
      </c>
      <c r="D523" t="b">
        <v>0</v>
      </c>
      <c r="E523" t="str">
        <f ca="1">IF(ISNUMBER(_xludf.SEARCH("SANN",D523)),D523,"")</f>
        <v/>
      </c>
    </row>
    <row r="524" spans="1:5">
      <c r="A524" s="295" t="s">
        <v>1171</v>
      </c>
      <c r="C524" t="b">
        <f t="shared" si="8"/>
        <v>0</v>
      </c>
      <c r="D524" t="b">
        <v>0</v>
      </c>
      <c r="E524" t="str">
        <f ca="1">IF(ISNUMBER(_xludf.SEARCH("SANN",D524)),D524,"")</f>
        <v/>
      </c>
    </row>
    <row r="525" spans="1:5">
      <c r="A525" s="295" t="s">
        <v>1196</v>
      </c>
      <c r="C525" t="b">
        <f t="shared" si="8"/>
        <v>0</v>
      </c>
      <c r="D525" t="b">
        <v>0</v>
      </c>
      <c r="E525" t="str">
        <f ca="1">IF(ISNUMBER(_xludf.SEARCH("SANN",D525)),D525,"")</f>
        <v/>
      </c>
    </row>
    <row r="526" spans="1:5">
      <c r="A526" s="295" t="s">
        <v>3677</v>
      </c>
      <c r="C526" t="b">
        <f t="shared" si="8"/>
        <v>1</v>
      </c>
      <c r="E526" t="str">
        <f ca="1">IF(ISNUMBER(_xludf.SEARCH("SANN",D526)),D526,"")</f>
        <v/>
      </c>
    </row>
    <row r="527" spans="1:5">
      <c r="A527" s="295" t="s">
        <v>1262</v>
      </c>
      <c r="C527" t="b">
        <f t="shared" si="8"/>
        <v>0</v>
      </c>
      <c r="D527" t="b">
        <v>0</v>
      </c>
      <c r="E527" t="str">
        <f ca="1">IF(ISNUMBER(_xludf.SEARCH("SANN",D527)),D527,"")</f>
        <v/>
      </c>
    </row>
    <row r="528" spans="1:5">
      <c r="A528" s="295" t="s">
        <v>1959</v>
      </c>
      <c r="C528" t="b">
        <f t="shared" si="8"/>
        <v>0</v>
      </c>
      <c r="D528" t="b">
        <v>0</v>
      </c>
      <c r="E528" t="str">
        <f ca="1">IF(ISNUMBER(_xludf.SEARCH("SANN",D528)),D528,"")</f>
        <v/>
      </c>
    </row>
    <row r="529" spans="1:5">
      <c r="A529" s="295" t="s">
        <v>1686</v>
      </c>
      <c r="C529" t="b">
        <f t="shared" si="8"/>
        <v>0</v>
      </c>
      <c r="D529" t="b">
        <v>0</v>
      </c>
      <c r="E529" t="str">
        <f ca="1">IF(ISNUMBER(_xludf.SEARCH("SANN",D529)),D529,"")</f>
        <v/>
      </c>
    </row>
    <row r="530" spans="1:5">
      <c r="A530" s="295" t="s">
        <v>1188</v>
      </c>
      <c r="C530" t="b">
        <f t="shared" si="8"/>
        <v>0</v>
      </c>
      <c r="D530" t="b">
        <v>0</v>
      </c>
      <c r="E530" t="str">
        <f ca="1">IF(ISNUMBER(_xludf.SEARCH("SANN",D530)),D530,"")</f>
        <v/>
      </c>
    </row>
    <row r="531" spans="1:5">
      <c r="A531" s="295" t="s">
        <v>1720</v>
      </c>
      <c r="C531" t="b">
        <f t="shared" si="8"/>
        <v>0</v>
      </c>
      <c r="D531" t="b">
        <v>0</v>
      </c>
      <c r="E531" t="str">
        <f ca="1">IF(ISNUMBER(_xludf.SEARCH("SANN",D531)),D531,"")</f>
        <v/>
      </c>
    </row>
    <row r="532" spans="1:5">
      <c r="A532" s="295" t="s">
        <v>1454</v>
      </c>
      <c r="C532" t="b">
        <f t="shared" si="8"/>
        <v>0</v>
      </c>
      <c r="D532" t="b">
        <v>0</v>
      </c>
      <c r="E532" t="str">
        <f ca="1">IF(ISNUMBER(_xludf.SEARCH("SANN",D532)),D532,"")</f>
        <v/>
      </c>
    </row>
    <row r="533" spans="1:5">
      <c r="A533" s="295" t="s">
        <v>1670</v>
      </c>
      <c r="C533" t="b">
        <f t="shared" si="8"/>
        <v>0</v>
      </c>
      <c r="D533" t="b">
        <v>0</v>
      </c>
      <c r="E533" t="str">
        <f ca="1">IF(ISNUMBER(_xludf.SEARCH("SANN",D533)),D533,"")</f>
        <v/>
      </c>
    </row>
    <row r="534" spans="1:5">
      <c r="A534" s="295" t="s">
        <v>1178</v>
      </c>
      <c r="C534" t="b">
        <f t="shared" si="8"/>
        <v>0</v>
      </c>
      <c r="D534" t="b">
        <v>0</v>
      </c>
      <c r="E534" t="str">
        <f ca="1">IF(ISNUMBER(_xludf.SEARCH("SANN",D534)),D534,"")</f>
        <v/>
      </c>
    </row>
    <row r="535" spans="1:5">
      <c r="A535" s="295" t="s">
        <v>3677</v>
      </c>
      <c r="C535" t="b">
        <f t="shared" si="8"/>
        <v>1</v>
      </c>
      <c r="E535" t="str">
        <f ca="1">IF(ISNUMBER(_xludf.SEARCH("SANN",D535)),D535,"")</f>
        <v/>
      </c>
    </row>
    <row r="536" spans="1:5">
      <c r="A536" s="295" t="s">
        <v>1206</v>
      </c>
      <c r="C536" t="b">
        <f t="shared" si="8"/>
        <v>0</v>
      </c>
      <c r="D536" t="b">
        <v>0</v>
      </c>
      <c r="E536" t="str">
        <f ca="1">IF(ISNUMBER(_xludf.SEARCH("SANN",D536)),D536,"")</f>
        <v/>
      </c>
    </row>
    <row r="537" spans="1:5">
      <c r="A537" s="295" t="s">
        <v>1678</v>
      </c>
      <c r="C537" t="b">
        <f t="shared" si="8"/>
        <v>0</v>
      </c>
      <c r="D537" t="b">
        <v>0</v>
      </c>
      <c r="E537" t="str">
        <f ca="1">IF(ISNUMBER(_xludf.SEARCH("SANN",D537)),D537,"")</f>
        <v/>
      </c>
    </row>
    <row r="538" spans="1:5">
      <c r="A538" s="295" t="s">
        <v>2047</v>
      </c>
      <c r="C538" t="b">
        <f t="shared" si="8"/>
        <v>0</v>
      </c>
      <c r="D538" t="b">
        <v>0</v>
      </c>
      <c r="E538" t="str">
        <f ca="1">IF(ISNUMBER(_xludf.SEARCH("SANN",D538)),D538,"")</f>
        <v/>
      </c>
    </row>
    <row r="539" spans="1:5">
      <c r="A539" s="295" t="s">
        <v>2025</v>
      </c>
      <c r="C539" t="b">
        <f t="shared" si="8"/>
        <v>0</v>
      </c>
      <c r="D539" t="b">
        <v>0</v>
      </c>
      <c r="E539" t="str">
        <f ca="1">IF(ISNUMBER(_xludf.SEARCH("SANN",D539)),D539,"")</f>
        <v/>
      </c>
    </row>
    <row r="540" spans="1:5">
      <c r="A540" s="295" t="s">
        <v>3677</v>
      </c>
      <c r="C540" t="b">
        <f t="shared" si="8"/>
        <v>1</v>
      </c>
      <c r="E540" t="str">
        <f ca="1">IF(ISNUMBER(_xludf.SEARCH("SANN",D540)),D540,"")</f>
        <v/>
      </c>
    </row>
    <row r="541" spans="1:5">
      <c r="A541" s="295" t="s">
        <v>1863</v>
      </c>
      <c r="C541" t="b">
        <f t="shared" si="8"/>
        <v>0</v>
      </c>
      <c r="D541" t="b">
        <v>0</v>
      </c>
      <c r="E541" t="str">
        <f ca="1">IF(ISNUMBER(_xludf.SEARCH("SANN",D541)),D541,"")</f>
        <v/>
      </c>
    </row>
    <row r="542" spans="1:5">
      <c r="A542" s="295" t="s">
        <v>1652</v>
      </c>
      <c r="C542" t="b">
        <f t="shared" si="8"/>
        <v>0</v>
      </c>
      <c r="D542" t="b">
        <v>0</v>
      </c>
      <c r="E542" t="str">
        <f ca="1">IF(ISNUMBER(_xludf.SEARCH("SANN",D542)),D542,"")</f>
        <v/>
      </c>
    </row>
    <row r="543" spans="1:5">
      <c r="A543" s="295" t="s">
        <v>1930</v>
      </c>
      <c r="C543" t="b">
        <f t="shared" si="8"/>
        <v>1</v>
      </c>
      <c r="D543" s="205" t="b">
        <v>1</v>
      </c>
      <c r="E543" t="str">
        <f ca="1">IF(ISNUMBER(_xludf.SEARCH("SANN",D543)),D543,"")</f>
        <v/>
      </c>
    </row>
    <row r="544" spans="1:5">
      <c r="A544" s="295" t="s">
        <v>1905</v>
      </c>
      <c r="C544" t="b">
        <f t="shared" si="8"/>
        <v>0</v>
      </c>
      <c r="D544" t="b">
        <v>0</v>
      </c>
      <c r="E544" t="str">
        <f ca="1">IF(ISNUMBER(_xludf.SEARCH("SANN",D544)),D544,"")</f>
        <v/>
      </c>
    </row>
    <row r="545" spans="1:5">
      <c r="A545" s="295" t="s">
        <v>1974</v>
      </c>
      <c r="C545" t="b">
        <f t="shared" si="8"/>
        <v>0</v>
      </c>
      <c r="D545" t="b">
        <v>0</v>
      </c>
      <c r="E545" t="str">
        <f ca="1">IF(ISNUMBER(_xludf.SEARCH("SANN",D545)),D545,"")</f>
        <v/>
      </c>
    </row>
    <row r="546" spans="1:5">
      <c r="A546" s="295" t="s">
        <v>1993</v>
      </c>
      <c r="C546" t="b">
        <f t="shared" si="8"/>
        <v>0</v>
      </c>
      <c r="D546" t="b">
        <v>0</v>
      </c>
      <c r="E546" t="str">
        <f ca="1">IF(ISNUMBER(_xludf.SEARCH("SANN",D546)),D546,"")</f>
        <v/>
      </c>
    </row>
    <row r="547" spans="1:5">
      <c r="A547" s="295" t="s">
        <v>1883</v>
      </c>
      <c r="C547" t="b">
        <f t="shared" si="8"/>
        <v>0</v>
      </c>
      <c r="D547" t="b">
        <v>0</v>
      </c>
      <c r="E547" t="str">
        <f ca="1">IF(ISNUMBER(_xludf.SEARCH("SANN",D547)),D547,"")</f>
        <v/>
      </c>
    </row>
    <row r="548" spans="1:5">
      <c r="A548" s="295" t="s">
        <v>1842</v>
      </c>
      <c r="C548" t="b">
        <f t="shared" si="8"/>
        <v>0</v>
      </c>
      <c r="D548" t="b">
        <v>0</v>
      </c>
      <c r="E548" t="str">
        <f ca="1">IF(ISNUMBER(_xludf.SEARCH("SANN",D548)),D548,"")</f>
        <v/>
      </c>
    </row>
    <row r="549" spans="1:5">
      <c r="A549" s="295" t="s">
        <v>1988</v>
      </c>
      <c r="C549" t="b">
        <f t="shared" si="8"/>
        <v>0</v>
      </c>
      <c r="D549" t="b">
        <v>0</v>
      </c>
      <c r="E549" t="str">
        <f ca="1">IF(ISNUMBER(_xludf.SEARCH("SANN",D549)),D549,"")</f>
        <v/>
      </c>
    </row>
    <row r="550" spans="1:5">
      <c r="A550" s="295" t="s">
        <v>1948</v>
      </c>
      <c r="C550" t="b">
        <f t="shared" si="8"/>
        <v>0</v>
      </c>
      <c r="D550" t="b">
        <v>0</v>
      </c>
      <c r="E550" t="str">
        <f ca="1">IF(ISNUMBER(_xludf.SEARCH("SANN",D550)),D550,"")</f>
        <v/>
      </c>
    </row>
    <row r="551" spans="1:5">
      <c r="A551" s="295" t="s">
        <v>1785</v>
      </c>
      <c r="C551" t="b">
        <f t="shared" si="8"/>
        <v>0</v>
      </c>
      <c r="D551" t="b">
        <v>0</v>
      </c>
      <c r="E551" t="str">
        <f ca="1">IF(ISNUMBER(_xludf.SEARCH("SANN",D551)),D551,"")</f>
        <v/>
      </c>
    </row>
    <row r="552" spans="1:5">
      <c r="A552" s="295" t="s">
        <v>1595</v>
      </c>
      <c r="C552" t="b">
        <f t="shared" si="8"/>
        <v>0</v>
      </c>
      <c r="D552" t="b">
        <v>0</v>
      </c>
      <c r="E552" t="str">
        <f ca="1">IF(ISNUMBER(_xludf.SEARCH("SANN",D552)),D552,"")</f>
        <v/>
      </c>
    </row>
    <row r="553" spans="1:5">
      <c r="A553" s="295" t="s">
        <v>3677</v>
      </c>
      <c r="C553" t="b">
        <f t="shared" si="8"/>
        <v>1</v>
      </c>
      <c r="E553" t="str">
        <f ca="1">IF(ISNUMBER(_xludf.SEARCH("SANN",D553)),D553,"")</f>
        <v/>
      </c>
    </row>
    <row r="554" spans="1:5">
      <c r="A554" s="295" t="s">
        <v>1560</v>
      </c>
      <c r="C554" t="b">
        <f t="shared" si="8"/>
        <v>1</v>
      </c>
      <c r="D554" s="205" t="b">
        <v>1</v>
      </c>
      <c r="E554" t="str">
        <f ca="1">IF(ISNUMBER(_xludf.SEARCH("SANN",D554)),D554,"")</f>
        <v/>
      </c>
    </row>
    <row r="555" spans="1:5">
      <c r="A555" s="295" t="s">
        <v>1400</v>
      </c>
      <c r="C555" t="b">
        <f t="shared" si="8"/>
        <v>0</v>
      </c>
      <c r="D555" t="b">
        <v>0</v>
      </c>
      <c r="E555" t="str">
        <f ca="1">IF(ISNUMBER(_xludf.SEARCH("SANN",D555)),D555,"")</f>
        <v/>
      </c>
    </row>
    <row r="556" spans="1:5">
      <c r="A556" s="295" t="s">
        <v>1177</v>
      </c>
      <c r="C556" t="b">
        <f t="shared" si="8"/>
        <v>0</v>
      </c>
      <c r="D556" t="b">
        <v>0</v>
      </c>
      <c r="E556" t="str">
        <f ca="1">IF(ISNUMBER(_xludf.SEARCH("SANN",D556)),D556,"")</f>
        <v/>
      </c>
    </row>
    <row r="557" spans="1:5">
      <c r="A557" s="295" t="s">
        <v>1844</v>
      </c>
      <c r="C557" t="b">
        <f t="shared" si="8"/>
        <v>0</v>
      </c>
      <c r="D557" t="b">
        <v>0</v>
      </c>
      <c r="E557" t="str">
        <f ca="1">IF(ISNUMBER(_xludf.SEARCH("SANN",D557)),D557,"")</f>
        <v/>
      </c>
    </row>
    <row r="558" spans="1:5">
      <c r="A558" s="295" t="s">
        <v>1887</v>
      </c>
      <c r="C558" t="b">
        <f t="shared" si="8"/>
        <v>0</v>
      </c>
      <c r="D558" t="b">
        <v>0</v>
      </c>
      <c r="E558" t="str">
        <f ca="1">IF(ISNUMBER(_xludf.SEARCH("SANN",D558)),D558,"")</f>
        <v/>
      </c>
    </row>
    <row r="559" spans="1:5">
      <c r="A559" s="295" t="s">
        <v>1967</v>
      </c>
      <c r="C559" t="b">
        <f t="shared" si="8"/>
        <v>0</v>
      </c>
      <c r="D559" t="b">
        <v>0</v>
      </c>
      <c r="E559" t="str">
        <f ca="1">IF(ISNUMBER(_xludf.SEARCH("SANN",D559)),D559,"")</f>
        <v/>
      </c>
    </row>
    <row r="560" spans="1:5">
      <c r="A560" s="295" t="s">
        <v>1891</v>
      </c>
      <c r="C560" t="b">
        <f t="shared" si="8"/>
        <v>0</v>
      </c>
      <c r="D560" t="b">
        <v>0</v>
      </c>
      <c r="E560" t="str">
        <f ca="1">IF(ISNUMBER(_xludf.SEARCH("SANN",D560)),D560,"")</f>
        <v/>
      </c>
    </row>
    <row r="561" spans="1:5">
      <c r="A561" s="295" t="s">
        <v>3677</v>
      </c>
      <c r="C561" t="b">
        <f t="shared" si="8"/>
        <v>1</v>
      </c>
      <c r="E561" t="str">
        <f ca="1">IF(ISNUMBER(_xludf.SEARCH("SANN",D561)),D561,"")</f>
        <v/>
      </c>
    </row>
    <row r="562" spans="1:5">
      <c r="A562" s="295" t="s">
        <v>2034</v>
      </c>
      <c r="C562" t="b">
        <f t="shared" si="8"/>
        <v>0</v>
      </c>
      <c r="D562" t="b">
        <v>0</v>
      </c>
      <c r="E562" t="str">
        <f ca="1">IF(ISNUMBER(_xludf.SEARCH("SANN",D562)),D562,"")</f>
        <v/>
      </c>
    </row>
    <row r="563" spans="1:5">
      <c r="A563" s="295" t="s">
        <v>1941</v>
      </c>
      <c r="C563" t="b">
        <f t="shared" si="8"/>
        <v>0</v>
      </c>
      <c r="D563" t="b">
        <v>0</v>
      </c>
      <c r="E563" t="str">
        <f ca="1">IF(ISNUMBER(_xludf.SEARCH("SANN",D563)),D563,"")</f>
        <v/>
      </c>
    </row>
    <row r="564" spans="1:5">
      <c r="A564" s="295" t="s">
        <v>1706</v>
      </c>
      <c r="C564" t="b">
        <f t="shared" si="8"/>
        <v>0</v>
      </c>
      <c r="D564" t="b">
        <v>0</v>
      </c>
      <c r="E564" t="str">
        <f ca="1">IF(ISNUMBER(_xludf.SEARCH("SANN",D564)),D564,"")</f>
        <v/>
      </c>
    </row>
    <row r="565" spans="1:5">
      <c r="A565" s="295" t="s">
        <v>1829</v>
      </c>
      <c r="C565" t="b">
        <f t="shared" si="8"/>
        <v>0</v>
      </c>
      <c r="D565" t="b">
        <v>0</v>
      </c>
      <c r="E565" t="str">
        <f ca="1">IF(ISNUMBER(_xludf.SEARCH("SANN",D565)),D565,"")</f>
        <v/>
      </c>
    </row>
    <row r="566" spans="1:5">
      <c r="A566" s="295" t="s">
        <v>1293</v>
      </c>
      <c r="C566" t="b">
        <f t="shared" si="8"/>
        <v>0</v>
      </c>
      <c r="D566" t="b">
        <v>0</v>
      </c>
      <c r="E566" t="str">
        <f ca="1">IF(ISNUMBER(_xludf.SEARCH("SANN",D566)),D566,"")</f>
        <v/>
      </c>
    </row>
    <row r="567" spans="1:5">
      <c r="A567" s="295" t="s">
        <v>3677</v>
      </c>
      <c r="C567" t="b">
        <f t="shared" si="8"/>
        <v>1</v>
      </c>
      <c r="E567" t="str">
        <f ca="1">IF(ISNUMBER(_xludf.SEARCH("SANN",D567)),D567,"")</f>
        <v/>
      </c>
    </row>
    <row r="568" spans="1:5">
      <c r="A568" s="295" t="s">
        <v>1954</v>
      </c>
      <c r="C568" t="b">
        <f t="shared" si="8"/>
        <v>0</v>
      </c>
      <c r="D568" t="b">
        <v>0</v>
      </c>
      <c r="E568" t="str">
        <f ca="1">IF(ISNUMBER(_xludf.SEARCH("SANN",D568)),D568,"")</f>
        <v/>
      </c>
    </row>
    <row r="569" spans="1:5">
      <c r="A569" s="295" t="s">
        <v>1916</v>
      </c>
      <c r="C569" t="b">
        <f t="shared" si="8"/>
        <v>0</v>
      </c>
      <c r="D569" t="b">
        <v>0</v>
      </c>
      <c r="E569" t="str">
        <f ca="1">IF(ISNUMBER(_xludf.SEARCH("SANN",D569)),D569,"")</f>
        <v/>
      </c>
    </row>
    <row r="570" spans="1:5">
      <c r="A570" s="295" t="s">
        <v>1379</v>
      </c>
      <c r="C570" t="b">
        <f t="shared" si="8"/>
        <v>0</v>
      </c>
      <c r="D570" t="b">
        <v>0</v>
      </c>
      <c r="E570" t="str">
        <f ca="1">IF(ISNUMBER(_xludf.SEARCH("SANN",D570)),D570,"")</f>
        <v/>
      </c>
    </row>
    <row r="571" spans="1:5">
      <c r="A571" s="295" t="s">
        <v>1650</v>
      </c>
      <c r="C571" t="b">
        <f t="shared" si="8"/>
        <v>0</v>
      </c>
      <c r="D571" t="b">
        <v>0</v>
      </c>
      <c r="E571" t="str">
        <f ca="1">IF(ISNUMBER(_xludf.SEARCH("SANN",D571)),D571,"")</f>
        <v/>
      </c>
    </row>
    <row r="572" spans="1:5">
      <c r="A572" s="295" t="s">
        <v>2002</v>
      </c>
      <c r="C572" t="b">
        <f t="shared" si="8"/>
        <v>0</v>
      </c>
      <c r="D572" t="b">
        <v>0</v>
      </c>
      <c r="E572" t="str">
        <f ca="1">IF(ISNUMBER(_xludf.SEARCH("SANN",D572)),D572,"")</f>
        <v/>
      </c>
    </row>
    <row r="573" spans="1:5">
      <c r="A573" s="295" t="s">
        <v>3677</v>
      </c>
      <c r="C573" t="b">
        <f t="shared" si="8"/>
        <v>1</v>
      </c>
      <c r="E573" t="str">
        <f ca="1">IF(ISNUMBER(_xludf.SEARCH("SANN",D573)),D573,"")</f>
        <v/>
      </c>
    </row>
    <row r="574" spans="1:5">
      <c r="A574" s="295" t="s">
        <v>1840</v>
      </c>
      <c r="C574" t="b">
        <f t="shared" si="8"/>
        <v>0</v>
      </c>
      <c r="D574" t="b">
        <v>0</v>
      </c>
      <c r="E574" t="str">
        <f ca="1">IF(ISNUMBER(_xludf.SEARCH("SANN",D574)),D574,"")</f>
        <v/>
      </c>
    </row>
    <row r="575" spans="1:5">
      <c r="A575" s="295" t="s">
        <v>2010</v>
      </c>
      <c r="C575" t="b">
        <f t="shared" si="8"/>
        <v>0</v>
      </c>
      <c r="D575" t="b">
        <v>0</v>
      </c>
      <c r="E575" t="str">
        <f ca="1">IF(ISNUMBER(_xludf.SEARCH("SANN",D575)),D575,"")</f>
        <v/>
      </c>
    </row>
    <row r="576" spans="1:5">
      <c r="A576" s="295" t="s">
        <v>1533</v>
      </c>
      <c r="C576" t="b">
        <f t="shared" si="8"/>
        <v>0</v>
      </c>
      <c r="D576" t="b">
        <v>0</v>
      </c>
      <c r="E576" t="str">
        <f ca="1">IF(ISNUMBER(_xludf.SEARCH("SANN",D576)),D576,"")</f>
        <v/>
      </c>
    </row>
    <row r="577" spans="1:5">
      <c r="A577" s="295" t="s">
        <v>1983</v>
      </c>
      <c r="C577" t="b">
        <f t="shared" si="8"/>
        <v>0</v>
      </c>
      <c r="D577" t="b">
        <v>0</v>
      </c>
      <c r="E577" t="str">
        <f ca="1">IF(ISNUMBER(_xludf.SEARCH("SANN",D577)),D577,"")</f>
        <v/>
      </c>
    </row>
    <row r="578" spans="1:5">
      <c r="A578" s="295" t="s">
        <v>1715</v>
      </c>
      <c r="C578" t="b">
        <f t="shared" si="8"/>
        <v>0</v>
      </c>
      <c r="D578" t="b">
        <v>0</v>
      </c>
      <c r="E578" t="str">
        <f ca="1">IF(ISNUMBER(_xludf.SEARCH("SANN",D578)),D578,"")</f>
        <v/>
      </c>
    </row>
    <row r="579" spans="1:5">
      <c r="A579" s="295" t="s">
        <v>1566</v>
      </c>
      <c r="C579" t="b">
        <f t="shared" ref="C579:C642" si="9">COUNTIF($A$2:$A$1800, A579)&gt;1</f>
        <v>0</v>
      </c>
      <c r="D579" t="b">
        <v>0</v>
      </c>
      <c r="E579" t="str">
        <f ca="1">IF(ISNUMBER(_xludf.SEARCH("SANN",D579)),D579,"")</f>
        <v/>
      </c>
    </row>
    <row r="580" spans="1:5">
      <c r="A580" s="295" t="s">
        <v>1182</v>
      </c>
      <c r="C580" t="b">
        <f t="shared" si="9"/>
        <v>0</v>
      </c>
      <c r="D580" t="b">
        <v>0</v>
      </c>
      <c r="E580" t="str">
        <f ca="1">IF(ISNUMBER(_xludf.SEARCH("SANN",D580)),D580,"")</f>
        <v/>
      </c>
    </row>
    <row r="581" spans="1:5">
      <c r="A581" s="295" t="s">
        <v>1258</v>
      </c>
      <c r="C581" t="b">
        <f t="shared" si="9"/>
        <v>1</v>
      </c>
      <c r="D581" s="205" t="b">
        <v>1</v>
      </c>
      <c r="E581" t="str">
        <f ca="1">IF(ISNUMBER(_xludf.SEARCH("SANN",D581)),D581,"")</f>
        <v/>
      </c>
    </row>
    <row r="582" spans="1:5">
      <c r="A582" s="295" t="s">
        <v>3677</v>
      </c>
      <c r="C582" t="b">
        <f t="shared" si="9"/>
        <v>1</v>
      </c>
      <c r="E582" t="str">
        <f ca="1">IF(ISNUMBER(_xludf.SEARCH("SANN",D582)),D582,"")</f>
        <v/>
      </c>
    </row>
    <row r="583" spans="1:5">
      <c r="A583" s="295" t="s">
        <v>1339</v>
      </c>
      <c r="C583" t="b">
        <f t="shared" si="9"/>
        <v>0</v>
      </c>
      <c r="D583" t="b">
        <v>0</v>
      </c>
      <c r="E583" t="str">
        <f ca="1">IF(ISNUMBER(_xludf.SEARCH("SANN",D583)),D583,"")</f>
        <v/>
      </c>
    </row>
    <row r="584" spans="1:5">
      <c r="A584" s="295" t="s">
        <v>1845</v>
      </c>
      <c r="C584" t="b">
        <f t="shared" si="9"/>
        <v>0</v>
      </c>
      <c r="D584" t="b">
        <v>0</v>
      </c>
      <c r="E584" t="str">
        <f ca="1">IF(ISNUMBER(_xludf.SEARCH("SANN",D584)),D584,"")</f>
        <v/>
      </c>
    </row>
    <row r="585" spans="1:5">
      <c r="A585" s="295" t="s">
        <v>1666</v>
      </c>
      <c r="C585" t="b">
        <f t="shared" si="9"/>
        <v>0</v>
      </c>
      <c r="D585" t="b">
        <v>0</v>
      </c>
      <c r="E585" t="str">
        <f ca="1">IF(ISNUMBER(_xludf.SEARCH("SANN",D585)),D585,"")</f>
        <v/>
      </c>
    </row>
    <row r="586" spans="1:5">
      <c r="A586" s="295" t="s">
        <v>1978</v>
      </c>
      <c r="C586" t="b">
        <f t="shared" si="9"/>
        <v>0</v>
      </c>
      <c r="D586" t="b">
        <v>0</v>
      </c>
      <c r="E586" t="str">
        <f ca="1">IF(ISNUMBER(_xludf.SEARCH("SANN",D586)),D586,"")</f>
        <v/>
      </c>
    </row>
    <row r="587" spans="1:5">
      <c r="A587" s="295" t="s">
        <v>1714</v>
      </c>
      <c r="C587" t="b">
        <f t="shared" si="9"/>
        <v>0</v>
      </c>
      <c r="D587" t="b">
        <v>0</v>
      </c>
      <c r="E587" t="str">
        <f ca="1">IF(ISNUMBER(_xludf.SEARCH("SANN",D587)),D587,"")</f>
        <v/>
      </c>
    </row>
    <row r="588" spans="1:5">
      <c r="A588" s="295" t="s">
        <v>1747</v>
      </c>
      <c r="C588" t="b">
        <f t="shared" si="9"/>
        <v>0</v>
      </c>
      <c r="D588" t="b">
        <v>0</v>
      </c>
      <c r="E588" t="str">
        <f ca="1">IF(ISNUMBER(_xludf.SEARCH("SANN",D588)),D588,"")</f>
        <v/>
      </c>
    </row>
    <row r="589" spans="1:5">
      <c r="A589" s="295" t="s">
        <v>1889</v>
      </c>
      <c r="C589" t="b">
        <f t="shared" si="9"/>
        <v>0</v>
      </c>
      <c r="D589" t="b">
        <v>0</v>
      </c>
      <c r="E589" t="str">
        <f ca="1">IF(ISNUMBER(_xludf.SEARCH("SANN",D589)),D589,"")</f>
        <v/>
      </c>
    </row>
    <row r="590" spans="1:5">
      <c r="A590" s="295" t="s">
        <v>1586</v>
      </c>
      <c r="C590" t="b">
        <f t="shared" si="9"/>
        <v>0</v>
      </c>
      <c r="D590" t="b">
        <v>0</v>
      </c>
      <c r="E590" t="str">
        <f ca="1">IF(ISNUMBER(_xludf.SEARCH("SANN",D590)),D590,"")</f>
        <v/>
      </c>
    </row>
    <row r="591" spans="1:5">
      <c r="A591" s="295" t="s">
        <v>1207</v>
      </c>
      <c r="C591" t="b">
        <f t="shared" si="9"/>
        <v>0</v>
      </c>
      <c r="D591" t="b">
        <v>0</v>
      </c>
      <c r="E591" t="str">
        <f ca="1">IF(ISNUMBER(_xludf.SEARCH("SANN",D591)),D591,"")</f>
        <v/>
      </c>
    </row>
    <row r="592" spans="1:5">
      <c r="A592" s="295" t="s">
        <v>3677</v>
      </c>
      <c r="C592" t="b">
        <f t="shared" si="9"/>
        <v>1</v>
      </c>
      <c r="E592" t="str">
        <f ca="1">IF(ISNUMBER(_xludf.SEARCH("SANN",D592)),D592,"")</f>
        <v/>
      </c>
    </row>
    <row r="593" spans="1:5">
      <c r="A593" s="295" t="s">
        <v>1433</v>
      </c>
      <c r="C593" t="b">
        <f t="shared" si="9"/>
        <v>0</v>
      </c>
      <c r="D593" t="b">
        <v>0</v>
      </c>
      <c r="E593" t="str">
        <f ca="1">IF(ISNUMBER(_xludf.SEARCH("SANN",D593)),D593,"")</f>
        <v/>
      </c>
    </row>
    <row r="594" spans="1:5">
      <c r="A594" s="295" t="s">
        <v>2031</v>
      </c>
      <c r="C594" t="b">
        <f t="shared" si="9"/>
        <v>0</v>
      </c>
      <c r="D594" t="b">
        <v>0</v>
      </c>
      <c r="E594" t="str">
        <f ca="1">IF(ISNUMBER(_xludf.SEARCH("SANN",D594)),D594,"")</f>
        <v/>
      </c>
    </row>
    <row r="595" spans="1:5">
      <c r="A595" s="295" t="s">
        <v>1775</v>
      </c>
      <c r="C595" t="b">
        <f t="shared" si="9"/>
        <v>0</v>
      </c>
      <c r="D595" t="b">
        <v>0</v>
      </c>
      <c r="E595" t="str">
        <f ca="1">IF(ISNUMBER(_xludf.SEARCH("SANN",D595)),D595,"")</f>
        <v/>
      </c>
    </row>
    <row r="596" spans="1:5">
      <c r="A596" s="295" t="s">
        <v>1761</v>
      </c>
      <c r="C596" t="b">
        <f t="shared" si="9"/>
        <v>0</v>
      </c>
      <c r="D596" t="b">
        <v>0</v>
      </c>
      <c r="E596" t="str">
        <f ca="1">IF(ISNUMBER(_xludf.SEARCH("SANN",D596)),D596,"")</f>
        <v/>
      </c>
    </row>
    <row r="597" spans="1:5">
      <c r="A597" s="295" t="s">
        <v>1985</v>
      </c>
      <c r="C597" t="b">
        <f t="shared" si="9"/>
        <v>0</v>
      </c>
      <c r="D597" t="b">
        <v>0</v>
      </c>
      <c r="E597" t="str">
        <f ca="1">IF(ISNUMBER(_xludf.SEARCH("SANN",D597)),D597,"")</f>
        <v/>
      </c>
    </row>
    <row r="598" spans="1:5">
      <c r="A598" s="295" t="s">
        <v>2017</v>
      </c>
      <c r="C598" t="b">
        <f t="shared" si="9"/>
        <v>0</v>
      </c>
      <c r="D598" t="b">
        <v>0</v>
      </c>
      <c r="E598" t="str">
        <f ca="1">IF(ISNUMBER(_xludf.SEARCH("SANN",D598)),D598,"")</f>
        <v/>
      </c>
    </row>
    <row r="599" spans="1:5">
      <c r="A599" s="295" t="s">
        <v>1897</v>
      </c>
      <c r="C599" t="b">
        <f t="shared" si="9"/>
        <v>0</v>
      </c>
      <c r="D599" t="b">
        <v>0</v>
      </c>
      <c r="E599" t="str">
        <f ca="1">IF(ISNUMBER(_xludf.SEARCH("SANN",D599)),D599,"")</f>
        <v/>
      </c>
    </row>
    <row r="600" spans="1:5">
      <c r="A600" s="295" t="s">
        <v>3677</v>
      </c>
      <c r="C600" t="b">
        <f t="shared" si="9"/>
        <v>1</v>
      </c>
      <c r="E600" t="str">
        <f ca="1">IF(ISNUMBER(_xludf.SEARCH("SANN",D600)),D600,"")</f>
        <v/>
      </c>
    </row>
    <row r="601" spans="1:5">
      <c r="A601" s="295" t="s">
        <v>1875</v>
      </c>
      <c r="C601" t="b">
        <f t="shared" si="9"/>
        <v>0</v>
      </c>
      <c r="D601" t="b">
        <v>0</v>
      </c>
      <c r="E601" t="str">
        <f ca="1">IF(ISNUMBER(_xludf.SEARCH("SANN",D601)),D601,"")</f>
        <v/>
      </c>
    </row>
    <row r="602" spans="1:5">
      <c r="A602" s="295" t="s">
        <v>1843</v>
      </c>
      <c r="C602" t="b">
        <f t="shared" si="9"/>
        <v>0</v>
      </c>
      <c r="D602" t="b">
        <v>0</v>
      </c>
      <c r="E602" t="str">
        <f ca="1">IF(ISNUMBER(_xludf.SEARCH("SANN",D602)),D602,"")</f>
        <v/>
      </c>
    </row>
    <row r="603" spans="1:5">
      <c r="A603" s="295" t="s">
        <v>1470</v>
      </c>
      <c r="C603" t="b">
        <f t="shared" si="9"/>
        <v>0</v>
      </c>
      <c r="D603" t="b">
        <v>0</v>
      </c>
      <c r="E603" t="str">
        <f ca="1">IF(ISNUMBER(_xludf.SEARCH("SANN",D603)),D603,"")</f>
        <v/>
      </c>
    </row>
    <row r="604" spans="1:5">
      <c r="A604" s="295" t="s">
        <v>1328</v>
      </c>
      <c r="C604" t="b">
        <f t="shared" si="9"/>
        <v>0</v>
      </c>
      <c r="D604" t="b">
        <v>0</v>
      </c>
      <c r="E604" t="str">
        <f ca="1">IF(ISNUMBER(_xludf.SEARCH("SANN",D604)),D604,"")</f>
        <v/>
      </c>
    </row>
    <row r="605" spans="1:5">
      <c r="A605" s="295" t="s">
        <v>1811</v>
      </c>
      <c r="C605" t="b">
        <f t="shared" si="9"/>
        <v>0</v>
      </c>
      <c r="D605" t="b">
        <v>0</v>
      </c>
      <c r="E605" t="str">
        <f ca="1">IF(ISNUMBER(_xludf.SEARCH("SANN",D605)),D605,"")</f>
        <v/>
      </c>
    </row>
    <row r="606" spans="1:5">
      <c r="A606" s="295" t="s">
        <v>1707</v>
      </c>
      <c r="C606" t="b">
        <f t="shared" si="9"/>
        <v>0</v>
      </c>
      <c r="D606" t="b">
        <v>0</v>
      </c>
      <c r="E606" t="str">
        <f ca="1">IF(ISNUMBER(_xludf.SEARCH("SANN",D606)),D606,"")</f>
        <v/>
      </c>
    </row>
    <row r="607" spans="1:5">
      <c r="A607" s="295" t="s">
        <v>1641</v>
      </c>
      <c r="C607" t="b">
        <f t="shared" si="9"/>
        <v>0</v>
      </c>
      <c r="D607" t="b">
        <v>0</v>
      </c>
      <c r="E607" t="str">
        <f ca="1">IF(ISNUMBER(_xludf.SEARCH("SANN",D607)),D607,"")</f>
        <v/>
      </c>
    </row>
    <row r="608" spans="1:5">
      <c r="A608" s="295" t="s">
        <v>3677</v>
      </c>
      <c r="C608" t="b">
        <f t="shared" si="9"/>
        <v>1</v>
      </c>
      <c r="E608" t="str">
        <f ca="1">IF(ISNUMBER(_xludf.SEARCH("SANN",D608)),D608,"")</f>
        <v/>
      </c>
    </row>
    <row r="609" spans="1:5">
      <c r="A609" s="295" t="s">
        <v>1746</v>
      </c>
      <c r="C609" t="b">
        <f t="shared" si="9"/>
        <v>0</v>
      </c>
      <c r="D609" t="b">
        <v>0</v>
      </c>
      <c r="E609" t="str">
        <f ca="1">IF(ISNUMBER(_xludf.SEARCH("SANN",D609)),D609,"")</f>
        <v/>
      </c>
    </row>
    <row r="610" spans="1:5">
      <c r="A610" s="295" t="s">
        <v>1915</v>
      </c>
      <c r="C610" t="b">
        <f t="shared" si="9"/>
        <v>0</v>
      </c>
      <c r="D610" t="b">
        <v>0</v>
      </c>
      <c r="E610" t="str">
        <f ca="1">IF(ISNUMBER(_xludf.SEARCH("SANN",D610)),D610,"")</f>
        <v/>
      </c>
    </row>
    <row r="611" spans="1:5">
      <c r="A611" s="295" t="s">
        <v>1535</v>
      </c>
      <c r="C611" t="b">
        <f t="shared" si="9"/>
        <v>0</v>
      </c>
      <c r="D611" t="b">
        <v>0</v>
      </c>
      <c r="E611" t="str">
        <f ca="1">IF(ISNUMBER(_xludf.SEARCH("SANN",D611)),D611,"")</f>
        <v/>
      </c>
    </row>
    <row r="612" spans="1:5">
      <c r="A612" s="295" t="s">
        <v>1702</v>
      </c>
      <c r="C612" t="b">
        <f t="shared" si="9"/>
        <v>0</v>
      </c>
      <c r="D612" t="b">
        <v>0</v>
      </c>
      <c r="E612" t="str">
        <f ca="1">IF(ISNUMBER(_xludf.SEARCH("SANN",D612)),D612,"")</f>
        <v/>
      </c>
    </row>
    <row r="613" spans="1:5">
      <c r="A613" s="295" t="s">
        <v>3677</v>
      </c>
      <c r="C613" t="b">
        <f t="shared" si="9"/>
        <v>1</v>
      </c>
      <c r="E613" t="str">
        <f ca="1">IF(ISNUMBER(_xludf.SEARCH("SANN",D613)),D613,"")</f>
        <v/>
      </c>
    </row>
    <row r="614" spans="1:5">
      <c r="A614" s="295" t="s">
        <v>1743</v>
      </c>
      <c r="C614" t="b">
        <f t="shared" si="9"/>
        <v>0</v>
      </c>
      <c r="D614" t="b">
        <v>0</v>
      </c>
      <c r="E614" t="str">
        <f ca="1">IF(ISNUMBER(_xludf.SEARCH("SANN",D614)),D614,"")</f>
        <v/>
      </c>
    </row>
    <row r="615" spans="1:5">
      <c r="A615" s="295" t="s">
        <v>1895</v>
      </c>
      <c r="C615" t="b">
        <f t="shared" si="9"/>
        <v>0</v>
      </c>
      <c r="D615" t="b">
        <v>0</v>
      </c>
      <c r="E615" t="str">
        <f ca="1">IF(ISNUMBER(_xludf.SEARCH("SANN",D615)),D615,"")</f>
        <v/>
      </c>
    </row>
    <row r="616" spans="1:5">
      <c r="A616" s="295" t="s">
        <v>1331</v>
      </c>
      <c r="C616" t="b">
        <f t="shared" si="9"/>
        <v>0</v>
      </c>
      <c r="D616" t="b">
        <v>0</v>
      </c>
      <c r="E616" t="str">
        <f ca="1">IF(ISNUMBER(_xludf.SEARCH("SANN",D616)),D616,"")</f>
        <v/>
      </c>
    </row>
    <row r="617" spans="1:5">
      <c r="A617" s="295" t="s">
        <v>1727</v>
      </c>
      <c r="C617" t="b">
        <f t="shared" si="9"/>
        <v>0</v>
      </c>
      <c r="D617" t="b">
        <v>0</v>
      </c>
      <c r="E617" t="str">
        <f ca="1">IF(ISNUMBER(_xludf.SEARCH("SANN",D617)),D617,"")</f>
        <v/>
      </c>
    </row>
    <row r="618" spans="1:5">
      <c r="A618" s="295" t="s">
        <v>2036</v>
      </c>
      <c r="C618" t="b">
        <f t="shared" si="9"/>
        <v>0</v>
      </c>
      <c r="D618" t="b">
        <v>0</v>
      </c>
      <c r="E618" t="str">
        <f ca="1">IF(ISNUMBER(_xludf.SEARCH("SANN",D618)),D618,"")</f>
        <v/>
      </c>
    </row>
    <row r="619" spans="1:5">
      <c r="A619" s="295" t="s">
        <v>1640</v>
      </c>
      <c r="C619" t="b">
        <f t="shared" si="9"/>
        <v>0</v>
      </c>
      <c r="D619" t="b">
        <v>0</v>
      </c>
      <c r="E619" t="str">
        <f ca="1">IF(ISNUMBER(_xludf.SEARCH("SANN",D619)),D619,"")</f>
        <v/>
      </c>
    </row>
    <row r="620" spans="1:5">
      <c r="A620" s="295" t="s">
        <v>1972</v>
      </c>
      <c r="C620" t="b">
        <f t="shared" si="9"/>
        <v>0</v>
      </c>
      <c r="D620" t="b">
        <v>0</v>
      </c>
      <c r="E620" t="str">
        <f ca="1">IF(ISNUMBER(_xludf.SEARCH("SANN",D620)),D620,"")</f>
        <v/>
      </c>
    </row>
    <row r="621" spans="1:5">
      <c r="A621" s="295" t="s">
        <v>1628</v>
      </c>
      <c r="C621" t="b">
        <f t="shared" si="9"/>
        <v>0</v>
      </c>
      <c r="D621" t="b">
        <v>0</v>
      </c>
      <c r="E621" t="str">
        <f ca="1">IF(ISNUMBER(_xludf.SEARCH("SANN",D621)),D621,"")</f>
        <v/>
      </c>
    </row>
    <row r="622" spans="1:5">
      <c r="A622" s="295" t="s">
        <v>1180</v>
      </c>
      <c r="C622" t="b">
        <f t="shared" si="9"/>
        <v>0</v>
      </c>
      <c r="D622" t="b">
        <v>0</v>
      </c>
      <c r="E622" t="str">
        <f ca="1">IF(ISNUMBER(_xludf.SEARCH("SANN",D622)),D622,"")</f>
        <v/>
      </c>
    </row>
    <row r="623" spans="1:5">
      <c r="A623" s="295" t="s">
        <v>1914</v>
      </c>
      <c r="C623" t="b">
        <f t="shared" si="9"/>
        <v>0</v>
      </c>
      <c r="D623" t="b">
        <v>0</v>
      </c>
      <c r="E623" t="str">
        <f ca="1">IF(ISNUMBER(_xludf.SEARCH("SANN",D623)),D623,"")</f>
        <v/>
      </c>
    </row>
    <row r="624" spans="1:5">
      <c r="A624" s="295" t="s">
        <v>3677</v>
      </c>
      <c r="C624" t="b">
        <f t="shared" si="9"/>
        <v>1</v>
      </c>
      <c r="E624" t="str">
        <f ca="1">IF(ISNUMBER(_xludf.SEARCH("SANN",D624)),D624,"")</f>
        <v/>
      </c>
    </row>
    <row r="625" spans="1:5">
      <c r="A625" s="295" t="s">
        <v>1784</v>
      </c>
      <c r="C625" t="b">
        <f t="shared" si="9"/>
        <v>0</v>
      </c>
      <c r="D625" t="b">
        <v>0</v>
      </c>
      <c r="E625" t="str">
        <f ca="1">IF(ISNUMBER(_xludf.SEARCH("SANN",D625)),D625,"")</f>
        <v/>
      </c>
    </row>
    <row r="626" spans="1:5">
      <c r="A626" s="295" t="s">
        <v>1885</v>
      </c>
      <c r="C626" t="b">
        <f t="shared" si="9"/>
        <v>0</v>
      </c>
      <c r="D626" t="b">
        <v>0</v>
      </c>
      <c r="E626" t="str">
        <f ca="1">IF(ISNUMBER(_xludf.SEARCH("SANN",D626)),D626,"")</f>
        <v/>
      </c>
    </row>
    <row r="627" spans="1:5">
      <c r="A627" s="295" t="s">
        <v>2028</v>
      </c>
      <c r="C627" t="b">
        <f t="shared" si="9"/>
        <v>0</v>
      </c>
      <c r="D627" t="b">
        <v>0</v>
      </c>
      <c r="E627" t="str">
        <f ca="1">IF(ISNUMBER(_xludf.SEARCH("SANN",D627)),D627,"")</f>
        <v/>
      </c>
    </row>
    <row r="628" spans="1:5">
      <c r="A628" s="295" t="s">
        <v>1679</v>
      </c>
      <c r="C628" t="b">
        <f t="shared" si="9"/>
        <v>0</v>
      </c>
      <c r="D628" t="b">
        <v>0</v>
      </c>
      <c r="E628" t="str">
        <f ca="1">IF(ISNUMBER(_xludf.SEARCH("SANN",D628)),D628,"")</f>
        <v/>
      </c>
    </row>
    <row r="629" spans="1:5">
      <c r="A629" s="295" t="s">
        <v>1865</v>
      </c>
      <c r="C629" t="b">
        <f t="shared" si="9"/>
        <v>0</v>
      </c>
      <c r="D629" t="b">
        <v>0</v>
      </c>
      <c r="E629" t="str">
        <f ca="1">IF(ISNUMBER(_xludf.SEARCH("SANN",D629)),D629,"")</f>
        <v/>
      </c>
    </row>
    <row r="630" spans="1:5">
      <c r="A630" s="295" t="s">
        <v>1749</v>
      </c>
      <c r="C630" t="b">
        <f t="shared" si="9"/>
        <v>0</v>
      </c>
      <c r="D630" t="b">
        <v>0</v>
      </c>
      <c r="E630" t="str">
        <f ca="1">IF(ISNUMBER(_xludf.SEARCH("SANN",D630)),D630,"")</f>
        <v/>
      </c>
    </row>
    <row r="631" spans="1:5">
      <c r="A631" s="295" t="s">
        <v>1584</v>
      </c>
      <c r="C631" t="b">
        <f t="shared" si="9"/>
        <v>0</v>
      </c>
      <c r="D631" t="b">
        <v>0</v>
      </c>
      <c r="E631" t="str">
        <f ca="1">IF(ISNUMBER(_xludf.SEARCH("SANN",D631)),D631,"")</f>
        <v/>
      </c>
    </row>
    <row r="632" spans="1:5">
      <c r="A632" s="295" t="s">
        <v>2018</v>
      </c>
      <c r="C632" t="b">
        <f t="shared" si="9"/>
        <v>0</v>
      </c>
      <c r="D632" t="b">
        <v>0</v>
      </c>
      <c r="E632" t="str">
        <f ca="1">IF(ISNUMBER(_xludf.SEARCH("SANN",D632)),D632,"")</f>
        <v/>
      </c>
    </row>
    <row r="633" spans="1:5">
      <c r="A633" s="295" t="s">
        <v>3677</v>
      </c>
      <c r="C633" t="b">
        <f t="shared" si="9"/>
        <v>1</v>
      </c>
      <c r="E633" t="str">
        <f ca="1">IF(ISNUMBER(_xludf.SEARCH("SANN",D633)),D633,"")</f>
        <v/>
      </c>
    </row>
    <row r="634" spans="1:5">
      <c r="A634" s="295" t="s">
        <v>2005</v>
      </c>
      <c r="C634" t="b">
        <f t="shared" si="9"/>
        <v>0</v>
      </c>
      <c r="D634" t="b">
        <v>0</v>
      </c>
      <c r="E634" t="str">
        <f ca="1">IF(ISNUMBER(_xludf.SEARCH("SANN",D634)),D634,"")</f>
        <v/>
      </c>
    </row>
    <row r="635" spans="1:5">
      <c r="A635" s="295" t="s">
        <v>1960</v>
      </c>
      <c r="C635" t="b">
        <f t="shared" si="9"/>
        <v>0</v>
      </c>
      <c r="D635" t="b">
        <v>0</v>
      </c>
      <c r="E635" t="str">
        <f ca="1">IF(ISNUMBER(_xludf.SEARCH("SANN",D635)),D635,"")</f>
        <v/>
      </c>
    </row>
    <row r="636" spans="1:5">
      <c r="A636" s="295" t="s">
        <v>1712</v>
      </c>
      <c r="C636" t="b">
        <f t="shared" si="9"/>
        <v>0</v>
      </c>
      <c r="D636" t="b">
        <v>0</v>
      </c>
      <c r="E636" t="str">
        <f ca="1">IF(ISNUMBER(_xludf.SEARCH("SANN",D636)),D636,"")</f>
        <v/>
      </c>
    </row>
    <row r="637" spans="1:5">
      <c r="A637" s="295" t="s">
        <v>1807</v>
      </c>
      <c r="C637" t="b">
        <f t="shared" si="9"/>
        <v>0</v>
      </c>
      <c r="D637" t="b">
        <v>0</v>
      </c>
      <c r="E637" t="str">
        <f ca="1">IF(ISNUMBER(_xludf.SEARCH("SANN",D637)),D637,"")</f>
        <v/>
      </c>
    </row>
    <row r="638" spans="1:5">
      <c r="A638" s="295" t="s">
        <v>1796</v>
      </c>
      <c r="C638" t="b">
        <f t="shared" si="9"/>
        <v>0</v>
      </c>
      <c r="D638" t="b">
        <v>0</v>
      </c>
      <c r="E638" t="str">
        <f ca="1">IF(ISNUMBER(_xludf.SEARCH("SANN",D638)),D638,"")</f>
        <v/>
      </c>
    </row>
    <row r="639" spans="1:5">
      <c r="A639" s="295" t="s">
        <v>1270</v>
      </c>
      <c r="C639" t="b">
        <f t="shared" si="9"/>
        <v>0</v>
      </c>
      <c r="D639" t="b">
        <v>0</v>
      </c>
      <c r="E639" t="str">
        <f ca="1">IF(ISNUMBER(_xludf.SEARCH("SANN",D639)),D639,"")</f>
        <v/>
      </c>
    </row>
    <row r="640" spans="1:5">
      <c r="A640" s="295" t="s">
        <v>1868</v>
      </c>
      <c r="C640" t="b">
        <f t="shared" si="9"/>
        <v>0</v>
      </c>
      <c r="D640" t="b">
        <v>0</v>
      </c>
      <c r="E640" t="str">
        <f ca="1">IF(ISNUMBER(_xludf.SEARCH("SANN",D640)),D640,"")</f>
        <v/>
      </c>
    </row>
    <row r="641" spans="1:5">
      <c r="A641" s="295" t="s">
        <v>1864</v>
      </c>
      <c r="C641" t="b">
        <f t="shared" si="9"/>
        <v>0</v>
      </c>
      <c r="D641" t="b">
        <v>0</v>
      </c>
      <c r="E641" t="str">
        <f ca="1">IF(ISNUMBER(_xludf.SEARCH("SANN",D641)),D641,"")</f>
        <v/>
      </c>
    </row>
    <row r="642" spans="1:5">
      <c r="A642" s="295" t="s">
        <v>1735</v>
      </c>
      <c r="C642" t="b">
        <f t="shared" si="9"/>
        <v>0</v>
      </c>
      <c r="D642" t="b">
        <v>0</v>
      </c>
      <c r="E642" t="str">
        <f ca="1">IF(ISNUMBER(_xludf.SEARCH("SANN",D642)),D642,"")</f>
        <v/>
      </c>
    </row>
    <row r="643" spans="1:5">
      <c r="A643" s="295" t="s">
        <v>1903</v>
      </c>
      <c r="C643" t="b">
        <f t="shared" ref="C643:C706" si="10">COUNTIF($A$2:$A$1800, A643)&gt;1</f>
        <v>0</v>
      </c>
      <c r="D643" t="b">
        <v>0</v>
      </c>
      <c r="E643" t="str">
        <f ca="1">IF(ISNUMBER(_xludf.SEARCH("SANN",D643)),D643,"")</f>
        <v/>
      </c>
    </row>
    <row r="644" spans="1:5">
      <c r="A644" s="295" t="s">
        <v>1882</v>
      </c>
      <c r="C644" t="b">
        <f t="shared" si="10"/>
        <v>0</v>
      </c>
      <c r="D644" t="b">
        <v>0</v>
      </c>
      <c r="E644" t="str">
        <f ca="1">IF(ISNUMBER(_xludf.SEARCH("SANN",D644)),D644,"")</f>
        <v/>
      </c>
    </row>
    <row r="645" spans="1:5">
      <c r="A645" s="295" t="s">
        <v>1378</v>
      </c>
      <c r="C645" t="b">
        <f t="shared" si="10"/>
        <v>0</v>
      </c>
      <c r="D645" t="b">
        <v>0</v>
      </c>
      <c r="E645" t="str">
        <f ca="1">IF(ISNUMBER(_xludf.SEARCH("SANN",D645)),D645,"")</f>
        <v/>
      </c>
    </row>
    <row r="646" spans="1:5">
      <c r="A646" s="295" t="s">
        <v>1877</v>
      </c>
      <c r="C646" t="b">
        <f t="shared" si="10"/>
        <v>0</v>
      </c>
      <c r="D646" t="b">
        <v>0</v>
      </c>
      <c r="E646" t="str">
        <f ca="1">IF(ISNUMBER(_xludf.SEARCH("SANN",D646)),D646,"")</f>
        <v/>
      </c>
    </row>
    <row r="647" spans="1:5">
      <c r="A647" s="295" t="s">
        <v>1788</v>
      </c>
      <c r="C647" t="b">
        <f t="shared" si="10"/>
        <v>0</v>
      </c>
      <c r="D647" t="b">
        <v>0</v>
      </c>
      <c r="E647" t="str">
        <f ca="1">IF(ISNUMBER(_xludf.SEARCH("SANN",D647)),D647,"")</f>
        <v/>
      </c>
    </row>
    <row r="648" spans="1:5">
      <c r="A648" s="295" t="s">
        <v>1820</v>
      </c>
      <c r="C648" t="b">
        <f t="shared" si="10"/>
        <v>0</v>
      </c>
      <c r="D648" t="b">
        <v>0</v>
      </c>
      <c r="E648" t="str">
        <f ca="1">IF(ISNUMBER(_xludf.SEARCH("SANN",D648)),D648,"")</f>
        <v/>
      </c>
    </row>
    <row r="649" spans="1:5">
      <c r="A649" s="295" t="s">
        <v>1910</v>
      </c>
      <c r="C649" t="b">
        <f t="shared" si="10"/>
        <v>0</v>
      </c>
      <c r="D649" t="b">
        <v>0</v>
      </c>
      <c r="E649" t="str">
        <f ca="1">IF(ISNUMBER(_xludf.SEARCH("SANN",D649)),D649,"")</f>
        <v/>
      </c>
    </row>
    <row r="650" spans="1:5">
      <c r="A650" s="295" t="s">
        <v>1958</v>
      </c>
      <c r="C650" t="b">
        <f t="shared" si="10"/>
        <v>0</v>
      </c>
      <c r="D650" t="b">
        <v>0</v>
      </c>
      <c r="E650" t="str">
        <f ca="1">IF(ISNUMBER(_xludf.SEARCH("SANN",D650)),D650,"")</f>
        <v/>
      </c>
    </row>
    <row r="651" spans="1:5">
      <c r="A651" s="295" t="s">
        <v>2014</v>
      </c>
      <c r="C651" t="b">
        <f t="shared" si="10"/>
        <v>0</v>
      </c>
      <c r="D651" t="b">
        <v>0</v>
      </c>
      <c r="E651" t="str">
        <f ca="1">IF(ISNUMBER(_xludf.SEARCH("SANN",D651)),D651,"")</f>
        <v/>
      </c>
    </row>
    <row r="652" spans="1:5">
      <c r="A652" s="295" t="s">
        <v>1616</v>
      </c>
      <c r="C652" t="b">
        <f t="shared" si="10"/>
        <v>0</v>
      </c>
      <c r="D652" t="b">
        <v>0</v>
      </c>
      <c r="E652" t="str">
        <f ca="1">IF(ISNUMBER(_xludf.SEARCH("SANN",D652)),D652,"")</f>
        <v/>
      </c>
    </row>
    <row r="653" spans="1:5">
      <c r="A653" s="295" t="s">
        <v>1994</v>
      </c>
      <c r="C653" t="b">
        <f t="shared" si="10"/>
        <v>0</v>
      </c>
      <c r="D653" t="b">
        <v>0</v>
      </c>
      <c r="E653" t="str">
        <f ca="1">IF(ISNUMBER(_xludf.SEARCH("SANN",D653)),D653,"")</f>
        <v/>
      </c>
    </row>
    <row r="654" spans="1:5">
      <c r="A654" s="295" t="s">
        <v>1687</v>
      </c>
      <c r="C654" t="b">
        <f t="shared" si="10"/>
        <v>0</v>
      </c>
      <c r="D654" t="b">
        <v>0</v>
      </c>
      <c r="E654" t="str">
        <f ca="1">IF(ISNUMBER(_xludf.SEARCH("SANN",D654)),D654,"")</f>
        <v/>
      </c>
    </row>
    <row r="655" spans="1:5">
      <c r="A655" s="295" t="s">
        <v>2045</v>
      </c>
      <c r="C655" t="b">
        <f t="shared" si="10"/>
        <v>0</v>
      </c>
      <c r="D655" t="b">
        <v>0</v>
      </c>
      <c r="E655" t="str">
        <f ca="1">IF(ISNUMBER(_xludf.SEARCH("SANN",D655)),D655,"")</f>
        <v/>
      </c>
    </row>
    <row r="656" spans="1:5">
      <c r="A656" s="295" t="s">
        <v>1279</v>
      </c>
      <c r="C656" t="b">
        <f t="shared" si="10"/>
        <v>0</v>
      </c>
      <c r="D656" t="b">
        <v>0</v>
      </c>
      <c r="E656" t="str">
        <f ca="1">IF(ISNUMBER(_xludf.SEARCH("SANN",D656)),D656,"")</f>
        <v/>
      </c>
    </row>
    <row r="657" spans="1:5">
      <c r="A657" s="295" t="s">
        <v>1689</v>
      </c>
      <c r="C657" t="b">
        <f t="shared" si="10"/>
        <v>0</v>
      </c>
      <c r="D657" t="b">
        <v>0</v>
      </c>
      <c r="E657" t="str">
        <f ca="1">IF(ISNUMBER(_xludf.SEARCH("SANN",D657)),D657,"")</f>
        <v/>
      </c>
    </row>
    <row r="658" spans="1:5">
      <c r="A658" s="295" t="s">
        <v>1846</v>
      </c>
      <c r="C658" t="b">
        <f t="shared" si="10"/>
        <v>0</v>
      </c>
      <c r="D658" t="b">
        <v>0</v>
      </c>
      <c r="E658" t="str">
        <f ca="1">IF(ISNUMBER(_xludf.SEARCH("SANN",D658)),D658,"")</f>
        <v/>
      </c>
    </row>
    <row r="659" spans="1:5">
      <c r="A659" s="295" t="s">
        <v>1880</v>
      </c>
      <c r="C659" t="b">
        <f t="shared" si="10"/>
        <v>0</v>
      </c>
      <c r="D659" t="b">
        <v>0</v>
      </c>
      <c r="E659" t="str">
        <f ca="1">IF(ISNUMBER(_xludf.SEARCH("SANN",D659)),D659,"")</f>
        <v/>
      </c>
    </row>
    <row r="660" spans="1:5">
      <c r="A660" s="295" t="s">
        <v>1927</v>
      </c>
      <c r="C660" t="b">
        <f t="shared" si="10"/>
        <v>0</v>
      </c>
      <c r="D660" t="b">
        <v>0</v>
      </c>
      <c r="E660" t="str">
        <f ca="1">IF(ISNUMBER(_xludf.SEARCH("SANN",D660)),D660,"")</f>
        <v/>
      </c>
    </row>
    <row r="661" spans="1:5">
      <c r="A661" s="295" t="s">
        <v>1997</v>
      </c>
      <c r="C661" t="b">
        <f t="shared" si="10"/>
        <v>0</v>
      </c>
      <c r="D661" t="b">
        <v>0</v>
      </c>
      <c r="E661" t="str">
        <f ca="1">IF(ISNUMBER(_xludf.SEARCH("SANN",D661)),D661,"")</f>
        <v/>
      </c>
    </row>
    <row r="662" spans="1:5">
      <c r="A662" s="295" t="s">
        <v>937</v>
      </c>
      <c r="C662" t="b">
        <f t="shared" si="10"/>
        <v>0</v>
      </c>
      <c r="D662" t="b">
        <v>0</v>
      </c>
      <c r="E662" t="str">
        <f ca="1">IF(ISNUMBER(_xludf.SEARCH("SANN",D662)),D662,"")</f>
        <v/>
      </c>
    </row>
    <row r="663" spans="1:5">
      <c r="A663" s="295" t="s">
        <v>3677</v>
      </c>
      <c r="C663" t="b">
        <f t="shared" si="10"/>
        <v>1</v>
      </c>
      <c r="E663" t="str">
        <f ca="1">IF(ISNUMBER(_xludf.SEARCH("SANN",D663)),D663,"")</f>
        <v/>
      </c>
    </row>
    <row r="664" spans="1:5">
      <c r="A664" s="295" t="s">
        <v>858</v>
      </c>
      <c r="C664" t="b">
        <f t="shared" si="10"/>
        <v>0</v>
      </c>
      <c r="D664" t="b">
        <v>0</v>
      </c>
      <c r="E664" t="str">
        <f ca="1">IF(ISNUMBER(_xludf.SEARCH("SANN",D664)),D664,"")</f>
        <v/>
      </c>
    </row>
    <row r="665" spans="1:5">
      <c r="A665" s="295" t="s">
        <v>843</v>
      </c>
      <c r="C665" t="b">
        <f t="shared" si="10"/>
        <v>0</v>
      </c>
      <c r="D665" t="b">
        <v>0</v>
      </c>
      <c r="E665" t="str">
        <f ca="1">IF(ISNUMBER(_xludf.SEARCH("SANN",D665)),D665,"")</f>
        <v/>
      </c>
    </row>
    <row r="666" spans="1:5">
      <c r="A666" s="295" t="s">
        <v>915</v>
      </c>
      <c r="C666" t="b">
        <f t="shared" si="10"/>
        <v>0</v>
      </c>
      <c r="D666" t="b">
        <v>0</v>
      </c>
      <c r="E666" t="str">
        <f ca="1">IF(ISNUMBER(_xludf.SEARCH("SANN",D666)),D666,"")</f>
        <v/>
      </c>
    </row>
    <row r="667" spans="1:5">
      <c r="A667" s="295" t="s">
        <v>855</v>
      </c>
      <c r="C667" t="b">
        <f t="shared" si="10"/>
        <v>0</v>
      </c>
      <c r="D667" t="b">
        <v>0</v>
      </c>
      <c r="E667" t="str">
        <f ca="1">IF(ISNUMBER(_xludf.SEARCH("SANN",D667)),D667,"")</f>
        <v/>
      </c>
    </row>
    <row r="668" spans="1:5">
      <c r="A668" s="295" t="s">
        <v>931</v>
      </c>
      <c r="C668" t="b">
        <f t="shared" si="10"/>
        <v>0</v>
      </c>
      <c r="D668" t="b">
        <v>0</v>
      </c>
      <c r="E668" t="str">
        <f ca="1">IF(ISNUMBER(_xludf.SEARCH("SANN",D668)),D668,"")</f>
        <v/>
      </c>
    </row>
    <row r="669" spans="1:5">
      <c r="A669" s="295" t="s">
        <v>928</v>
      </c>
      <c r="C669" t="b">
        <f t="shared" si="10"/>
        <v>0</v>
      </c>
      <c r="D669" t="b">
        <v>0</v>
      </c>
      <c r="E669" t="str">
        <f ca="1">IF(ISNUMBER(_xludf.SEARCH("SANN",D669)),D669,"")</f>
        <v/>
      </c>
    </row>
    <row r="670" spans="1:5">
      <c r="A670" s="295" t="s">
        <v>435</v>
      </c>
      <c r="C670" t="b">
        <f t="shared" si="10"/>
        <v>0</v>
      </c>
      <c r="D670" t="b">
        <v>0</v>
      </c>
      <c r="E670" t="str">
        <f ca="1">IF(ISNUMBER(_xludf.SEARCH("SANN",D670)),D670,"")</f>
        <v/>
      </c>
    </row>
    <row r="671" spans="1:5">
      <c r="A671" s="295" t="s">
        <v>786</v>
      </c>
      <c r="C671" t="b">
        <f t="shared" si="10"/>
        <v>0</v>
      </c>
      <c r="D671" t="b">
        <v>0</v>
      </c>
      <c r="E671" t="str">
        <f ca="1">IF(ISNUMBER(_xludf.SEARCH("SANN",D671)),D671,"")</f>
        <v/>
      </c>
    </row>
    <row r="672" spans="1:5">
      <c r="A672" s="295" t="s">
        <v>523</v>
      </c>
      <c r="C672" t="b">
        <f t="shared" si="10"/>
        <v>0</v>
      </c>
      <c r="D672" t="b">
        <v>0</v>
      </c>
      <c r="E672" t="str">
        <f ca="1">IF(ISNUMBER(_xludf.SEARCH("SANN",D672)),D672,"")</f>
        <v/>
      </c>
    </row>
    <row r="673" spans="1:5">
      <c r="A673" s="295" t="s">
        <v>3677</v>
      </c>
      <c r="C673" t="b">
        <f t="shared" si="10"/>
        <v>1</v>
      </c>
      <c r="E673" t="str">
        <f ca="1">IF(ISNUMBER(_xludf.SEARCH("SANN",D673)),D673,"")</f>
        <v/>
      </c>
    </row>
    <row r="674" spans="1:5">
      <c r="A674" s="295" t="s">
        <v>536</v>
      </c>
      <c r="C674" t="b">
        <f t="shared" si="10"/>
        <v>0</v>
      </c>
      <c r="D674" t="b">
        <v>0</v>
      </c>
      <c r="E674" t="str">
        <f ca="1">IF(ISNUMBER(_xludf.SEARCH("SANN",D674)),D674,"")</f>
        <v/>
      </c>
    </row>
    <row r="675" spans="1:5">
      <c r="A675" s="295" t="s">
        <v>487</v>
      </c>
      <c r="C675" t="b">
        <f t="shared" si="10"/>
        <v>0</v>
      </c>
      <c r="D675" t="b">
        <v>0</v>
      </c>
      <c r="E675" t="str">
        <f ca="1">IF(ISNUMBER(_xludf.SEARCH("SANN",D675)),D675,"")</f>
        <v/>
      </c>
    </row>
    <row r="676" spans="1:5">
      <c r="A676" s="295" t="s">
        <v>837</v>
      </c>
      <c r="C676" t="b">
        <f t="shared" si="10"/>
        <v>0</v>
      </c>
      <c r="D676" t="b">
        <v>0</v>
      </c>
      <c r="E676" t="str">
        <f ca="1">IF(ISNUMBER(_xludf.SEARCH("SANN",D676)),D676,"")</f>
        <v/>
      </c>
    </row>
    <row r="677" spans="1:5">
      <c r="A677" s="295" t="s">
        <v>452</v>
      </c>
      <c r="C677" t="b">
        <f t="shared" si="10"/>
        <v>0</v>
      </c>
      <c r="D677" t="b">
        <v>0</v>
      </c>
      <c r="E677" t="str">
        <f ca="1">IF(ISNUMBER(_xludf.SEARCH("SANN",D677)),D677,"")</f>
        <v/>
      </c>
    </row>
    <row r="678" spans="1:5">
      <c r="A678" s="295" t="s">
        <v>734</v>
      </c>
      <c r="C678" t="b">
        <f t="shared" si="10"/>
        <v>0</v>
      </c>
      <c r="D678" t="b">
        <v>0</v>
      </c>
      <c r="E678" t="str">
        <f ca="1">IF(ISNUMBER(_xludf.SEARCH("SANN",D678)),D678,"")</f>
        <v/>
      </c>
    </row>
    <row r="679" spans="1:5">
      <c r="A679" s="295" t="s">
        <v>780</v>
      </c>
      <c r="C679" t="b">
        <f t="shared" si="10"/>
        <v>0</v>
      </c>
      <c r="D679" t="b">
        <v>0</v>
      </c>
      <c r="E679" t="str">
        <f ca="1">IF(ISNUMBER(_xludf.SEARCH("SANN",D679)),D679,"")</f>
        <v/>
      </c>
    </row>
    <row r="680" spans="1:5">
      <c r="A680" s="295" t="s">
        <v>861</v>
      </c>
      <c r="C680" t="b">
        <f t="shared" si="10"/>
        <v>0</v>
      </c>
      <c r="D680" t="b">
        <v>0</v>
      </c>
      <c r="E680" t="str">
        <f ca="1">IF(ISNUMBER(_xludf.SEARCH("SANN",D680)),D680,"")</f>
        <v/>
      </c>
    </row>
    <row r="681" spans="1:5">
      <c r="A681" s="295" t="s">
        <v>821</v>
      </c>
      <c r="C681" t="b">
        <f t="shared" si="10"/>
        <v>0</v>
      </c>
      <c r="D681" t="b">
        <v>0</v>
      </c>
      <c r="E681" t="str">
        <f ca="1">IF(ISNUMBER(_xludf.SEARCH("SANN",D681)),D681,"")</f>
        <v/>
      </c>
    </row>
    <row r="682" spans="1:5">
      <c r="A682" s="295" t="s">
        <v>932</v>
      </c>
      <c r="C682" t="b">
        <f t="shared" si="10"/>
        <v>0</v>
      </c>
      <c r="D682" t="b">
        <v>0</v>
      </c>
      <c r="E682" t="str">
        <f ca="1">IF(ISNUMBER(_xludf.SEARCH("SANN",D682)),D682,"")</f>
        <v/>
      </c>
    </row>
    <row r="683" spans="1:5">
      <c r="A683" s="295" t="s">
        <v>493</v>
      </c>
      <c r="C683" t="b">
        <f t="shared" si="10"/>
        <v>0</v>
      </c>
      <c r="D683" t="b">
        <v>0</v>
      </c>
      <c r="E683" t="str">
        <f ca="1">IF(ISNUMBER(_xludf.SEARCH("SANN",D683)),D683,"")</f>
        <v/>
      </c>
    </row>
    <row r="684" spans="1:5">
      <c r="A684" s="295" t="s">
        <v>3677</v>
      </c>
      <c r="C684" t="b">
        <f t="shared" si="10"/>
        <v>1</v>
      </c>
      <c r="E684" t="str">
        <f ca="1">IF(ISNUMBER(_xludf.SEARCH("SANN",D684)),D684,"")</f>
        <v/>
      </c>
    </row>
    <row r="685" spans="1:5">
      <c r="A685" s="295" t="s">
        <v>489</v>
      </c>
      <c r="C685" t="b">
        <f t="shared" si="10"/>
        <v>0</v>
      </c>
      <c r="D685" t="b">
        <v>0</v>
      </c>
      <c r="E685" t="str">
        <f ca="1">IF(ISNUMBER(_xludf.SEARCH("SANN",D685)),D685,"")</f>
        <v/>
      </c>
    </row>
    <row r="686" spans="1:5">
      <c r="A686" s="295" t="s">
        <v>911</v>
      </c>
      <c r="C686" t="b">
        <f t="shared" si="10"/>
        <v>0</v>
      </c>
      <c r="D686" t="b">
        <v>0</v>
      </c>
      <c r="E686" t="str">
        <f ca="1">IF(ISNUMBER(_xludf.SEARCH("SANN",D686)),D686,"")</f>
        <v/>
      </c>
    </row>
    <row r="687" spans="1:5">
      <c r="A687" s="295" t="s">
        <v>497</v>
      </c>
      <c r="C687" t="b">
        <f t="shared" si="10"/>
        <v>0</v>
      </c>
      <c r="D687" t="b">
        <v>0</v>
      </c>
      <c r="E687" t="str">
        <f ca="1">IF(ISNUMBER(_xludf.SEARCH("SANN",D687)),D687,"")</f>
        <v/>
      </c>
    </row>
    <row r="688" spans="1:5">
      <c r="A688" s="295" t="s">
        <v>942</v>
      </c>
      <c r="C688" t="b">
        <f t="shared" si="10"/>
        <v>0</v>
      </c>
      <c r="D688" t="b">
        <v>0</v>
      </c>
      <c r="E688" t="str">
        <f ca="1">IF(ISNUMBER(_xludf.SEARCH("SANN",D688)),D688,"")</f>
        <v/>
      </c>
    </row>
    <row r="689" spans="1:5">
      <c r="A689" s="295" t="s">
        <v>979</v>
      </c>
      <c r="C689" t="b">
        <f t="shared" si="10"/>
        <v>0</v>
      </c>
      <c r="D689" t="b">
        <v>0</v>
      </c>
      <c r="E689" t="str">
        <f ca="1">IF(ISNUMBER(_xludf.SEARCH("SANN",D689)),D689,"")</f>
        <v/>
      </c>
    </row>
    <row r="690" spans="1:5">
      <c r="A690" s="295" t="s">
        <v>978</v>
      </c>
      <c r="C690" t="b">
        <f t="shared" si="10"/>
        <v>0</v>
      </c>
      <c r="D690" t="b">
        <v>0</v>
      </c>
      <c r="E690" t="str">
        <f ca="1">IF(ISNUMBER(_xludf.SEARCH("SANN",D690)),D690,"")</f>
        <v/>
      </c>
    </row>
    <row r="691" spans="1:5">
      <c r="A691" s="295" t="s">
        <v>796</v>
      </c>
      <c r="C691" t="b">
        <f t="shared" si="10"/>
        <v>0</v>
      </c>
      <c r="D691" t="b">
        <v>0</v>
      </c>
      <c r="E691" t="str">
        <f ca="1">IF(ISNUMBER(_xludf.SEARCH("SANN",D691)),D691,"")</f>
        <v/>
      </c>
    </row>
    <row r="692" spans="1:5">
      <c r="A692" s="295" t="s">
        <v>3677</v>
      </c>
      <c r="C692" t="b">
        <f t="shared" si="10"/>
        <v>1</v>
      </c>
      <c r="E692" t="str">
        <f ca="1">IF(ISNUMBER(_xludf.SEARCH("SANN",D692)),D692,"")</f>
        <v/>
      </c>
    </row>
    <row r="693" spans="1:5">
      <c r="A693" s="295" t="s">
        <v>479</v>
      </c>
      <c r="C693" t="b">
        <f t="shared" si="10"/>
        <v>0</v>
      </c>
      <c r="D693" t="b">
        <v>0</v>
      </c>
      <c r="E693" t="str">
        <f ca="1">IF(ISNUMBER(_xludf.SEARCH("SANN",D693)),D693,"")</f>
        <v/>
      </c>
    </row>
    <row r="694" spans="1:5">
      <c r="A694" s="295" t="s">
        <v>427</v>
      </c>
      <c r="C694" t="b">
        <f t="shared" si="10"/>
        <v>0</v>
      </c>
      <c r="D694" t="b">
        <v>0</v>
      </c>
      <c r="E694" t="str">
        <f ca="1">IF(ISNUMBER(_xludf.SEARCH("SANN",D694)),D694,"")</f>
        <v/>
      </c>
    </row>
    <row r="695" spans="1:5">
      <c r="A695" s="295" t="s">
        <v>817</v>
      </c>
      <c r="C695" t="b">
        <f t="shared" si="10"/>
        <v>0</v>
      </c>
      <c r="D695" t="b">
        <v>0</v>
      </c>
      <c r="E695" t="str">
        <f ca="1">IF(ISNUMBER(_xludf.SEARCH("SANN",D695)),D695,"")</f>
        <v/>
      </c>
    </row>
    <row r="696" spans="1:5">
      <c r="A696" s="295" t="s">
        <v>1033</v>
      </c>
      <c r="C696" t="b">
        <f t="shared" si="10"/>
        <v>0</v>
      </c>
      <c r="D696" t="b">
        <v>0</v>
      </c>
      <c r="E696" t="str">
        <f ca="1">IF(ISNUMBER(_xludf.SEARCH("SANN",D696)),D696,"")</f>
        <v/>
      </c>
    </row>
    <row r="697" spans="1:5">
      <c r="A697" s="295" t="s">
        <v>989</v>
      </c>
      <c r="C697" t="b">
        <f t="shared" si="10"/>
        <v>0</v>
      </c>
      <c r="D697" t="b">
        <v>0</v>
      </c>
      <c r="E697" t="str">
        <f ca="1">IF(ISNUMBER(_xludf.SEARCH("SANN",D697)),D697,"")</f>
        <v/>
      </c>
    </row>
    <row r="698" spans="1:5">
      <c r="A698" s="295" t="s">
        <v>458</v>
      </c>
      <c r="C698" t="b">
        <f t="shared" si="10"/>
        <v>0</v>
      </c>
      <c r="D698" t="b">
        <v>0</v>
      </c>
      <c r="E698" t="str">
        <f ca="1">IF(ISNUMBER(_xludf.SEARCH("SANN",D698)),D698,"")</f>
        <v/>
      </c>
    </row>
    <row r="699" spans="1:5">
      <c r="A699" s="295" t="s">
        <v>881</v>
      </c>
      <c r="C699" t="b">
        <f t="shared" si="10"/>
        <v>0</v>
      </c>
      <c r="D699" t="b">
        <v>0</v>
      </c>
      <c r="E699" t="str">
        <f ca="1">IF(ISNUMBER(_xludf.SEARCH("SANN",D699)),D699,"")</f>
        <v/>
      </c>
    </row>
    <row r="700" spans="1:5">
      <c r="A700" s="295" t="s">
        <v>3677</v>
      </c>
      <c r="C700" t="b">
        <f t="shared" si="10"/>
        <v>1</v>
      </c>
      <c r="E700" t="str">
        <f ca="1">IF(ISNUMBER(_xludf.SEARCH("SANN",D700)),D700,"")</f>
        <v/>
      </c>
    </row>
    <row r="701" spans="1:5">
      <c r="A701" s="295" t="s">
        <v>739</v>
      </c>
      <c r="C701" t="b">
        <f t="shared" si="10"/>
        <v>0</v>
      </c>
      <c r="D701" t="b">
        <v>0</v>
      </c>
      <c r="E701" t="str">
        <f ca="1">IF(ISNUMBER(_xludf.SEARCH("SANN",D701)),D701,"")</f>
        <v/>
      </c>
    </row>
    <row r="702" spans="1:5">
      <c r="A702" s="295" t="s">
        <v>491</v>
      </c>
      <c r="C702" t="b">
        <f t="shared" si="10"/>
        <v>1</v>
      </c>
      <c r="D702" s="205" t="b">
        <v>1</v>
      </c>
      <c r="E702" t="str">
        <f ca="1">IF(ISNUMBER(_xludf.SEARCH("SANN",D702)),D702,"")</f>
        <v/>
      </c>
    </row>
    <row r="703" spans="1:5">
      <c r="A703" s="295" t="s">
        <v>884</v>
      </c>
      <c r="C703" t="b">
        <f t="shared" si="10"/>
        <v>0</v>
      </c>
      <c r="D703" t="b">
        <v>0</v>
      </c>
      <c r="E703" t="str">
        <f ca="1">IF(ISNUMBER(_xludf.SEARCH("SANN",D703)),D703,"")</f>
        <v/>
      </c>
    </row>
    <row r="704" spans="1:5">
      <c r="A704" s="295" t="s">
        <v>448</v>
      </c>
      <c r="C704" t="b">
        <f t="shared" si="10"/>
        <v>0</v>
      </c>
      <c r="D704" t="b">
        <v>0</v>
      </c>
      <c r="E704" t="str">
        <f ca="1">IF(ISNUMBER(_xludf.SEARCH("SANN",D704)),D704,"")</f>
        <v/>
      </c>
    </row>
    <row r="705" spans="1:5">
      <c r="A705" s="295" t="s">
        <v>423</v>
      </c>
      <c r="C705" t="b">
        <f t="shared" si="10"/>
        <v>0</v>
      </c>
      <c r="D705" t="b">
        <v>0</v>
      </c>
      <c r="E705" t="str">
        <f ca="1">IF(ISNUMBER(_xludf.SEARCH("SANN",D705)),D705,"")</f>
        <v/>
      </c>
    </row>
    <row r="706" spans="1:5">
      <c r="A706" s="295" t="s">
        <v>508</v>
      </c>
      <c r="C706" t="b">
        <f t="shared" si="10"/>
        <v>0</v>
      </c>
      <c r="D706" t="b">
        <v>0</v>
      </c>
      <c r="E706" t="str">
        <f ca="1">IF(ISNUMBER(_xludf.SEARCH("SANN",D706)),D706,"")</f>
        <v/>
      </c>
    </row>
    <row r="707" spans="1:5">
      <c r="A707" s="295" t="s">
        <v>3677</v>
      </c>
      <c r="C707" t="b">
        <f t="shared" ref="C707:C770" si="11">COUNTIF($A$2:$A$1800, A707)&gt;1</f>
        <v>1</v>
      </c>
      <c r="E707" t="str">
        <f ca="1">IF(ISNUMBER(_xludf.SEARCH("SANN",D707)),D707,"")</f>
        <v/>
      </c>
    </row>
    <row r="708" spans="1:5">
      <c r="A708" s="295" t="s">
        <v>533</v>
      </c>
      <c r="C708" t="b">
        <f t="shared" si="11"/>
        <v>0</v>
      </c>
      <c r="D708" t="b">
        <v>0</v>
      </c>
      <c r="E708" t="str">
        <f ca="1">IF(ISNUMBER(_xludf.SEARCH("SANN",D708)),D708,"")</f>
        <v/>
      </c>
    </row>
    <row r="709" spans="1:5">
      <c r="A709" s="295" t="s">
        <v>920</v>
      </c>
      <c r="C709" t="b">
        <f t="shared" si="11"/>
        <v>0</v>
      </c>
      <c r="D709" t="b">
        <v>0</v>
      </c>
      <c r="E709" t="str">
        <f ca="1">IF(ISNUMBER(_xludf.SEARCH("SANN",D709)),D709,"")</f>
        <v/>
      </c>
    </row>
    <row r="710" spans="1:5">
      <c r="A710" s="295" t="s">
        <v>833</v>
      </c>
      <c r="C710" t="b">
        <f t="shared" si="11"/>
        <v>0</v>
      </c>
      <c r="D710" t="b">
        <v>0</v>
      </c>
      <c r="E710" t="str">
        <f ca="1">IF(ISNUMBER(_xludf.SEARCH("SANN",D710)),D710,"")</f>
        <v/>
      </c>
    </row>
    <row r="711" spans="1:5">
      <c r="A711" s="295" t="s">
        <v>495</v>
      </c>
      <c r="C711" t="b">
        <f t="shared" si="11"/>
        <v>0</v>
      </c>
      <c r="D711" t="b">
        <v>0</v>
      </c>
      <c r="E711" t="str">
        <f ca="1">IF(ISNUMBER(_xludf.SEARCH("SANN",D711)),D711,"")</f>
        <v/>
      </c>
    </row>
    <row r="712" spans="1:5">
      <c r="A712" s="295" t="s">
        <v>899</v>
      </c>
      <c r="C712" t="b">
        <f t="shared" si="11"/>
        <v>0</v>
      </c>
      <c r="D712" t="b">
        <v>0</v>
      </c>
      <c r="E712" t="str">
        <f ca="1">IF(ISNUMBER(_xludf.SEARCH("SANN",D712)),D712,"")</f>
        <v/>
      </c>
    </row>
    <row r="713" spans="1:5">
      <c r="A713" s="295" t="s">
        <v>491</v>
      </c>
      <c r="C713" t="b">
        <f t="shared" si="11"/>
        <v>1</v>
      </c>
      <c r="D713" s="205" t="b">
        <v>1</v>
      </c>
      <c r="E713" t="str">
        <f ca="1">IF(ISNUMBER(_xludf.SEARCH("SANN",D713)),D713,"")</f>
        <v/>
      </c>
    </row>
    <row r="714" spans="1:5">
      <c r="A714" s="295" t="s">
        <v>1001</v>
      </c>
      <c r="C714" t="b">
        <f t="shared" si="11"/>
        <v>0</v>
      </c>
      <c r="D714" t="b">
        <v>0</v>
      </c>
      <c r="E714" t="str">
        <f ca="1">IF(ISNUMBER(_xludf.SEARCH("SANN",D714)),D714,"")</f>
        <v/>
      </c>
    </row>
    <row r="715" spans="1:5">
      <c r="A715" s="295" t="s">
        <v>3677</v>
      </c>
      <c r="C715" t="b">
        <f t="shared" si="11"/>
        <v>1</v>
      </c>
      <c r="E715" t="str">
        <f ca="1">IF(ISNUMBER(_xludf.SEARCH("SANN",D715)),D715,"")</f>
        <v/>
      </c>
    </row>
    <row r="716" spans="1:5">
      <c r="A716" s="295" t="s">
        <v>949</v>
      </c>
      <c r="C716" t="b">
        <f t="shared" si="11"/>
        <v>0</v>
      </c>
      <c r="D716" t="b">
        <v>0</v>
      </c>
      <c r="E716" t="str">
        <f ca="1">IF(ISNUMBER(_xludf.SEARCH("SANN",D716)),D716,"")</f>
        <v/>
      </c>
    </row>
    <row r="717" spans="1:5">
      <c r="A717" s="295" t="s">
        <v>914</v>
      </c>
      <c r="C717" t="b">
        <f t="shared" si="11"/>
        <v>0</v>
      </c>
      <c r="D717" t="b">
        <v>0</v>
      </c>
      <c r="E717" t="str">
        <f ca="1">IF(ISNUMBER(_xludf.SEARCH("SANN",D717)),D717,"")</f>
        <v/>
      </c>
    </row>
    <row r="718" spans="1:5">
      <c r="A718" s="295" t="s">
        <v>725</v>
      </c>
      <c r="C718" t="b">
        <f t="shared" si="11"/>
        <v>0</v>
      </c>
      <c r="D718" t="b">
        <v>0</v>
      </c>
      <c r="E718" t="str">
        <f ca="1">IF(ISNUMBER(_xludf.SEARCH("SANN",D718)),D718,"")</f>
        <v/>
      </c>
    </row>
    <row r="719" spans="1:5">
      <c r="A719" s="295" t="s">
        <v>450</v>
      </c>
      <c r="C719" t="b">
        <f t="shared" si="11"/>
        <v>0</v>
      </c>
      <c r="D719" t="b">
        <v>0</v>
      </c>
      <c r="E719" t="str">
        <f ca="1">IF(ISNUMBER(_xludf.SEARCH("SANN",D719)),D719,"")</f>
        <v/>
      </c>
    </row>
    <row r="720" spans="1:5">
      <c r="A720" s="295" t="s">
        <v>910</v>
      </c>
      <c r="C720" t="b">
        <f t="shared" si="11"/>
        <v>0</v>
      </c>
      <c r="D720" t="b">
        <v>0</v>
      </c>
      <c r="E720" t="str">
        <f ca="1">IF(ISNUMBER(_xludf.SEARCH("SANN",D720)),D720,"")</f>
        <v/>
      </c>
    </row>
    <row r="721" spans="1:5">
      <c r="A721" s="295" t="s">
        <v>844</v>
      </c>
      <c r="C721" t="b">
        <f t="shared" si="11"/>
        <v>0</v>
      </c>
      <c r="D721" t="b">
        <v>0</v>
      </c>
      <c r="E721" t="str">
        <f ca="1">IF(ISNUMBER(_xludf.SEARCH("SANN",D721)),D721,"")</f>
        <v/>
      </c>
    </row>
    <row r="722" spans="1:5">
      <c r="A722" s="295" t="s">
        <v>941</v>
      </c>
      <c r="C722" t="b">
        <f t="shared" si="11"/>
        <v>0</v>
      </c>
      <c r="D722" t="b">
        <v>0</v>
      </c>
      <c r="E722" t="str">
        <f ca="1">IF(ISNUMBER(_xludf.SEARCH("SANN",D722)),D722,"")</f>
        <v/>
      </c>
    </row>
    <row r="723" spans="1:5">
      <c r="A723" s="295" t="s">
        <v>3677</v>
      </c>
      <c r="C723" t="b">
        <f t="shared" si="11"/>
        <v>1</v>
      </c>
      <c r="E723" t="str">
        <f ca="1">IF(ISNUMBER(_xludf.SEARCH("SANN",D723)),D723,"")</f>
        <v/>
      </c>
    </row>
    <row r="724" spans="1:5">
      <c r="A724" s="295" t="s">
        <v>426</v>
      </c>
      <c r="C724" t="b">
        <f t="shared" si="11"/>
        <v>0</v>
      </c>
      <c r="D724" t="b">
        <v>0</v>
      </c>
      <c r="E724" t="str">
        <f ca="1">IF(ISNUMBER(_xludf.SEARCH("SANN",D724)),D724,"")</f>
        <v/>
      </c>
    </row>
    <row r="725" spans="1:5">
      <c r="A725" s="295" t="s">
        <v>904</v>
      </c>
      <c r="C725" t="b">
        <f t="shared" si="11"/>
        <v>0</v>
      </c>
      <c r="D725" t="b">
        <v>0</v>
      </c>
      <c r="E725" t="str">
        <f ca="1">IF(ISNUMBER(_xludf.SEARCH("SANN",D725)),D725,"")</f>
        <v/>
      </c>
    </row>
    <row r="726" spans="1:5">
      <c r="A726" s="295" t="s">
        <v>485</v>
      </c>
      <c r="C726" t="b">
        <f t="shared" si="11"/>
        <v>0</v>
      </c>
      <c r="D726" t="b">
        <v>0</v>
      </c>
      <c r="E726" t="str">
        <f ca="1">IF(ISNUMBER(_xludf.SEARCH("SANN",D726)),D726,"")</f>
        <v/>
      </c>
    </row>
    <row r="727" spans="1:5">
      <c r="A727" s="295" t="s">
        <v>505</v>
      </c>
      <c r="C727" t="b">
        <f t="shared" si="11"/>
        <v>0</v>
      </c>
      <c r="D727" t="b">
        <v>0</v>
      </c>
      <c r="E727" t="str">
        <f ca="1">IF(ISNUMBER(_xludf.SEARCH("SANN",D727)),D727,"")</f>
        <v/>
      </c>
    </row>
    <row r="728" spans="1:5">
      <c r="A728" s="295" t="s">
        <v>3677</v>
      </c>
      <c r="C728" t="b">
        <f t="shared" si="11"/>
        <v>1</v>
      </c>
      <c r="E728" t="str">
        <f ca="1">IF(ISNUMBER(_xludf.SEARCH("SANN",D728)),D728,"")</f>
        <v/>
      </c>
    </row>
    <row r="729" spans="1:5">
      <c r="A729" s="295" t="s">
        <v>940</v>
      </c>
      <c r="C729" t="b">
        <f t="shared" si="11"/>
        <v>0</v>
      </c>
      <c r="D729" t="b">
        <v>0</v>
      </c>
      <c r="E729" t="str">
        <f ca="1">IF(ISNUMBER(_xludf.SEARCH("SANN",D729)),D729,"")</f>
        <v/>
      </c>
    </row>
    <row r="730" spans="1:5">
      <c r="A730" s="295" t="s">
        <v>967</v>
      </c>
      <c r="C730" t="b">
        <f t="shared" si="11"/>
        <v>0</v>
      </c>
      <c r="D730" t="b">
        <v>0</v>
      </c>
      <c r="E730" t="str">
        <f ca="1">IF(ISNUMBER(_xludf.SEARCH("SANN",D730)),D730,"")</f>
        <v/>
      </c>
    </row>
    <row r="731" spans="1:5">
      <c r="A731" s="295" t="s">
        <v>880</v>
      </c>
      <c r="C731" t="b">
        <f t="shared" si="11"/>
        <v>0</v>
      </c>
      <c r="D731" t="b">
        <v>0</v>
      </c>
      <c r="E731" t="str">
        <f ca="1">IF(ISNUMBER(_xludf.SEARCH("SANN",D731)),D731,"")</f>
        <v/>
      </c>
    </row>
    <row r="732" spans="1:5">
      <c r="A732" s="295" t="s">
        <v>938</v>
      </c>
      <c r="C732" t="b">
        <f t="shared" si="11"/>
        <v>0</v>
      </c>
      <c r="D732" t="b">
        <v>0</v>
      </c>
      <c r="E732" t="str">
        <f ca="1">IF(ISNUMBER(_xludf.SEARCH("SANN",D732)),D732,"")</f>
        <v/>
      </c>
    </row>
    <row r="733" spans="1:5">
      <c r="A733" s="295" t="s">
        <v>950</v>
      </c>
      <c r="C733" t="b">
        <f t="shared" si="11"/>
        <v>0</v>
      </c>
      <c r="D733" t="b">
        <v>0</v>
      </c>
      <c r="E733" t="str">
        <f ca="1">IF(ISNUMBER(_xludf.SEARCH("SANN",D733)),D733,"")</f>
        <v/>
      </c>
    </row>
    <row r="734" spans="1:5">
      <c r="A734" s="295" t="s">
        <v>981</v>
      </c>
      <c r="C734" t="b">
        <f t="shared" si="11"/>
        <v>0</v>
      </c>
      <c r="D734" t="b">
        <v>0</v>
      </c>
      <c r="E734" t="str">
        <f ca="1">IF(ISNUMBER(_xludf.SEARCH("SANN",D734)),D734,"")</f>
        <v/>
      </c>
    </row>
    <row r="735" spans="1:5">
      <c r="A735" s="295" t="s">
        <v>866</v>
      </c>
      <c r="C735" t="b">
        <f t="shared" si="11"/>
        <v>0</v>
      </c>
      <c r="D735" t="b">
        <v>0</v>
      </c>
      <c r="E735" t="str">
        <f ca="1">IF(ISNUMBER(_xludf.SEARCH("SANN",D735)),D735,"")</f>
        <v/>
      </c>
    </row>
    <row r="736" spans="1:5">
      <c r="A736" s="295" t="s">
        <v>482</v>
      </c>
      <c r="C736" t="b">
        <f t="shared" si="11"/>
        <v>0</v>
      </c>
      <c r="D736" t="b">
        <v>0</v>
      </c>
      <c r="E736" t="str">
        <f ca="1">IF(ISNUMBER(_xludf.SEARCH("SANN",D736)),D736,"")</f>
        <v/>
      </c>
    </row>
    <row r="737" spans="1:5">
      <c r="A737" s="295" t="s">
        <v>835</v>
      </c>
      <c r="C737" t="b">
        <f t="shared" si="11"/>
        <v>0</v>
      </c>
      <c r="D737" t="b">
        <v>0</v>
      </c>
      <c r="E737" t="str">
        <f ca="1">IF(ISNUMBER(_xludf.SEARCH("SANN",D737)),D737,"")</f>
        <v/>
      </c>
    </row>
    <row r="738" spans="1:5">
      <c r="A738" s="295" t="s">
        <v>3677</v>
      </c>
      <c r="C738" t="b">
        <f t="shared" si="11"/>
        <v>1</v>
      </c>
      <c r="E738" t="str">
        <f ca="1">IF(ISNUMBER(_xludf.SEARCH("SANN",D738)),D738,"")</f>
        <v/>
      </c>
    </row>
    <row r="739" spans="1:5">
      <c r="A739" s="295" t="s">
        <v>764</v>
      </c>
      <c r="C739" t="b">
        <f t="shared" si="11"/>
        <v>0</v>
      </c>
      <c r="D739" t="b">
        <v>0</v>
      </c>
      <c r="E739" t="str">
        <f ca="1">IF(ISNUMBER(_xludf.SEARCH("SANN",D739)),D739,"")</f>
        <v/>
      </c>
    </row>
    <row r="740" spans="1:5">
      <c r="A740" s="295" t="s">
        <v>1080</v>
      </c>
      <c r="C740" t="b">
        <f t="shared" si="11"/>
        <v>0</v>
      </c>
      <c r="D740" t="b">
        <v>0</v>
      </c>
      <c r="E740" t="str">
        <f ca="1">IF(ISNUMBER(_xludf.SEARCH("SANN",D740)),D740,"")</f>
        <v/>
      </c>
    </row>
    <row r="741" spans="1:5">
      <c r="A741" s="295" t="s">
        <v>519</v>
      </c>
      <c r="C741" t="b">
        <f t="shared" si="11"/>
        <v>0</v>
      </c>
      <c r="D741" t="b">
        <v>0</v>
      </c>
      <c r="E741" t="str">
        <f ca="1">IF(ISNUMBER(_xludf.SEARCH("SANN",D741)),D741,"")</f>
        <v/>
      </c>
    </row>
    <row r="742" spans="1:5">
      <c r="A742" s="295" t="s">
        <v>775</v>
      </c>
      <c r="C742" t="b">
        <f t="shared" si="11"/>
        <v>0</v>
      </c>
      <c r="D742" t="b">
        <v>0</v>
      </c>
      <c r="E742" t="str">
        <f ca="1">IF(ISNUMBER(_xludf.SEARCH("SANN",D742)),D742,"")</f>
        <v/>
      </c>
    </row>
    <row r="743" spans="1:5">
      <c r="A743" s="295" t="s">
        <v>529</v>
      </c>
      <c r="C743" t="b">
        <f t="shared" si="11"/>
        <v>0</v>
      </c>
      <c r="D743" t="b">
        <v>0</v>
      </c>
      <c r="E743" t="str">
        <f ca="1">IF(ISNUMBER(_xludf.SEARCH("SANN",D743)),D743,"")</f>
        <v/>
      </c>
    </row>
    <row r="744" spans="1:5">
      <c r="A744" s="295" t="s">
        <v>525</v>
      </c>
      <c r="C744" t="b">
        <f t="shared" si="11"/>
        <v>0</v>
      </c>
      <c r="D744" t="b">
        <v>0</v>
      </c>
      <c r="E744" t="str">
        <f ca="1">IF(ISNUMBER(_xludf.SEARCH("SANN",D744)),D744,"")</f>
        <v/>
      </c>
    </row>
    <row r="745" spans="1:5">
      <c r="A745" s="295" t="s">
        <v>419</v>
      </c>
      <c r="C745" t="b">
        <f t="shared" si="11"/>
        <v>0</v>
      </c>
      <c r="D745" t="b">
        <v>0</v>
      </c>
      <c r="E745" t="str">
        <f ca="1">IF(ISNUMBER(_xludf.SEARCH("SANN",D745)),D745,"")</f>
        <v/>
      </c>
    </row>
    <row r="746" spans="1:5">
      <c r="A746" s="295" t="s">
        <v>3677</v>
      </c>
      <c r="C746" t="b">
        <f t="shared" si="11"/>
        <v>1</v>
      </c>
      <c r="E746" t="str">
        <f ca="1">IF(ISNUMBER(_xludf.SEARCH("SANN",D746)),D746,"")</f>
        <v/>
      </c>
    </row>
    <row r="747" spans="1:5">
      <c r="A747" s="295" t="s">
        <v>496</v>
      </c>
      <c r="C747" t="b">
        <f t="shared" si="11"/>
        <v>0</v>
      </c>
      <c r="D747" t="b">
        <v>0</v>
      </c>
      <c r="E747" t="str">
        <f ca="1">IF(ISNUMBER(_xludf.SEARCH("SANN",D747)),D747,"")</f>
        <v/>
      </c>
    </row>
    <row r="748" spans="1:5">
      <c r="A748" s="295" t="s">
        <v>864</v>
      </c>
      <c r="C748" t="b">
        <f t="shared" si="11"/>
        <v>0</v>
      </c>
      <c r="D748" t="b">
        <v>0</v>
      </c>
      <c r="E748" t="str">
        <f ca="1">IF(ISNUMBER(_xludf.SEARCH("SANN",D748)),D748,"")</f>
        <v/>
      </c>
    </row>
    <row r="749" spans="1:5">
      <c r="A749" s="295" t="s">
        <v>944</v>
      </c>
      <c r="C749" t="b">
        <f t="shared" si="11"/>
        <v>0</v>
      </c>
      <c r="D749" t="b">
        <v>0</v>
      </c>
      <c r="E749" t="str">
        <f ca="1">IF(ISNUMBER(_xludf.SEARCH("SANN",D749)),D749,"")</f>
        <v/>
      </c>
    </row>
    <row r="750" spans="1:5">
      <c r="A750" s="295" t="s">
        <v>539</v>
      </c>
      <c r="C750" t="b">
        <f t="shared" si="11"/>
        <v>1</v>
      </c>
      <c r="D750" s="205" t="b">
        <v>1</v>
      </c>
      <c r="E750" t="str">
        <f ca="1">IF(ISNUMBER(_xludf.SEARCH("SANN",D750)),D750,"")</f>
        <v/>
      </c>
    </row>
    <row r="751" spans="1:5">
      <c r="A751" s="295" t="s">
        <v>921</v>
      </c>
      <c r="C751" t="b">
        <f t="shared" si="11"/>
        <v>0</v>
      </c>
      <c r="D751" t="b">
        <v>0</v>
      </c>
      <c r="E751" t="str">
        <f ca="1">IF(ISNUMBER(_xludf.SEARCH("SANN",D751)),D751,"")</f>
        <v/>
      </c>
    </row>
    <row r="752" spans="1:5">
      <c r="A752" s="295" t="s">
        <v>480</v>
      </c>
      <c r="C752" t="b">
        <f t="shared" si="11"/>
        <v>0</v>
      </c>
      <c r="D752" t="b">
        <v>0</v>
      </c>
      <c r="E752" t="str">
        <f ca="1">IF(ISNUMBER(_xludf.SEARCH("SANN",D752)),D752,"")</f>
        <v/>
      </c>
    </row>
    <row r="753" spans="1:5">
      <c r="A753" s="295" t="s">
        <v>520</v>
      </c>
      <c r="C753" t="b">
        <f t="shared" si="11"/>
        <v>0</v>
      </c>
      <c r="D753" t="b">
        <v>0</v>
      </c>
      <c r="E753" t="str">
        <f ca="1">IF(ISNUMBER(_xludf.SEARCH("SANN",D753)),D753,"")</f>
        <v/>
      </c>
    </row>
    <row r="754" spans="1:5">
      <c r="A754" s="295" t="s">
        <v>1035</v>
      </c>
      <c r="C754" t="b">
        <f t="shared" si="11"/>
        <v>0</v>
      </c>
      <c r="D754" t="b">
        <v>0</v>
      </c>
      <c r="E754" t="str">
        <f ca="1">IF(ISNUMBER(_xludf.SEARCH("SANN",D754)),D754,"")</f>
        <v/>
      </c>
    </row>
    <row r="755" spans="1:5">
      <c r="A755" s="295" t="s">
        <v>3677</v>
      </c>
      <c r="C755" t="b">
        <f t="shared" si="11"/>
        <v>1</v>
      </c>
      <c r="E755" t="str">
        <f ca="1">IF(ISNUMBER(_xludf.SEARCH("SANN",D755)),D755,"")</f>
        <v/>
      </c>
    </row>
    <row r="756" spans="1:5">
      <c r="A756" s="295" t="s">
        <v>908</v>
      </c>
      <c r="C756" t="b">
        <f t="shared" si="11"/>
        <v>0</v>
      </c>
      <c r="D756" t="b">
        <v>0</v>
      </c>
      <c r="E756" t="str">
        <f ca="1">IF(ISNUMBER(_xludf.SEARCH("SANN",D756)),D756,"")</f>
        <v/>
      </c>
    </row>
    <row r="757" spans="1:5">
      <c r="A757" s="295" t="s">
        <v>441</v>
      </c>
      <c r="C757" t="b">
        <f t="shared" si="11"/>
        <v>0</v>
      </c>
      <c r="D757" t="b">
        <v>0</v>
      </c>
      <c r="E757" t="str">
        <f ca="1">IF(ISNUMBER(_xludf.SEARCH("SANN",D757)),D757,"")</f>
        <v/>
      </c>
    </row>
    <row r="758" spans="1:5">
      <c r="A758" s="295" t="s">
        <v>1094</v>
      </c>
      <c r="C758" t="b">
        <f t="shared" si="11"/>
        <v>0</v>
      </c>
      <c r="D758" t="b">
        <v>0</v>
      </c>
      <c r="E758" t="str">
        <f ca="1">IF(ISNUMBER(_xludf.SEARCH("SANN",D758)),D758,"")</f>
        <v/>
      </c>
    </row>
    <row r="759" spans="1:5">
      <c r="A759" s="295" t="s">
        <v>432</v>
      </c>
      <c r="C759" t="b">
        <f t="shared" si="11"/>
        <v>0</v>
      </c>
      <c r="D759" t="b">
        <v>0</v>
      </c>
      <c r="E759" t="str">
        <f ca="1">IF(ISNUMBER(_xludf.SEARCH("SANN",D759)),D759,"")</f>
        <v/>
      </c>
    </row>
    <row r="760" spans="1:5">
      <c r="A760" s="295" t="s">
        <v>3677</v>
      </c>
      <c r="C760" t="b">
        <f t="shared" si="11"/>
        <v>1</v>
      </c>
      <c r="E760" t="str">
        <f ca="1">IF(ISNUMBER(_xludf.SEARCH("SANN",D760)),D760,"")</f>
        <v/>
      </c>
    </row>
    <row r="761" spans="1:5">
      <c r="A761" s="295" t="s">
        <v>498</v>
      </c>
      <c r="C761" t="b">
        <f t="shared" si="11"/>
        <v>0</v>
      </c>
      <c r="D761" t="b">
        <v>0</v>
      </c>
      <c r="E761" t="str">
        <f ca="1">IF(ISNUMBER(_xludf.SEARCH("SANN",D761)),D761,"")</f>
        <v/>
      </c>
    </row>
    <row r="762" spans="1:5">
      <c r="A762" s="295" t="s">
        <v>896</v>
      </c>
      <c r="C762" t="b">
        <f t="shared" si="11"/>
        <v>0</v>
      </c>
      <c r="D762" t="b">
        <v>0</v>
      </c>
      <c r="E762" t="str">
        <f ca="1">IF(ISNUMBER(_xludf.SEARCH("SANN",D762)),D762,"")</f>
        <v/>
      </c>
    </row>
    <row r="763" spans="1:5">
      <c r="A763" s="295" t="s">
        <v>425</v>
      </c>
      <c r="C763" t="b">
        <f t="shared" si="11"/>
        <v>0</v>
      </c>
      <c r="D763" t="b">
        <v>0</v>
      </c>
      <c r="E763" t="str">
        <f ca="1">IF(ISNUMBER(_xludf.SEARCH("SANN",D763)),D763,"")</f>
        <v/>
      </c>
    </row>
    <row r="764" spans="1:5">
      <c r="A764" s="295" t="s">
        <v>438</v>
      </c>
      <c r="C764" t="b">
        <f t="shared" si="11"/>
        <v>0</v>
      </c>
      <c r="D764" t="b">
        <v>0</v>
      </c>
      <c r="E764" t="str">
        <f ca="1">IF(ISNUMBER(_xludf.SEARCH("SANN",D764)),D764,"")</f>
        <v/>
      </c>
    </row>
    <row r="765" spans="1:5">
      <c r="A765" s="295" t="s">
        <v>776</v>
      </c>
      <c r="C765" t="b">
        <f t="shared" si="11"/>
        <v>0</v>
      </c>
      <c r="D765" t="b">
        <v>0</v>
      </c>
      <c r="E765" t="str">
        <f ca="1">IF(ISNUMBER(_xludf.SEARCH("SANN",D765)),D765,"")</f>
        <v/>
      </c>
    </row>
    <row r="766" spans="1:5">
      <c r="A766" s="295" t="s">
        <v>929</v>
      </c>
      <c r="C766" t="b">
        <f t="shared" si="11"/>
        <v>0</v>
      </c>
      <c r="D766" t="b">
        <v>0</v>
      </c>
      <c r="E766" t="str">
        <f ca="1">IF(ISNUMBER(_xludf.SEARCH("SANN",D766)),D766,"")</f>
        <v/>
      </c>
    </row>
    <row r="767" spans="1:5">
      <c r="A767" s="295" t="s">
        <v>1075</v>
      </c>
      <c r="C767" t="b">
        <f t="shared" si="11"/>
        <v>0</v>
      </c>
      <c r="D767" t="b">
        <v>0</v>
      </c>
      <c r="E767" t="str">
        <f ca="1">IF(ISNUMBER(_xludf.SEARCH("SANN",D767)),D767,"")</f>
        <v/>
      </c>
    </row>
    <row r="768" spans="1:5">
      <c r="A768" s="295" t="s">
        <v>794</v>
      </c>
      <c r="C768" t="b">
        <f t="shared" si="11"/>
        <v>0</v>
      </c>
      <c r="D768" t="b">
        <v>0</v>
      </c>
      <c r="E768" t="str">
        <f ca="1">IF(ISNUMBER(_xludf.SEARCH("SANN",D768)),D768,"")</f>
        <v/>
      </c>
    </row>
    <row r="769" spans="1:5">
      <c r="A769" s="295" t="s">
        <v>935</v>
      </c>
      <c r="C769" t="b">
        <f t="shared" si="11"/>
        <v>0</v>
      </c>
      <c r="D769" t="b">
        <v>0</v>
      </c>
      <c r="E769" t="str">
        <f ca="1">IF(ISNUMBER(_xludf.SEARCH("SANN",D769)),D769,"")</f>
        <v/>
      </c>
    </row>
    <row r="770" spans="1:5">
      <c r="A770" s="295" t="s">
        <v>842</v>
      </c>
      <c r="C770" t="b">
        <f t="shared" si="11"/>
        <v>0</v>
      </c>
      <c r="D770" t="b">
        <v>0</v>
      </c>
      <c r="E770" t="str">
        <f ca="1">IF(ISNUMBER(_xludf.SEARCH("SANN",D770)),D770,"")</f>
        <v/>
      </c>
    </row>
    <row r="771" spans="1:5">
      <c r="A771" s="295" t="s">
        <v>503</v>
      </c>
      <c r="C771" t="b">
        <f t="shared" ref="C771:C834" si="12">COUNTIF($A$2:$A$1800, A771)&gt;1</f>
        <v>0</v>
      </c>
      <c r="D771" t="b">
        <v>0</v>
      </c>
      <c r="E771" t="str">
        <f ca="1">IF(ISNUMBER(_xludf.SEARCH("SANN",D771)),D771,"")</f>
        <v/>
      </c>
    </row>
    <row r="772" spans="1:5">
      <c r="A772" s="295" t="s">
        <v>902</v>
      </c>
      <c r="C772" t="b">
        <f t="shared" si="12"/>
        <v>0</v>
      </c>
      <c r="D772" t="b">
        <v>0</v>
      </c>
      <c r="E772" t="str">
        <f ca="1">IF(ISNUMBER(_xludf.SEARCH("SANN",D772)),D772,"")</f>
        <v/>
      </c>
    </row>
    <row r="773" spans="1:5">
      <c r="A773" s="295" t="s">
        <v>3677</v>
      </c>
      <c r="C773" t="b">
        <f t="shared" si="12"/>
        <v>1</v>
      </c>
      <c r="E773" t="str">
        <f ca="1">IF(ISNUMBER(_xludf.SEARCH("SANN",D773)),D773,"")</f>
        <v/>
      </c>
    </row>
    <row r="774" spans="1:5">
      <c r="A774" s="295" t="s">
        <v>828</v>
      </c>
      <c r="C774" t="b">
        <f t="shared" si="12"/>
        <v>0</v>
      </c>
      <c r="D774" t="b">
        <v>0</v>
      </c>
      <c r="E774" t="str">
        <f ca="1">IF(ISNUMBER(_xludf.SEARCH("SANN",D774)),D774,"")</f>
        <v/>
      </c>
    </row>
    <row r="775" spans="1:5">
      <c r="A775" s="295" t="s">
        <v>894</v>
      </c>
      <c r="C775" t="b">
        <f t="shared" si="12"/>
        <v>0</v>
      </c>
      <c r="D775" t="b">
        <v>0</v>
      </c>
      <c r="E775" t="str">
        <f ca="1">IF(ISNUMBER(_xludf.SEARCH("SANN",D775)),D775,"")</f>
        <v/>
      </c>
    </row>
    <row r="776" spans="1:5">
      <c r="A776" s="295" t="s">
        <v>468</v>
      </c>
      <c r="C776" t="b">
        <f t="shared" si="12"/>
        <v>0</v>
      </c>
      <c r="D776" t="b">
        <v>0</v>
      </c>
      <c r="E776" t="str">
        <f ca="1">IF(ISNUMBER(_xludf.SEARCH("SANN",D776)),D776,"")</f>
        <v/>
      </c>
    </row>
    <row r="777" spans="1:5">
      <c r="A777" s="295" t="s">
        <v>501</v>
      </c>
      <c r="C777" t="b">
        <f t="shared" si="12"/>
        <v>0</v>
      </c>
      <c r="D777" t="b">
        <v>0</v>
      </c>
      <c r="E777" t="str">
        <f ca="1">IF(ISNUMBER(_xludf.SEARCH("SANN",D777)),D777,"")</f>
        <v/>
      </c>
    </row>
    <row r="778" spans="1:5">
      <c r="A778" s="295" t="s">
        <v>420</v>
      </c>
      <c r="C778" t="b">
        <f t="shared" si="12"/>
        <v>0</v>
      </c>
      <c r="D778" t="b">
        <v>0</v>
      </c>
      <c r="E778" t="str">
        <f ca="1">IF(ISNUMBER(_xludf.SEARCH("SANN",D778)),D778,"")</f>
        <v/>
      </c>
    </row>
    <row r="779" spans="1:5">
      <c r="A779" s="295" t="s">
        <v>968</v>
      </c>
      <c r="C779" t="b">
        <f t="shared" si="12"/>
        <v>0</v>
      </c>
      <c r="D779" t="b">
        <v>0</v>
      </c>
      <c r="E779" t="str">
        <f ca="1">IF(ISNUMBER(_xludf.SEARCH("SANN",D779)),D779,"")</f>
        <v/>
      </c>
    </row>
    <row r="780" spans="1:5">
      <c r="A780" s="295" t="s">
        <v>768</v>
      </c>
      <c r="C780" t="b">
        <f t="shared" si="12"/>
        <v>0</v>
      </c>
      <c r="D780" t="b">
        <v>0</v>
      </c>
      <c r="E780" t="str">
        <f ca="1">IF(ISNUMBER(_xludf.SEARCH("SANN",D780)),D780,"")</f>
        <v/>
      </c>
    </row>
    <row r="781" spans="1:5">
      <c r="A781" s="295" t="s">
        <v>3677</v>
      </c>
      <c r="C781" t="b">
        <f t="shared" si="12"/>
        <v>1</v>
      </c>
      <c r="E781" t="str">
        <f ca="1">IF(ISNUMBER(_xludf.SEARCH("SANN",D781)),D781,"")</f>
        <v/>
      </c>
    </row>
    <row r="782" spans="1:5">
      <c r="A782" s="295" t="s">
        <v>767</v>
      </c>
      <c r="C782" t="b">
        <f t="shared" si="12"/>
        <v>0</v>
      </c>
      <c r="D782" t="b">
        <v>0</v>
      </c>
      <c r="E782" t="str">
        <f ca="1">IF(ISNUMBER(_xludf.SEARCH("SANN",D782)),D782,"")</f>
        <v/>
      </c>
    </row>
    <row r="783" spans="1:5">
      <c r="A783" s="295" t="s">
        <v>753</v>
      </c>
      <c r="C783" t="b">
        <f t="shared" si="12"/>
        <v>0</v>
      </c>
      <c r="D783" t="b">
        <v>0</v>
      </c>
      <c r="E783" t="str">
        <f ca="1">IF(ISNUMBER(_xludf.SEARCH("SANN",D783)),D783,"")</f>
        <v/>
      </c>
    </row>
    <row r="784" spans="1:5">
      <c r="A784" s="295" t="s">
        <v>860</v>
      </c>
      <c r="C784" t="b">
        <f t="shared" si="12"/>
        <v>0</v>
      </c>
      <c r="D784" t="b">
        <v>0</v>
      </c>
      <c r="E784" t="str">
        <f ca="1">IF(ISNUMBER(_xludf.SEARCH("SANN",D784)),D784,"")</f>
        <v/>
      </c>
    </row>
    <row r="785" spans="1:5">
      <c r="A785" s="295" t="s">
        <v>698</v>
      </c>
      <c r="C785" t="b">
        <f t="shared" si="12"/>
        <v>0</v>
      </c>
      <c r="D785" t="b">
        <v>0</v>
      </c>
      <c r="E785" t="str">
        <f ca="1">IF(ISNUMBER(_xludf.SEARCH("SANN",D785)),D785,"")</f>
        <v/>
      </c>
    </row>
    <row r="786" spans="1:5">
      <c r="A786" s="295" t="s">
        <v>961</v>
      </c>
      <c r="C786" t="b">
        <f t="shared" si="12"/>
        <v>1</v>
      </c>
      <c r="D786" s="205" t="b">
        <v>1</v>
      </c>
      <c r="E786" t="str">
        <f ca="1">IF(ISNUMBER(_xludf.SEARCH("SANN",D786)),D786,"")</f>
        <v/>
      </c>
    </row>
    <row r="787" spans="1:5">
      <c r="A787" s="295" t="s">
        <v>3677</v>
      </c>
      <c r="C787" t="b">
        <f t="shared" si="12"/>
        <v>1</v>
      </c>
      <c r="E787" t="str">
        <f ca="1">IF(ISNUMBER(_xludf.SEARCH("SANN",D787)),D787,"")</f>
        <v/>
      </c>
    </row>
    <row r="788" spans="1:5">
      <c r="A788" s="295" t="s">
        <v>912</v>
      </c>
      <c r="C788" t="b">
        <f t="shared" si="12"/>
        <v>0</v>
      </c>
      <c r="D788" t="b">
        <v>0</v>
      </c>
      <c r="E788" t="str">
        <f ca="1">IF(ISNUMBER(_xludf.SEARCH("SANN",D788)),D788,"")</f>
        <v/>
      </c>
    </row>
    <row r="789" spans="1:5">
      <c r="A789" s="295" t="s">
        <v>869</v>
      </c>
      <c r="C789" t="b">
        <f t="shared" si="12"/>
        <v>0</v>
      </c>
      <c r="D789" t="b">
        <v>0</v>
      </c>
      <c r="E789" t="str">
        <f ca="1">IF(ISNUMBER(_xludf.SEARCH("SANN",D789)),D789,"")</f>
        <v/>
      </c>
    </row>
    <row r="790" spans="1:5">
      <c r="A790" s="295" t="s">
        <v>934</v>
      </c>
      <c r="C790" t="b">
        <f t="shared" si="12"/>
        <v>0</v>
      </c>
      <c r="D790" t="b">
        <v>0</v>
      </c>
      <c r="E790" t="str">
        <f ca="1">IF(ISNUMBER(_xludf.SEARCH("SANN",D790)),D790,"")</f>
        <v/>
      </c>
    </row>
    <row r="791" spans="1:5">
      <c r="A791" s="295" t="s">
        <v>948</v>
      </c>
      <c r="C791" t="b">
        <f t="shared" si="12"/>
        <v>0</v>
      </c>
      <c r="D791" t="b">
        <v>0</v>
      </c>
      <c r="E791" t="str">
        <f ca="1">IF(ISNUMBER(_xludf.SEARCH("SANN",D791)),D791,"")</f>
        <v/>
      </c>
    </row>
    <row r="792" spans="1:5">
      <c r="A792" s="295" t="s">
        <v>953</v>
      </c>
      <c r="C792" t="b">
        <f t="shared" si="12"/>
        <v>0</v>
      </c>
      <c r="D792" t="b">
        <v>0</v>
      </c>
      <c r="E792" t="str">
        <f ca="1">IF(ISNUMBER(_xludf.SEARCH("SANN",D792)),D792,"")</f>
        <v/>
      </c>
    </row>
    <row r="793" spans="1:5">
      <c r="A793" s="295" t="s">
        <v>3677</v>
      </c>
      <c r="C793" t="b">
        <f t="shared" si="12"/>
        <v>1</v>
      </c>
      <c r="E793" t="str">
        <f ca="1">IF(ISNUMBER(_xludf.SEARCH("SANN",D793)),D793,"")</f>
        <v/>
      </c>
    </row>
    <row r="794" spans="1:5">
      <c r="A794" s="295" t="s">
        <v>456</v>
      </c>
      <c r="C794" t="b">
        <f t="shared" si="12"/>
        <v>0</v>
      </c>
      <c r="D794" t="b">
        <v>0</v>
      </c>
      <c r="E794" t="str">
        <f ca="1">IF(ISNUMBER(_xludf.SEARCH("SANN",D794)),D794,"")</f>
        <v/>
      </c>
    </row>
    <row r="795" spans="1:5">
      <c r="A795" s="295" t="s">
        <v>490</v>
      </c>
      <c r="C795" t="b">
        <f t="shared" si="12"/>
        <v>0</v>
      </c>
      <c r="D795" t="b">
        <v>0</v>
      </c>
      <c r="E795" t="str">
        <f ca="1">IF(ISNUMBER(_xludf.SEARCH("SANN",D795)),D795,"")</f>
        <v/>
      </c>
    </row>
    <row r="796" spans="1:5">
      <c r="A796" s="295" t="s">
        <v>918</v>
      </c>
      <c r="C796" t="b">
        <f t="shared" si="12"/>
        <v>1</v>
      </c>
      <c r="D796" s="205" t="b">
        <v>1</v>
      </c>
      <c r="E796" t="str">
        <f ca="1">IF(ISNUMBER(_xludf.SEARCH("SANN",D796)),D796,"")</f>
        <v/>
      </c>
    </row>
    <row r="797" spans="1:5">
      <c r="A797" s="295" t="s">
        <v>927</v>
      </c>
      <c r="C797" t="b">
        <f t="shared" si="12"/>
        <v>0</v>
      </c>
      <c r="D797" t="b">
        <v>0</v>
      </c>
      <c r="E797" t="str">
        <f ca="1">IF(ISNUMBER(_xludf.SEARCH("SANN",D797)),D797,"")</f>
        <v/>
      </c>
    </row>
    <row r="798" spans="1:5">
      <c r="A798" s="295" t="s">
        <v>511</v>
      </c>
      <c r="C798" t="b">
        <f t="shared" si="12"/>
        <v>0</v>
      </c>
      <c r="D798" t="b">
        <v>0</v>
      </c>
      <c r="E798" t="str">
        <f ca="1">IF(ISNUMBER(_xludf.SEARCH("SANN",D798)),D798,"")</f>
        <v/>
      </c>
    </row>
    <row r="799" spans="1:5">
      <c r="A799" s="295" t="s">
        <v>943</v>
      </c>
      <c r="C799" t="b">
        <f t="shared" si="12"/>
        <v>0</v>
      </c>
      <c r="D799" t="b">
        <v>0</v>
      </c>
      <c r="E799" t="str">
        <f ca="1">IF(ISNUMBER(_xludf.SEARCH("SANN",D799)),D799,"")</f>
        <v/>
      </c>
    </row>
    <row r="800" spans="1:5">
      <c r="A800" s="295" t="s">
        <v>433</v>
      </c>
      <c r="C800" t="b">
        <f t="shared" si="12"/>
        <v>0</v>
      </c>
      <c r="D800" t="b">
        <v>0</v>
      </c>
      <c r="E800" t="str">
        <f ca="1">IF(ISNUMBER(_xludf.SEARCH("SANN",D800)),D800,"")</f>
        <v/>
      </c>
    </row>
    <row r="801" spans="1:5">
      <c r="A801" s="295" t="s">
        <v>429</v>
      </c>
      <c r="C801" t="b">
        <f t="shared" si="12"/>
        <v>0</v>
      </c>
      <c r="D801" t="b">
        <v>0</v>
      </c>
      <c r="E801" t="str">
        <f ca="1">IF(ISNUMBER(_xludf.SEARCH("SANN",D801)),D801,"")</f>
        <v/>
      </c>
    </row>
    <row r="802" spans="1:5">
      <c r="A802" s="295" t="s">
        <v>3677</v>
      </c>
      <c r="C802" t="b">
        <f t="shared" si="12"/>
        <v>1</v>
      </c>
      <c r="E802" t="str">
        <f ca="1">IF(ISNUMBER(_xludf.SEARCH("SANN",D802)),D802,"")</f>
        <v/>
      </c>
    </row>
    <row r="803" spans="1:5">
      <c r="A803" s="295" t="s">
        <v>513</v>
      </c>
      <c r="C803" t="b">
        <f t="shared" si="12"/>
        <v>0</v>
      </c>
      <c r="D803" t="b">
        <v>0</v>
      </c>
      <c r="E803" t="str">
        <f ca="1">IF(ISNUMBER(_xludf.SEARCH("SANN",D803)),D803,"")</f>
        <v/>
      </c>
    </row>
    <row r="804" spans="1:5">
      <c r="A804" s="295" t="s">
        <v>946</v>
      </c>
      <c r="C804" t="b">
        <f t="shared" si="12"/>
        <v>0</v>
      </c>
      <c r="D804" t="b">
        <v>0</v>
      </c>
      <c r="E804" t="str">
        <f ca="1">IF(ISNUMBER(_xludf.SEARCH("SANN",D804)),D804,"")</f>
        <v/>
      </c>
    </row>
    <row r="805" spans="1:5">
      <c r="A805" s="295" t="s">
        <v>846</v>
      </c>
      <c r="C805" t="b">
        <f t="shared" si="12"/>
        <v>0</v>
      </c>
      <c r="D805" t="b">
        <v>0</v>
      </c>
      <c r="E805" t="str">
        <f ca="1">IF(ISNUMBER(_xludf.SEARCH("SANN",D805)),D805,"")</f>
        <v/>
      </c>
    </row>
    <row r="806" spans="1:5">
      <c r="A806" s="295" t="s">
        <v>530</v>
      </c>
      <c r="C806" t="b">
        <f t="shared" si="12"/>
        <v>0</v>
      </c>
      <c r="D806" t="b">
        <v>0</v>
      </c>
      <c r="E806" t="str">
        <f ca="1">IF(ISNUMBER(_xludf.SEARCH("SANN",D806)),D806,"")</f>
        <v/>
      </c>
    </row>
    <row r="807" spans="1:5">
      <c r="A807" s="295" t="s">
        <v>849</v>
      </c>
      <c r="C807" t="b">
        <f t="shared" si="12"/>
        <v>0</v>
      </c>
      <c r="D807" t="b">
        <v>0</v>
      </c>
      <c r="E807" t="str">
        <f ca="1">IF(ISNUMBER(_xludf.SEARCH("SANN",D807)),D807,"")</f>
        <v/>
      </c>
    </row>
    <row r="808" spans="1:5">
      <c r="A808" s="295" t="s">
        <v>898</v>
      </c>
      <c r="C808" t="b">
        <f t="shared" si="12"/>
        <v>0</v>
      </c>
      <c r="D808" t="b">
        <v>0</v>
      </c>
      <c r="E808" t="str">
        <f ca="1">IF(ISNUMBER(_xludf.SEARCH("SANN",D808)),D808,"")</f>
        <v/>
      </c>
    </row>
    <row r="809" spans="1:5">
      <c r="A809" s="295" t="s">
        <v>719</v>
      </c>
      <c r="C809" t="b">
        <f t="shared" si="12"/>
        <v>0</v>
      </c>
      <c r="D809" t="b">
        <v>0</v>
      </c>
      <c r="E809" t="str">
        <f ca="1">IF(ISNUMBER(_xludf.SEARCH("SANN",D809)),D809,"")</f>
        <v/>
      </c>
    </row>
    <row r="810" spans="1:5">
      <c r="A810" s="295" t="s">
        <v>475</v>
      </c>
      <c r="C810" t="b">
        <f t="shared" si="12"/>
        <v>0</v>
      </c>
      <c r="D810" t="b">
        <v>0</v>
      </c>
      <c r="E810" t="str">
        <f ca="1">IF(ISNUMBER(_xludf.SEARCH("SANN",D810)),D810,"")</f>
        <v/>
      </c>
    </row>
    <row r="811" spans="1:5">
      <c r="A811" s="295" t="s">
        <v>825</v>
      </c>
      <c r="C811" t="b">
        <f t="shared" si="12"/>
        <v>0</v>
      </c>
      <c r="D811" t="b">
        <v>0</v>
      </c>
      <c r="E811" t="str">
        <f ca="1">IF(ISNUMBER(_xludf.SEARCH("SANN",D811)),D811,"")</f>
        <v/>
      </c>
    </row>
    <row r="812" spans="1:5">
      <c r="A812" s="295" t="s">
        <v>3677</v>
      </c>
      <c r="C812" t="b">
        <f t="shared" si="12"/>
        <v>1</v>
      </c>
      <c r="E812" t="str">
        <f ca="1">IF(ISNUMBER(_xludf.SEARCH("SANN",D812)),D812,"")</f>
        <v/>
      </c>
    </row>
    <row r="813" spans="1:5">
      <c r="A813" s="295" t="s">
        <v>504</v>
      </c>
      <c r="C813" t="b">
        <f t="shared" si="12"/>
        <v>0</v>
      </c>
      <c r="D813" t="b">
        <v>0</v>
      </c>
      <c r="E813" t="str">
        <f ca="1">IF(ISNUMBER(_xludf.SEARCH("SANN",D813)),D813,"")</f>
        <v/>
      </c>
    </row>
    <row r="814" spans="1:5">
      <c r="A814" s="295" t="s">
        <v>488</v>
      </c>
      <c r="C814" t="b">
        <f t="shared" si="12"/>
        <v>0</v>
      </c>
      <c r="D814" t="b">
        <v>0</v>
      </c>
      <c r="E814" t="str">
        <f ca="1">IF(ISNUMBER(_xludf.SEARCH("SANN",D814)),D814,"")</f>
        <v/>
      </c>
    </row>
    <row r="815" spans="1:5">
      <c r="A815" s="295" t="s">
        <v>774</v>
      </c>
      <c r="C815" t="b">
        <f t="shared" si="12"/>
        <v>0</v>
      </c>
      <c r="D815" t="b">
        <v>0</v>
      </c>
      <c r="E815" t="str">
        <f ca="1">IF(ISNUMBER(_xludf.SEARCH("SANN",D815)),D815,"")</f>
        <v/>
      </c>
    </row>
    <row r="816" spans="1:5">
      <c r="A816" s="295" t="s">
        <v>522</v>
      </c>
      <c r="C816" t="b">
        <f t="shared" si="12"/>
        <v>0</v>
      </c>
      <c r="D816" t="b">
        <v>0</v>
      </c>
      <c r="E816" t="str">
        <f ca="1">IF(ISNUMBER(_xludf.SEARCH("SANN",D816)),D816,"")</f>
        <v/>
      </c>
    </row>
    <row r="817" spans="1:5">
      <c r="A817" s="295" t="s">
        <v>1057</v>
      </c>
      <c r="C817" t="b">
        <f t="shared" si="12"/>
        <v>0</v>
      </c>
      <c r="D817" t="b">
        <v>0</v>
      </c>
      <c r="E817" t="str">
        <f ca="1">IF(ISNUMBER(_xludf.SEARCH("SANN",D817)),D817,"")</f>
        <v/>
      </c>
    </row>
    <row r="818" spans="1:5">
      <c r="A818" s="295" t="s">
        <v>893</v>
      </c>
      <c r="C818" t="b">
        <f t="shared" si="12"/>
        <v>0</v>
      </c>
      <c r="D818" t="b">
        <v>0</v>
      </c>
      <c r="E818" t="str">
        <f ca="1">IF(ISNUMBER(_xludf.SEARCH("SANN",D818)),D818,"")</f>
        <v/>
      </c>
    </row>
    <row r="819" spans="1:5">
      <c r="A819" s="295" t="s">
        <v>903</v>
      </c>
      <c r="C819" t="b">
        <f t="shared" si="12"/>
        <v>0</v>
      </c>
      <c r="D819" t="b">
        <v>0</v>
      </c>
      <c r="E819" t="str">
        <f ca="1">IF(ISNUMBER(_xludf.SEARCH("SANN",D819)),D819,"")</f>
        <v/>
      </c>
    </row>
    <row r="820" spans="1:5">
      <c r="A820" s="295" t="s">
        <v>3677</v>
      </c>
      <c r="C820" t="b">
        <f t="shared" si="12"/>
        <v>1</v>
      </c>
      <c r="E820" t="str">
        <f ca="1">IF(ISNUMBER(_xludf.SEARCH("SANN",D820)),D820,"")</f>
        <v/>
      </c>
    </row>
    <row r="821" spans="1:5">
      <c r="A821" s="295" t="s">
        <v>791</v>
      </c>
      <c r="C821" t="b">
        <f t="shared" si="12"/>
        <v>0</v>
      </c>
      <c r="D821" t="b">
        <v>0</v>
      </c>
      <c r="E821" t="str">
        <f ca="1">IF(ISNUMBER(_xludf.SEARCH("SANN",D821)),D821,"")</f>
        <v/>
      </c>
    </row>
    <row r="822" spans="1:5">
      <c r="A822" s="295" t="s">
        <v>827</v>
      </c>
      <c r="C822" t="b">
        <f t="shared" si="12"/>
        <v>0</v>
      </c>
      <c r="D822" t="b">
        <v>0</v>
      </c>
      <c r="E822" t="str">
        <f ca="1">IF(ISNUMBER(_xludf.SEARCH("SANN",D822)),D822,"")</f>
        <v/>
      </c>
    </row>
    <row r="823" spans="1:5">
      <c r="A823" s="295" t="s">
        <v>716</v>
      </c>
      <c r="C823" t="b">
        <f t="shared" si="12"/>
        <v>0</v>
      </c>
      <c r="D823" t="b">
        <v>0</v>
      </c>
      <c r="E823" t="str">
        <f ca="1">IF(ISNUMBER(_xludf.SEARCH("SANN",D823)),D823,"")</f>
        <v/>
      </c>
    </row>
    <row r="824" spans="1:5">
      <c r="A824" s="295" t="s">
        <v>874</v>
      </c>
      <c r="C824" t="b">
        <f t="shared" si="12"/>
        <v>0</v>
      </c>
      <c r="D824" t="b">
        <v>0</v>
      </c>
      <c r="E824" t="str">
        <f ca="1">IF(ISNUMBER(_xludf.SEARCH("SANN",D824)),D824,"")</f>
        <v/>
      </c>
    </row>
    <row r="825" spans="1:5">
      <c r="A825" s="295" t="s">
        <v>930</v>
      </c>
      <c r="C825" t="b">
        <f t="shared" si="12"/>
        <v>0</v>
      </c>
      <c r="D825" t="b">
        <v>0</v>
      </c>
      <c r="E825" t="str">
        <f ca="1">IF(ISNUMBER(_xludf.SEARCH("SANN",D825)),D825,"")</f>
        <v/>
      </c>
    </row>
    <row r="826" spans="1:5">
      <c r="A826" s="295" t="s">
        <v>831</v>
      </c>
      <c r="C826" t="b">
        <f t="shared" si="12"/>
        <v>0</v>
      </c>
      <c r="D826" t="b">
        <v>0</v>
      </c>
      <c r="E826" t="str">
        <f ca="1">IF(ISNUMBER(_xludf.SEARCH("SANN",D826)),D826,"")</f>
        <v/>
      </c>
    </row>
    <row r="827" spans="1:5">
      <c r="A827" s="295" t="s">
        <v>872</v>
      </c>
      <c r="C827" t="b">
        <f t="shared" si="12"/>
        <v>1</v>
      </c>
      <c r="D827" s="205" t="b">
        <v>1</v>
      </c>
      <c r="E827" t="str">
        <f ca="1">IF(ISNUMBER(_xludf.SEARCH("SANN",D827)),D827,"")</f>
        <v/>
      </c>
    </row>
    <row r="828" spans="1:5">
      <c r="A828" s="295" t="s">
        <v>3677</v>
      </c>
      <c r="C828" t="b">
        <f t="shared" si="12"/>
        <v>1</v>
      </c>
      <c r="E828" t="str">
        <f ca="1">IF(ISNUMBER(_xludf.SEARCH("SANN",D828)),D828,"")</f>
        <v/>
      </c>
    </row>
    <row r="829" spans="1:5">
      <c r="A829" s="295" t="s">
        <v>728</v>
      </c>
      <c r="C829" t="b">
        <f t="shared" si="12"/>
        <v>0</v>
      </c>
      <c r="D829" t="b">
        <v>0</v>
      </c>
      <c r="E829" t="str">
        <f ca="1">IF(ISNUMBER(_xludf.SEARCH("SANN",D829)),D829,"")</f>
        <v/>
      </c>
    </row>
    <row r="830" spans="1:5">
      <c r="A830" s="295" t="s">
        <v>1061</v>
      </c>
      <c r="C830" t="b">
        <f t="shared" si="12"/>
        <v>0</v>
      </c>
      <c r="D830" t="b">
        <v>0</v>
      </c>
      <c r="E830" t="str">
        <f ca="1">IF(ISNUMBER(_xludf.SEARCH("SANN",D830)),D830,"")</f>
        <v/>
      </c>
    </row>
    <row r="831" spans="1:5">
      <c r="A831" s="295" t="s">
        <v>933</v>
      </c>
      <c r="C831" t="b">
        <f t="shared" si="12"/>
        <v>0</v>
      </c>
      <c r="D831" t="b">
        <v>0</v>
      </c>
      <c r="E831" t="str">
        <f ca="1">IF(ISNUMBER(_xludf.SEARCH("SANN",D831)),D831,"")</f>
        <v/>
      </c>
    </row>
    <row r="832" spans="1:5">
      <c r="A832" s="295" t="s">
        <v>506</v>
      </c>
      <c r="C832" t="b">
        <f t="shared" si="12"/>
        <v>0</v>
      </c>
      <c r="D832" t="b">
        <v>0</v>
      </c>
      <c r="E832" t="str">
        <f ca="1">IF(ISNUMBER(_xludf.SEARCH("SANN",D832)),D832,"")</f>
        <v/>
      </c>
    </row>
    <row r="833" spans="1:5">
      <c r="A833" s="295" t="s">
        <v>3677</v>
      </c>
      <c r="C833" t="b">
        <f t="shared" si="12"/>
        <v>1</v>
      </c>
      <c r="E833" t="str">
        <f ca="1">IF(ISNUMBER(_xludf.SEARCH("SANN",D833)),D833,"")</f>
        <v/>
      </c>
    </row>
    <row r="834" spans="1:5">
      <c r="A834" s="295" t="s">
        <v>668</v>
      </c>
      <c r="C834" t="b">
        <f t="shared" si="12"/>
        <v>0</v>
      </c>
      <c r="D834" t="b">
        <v>0</v>
      </c>
      <c r="E834" t="str">
        <f ca="1">IF(ISNUMBER(_xludf.SEARCH("SANN",D834)),D834,"")</f>
        <v/>
      </c>
    </row>
    <row r="835" spans="1:5">
      <c r="A835" s="295" t="s">
        <v>437</v>
      </c>
      <c r="C835" t="b">
        <f t="shared" ref="C835:C898" si="13">COUNTIF($A$2:$A$1800, A835)&gt;1</f>
        <v>0</v>
      </c>
      <c r="D835" t="b">
        <v>0</v>
      </c>
      <c r="E835" t="str">
        <f ca="1">IF(ISNUMBER(_xludf.SEARCH("SANN",D835)),D835,"")</f>
        <v/>
      </c>
    </row>
    <row r="836" spans="1:5">
      <c r="A836" s="295" t="s">
        <v>966</v>
      </c>
      <c r="C836" t="b">
        <f t="shared" si="13"/>
        <v>0</v>
      </c>
      <c r="D836" t="b">
        <v>0</v>
      </c>
      <c r="E836" t="str">
        <f ca="1">IF(ISNUMBER(_xludf.SEARCH("SANN",D836)),D836,"")</f>
        <v/>
      </c>
    </row>
    <row r="837" spans="1:5">
      <c r="A837" s="295" t="s">
        <v>809</v>
      </c>
      <c r="C837" t="b">
        <f t="shared" si="13"/>
        <v>0</v>
      </c>
      <c r="D837" t="b">
        <v>0</v>
      </c>
      <c r="E837" t="str">
        <f ca="1">IF(ISNUMBER(_xludf.SEARCH("SANN",D837)),D837,"")</f>
        <v/>
      </c>
    </row>
    <row r="838" spans="1:5">
      <c r="A838" s="295" t="s">
        <v>862</v>
      </c>
      <c r="C838" t="b">
        <f t="shared" si="13"/>
        <v>1</v>
      </c>
      <c r="D838" s="205" t="b">
        <v>1</v>
      </c>
      <c r="E838" t="str">
        <f ca="1">IF(ISNUMBER(_xludf.SEARCH("SANN",D838)),D838,"")</f>
        <v/>
      </c>
    </row>
    <row r="839" spans="1:5">
      <c r="A839" s="295" t="s">
        <v>421</v>
      </c>
      <c r="C839" t="b">
        <f t="shared" si="13"/>
        <v>0</v>
      </c>
      <c r="D839" t="b">
        <v>0</v>
      </c>
      <c r="E839" t="str">
        <f ca="1">IF(ISNUMBER(_xludf.SEARCH("SANN",D839)),D839,"")</f>
        <v/>
      </c>
    </row>
    <row r="840" spans="1:5">
      <c r="A840" s="295" t="s">
        <v>499</v>
      </c>
      <c r="C840" t="b">
        <f t="shared" si="13"/>
        <v>0</v>
      </c>
      <c r="D840" t="b">
        <v>0</v>
      </c>
      <c r="E840" t="str">
        <f ca="1">IF(ISNUMBER(_xludf.SEARCH("SANN",D840)),D840,"")</f>
        <v/>
      </c>
    </row>
    <row r="841" spans="1:5">
      <c r="A841" s="295" t="s">
        <v>470</v>
      </c>
      <c r="C841" t="b">
        <f t="shared" si="13"/>
        <v>0</v>
      </c>
      <c r="D841" t="b">
        <v>0</v>
      </c>
      <c r="E841" t="str">
        <f ca="1">IF(ISNUMBER(_xludf.SEARCH("SANN",D841)),D841,"")</f>
        <v/>
      </c>
    </row>
    <row r="842" spans="1:5">
      <c r="A842" s="295" t="s">
        <v>971</v>
      </c>
      <c r="C842" t="b">
        <f t="shared" si="13"/>
        <v>0</v>
      </c>
      <c r="D842" t="b">
        <v>0</v>
      </c>
      <c r="E842" t="str">
        <f ca="1">IF(ISNUMBER(_xludf.SEARCH("SANN",D842)),D842,"")</f>
        <v/>
      </c>
    </row>
    <row r="843" spans="1:5">
      <c r="A843" s="295" t="s">
        <v>442</v>
      </c>
      <c r="C843" t="b">
        <f t="shared" si="13"/>
        <v>0</v>
      </c>
      <c r="D843" t="b">
        <v>0</v>
      </c>
      <c r="E843" t="str">
        <f ca="1">IF(ISNUMBER(_xludf.SEARCH("SANN",D843)),D843,"")</f>
        <v/>
      </c>
    </row>
    <row r="844" spans="1:5">
      <c r="A844" s="295" t="s">
        <v>3677</v>
      </c>
      <c r="C844" t="b">
        <f t="shared" si="13"/>
        <v>1</v>
      </c>
      <c r="E844" t="str">
        <f ca="1">IF(ISNUMBER(_xludf.SEARCH("SANN",D844)),D844,"")</f>
        <v/>
      </c>
    </row>
    <row r="845" spans="1:5">
      <c r="A845" s="295" t="s">
        <v>465</v>
      </c>
      <c r="C845" t="b">
        <f t="shared" si="13"/>
        <v>0</v>
      </c>
      <c r="D845" t="b">
        <v>0</v>
      </c>
      <c r="E845" t="str">
        <f ca="1">IF(ISNUMBER(_xludf.SEARCH("SANN",D845)),D845,"")</f>
        <v/>
      </c>
    </row>
    <row r="846" spans="1:5">
      <c r="A846" s="295" t="s">
        <v>532</v>
      </c>
      <c r="C846" t="b">
        <f t="shared" si="13"/>
        <v>0</v>
      </c>
      <c r="D846" t="b">
        <v>0</v>
      </c>
      <c r="E846" t="str">
        <f ca="1">IF(ISNUMBER(_xludf.SEARCH("SANN",D846)),D846,"")</f>
        <v/>
      </c>
    </row>
    <row r="847" spans="1:5">
      <c r="A847" s="295" t="s">
        <v>510</v>
      </c>
      <c r="C847" t="b">
        <f t="shared" si="13"/>
        <v>0</v>
      </c>
      <c r="D847" t="b">
        <v>0</v>
      </c>
      <c r="E847" t="str">
        <f ca="1">IF(ISNUMBER(_xludf.SEARCH("SANN",D847)),D847,"")</f>
        <v/>
      </c>
    </row>
    <row r="848" spans="1:5">
      <c r="A848" s="295" t="s">
        <v>460</v>
      </c>
      <c r="C848" t="b">
        <f t="shared" si="13"/>
        <v>0</v>
      </c>
      <c r="D848" t="b">
        <v>0</v>
      </c>
      <c r="E848" t="str">
        <f ca="1">IF(ISNUMBER(_xludf.SEARCH("SANN",D848)),D848,"")</f>
        <v/>
      </c>
    </row>
    <row r="849" spans="1:5">
      <c r="A849" s="295" t="s">
        <v>457</v>
      </c>
      <c r="C849" t="b">
        <f t="shared" si="13"/>
        <v>0</v>
      </c>
      <c r="D849" t="b">
        <v>0</v>
      </c>
      <c r="E849" t="str">
        <f ca="1">IF(ISNUMBER(_xludf.SEARCH("SANN",D849)),D849,"")</f>
        <v/>
      </c>
    </row>
    <row r="850" spans="1:5">
      <c r="A850" s="295" t="s">
        <v>446</v>
      </c>
      <c r="C850" t="b">
        <f t="shared" si="13"/>
        <v>0</v>
      </c>
      <c r="D850" t="b">
        <v>0</v>
      </c>
      <c r="E850" t="str">
        <f ca="1">IF(ISNUMBER(_xludf.SEARCH("SANN",D850)),D850,"")</f>
        <v/>
      </c>
    </row>
    <row r="851" spans="1:5">
      <c r="A851" s="295" t="s">
        <v>534</v>
      </c>
      <c r="C851" t="b">
        <f t="shared" si="13"/>
        <v>0</v>
      </c>
      <c r="D851" t="b">
        <v>0</v>
      </c>
      <c r="E851" t="str">
        <f ca="1">IF(ISNUMBER(_xludf.SEARCH("SANN",D851)),D851,"")</f>
        <v/>
      </c>
    </row>
    <row r="852" spans="1:5">
      <c r="A852" s="295" t="s">
        <v>901</v>
      </c>
      <c r="C852" t="b">
        <f t="shared" si="13"/>
        <v>0</v>
      </c>
      <c r="D852" t="b">
        <v>0</v>
      </c>
      <c r="E852" t="str">
        <f ca="1">IF(ISNUMBER(_xludf.SEARCH("SANN",D852)),D852,"")</f>
        <v/>
      </c>
    </row>
    <row r="853" spans="1:5">
      <c r="A853" s="295" t="s">
        <v>3677</v>
      </c>
      <c r="C853" t="b">
        <f t="shared" si="13"/>
        <v>1</v>
      </c>
      <c r="E853" t="str">
        <f ca="1">IF(ISNUMBER(_xludf.SEARCH("SANN",D853)),D853,"")</f>
        <v/>
      </c>
    </row>
    <row r="854" spans="1:5">
      <c r="A854" s="295" t="s">
        <v>516</v>
      </c>
      <c r="C854" t="b">
        <f t="shared" si="13"/>
        <v>0</v>
      </c>
      <c r="D854" t="b">
        <v>0</v>
      </c>
      <c r="E854" t="str">
        <f ca="1">IF(ISNUMBER(_xludf.SEARCH("SANN",D854)),D854,"")</f>
        <v/>
      </c>
    </row>
    <row r="855" spans="1:5">
      <c r="A855" s="295" t="s">
        <v>528</v>
      </c>
      <c r="C855" t="b">
        <f t="shared" si="13"/>
        <v>0</v>
      </c>
      <c r="D855" t="b">
        <v>0</v>
      </c>
      <c r="E855" t="str">
        <f ca="1">IF(ISNUMBER(_xludf.SEARCH("SANN",D855)),D855,"")</f>
        <v/>
      </c>
    </row>
    <row r="856" spans="1:5">
      <c r="A856" s="295" t="s">
        <v>494</v>
      </c>
      <c r="C856" t="b">
        <f t="shared" si="13"/>
        <v>0</v>
      </c>
      <c r="D856" t="b">
        <v>0</v>
      </c>
      <c r="E856" t="str">
        <f ca="1">IF(ISNUMBER(_xludf.SEARCH("SANN",D856)),D856,"")</f>
        <v/>
      </c>
    </row>
    <row r="857" spans="1:5">
      <c r="A857" s="295" t="s">
        <v>430</v>
      </c>
      <c r="C857" t="b">
        <f t="shared" si="13"/>
        <v>0</v>
      </c>
      <c r="D857" t="b">
        <v>0</v>
      </c>
      <c r="E857" t="str">
        <f ca="1">IF(ISNUMBER(_xludf.SEARCH("SANN",D857)),D857,"")</f>
        <v/>
      </c>
    </row>
    <row r="858" spans="1:5">
      <c r="A858" s="295" t="s">
        <v>1010</v>
      </c>
      <c r="C858" t="b">
        <f t="shared" si="13"/>
        <v>0</v>
      </c>
      <c r="D858" t="b">
        <v>0</v>
      </c>
      <c r="E858" t="str">
        <f ca="1">IF(ISNUMBER(_xludf.SEARCH("SANN",D858)),D858,"")</f>
        <v/>
      </c>
    </row>
    <row r="859" spans="1:5">
      <c r="A859" s="295" t="s">
        <v>428</v>
      </c>
      <c r="C859" t="b">
        <f t="shared" si="13"/>
        <v>0</v>
      </c>
      <c r="D859" t="b">
        <v>0</v>
      </c>
      <c r="E859" t="str">
        <f ca="1">IF(ISNUMBER(_xludf.SEARCH("SANN",D859)),D859,"")</f>
        <v/>
      </c>
    </row>
    <row r="860" spans="1:5">
      <c r="A860" s="295" t="s">
        <v>905</v>
      </c>
      <c r="C860" t="b">
        <f t="shared" si="13"/>
        <v>0</v>
      </c>
      <c r="D860" t="b">
        <v>0</v>
      </c>
      <c r="E860" t="str">
        <f ca="1">IF(ISNUMBER(_xludf.SEARCH("SANN",D860)),D860,"")</f>
        <v/>
      </c>
    </row>
    <row r="861" spans="1:5">
      <c r="A861" s="295" t="s">
        <v>936</v>
      </c>
      <c r="C861" t="b">
        <f t="shared" si="13"/>
        <v>0</v>
      </c>
      <c r="D861" t="b">
        <v>0</v>
      </c>
      <c r="E861" t="str">
        <f ca="1">IF(ISNUMBER(_xludf.SEARCH("SANN",D861)),D861,"")</f>
        <v/>
      </c>
    </row>
    <row r="862" spans="1:5">
      <c r="A862" s="295" t="s">
        <v>474</v>
      </c>
      <c r="C862" t="b">
        <f t="shared" si="13"/>
        <v>0</v>
      </c>
      <c r="D862" t="b">
        <v>0</v>
      </c>
      <c r="E862" t="str">
        <f ca="1">IF(ISNUMBER(_xludf.SEARCH("SANN",D862)),D862,"")</f>
        <v/>
      </c>
    </row>
    <row r="863" spans="1:5">
      <c r="A863" s="295" t="s">
        <v>917</v>
      </c>
      <c r="C863" t="b">
        <f t="shared" si="13"/>
        <v>0</v>
      </c>
      <c r="D863" t="b">
        <v>0</v>
      </c>
      <c r="E863" t="str">
        <f ca="1">IF(ISNUMBER(_xludf.SEARCH("SANN",D863)),D863,"")</f>
        <v/>
      </c>
    </row>
    <row r="864" spans="1:5">
      <c r="A864" s="295" t="s">
        <v>518</v>
      </c>
      <c r="C864" t="b">
        <f t="shared" si="13"/>
        <v>0</v>
      </c>
      <c r="D864" t="b">
        <v>0</v>
      </c>
      <c r="E864" t="str">
        <f ca="1">IF(ISNUMBER(_xludf.SEARCH("SANN",D864)),D864,"")</f>
        <v/>
      </c>
    </row>
    <row r="865" spans="1:5">
      <c r="A865" s="295" t="s">
        <v>431</v>
      </c>
      <c r="C865" t="b">
        <f t="shared" si="13"/>
        <v>0</v>
      </c>
      <c r="D865" t="b">
        <v>0</v>
      </c>
      <c r="E865" t="str">
        <f ca="1">IF(ISNUMBER(_xludf.SEARCH("SANN",D865)),D865,"")</f>
        <v/>
      </c>
    </row>
    <row r="866" spans="1:5">
      <c r="A866" s="295" t="s">
        <v>502</v>
      </c>
      <c r="C866" t="b">
        <f t="shared" si="13"/>
        <v>0</v>
      </c>
      <c r="D866" t="b">
        <v>0</v>
      </c>
      <c r="E866" t="str">
        <f ca="1">IF(ISNUMBER(_xludf.SEARCH("SANN",D866)),D866,"")</f>
        <v/>
      </c>
    </row>
    <row r="867" spans="1:5">
      <c r="A867" s="295" t="s">
        <v>857</v>
      </c>
      <c r="C867" t="b">
        <f t="shared" si="13"/>
        <v>0</v>
      </c>
      <c r="D867" t="b">
        <v>0</v>
      </c>
      <c r="E867" t="str">
        <f ca="1">IF(ISNUMBER(_xludf.SEARCH("SANN",D867)),D867,"")</f>
        <v/>
      </c>
    </row>
    <row r="868" spans="1:5">
      <c r="A868" s="295" t="s">
        <v>535</v>
      </c>
      <c r="C868" t="b">
        <f t="shared" si="13"/>
        <v>0</v>
      </c>
      <c r="D868" t="b">
        <v>0</v>
      </c>
      <c r="E868" t="str">
        <f ca="1">IF(ISNUMBER(_xludf.SEARCH("SANN",D868)),D868,"")</f>
        <v/>
      </c>
    </row>
    <row r="869" spans="1:5">
      <c r="A869" s="295" t="s">
        <v>514</v>
      </c>
      <c r="C869" t="b">
        <f t="shared" si="13"/>
        <v>0</v>
      </c>
      <c r="D869" t="b">
        <v>0</v>
      </c>
      <c r="E869" t="str">
        <f ca="1">IF(ISNUMBER(_xludf.SEARCH("SANN",D869)),D869,"")</f>
        <v/>
      </c>
    </row>
    <row r="870" spans="1:5">
      <c r="A870" s="295" t="s">
        <v>492</v>
      </c>
      <c r="C870" t="b">
        <f t="shared" si="13"/>
        <v>0</v>
      </c>
      <c r="D870" t="b">
        <v>0</v>
      </c>
      <c r="E870" t="str">
        <f ca="1">IF(ISNUMBER(_xludf.SEARCH("SANN",D870)),D870,"")</f>
        <v/>
      </c>
    </row>
    <row r="871" spans="1:5">
      <c r="A871" s="295" t="s">
        <v>542</v>
      </c>
      <c r="C871" t="b">
        <f t="shared" si="13"/>
        <v>0</v>
      </c>
      <c r="D871" t="b">
        <v>0</v>
      </c>
      <c r="E871" t="str">
        <f ca="1">IF(ISNUMBER(_xludf.SEARCH("SANN",D871)),D871,"")</f>
        <v/>
      </c>
    </row>
    <row r="872" spans="1:5">
      <c r="A872" s="295" t="s">
        <v>469</v>
      </c>
      <c r="C872" t="b">
        <f t="shared" si="13"/>
        <v>0</v>
      </c>
      <c r="D872" t="b">
        <v>0</v>
      </c>
      <c r="E872" t="str">
        <f ca="1">IF(ISNUMBER(_xludf.SEARCH("SANN",D872)),D872,"")</f>
        <v/>
      </c>
    </row>
    <row r="873" spans="1:5">
      <c r="A873" s="295" t="s">
        <v>885</v>
      </c>
      <c r="C873" t="b">
        <f t="shared" si="13"/>
        <v>0</v>
      </c>
      <c r="D873" t="b">
        <v>0</v>
      </c>
      <c r="E873" t="str">
        <f ca="1">IF(ISNUMBER(_xludf.SEARCH("SANN",D873)),D873,"")</f>
        <v/>
      </c>
    </row>
    <row r="874" spans="1:5">
      <c r="A874" s="295" t="s">
        <v>481</v>
      </c>
      <c r="C874" t="b">
        <f t="shared" si="13"/>
        <v>0</v>
      </c>
      <c r="D874" t="b">
        <v>0</v>
      </c>
      <c r="E874" t="str">
        <f ca="1">IF(ISNUMBER(_xludf.SEARCH("SANN",D874)),D874,"")</f>
        <v/>
      </c>
    </row>
    <row r="875" spans="1:5">
      <c r="A875" s="295" t="s">
        <v>440</v>
      </c>
      <c r="C875" t="b">
        <f t="shared" si="13"/>
        <v>0</v>
      </c>
      <c r="D875" t="b">
        <v>0</v>
      </c>
      <c r="E875" t="str">
        <f ca="1">IF(ISNUMBER(_xludf.SEARCH("SANN",D875)),D875,"")</f>
        <v/>
      </c>
    </row>
    <row r="876" spans="1:5">
      <c r="A876" s="295" t="s">
        <v>476</v>
      </c>
      <c r="C876" t="b">
        <f t="shared" si="13"/>
        <v>0</v>
      </c>
      <c r="D876" t="b">
        <v>0</v>
      </c>
      <c r="E876" t="str">
        <f ca="1">IF(ISNUMBER(_xludf.SEARCH("SANN",D876)),D876,"")</f>
        <v/>
      </c>
    </row>
    <row r="877" spans="1:5">
      <c r="A877" s="295" t="s">
        <v>517</v>
      </c>
      <c r="C877" t="b">
        <f t="shared" si="13"/>
        <v>0</v>
      </c>
      <c r="D877" t="b">
        <v>0</v>
      </c>
      <c r="E877" t="str">
        <f ca="1">IF(ISNUMBER(_xludf.SEARCH("SANN",D877)),D877,"")</f>
        <v/>
      </c>
    </row>
    <row r="878" spans="1:5">
      <c r="A878" s="295" t="s">
        <v>531</v>
      </c>
      <c r="C878" t="b">
        <f t="shared" si="13"/>
        <v>0</v>
      </c>
      <c r="D878" t="b">
        <v>0</v>
      </c>
      <c r="E878" t="str">
        <f ca="1">IF(ISNUMBER(_xludf.SEARCH("SANN",D878)),D878,"")</f>
        <v/>
      </c>
    </row>
    <row r="879" spans="1:5">
      <c r="A879" s="295" t="s">
        <v>500</v>
      </c>
      <c r="C879" t="b">
        <f t="shared" si="13"/>
        <v>0</v>
      </c>
      <c r="D879" t="b">
        <v>0</v>
      </c>
      <c r="E879" t="str">
        <f ca="1">IF(ISNUMBER(_xludf.SEARCH("SANN",D879)),D879,"")</f>
        <v/>
      </c>
    </row>
    <row r="880" spans="1:5">
      <c r="A880" s="295" t="s">
        <v>895</v>
      </c>
      <c r="C880" t="b">
        <f t="shared" si="13"/>
        <v>0</v>
      </c>
      <c r="D880" t="b">
        <v>0</v>
      </c>
      <c r="E880" t="str">
        <f ca="1">IF(ISNUMBER(_xludf.SEARCH("SANN",D880)),D880,"")</f>
        <v/>
      </c>
    </row>
    <row r="881" spans="1:5">
      <c r="A881" s="295" t="s">
        <v>467</v>
      </c>
      <c r="C881" t="b">
        <f t="shared" si="13"/>
        <v>0</v>
      </c>
      <c r="D881" t="b">
        <v>0</v>
      </c>
      <c r="E881" t="str">
        <f ca="1">IF(ISNUMBER(_xludf.SEARCH("SANN",D881)),D881,"")</f>
        <v/>
      </c>
    </row>
    <row r="882" spans="1:5">
      <c r="A882" s="296" t="s">
        <v>1614</v>
      </c>
      <c r="C882" t="b">
        <f t="shared" si="13"/>
        <v>0</v>
      </c>
      <c r="D882" t="b">
        <v>0</v>
      </c>
      <c r="E882" t="str">
        <f ca="1">IF(ISNUMBER(_xludf.SEARCH("SANN",D882)),D882,"")</f>
        <v/>
      </c>
    </row>
    <row r="883" spans="1:5">
      <c r="A883" s="296" t="s">
        <v>1482</v>
      </c>
      <c r="C883" t="b">
        <f t="shared" si="13"/>
        <v>0</v>
      </c>
      <c r="D883" t="b">
        <v>0</v>
      </c>
      <c r="E883" t="str">
        <f ca="1">IF(ISNUMBER(_xludf.SEARCH("SANN",D883)),D883,"")</f>
        <v/>
      </c>
    </row>
    <row r="884" spans="1:5">
      <c r="A884" s="296" t="s">
        <v>1419</v>
      </c>
      <c r="C884" t="b">
        <f t="shared" si="13"/>
        <v>0</v>
      </c>
      <c r="D884" t="b">
        <v>0</v>
      </c>
      <c r="E884" t="str">
        <f ca="1">IF(ISNUMBER(_xludf.SEARCH("SANN",D884)),D884,"")</f>
        <v/>
      </c>
    </row>
    <row r="885" spans="1:5">
      <c r="A885" s="296" t="s">
        <v>1398</v>
      </c>
      <c r="C885" t="b">
        <f t="shared" si="13"/>
        <v>0</v>
      </c>
      <c r="D885" t="b">
        <v>0</v>
      </c>
      <c r="E885" t="str">
        <f ca="1">IF(ISNUMBER(_xludf.SEARCH("SANN",D885)),D885,"")</f>
        <v/>
      </c>
    </row>
    <row r="886" spans="1:5">
      <c r="A886" s="296" t="s">
        <v>1553</v>
      </c>
      <c r="C886" t="b">
        <f t="shared" si="13"/>
        <v>0</v>
      </c>
      <c r="D886" t="b">
        <v>0</v>
      </c>
      <c r="E886" t="str">
        <f ca="1">IF(ISNUMBER(_xludf.SEARCH("SANN",D886)),D886,"")</f>
        <v/>
      </c>
    </row>
    <row r="887" spans="1:5">
      <c r="A887" s="296" t="s">
        <v>1603</v>
      </c>
      <c r="C887" t="b">
        <f t="shared" si="13"/>
        <v>0</v>
      </c>
      <c r="D887" t="b">
        <v>0</v>
      </c>
      <c r="E887" t="str">
        <f ca="1">IF(ISNUMBER(_xludf.SEARCH("SANN",D887)),D887,"")</f>
        <v/>
      </c>
    </row>
    <row r="888" spans="1:5">
      <c r="A888" s="296" t="s">
        <v>1598</v>
      </c>
      <c r="C888" t="b">
        <f t="shared" si="13"/>
        <v>0</v>
      </c>
      <c r="D888" t="b">
        <v>0</v>
      </c>
      <c r="E888" t="str">
        <f ca="1">IF(ISNUMBER(_xludf.SEARCH("SANN",D888)),D888,"")</f>
        <v/>
      </c>
    </row>
    <row r="889" spans="1:5">
      <c r="A889" s="296" t="s">
        <v>1661</v>
      </c>
      <c r="C889" t="b">
        <f t="shared" si="13"/>
        <v>0</v>
      </c>
      <c r="D889" t="b">
        <v>0</v>
      </c>
      <c r="E889" t="str">
        <f ca="1">IF(ISNUMBER(_xludf.SEARCH("SANN",D889)),D889,"")</f>
        <v/>
      </c>
    </row>
    <row r="890" spans="1:5">
      <c r="A890" s="296" t="s">
        <v>1536</v>
      </c>
      <c r="C890" t="b">
        <f t="shared" si="13"/>
        <v>0</v>
      </c>
      <c r="D890" t="b">
        <v>0</v>
      </c>
      <c r="E890" t="str">
        <f ca="1">IF(ISNUMBER(_xludf.SEARCH("SANN",D890)),D890,"")</f>
        <v/>
      </c>
    </row>
    <row r="891" spans="1:5">
      <c r="A891" s="296" t="s">
        <v>1764</v>
      </c>
      <c r="C891" t="b">
        <f t="shared" si="13"/>
        <v>0</v>
      </c>
      <c r="D891" t="b">
        <v>0</v>
      </c>
      <c r="E891" t="str">
        <f ca="1">IF(ISNUMBER(_xludf.SEARCH("SANN",D891)),D891,"")</f>
        <v/>
      </c>
    </row>
    <row r="892" spans="1:5">
      <c r="A892" s="296" t="s">
        <v>1507</v>
      </c>
      <c r="C892" t="b">
        <f t="shared" si="13"/>
        <v>0</v>
      </c>
      <c r="D892" t="b">
        <v>0</v>
      </c>
      <c r="E892" t="str">
        <f ca="1">IF(ISNUMBER(_xludf.SEARCH("SANN",D892)),D892,"")</f>
        <v/>
      </c>
    </row>
    <row r="893" spans="1:5">
      <c r="A893" s="296" t="s">
        <v>1460</v>
      </c>
      <c r="C893" t="b">
        <f t="shared" si="13"/>
        <v>0</v>
      </c>
      <c r="D893" t="b">
        <v>0</v>
      </c>
      <c r="E893" t="str">
        <f ca="1">IF(ISNUMBER(_xludf.SEARCH("SANN",D893)),D893,"")</f>
        <v/>
      </c>
    </row>
    <row r="894" spans="1:5">
      <c r="A894" s="296" t="s">
        <v>1455</v>
      </c>
      <c r="C894" t="b">
        <f t="shared" si="13"/>
        <v>0</v>
      </c>
      <c r="D894" t="b">
        <v>0</v>
      </c>
      <c r="E894" t="str">
        <f ca="1">IF(ISNUMBER(_xludf.SEARCH("SANN",D894)),D894,"")</f>
        <v/>
      </c>
    </row>
    <row r="895" spans="1:5">
      <c r="A895" s="296" t="s">
        <v>1441</v>
      </c>
      <c r="C895" t="b">
        <f t="shared" si="13"/>
        <v>0</v>
      </c>
      <c r="D895" t="b">
        <v>0</v>
      </c>
      <c r="E895" t="str">
        <f ca="1">IF(ISNUMBER(_xludf.SEARCH("SANN",D895)),D895,"")</f>
        <v/>
      </c>
    </row>
    <row r="896" spans="1:5">
      <c r="A896" s="296" t="s">
        <v>1828</v>
      </c>
      <c r="C896" t="b">
        <f t="shared" si="13"/>
        <v>0</v>
      </c>
      <c r="D896" t="b">
        <v>0</v>
      </c>
      <c r="E896" t="str">
        <f ca="1">IF(ISNUMBER(_xludf.SEARCH("SANN",D896)),D896,"")</f>
        <v/>
      </c>
    </row>
    <row r="897" spans="1:5">
      <c r="A897" s="296" t="s">
        <v>1645</v>
      </c>
      <c r="C897" t="b">
        <f t="shared" si="13"/>
        <v>0</v>
      </c>
      <c r="D897" t="b">
        <v>0</v>
      </c>
      <c r="E897" t="str">
        <f ca="1">IF(ISNUMBER(_xludf.SEARCH("SANN",D897)),D897,"")</f>
        <v/>
      </c>
    </row>
    <row r="898" spans="1:5">
      <c r="A898" s="296" t="s">
        <v>1479</v>
      </c>
      <c r="C898" t="b">
        <f t="shared" si="13"/>
        <v>0</v>
      </c>
      <c r="D898" t="b">
        <v>0</v>
      </c>
      <c r="E898" t="str">
        <f ca="1">IF(ISNUMBER(_xludf.SEARCH("SANN",D898)),D898,"")</f>
        <v/>
      </c>
    </row>
    <row r="899" spans="1:5">
      <c r="A899" s="296" t="s">
        <v>1631</v>
      </c>
      <c r="C899" t="b">
        <f t="shared" ref="C899:C962" si="14">COUNTIF($A$2:$A$1800, A899)&gt;1</f>
        <v>0</v>
      </c>
      <c r="D899" t="b">
        <v>0</v>
      </c>
      <c r="E899" t="str">
        <f ca="1">IF(ISNUMBER(_xludf.SEARCH("SANN",D899)),D899,"")</f>
        <v/>
      </c>
    </row>
    <row r="900" spans="1:5">
      <c r="A900" s="296" t="s">
        <v>1810</v>
      </c>
      <c r="C900" t="b">
        <f t="shared" si="14"/>
        <v>0</v>
      </c>
      <c r="D900" t="b">
        <v>0</v>
      </c>
      <c r="E900" t="str">
        <f ca="1">IF(ISNUMBER(_xludf.SEARCH("SANN",D900)),D900,"")</f>
        <v/>
      </c>
    </row>
    <row r="901" spans="1:5">
      <c r="A901" s="296" t="s">
        <v>1526</v>
      </c>
      <c r="C901" t="b">
        <f t="shared" si="14"/>
        <v>0</v>
      </c>
      <c r="D901" t="b">
        <v>0</v>
      </c>
      <c r="E901" t="str">
        <f ca="1">IF(ISNUMBER(_xludf.SEARCH("SANN",D901)),D901,"")</f>
        <v/>
      </c>
    </row>
    <row r="902" spans="1:5">
      <c r="A902" s="296" t="s">
        <v>1351</v>
      </c>
      <c r="C902" t="b">
        <f t="shared" si="14"/>
        <v>0</v>
      </c>
      <c r="D902" t="b">
        <v>0</v>
      </c>
      <c r="E902" t="str">
        <f ca="1">IF(ISNUMBER(_xludf.SEARCH("SANN",D902)),D902,"")</f>
        <v/>
      </c>
    </row>
    <row r="903" spans="1:5">
      <c r="A903" s="296" t="s">
        <v>1475</v>
      </c>
      <c r="C903" t="b">
        <f t="shared" si="14"/>
        <v>0</v>
      </c>
      <c r="D903" t="b">
        <v>0</v>
      </c>
      <c r="E903" t="str">
        <f ca="1">IF(ISNUMBER(_xludf.SEARCH("SANN",D903)),D903,"")</f>
        <v/>
      </c>
    </row>
    <row r="904" spans="1:5">
      <c r="A904" s="296" t="s">
        <v>1558</v>
      </c>
      <c r="C904" t="b">
        <f t="shared" si="14"/>
        <v>0</v>
      </c>
      <c r="D904" t="b">
        <v>0</v>
      </c>
      <c r="E904" t="str">
        <f ca="1">IF(ISNUMBER(_xludf.SEARCH("SANN",D904)),D904,"")</f>
        <v/>
      </c>
    </row>
    <row r="905" spans="1:5">
      <c r="A905" s="296" t="s">
        <v>1237</v>
      </c>
      <c r="C905" t="b">
        <f t="shared" si="14"/>
        <v>0</v>
      </c>
      <c r="D905" t="b">
        <v>0</v>
      </c>
      <c r="E905" t="str">
        <f ca="1">IF(ISNUMBER(_xludf.SEARCH("SANN",D905)),D905,"")</f>
        <v/>
      </c>
    </row>
    <row r="906" spans="1:5">
      <c r="A906" s="296" t="s">
        <v>1644</v>
      </c>
      <c r="C906" t="b">
        <f t="shared" si="14"/>
        <v>0</v>
      </c>
      <c r="D906" t="b">
        <v>0</v>
      </c>
      <c r="E906" t="str">
        <f ca="1">IF(ISNUMBER(_xludf.SEARCH("SANN",D906)),D906,"")</f>
        <v/>
      </c>
    </row>
    <row r="907" spans="1:5">
      <c r="A907" s="296" t="s">
        <v>1399</v>
      </c>
      <c r="C907" t="b">
        <f t="shared" si="14"/>
        <v>0</v>
      </c>
      <c r="D907" t="b">
        <v>0</v>
      </c>
      <c r="E907" t="str">
        <f ca="1">IF(ISNUMBER(_xludf.SEARCH("SANN",D907)),D907,"")</f>
        <v/>
      </c>
    </row>
    <row r="908" spans="1:5">
      <c r="A908" s="296" t="s">
        <v>1467</v>
      </c>
      <c r="C908" t="b">
        <f t="shared" si="14"/>
        <v>0</v>
      </c>
      <c r="D908" t="b">
        <v>0</v>
      </c>
      <c r="E908" t="str">
        <f ca="1">IF(ISNUMBER(_xludf.SEARCH("SANN",D908)),D908,"")</f>
        <v/>
      </c>
    </row>
    <row r="909" spans="1:5">
      <c r="A909" s="296" t="s">
        <v>1348</v>
      </c>
      <c r="C909" t="b">
        <f t="shared" si="14"/>
        <v>0</v>
      </c>
      <c r="D909" t="b">
        <v>0</v>
      </c>
      <c r="E909" t="str">
        <f ca="1">IF(ISNUMBER(_xludf.SEARCH("SANN",D909)),D909,"")</f>
        <v/>
      </c>
    </row>
    <row r="910" spans="1:5">
      <c r="A910" s="296" t="s">
        <v>1212</v>
      </c>
      <c r="C910" t="b">
        <f t="shared" si="14"/>
        <v>0</v>
      </c>
      <c r="D910" t="b">
        <v>0</v>
      </c>
      <c r="E910" t="str">
        <f ca="1">IF(ISNUMBER(_xludf.SEARCH("SANN",D910)),D910,"")</f>
        <v/>
      </c>
    </row>
    <row r="911" spans="1:5">
      <c r="A911" s="296" t="s">
        <v>1532</v>
      </c>
      <c r="C911" t="b">
        <f t="shared" si="14"/>
        <v>0</v>
      </c>
      <c r="D911" t="b">
        <v>0</v>
      </c>
      <c r="E911" t="str">
        <f ca="1">IF(ISNUMBER(_xludf.SEARCH("SANN",D911)),D911,"")</f>
        <v/>
      </c>
    </row>
    <row r="912" spans="1:5">
      <c r="A912" s="296" t="s">
        <v>1646</v>
      </c>
      <c r="C912" t="b">
        <f t="shared" si="14"/>
        <v>0</v>
      </c>
      <c r="D912" t="b">
        <v>0</v>
      </c>
      <c r="E912" t="str">
        <f ca="1">IF(ISNUMBER(_xludf.SEARCH("SANN",D912)),D912,"")</f>
        <v/>
      </c>
    </row>
    <row r="913" spans="1:5">
      <c r="A913" s="296" t="s">
        <v>1523</v>
      </c>
      <c r="C913" t="b">
        <f t="shared" si="14"/>
        <v>0</v>
      </c>
      <c r="D913" t="b">
        <v>0</v>
      </c>
      <c r="E913" t="str">
        <f ca="1">IF(ISNUMBER(_xludf.SEARCH("SANN",D913)),D913,"")</f>
        <v/>
      </c>
    </row>
    <row r="914" spans="1:5">
      <c r="A914" s="296" t="s">
        <v>1684</v>
      </c>
      <c r="C914" t="b">
        <f t="shared" si="14"/>
        <v>0</v>
      </c>
      <c r="D914" t="b">
        <v>0</v>
      </c>
      <c r="E914" t="str">
        <f ca="1">IF(ISNUMBER(_xludf.SEARCH("SANN",D914)),D914,"")</f>
        <v/>
      </c>
    </row>
    <row r="915" spans="1:5">
      <c r="A915" s="296" t="s">
        <v>1534</v>
      </c>
      <c r="C915" t="b">
        <f t="shared" si="14"/>
        <v>0</v>
      </c>
      <c r="D915" t="b">
        <v>0</v>
      </c>
      <c r="E915" t="str">
        <f ca="1">IF(ISNUMBER(_xludf.SEARCH("SANN",D915)),D915,"")</f>
        <v/>
      </c>
    </row>
    <row r="916" spans="1:5">
      <c r="A916" s="296" t="s">
        <v>1380</v>
      </c>
      <c r="C916" t="b">
        <f t="shared" si="14"/>
        <v>0</v>
      </c>
      <c r="D916" t="b">
        <v>0</v>
      </c>
      <c r="E916" t="str">
        <f ca="1">IF(ISNUMBER(_xludf.SEARCH("SANN",D916)),D916,"")</f>
        <v/>
      </c>
    </row>
    <row r="917" spans="1:5">
      <c r="A917" s="296" t="s">
        <v>1543</v>
      </c>
      <c r="C917" t="b">
        <f t="shared" si="14"/>
        <v>0</v>
      </c>
      <c r="D917" t="b">
        <v>0</v>
      </c>
      <c r="E917" t="str">
        <f ca="1">IF(ISNUMBER(_xludf.SEARCH("SANN",D917)),D917,"")</f>
        <v/>
      </c>
    </row>
    <row r="918" spans="1:5">
      <c r="A918" s="296" t="s">
        <v>1691</v>
      </c>
      <c r="C918" t="b">
        <f t="shared" si="14"/>
        <v>0</v>
      </c>
      <c r="D918" t="b">
        <v>0</v>
      </c>
      <c r="E918" t="str">
        <f ca="1">IF(ISNUMBER(_xludf.SEARCH("SANN",D918)),D918,"")</f>
        <v/>
      </c>
    </row>
    <row r="919" spans="1:5">
      <c r="A919" s="296" t="s">
        <v>1551</v>
      </c>
      <c r="C919" t="b">
        <f t="shared" si="14"/>
        <v>0</v>
      </c>
      <c r="D919" t="b">
        <v>0</v>
      </c>
      <c r="E919" t="str">
        <f ca="1">IF(ISNUMBER(_xludf.SEARCH("SANN",D919)),D919,"")</f>
        <v/>
      </c>
    </row>
    <row r="920" spans="1:5">
      <c r="A920" s="296" t="s">
        <v>1836</v>
      </c>
      <c r="C920" t="b">
        <f t="shared" si="14"/>
        <v>0</v>
      </c>
      <c r="D920" t="b">
        <v>0</v>
      </c>
      <c r="E920" t="str">
        <f ca="1">IF(ISNUMBER(_xludf.SEARCH("SANN",D920)),D920,"")</f>
        <v/>
      </c>
    </row>
    <row r="921" spans="1:5">
      <c r="A921" s="296" t="s">
        <v>1468</v>
      </c>
      <c r="C921" t="b">
        <f t="shared" si="14"/>
        <v>0</v>
      </c>
      <c r="D921" t="b">
        <v>0</v>
      </c>
      <c r="E921" t="str">
        <f ca="1">IF(ISNUMBER(_xludf.SEARCH("SANN",D921)),D921,"")</f>
        <v/>
      </c>
    </row>
    <row r="922" spans="1:5">
      <c r="A922" s="296" t="s">
        <v>1597</v>
      </c>
      <c r="C922" t="b">
        <f t="shared" si="14"/>
        <v>0</v>
      </c>
      <c r="D922" t="b">
        <v>0</v>
      </c>
      <c r="E922" t="str">
        <f ca="1">IF(ISNUMBER(_xludf.SEARCH("SANN",D922)),D922,"")</f>
        <v/>
      </c>
    </row>
    <row r="923" spans="1:5">
      <c r="A923" s="296" t="s">
        <v>1286</v>
      </c>
      <c r="C923" t="b">
        <f t="shared" si="14"/>
        <v>0</v>
      </c>
      <c r="D923" t="b">
        <v>0</v>
      </c>
      <c r="E923" t="str">
        <f ca="1">IF(ISNUMBER(_xludf.SEARCH("SANN",D923)),D923,"")</f>
        <v/>
      </c>
    </row>
    <row r="924" spans="1:5">
      <c r="A924" s="296" t="s">
        <v>1360</v>
      </c>
      <c r="C924" t="b">
        <f t="shared" si="14"/>
        <v>0</v>
      </c>
      <c r="D924" t="b">
        <v>0</v>
      </c>
      <c r="E924" t="str">
        <f ca="1">IF(ISNUMBER(_xludf.SEARCH("SANN",D924)),D924,"")</f>
        <v/>
      </c>
    </row>
    <row r="925" spans="1:5">
      <c r="A925" s="296" t="s">
        <v>1276</v>
      </c>
      <c r="C925" t="b">
        <f t="shared" si="14"/>
        <v>0</v>
      </c>
      <c r="D925" t="b">
        <v>0</v>
      </c>
      <c r="E925" t="str">
        <f ca="1">IF(ISNUMBER(_xludf.SEARCH("SANN",D925)),D925,"")</f>
        <v/>
      </c>
    </row>
    <row r="926" spans="1:5">
      <c r="A926" s="296" t="s">
        <v>1531</v>
      </c>
      <c r="C926" t="b">
        <f t="shared" si="14"/>
        <v>0</v>
      </c>
      <c r="D926" t="b">
        <v>0</v>
      </c>
      <c r="E926" t="str">
        <f ca="1">IF(ISNUMBER(_xludf.SEARCH("SANN",D926)),D926,"")</f>
        <v/>
      </c>
    </row>
    <row r="927" spans="1:5">
      <c r="A927" s="296" t="s">
        <v>1415</v>
      </c>
      <c r="C927" t="b">
        <f t="shared" si="14"/>
        <v>0</v>
      </c>
      <c r="D927" t="b">
        <v>0</v>
      </c>
      <c r="E927" t="str">
        <f ca="1">IF(ISNUMBER(_xludf.SEARCH("SANN",D927)),D927,"")</f>
        <v/>
      </c>
    </row>
    <row r="928" spans="1:5">
      <c r="A928" s="296" t="s">
        <v>1511</v>
      </c>
      <c r="C928" t="b">
        <f t="shared" si="14"/>
        <v>0</v>
      </c>
      <c r="D928" t="b">
        <v>0</v>
      </c>
      <c r="E928" t="str">
        <f ca="1">IF(ISNUMBER(_xludf.SEARCH("SANN",D928)),D928,"")</f>
        <v/>
      </c>
    </row>
    <row r="929" spans="1:5">
      <c r="A929" s="296" t="s">
        <v>1371</v>
      </c>
      <c r="C929" t="b">
        <f t="shared" si="14"/>
        <v>0</v>
      </c>
      <c r="D929" t="b">
        <v>0</v>
      </c>
      <c r="E929" t="str">
        <f ca="1">IF(ISNUMBER(_xludf.SEARCH("SANN",D929)),D929,"")</f>
        <v/>
      </c>
    </row>
    <row r="930" spans="1:5">
      <c r="A930" s="296" t="s">
        <v>1704</v>
      </c>
      <c r="C930" t="b">
        <f t="shared" si="14"/>
        <v>0</v>
      </c>
      <c r="D930" t="b">
        <v>0</v>
      </c>
      <c r="E930" t="str">
        <f ca="1">IF(ISNUMBER(_xludf.SEARCH("SANN",D930)),D930,"")</f>
        <v/>
      </c>
    </row>
    <row r="931" spans="1:5">
      <c r="A931" s="296" t="s">
        <v>1632</v>
      </c>
      <c r="C931" t="b">
        <f t="shared" si="14"/>
        <v>0</v>
      </c>
      <c r="D931" t="b">
        <v>0</v>
      </c>
      <c r="E931" t="str">
        <f ca="1">IF(ISNUMBER(_xludf.SEARCH("SANN",D931)),D931,"")</f>
        <v/>
      </c>
    </row>
    <row r="932" spans="1:5">
      <c r="A932" s="296" t="s">
        <v>1502</v>
      </c>
      <c r="C932" t="b">
        <f t="shared" si="14"/>
        <v>0</v>
      </c>
      <c r="D932" t="b">
        <v>0</v>
      </c>
      <c r="E932" t="str">
        <f ca="1">IF(ISNUMBER(_xludf.SEARCH("SANN",D932)),D932,"")</f>
        <v/>
      </c>
    </row>
    <row r="933" spans="1:5">
      <c r="A933" s="296" t="s">
        <v>1412</v>
      </c>
      <c r="C933" t="b">
        <f t="shared" si="14"/>
        <v>0</v>
      </c>
      <c r="D933" t="b">
        <v>0</v>
      </c>
      <c r="E933" t="str">
        <f ca="1">IF(ISNUMBER(_xludf.SEARCH("SANN",D933)),D933,"")</f>
        <v/>
      </c>
    </row>
    <row r="934" spans="1:5">
      <c r="A934" s="296" t="s">
        <v>1624</v>
      </c>
      <c r="C934" t="b">
        <f t="shared" si="14"/>
        <v>0</v>
      </c>
      <c r="D934" t="b">
        <v>0</v>
      </c>
      <c r="E934" t="str">
        <f ca="1">IF(ISNUMBER(_xludf.SEARCH("SANN",D934)),D934,"")</f>
        <v/>
      </c>
    </row>
    <row r="935" spans="1:5">
      <c r="A935" s="296" t="s">
        <v>1461</v>
      </c>
      <c r="C935" t="b">
        <f t="shared" si="14"/>
        <v>0</v>
      </c>
      <c r="D935" t="b">
        <v>0</v>
      </c>
      <c r="E935" t="str">
        <f ca="1">IF(ISNUMBER(_xludf.SEARCH("SANN",D935)),D935,"")</f>
        <v/>
      </c>
    </row>
    <row r="936" spans="1:5">
      <c r="A936" s="296" t="s">
        <v>1428</v>
      </c>
      <c r="C936" t="b">
        <f t="shared" si="14"/>
        <v>0</v>
      </c>
      <c r="D936" t="b">
        <v>0</v>
      </c>
      <c r="E936" t="str">
        <f ca="1">IF(ISNUMBER(_xludf.SEARCH("SANN",D936)),D936,"")</f>
        <v/>
      </c>
    </row>
    <row r="937" spans="1:5">
      <c r="A937" s="296" t="s">
        <v>1512</v>
      </c>
      <c r="C937" t="b">
        <f t="shared" si="14"/>
        <v>0</v>
      </c>
      <c r="D937" t="b">
        <v>0</v>
      </c>
      <c r="E937" t="str">
        <f ca="1">IF(ISNUMBER(_xludf.SEARCH("SANN",D937)),D937,"")</f>
        <v/>
      </c>
    </row>
    <row r="938" spans="1:5">
      <c r="A938" s="296" t="s">
        <v>1510</v>
      </c>
      <c r="C938" t="b">
        <f t="shared" si="14"/>
        <v>1</v>
      </c>
      <c r="D938" s="205" t="b">
        <v>1</v>
      </c>
      <c r="E938" t="str">
        <f ca="1">IF(ISNUMBER(_xludf.SEARCH("SANN",D938)),D938,"")</f>
        <v/>
      </c>
    </row>
    <row r="939" spans="1:5">
      <c r="A939" s="296" t="s">
        <v>1537</v>
      </c>
      <c r="C939" t="b">
        <f t="shared" si="14"/>
        <v>0</v>
      </c>
      <c r="D939" t="b">
        <v>0</v>
      </c>
      <c r="E939" t="str">
        <f ca="1">IF(ISNUMBER(_xludf.SEARCH("SANN",D939)),D939,"")</f>
        <v/>
      </c>
    </row>
    <row r="940" spans="1:5">
      <c r="A940" s="296" t="s">
        <v>1561</v>
      </c>
      <c r="C940" t="b">
        <f t="shared" si="14"/>
        <v>0</v>
      </c>
      <c r="D940" t="b">
        <v>0</v>
      </c>
      <c r="E940" t="str">
        <f ca="1">IF(ISNUMBER(_xludf.SEARCH("SANN",D940)),D940,"")</f>
        <v/>
      </c>
    </row>
    <row r="941" spans="1:5">
      <c r="A941" s="296" t="s">
        <v>1417</v>
      </c>
      <c r="C941" t="b">
        <f t="shared" si="14"/>
        <v>0</v>
      </c>
      <c r="D941" t="b">
        <v>0</v>
      </c>
      <c r="E941" t="str">
        <f ca="1">IF(ISNUMBER(_xludf.SEARCH("SANN",D941)),D941,"")</f>
        <v/>
      </c>
    </row>
    <row r="942" spans="1:5">
      <c r="A942" s="296" t="s">
        <v>1509</v>
      </c>
      <c r="C942" t="b">
        <f t="shared" si="14"/>
        <v>0</v>
      </c>
      <c r="D942" t="b">
        <v>0</v>
      </c>
      <c r="E942" t="str">
        <f ca="1">IF(ISNUMBER(_xludf.SEARCH("SANN",D942)),D942,"")</f>
        <v/>
      </c>
    </row>
    <row r="943" spans="1:5">
      <c r="A943" s="296" t="s">
        <v>1485</v>
      </c>
      <c r="C943" t="b">
        <f t="shared" si="14"/>
        <v>0</v>
      </c>
      <c r="D943" t="b">
        <v>0</v>
      </c>
      <c r="E943" t="str">
        <f ca="1">IF(ISNUMBER(_xludf.SEARCH("SANN",D943)),D943,"")</f>
        <v/>
      </c>
    </row>
    <row r="944" spans="1:5">
      <c r="A944" s="296" t="s">
        <v>1663</v>
      </c>
      <c r="C944" t="b">
        <f t="shared" si="14"/>
        <v>0</v>
      </c>
      <c r="D944" t="b">
        <v>0</v>
      </c>
      <c r="E944" t="str">
        <f ca="1">IF(ISNUMBER(_xludf.SEARCH("SANN",D944)),D944,"")</f>
        <v/>
      </c>
    </row>
    <row r="945" spans="1:5">
      <c r="A945" s="296" t="s">
        <v>1496</v>
      </c>
      <c r="C945" t="b">
        <f t="shared" si="14"/>
        <v>0</v>
      </c>
      <c r="D945" t="b">
        <v>0</v>
      </c>
      <c r="E945" t="str">
        <f ca="1">IF(ISNUMBER(_xludf.SEARCH("SANN",D945)),D945,"")</f>
        <v/>
      </c>
    </row>
    <row r="946" spans="1:5">
      <c r="A946" s="296" t="s">
        <v>1436</v>
      </c>
      <c r="C946" t="b">
        <f t="shared" si="14"/>
        <v>0</v>
      </c>
      <c r="D946" t="b">
        <v>0</v>
      </c>
      <c r="E946" t="str">
        <f ca="1">IF(ISNUMBER(_xludf.SEARCH("SANN",D946)),D946,"")</f>
        <v/>
      </c>
    </row>
    <row r="947" spans="1:5">
      <c r="A947" s="296" t="s">
        <v>1768</v>
      </c>
      <c r="C947" t="b">
        <f t="shared" si="14"/>
        <v>0</v>
      </c>
      <c r="D947" t="b">
        <v>0</v>
      </c>
      <c r="E947" t="str">
        <f ca="1">IF(ISNUMBER(_xludf.SEARCH("SANN",D947)),D947,"")</f>
        <v/>
      </c>
    </row>
    <row r="948" spans="1:5">
      <c r="A948" s="296" t="s">
        <v>1600</v>
      </c>
      <c r="C948" t="b">
        <f t="shared" si="14"/>
        <v>0</v>
      </c>
      <c r="D948" t="b">
        <v>0</v>
      </c>
      <c r="E948" t="str">
        <f ca="1">IF(ISNUMBER(_xludf.SEARCH("SANN",D948)),D948,"")</f>
        <v/>
      </c>
    </row>
    <row r="949" spans="1:5">
      <c r="A949" s="296" t="s">
        <v>1781</v>
      </c>
      <c r="C949" t="b">
        <f t="shared" si="14"/>
        <v>0</v>
      </c>
      <c r="D949" t="b">
        <v>0</v>
      </c>
      <c r="E949" t="str">
        <f ca="1">IF(ISNUMBER(_xludf.SEARCH("SANN",D949)),D949,"")</f>
        <v/>
      </c>
    </row>
    <row r="950" spans="1:5">
      <c r="A950" s="296" t="s">
        <v>1602</v>
      </c>
      <c r="C950" t="b">
        <f t="shared" si="14"/>
        <v>0</v>
      </c>
      <c r="D950" t="b">
        <v>0</v>
      </c>
      <c r="E950" t="str">
        <f ca="1">IF(ISNUMBER(_xludf.SEARCH("SANN",D950)),D950,"")</f>
        <v/>
      </c>
    </row>
    <row r="951" spans="1:5">
      <c r="A951" s="296" t="s">
        <v>1692</v>
      </c>
      <c r="C951" t="b">
        <f t="shared" si="14"/>
        <v>0</v>
      </c>
      <c r="D951" t="b">
        <v>0</v>
      </c>
      <c r="E951" t="str">
        <f ca="1">IF(ISNUMBER(_xludf.SEARCH("SANN",D951)),D951,"")</f>
        <v/>
      </c>
    </row>
    <row r="952" spans="1:5">
      <c r="A952" s="296" t="s">
        <v>1539</v>
      </c>
      <c r="C952" t="b">
        <f t="shared" si="14"/>
        <v>0</v>
      </c>
      <c r="D952" t="b">
        <v>0</v>
      </c>
      <c r="E952" t="str">
        <f ca="1">IF(ISNUMBER(_xludf.SEARCH("SANN",D952)),D952,"")</f>
        <v/>
      </c>
    </row>
    <row r="953" spans="1:5">
      <c r="A953" s="296" t="s">
        <v>1667</v>
      </c>
      <c r="C953" t="b">
        <f t="shared" si="14"/>
        <v>0</v>
      </c>
      <c r="D953" t="b">
        <v>0</v>
      </c>
      <c r="E953" t="str">
        <f ca="1">IF(ISNUMBER(_xludf.SEARCH("SANN",D953)),D953,"")</f>
        <v/>
      </c>
    </row>
    <row r="954" spans="1:5">
      <c r="A954" s="296" t="s">
        <v>1501</v>
      </c>
      <c r="C954" t="b">
        <f t="shared" si="14"/>
        <v>0</v>
      </c>
      <c r="D954" t="b">
        <v>0</v>
      </c>
      <c r="E954" t="str">
        <f ca="1">IF(ISNUMBER(_xludf.SEARCH("SANN",D954)),D954,"")</f>
        <v/>
      </c>
    </row>
    <row r="955" spans="1:5">
      <c r="A955" s="296" t="s">
        <v>1445</v>
      </c>
      <c r="C955" t="b">
        <f t="shared" si="14"/>
        <v>0</v>
      </c>
      <c r="D955" t="b">
        <v>0</v>
      </c>
      <c r="E955" t="str">
        <f ca="1">IF(ISNUMBER(_xludf.SEARCH("SANN",D955)),D955,"")</f>
        <v/>
      </c>
    </row>
    <row r="956" spans="1:5">
      <c r="A956" s="296" t="s">
        <v>1642</v>
      </c>
      <c r="C956" t="b">
        <f t="shared" si="14"/>
        <v>0</v>
      </c>
      <c r="D956" t="b">
        <v>0</v>
      </c>
      <c r="E956" t="str">
        <f ca="1">IF(ISNUMBER(_xludf.SEARCH("SANN",D956)),D956,"")</f>
        <v/>
      </c>
    </row>
    <row r="957" spans="1:5">
      <c r="A957" s="296" t="s">
        <v>1634</v>
      </c>
      <c r="C957" t="b">
        <f t="shared" si="14"/>
        <v>0</v>
      </c>
      <c r="D957" t="b">
        <v>0</v>
      </c>
      <c r="E957" t="str">
        <f ca="1">IF(ISNUMBER(_xludf.SEARCH("SANN",D957)),D957,"")</f>
        <v/>
      </c>
    </row>
    <row r="958" spans="1:5">
      <c r="A958" s="296" t="s">
        <v>1456</v>
      </c>
      <c r="C958" t="b">
        <f t="shared" si="14"/>
        <v>0</v>
      </c>
      <c r="D958" t="b">
        <v>0</v>
      </c>
      <c r="E958" t="str">
        <f ca="1">IF(ISNUMBER(_xludf.SEARCH("SANN",D958)),D958,"")</f>
        <v/>
      </c>
    </row>
    <row r="959" spans="1:5">
      <c r="A959" s="296" t="s">
        <v>1590</v>
      </c>
      <c r="C959" t="b">
        <f t="shared" si="14"/>
        <v>0</v>
      </c>
      <c r="D959" t="b">
        <v>0</v>
      </c>
      <c r="E959" t="str">
        <f ca="1">IF(ISNUMBER(_xludf.SEARCH("SANN",D959)),D959,"")</f>
        <v/>
      </c>
    </row>
    <row r="960" spans="1:5">
      <c r="A960" s="296" t="s">
        <v>1833</v>
      </c>
      <c r="C960" t="b">
        <f t="shared" si="14"/>
        <v>0</v>
      </c>
      <c r="D960" t="b">
        <v>0</v>
      </c>
      <c r="E960" t="str">
        <f ca="1">IF(ISNUMBER(_xludf.SEARCH("SANN",D960)),D960,"")</f>
        <v/>
      </c>
    </row>
    <row r="961" spans="1:5">
      <c r="A961" s="296" t="s">
        <v>1443</v>
      </c>
      <c r="C961" t="b">
        <f t="shared" si="14"/>
        <v>0</v>
      </c>
      <c r="D961" t="b">
        <v>0</v>
      </c>
      <c r="E961" t="str">
        <f ca="1">IF(ISNUMBER(_xludf.SEARCH("SANN",D961)),D961,"")</f>
        <v/>
      </c>
    </row>
    <row r="962" spans="1:5">
      <c r="A962" s="296" t="s">
        <v>1508</v>
      </c>
      <c r="C962" t="b">
        <f t="shared" si="14"/>
        <v>0</v>
      </c>
      <c r="D962" t="b">
        <v>0</v>
      </c>
      <c r="E962" t="str">
        <f ca="1">IF(ISNUMBER(_xludf.SEARCH("SANN",D962)),D962,"")</f>
        <v/>
      </c>
    </row>
    <row r="963" spans="1:5">
      <c r="A963" s="296" t="s">
        <v>1514</v>
      </c>
      <c r="C963" t="b">
        <f t="shared" ref="C963:C1026" si="15">COUNTIF($A$2:$A$1800, A963)&gt;1</f>
        <v>0</v>
      </c>
      <c r="D963" t="b">
        <v>0</v>
      </c>
      <c r="E963" t="str">
        <f ca="1">IF(ISNUMBER(_xludf.SEARCH("SANN",D963)),D963,"")</f>
        <v/>
      </c>
    </row>
    <row r="964" spans="1:5">
      <c r="A964" s="296" t="s">
        <v>1556</v>
      </c>
      <c r="C964" t="b">
        <f t="shared" si="15"/>
        <v>0</v>
      </c>
      <c r="D964" t="b">
        <v>0</v>
      </c>
      <c r="E964" t="str">
        <f ca="1">IF(ISNUMBER(_xludf.SEARCH("SANN",D964)),D964,"")</f>
        <v/>
      </c>
    </row>
    <row r="965" spans="1:5">
      <c r="A965" s="296" t="s">
        <v>1759</v>
      </c>
      <c r="C965" t="b">
        <f t="shared" si="15"/>
        <v>0</v>
      </c>
      <c r="D965" t="b">
        <v>0</v>
      </c>
      <c r="E965" t="str">
        <f ca="1">IF(ISNUMBER(_xludf.SEARCH("SANN",D965)),D965,"")</f>
        <v/>
      </c>
    </row>
    <row r="966" spans="1:5">
      <c r="A966" s="296" t="s">
        <v>1742</v>
      </c>
      <c r="C966" t="b">
        <f t="shared" si="15"/>
        <v>0</v>
      </c>
      <c r="D966" t="b">
        <v>0</v>
      </c>
      <c r="E966" t="str">
        <f ca="1">IF(ISNUMBER(_xludf.SEARCH("SANN",D966)),D966,"")</f>
        <v/>
      </c>
    </row>
    <row r="967" spans="1:5">
      <c r="A967" s="296" t="s">
        <v>1327</v>
      </c>
      <c r="C967" t="b">
        <f t="shared" si="15"/>
        <v>0</v>
      </c>
      <c r="D967" t="b">
        <v>0</v>
      </c>
      <c r="E967" t="str">
        <f ca="1">IF(ISNUMBER(_xludf.SEARCH("SANN",D967)),D967,"")</f>
        <v/>
      </c>
    </row>
    <row r="968" spans="1:5">
      <c r="A968" s="296" t="s">
        <v>1422</v>
      </c>
      <c r="C968" t="b">
        <f t="shared" si="15"/>
        <v>0</v>
      </c>
      <c r="D968" t="b">
        <v>0</v>
      </c>
      <c r="E968" t="str">
        <f ca="1">IF(ISNUMBER(_xludf.SEARCH("SANN",D968)),D968,"")</f>
        <v/>
      </c>
    </row>
    <row r="969" spans="1:5">
      <c r="A969" s="296" t="s">
        <v>1481</v>
      </c>
      <c r="C969" t="b">
        <f t="shared" si="15"/>
        <v>0</v>
      </c>
      <c r="D969" t="b">
        <v>0</v>
      </c>
      <c r="E969" t="str">
        <f ca="1">IF(ISNUMBER(_xludf.SEARCH("SANN",D969)),D969,"")</f>
        <v/>
      </c>
    </row>
    <row r="970" spans="1:5">
      <c r="A970" s="296" t="s">
        <v>1711</v>
      </c>
      <c r="C970" t="b">
        <f t="shared" si="15"/>
        <v>0</v>
      </c>
      <c r="D970" t="b">
        <v>0</v>
      </c>
      <c r="E970" t="str">
        <f ca="1">IF(ISNUMBER(_xludf.SEARCH("SANN",D970)),D970,"")</f>
        <v/>
      </c>
    </row>
    <row r="971" spans="1:5">
      <c r="A971" s="296" t="s">
        <v>1458</v>
      </c>
      <c r="C971" t="b">
        <f t="shared" si="15"/>
        <v>0</v>
      </c>
      <c r="D971" t="b">
        <v>0</v>
      </c>
      <c r="E971" t="str">
        <f ca="1">IF(ISNUMBER(_xludf.SEARCH("SANN",D971)),D971,"")</f>
        <v/>
      </c>
    </row>
    <row r="972" spans="1:5">
      <c r="A972" s="296" t="s">
        <v>1578</v>
      </c>
      <c r="C972" t="b">
        <f t="shared" si="15"/>
        <v>0</v>
      </c>
      <c r="D972" t="b">
        <v>0</v>
      </c>
      <c r="E972" t="str">
        <f ca="1">IF(ISNUMBER(_xludf.SEARCH("SANN",D972)),D972,"")</f>
        <v/>
      </c>
    </row>
    <row r="973" spans="1:5">
      <c r="A973" s="296" t="s">
        <v>1521</v>
      </c>
      <c r="C973" t="b">
        <f t="shared" si="15"/>
        <v>0</v>
      </c>
      <c r="D973" t="b">
        <v>0</v>
      </c>
      <c r="E973" t="str">
        <f ca="1">IF(ISNUMBER(_xludf.SEARCH("SANN",D973)),D973,"")</f>
        <v/>
      </c>
    </row>
    <row r="974" spans="1:5">
      <c r="A974" s="296" t="s">
        <v>1414</v>
      </c>
      <c r="C974" t="b">
        <f t="shared" si="15"/>
        <v>0</v>
      </c>
      <c r="D974" t="b">
        <v>0</v>
      </c>
      <c r="E974" t="str">
        <f ca="1">IF(ISNUMBER(_xludf.SEARCH("SANN",D974)),D974,"")</f>
        <v/>
      </c>
    </row>
    <row r="975" spans="1:5">
      <c r="A975" s="296" t="s">
        <v>1516</v>
      </c>
      <c r="C975" t="b">
        <f t="shared" si="15"/>
        <v>0</v>
      </c>
      <c r="D975" t="b">
        <v>0</v>
      </c>
      <c r="E975" t="str">
        <f ca="1">IF(ISNUMBER(_xludf.SEARCH("SANN",D975)),D975,"")</f>
        <v/>
      </c>
    </row>
    <row r="976" spans="1:5">
      <c r="A976" s="296" t="s">
        <v>1409</v>
      </c>
      <c r="C976" t="b">
        <f t="shared" si="15"/>
        <v>0</v>
      </c>
      <c r="D976" t="b">
        <v>0</v>
      </c>
      <c r="E976" t="str">
        <f ca="1">IF(ISNUMBER(_xludf.SEARCH("SANN",D976)),D976,"")</f>
        <v/>
      </c>
    </row>
    <row r="977" spans="1:5">
      <c r="A977" s="296" t="s">
        <v>1571</v>
      </c>
      <c r="C977" t="b">
        <f t="shared" si="15"/>
        <v>0</v>
      </c>
      <c r="D977" t="b">
        <v>0</v>
      </c>
      <c r="E977" t="str">
        <f ca="1">IF(ISNUMBER(_xludf.SEARCH("SANN",D977)),D977,"")</f>
        <v/>
      </c>
    </row>
    <row r="978" spans="1:5">
      <c r="A978" s="296" t="s">
        <v>1309</v>
      </c>
      <c r="C978" t="b">
        <f t="shared" si="15"/>
        <v>0</v>
      </c>
      <c r="D978" t="b">
        <v>0</v>
      </c>
      <c r="E978" t="str">
        <f ca="1">IF(ISNUMBER(_xludf.SEARCH("SANN",D978)),D978,"")</f>
        <v/>
      </c>
    </row>
    <row r="979" spans="1:5">
      <c r="A979" s="296" t="s">
        <v>1440</v>
      </c>
      <c r="C979" t="b">
        <f t="shared" si="15"/>
        <v>0</v>
      </c>
      <c r="D979" t="b">
        <v>0</v>
      </c>
      <c r="E979" t="str">
        <f ca="1">IF(ISNUMBER(_xludf.SEARCH("SANN",D979)),D979,"")</f>
        <v/>
      </c>
    </row>
    <row r="980" spans="1:5">
      <c r="A980" s="296" t="s">
        <v>1285</v>
      </c>
      <c r="C980" t="b">
        <f t="shared" si="15"/>
        <v>0</v>
      </c>
      <c r="D980" t="b">
        <v>0</v>
      </c>
      <c r="E980" t="str">
        <f ca="1">IF(ISNUMBER(_xludf.SEARCH("SANN",D980)),D980,"")</f>
        <v/>
      </c>
    </row>
    <row r="981" spans="1:5">
      <c r="A981" s="296" t="s">
        <v>1322</v>
      </c>
      <c r="C981" t="b">
        <f t="shared" si="15"/>
        <v>0</v>
      </c>
      <c r="D981" t="b">
        <v>0</v>
      </c>
      <c r="E981" t="str">
        <f ca="1">IF(ISNUMBER(_xludf.SEARCH("SANN",D981)),D981,"")</f>
        <v/>
      </c>
    </row>
    <row r="982" spans="1:5">
      <c r="A982" s="296" t="s">
        <v>1242</v>
      </c>
      <c r="C982" t="b">
        <f t="shared" si="15"/>
        <v>0</v>
      </c>
      <c r="D982" t="b">
        <v>0</v>
      </c>
      <c r="E982" t="str">
        <f ca="1">IF(ISNUMBER(_xludf.SEARCH("SANN",D982)),D982,"")</f>
        <v/>
      </c>
    </row>
    <row r="983" spans="1:5">
      <c r="A983" s="296" t="s">
        <v>1158</v>
      </c>
      <c r="C983" t="b">
        <f t="shared" si="15"/>
        <v>0</v>
      </c>
      <c r="D983" t="b">
        <v>0</v>
      </c>
      <c r="E983" t="str">
        <f ca="1">IF(ISNUMBER(_xludf.SEARCH("SANN",D983)),D983,"")</f>
        <v/>
      </c>
    </row>
    <row r="984" spans="1:5">
      <c r="A984" s="296" t="s">
        <v>1181</v>
      </c>
      <c r="C984" t="b">
        <f t="shared" si="15"/>
        <v>0</v>
      </c>
      <c r="D984" t="b">
        <v>0</v>
      </c>
      <c r="E984" t="str">
        <f ca="1">IF(ISNUMBER(_xludf.SEARCH("SANN",D984)),D984,"")</f>
        <v/>
      </c>
    </row>
    <row r="985" spans="1:5">
      <c r="A985" s="296" t="s">
        <v>1169</v>
      </c>
      <c r="C985" t="b">
        <f t="shared" si="15"/>
        <v>0</v>
      </c>
      <c r="D985" t="b">
        <v>0</v>
      </c>
      <c r="E985" t="str">
        <f ca="1">IF(ISNUMBER(_xludf.SEARCH("SANN",D985)),D985,"")</f>
        <v/>
      </c>
    </row>
    <row r="986" spans="1:5">
      <c r="A986" s="296" t="s">
        <v>1321</v>
      </c>
      <c r="C986" t="b">
        <f t="shared" si="15"/>
        <v>0</v>
      </c>
      <c r="D986" t="b">
        <v>0</v>
      </c>
      <c r="E986" t="str">
        <f ca="1">IF(ISNUMBER(_xludf.SEARCH("SANN",D986)),D986,"")</f>
        <v/>
      </c>
    </row>
    <row r="987" spans="1:5">
      <c r="A987" s="296" t="s">
        <v>1213</v>
      </c>
      <c r="C987" t="b">
        <f t="shared" si="15"/>
        <v>0</v>
      </c>
      <c r="D987" t="b">
        <v>0</v>
      </c>
      <c r="E987" t="str">
        <f ca="1">IF(ISNUMBER(_xludf.SEARCH("SANN",D987)),D987,"")</f>
        <v/>
      </c>
    </row>
    <row r="988" spans="1:5">
      <c r="A988" s="296" t="s">
        <v>1362</v>
      </c>
      <c r="C988" t="b">
        <f t="shared" si="15"/>
        <v>0</v>
      </c>
      <c r="D988" t="b">
        <v>0</v>
      </c>
      <c r="E988" t="str">
        <f ca="1">IF(ISNUMBER(_xludf.SEARCH("SANN",D988)),D988,"")</f>
        <v/>
      </c>
    </row>
    <row r="989" spans="1:5">
      <c r="A989" s="296" t="s">
        <v>1167</v>
      </c>
      <c r="C989" t="b">
        <f t="shared" si="15"/>
        <v>0</v>
      </c>
      <c r="D989" t="b">
        <v>0</v>
      </c>
      <c r="E989" t="str">
        <f ca="1">IF(ISNUMBER(_xludf.SEARCH("SANN",D989)),D989,"")</f>
        <v/>
      </c>
    </row>
    <row r="990" spans="1:5">
      <c r="A990" s="296" t="s">
        <v>1346</v>
      </c>
      <c r="C990" t="b">
        <f t="shared" si="15"/>
        <v>0</v>
      </c>
      <c r="D990" t="b">
        <v>0</v>
      </c>
      <c r="E990" t="str">
        <f ca="1">IF(ISNUMBER(_xludf.SEARCH("SANN",D990)),D990,"")</f>
        <v/>
      </c>
    </row>
    <row r="991" spans="1:5">
      <c r="A991" s="296" t="s">
        <v>1308</v>
      </c>
      <c r="C991" t="b">
        <f t="shared" si="15"/>
        <v>0</v>
      </c>
      <c r="D991" t="b">
        <v>0</v>
      </c>
      <c r="E991" t="str">
        <f ca="1">IF(ISNUMBER(_xludf.SEARCH("SANN",D991)),D991,"")</f>
        <v/>
      </c>
    </row>
    <row r="992" spans="1:5">
      <c r="A992" s="296" t="s">
        <v>1219</v>
      </c>
      <c r="C992" t="b">
        <f t="shared" si="15"/>
        <v>0</v>
      </c>
      <c r="D992" t="b">
        <v>0</v>
      </c>
      <c r="E992" t="str">
        <f ca="1">IF(ISNUMBER(_xludf.SEARCH("SANN",D992)),D992,"")</f>
        <v/>
      </c>
    </row>
    <row r="993" spans="1:5">
      <c r="A993" s="296" t="s">
        <v>1151</v>
      </c>
      <c r="C993" t="b">
        <f t="shared" si="15"/>
        <v>0</v>
      </c>
      <c r="D993" t="b">
        <v>0</v>
      </c>
      <c r="E993" t="str">
        <f ca="1">IF(ISNUMBER(_xludf.SEARCH("SANN",D993)),D993,"")</f>
        <v/>
      </c>
    </row>
    <row r="994" spans="1:5">
      <c r="A994" s="296" t="s">
        <v>1326</v>
      </c>
      <c r="C994" t="b">
        <f t="shared" si="15"/>
        <v>0</v>
      </c>
      <c r="D994" t="b">
        <v>0</v>
      </c>
      <c r="E994" t="str">
        <f ca="1">IF(ISNUMBER(_xludf.SEARCH("SANN",D994)),D994,"")</f>
        <v/>
      </c>
    </row>
    <row r="995" spans="1:5">
      <c r="A995" s="296" t="s">
        <v>1247</v>
      </c>
      <c r="C995" t="b">
        <f t="shared" si="15"/>
        <v>0</v>
      </c>
      <c r="D995" t="b">
        <v>0</v>
      </c>
      <c r="E995" t="str">
        <f ca="1">IF(ISNUMBER(_xludf.SEARCH("SANN",D995)),D995,"")</f>
        <v/>
      </c>
    </row>
    <row r="996" spans="1:5">
      <c r="A996" s="296" t="s">
        <v>1357</v>
      </c>
      <c r="C996" t="b">
        <f t="shared" si="15"/>
        <v>0</v>
      </c>
      <c r="D996" t="b">
        <v>0</v>
      </c>
      <c r="E996" t="str">
        <f ca="1">IF(ISNUMBER(_xludf.SEARCH("SANN",D996)),D996,"")</f>
        <v/>
      </c>
    </row>
    <row r="997" spans="1:5">
      <c r="A997" s="296" t="s">
        <v>1153</v>
      </c>
      <c r="C997" t="b">
        <f t="shared" si="15"/>
        <v>0</v>
      </c>
      <c r="D997" t="b">
        <v>0</v>
      </c>
      <c r="E997" t="str">
        <f ca="1">IF(ISNUMBER(_xludf.SEARCH("SANN",D997)),D997,"")</f>
        <v/>
      </c>
    </row>
    <row r="998" spans="1:5">
      <c r="A998" s="296" t="s">
        <v>1261</v>
      </c>
      <c r="C998" t="b">
        <f t="shared" si="15"/>
        <v>0</v>
      </c>
      <c r="D998" t="b">
        <v>0</v>
      </c>
      <c r="E998" t="str">
        <f ca="1">IF(ISNUMBER(_xludf.SEARCH("SANN",D998)),D998,"")</f>
        <v/>
      </c>
    </row>
    <row r="999" spans="1:5">
      <c r="A999" s="296" t="s">
        <v>1369</v>
      </c>
      <c r="C999" t="b">
        <f t="shared" si="15"/>
        <v>0</v>
      </c>
      <c r="D999" t="b">
        <v>0</v>
      </c>
      <c r="E999" t="str">
        <f ca="1">IF(ISNUMBER(_xludf.SEARCH("SANN",D999)),D999,"")</f>
        <v/>
      </c>
    </row>
    <row r="1000" spans="1:5">
      <c r="A1000" s="296" t="s">
        <v>1393</v>
      </c>
      <c r="C1000" t="b">
        <f t="shared" si="15"/>
        <v>0</v>
      </c>
      <c r="D1000" t="b">
        <v>0</v>
      </c>
      <c r="E1000" t="str">
        <f ca="1">IF(ISNUMBER(_xludf.SEARCH("SANN",D1000)),D1000,"")</f>
        <v/>
      </c>
    </row>
    <row r="1001" spans="1:5">
      <c r="A1001" s="296" t="s">
        <v>1292</v>
      </c>
      <c r="C1001" t="b">
        <f t="shared" si="15"/>
        <v>0</v>
      </c>
      <c r="D1001" t="b">
        <v>0</v>
      </c>
      <c r="E1001" t="str">
        <f ca="1">IF(ISNUMBER(_xludf.SEARCH("SANN",D1001)),D1001,"")</f>
        <v/>
      </c>
    </row>
    <row r="1002" spans="1:5">
      <c r="A1002" s="296" t="s">
        <v>1384</v>
      </c>
      <c r="C1002" t="b">
        <f t="shared" si="15"/>
        <v>0</v>
      </c>
      <c r="D1002" t="b">
        <v>0</v>
      </c>
      <c r="E1002" t="str">
        <f ca="1">IF(ISNUMBER(_xludf.SEARCH("SANN",D1002)),D1002,"")</f>
        <v/>
      </c>
    </row>
    <row r="1003" spans="1:5">
      <c r="A1003" s="296" t="s">
        <v>1190</v>
      </c>
      <c r="C1003" t="b">
        <f t="shared" si="15"/>
        <v>0</v>
      </c>
      <c r="D1003" t="b">
        <v>0</v>
      </c>
      <c r="E1003" t="str">
        <f ca="1">IF(ISNUMBER(_xludf.SEARCH("SANN",D1003)),D1003,"")</f>
        <v/>
      </c>
    </row>
    <row r="1004" spans="1:5">
      <c r="A1004" s="296" t="s">
        <v>1356</v>
      </c>
      <c r="C1004" t="b">
        <f t="shared" si="15"/>
        <v>0</v>
      </c>
      <c r="D1004" t="b">
        <v>0</v>
      </c>
      <c r="E1004" t="str">
        <f ca="1">IF(ISNUMBER(_xludf.SEARCH("SANN",D1004)),D1004,"")</f>
        <v/>
      </c>
    </row>
    <row r="1005" spans="1:5">
      <c r="A1005" s="296" t="s">
        <v>1183</v>
      </c>
      <c r="C1005" t="b">
        <f t="shared" si="15"/>
        <v>0</v>
      </c>
      <c r="D1005" t="b">
        <v>0</v>
      </c>
      <c r="E1005" t="str">
        <f ca="1">IF(ISNUMBER(_xludf.SEARCH("SANN",D1005)),D1005,"")</f>
        <v/>
      </c>
    </row>
    <row r="1006" spans="1:5">
      <c r="A1006" s="296" t="s">
        <v>1257</v>
      </c>
      <c r="C1006" t="b">
        <f t="shared" si="15"/>
        <v>0</v>
      </c>
      <c r="D1006" t="b">
        <v>0</v>
      </c>
      <c r="E1006" t="str">
        <f ca="1">IF(ISNUMBER(_xludf.SEARCH("SANN",D1006)),D1006,"")</f>
        <v/>
      </c>
    </row>
    <row r="1007" spans="1:5">
      <c r="A1007" s="296" t="s">
        <v>1301</v>
      </c>
      <c r="C1007" t="b">
        <f t="shared" si="15"/>
        <v>0</v>
      </c>
      <c r="D1007" t="b">
        <v>0</v>
      </c>
      <c r="E1007" t="str">
        <f ca="1">IF(ISNUMBER(_xludf.SEARCH("SANN",D1007)),D1007,"")</f>
        <v/>
      </c>
    </row>
    <row r="1008" spans="1:5">
      <c r="A1008" s="296" t="s">
        <v>1152</v>
      </c>
      <c r="C1008" t="b">
        <f t="shared" si="15"/>
        <v>0</v>
      </c>
      <c r="D1008" t="b">
        <v>0</v>
      </c>
      <c r="E1008" t="str">
        <f ca="1">IF(ISNUMBER(_xludf.SEARCH("SANN",D1008)),D1008,"")</f>
        <v/>
      </c>
    </row>
    <row r="1009" spans="1:5">
      <c r="A1009" s="296" t="s">
        <v>1216</v>
      </c>
      <c r="C1009" t="b">
        <f t="shared" si="15"/>
        <v>0</v>
      </c>
      <c r="D1009" t="b">
        <v>0</v>
      </c>
      <c r="E1009" t="str">
        <f ca="1">IF(ISNUMBER(_xludf.SEARCH("SANN",D1009)),D1009,"")</f>
        <v/>
      </c>
    </row>
    <row r="1010" spans="1:5">
      <c r="A1010" s="296" t="s">
        <v>1231</v>
      </c>
      <c r="C1010" t="b">
        <f t="shared" si="15"/>
        <v>0</v>
      </c>
      <c r="D1010" t="b">
        <v>0</v>
      </c>
      <c r="E1010" t="str">
        <f ca="1">IF(ISNUMBER(_xludf.SEARCH("SANN",D1010)),D1010,"")</f>
        <v/>
      </c>
    </row>
    <row r="1011" spans="1:5">
      <c r="A1011" s="296" t="s">
        <v>1220</v>
      </c>
      <c r="C1011" t="b">
        <f t="shared" si="15"/>
        <v>0</v>
      </c>
      <c r="D1011" t="b">
        <v>0</v>
      </c>
      <c r="E1011" t="str">
        <f ca="1">IF(ISNUMBER(_xludf.SEARCH("SANN",D1011)),D1011,"")</f>
        <v/>
      </c>
    </row>
    <row r="1012" spans="1:5">
      <c r="A1012" s="296" t="s">
        <v>1304</v>
      </c>
      <c r="C1012" t="b">
        <f t="shared" si="15"/>
        <v>0</v>
      </c>
      <c r="D1012" t="b">
        <v>0</v>
      </c>
      <c r="E1012" t="str">
        <f ca="1">IF(ISNUMBER(_xludf.SEARCH("SANN",D1012)),D1012,"")</f>
        <v/>
      </c>
    </row>
    <row r="1013" spans="1:5">
      <c r="A1013" s="296" t="s">
        <v>1325</v>
      </c>
      <c r="C1013" t="b">
        <f t="shared" si="15"/>
        <v>0</v>
      </c>
      <c r="D1013" t="b">
        <v>0</v>
      </c>
      <c r="E1013" t="str">
        <f ca="1">IF(ISNUMBER(_xludf.SEARCH("SANN",D1013)),D1013,"")</f>
        <v/>
      </c>
    </row>
    <row r="1014" spans="1:5">
      <c r="A1014" s="296" t="s">
        <v>1204</v>
      </c>
      <c r="C1014" t="b">
        <f t="shared" si="15"/>
        <v>0</v>
      </c>
      <c r="D1014" t="b">
        <v>0</v>
      </c>
      <c r="E1014" t="str">
        <f ca="1">IF(ISNUMBER(_xludf.SEARCH("SANN",D1014)),D1014,"")</f>
        <v/>
      </c>
    </row>
    <row r="1015" spans="1:5">
      <c r="A1015" s="296" t="s">
        <v>1294</v>
      </c>
      <c r="C1015" t="b">
        <f t="shared" si="15"/>
        <v>0</v>
      </c>
      <c r="D1015" t="b">
        <v>0</v>
      </c>
      <c r="E1015" t="str">
        <f ca="1">IF(ISNUMBER(_xludf.SEARCH("SANN",D1015)),D1015,"")</f>
        <v/>
      </c>
    </row>
    <row r="1016" spans="1:5">
      <c r="A1016" s="296" t="s">
        <v>1305</v>
      </c>
      <c r="C1016" t="b">
        <f t="shared" si="15"/>
        <v>0</v>
      </c>
      <c r="D1016" t="b">
        <v>0</v>
      </c>
      <c r="E1016" t="str">
        <f ca="1">IF(ISNUMBER(_xludf.SEARCH("SANN",D1016)),D1016,"")</f>
        <v/>
      </c>
    </row>
    <row r="1017" spans="1:5">
      <c r="A1017" s="296" t="s">
        <v>1218</v>
      </c>
      <c r="C1017" t="b">
        <f t="shared" si="15"/>
        <v>0</v>
      </c>
      <c r="D1017" t="b">
        <v>0</v>
      </c>
      <c r="E1017" t="str">
        <f ca="1">IF(ISNUMBER(_xludf.SEARCH("SANN",D1017)),D1017,"")</f>
        <v/>
      </c>
    </row>
    <row r="1018" spans="1:5">
      <c r="A1018" s="296" t="s">
        <v>1245</v>
      </c>
      <c r="C1018" t="b">
        <f t="shared" si="15"/>
        <v>0</v>
      </c>
      <c r="D1018" t="b">
        <v>0</v>
      </c>
      <c r="E1018" t="str">
        <f ca="1">IF(ISNUMBER(_xludf.SEARCH("SANN",D1018)),D1018,"")</f>
        <v/>
      </c>
    </row>
    <row r="1019" spans="1:5">
      <c r="A1019" s="296" t="s">
        <v>1235</v>
      </c>
      <c r="C1019" t="b">
        <f t="shared" si="15"/>
        <v>0</v>
      </c>
      <c r="D1019" t="b">
        <v>0</v>
      </c>
      <c r="E1019" t="str">
        <f ca="1">IF(ISNUMBER(_xludf.SEARCH("SANN",D1019)),D1019,"")</f>
        <v/>
      </c>
    </row>
    <row r="1020" spans="1:5">
      <c r="A1020" s="296" t="s">
        <v>1252</v>
      </c>
      <c r="C1020" t="b">
        <f t="shared" si="15"/>
        <v>0</v>
      </c>
      <c r="D1020" t="b">
        <v>0</v>
      </c>
      <c r="E1020" t="str">
        <f ca="1">IF(ISNUMBER(_xludf.SEARCH("SANN",D1020)),D1020,"")</f>
        <v/>
      </c>
    </row>
    <row r="1021" spans="1:5">
      <c r="A1021" s="296" t="s">
        <v>1263</v>
      </c>
      <c r="C1021" t="b">
        <f t="shared" si="15"/>
        <v>0</v>
      </c>
      <c r="D1021" t="b">
        <v>0</v>
      </c>
      <c r="E1021" t="str">
        <f ca="1">IF(ISNUMBER(_xludf.SEARCH("SANN",D1021)),D1021,"")</f>
        <v/>
      </c>
    </row>
    <row r="1022" spans="1:5">
      <c r="A1022" s="296" t="s">
        <v>1150</v>
      </c>
      <c r="C1022" t="b">
        <f t="shared" si="15"/>
        <v>0</v>
      </c>
      <c r="D1022" t="b">
        <v>0</v>
      </c>
      <c r="E1022" t="str">
        <f ca="1">IF(ISNUMBER(_xludf.SEARCH("SANN",D1022)),D1022,"")</f>
        <v/>
      </c>
    </row>
    <row r="1023" spans="1:5">
      <c r="A1023" s="296" t="s">
        <v>1233</v>
      </c>
      <c r="C1023" t="b">
        <f t="shared" si="15"/>
        <v>0</v>
      </c>
      <c r="D1023" t="b">
        <v>0</v>
      </c>
      <c r="E1023" t="str">
        <f ca="1">IF(ISNUMBER(_xludf.SEARCH("SANN",D1023)),D1023,"")</f>
        <v/>
      </c>
    </row>
    <row r="1024" spans="1:5">
      <c r="A1024" s="296" t="s">
        <v>1214</v>
      </c>
      <c r="C1024" t="b">
        <f t="shared" si="15"/>
        <v>0</v>
      </c>
      <c r="D1024" t="b">
        <v>0</v>
      </c>
      <c r="E1024" t="str">
        <f ca="1">IF(ISNUMBER(_xludf.SEARCH("SANN",D1024)),D1024,"")</f>
        <v/>
      </c>
    </row>
    <row r="1025" spans="1:5">
      <c r="A1025" s="296" t="s">
        <v>1266</v>
      </c>
      <c r="C1025" t="b">
        <f t="shared" si="15"/>
        <v>0</v>
      </c>
      <c r="D1025" t="b">
        <v>0</v>
      </c>
      <c r="E1025" t="str">
        <f ca="1">IF(ISNUMBER(_xludf.SEARCH("SANN",D1025)),D1025,"")</f>
        <v/>
      </c>
    </row>
    <row r="1026" spans="1:5">
      <c r="A1026" s="296" t="s">
        <v>1148</v>
      </c>
      <c r="C1026" t="b">
        <f t="shared" si="15"/>
        <v>0</v>
      </c>
      <c r="D1026" t="b">
        <v>0</v>
      </c>
      <c r="E1026" t="str">
        <f ca="1">IF(ISNUMBER(_xludf.SEARCH("SANN",D1026)),D1026,"")</f>
        <v/>
      </c>
    </row>
    <row r="1027" spans="1:5">
      <c r="A1027" s="296" t="s">
        <v>1361</v>
      </c>
      <c r="C1027" t="b">
        <f t="shared" ref="C1027:C1090" si="16">COUNTIF($A$2:$A$1800, A1027)&gt;1</f>
        <v>0</v>
      </c>
      <c r="D1027" t="b">
        <v>0</v>
      </c>
      <c r="E1027" t="str">
        <f ca="1">IF(ISNUMBER(_xludf.SEARCH("SANN",D1027)),D1027,"")</f>
        <v/>
      </c>
    </row>
    <row r="1028" spans="1:5">
      <c r="A1028" s="296" t="s">
        <v>1372</v>
      </c>
      <c r="C1028" t="b">
        <f t="shared" si="16"/>
        <v>0</v>
      </c>
      <c r="D1028" t="b">
        <v>0</v>
      </c>
      <c r="E1028" t="str">
        <f ca="1">IF(ISNUMBER(_xludf.SEARCH("SANN",D1028)),D1028,"")</f>
        <v/>
      </c>
    </row>
    <row r="1029" spans="1:5">
      <c r="A1029" s="296" t="s">
        <v>1215</v>
      </c>
      <c r="C1029" t="b">
        <f t="shared" si="16"/>
        <v>0</v>
      </c>
      <c r="D1029" t="b">
        <v>0</v>
      </c>
      <c r="E1029" t="str">
        <f ca="1">IF(ISNUMBER(_xludf.SEARCH("SANN",D1029)),D1029,"")</f>
        <v/>
      </c>
    </row>
    <row r="1030" spans="1:5">
      <c r="A1030" s="296" t="s">
        <v>1317</v>
      </c>
      <c r="C1030" t="b">
        <f t="shared" si="16"/>
        <v>0</v>
      </c>
      <c r="D1030" t="b">
        <v>0</v>
      </c>
      <c r="E1030" t="str">
        <f ca="1">IF(ISNUMBER(_xludf.SEARCH("SANN",D1030)),D1030,"")</f>
        <v/>
      </c>
    </row>
    <row r="1031" spans="1:5">
      <c r="A1031" s="296" t="s">
        <v>1392</v>
      </c>
      <c r="C1031" t="b">
        <f t="shared" si="16"/>
        <v>0</v>
      </c>
      <c r="D1031" t="b">
        <v>0</v>
      </c>
      <c r="E1031" t="str">
        <f ca="1">IF(ISNUMBER(_xludf.SEARCH("SANN",D1031)),D1031,"")</f>
        <v/>
      </c>
    </row>
    <row r="1032" spans="1:5">
      <c r="A1032" s="296" t="s">
        <v>1483</v>
      </c>
      <c r="C1032" t="b">
        <f t="shared" si="16"/>
        <v>0</v>
      </c>
      <c r="D1032" t="b">
        <v>0</v>
      </c>
      <c r="E1032" t="str">
        <f ca="1">IF(ISNUMBER(_xludf.SEARCH("SANN",D1032)),D1032,"")</f>
        <v/>
      </c>
    </row>
    <row r="1033" spans="1:5">
      <c r="A1033" s="296" t="s">
        <v>1197</v>
      </c>
      <c r="C1033" t="b">
        <f t="shared" si="16"/>
        <v>0</v>
      </c>
      <c r="D1033" t="b">
        <v>0</v>
      </c>
      <c r="E1033" t="str">
        <f ca="1">IF(ISNUMBER(_xludf.SEARCH("SANN",D1033)),D1033,"")</f>
        <v/>
      </c>
    </row>
    <row r="1034" spans="1:5">
      <c r="A1034" s="296" t="s">
        <v>1250</v>
      </c>
      <c r="C1034" t="b">
        <f t="shared" si="16"/>
        <v>0</v>
      </c>
      <c r="D1034" t="b">
        <v>0</v>
      </c>
      <c r="E1034" t="str">
        <f ca="1">IF(ISNUMBER(_xludf.SEARCH("SANN",D1034)),D1034,"")</f>
        <v/>
      </c>
    </row>
    <row r="1035" spans="1:5">
      <c r="A1035" s="296" t="s">
        <v>1375</v>
      </c>
      <c r="C1035" t="b">
        <f t="shared" si="16"/>
        <v>0</v>
      </c>
      <c r="D1035" t="b">
        <v>0</v>
      </c>
      <c r="E1035" t="str">
        <f ca="1">IF(ISNUMBER(_xludf.SEARCH("SANN",D1035)),D1035,"")</f>
        <v/>
      </c>
    </row>
    <row r="1036" spans="1:5">
      <c r="A1036" s="296" t="s">
        <v>1191</v>
      </c>
      <c r="C1036" t="b">
        <f t="shared" si="16"/>
        <v>0</v>
      </c>
      <c r="D1036" t="b">
        <v>0</v>
      </c>
      <c r="E1036" t="str">
        <f ca="1">IF(ISNUMBER(_xludf.SEARCH("SANN",D1036)),D1036,"")</f>
        <v/>
      </c>
    </row>
    <row r="1037" spans="1:5">
      <c r="A1037" s="296" t="s">
        <v>1396</v>
      </c>
      <c r="C1037" t="b">
        <f t="shared" si="16"/>
        <v>0</v>
      </c>
      <c r="D1037" t="b">
        <v>0</v>
      </c>
      <c r="E1037" t="str">
        <f ca="1">IF(ISNUMBER(_xludf.SEARCH("SANN",D1037)),D1037,"")</f>
        <v/>
      </c>
    </row>
    <row r="1038" spans="1:5">
      <c r="A1038" s="296" t="s">
        <v>1160</v>
      </c>
      <c r="C1038" t="b">
        <f t="shared" si="16"/>
        <v>0</v>
      </c>
      <c r="D1038" t="b">
        <v>0</v>
      </c>
      <c r="E1038" t="str">
        <f ca="1">IF(ISNUMBER(_xludf.SEARCH("SANN",D1038)),D1038,"")</f>
        <v/>
      </c>
    </row>
    <row r="1039" spans="1:5">
      <c r="A1039" s="296" t="s">
        <v>1474</v>
      </c>
      <c r="C1039" t="b">
        <f t="shared" si="16"/>
        <v>0</v>
      </c>
      <c r="D1039" t="b">
        <v>0</v>
      </c>
      <c r="E1039" t="str">
        <f ca="1">IF(ISNUMBER(_xludf.SEARCH("SANN",D1039)),D1039,"")</f>
        <v/>
      </c>
    </row>
    <row r="1040" spans="1:5">
      <c r="A1040" s="296" t="s">
        <v>1221</v>
      </c>
      <c r="C1040" t="b">
        <f t="shared" si="16"/>
        <v>0</v>
      </c>
      <c r="D1040" t="b">
        <v>0</v>
      </c>
      <c r="E1040" t="str">
        <f ca="1">IF(ISNUMBER(_xludf.SEARCH("SANN",D1040)),D1040,"")</f>
        <v/>
      </c>
    </row>
    <row r="1041" spans="1:5">
      <c r="A1041" s="296" t="s">
        <v>1241</v>
      </c>
      <c r="C1041" t="b">
        <f t="shared" si="16"/>
        <v>0</v>
      </c>
      <c r="D1041" t="b">
        <v>0</v>
      </c>
      <c r="E1041" t="str">
        <f ca="1">IF(ISNUMBER(_xludf.SEARCH("SANN",D1041)),D1041,"")</f>
        <v/>
      </c>
    </row>
    <row r="1042" spans="1:5">
      <c r="A1042" s="296" t="s">
        <v>1798</v>
      </c>
      <c r="C1042" t="b">
        <f t="shared" si="16"/>
        <v>0</v>
      </c>
      <c r="D1042" t="b">
        <v>0</v>
      </c>
      <c r="E1042" t="str">
        <f ca="1">IF(ISNUMBER(_xludf.SEARCH("SANN",D1042)),D1042,"")</f>
        <v/>
      </c>
    </row>
    <row r="1043" spans="1:5">
      <c r="A1043" s="296" t="s">
        <v>1665</v>
      </c>
      <c r="C1043" t="b">
        <f t="shared" si="16"/>
        <v>0</v>
      </c>
      <c r="D1043" t="b">
        <v>0</v>
      </c>
      <c r="E1043" t="str">
        <f ca="1">IF(ISNUMBER(_xludf.SEARCH("SANN",D1043)),D1043,"")</f>
        <v/>
      </c>
    </row>
    <row r="1044" spans="1:5">
      <c r="A1044" s="296" t="s">
        <v>1848</v>
      </c>
      <c r="C1044" t="b">
        <f t="shared" si="16"/>
        <v>0</v>
      </c>
      <c r="D1044" t="b">
        <v>0</v>
      </c>
      <c r="E1044" t="str">
        <f ca="1">IF(ISNUMBER(_xludf.SEARCH("SANN",D1044)),D1044,"")</f>
        <v/>
      </c>
    </row>
    <row r="1045" spans="1:5">
      <c r="A1045" s="296" t="s">
        <v>1364</v>
      </c>
      <c r="C1045" t="b">
        <f t="shared" si="16"/>
        <v>0</v>
      </c>
      <c r="D1045" t="b">
        <v>0</v>
      </c>
      <c r="E1045" t="str">
        <f ca="1">IF(ISNUMBER(_xludf.SEARCH("SANN",D1045)),D1045,"")</f>
        <v/>
      </c>
    </row>
    <row r="1046" spans="1:5">
      <c r="A1046" s="296" t="s">
        <v>1682</v>
      </c>
      <c r="C1046" t="b">
        <f t="shared" si="16"/>
        <v>0</v>
      </c>
      <c r="D1046" t="b">
        <v>0</v>
      </c>
      <c r="E1046" t="str">
        <f ca="1">IF(ISNUMBER(_xludf.SEARCH("SANN",D1046)),D1046,"")</f>
        <v/>
      </c>
    </row>
    <row r="1047" spans="1:5">
      <c r="A1047" s="296" t="s">
        <v>1716</v>
      </c>
      <c r="C1047" t="b">
        <f t="shared" si="16"/>
        <v>0</v>
      </c>
      <c r="D1047" t="b">
        <v>0</v>
      </c>
      <c r="E1047" t="str">
        <f ca="1">IF(ISNUMBER(_xludf.SEARCH("SANN",D1047)),D1047,"")</f>
        <v/>
      </c>
    </row>
    <row r="1048" spans="1:5">
      <c r="A1048" s="296" t="s">
        <v>1621</v>
      </c>
      <c r="C1048" t="b">
        <f t="shared" si="16"/>
        <v>0</v>
      </c>
      <c r="D1048" t="b">
        <v>0</v>
      </c>
      <c r="E1048" t="str">
        <f ca="1">IF(ISNUMBER(_xludf.SEARCH("SANN",D1048)),D1048,"")</f>
        <v/>
      </c>
    </row>
    <row r="1049" spans="1:5">
      <c r="A1049" s="296" t="s">
        <v>1589</v>
      </c>
      <c r="C1049" t="b">
        <f t="shared" si="16"/>
        <v>0</v>
      </c>
      <c r="D1049" t="b">
        <v>0</v>
      </c>
      <c r="E1049" t="str">
        <f ca="1">IF(ISNUMBER(_xludf.SEARCH("SANN",D1049)),D1049,"")</f>
        <v/>
      </c>
    </row>
    <row r="1050" spans="1:5">
      <c r="A1050" s="296" t="s">
        <v>1625</v>
      </c>
      <c r="C1050" t="b">
        <f t="shared" si="16"/>
        <v>0</v>
      </c>
      <c r="D1050" t="b">
        <v>0</v>
      </c>
      <c r="E1050" t="str">
        <f ca="1">IF(ISNUMBER(_xludf.SEARCH("SANN",D1050)),D1050,"")</f>
        <v/>
      </c>
    </row>
    <row r="1051" spans="1:5">
      <c r="A1051" s="296" t="s">
        <v>1617</v>
      </c>
      <c r="C1051" t="b">
        <f t="shared" si="16"/>
        <v>0</v>
      </c>
      <c r="D1051" t="b">
        <v>0</v>
      </c>
      <c r="E1051" t="str">
        <f ca="1">IF(ISNUMBER(_xludf.SEARCH("SANN",D1051)),D1051,"")</f>
        <v/>
      </c>
    </row>
    <row r="1052" spans="1:5">
      <c r="A1052" s="296" t="s">
        <v>1394</v>
      </c>
      <c r="C1052" t="b">
        <f t="shared" si="16"/>
        <v>0</v>
      </c>
      <c r="D1052" t="b">
        <v>0</v>
      </c>
      <c r="E1052" t="str">
        <f ca="1">IF(ISNUMBER(_xludf.SEARCH("SANN",D1052)),D1052,"")</f>
        <v/>
      </c>
    </row>
    <row r="1053" spans="1:5">
      <c r="A1053" s="296" t="s">
        <v>1769</v>
      </c>
      <c r="C1053" t="b">
        <f t="shared" si="16"/>
        <v>0</v>
      </c>
      <c r="D1053" t="b">
        <v>0</v>
      </c>
      <c r="E1053" t="str">
        <f ca="1">IF(ISNUMBER(_xludf.SEARCH("SANN",D1053)),D1053,"")</f>
        <v/>
      </c>
    </row>
    <row r="1054" spans="1:5">
      <c r="A1054" s="296" t="s">
        <v>1834</v>
      </c>
      <c r="C1054" t="b">
        <f t="shared" si="16"/>
        <v>0</v>
      </c>
      <c r="D1054" t="b">
        <v>0</v>
      </c>
      <c r="E1054" t="str">
        <f ca="1">IF(ISNUMBER(_xludf.SEARCH("SANN",D1054)),D1054,"")</f>
        <v/>
      </c>
    </row>
    <row r="1055" spans="1:5">
      <c r="A1055" s="296" t="s">
        <v>1395</v>
      </c>
      <c r="C1055" t="b">
        <f t="shared" si="16"/>
        <v>0</v>
      </c>
      <c r="D1055" t="b">
        <v>0</v>
      </c>
      <c r="E1055" t="str">
        <f ca="1">IF(ISNUMBER(_xludf.SEARCH("SANN",D1055)),D1055,"")</f>
        <v/>
      </c>
    </row>
    <row r="1056" spans="1:5">
      <c r="A1056" s="296" t="s">
        <v>1593</v>
      </c>
      <c r="C1056" t="b">
        <f t="shared" si="16"/>
        <v>0</v>
      </c>
      <c r="D1056" t="b">
        <v>0</v>
      </c>
      <c r="E1056" t="str">
        <f ca="1">IF(ISNUMBER(_xludf.SEARCH("SANN",D1056)),D1056,"")</f>
        <v/>
      </c>
    </row>
    <row r="1057" spans="1:5">
      <c r="A1057" s="296" t="s">
        <v>1596</v>
      </c>
      <c r="C1057" t="b">
        <f t="shared" si="16"/>
        <v>0</v>
      </c>
      <c r="D1057" t="b">
        <v>0</v>
      </c>
      <c r="E1057" t="str">
        <f ca="1">IF(ISNUMBER(_xludf.SEARCH("SANN",D1057)),D1057,"")</f>
        <v/>
      </c>
    </row>
    <row r="1058" spans="1:5">
      <c r="A1058" s="296" t="s">
        <v>1688</v>
      </c>
      <c r="C1058" t="b">
        <f t="shared" si="16"/>
        <v>0</v>
      </c>
      <c r="D1058" t="b">
        <v>0</v>
      </c>
      <c r="E1058" t="str">
        <f ca="1">IF(ISNUMBER(_xludf.SEARCH("SANN",D1058)),D1058,"")</f>
        <v/>
      </c>
    </row>
    <row r="1059" spans="1:5">
      <c r="A1059" s="296" t="s">
        <v>1269</v>
      </c>
      <c r="C1059" t="b">
        <f t="shared" si="16"/>
        <v>0</v>
      </c>
      <c r="D1059" t="b">
        <v>0</v>
      </c>
      <c r="E1059" t="str">
        <f ca="1">IF(ISNUMBER(_xludf.SEARCH("SANN",D1059)),D1059,"")</f>
        <v/>
      </c>
    </row>
    <row r="1060" spans="1:5">
      <c r="A1060" s="296" t="s">
        <v>1599</v>
      </c>
      <c r="C1060" t="b">
        <f t="shared" si="16"/>
        <v>0</v>
      </c>
      <c r="D1060" t="b">
        <v>0</v>
      </c>
      <c r="E1060" t="str">
        <f ca="1">IF(ISNUMBER(_xludf.SEARCH("SANN",D1060)),D1060,"")</f>
        <v/>
      </c>
    </row>
    <row r="1061" spans="1:5">
      <c r="A1061" s="296" t="s">
        <v>1690</v>
      </c>
      <c r="C1061" t="b">
        <f t="shared" si="16"/>
        <v>0</v>
      </c>
      <c r="D1061" t="b">
        <v>0</v>
      </c>
      <c r="E1061" t="str">
        <f ca="1">IF(ISNUMBER(_xludf.SEARCH("SANN",D1061)),D1061,"")</f>
        <v/>
      </c>
    </row>
    <row r="1062" spans="1:5">
      <c r="A1062" s="296" t="s">
        <v>1592</v>
      </c>
      <c r="C1062" t="b">
        <f t="shared" si="16"/>
        <v>0</v>
      </c>
      <c r="D1062" t="b">
        <v>0</v>
      </c>
      <c r="E1062" t="str">
        <f ca="1">IF(ISNUMBER(_xludf.SEARCH("SANN",D1062)),D1062,"")</f>
        <v/>
      </c>
    </row>
    <row r="1063" spans="1:5">
      <c r="A1063" s="296" t="s">
        <v>1647</v>
      </c>
      <c r="C1063" t="b">
        <f t="shared" si="16"/>
        <v>0</v>
      </c>
      <c r="D1063" t="b">
        <v>0</v>
      </c>
      <c r="E1063" t="str">
        <f ca="1">IF(ISNUMBER(_xludf.SEARCH("SANN",D1063)),D1063,"")</f>
        <v/>
      </c>
    </row>
    <row r="1064" spans="1:5">
      <c r="A1064" s="296" t="s">
        <v>1465</v>
      </c>
      <c r="C1064" t="b">
        <f t="shared" si="16"/>
        <v>0</v>
      </c>
      <c r="D1064" t="b">
        <v>0</v>
      </c>
      <c r="E1064" t="str">
        <f ca="1">IF(ISNUMBER(_xludf.SEARCH("SANN",D1064)),D1064,"")</f>
        <v/>
      </c>
    </row>
    <row r="1065" spans="1:5">
      <c r="A1065" s="296" t="s">
        <v>1381</v>
      </c>
      <c r="C1065" t="b">
        <f t="shared" si="16"/>
        <v>0</v>
      </c>
      <c r="D1065" t="b">
        <v>0</v>
      </c>
      <c r="E1065" t="str">
        <f ca="1">IF(ISNUMBER(_xludf.SEARCH("SANN",D1065)),D1065,"")</f>
        <v/>
      </c>
    </row>
    <row r="1066" spans="1:5">
      <c r="A1066" s="296" t="s">
        <v>1627</v>
      </c>
      <c r="C1066" t="b">
        <f t="shared" si="16"/>
        <v>0</v>
      </c>
      <c r="D1066" t="b">
        <v>0</v>
      </c>
      <c r="E1066" t="str">
        <f ca="1">IF(ISNUMBER(_xludf.SEARCH("SANN",D1066)),D1066,"")</f>
        <v/>
      </c>
    </row>
    <row r="1067" spans="1:5">
      <c r="A1067" s="296" t="s">
        <v>1506</v>
      </c>
      <c r="C1067" t="b">
        <f t="shared" si="16"/>
        <v>0</v>
      </c>
      <c r="D1067" t="b">
        <v>0</v>
      </c>
      <c r="E1067" t="str">
        <f ca="1">IF(ISNUMBER(_xludf.SEARCH("SANN",D1067)),D1067,"")</f>
        <v/>
      </c>
    </row>
    <row r="1068" spans="1:5">
      <c r="A1068" s="296" t="s">
        <v>1430</v>
      </c>
      <c r="C1068" t="b">
        <f t="shared" si="16"/>
        <v>0</v>
      </c>
      <c r="D1068" t="b">
        <v>0</v>
      </c>
      <c r="E1068" t="str">
        <f ca="1">IF(ISNUMBER(_xludf.SEARCH("SANN",D1068)),D1068,"")</f>
        <v/>
      </c>
    </row>
    <row r="1069" spans="1:5">
      <c r="A1069" s="296" t="s">
        <v>1630</v>
      </c>
      <c r="C1069" t="b">
        <f t="shared" si="16"/>
        <v>0</v>
      </c>
      <c r="D1069" t="b">
        <v>0</v>
      </c>
      <c r="E1069" t="str">
        <f ca="1">IF(ISNUMBER(_xludf.SEARCH("SANN",D1069)),D1069,"")</f>
        <v/>
      </c>
    </row>
    <row r="1070" spans="1:5">
      <c r="A1070" s="296" t="s">
        <v>1683</v>
      </c>
      <c r="C1070" t="b">
        <f t="shared" si="16"/>
        <v>0</v>
      </c>
      <c r="D1070" t="b">
        <v>0</v>
      </c>
      <c r="E1070" t="str">
        <f ca="1">IF(ISNUMBER(_xludf.SEARCH("SANN",D1070)),D1070,"")</f>
        <v/>
      </c>
    </row>
    <row r="1071" spans="1:5">
      <c r="A1071" s="296" t="s">
        <v>1524</v>
      </c>
      <c r="C1071" t="b">
        <f t="shared" si="16"/>
        <v>0</v>
      </c>
      <c r="D1071" t="b">
        <v>0</v>
      </c>
      <c r="E1071" t="str">
        <f ca="1">IF(ISNUMBER(_xludf.SEARCH("SANN",D1071)),D1071,"")</f>
        <v/>
      </c>
    </row>
    <row r="1072" spans="1:5">
      <c r="A1072" s="296" t="s">
        <v>1528</v>
      </c>
      <c r="C1072" t="b">
        <f t="shared" si="16"/>
        <v>0</v>
      </c>
      <c r="D1072" t="b">
        <v>0</v>
      </c>
      <c r="E1072" t="str">
        <f ca="1">IF(ISNUMBER(_xludf.SEARCH("SANN",D1072)),D1072,"")</f>
        <v/>
      </c>
    </row>
    <row r="1073" spans="1:5">
      <c r="A1073" s="296" t="s">
        <v>1459</v>
      </c>
      <c r="C1073" t="b">
        <f t="shared" si="16"/>
        <v>0</v>
      </c>
      <c r="D1073" t="b">
        <v>0</v>
      </c>
      <c r="E1073" t="str">
        <f ca="1">IF(ISNUMBER(_xludf.SEARCH("SANN",D1073)),D1073,"")</f>
        <v/>
      </c>
    </row>
    <row r="1074" spans="1:5">
      <c r="A1074" s="296" t="s">
        <v>1187</v>
      </c>
      <c r="C1074" t="b">
        <f t="shared" si="16"/>
        <v>0</v>
      </c>
      <c r="D1074" t="b">
        <v>0</v>
      </c>
      <c r="E1074" t="str">
        <f ca="1">IF(ISNUMBER(_xludf.SEARCH("SANN",D1074)),D1074,"")</f>
        <v/>
      </c>
    </row>
    <row r="1075" spans="1:5">
      <c r="A1075" s="296" t="s">
        <v>1435</v>
      </c>
      <c r="C1075" t="b">
        <f t="shared" si="16"/>
        <v>0</v>
      </c>
      <c r="D1075" t="b">
        <v>0</v>
      </c>
      <c r="E1075" t="str">
        <f ca="1">IF(ISNUMBER(_xludf.SEARCH("SANN",D1075)),D1075,"")</f>
        <v/>
      </c>
    </row>
    <row r="1076" spans="1:5">
      <c r="A1076" s="296" t="s">
        <v>1229</v>
      </c>
      <c r="C1076" t="b">
        <f t="shared" si="16"/>
        <v>0</v>
      </c>
      <c r="D1076" t="b">
        <v>0</v>
      </c>
      <c r="E1076" t="str">
        <f ca="1">IF(ISNUMBER(_xludf.SEARCH("SANN",D1076)),D1076,"")</f>
        <v/>
      </c>
    </row>
    <row r="1077" spans="1:5">
      <c r="A1077" s="296" t="s">
        <v>1296</v>
      </c>
      <c r="C1077" t="b">
        <f t="shared" si="16"/>
        <v>0</v>
      </c>
      <c r="D1077" t="b">
        <v>0</v>
      </c>
      <c r="E1077" t="str">
        <f ca="1">IF(ISNUMBER(_xludf.SEARCH("SANN",D1077)),D1077,"")</f>
        <v/>
      </c>
    </row>
    <row r="1078" spans="1:5">
      <c r="A1078" s="296" t="s">
        <v>1335</v>
      </c>
      <c r="C1078" t="b">
        <f t="shared" si="16"/>
        <v>0</v>
      </c>
      <c r="D1078" t="b">
        <v>0</v>
      </c>
      <c r="E1078" t="str">
        <f ca="1">IF(ISNUMBER(_xludf.SEARCH("SANN",D1078)),D1078,"")</f>
        <v/>
      </c>
    </row>
    <row r="1079" spans="1:5">
      <c r="A1079" s="296" t="s">
        <v>1265</v>
      </c>
      <c r="C1079" t="b">
        <f t="shared" si="16"/>
        <v>0</v>
      </c>
      <c r="D1079" t="b">
        <v>0</v>
      </c>
      <c r="E1079" t="str">
        <f ca="1">IF(ISNUMBER(_xludf.SEARCH("SANN",D1079)),D1079,"")</f>
        <v/>
      </c>
    </row>
    <row r="1080" spans="1:5">
      <c r="A1080" s="296" t="s">
        <v>1173</v>
      </c>
      <c r="C1080" t="b">
        <f t="shared" si="16"/>
        <v>0</v>
      </c>
      <c r="D1080" t="b">
        <v>0</v>
      </c>
      <c r="E1080" t="str">
        <f ca="1">IF(ISNUMBER(_xludf.SEARCH("SANN",D1080)),D1080,"")</f>
        <v/>
      </c>
    </row>
    <row r="1081" spans="1:5">
      <c r="A1081" s="296" t="s">
        <v>1234</v>
      </c>
      <c r="C1081" t="b">
        <f t="shared" si="16"/>
        <v>0</v>
      </c>
      <c r="D1081" t="b">
        <v>0</v>
      </c>
      <c r="E1081" t="str">
        <f ca="1">IF(ISNUMBER(_xludf.SEARCH("SANN",D1081)),D1081,"")</f>
        <v/>
      </c>
    </row>
    <row r="1082" spans="1:5">
      <c r="A1082" s="296" t="s">
        <v>1239</v>
      </c>
      <c r="C1082" t="b">
        <f t="shared" si="16"/>
        <v>0</v>
      </c>
      <c r="D1082" t="b">
        <v>0</v>
      </c>
      <c r="E1082" t="str">
        <f ca="1">IF(ISNUMBER(_xludf.SEARCH("SANN",D1082)),D1082,"")</f>
        <v/>
      </c>
    </row>
    <row r="1083" spans="1:5">
      <c r="A1083" s="296" t="s">
        <v>1277</v>
      </c>
      <c r="C1083" t="b">
        <f t="shared" si="16"/>
        <v>0</v>
      </c>
      <c r="D1083" t="b">
        <v>0</v>
      </c>
      <c r="E1083" t="str">
        <f ca="1">IF(ISNUMBER(_xludf.SEARCH("SANN",D1083)),D1083,"")</f>
        <v/>
      </c>
    </row>
    <row r="1084" spans="1:5">
      <c r="A1084" s="296" t="s">
        <v>1405</v>
      </c>
      <c r="C1084" t="b">
        <f t="shared" si="16"/>
        <v>0</v>
      </c>
      <c r="D1084" t="b">
        <v>0</v>
      </c>
      <c r="E1084" t="str">
        <f ca="1">IF(ISNUMBER(_xludf.SEARCH("SANN",D1084)),D1084,"")</f>
        <v/>
      </c>
    </row>
    <row r="1085" spans="1:5">
      <c r="A1085" s="296" t="s">
        <v>1236</v>
      </c>
      <c r="C1085" t="b">
        <f t="shared" si="16"/>
        <v>0</v>
      </c>
      <c r="D1085" t="b">
        <v>0</v>
      </c>
      <c r="E1085" t="str">
        <f ca="1">IF(ISNUMBER(_xludf.SEARCH("SANN",D1085)),D1085,"")</f>
        <v/>
      </c>
    </row>
    <row r="1086" spans="1:5">
      <c r="A1086" s="296" t="s">
        <v>1429</v>
      </c>
      <c r="C1086" t="b">
        <f t="shared" si="16"/>
        <v>0</v>
      </c>
      <c r="D1086" t="b">
        <v>0</v>
      </c>
      <c r="E1086" t="str">
        <f ca="1">IF(ISNUMBER(_xludf.SEARCH("SANN",D1086)),D1086,"")</f>
        <v/>
      </c>
    </row>
    <row r="1087" spans="1:5">
      <c r="A1087" s="296" t="s">
        <v>1373</v>
      </c>
      <c r="C1087" t="b">
        <f t="shared" si="16"/>
        <v>0</v>
      </c>
      <c r="D1087" t="b">
        <v>0</v>
      </c>
      <c r="E1087" t="str">
        <f ca="1">IF(ISNUMBER(_xludf.SEARCH("SANN",D1087)),D1087,"")</f>
        <v/>
      </c>
    </row>
    <row r="1088" spans="1:5">
      <c r="A1088" s="296" t="s">
        <v>1476</v>
      </c>
      <c r="C1088" t="b">
        <f t="shared" si="16"/>
        <v>0</v>
      </c>
      <c r="D1088" t="b">
        <v>0</v>
      </c>
      <c r="E1088" t="str">
        <f ca="1">IF(ISNUMBER(_xludf.SEARCH("SANN",D1088)),D1088,"")</f>
        <v/>
      </c>
    </row>
    <row r="1089" spans="1:5">
      <c r="A1089" s="296" t="s">
        <v>1340</v>
      </c>
      <c r="C1089" t="b">
        <f t="shared" si="16"/>
        <v>0</v>
      </c>
      <c r="D1089" t="b">
        <v>0</v>
      </c>
      <c r="E1089" t="str">
        <f ca="1">IF(ISNUMBER(_xludf.SEARCH("SANN",D1089)),D1089,"")</f>
        <v/>
      </c>
    </row>
    <row r="1090" spans="1:5">
      <c r="A1090" s="296" t="s">
        <v>1446</v>
      </c>
      <c r="C1090" t="b">
        <f t="shared" si="16"/>
        <v>0</v>
      </c>
      <c r="D1090" t="b">
        <v>0</v>
      </c>
      <c r="E1090" t="str">
        <f ca="1">IF(ISNUMBER(_xludf.SEARCH("SANN",D1090)),D1090,"")</f>
        <v/>
      </c>
    </row>
    <row r="1091" spans="1:5">
      <c r="A1091" s="296" t="s">
        <v>1179</v>
      </c>
      <c r="C1091" t="b">
        <f t="shared" ref="C1091:C1154" si="17">COUNTIF($A$2:$A$1800, A1091)&gt;1</f>
        <v>0</v>
      </c>
      <c r="D1091" t="b">
        <v>0</v>
      </c>
      <c r="E1091" t="str">
        <f ca="1">IF(ISNUMBER(_xludf.SEARCH("SANN",D1091)),D1091,"")</f>
        <v/>
      </c>
    </row>
    <row r="1092" spans="1:5">
      <c r="A1092" s="296" t="s">
        <v>1228</v>
      </c>
      <c r="C1092" t="b">
        <f t="shared" si="17"/>
        <v>0</v>
      </c>
      <c r="D1092" t="b">
        <v>0</v>
      </c>
      <c r="E1092" t="str">
        <f ca="1">IF(ISNUMBER(_xludf.SEARCH("SANN",D1092)),D1092,"")</f>
        <v/>
      </c>
    </row>
    <row r="1093" spans="1:5">
      <c r="A1093" s="296" t="s">
        <v>1264</v>
      </c>
      <c r="C1093" t="b">
        <f t="shared" si="17"/>
        <v>0</v>
      </c>
      <c r="D1093" t="b">
        <v>0</v>
      </c>
      <c r="E1093" t="str">
        <f ca="1">IF(ISNUMBER(_xludf.SEARCH("SANN",D1093)),D1093,"")</f>
        <v/>
      </c>
    </row>
    <row r="1094" spans="1:5">
      <c r="A1094" s="296" t="s">
        <v>1478</v>
      </c>
      <c r="C1094" t="b">
        <f t="shared" si="17"/>
        <v>0</v>
      </c>
      <c r="D1094" t="b">
        <v>0</v>
      </c>
      <c r="E1094" t="str">
        <f ca="1">IF(ISNUMBER(_xludf.SEARCH("SANN",D1094)),D1094,"")</f>
        <v/>
      </c>
    </row>
    <row r="1095" spans="1:5">
      <c r="A1095" s="296" t="s">
        <v>1289</v>
      </c>
      <c r="C1095" t="b">
        <f t="shared" si="17"/>
        <v>0</v>
      </c>
      <c r="D1095" t="b">
        <v>0</v>
      </c>
      <c r="E1095" t="str">
        <f ca="1">IF(ISNUMBER(_xludf.SEARCH("SANN",D1095)),D1095,"")</f>
        <v/>
      </c>
    </row>
    <row r="1096" spans="1:5">
      <c r="A1096" s="296" t="s">
        <v>1192</v>
      </c>
      <c r="C1096" t="b">
        <f t="shared" si="17"/>
        <v>0</v>
      </c>
      <c r="D1096" t="b">
        <v>0</v>
      </c>
      <c r="E1096" t="str">
        <f ca="1">IF(ISNUMBER(_xludf.SEARCH("SANN",D1096)),D1096,"")</f>
        <v/>
      </c>
    </row>
    <row r="1097" spans="1:5">
      <c r="A1097" s="296" t="s">
        <v>1295</v>
      </c>
      <c r="C1097" t="b">
        <f t="shared" si="17"/>
        <v>0</v>
      </c>
      <c r="D1097" t="b">
        <v>0</v>
      </c>
      <c r="E1097" t="str">
        <f ca="1">IF(ISNUMBER(_xludf.SEARCH("SANN",D1097)),D1097,"")</f>
        <v/>
      </c>
    </row>
    <row r="1098" spans="1:5">
      <c r="A1098" s="296" t="s">
        <v>1255</v>
      </c>
      <c r="C1098" t="b">
        <f t="shared" si="17"/>
        <v>0</v>
      </c>
      <c r="D1098" t="b">
        <v>0</v>
      </c>
      <c r="E1098" t="str">
        <f ca="1">IF(ISNUMBER(_xludf.SEARCH("SANN",D1098)),D1098,"")</f>
        <v/>
      </c>
    </row>
    <row r="1099" spans="1:5">
      <c r="A1099" s="296" t="s">
        <v>1799</v>
      </c>
      <c r="C1099" t="b">
        <f t="shared" si="17"/>
        <v>0</v>
      </c>
      <c r="D1099" t="b">
        <v>0</v>
      </c>
      <c r="E1099" t="str">
        <f ca="1">IF(ISNUMBER(_xludf.SEARCH("SANN",D1099)),D1099,"")</f>
        <v/>
      </c>
    </row>
    <row r="1100" spans="1:5">
      <c r="A1100" s="296" t="s">
        <v>1323</v>
      </c>
      <c r="C1100" t="b">
        <f t="shared" si="17"/>
        <v>0</v>
      </c>
      <c r="D1100" t="b">
        <v>0</v>
      </c>
      <c r="E1100" t="str">
        <f ca="1">IF(ISNUMBER(_xludf.SEARCH("SANN",D1100)),D1100,"")</f>
        <v/>
      </c>
    </row>
    <row r="1101" spans="1:5">
      <c r="A1101" s="296" t="s">
        <v>1268</v>
      </c>
      <c r="C1101" t="b">
        <f t="shared" si="17"/>
        <v>0</v>
      </c>
      <c r="D1101" t="b">
        <v>0</v>
      </c>
      <c r="E1101" t="str">
        <f ca="1">IF(ISNUMBER(_xludf.SEARCH("SANN",D1101)),D1101,"")</f>
        <v/>
      </c>
    </row>
    <row r="1102" spans="1:5">
      <c r="A1102" s="296" t="s">
        <v>1124</v>
      </c>
      <c r="C1102" t="b">
        <f t="shared" si="17"/>
        <v>0</v>
      </c>
      <c r="D1102" t="b">
        <v>0</v>
      </c>
      <c r="E1102" t="str">
        <f ca="1">IF(ISNUMBER(_xludf.SEARCH("SANN",D1102)),D1102,"")</f>
        <v/>
      </c>
    </row>
    <row r="1103" spans="1:5">
      <c r="A1103" s="296" t="s">
        <v>1020</v>
      </c>
      <c r="C1103" t="b">
        <f t="shared" si="17"/>
        <v>0</v>
      </c>
      <c r="D1103" t="b">
        <v>0</v>
      </c>
      <c r="E1103" t="str">
        <f ca="1">IF(ISNUMBER(_xludf.SEARCH("SANN",D1103)),D1103,"")</f>
        <v/>
      </c>
    </row>
    <row r="1104" spans="1:5">
      <c r="A1104" s="296" t="s">
        <v>983</v>
      </c>
      <c r="C1104" t="b">
        <f t="shared" si="17"/>
        <v>0</v>
      </c>
      <c r="D1104" t="b">
        <v>0</v>
      </c>
      <c r="E1104" t="str">
        <f ca="1">IF(ISNUMBER(_xludf.SEARCH("SANN",D1104)),D1104,"")</f>
        <v/>
      </c>
    </row>
    <row r="1105" spans="1:5">
      <c r="A1105" s="296" t="s">
        <v>1026</v>
      </c>
      <c r="C1105" t="b">
        <f t="shared" si="17"/>
        <v>0</v>
      </c>
      <c r="D1105" t="b">
        <v>0</v>
      </c>
      <c r="E1105" t="str">
        <f ca="1">IF(ISNUMBER(_xludf.SEARCH("SANN",D1105)),D1105,"")</f>
        <v/>
      </c>
    </row>
    <row r="1106" spans="1:5">
      <c r="A1106" s="296" t="s">
        <v>639</v>
      </c>
      <c r="C1106" t="b">
        <f t="shared" si="17"/>
        <v>0</v>
      </c>
      <c r="D1106" t="b">
        <v>0</v>
      </c>
      <c r="E1106" t="str">
        <f ca="1">IF(ISNUMBER(_xludf.SEARCH("SANN",D1106)),D1106,"")</f>
        <v/>
      </c>
    </row>
    <row r="1107" spans="1:5">
      <c r="A1107" s="296" t="s">
        <v>964</v>
      </c>
      <c r="C1107" t="b">
        <f t="shared" si="17"/>
        <v>0</v>
      </c>
      <c r="D1107" t="b">
        <v>0</v>
      </c>
      <c r="E1107" t="str">
        <f ca="1">IF(ISNUMBER(_xludf.SEARCH("SANN",D1107)),D1107,"")</f>
        <v/>
      </c>
    </row>
    <row r="1108" spans="1:5">
      <c r="A1108" s="296" t="s">
        <v>610</v>
      </c>
      <c r="C1108" t="b">
        <f t="shared" si="17"/>
        <v>0</v>
      </c>
      <c r="D1108" t="b">
        <v>0</v>
      </c>
      <c r="E1108" t="str">
        <f ca="1">IF(ISNUMBER(_xludf.SEARCH("SANN",D1108)),D1108,"")</f>
        <v/>
      </c>
    </row>
    <row r="1109" spans="1:5">
      <c r="A1109" s="296" t="s">
        <v>735</v>
      </c>
      <c r="C1109" t="b">
        <f t="shared" si="17"/>
        <v>0</v>
      </c>
      <c r="D1109" t="b">
        <v>0</v>
      </c>
      <c r="E1109" t="str">
        <f ca="1">IF(ISNUMBER(_xludf.SEARCH("SANN",D1109)),D1109,"")</f>
        <v/>
      </c>
    </row>
    <row r="1110" spans="1:5">
      <c r="A1110" s="296" t="s">
        <v>972</v>
      </c>
      <c r="C1110" t="b">
        <f t="shared" si="17"/>
        <v>0</v>
      </c>
      <c r="D1110" t="b">
        <v>0</v>
      </c>
      <c r="E1110" t="str">
        <f ca="1">IF(ISNUMBER(_xludf.SEARCH("SANN",D1110)),D1110,"")</f>
        <v/>
      </c>
    </row>
    <row r="1111" spans="1:5">
      <c r="A1111" s="296" t="s">
        <v>1050</v>
      </c>
      <c r="C1111" t="b">
        <f t="shared" si="17"/>
        <v>0</v>
      </c>
      <c r="D1111" t="b">
        <v>0</v>
      </c>
      <c r="E1111" t="str">
        <f ca="1">IF(ISNUMBER(_xludf.SEARCH("SANN",D1111)),D1111,"")</f>
        <v/>
      </c>
    </row>
    <row r="1112" spans="1:5">
      <c r="A1112" s="296" t="s">
        <v>695</v>
      </c>
      <c r="C1112" t="b">
        <f t="shared" si="17"/>
        <v>0</v>
      </c>
      <c r="D1112" t="b">
        <v>0</v>
      </c>
      <c r="E1112" t="str">
        <f ca="1">IF(ISNUMBER(_xludf.SEARCH("SANN",D1112)),D1112,"")</f>
        <v/>
      </c>
    </row>
    <row r="1113" spans="1:5">
      <c r="A1113" s="296" t="s">
        <v>732</v>
      </c>
      <c r="C1113" t="b">
        <f t="shared" si="17"/>
        <v>0</v>
      </c>
      <c r="D1113" t="b">
        <v>0</v>
      </c>
      <c r="E1113" t="str">
        <f ca="1">IF(ISNUMBER(_xludf.SEARCH("SANN",D1113)),D1113,"")</f>
        <v/>
      </c>
    </row>
    <row r="1114" spans="1:5">
      <c r="A1114" s="296" t="s">
        <v>691</v>
      </c>
      <c r="C1114" t="b">
        <f t="shared" si="17"/>
        <v>0</v>
      </c>
      <c r="D1114" t="b">
        <v>0</v>
      </c>
      <c r="E1114" t="str">
        <f ca="1">IF(ISNUMBER(_xludf.SEARCH("SANN",D1114)),D1114,"")</f>
        <v/>
      </c>
    </row>
    <row r="1115" spans="1:5">
      <c r="A1115" s="296" t="s">
        <v>759</v>
      </c>
      <c r="C1115" t="b">
        <f t="shared" si="17"/>
        <v>0</v>
      </c>
      <c r="D1115" t="b">
        <v>0</v>
      </c>
      <c r="E1115" t="str">
        <f ca="1">IF(ISNUMBER(_xludf.SEARCH("SANN",D1115)),D1115,"")</f>
        <v/>
      </c>
    </row>
    <row r="1116" spans="1:5">
      <c r="A1116" s="296" t="s">
        <v>726</v>
      </c>
      <c r="C1116" t="b">
        <f t="shared" si="17"/>
        <v>0</v>
      </c>
      <c r="D1116" t="b">
        <v>0</v>
      </c>
      <c r="E1116" t="str">
        <f ca="1">IF(ISNUMBER(_xludf.SEARCH("SANN",D1116)),D1116,"")</f>
        <v/>
      </c>
    </row>
    <row r="1117" spans="1:5">
      <c r="A1117" s="296" t="s">
        <v>622</v>
      </c>
      <c r="C1117" t="b">
        <f t="shared" si="17"/>
        <v>0</v>
      </c>
      <c r="D1117" t="b">
        <v>0</v>
      </c>
      <c r="E1117" t="str">
        <f ca="1">IF(ISNUMBER(_xludf.SEARCH("SANN",D1117)),D1117,"")</f>
        <v/>
      </c>
    </row>
    <row r="1118" spans="1:5">
      <c r="A1118" s="296" t="s">
        <v>599</v>
      </c>
      <c r="C1118" t="b">
        <f t="shared" si="17"/>
        <v>0</v>
      </c>
      <c r="D1118" t="b">
        <v>0</v>
      </c>
      <c r="E1118" t="str">
        <f ca="1">IF(ISNUMBER(_xludf.SEARCH("SANN",D1118)),D1118,"")</f>
        <v/>
      </c>
    </row>
    <row r="1119" spans="1:5">
      <c r="A1119" s="296" t="s">
        <v>1013</v>
      </c>
      <c r="C1119" t="b">
        <f t="shared" si="17"/>
        <v>0</v>
      </c>
      <c r="D1119" t="b">
        <v>0</v>
      </c>
      <c r="E1119" t="str">
        <f ca="1">IF(ISNUMBER(_xludf.SEARCH("SANN",D1119)),D1119,"")</f>
        <v/>
      </c>
    </row>
    <row r="1120" spans="1:5">
      <c r="A1120" s="296" t="s">
        <v>1059</v>
      </c>
      <c r="C1120" t="b">
        <f t="shared" si="17"/>
        <v>0</v>
      </c>
      <c r="D1120" t="b">
        <v>0</v>
      </c>
      <c r="E1120" t="str">
        <f ca="1">IF(ISNUMBER(_xludf.SEARCH("SANN",D1120)),D1120,"")</f>
        <v/>
      </c>
    </row>
    <row r="1121" spans="1:5">
      <c r="A1121" s="296" t="s">
        <v>1091</v>
      </c>
      <c r="C1121" t="b">
        <f t="shared" si="17"/>
        <v>0</v>
      </c>
      <c r="D1121" t="b">
        <v>0</v>
      </c>
      <c r="E1121" t="str">
        <f ca="1">IF(ISNUMBER(_xludf.SEARCH("SANN",D1121)),D1121,"")</f>
        <v/>
      </c>
    </row>
    <row r="1122" spans="1:5">
      <c r="A1122" s="296" t="s">
        <v>612</v>
      </c>
      <c r="C1122" t="b">
        <f t="shared" si="17"/>
        <v>0</v>
      </c>
      <c r="D1122" t="b">
        <v>0</v>
      </c>
      <c r="E1122" t="str">
        <f ca="1">IF(ISNUMBER(_xludf.SEARCH("SANN",D1122)),D1122,"")</f>
        <v/>
      </c>
    </row>
    <row r="1123" spans="1:5">
      <c r="A1123" s="296" t="s">
        <v>778</v>
      </c>
      <c r="C1123" t="b">
        <f t="shared" si="17"/>
        <v>0</v>
      </c>
      <c r="D1123" t="b">
        <v>0</v>
      </c>
      <c r="E1123" t="str">
        <f ca="1">IF(ISNUMBER(_xludf.SEARCH("SANN",D1123)),D1123,"")</f>
        <v/>
      </c>
    </row>
    <row r="1124" spans="1:5">
      <c r="A1124" s="296" t="s">
        <v>951</v>
      </c>
      <c r="C1124" t="b">
        <f t="shared" si="17"/>
        <v>0</v>
      </c>
      <c r="D1124" t="b">
        <v>0</v>
      </c>
      <c r="E1124" t="str">
        <f ca="1">IF(ISNUMBER(_xludf.SEARCH("SANN",D1124)),D1124,"")</f>
        <v/>
      </c>
    </row>
    <row r="1125" spans="1:5">
      <c r="A1125" s="296" t="s">
        <v>997</v>
      </c>
      <c r="C1125" t="b">
        <f t="shared" si="17"/>
        <v>0</v>
      </c>
      <c r="D1125" t="b">
        <v>0</v>
      </c>
      <c r="E1125" t="str">
        <f ca="1">IF(ISNUMBER(_xludf.SEARCH("SANN",D1125)),D1125,"")</f>
        <v/>
      </c>
    </row>
    <row r="1126" spans="1:5">
      <c r="A1126" s="296" t="s">
        <v>862</v>
      </c>
      <c r="C1126" t="b">
        <f t="shared" si="17"/>
        <v>1</v>
      </c>
      <c r="D1126" s="205" t="b">
        <v>1</v>
      </c>
      <c r="E1126" t="str">
        <f ca="1">IF(ISNUMBER(_xludf.SEARCH("SANN",D1126)),D1126,"")</f>
        <v/>
      </c>
    </row>
    <row r="1127" spans="1:5">
      <c r="A1127" s="296" t="s">
        <v>993</v>
      </c>
      <c r="C1127" t="b">
        <f t="shared" si="17"/>
        <v>0</v>
      </c>
      <c r="D1127" t="b">
        <v>0</v>
      </c>
      <c r="E1127" t="str">
        <f ca="1">IF(ISNUMBER(_xludf.SEARCH("SANN",D1127)),D1127,"")</f>
        <v/>
      </c>
    </row>
    <row r="1128" spans="1:5">
      <c r="A1128" s="296" t="s">
        <v>1029</v>
      </c>
      <c r="C1128" t="b">
        <f t="shared" si="17"/>
        <v>0</v>
      </c>
      <c r="D1128" t="b">
        <v>0</v>
      </c>
      <c r="E1128" t="str">
        <f ca="1">IF(ISNUMBER(_xludf.SEARCH("SANN",D1128)),D1128,"")</f>
        <v/>
      </c>
    </row>
    <row r="1129" spans="1:5">
      <c r="A1129" s="296" t="s">
        <v>705</v>
      </c>
      <c r="C1129" t="b">
        <f t="shared" si="17"/>
        <v>0</v>
      </c>
      <c r="D1129" t="b">
        <v>0</v>
      </c>
      <c r="E1129" t="str">
        <f ca="1">IF(ISNUMBER(_xludf.SEARCH("SANN",D1129)),D1129,"")</f>
        <v/>
      </c>
    </row>
    <row r="1130" spans="1:5">
      <c r="A1130" s="296" t="s">
        <v>755</v>
      </c>
      <c r="C1130" t="b">
        <f t="shared" si="17"/>
        <v>0</v>
      </c>
      <c r="D1130" t="b">
        <v>0</v>
      </c>
      <c r="E1130" t="str">
        <f ca="1">IF(ISNUMBER(_xludf.SEARCH("SANN",D1130)),D1130,"")</f>
        <v/>
      </c>
    </row>
    <row r="1131" spans="1:5">
      <c r="A1131" s="296" t="s">
        <v>634</v>
      </c>
      <c r="C1131" t="b">
        <f t="shared" si="17"/>
        <v>0</v>
      </c>
      <c r="D1131" t="b">
        <v>0</v>
      </c>
      <c r="E1131" t="str">
        <f ca="1">IF(ISNUMBER(_xludf.SEARCH("SANN",D1131)),D1131,"")</f>
        <v/>
      </c>
    </row>
    <row r="1132" spans="1:5">
      <c r="A1132" s="296" t="s">
        <v>1000</v>
      </c>
      <c r="C1132" t="b">
        <f t="shared" si="17"/>
        <v>0</v>
      </c>
      <c r="D1132" t="b">
        <v>0</v>
      </c>
      <c r="E1132" t="str">
        <f ca="1">IF(ISNUMBER(_xludf.SEARCH("SANN",D1132)),D1132,"")</f>
        <v/>
      </c>
    </row>
    <row r="1133" spans="1:5">
      <c r="A1133" s="296" t="s">
        <v>745</v>
      </c>
      <c r="C1133" t="b">
        <f t="shared" si="17"/>
        <v>0</v>
      </c>
      <c r="D1133" t="b">
        <v>0</v>
      </c>
      <c r="E1133" t="str">
        <f ca="1">IF(ISNUMBER(_xludf.SEARCH("SANN",D1133)),D1133,"")</f>
        <v/>
      </c>
    </row>
    <row r="1134" spans="1:5">
      <c r="A1134" s="296" t="s">
        <v>1032</v>
      </c>
      <c r="C1134" t="b">
        <f t="shared" si="17"/>
        <v>0</v>
      </c>
      <c r="D1134" t="b">
        <v>0</v>
      </c>
      <c r="E1134" t="str">
        <f ca="1">IF(ISNUMBER(_xludf.SEARCH("SANN",D1134)),D1134,"")</f>
        <v/>
      </c>
    </row>
    <row r="1135" spans="1:5">
      <c r="A1135" s="296" t="s">
        <v>988</v>
      </c>
      <c r="C1135" t="b">
        <f t="shared" si="17"/>
        <v>0</v>
      </c>
      <c r="D1135" t="b">
        <v>0</v>
      </c>
      <c r="E1135" t="str">
        <f ca="1">IF(ISNUMBER(_xludf.SEARCH("SANN",D1135)),D1135,"")</f>
        <v/>
      </c>
    </row>
    <row r="1136" spans="1:5">
      <c r="A1136" s="296" t="s">
        <v>1077</v>
      </c>
      <c r="C1136" t="b">
        <f t="shared" si="17"/>
        <v>0</v>
      </c>
      <c r="D1136" t="b">
        <v>0</v>
      </c>
      <c r="E1136" t="str">
        <f ca="1">IF(ISNUMBER(_xludf.SEARCH("SANN",D1136)),D1136,"")</f>
        <v/>
      </c>
    </row>
    <row r="1137" spans="1:5">
      <c r="A1137" s="296" t="s">
        <v>1015</v>
      </c>
      <c r="C1137" t="b">
        <f t="shared" si="17"/>
        <v>0</v>
      </c>
      <c r="D1137" t="b">
        <v>0</v>
      </c>
      <c r="E1137" t="str">
        <f ca="1">IF(ISNUMBER(_xludf.SEARCH("SANN",D1137)),D1137,"")</f>
        <v/>
      </c>
    </row>
    <row r="1138" spans="1:5">
      <c r="A1138" s="296" t="s">
        <v>1078</v>
      </c>
      <c r="C1138" t="b">
        <f t="shared" si="17"/>
        <v>0</v>
      </c>
      <c r="D1138" t="b">
        <v>0</v>
      </c>
      <c r="E1138" t="str">
        <f ca="1">IF(ISNUMBER(_xludf.SEARCH("SANN",D1138)),D1138,"")</f>
        <v/>
      </c>
    </row>
    <row r="1139" spans="1:5">
      <c r="A1139" s="296" t="s">
        <v>1054</v>
      </c>
      <c r="C1139" t="b">
        <f t="shared" si="17"/>
        <v>0</v>
      </c>
      <c r="D1139" t="b">
        <v>0</v>
      </c>
      <c r="E1139" t="str">
        <f ca="1">IF(ISNUMBER(_xludf.SEARCH("SANN",D1139)),D1139,"")</f>
        <v/>
      </c>
    </row>
    <row r="1140" spans="1:5">
      <c r="A1140" s="296" t="s">
        <v>704</v>
      </c>
      <c r="C1140" t="b">
        <f t="shared" si="17"/>
        <v>0</v>
      </c>
      <c r="D1140" t="b">
        <v>0</v>
      </c>
      <c r="E1140" t="str">
        <f ca="1">IF(ISNUMBER(_xludf.SEARCH("SANN",D1140)),D1140,"")</f>
        <v/>
      </c>
    </row>
    <row r="1141" spans="1:5">
      <c r="A1141" s="296" t="s">
        <v>1027</v>
      </c>
      <c r="C1141" t="b">
        <f t="shared" si="17"/>
        <v>0</v>
      </c>
      <c r="D1141" t="b">
        <v>0</v>
      </c>
      <c r="E1141" t="str">
        <f ca="1">IF(ISNUMBER(_xludf.SEARCH("SANN",D1141)),D1141,"")</f>
        <v/>
      </c>
    </row>
    <row r="1142" spans="1:5">
      <c r="A1142" s="296" t="s">
        <v>620</v>
      </c>
      <c r="C1142" t="b">
        <f t="shared" si="17"/>
        <v>0</v>
      </c>
      <c r="D1142" t="b">
        <v>0</v>
      </c>
      <c r="E1142" t="str">
        <f ca="1">IF(ISNUMBER(_xludf.SEARCH("SANN",D1142)),D1142,"")</f>
        <v/>
      </c>
    </row>
    <row r="1143" spans="1:5">
      <c r="A1143" s="296" t="s">
        <v>770</v>
      </c>
      <c r="C1143" t="b">
        <f t="shared" si="17"/>
        <v>0</v>
      </c>
      <c r="D1143" t="b">
        <v>0</v>
      </c>
      <c r="E1143" t="str">
        <f ca="1">IF(ISNUMBER(_xludf.SEARCH("SANN",D1143)),D1143,"")</f>
        <v/>
      </c>
    </row>
    <row r="1144" spans="1:5">
      <c r="A1144" s="296" t="s">
        <v>765</v>
      </c>
      <c r="C1144" t="b">
        <f t="shared" si="17"/>
        <v>0</v>
      </c>
      <c r="D1144" t="b">
        <v>0</v>
      </c>
      <c r="E1144" t="str">
        <f ca="1">IF(ISNUMBER(_xludf.SEARCH("SANN",D1144)),D1144,"")</f>
        <v/>
      </c>
    </row>
    <row r="1145" spans="1:5">
      <c r="A1145" s="296" t="s">
        <v>975</v>
      </c>
      <c r="C1145" t="b">
        <f t="shared" si="17"/>
        <v>0</v>
      </c>
      <c r="D1145" t="b">
        <v>0</v>
      </c>
      <c r="E1145" t="str">
        <f ca="1">IF(ISNUMBER(_xludf.SEARCH("SANN",D1145)),D1145,"")</f>
        <v/>
      </c>
    </row>
    <row r="1146" spans="1:5">
      <c r="A1146" s="296" t="s">
        <v>672</v>
      </c>
      <c r="C1146" t="b">
        <f t="shared" si="17"/>
        <v>0</v>
      </c>
      <c r="D1146" t="b">
        <v>0</v>
      </c>
      <c r="E1146" t="str">
        <f ca="1">IF(ISNUMBER(_xludf.SEARCH("SANN",D1146)),D1146,"")</f>
        <v/>
      </c>
    </row>
    <row r="1147" spans="1:5">
      <c r="A1147" s="296" t="s">
        <v>1055</v>
      </c>
      <c r="C1147" t="b">
        <f t="shared" si="17"/>
        <v>0</v>
      </c>
      <c r="D1147" t="b">
        <v>0</v>
      </c>
      <c r="E1147" t="str">
        <f ca="1">IF(ISNUMBER(_xludf.SEARCH("SANN",D1147)),D1147,"")</f>
        <v/>
      </c>
    </row>
    <row r="1148" spans="1:5">
      <c r="A1148" s="296" t="s">
        <v>995</v>
      </c>
      <c r="C1148" t="b">
        <f t="shared" si="17"/>
        <v>0</v>
      </c>
      <c r="D1148" t="b">
        <v>0</v>
      </c>
      <c r="E1148" t="str">
        <f ca="1">IF(ISNUMBER(_xludf.SEARCH("SANN",D1148)),D1148,"")</f>
        <v/>
      </c>
    </row>
    <row r="1149" spans="1:5">
      <c r="A1149" s="296" t="s">
        <v>1069</v>
      </c>
      <c r="C1149" t="b">
        <f t="shared" si="17"/>
        <v>0</v>
      </c>
      <c r="D1149" t="b">
        <v>0</v>
      </c>
      <c r="E1149" t="str">
        <f ca="1">IF(ISNUMBER(_xludf.SEARCH("SANN",D1149)),D1149,"")</f>
        <v/>
      </c>
    </row>
    <row r="1150" spans="1:5">
      <c r="A1150" s="296" t="s">
        <v>1113</v>
      </c>
      <c r="C1150" t="b">
        <f t="shared" si="17"/>
        <v>0</v>
      </c>
      <c r="D1150" t="b">
        <v>0</v>
      </c>
      <c r="E1150" t="str">
        <f ca="1">IF(ISNUMBER(_xludf.SEARCH("SANN",D1150)),D1150,"")</f>
        <v/>
      </c>
    </row>
    <row r="1151" spans="1:5">
      <c r="A1151" s="296" t="s">
        <v>1136</v>
      </c>
      <c r="C1151" t="b">
        <f t="shared" si="17"/>
        <v>0</v>
      </c>
      <c r="D1151" t="b">
        <v>0</v>
      </c>
      <c r="E1151" t="str">
        <f ca="1">IF(ISNUMBER(_xludf.SEARCH("SANN",D1151)),D1151,"")</f>
        <v/>
      </c>
    </row>
    <row r="1152" spans="1:5">
      <c r="A1152" s="296" t="s">
        <v>1056</v>
      </c>
      <c r="C1152" t="b">
        <f t="shared" si="17"/>
        <v>0</v>
      </c>
      <c r="D1152" t="b">
        <v>0</v>
      </c>
      <c r="E1152" t="str">
        <f ca="1">IF(ISNUMBER(_xludf.SEARCH("SANN",D1152)),D1152,"")</f>
        <v/>
      </c>
    </row>
    <row r="1153" spans="1:5">
      <c r="A1153" s="296" t="s">
        <v>628</v>
      </c>
      <c r="C1153" t="b">
        <f t="shared" si="17"/>
        <v>0</v>
      </c>
      <c r="D1153" t="b">
        <v>0</v>
      </c>
      <c r="E1153" t="str">
        <f ca="1">IF(ISNUMBER(_xludf.SEARCH("SANN",D1153)),D1153,"")</f>
        <v/>
      </c>
    </row>
    <row r="1154" spans="1:5">
      <c r="A1154" s="296" t="s">
        <v>742</v>
      </c>
      <c r="C1154" t="b">
        <f t="shared" si="17"/>
        <v>0</v>
      </c>
      <c r="D1154" t="b">
        <v>0</v>
      </c>
      <c r="E1154" t="str">
        <f ca="1">IF(ISNUMBER(_xludf.SEARCH("SANN",D1154)),D1154,"")</f>
        <v/>
      </c>
    </row>
    <row r="1155" spans="1:5">
      <c r="A1155" s="296" t="s">
        <v>741</v>
      </c>
      <c r="C1155" t="b">
        <f t="shared" ref="C1155:C1218" si="18">COUNTIF($A$2:$A$1800, A1155)&gt;1</f>
        <v>0</v>
      </c>
      <c r="D1155" t="b">
        <v>0</v>
      </c>
      <c r="E1155" t="str">
        <f ca="1">IF(ISNUMBER(_xludf.SEARCH("SANN",D1155)),D1155,"")</f>
        <v/>
      </c>
    </row>
    <row r="1156" spans="1:5">
      <c r="A1156" s="296" t="s">
        <v>1122</v>
      </c>
      <c r="C1156" t="b">
        <f t="shared" si="18"/>
        <v>0</v>
      </c>
      <c r="D1156" t="b">
        <v>0</v>
      </c>
      <c r="E1156" t="str">
        <f ca="1">IF(ISNUMBER(_xludf.SEARCH("SANN",D1156)),D1156,"")</f>
        <v/>
      </c>
    </row>
    <row r="1157" spans="1:5">
      <c r="A1157" s="296" t="s">
        <v>1081</v>
      </c>
      <c r="C1157" t="b">
        <f t="shared" si="18"/>
        <v>0</v>
      </c>
      <c r="D1157" t="b">
        <v>0</v>
      </c>
      <c r="E1157" t="str">
        <f ca="1">IF(ISNUMBER(_xludf.SEARCH("SANN",D1157)),D1157,"")</f>
        <v/>
      </c>
    </row>
    <row r="1158" spans="1:5">
      <c r="A1158" s="296" t="s">
        <v>980</v>
      </c>
      <c r="C1158" t="b">
        <f t="shared" si="18"/>
        <v>0</v>
      </c>
      <c r="D1158" t="b">
        <v>0</v>
      </c>
      <c r="E1158" t="str">
        <f ca="1">IF(ISNUMBER(_xludf.SEARCH("SANN",D1158)),D1158,"")</f>
        <v/>
      </c>
    </row>
    <row r="1159" spans="1:5">
      <c r="A1159" s="296" t="s">
        <v>1093</v>
      </c>
      <c r="C1159" t="b">
        <f t="shared" si="18"/>
        <v>0</v>
      </c>
      <c r="D1159" t="b">
        <v>0</v>
      </c>
      <c r="E1159" t="str">
        <f ca="1">IF(ISNUMBER(_xludf.SEARCH("SANN",D1159)),D1159,"")</f>
        <v/>
      </c>
    </row>
    <row r="1160" spans="1:5">
      <c r="A1160" s="296" t="s">
        <v>1118</v>
      </c>
      <c r="C1160" t="b">
        <f t="shared" si="18"/>
        <v>0</v>
      </c>
      <c r="D1160" t="b">
        <v>0</v>
      </c>
      <c r="E1160" t="str">
        <f ca="1">IF(ISNUMBER(_xludf.SEARCH("SANN",D1160)),D1160,"")</f>
        <v/>
      </c>
    </row>
    <row r="1161" spans="1:5">
      <c r="A1161" s="296" t="s">
        <v>1063</v>
      </c>
      <c r="C1161" t="b">
        <f t="shared" si="18"/>
        <v>0</v>
      </c>
      <c r="D1161" t="b">
        <v>0</v>
      </c>
      <c r="E1161" t="str">
        <f ca="1">IF(ISNUMBER(_xludf.SEARCH("SANN",D1161)),D1161,"")</f>
        <v/>
      </c>
    </row>
    <row r="1162" spans="1:5">
      <c r="A1162" s="296" t="s">
        <v>1099</v>
      </c>
      <c r="C1162" t="b">
        <f t="shared" si="18"/>
        <v>0</v>
      </c>
      <c r="D1162" t="b">
        <v>0</v>
      </c>
      <c r="E1162" t="str">
        <f ca="1">IF(ISNUMBER(_xludf.SEARCH("SANN",D1162)),D1162,"")</f>
        <v/>
      </c>
    </row>
    <row r="1163" spans="1:5">
      <c r="A1163" s="296" t="s">
        <v>1022</v>
      </c>
      <c r="C1163" t="b">
        <f t="shared" si="18"/>
        <v>0</v>
      </c>
      <c r="D1163" t="b">
        <v>0</v>
      </c>
      <c r="E1163" t="str">
        <f ca="1">IF(ISNUMBER(_xludf.SEARCH("SANN",D1163)),D1163,"")</f>
        <v/>
      </c>
    </row>
    <row r="1164" spans="1:5">
      <c r="A1164" s="296" t="s">
        <v>956</v>
      </c>
      <c r="C1164" t="b">
        <f t="shared" si="18"/>
        <v>0</v>
      </c>
      <c r="D1164" t="b">
        <v>0</v>
      </c>
      <c r="E1164" t="str">
        <f ca="1">IF(ISNUMBER(_xludf.SEARCH("SANN",D1164)),D1164,"")</f>
        <v/>
      </c>
    </row>
    <row r="1165" spans="1:5">
      <c r="A1165" s="296" t="s">
        <v>982</v>
      </c>
      <c r="C1165" t="b">
        <f t="shared" si="18"/>
        <v>0</v>
      </c>
      <c r="D1165" t="b">
        <v>0</v>
      </c>
      <c r="E1165" t="str">
        <f ca="1">IF(ISNUMBER(_xludf.SEARCH("SANN",D1165)),D1165,"")</f>
        <v/>
      </c>
    </row>
    <row r="1166" spans="1:5">
      <c r="A1166" s="296" t="s">
        <v>616</v>
      </c>
      <c r="C1166" t="b">
        <f t="shared" si="18"/>
        <v>0</v>
      </c>
      <c r="D1166" t="b">
        <v>0</v>
      </c>
      <c r="E1166" t="str">
        <f ca="1">IF(ISNUMBER(_xludf.SEARCH("SANN",D1166)),D1166,"")</f>
        <v/>
      </c>
    </row>
    <row r="1167" spans="1:5">
      <c r="A1167" s="296" t="s">
        <v>991</v>
      </c>
      <c r="C1167" t="b">
        <f t="shared" si="18"/>
        <v>0</v>
      </c>
      <c r="D1167" t="b">
        <v>0</v>
      </c>
      <c r="E1167" t="str">
        <f ca="1">IF(ISNUMBER(_xludf.SEARCH("SANN",D1167)),D1167,"")</f>
        <v/>
      </c>
    </row>
    <row r="1168" spans="1:5">
      <c r="A1168" s="296" t="s">
        <v>976</v>
      </c>
      <c r="C1168" t="b">
        <f t="shared" si="18"/>
        <v>0</v>
      </c>
      <c r="D1168" t="b">
        <v>0</v>
      </c>
      <c r="E1168" t="str">
        <f ca="1">IF(ISNUMBER(_xludf.SEARCH("SANN",D1168)),D1168,"")</f>
        <v/>
      </c>
    </row>
    <row r="1169" spans="1:5">
      <c r="A1169" s="296" t="s">
        <v>1012</v>
      </c>
      <c r="C1169" t="b">
        <f t="shared" si="18"/>
        <v>0</v>
      </c>
      <c r="D1169" t="b">
        <v>0</v>
      </c>
      <c r="E1169" t="str">
        <f ca="1">IF(ISNUMBER(_xludf.SEARCH("SANN",D1169)),D1169,"")</f>
        <v/>
      </c>
    </row>
    <row r="1170" spans="1:5">
      <c r="A1170" s="296" t="s">
        <v>727</v>
      </c>
      <c r="C1170" t="b">
        <f t="shared" si="18"/>
        <v>0</v>
      </c>
      <c r="D1170" t="b">
        <v>0</v>
      </c>
      <c r="E1170" t="str">
        <f ca="1">IF(ISNUMBER(_xludf.SEARCH("SANN",D1170)),D1170,"")</f>
        <v/>
      </c>
    </row>
    <row r="1171" spans="1:5">
      <c r="A1171" s="296" t="s">
        <v>990</v>
      </c>
      <c r="C1171" t="b">
        <f t="shared" si="18"/>
        <v>0</v>
      </c>
      <c r="D1171" t="b">
        <v>0</v>
      </c>
      <c r="E1171" t="str">
        <f ca="1">IF(ISNUMBER(_xludf.SEARCH("SANN",D1171)),D1171,"")</f>
        <v/>
      </c>
    </row>
    <row r="1172" spans="1:5">
      <c r="A1172" s="296" t="s">
        <v>1046</v>
      </c>
      <c r="C1172" t="b">
        <f t="shared" si="18"/>
        <v>0</v>
      </c>
      <c r="D1172" t="b">
        <v>0</v>
      </c>
      <c r="E1172" t="str">
        <f ca="1">IF(ISNUMBER(_xludf.SEARCH("SANN",D1172)),D1172,"")</f>
        <v/>
      </c>
    </row>
    <row r="1173" spans="1:5">
      <c r="A1173" s="296" t="s">
        <v>595</v>
      </c>
      <c r="C1173" t="b">
        <f t="shared" si="18"/>
        <v>0</v>
      </c>
      <c r="D1173" t="b">
        <v>0</v>
      </c>
      <c r="E1173" t="str">
        <f ca="1">IF(ISNUMBER(_xludf.SEARCH("SANN",D1173)),D1173,"")</f>
        <v/>
      </c>
    </row>
    <row r="1174" spans="1:5">
      <c r="A1174" s="296" t="s">
        <v>703</v>
      </c>
      <c r="C1174" t="b">
        <f t="shared" si="18"/>
        <v>0</v>
      </c>
      <c r="D1174" t="b">
        <v>0</v>
      </c>
      <c r="E1174" t="str">
        <f ca="1">IF(ISNUMBER(_xludf.SEARCH("SANN",D1174)),D1174,"")</f>
        <v/>
      </c>
    </row>
    <row r="1175" spans="1:5">
      <c r="A1175" s="296" t="s">
        <v>1019</v>
      </c>
      <c r="C1175" t="b">
        <f t="shared" si="18"/>
        <v>0</v>
      </c>
      <c r="D1175" t="b">
        <v>0</v>
      </c>
      <c r="E1175" t="str">
        <f ca="1">IF(ISNUMBER(_xludf.SEARCH("SANN",D1175)),D1175,"")</f>
        <v/>
      </c>
    </row>
    <row r="1176" spans="1:5">
      <c r="A1176" s="296" t="s">
        <v>737</v>
      </c>
      <c r="C1176" t="b">
        <f t="shared" si="18"/>
        <v>0</v>
      </c>
      <c r="D1176" t="b">
        <v>0</v>
      </c>
      <c r="E1176" t="str">
        <f ca="1">IF(ISNUMBER(_xludf.SEARCH("SANN",D1176)),D1176,"")</f>
        <v/>
      </c>
    </row>
    <row r="1177" spans="1:5">
      <c r="A1177" s="296" t="s">
        <v>640</v>
      </c>
      <c r="C1177" t="b">
        <f t="shared" si="18"/>
        <v>0</v>
      </c>
      <c r="D1177" t="b">
        <v>0</v>
      </c>
      <c r="E1177" t="str">
        <f ca="1">IF(ISNUMBER(_xludf.SEARCH("SANN",D1177)),D1177,"")</f>
        <v/>
      </c>
    </row>
    <row r="1178" spans="1:5">
      <c r="A1178" s="296" t="s">
        <v>1004</v>
      </c>
      <c r="C1178" t="b">
        <f t="shared" si="18"/>
        <v>0</v>
      </c>
      <c r="D1178" t="b">
        <v>0</v>
      </c>
      <c r="E1178" t="str">
        <f ca="1">IF(ISNUMBER(_xludf.SEARCH("SANN",D1178)),D1178,"")</f>
        <v/>
      </c>
    </row>
    <row r="1179" spans="1:5">
      <c r="A1179" s="296" t="s">
        <v>863</v>
      </c>
      <c r="C1179" t="b">
        <f t="shared" si="18"/>
        <v>0</v>
      </c>
      <c r="D1179" t="b">
        <v>0</v>
      </c>
      <c r="E1179" t="str">
        <f ca="1">IF(ISNUMBER(_xludf.SEARCH("SANN",D1179)),D1179,"")</f>
        <v/>
      </c>
    </row>
    <row r="1180" spans="1:5">
      <c r="A1180" s="296" t="s">
        <v>906</v>
      </c>
      <c r="C1180" t="b">
        <f t="shared" si="18"/>
        <v>0</v>
      </c>
      <c r="D1180" t="b">
        <v>0</v>
      </c>
      <c r="E1180" t="str">
        <f ca="1">IF(ISNUMBER(_xludf.SEARCH("SANN",D1180)),D1180,"")</f>
        <v/>
      </c>
    </row>
    <row r="1181" spans="1:5">
      <c r="A1181" s="296" t="s">
        <v>960</v>
      </c>
      <c r="C1181" t="b">
        <f t="shared" si="18"/>
        <v>0</v>
      </c>
      <c r="D1181" t="b">
        <v>0</v>
      </c>
      <c r="E1181" t="str">
        <f ca="1">IF(ISNUMBER(_xludf.SEARCH("SANN",D1181)),D1181,"")</f>
        <v/>
      </c>
    </row>
    <row r="1182" spans="1:5">
      <c r="A1182" s="296" t="s">
        <v>954</v>
      </c>
      <c r="C1182" t="b">
        <f t="shared" si="18"/>
        <v>0</v>
      </c>
      <c r="D1182" t="b">
        <v>0</v>
      </c>
      <c r="E1182" t="str">
        <f ca="1">IF(ISNUMBER(_xludf.SEARCH("SANN",D1182)),D1182,"")</f>
        <v/>
      </c>
    </row>
    <row r="1183" spans="1:5">
      <c r="A1183" s="296" t="s">
        <v>1058</v>
      </c>
      <c r="C1183" t="b">
        <f t="shared" si="18"/>
        <v>0</v>
      </c>
      <c r="D1183" t="b">
        <v>0</v>
      </c>
      <c r="E1183" t="str">
        <f ca="1">IF(ISNUMBER(_xludf.SEARCH("SANN",D1183)),D1183,"")</f>
        <v/>
      </c>
    </row>
    <row r="1184" spans="1:5">
      <c r="A1184" s="296" t="s">
        <v>1007</v>
      </c>
      <c r="C1184" t="b">
        <f t="shared" si="18"/>
        <v>0</v>
      </c>
      <c r="D1184" t="b">
        <v>0</v>
      </c>
      <c r="E1184" t="str">
        <f ca="1">IF(ISNUMBER(_xludf.SEARCH("SANN",D1184)),D1184,"")</f>
        <v/>
      </c>
    </row>
    <row r="1185" spans="1:5">
      <c r="A1185" s="296" t="s">
        <v>1092</v>
      </c>
      <c r="C1185" t="b">
        <f t="shared" si="18"/>
        <v>0</v>
      </c>
      <c r="D1185" t="b">
        <v>0</v>
      </c>
      <c r="E1185" t="str">
        <f ca="1">IF(ISNUMBER(_xludf.SEARCH("SANN",D1185)),D1185,"")</f>
        <v/>
      </c>
    </row>
    <row r="1186" spans="1:5">
      <c r="A1186" s="296" t="s">
        <v>826</v>
      </c>
      <c r="C1186" t="b">
        <f t="shared" si="18"/>
        <v>0</v>
      </c>
      <c r="D1186" t="b">
        <v>0</v>
      </c>
      <c r="E1186" t="str">
        <f ca="1">IF(ISNUMBER(_xludf.SEARCH("SANN",D1186)),D1186,"")</f>
        <v/>
      </c>
    </row>
    <row r="1187" spans="1:5">
      <c r="A1187" s="296" t="s">
        <v>1140</v>
      </c>
      <c r="C1187" t="b">
        <f t="shared" si="18"/>
        <v>0</v>
      </c>
      <c r="D1187" t="b">
        <v>0</v>
      </c>
      <c r="E1187" t="str">
        <f ca="1">IF(ISNUMBER(_xludf.SEARCH("SANN",D1187)),D1187,"")</f>
        <v/>
      </c>
    </row>
    <row r="1188" spans="1:5">
      <c r="A1188" s="296" t="s">
        <v>733</v>
      </c>
      <c r="C1188" t="b">
        <f t="shared" si="18"/>
        <v>0</v>
      </c>
      <c r="D1188" t="b">
        <v>0</v>
      </c>
      <c r="E1188" t="str">
        <f ca="1">IF(ISNUMBER(_xludf.SEARCH("SANN",D1188)),D1188,"")</f>
        <v/>
      </c>
    </row>
    <row r="1189" spans="1:5">
      <c r="A1189" s="296" t="s">
        <v>756</v>
      </c>
      <c r="C1189" t="b">
        <f t="shared" si="18"/>
        <v>0</v>
      </c>
      <c r="D1189" t="b">
        <v>0</v>
      </c>
      <c r="E1189" t="str">
        <f ca="1">IF(ISNUMBER(_xludf.SEARCH("SANN",D1189)),D1189,"")</f>
        <v/>
      </c>
    </row>
    <row r="1190" spans="1:5">
      <c r="A1190" s="296" t="s">
        <v>945</v>
      </c>
      <c r="C1190" t="b">
        <f t="shared" si="18"/>
        <v>0</v>
      </c>
      <c r="D1190" t="b">
        <v>0</v>
      </c>
      <c r="E1190" t="str">
        <f ca="1">IF(ISNUMBER(_xludf.SEARCH("SANN",D1190)),D1190,"")</f>
        <v/>
      </c>
    </row>
    <row r="1191" spans="1:5">
      <c r="A1191" s="296" t="s">
        <v>1047</v>
      </c>
      <c r="C1191" t="b">
        <f t="shared" si="18"/>
        <v>0</v>
      </c>
      <c r="D1191" t="b">
        <v>0</v>
      </c>
      <c r="E1191" t="str">
        <f ca="1">IF(ISNUMBER(_xludf.SEARCH("SANN",D1191)),D1191,"")</f>
        <v/>
      </c>
    </row>
    <row r="1192" spans="1:5">
      <c r="A1192" s="296" t="s">
        <v>798</v>
      </c>
      <c r="C1192" t="b">
        <f t="shared" si="18"/>
        <v>0</v>
      </c>
      <c r="D1192" t="b">
        <v>0</v>
      </c>
      <c r="E1192" t="str">
        <f ca="1">IF(ISNUMBER(_xludf.SEARCH("SANN",D1192)),D1192,"")</f>
        <v/>
      </c>
    </row>
    <row r="1193" spans="1:5">
      <c r="A1193" s="296" t="s">
        <v>696</v>
      </c>
      <c r="C1193" t="b">
        <f t="shared" si="18"/>
        <v>0</v>
      </c>
      <c r="D1193" t="b">
        <v>0</v>
      </c>
      <c r="E1193" t="str">
        <f ca="1">IF(ISNUMBER(_xludf.SEARCH("SANN",D1193)),D1193,"")</f>
        <v/>
      </c>
    </row>
    <row r="1194" spans="1:5">
      <c r="A1194" s="296" t="s">
        <v>1129</v>
      </c>
      <c r="C1194" t="b">
        <f t="shared" si="18"/>
        <v>0</v>
      </c>
      <c r="D1194" t="b">
        <v>0</v>
      </c>
      <c r="E1194" t="str">
        <f ca="1">IF(ISNUMBER(_xludf.SEARCH("SANN",D1194)),D1194,"")</f>
        <v/>
      </c>
    </row>
    <row r="1195" spans="1:5">
      <c r="A1195" s="296" t="s">
        <v>897</v>
      </c>
      <c r="C1195" t="b">
        <f t="shared" si="18"/>
        <v>0</v>
      </c>
      <c r="D1195" t="b">
        <v>0</v>
      </c>
      <c r="E1195" t="str">
        <f ca="1">IF(ISNUMBER(_xludf.SEARCH("SANN",D1195)),D1195,"")</f>
        <v/>
      </c>
    </row>
    <row r="1196" spans="1:5">
      <c r="A1196" s="296" t="s">
        <v>781</v>
      </c>
      <c r="C1196" t="b">
        <f t="shared" si="18"/>
        <v>0</v>
      </c>
      <c r="D1196" t="b">
        <v>0</v>
      </c>
      <c r="E1196" t="str">
        <f ca="1">IF(ISNUMBER(_xludf.SEARCH("SANN",D1196)),D1196,"")</f>
        <v/>
      </c>
    </row>
    <row r="1197" spans="1:5">
      <c r="A1197" s="296" t="s">
        <v>823</v>
      </c>
      <c r="C1197" t="b">
        <f t="shared" si="18"/>
        <v>0</v>
      </c>
      <c r="D1197" t="b">
        <v>0</v>
      </c>
      <c r="E1197" t="str">
        <f ca="1">IF(ISNUMBER(_xludf.SEARCH("SANN",D1197)),D1197,"")</f>
        <v/>
      </c>
    </row>
    <row r="1198" spans="1:5">
      <c r="A1198" s="296" t="s">
        <v>623</v>
      </c>
      <c r="C1198" t="b">
        <f t="shared" si="18"/>
        <v>0</v>
      </c>
      <c r="D1198" t="b">
        <v>0</v>
      </c>
      <c r="E1198" t="str">
        <f ca="1">IF(ISNUMBER(_xludf.SEARCH("SANN",D1198)),D1198,"")</f>
        <v/>
      </c>
    </row>
    <row r="1199" spans="1:5">
      <c r="A1199" s="296" t="s">
        <v>652</v>
      </c>
      <c r="C1199" t="b">
        <f t="shared" si="18"/>
        <v>0</v>
      </c>
      <c r="D1199" t="b">
        <v>0</v>
      </c>
      <c r="E1199" t="str">
        <f ca="1">IF(ISNUMBER(_xludf.SEARCH("SANN",D1199)),D1199,"")</f>
        <v/>
      </c>
    </row>
    <row r="1200" spans="1:5">
      <c r="A1200" s="296" t="s">
        <v>592</v>
      </c>
      <c r="C1200" t="b">
        <f t="shared" si="18"/>
        <v>0</v>
      </c>
      <c r="D1200" t="b">
        <v>0</v>
      </c>
      <c r="E1200" t="str">
        <f ca="1">IF(ISNUMBER(_xludf.SEARCH("SANN",D1200)),D1200,"")</f>
        <v/>
      </c>
    </row>
    <row r="1201" spans="1:5">
      <c r="A1201" s="296" t="s">
        <v>641</v>
      </c>
      <c r="C1201" t="b">
        <f t="shared" si="18"/>
        <v>0</v>
      </c>
      <c r="D1201" t="b">
        <v>0</v>
      </c>
      <c r="E1201" t="str">
        <f ca="1">IF(ISNUMBER(_xludf.SEARCH("SANN",D1201)),D1201,"")</f>
        <v/>
      </c>
    </row>
    <row r="1202" spans="1:5">
      <c r="A1202" s="296" t="s">
        <v>659</v>
      </c>
      <c r="C1202" t="b">
        <f t="shared" si="18"/>
        <v>0</v>
      </c>
      <c r="D1202" t="b">
        <v>0</v>
      </c>
      <c r="E1202" t="str">
        <f ca="1">IF(ISNUMBER(_xludf.SEARCH("SANN",D1202)),D1202,"")</f>
        <v/>
      </c>
    </row>
    <row r="1203" spans="1:5">
      <c r="A1203" s="296" t="s">
        <v>572</v>
      </c>
      <c r="C1203" t="b">
        <f t="shared" si="18"/>
        <v>0</v>
      </c>
      <c r="D1203" t="b">
        <v>0</v>
      </c>
      <c r="E1203" t="str">
        <f ca="1">IF(ISNUMBER(_xludf.SEARCH("SANN",D1203)),D1203,"")</f>
        <v/>
      </c>
    </row>
    <row r="1204" spans="1:5">
      <c r="A1204" s="296" t="s">
        <v>711</v>
      </c>
      <c r="C1204" t="b">
        <f t="shared" si="18"/>
        <v>0</v>
      </c>
      <c r="D1204" t="b">
        <v>0</v>
      </c>
      <c r="E1204" t="str">
        <f ca="1">IF(ISNUMBER(_xludf.SEARCH("SANN",D1204)),D1204,"")</f>
        <v/>
      </c>
    </row>
    <row r="1205" spans="1:5">
      <c r="A1205" s="296" t="s">
        <v>564</v>
      </c>
      <c r="C1205" t="b">
        <f t="shared" si="18"/>
        <v>0</v>
      </c>
      <c r="D1205" t="b">
        <v>0</v>
      </c>
      <c r="E1205" t="str">
        <f ca="1">IF(ISNUMBER(_xludf.SEARCH("SANN",D1205)),D1205,"")</f>
        <v/>
      </c>
    </row>
    <row r="1206" spans="1:5">
      <c r="A1206" s="296" t="s">
        <v>593</v>
      </c>
      <c r="C1206" t="b">
        <f t="shared" si="18"/>
        <v>0</v>
      </c>
      <c r="D1206" t="b">
        <v>0</v>
      </c>
      <c r="E1206" t="str">
        <f ca="1">IF(ISNUMBER(_xludf.SEARCH("SANN",D1206)),D1206,"")</f>
        <v/>
      </c>
    </row>
    <row r="1207" spans="1:5">
      <c r="A1207" s="296" t="s">
        <v>551</v>
      </c>
      <c r="C1207" t="b">
        <f t="shared" si="18"/>
        <v>0</v>
      </c>
      <c r="D1207" t="b">
        <v>0</v>
      </c>
      <c r="E1207" t="str">
        <f ca="1">IF(ISNUMBER(_xludf.SEARCH("SANN",D1207)),D1207,"")</f>
        <v/>
      </c>
    </row>
    <row r="1208" spans="1:5">
      <c r="A1208" s="296" t="s">
        <v>567</v>
      </c>
      <c r="C1208" t="b">
        <f t="shared" si="18"/>
        <v>0</v>
      </c>
      <c r="D1208" t="b">
        <v>0</v>
      </c>
      <c r="E1208" t="str">
        <f ca="1">IF(ISNUMBER(_xludf.SEARCH("SANN",D1208)),D1208,"")</f>
        <v/>
      </c>
    </row>
    <row r="1209" spans="1:5">
      <c r="A1209" s="296" t="s">
        <v>1133</v>
      </c>
      <c r="C1209" t="b">
        <f t="shared" si="18"/>
        <v>0</v>
      </c>
      <c r="D1209" t="b">
        <v>0</v>
      </c>
      <c r="E1209" t="str">
        <f ca="1">IF(ISNUMBER(_xludf.SEARCH("SANN",D1209)),D1209,"")</f>
        <v/>
      </c>
    </row>
    <row r="1210" spans="1:5">
      <c r="A1210" s="296" t="s">
        <v>589</v>
      </c>
      <c r="C1210" t="b">
        <f t="shared" si="18"/>
        <v>0</v>
      </c>
      <c r="D1210" t="b">
        <v>0</v>
      </c>
      <c r="E1210" t="str">
        <f ca="1">IF(ISNUMBER(_xludf.SEARCH("SANN",D1210)),D1210,"")</f>
        <v/>
      </c>
    </row>
    <row r="1211" spans="1:5">
      <c r="A1211" s="296" t="s">
        <v>679</v>
      </c>
      <c r="C1211" t="b">
        <f t="shared" si="18"/>
        <v>0</v>
      </c>
      <c r="D1211" t="b">
        <v>0</v>
      </c>
      <c r="E1211" t="str">
        <f ca="1">IF(ISNUMBER(_xludf.SEARCH("SANN",D1211)),D1211,"")</f>
        <v/>
      </c>
    </row>
    <row r="1212" spans="1:5">
      <c r="A1212" s="296" t="s">
        <v>636</v>
      </c>
      <c r="C1212" t="b">
        <f t="shared" si="18"/>
        <v>0</v>
      </c>
      <c r="D1212" t="b">
        <v>0</v>
      </c>
      <c r="E1212" t="str">
        <f ca="1">IF(ISNUMBER(_xludf.SEARCH("SANN",D1212)),D1212,"")</f>
        <v/>
      </c>
    </row>
    <row r="1213" spans="1:5">
      <c r="A1213" s="296" t="s">
        <v>1100</v>
      </c>
      <c r="C1213" t="b">
        <f t="shared" si="18"/>
        <v>0</v>
      </c>
      <c r="D1213" t="b">
        <v>0</v>
      </c>
      <c r="E1213" t="str">
        <f ca="1">IF(ISNUMBER(_xludf.SEARCH("SANN",D1213)),D1213,"")</f>
        <v/>
      </c>
    </row>
    <row r="1214" spans="1:5">
      <c r="A1214" s="296" t="s">
        <v>713</v>
      </c>
      <c r="C1214" t="b">
        <f t="shared" si="18"/>
        <v>0</v>
      </c>
      <c r="D1214" t="b">
        <v>0</v>
      </c>
      <c r="E1214" t="str">
        <f ca="1">IF(ISNUMBER(_xludf.SEARCH("SANN",D1214)),D1214,"")</f>
        <v/>
      </c>
    </row>
    <row r="1215" spans="1:5">
      <c r="A1215" s="296" t="s">
        <v>539</v>
      </c>
      <c r="C1215" t="b">
        <f t="shared" si="18"/>
        <v>1</v>
      </c>
      <c r="D1215" s="205" t="b">
        <v>1</v>
      </c>
      <c r="E1215" t="str">
        <f ca="1">IF(ISNUMBER(_xludf.SEARCH("SANN",D1215)),D1215,"")</f>
        <v/>
      </c>
    </row>
    <row r="1216" spans="1:5">
      <c r="A1216" s="296" t="s">
        <v>588</v>
      </c>
      <c r="C1216" t="b">
        <f t="shared" si="18"/>
        <v>0</v>
      </c>
      <c r="D1216" t="b">
        <v>0</v>
      </c>
      <c r="E1216" t="str">
        <f ca="1">IF(ISNUMBER(_xludf.SEARCH("SANN",D1216)),D1216,"")</f>
        <v/>
      </c>
    </row>
    <row r="1217" spans="1:5">
      <c r="A1217" s="296" t="s">
        <v>682</v>
      </c>
      <c r="C1217" t="b">
        <f t="shared" si="18"/>
        <v>0</v>
      </c>
      <c r="D1217" t="b">
        <v>0</v>
      </c>
      <c r="E1217" t="str">
        <f ca="1">IF(ISNUMBER(_xludf.SEARCH("SANN",D1217)),D1217,"")</f>
        <v/>
      </c>
    </row>
    <row r="1218" spans="1:5">
      <c r="A1218" s="296" t="s">
        <v>630</v>
      </c>
      <c r="C1218" t="b">
        <f t="shared" si="18"/>
        <v>0</v>
      </c>
      <c r="D1218" t="b">
        <v>0</v>
      </c>
      <c r="E1218" t="str">
        <f ca="1">IF(ISNUMBER(_xludf.SEARCH("SANN",D1218)),D1218,"")</f>
        <v/>
      </c>
    </row>
    <row r="1219" spans="1:5">
      <c r="A1219" s="296" t="s">
        <v>646</v>
      </c>
      <c r="C1219" t="b">
        <f t="shared" ref="C1219:C1282" si="19">COUNTIF($A$2:$A$1800, A1219)&gt;1</f>
        <v>0</v>
      </c>
      <c r="D1219" t="b">
        <v>0</v>
      </c>
      <c r="E1219" t="str">
        <f ca="1">IF(ISNUMBER(_xludf.SEARCH("SANN",D1219)),D1219,"")</f>
        <v/>
      </c>
    </row>
    <row r="1220" spans="1:5">
      <c r="A1220" s="296" t="s">
        <v>557</v>
      </c>
      <c r="C1220" t="b">
        <f t="shared" si="19"/>
        <v>0</v>
      </c>
      <c r="D1220" t="b">
        <v>0</v>
      </c>
      <c r="E1220" t="str">
        <f ca="1">IF(ISNUMBER(_xludf.SEARCH("SANN",D1220)),D1220,"")</f>
        <v/>
      </c>
    </row>
    <row r="1221" spans="1:5">
      <c r="A1221" s="296" t="s">
        <v>687</v>
      </c>
      <c r="C1221" t="b">
        <f t="shared" si="19"/>
        <v>0</v>
      </c>
      <c r="D1221" t="b">
        <v>0</v>
      </c>
      <c r="E1221" t="str">
        <f ca="1">IF(ISNUMBER(_xludf.SEARCH("SANN",D1221)),D1221,"")</f>
        <v/>
      </c>
    </row>
    <row r="1222" spans="1:5">
      <c r="A1222" s="296" t="s">
        <v>609</v>
      </c>
      <c r="C1222" t="b">
        <f t="shared" si="19"/>
        <v>0</v>
      </c>
      <c r="D1222" t="b">
        <v>0</v>
      </c>
      <c r="E1222" t="str">
        <f ca="1">IF(ISNUMBER(_xludf.SEARCH("SANN",D1222)),D1222,"")</f>
        <v/>
      </c>
    </row>
    <row r="1223" spans="1:5">
      <c r="A1223" s="296" t="s">
        <v>1130</v>
      </c>
      <c r="C1223" t="b">
        <f t="shared" si="19"/>
        <v>0</v>
      </c>
      <c r="D1223" t="b">
        <v>0</v>
      </c>
      <c r="E1223" t="str">
        <f ca="1">IF(ISNUMBER(_xludf.SEARCH("SANN",D1223)),D1223,"")</f>
        <v/>
      </c>
    </row>
    <row r="1224" spans="1:5">
      <c r="A1224" s="296" t="s">
        <v>566</v>
      </c>
      <c r="C1224" t="b">
        <f t="shared" si="19"/>
        <v>0</v>
      </c>
      <c r="D1224" t="b">
        <v>0</v>
      </c>
      <c r="E1224" t="str">
        <f ca="1">IF(ISNUMBER(_xludf.SEARCH("SANN",D1224)),D1224,"")</f>
        <v/>
      </c>
    </row>
    <row r="1225" spans="1:5">
      <c r="A1225" s="296" t="s">
        <v>1102</v>
      </c>
      <c r="C1225" t="b">
        <f t="shared" si="19"/>
        <v>0</v>
      </c>
      <c r="D1225" t="b">
        <v>0</v>
      </c>
      <c r="E1225" t="str">
        <f ca="1">IF(ISNUMBER(_xludf.SEARCH("SANN",D1225)),D1225,"")</f>
        <v/>
      </c>
    </row>
    <row r="1226" spans="1:5">
      <c r="A1226" s="296" t="s">
        <v>581</v>
      </c>
      <c r="C1226" t="b">
        <f t="shared" si="19"/>
        <v>0</v>
      </c>
      <c r="D1226" t="b">
        <v>0</v>
      </c>
      <c r="E1226" t="str">
        <f ca="1">IF(ISNUMBER(_xludf.SEARCH("SANN",D1226)),D1226,"")</f>
        <v/>
      </c>
    </row>
    <row r="1227" spans="1:5">
      <c r="A1227" s="296" t="s">
        <v>579</v>
      </c>
      <c r="C1227" t="b">
        <f t="shared" si="19"/>
        <v>0</v>
      </c>
      <c r="D1227" t="b">
        <v>0</v>
      </c>
      <c r="E1227" t="str">
        <f ca="1">IF(ISNUMBER(_xludf.SEARCH("SANN",D1227)),D1227,"")</f>
        <v/>
      </c>
    </row>
    <row r="1228" spans="1:5">
      <c r="A1228" s="296" t="s">
        <v>635</v>
      </c>
      <c r="C1228" t="b">
        <f t="shared" si="19"/>
        <v>0</v>
      </c>
      <c r="D1228" t="b">
        <v>0</v>
      </c>
      <c r="E1228" t="str">
        <f ca="1">IF(ISNUMBER(_xludf.SEARCH("SANN",D1228)),D1228,"")</f>
        <v/>
      </c>
    </row>
    <row r="1229" spans="1:5">
      <c r="A1229" s="296" t="s">
        <v>587</v>
      </c>
      <c r="C1229" t="b">
        <f t="shared" si="19"/>
        <v>0</v>
      </c>
      <c r="D1229" t="b">
        <v>0</v>
      </c>
      <c r="E1229" t="str">
        <f ca="1">IF(ISNUMBER(_xludf.SEARCH("SANN",D1229)),D1229,"")</f>
        <v/>
      </c>
    </row>
    <row r="1230" spans="1:5">
      <c r="A1230" s="296" t="s">
        <v>1095</v>
      </c>
      <c r="C1230" t="b">
        <f t="shared" si="19"/>
        <v>0</v>
      </c>
      <c r="D1230" t="b">
        <v>0</v>
      </c>
      <c r="E1230" t="str">
        <f ca="1">IF(ISNUMBER(_xludf.SEARCH("SANN",D1230)),D1230,"")</f>
        <v/>
      </c>
    </row>
    <row r="1231" spans="1:5">
      <c r="A1231" s="296" t="s">
        <v>556</v>
      </c>
      <c r="C1231" t="b">
        <f t="shared" si="19"/>
        <v>0</v>
      </c>
      <c r="D1231" t="b">
        <v>0</v>
      </c>
      <c r="E1231" t="str">
        <f ca="1">IF(ISNUMBER(_xludf.SEARCH("SANN",D1231)),D1231,"")</f>
        <v/>
      </c>
    </row>
    <row r="1232" spans="1:5">
      <c r="A1232" s="296" t="s">
        <v>665</v>
      </c>
      <c r="C1232" t="b">
        <f t="shared" si="19"/>
        <v>0</v>
      </c>
      <c r="D1232" t="b">
        <v>0</v>
      </c>
      <c r="E1232" t="str">
        <f ca="1">IF(ISNUMBER(_xludf.SEARCH("SANN",D1232)),D1232,"")</f>
        <v/>
      </c>
    </row>
    <row r="1233" spans="1:5">
      <c r="A1233" s="296" t="s">
        <v>605</v>
      </c>
      <c r="C1233" t="b">
        <f t="shared" si="19"/>
        <v>0</v>
      </c>
      <c r="D1233" t="b">
        <v>0</v>
      </c>
      <c r="E1233" t="str">
        <f ca="1">IF(ISNUMBER(_xludf.SEARCH("SANN",D1233)),D1233,"")</f>
        <v/>
      </c>
    </row>
    <row r="1234" spans="1:5">
      <c r="A1234" s="296" t="s">
        <v>617</v>
      </c>
      <c r="C1234" t="b">
        <f t="shared" si="19"/>
        <v>0</v>
      </c>
      <c r="D1234" t="b">
        <v>0</v>
      </c>
      <c r="E1234" t="str">
        <f ca="1">IF(ISNUMBER(_xludf.SEARCH("SANN",D1234)),D1234,"")</f>
        <v/>
      </c>
    </row>
    <row r="1235" spans="1:5">
      <c r="A1235" s="296" t="s">
        <v>541</v>
      </c>
      <c r="C1235" t="b">
        <f t="shared" si="19"/>
        <v>0</v>
      </c>
      <c r="D1235" t="b">
        <v>0</v>
      </c>
      <c r="E1235" t="str">
        <f ca="1">IF(ISNUMBER(_xludf.SEARCH("SANN",D1235)),D1235,"")</f>
        <v/>
      </c>
    </row>
    <row r="1236" spans="1:5">
      <c r="A1236" s="296" t="s">
        <v>709</v>
      </c>
      <c r="C1236" t="b">
        <f t="shared" si="19"/>
        <v>0</v>
      </c>
      <c r="D1236" t="b">
        <v>0</v>
      </c>
      <c r="E1236" t="str">
        <f ca="1">IF(ISNUMBER(_xludf.SEARCH("SANN",D1236)),D1236,"")</f>
        <v/>
      </c>
    </row>
    <row r="1237" spans="1:5">
      <c r="A1237" s="296" t="s">
        <v>667</v>
      </c>
      <c r="C1237" t="b">
        <f t="shared" si="19"/>
        <v>0</v>
      </c>
      <c r="D1237" t="b">
        <v>0</v>
      </c>
      <c r="E1237" t="str">
        <f ca="1">IF(ISNUMBER(_xludf.SEARCH("SANN",D1237)),D1237,"")</f>
        <v/>
      </c>
    </row>
    <row r="1238" spans="1:5">
      <c r="A1238" s="296" t="s">
        <v>1107</v>
      </c>
      <c r="C1238" t="b">
        <f t="shared" si="19"/>
        <v>0</v>
      </c>
      <c r="D1238" t="b">
        <v>0</v>
      </c>
      <c r="E1238" t="str">
        <f ca="1">IF(ISNUMBER(_xludf.SEARCH("SANN",D1238)),D1238,"")</f>
        <v/>
      </c>
    </row>
    <row r="1239" spans="1:5">
      <c r="A1239" s="296" t="s">
        <v>715</v>
      </c>
      <c r="C1239" t="b">
        <f t="shared" si="19"/>
        <v>0</v>
      </c>
      <c r="D1239" t="b">
        <v>0</v>
      </c>
      <c r="E1239" t="str">
        <f ca="1">IF(ISNUMBER(_xludf.SEARCH("SANN",D1239)),D1239,"")</f>
        <v/>
      </c>
    </row>
    <row r="1240" spans="1:5">
      <c r="A1240" s="296" t="s">
        <v>578</v>
      </c>
      <c r="C1240" t="b">
        <f t="shared" si="19"/>
        <v>0</v>
      </c>
      <c r="D1240" t="b">
        <v>0</v>
      </c>
      <c r="E1240" t="str">
        <f ca="1">IF(ISNUMBER(_xludf.SEARCH("SANN",D1240)),D1240,"")</f>
        <v/>
      </c>
    </row>
    <row r="1241" spans="1:5">
      <c r="A1241" s="296" t="s">
        <v>606</v>
      </c>
      <c r="C1241" t="b">
        <f t="shared" si="19"/>
        <v>0</v>
      </c>
      <c r="D1241" t="b">
        <v>0</v>
      </c>
      <c r="E1241" t="str">
        <f ca="1">IF(ISNUMBER(_xludf.SEARCH("SANN",D1241)),D1241,"")</f>
        <v/>
      </c>
    </row>
    <row r="1242" spans="1:5">
      <c r="A1242" s="296" t="s">
        <v>560</v>
      </c>
      <c r="C1242" t="b">
        <f t="shared" si="19"/>
        <v>0</v>
      </c>
      <c r="D1242" t="b">
        <v>0</v>
      </c>
      <c r="E1242" t="str">
        <f ca="1">IF(ISNUMBER(_xludf.SEARCH("SANN",D1242)),D1242,"")</f>
        <v/>
      </c>
    </row>
    <row r="1243" spans="1:5">
      <c r="A1243" s="296" t="s">
        <v>681</v>
      </c>
      <c r="C1243" t="b">
        <f t="shared" si="19"/>
        <v>0</v>
      </c>
      <c r="D1243" t="b">
        <v>0</v>
      </c>
      <c r="E1243" t="str">
        <f ca="1">IF(ISNUMBER(_xludf.SEARCH("SANN",D1243)),D1243,"")</f>
        <v/>
      </c>
    </row>
    <row r="1244" spans="1:5">
      <c r="A1244" s="296" t="s">
        <v>685</v>
      </c>
      <c r="C1244" t="b">
        <f t="shared" si="19"/>
        <v>0</v>
      </c>
      <c r="D1244" t="b">
        <v>0</v>
      </c>
      <c r="E1244" t="str">
        <f ca="1">IF(ISNUMBER(_xludf.SEARCH("SANN",D1244)),D1244,"")</f>
        <v/>
      </c>
    </row>
    <row r="1245" spans="1:5">
      <c r="A1245" s="296" t="s">
        <v>570</v>
      </c>
      <c r="C1245" t="b">
        <f t="shared" si="19"/>
        <v>0</v>
      </c>
      <c r="D1245" t="b">
        <v>0</v>
      </c>
      <c r="E1245" t="str">
        <f ca="1">IF(ISNUMBER(_xludf.SEARCH("SANN",D1245)),D1245,"")</f>
        <v/>
      </c>
    </row>
    <row r="1246" spans="1:5">
      <c r="A1246" s="296" t="s">
        <v>1114</v>
      </c>
      <c r="C1246" t="b">
        <f t="shared" si="19"/>
        <v>0</v>
      </c>
      <c r="D1246" t="b">
        <v>0</v>
      </c>
      <c r="E1246" t="str">
        <f ca="1">IF(ISNUMBER(_xludf.SEARCH("SANN",D1246)),D1246,"")</f>
        <v/>
      </c>
    </row>
    <row r="1247" spans="1:5">
      <c r="A1247" s="296" t="s">
        <v>649</v>
      </c>
      <c r="C1247" t="b">
        <f t="shared" si="19"/>
        <v>0</v>
      </c>
      <c r="D1247" t="b">
        <v>0</v>
      </c>
      <c r="E1247" t="str">
        <f ca="1">IF(ISNUMBER(_xludf.SEARCH("SANN",D1247)),D1247,"")</f>
        <v/>
      </c>
    </row>
    <row r="1248" spans="1:5">
      <c r="A1248" s="296" t="s">
        <v>568</v>
      </c>
      <c r="C1248" t="b">
        <f t="shared" si="19"/>
        <v>0</v>
      </c>
      <c r="D1248" t="b">
        <v>0</v>
      </c>
      <c r="E1248" t="str">
        <f ca="1">IF(ISNUMBER(_xludf.SEARCH("SANN",D1248)),D1248,"")</f>
        <v/>
      </c>
    </row>
    <row r="1249" spans="1:5">
      <c r="A1249" s="296" t="s">
        <v>669</v>
      </c>
      <c r="C1249" t="b">
        <f t="shared" si="19"/>
        <v>0</v>
      </c>
      <c r="D1249" t="b">
        <v>0</v>
      </c>
      <c r="E1249" t="str">
        <f ca="1">IF(ISNUMBER(_xludf.SEARCH("SANN",D1249)),D1249,"")</f>
        <v/>
      </c>
    </row>
    <row r="1250" spans="1:5">
      <c r="A1250" s="296" t="s">
        <v>596</v>
      </c>
      <c r="C1250" t="b">
        <f t="shared" si="19"/>
        <v>0</v>
      </c>
      <c r="D1250" t="b">
        <v>0</v>
      </c>
      <c r="E1250" t="str">
        <f ca="1">IF(ISNUMBER(_xludf.SEARCH("SANN",D1250)),D1250,"")</f>
        <v/>
      </c>
    </row>
    <row r="1251" spans="1:5">
      <c r="A1251" s="296" t="s">
        <v>1134</v>
      </c>
      <c r="C1251" t="b">
        <f t="shared" si="19"/>
        <v>0</v>
      </c>
      <c r="D1251" t="b">
        <v>0</v>
      </c>
      <c r="E1251" t="str">
        <f ca="1">IF(ISNUMBER(_xludf.SEARCH("SANN",D1251)),D1251,"")</f>
        <v/>
      </c>
    </row>
    <row r="1252" spans="1:5">
      <c r="A1252" s="296" t="s">
        <v>694</v>
      </c>
      <c r="C1252" t="b">
        <f t="shared" si="19"/>
        <v>0</v>
      </c>
      <c r="D1252" t="b">
        <v>0</v>
      </c>
      <c r="E1252" t="str">
        <f ca="1">IF(ISNUMBER(_xludf.SEARCH("SANN",D1252)),D1252,"")</f>
        <v/>
      </c>
    </row>
    <row r="1253" spans="1:5">
      <c r="A1253" s="296" t="s">
        <v>550</v>
      </c>
      <c r="C1253" t="b">
        <f t="shared" si="19"/>
        <v>0</v>
      </c>
      <c r="D1253" t="b">
        <v>0</v>
      </c>
      <c r="E1253" t="str">
        <f ca="1">IF(ISNUMBER(_xludf.SEARCH("SANN",D1253)),D1253,"")</f>
        <v/>
      </c>
    </row>
    <row r="1254" spans="1:5">
      <c r="A1254" s="296" t="s">
        <v>662</v>
      </c>
      <c r="C1254" t="b">
        <f t="shared" si="19"/>
        <v>0</v>
      </c>
      <c r="D1254" t="b">
        <v>0</v>
      </c>
      <c r="E1254" t="str">
        <f ca="1">IF(ISNUMBER(_xludf.SEARCH("SANN",D1254)),D1254,"")</f>
        <v/>
      </c>
    </row>
    <row r="1255" spans="1:5">
      <c r="A1255" s="296" t="s">
        <v>648</v>
      </c>
      <c r="C1255" t="b">
        <f t="shared" si="19"/>
        <v>0</v>
      </c>
      <c r="D1255" t="b">
        <v>0</v>
      </c>
      <c r="E1255" t="str">
        <f ca="1">IF(ISNUMBER(_xludf.SEARCH("SANN",D1255)),D1255,"")</f>
        <v/>
      </c>
    </row>
    <row r="1256" spans="1:5">
      <c r="A1256" s="296" t="s">
        <v>657</v>
      </c>
      <c r="C1256" t="b">
        <f t="shared" si="19"/>
        <v>0</v>
      </c>
      <c r="D1256" t="b">
        <v>0</v>
      </c>
      <c r="E1256" t="str">
        <f ca="1">IF(ISNUMBER(_xludf.SEARCH("SANN",D1256)),D1256,"")</f>
        <v/>
      </c>
    </row>
    <row r="1257" spans="1:5">
      <c r="A1257" s="296" t="s">
        <v>543</v>
      </c>
      <c r="C1257" t="b">
        <f t="shared" si="19"/>
        <v>0</v>
      </c>
      <c r="D1257" t="b">
        <v>0</v>
      </c>
      <c r="E1257" t="str">
        <f ca="1">IF(ISNUMBER(_xludf.SEARCH("SANN",D1257)),D1257,"")</f>
        <v/>
      </c>
    </row>
    <row r="1258" spans="1:5">
      <c r="A1258" s="296" t="s">
        <v>1111</v>
      </c>
      <c r="C1258" t="b">
        <f t="shared" si="19"/>
        <v>0</v>
      </c>
      <c r="D1258" t="b">
        <v>0</v>
      </c>
      <c r="E1258" t="str">
        <f ca="1">IF(ISNUMBER(_xludf.SEARCH("SANN",D1258)),D1258,"")</f>
        <v/>
      </c>
    </row>
    <row r="1259" spans="1:5">
      <c r="A1259" s="296" t="s">
        <v>1125</v>
      </c>
      <c r="C1259" t="b">
        <f t="shared" si="19"/>
        <v>0</v>
      </c>
      <c r="D1259" t="b">
        <v>0</v>
      </c>
      <c r="E1259" t="str">
        <f ca="1">IF(ISNUMBER(_xludf.SEARCH("SANN",D1259)),D1259,"")</f>
        <v/>
      </c>
    </row>
    <row r="1260" spans="1:5">
      <c r="A1260" s="296" t="s">
        <v>642</v>
      </c>
      <c r="C1260" t="b">
        <f t="shared" si="19"/>
        <v>0</v>
      </c>
      <c r="D1260" t="b">
        <v>0</v>
      </c>
      <c r="E1260" t="str">
        <f ca="1">IF(ISNUMBER(_xludf.SEARCH("SANN",D1260)),D1260,"")</f>
        <v/>
      </c>
    </row>
    <row r="1261" spans="1:5">
      <c r="A1261" s="296" t="s">
        <v>720</v>
      </c>
      <c r="C1261" t="b">
        <f t="shared" si="19"/>
        <v>0</v>
      </c>
      <c r="D1261" t="b">
        <v>0</v>
      </c>
      <c r="E1261" t="str">
        <f ca="1">IF(ISNUMBER(_xludf.SEARCH("SANN",D1261)),D1261,"")</f>
        <v/>
      </c>
    </row>
    <row r="1262" spans="1:5">
      <c r="A1262" s="296" t="s">
        <v>1017</v>
      </c>
      <c r="C1262" t="b">
        <f t="shared" si="19"/>
        <v>0</v>
      </c>
      <c r="D1262" t="b">
        <v>0</v>
      </c>
      <c r="E1262" t="str">
        <f ca="1">IF(ISNUMBER(_xludf.SEARCH("SANN",D1262)),D1262,"")</f>
        <v/>
      </c>
    </row>
    <row r="1263" spans="1:5">
      <c r="A1263" s="296" t="s">
        <v>939</v>
      </c>
      <c r="C1263" t="b">
        <f t="shared" si="19"/>
        <v>0</v>
      </c>
      <c r="D1263" t="b">
        <v>0</v>
      </c>
      <c r="E1263" t="str">
        <f ca="1">IF(ISNUMBER(_xludf.SEARCH("SANN",D1263)),D1263,"")</f>
        <v/>
      </c>
    </row>
    <row r="1264" spans="1:5">
      <c r="A1264" s="296" t="s">
        <v>1045</v>
      </c>
      <c r="C1264" t="b">
        <f t="shared" si="19"/>
        <v>0</v>
      </c>
      <c r="D1264" t="b">
        <v>0</v>
      </c>
      <c r="E1264" t="str">
        <f ca="1">IF(ISNUMBER(_xludf.SEARCH("SANN",D1264)),D1264,"")</f>
        <v/>
      </c>
    </row>
    <row r="1265" spans="1:5">
      <c r="A1265" s="296" t="s">
        <v>824</v>
      </c>
      <c r="C1265" t="b">
        <f t="shared" si="19"/>
        <v>0</v>
      </c>
      <c r="D1265" t="b">
        <v>0</v>
      </c>
      <c r="E1265" t="str">
        <f ca="1">IF(ISNUMBER(_xludf.SEARCH("SANN",D1265)),D1265,"")</f>
        <v/>
      </c>
    </row>
    <row r="1266" spans="1:5">
      <c r="A1266" s="296" t="s">
        <v>810</v>
      </c>
      <c r="C1266" t="b">
        <f t="shared" si="19"/>
        <v>0</v>
      </c>
      <c r="D1266" t="b">
        <v>0</v>
      </c>
      <c r="E1266" t="str">
        <f ca="1">IF(ISNUMBER(_xludf.SEARCH("SANN",D1266)),D1266,"")</f>
        <v/>
      </c>
    </row>
    <row r="1267" spans="1:5">
      <c r="A1267" s="296" t="s">
        <v>854</v>
      </c>
      <c r="C1267" t="b">
        <f t="shared" si="19"/>
        <v>0</v>
      </c>
      <c r="D1267" t="b">
        <v>0</v>
      </c>
      <c r="E1267" t="str">
        <f ca="1">IF(ISNUMBER(_xludf.SEARCH("SANN",D1267)),D1267,"")</f>
        <v/>
      </c>
    </row>
    <row r="1268" spans="1:5">
      <c r="A1268" s="296" t="s">
        <v>886</v>
      </c>
      <c r="C1268" t="b">
        <f t="shared" si="19"/>
        <v>0</v>
      </c>
      <c r="D1268" t="b">
        <v>0</v>
      </c>
      <c r="E1268" t="str">
        <f ca="1">IF(ISNUMBER(_xludf.SEARCH("SANN",D1268)),D1268,"")</f>
        <v/>
      </c>
    </row>
    <row r="1269" spans="1:5">
      <c r="A1269" s="296" t="s">
        <v>607</v>
      </c>
      <c r="C1269" t="b">
        <f t="shared" si="19"/>
        <v>0</v>
      </c>
      <c r="D1269" t="b">
        <v>0</v>
      </c>
      <c r="E1269" t="str">
        <f ca="1">IF(ISNUMBER(_xludf.SEARCH("SANN",D1269)),D1269,"")</f>
        <v/>
      </c>
    </row>
    <row r="1270" spans="1:5">
      <c r="A1270" s="296" t="s">
        <v>688</v>
      </c>
      <c r="C1270" t="b">
        <f t="shared" si="19"/>
        <v>0</v>
      </c>
      <c r="D1270" t="b">
        <v>0</v>
      </c>
      <c r="E1270" t="str">
        <f ca="1">IF(ISNUMBER(_xludf.SEARCH("SANN",D1270)),D1270,"")</f>
        <v/>
      </c>
    </row>
    <row r="1271" spans="1:5">
      <c r="A1271" s="296" t="s">
        <v>811</v>
      </c>
      <c r="C1271" t="b">
        <f t="shared" si="19"/>
        <v>0</v>
      </c>
      <c r="D1271" t="b">
        <v>0</v>
      </c>
      <c r="E1271" t="str">
        <f ca="1">IF(ISNUMBER(_xludf.SEARCH("SANN",D1271)),D1271,"")</f>
        <v/>
      </c>
    </row>
    <row r="1272" spans="1:5">
      <c r="A1272" s="296" t="s">
        <v>583</v>
      </c>
      <c r="C1272" t="b">
        <f t="shared" si="19"/>
        <v>0</v>
      </c>
      <c r="D1272" t="b">
        <v>0</v>
      </c>
      <c r="E1272" t="str">
        <f ca="1">IF(ISNUMBER(_xludf.SEARCH("SANN",D1272)),D1272,"")</f>
        <v/>
      </c>
    </row>
    <row r="1273" spans="1:5">
      <c r="A1273" s="296" t="s">
        <v>984</v>
      </c>
      <c r="C1273" t="b">
        <f t="shared" si="19"/>
        <v>0</v>
      </c>
      <c r="D1273" t="b">
        <v>0</v>
      </c>
      <c r="E1273" t="str">
        <f ca="1">IF(ISNUMBER(_xludf.SEARCH("SANN",D1273)),D1273,"")</f>
        <v/>
      </c>
    </row>
    <row r="1274" spans="1:5">
      <c r="A1274" s="296" t="s">
        <v>1084</v>
      </c>
      <c r="C1274" t="b">
        <f t="shared" si="19"/>
        <v>0</v>
      </c>
      <c r="D1274" t="b">
        <v>0</v>
      </c>
      <c r="E1274" t="str">
        <f ca="1">IF(ISNUMBER(_xludf.SEARCH("SANN",D1274)),D1274,"")</f>
        <v/>
      </c>
    </row>
    <row r="1275" spans="1:5">
      <c r="A1275" s="296" t="s">
        <v>834</v>
      </c>
      <c r="C1275" t="b">
        <f t="shared" si="19"/>
        <v>0</v>
      </c>
      <c r="D1275" t="b">
        <v>0</v>
      </c>
      <c r="E1275" t="str">
        <f ca="1">IF(ISNUMBER(_xludf.SEARCH("SANN",D1275)),D1275,"")</f>
        <v/>
      </c>
    </row>
    <row r="1276" spans="1:5">
      <c r="A1276" s="296" t="s">
        <v>683</v>
      </c>
      <c r="C1276" t="b">
        <f t="shared" si="19"/>
        <v>0</v>
      </c>
      <c r="D1276" t="b">
        <v>0</v>
      </c>
      <c r="E1276" t="str">
        <f ca="1">IF(ISNUMBER(_xludf.SEARCH("SANN",D1276)),D1276,"")</f>
        <v/>
      </c>
    </row>
    <row r="1277" spans="1:5">
      <c r="A1277" s="296" t="s">
        <v>815</v>
      </c>
      <c r="C1277" t="b">
        <f t="shared" si="19"/>
        <v>0</v>
      </c>
      <c r="D1277" t="b">
        <v>0</v>
      </c>
      <c r="E1277" t="str">
        <f ca="1">IF(ISNUMBER(_xludf.SEARCH("SANN",D1277)),D1277,"")</f>
        <v/>
      </c>
    </row>
    <row r="1278" spans="1:5">
      <c r="A1278" s="296" t="s">
        <v>879</v>
      </c>
      <c r="C1278" t="b">
        <f t="shared" si="19"/>
        <v>0</v>
      </c>
      <c r="D1278" t="b">
        <v>0</v>
      </c>
      <c r="E1278" t="str">
        <f ca="1">IF(ISNUMBER(_xludf.SEARCH("SANN",D1278)),D1278,"")</f>
        <v/>
      </c>
    </row>
    <row r="1279" spans="1:5">
      <c r="A1279" s="296" t="s">
        <v>832</v>
      </c>
      <c r="C1279" t="b">
        <f t="shared" si="19"/>
        <v>0</v>
      </c>
      <c r="D1279" t="b">
        <v>0</v>
      </c>
      <c r="E1279" t="str">
        <f ca="1">IF(ISNUMBER(_xludf.SEARCH("SANN",D1279)),D1279,"")</f>
        <v/>
      </c>
    </row>
    <row r="1280" spans="1:5">
      <c r="A1280" s="296" t="s">
        <v>1109</v>
      </c>
      <c r="C1280" t="b">
        <f t="shared" si="19"/>
        <v>0</v>
      </c>
      <c r="D1280" t="b">
        <v>0</v>
      </c>
      <c r="E1280" t="str">
        <f ca="1">IF(ISNUMBER(_xludf.SEARCH("SANN",D1280)),D1280,"")</f>
        <v/>
      </c>
    </row>
    <row r="1281" spans="1:5">
      <c r="A1281" s="296" t="s">
        <v>873</v>
      </c>
      <c r="C1281" t="b">
        <f t="shared" si="19"/>
        <v>0</v>
      </c>
      <c r="D1281" t="b">
        <v>0</v>
      </c>
      <c r="E1281" t="str">
        <f ca="1">IF(ISNUMBER(_xludf.SEARCH("SANN",D1281)),D1281,"")</f>
        <v/>
      </c>
    </row>
    <row r="1282" spans="1:5">
      <c r="A1282" s="296" t="s">
        <v>554</v>
      </c>
      <c r="C1282" t="b">
        <f t="shared" si="19"/>
        <v>0</v>
      </c>
      <c r="D1282" t="b">
        <v>0</v>
      </c>
      <c r="E1282" t="str">
        <f ca="1">IF(ISNUMBER(_xludf.SEARCH("SANN",D1282)),D1282,"")</f>
        <v/>
      </c>
    </row>
    <row r="1283" spans="1:5">
      <c r="A1283" s="296" t="s">
        <v>697</v>
      </c>
      <c r="C1283" t="b">
        <f t="shared" ref="C1283:C1346" si="20">COUNTIF($A$2:$A$1800, A1283)&gt;1</f>
        <v>0</v>
      </c>
      <c r="D1283" t="b">
        <v>0</v>
      </c>
      <c r="E1283" t="str">
        <f ca="1">IF(ISNUMBER(_xludf.SEARCH("SANN",D1283)),D1283,"")</f>
        <v/>
      </c>
    </row>
    <row r="1284" spans="1:5">
      <c r="A1284" s="296" t="s">
        <v>573</v>
      </c>
      <c r="C1284" t="b">
        <f t="shared" si="20"/>
        <v>0</v>
      </c>
      <c r="D1284" t="b">
        <v>0</v>
      </c>
      <c r="E1284" t="str">
        <f ca="1">IF(ISNUMBER(_xludf.SEARCH("SANN",D1284)),D1284,"")</f>
        <v/>
      </c>
    </row>
    <row r="1285" spans="1:5">
      <c r="A1285" s="296" t="s">
        <v>600</v>
      </c>
      <c r="C1285" t="b">
        <f t="shared" si="20"/>
        <v>0</v>
      </c>
      <c r="D1285" t="b">
        <v>0</v>
      </c>
      <c r="E1285" t="str">
        <f ca="1">IF(ISNUMBER(_xludf.SEARCH("SANN",D1285)),D1285,"")</f>
        <v/>
      </c>
    </row>
    <row r="1286" spans="1:5">
      <c r="A1286" s="296" t="s">
        <v>1090</v>
      </c>
      <c r="C1286" t="b">
        <f t="shared" si="20"/>
        <v>0</v>
      </c>
      <c r="D1286" t="b">
        <v>0</v>
      </c>
      <c r="E1286" t="str">
        <f ca="1">IF(ISNUMBER(_xludf.SEARCH("SANN",D1286)),D1286,"")</f>
        <v/>
      </c>
    </row>
    <row r="1287" spans="1:5">
      <c r="A1287" s="296" t="s">
        <v>584</v>
      </c>
      <c r="C1287" t="b">
        <f t="shared" si="20"/>
        <v>0</v>
      </c>
      <c r="D1287" t="b">
        <v>0</v>
      </c>
      <c r="E1287" t="str">
        <f ca="1">IF(ISNUMBER(_xludf.SEARCH("SANN",D1287)),D1287,"")</f>
        <v/>
      </c>
    </row>
    <row r="1288" spans="1:5">
      <c r="A1288" s="296" t="s">
        <v>714</v>
      </c>
      <c r="C1288" t="b">
        <f t="shared" si="20"/>
        <v>0</v>
      </c>
      <c r="D1288" t="b">
        <v>0</v>
      </c>
      <c r="E1288" t="str">
        <f ca="1">IF(ISNUMBER(_xludf.SEARCH("SANN",D1288)),D1288,"")</f>
        <v/>
      </c>
    </row>
    <row r="1289" spans="1:5">
      <c r="A1289" s="296" t="s">
        <v>918</v>
      </c>
      <c r="C1289" t="b">
        <f t="shared" si="20"/>
        <v>1</v>
      </c>
      <c r="D1289" s="205" t="b">
        <v>1</v>
      </c>
      <c r="E1289" t="str">
        <f ca="1">IF(ISNUMBER(_xludf.SEARCH("SANN",D1289)),D1289,"")</f>
        <v/>
      </c>
    </row>
    <row r="1290" spans="1:5">
      <c r="A1290" s="296" t="s">
        <v>787</v>
      </c>
      <c r="C1290" t="b">
        <f t="shared" si="20"/>
        <v>0</v>
      </c>
      <c r="D1290" t="b">
        <v>0</v>
      </c>
      <c r="E1290" t="str">
        <f ca="1">IF(ISNUMBER(_xludf.SEARCH("SANN",D1290)),D1290,"")</f>
        <v/>
      </c>
    </row>
    <row r="1291" spans="1:5">
      <c r="A1291" s="296" t="s">
        <v>977</v>
      </c>
      <c r="C1291" t="b">
        <f t="shared" si="20"/>
        <v>0</v>
      </c>
      <c r="D1291" t="b">
        <v>0</v>
      </c>
      <c r="E1291" t="str">
        <f ca="1">IF(ISNUMBER(_xludf.SEARCH("SANN",D1291)),D1291,"")</f>
        <v/>
      </c>
    </row>
    <row r="1292" spans="1:5">
      <c r="A1292" s="296" t="s">
        <v>805</v>
      </c>
      <c r="C1292" t="b">
        <f t="shared" si="20"/>
        <v>0</v>
      </c>
      <c r="D1292" t="b">
        <v>0</v>
      </c>
      <c r="E1292" t="str">
        <f ca="1">IF(ISNUMBER(_xludf.SEARCH("SANN",D1292)),D1292,"")</f>
        <v/>
      </c>
    </row>
    <row r="1293" spans="1:5">
      <c r="A1293" s="296" t="s">
        <v>878</v>
      </c>
      <c r="C1293" t="b">
        <f t="shared" si="20"/>
        <v>0</v>
      </c>
      <c r="D1293" t="b">
        <v>0</v>
      </c>
      <c r="E1293" t="str">
        <f ca="1">IF(ISNUMBER(_xludf.SEARCH("SANN",D1293)),D1293,"")</f>
        <v/>
      </c>
    </row>
    <row r="1294" spans="1:5">
      <c r="A1294" s="296" t="s">
        <v>1016</v>
      </c>
      <c r="C1294" t="b">
        <f t="shared" si="20"/>
        <v>0</v>
      </c>
      <c r="D1294" t="b">
        <v>0</v>
      </c>
      <c r="E1294" t="str">
        <f ca="1">IF(ISNUMBER(_xludf.SEARCH("SANN",D1294)),D1294,"")</f>
        <v/>
      </c>
    </row>
    <row r="1295" spans="1:5">
      <c r="A1295" s="296" t="s">
        <v>852</v>
      </c>
      <c r="C1295" t="b">
        <f t="shared" si="20"/>
        <v>0</v>
      </c>
      <c r="D1295" t="b">
        <v>0</v>
      </c>
      <c r="E1295" t="str">
        <f ca="1">IF(ISNUMBER(_xludf.SEARCH("SANN",D1295)),D1295,"")</f>
        <v/>
      </c>
    </row>
    <row r="1296" spans="1:5">
      <c r="A1296" s="296" t="s">
        <v>763</v>
      </c>
      <c r="C1296" t="b">
        <f t="shared" si="20"/>
        <v>0</v>
      </c>
      <c r="D1296" t="b">
        <v>0</v>
      </c>
      <c r="E1296" t="str">
        <f ca="1">IF(ISNUMBER(_xludf.SEARCH("SANN",D1296)),D1296,"")</f>
        <v/>
      </c>
    </row>
    <row r="1297" spans="1:5">
      <c r="A1297" s="296" t="s">
        <v>766</v>
      </c>
      <c r="C1297" t="b">
        <f t="shared" si="20"/>
        <v>0</v>
      </c>
      <c r="D1297" t="b">
        <v>0</v>
      </c>
      <c r="E1297" t="str">
        <f ca="1">IF(ISNUMBER(_xludf.SEARCH("SANN",D1297)),D1297,"")</f>
        <v/>
      </c>
    </row>
    <row r="1298" spans="1:5">
      <c r="A1298" s="296" t="s">
        <v>922</v>
      </c>
      <c r="C1298" t="b">
        <f t="shared" si="20"/>
        <v>0</v>
      </c>
      <c r="D1298" t="b">
        <v>0</v>
      </c>
      <c r="E1298" t="str">
        <f ca="1">IF(ISNUMBER(_xludf.SEARCH("SANN",D1298)),D1298,"")</f>
        <v/>
      </c>
    </row>
    <row r="1299" spans="1:5">
      <c r="A1299" s="296" t="s">
        <v>678</v>
      </c>
      <c r="C1299" t="b">
        <f t="shared" si="20"/>
        <v>0</v>
      </c>
      <c r="D1299" t="b">
        <v>0</v>
      </c>
      <c r="E1299" t="str">
        <f ca="1">IF(ISNUMBER(_xludf.SEARCH("SANN",D1299)),D1299,"")</f>
        <v/>
      </c>
    </row>
    <row r="1300" spans="1:5">
      <c r="A1300" s="296" t="s">
        <v>802</v>
      </c>
      <c r="C1300" t="b">
        <f t="shared" si="20"/>
        <v>0</v>
      </c>
      <c r="D1300" t="b">
        <v>0</v>
      </c>
      <c r="E1300" t="str">
        <f ca="1">IF(ISNUMBER(_xludf.SEARCH("SANN",D1300)),D1300,"")</f>
        <v/>
      </c>
    </row>
    <row r="1301" spans="1:5">
      <c r="A1301" s="296" t="s">
        <v>838</v>
      </c>
      <c r="C1301" t="b">
        <f t="shared" si="20"/>
        <v>0</v>
      </c>
      <c r="D1301" t="b">
        <v>0</v>
      </c>
      <c r="E1301" t="str">
        <f ca="1">IF(ISNUMBER(_xludf.SEARCH("SANN",D1301)),D1301,"")</f>
        <v/>
      </c>
    </row>
    <row r="1302" spans="1:5">
      <c r="A1302" s="296" t="s">
        <v>923</v>
      </c>
      <c r="C1302" t="b">
        <f t="shared" si="20"/>
        <v>0</v>
      </c>
      <c r="D1302" t="b">
        <v>0</v>
      </c>
      <c r="E1302" t="str">
        <f ca="1">IF(ISNUMBER(_xludf.SEARCH("SANN",D1302)),D1302,"")</f>
        <v/>
      </c>
    </row>
    <row r="1303" spans="1:5">
      <c r="A1303" s="296" t="s">
        <v>1006</v>
      </c>
      <c r="C1303" t="b">
        <f t="shared" si="20"/>
        <v>0</v>
      </c>
      <c r="D1303" t="b">
        <v>0</v>
      </c>
      <c r="E1303" t="str">
        <f ca="1">IF(ISNUMBER(_xludf.SEARCH("SANN",D1303)),D1303,"")</f>
        <v/>
      </c>
    </row>
    <row r="1304" spans="1:5">
      <c r="A1304" s="296" t="s">
        <v>769</v>
      </c>
      <c r="C1304" t="b">
        <f t="shared" si="20"/>
        <v>0</v>
      </c>
      <c r="D1304" t="b">
        <v>0</v>
      </c>
      <c r="E1304" t="str">
        <f ca="1">IF(ISNUMBER(_xludf.SEARCH("SANN",D1304)),D1304,"")</f>
        <v/>
      </c>
    </row>
    <row r="1305" spans="1:5">
      <c r="A1305" s="296" t="s">
        <v>807</v>
      </c>
      <c r="C1305" t="b">
        <f t="shared" si="20"/>
        <v>0</v>
      </c>
      <c r="D1305" t="b">
        <v>0</v>
      </c>
      <c r="E1305" t="str">
        <f ca="1">IF(ISNUMBER(_xludf.SEARCH("SANN",D1305)),D1305,"")</f>
        <v/>
      </c>
    </row>
    <row r="1306" spans="1:5">
      <c r="A1306" s="296" t="s">
        <v>876</v>
      </c>
      <c r="C1306" t="b">
        <f t="shared" si="20"/>
        <v>0</v>
      </c>
      <c r="D1306" t="b">
        <v>0</v>
      </c>
      <c r="E1306" t="str">
        <f ca="1">IF(ISNUMBER(_xludf.SEARCH("SANN",D1306)),D1306,"")</f>
        <v/>
      </c>
    </row>
    <row r="1307" spans="1:5">
      <c r="A1307" s="296" t="s">
        <v>907</v>
      </c>
      <c r="C1307" t="b">
        <f t="shared" si="20"/>
        <v>0</v>
      </c>
      <c r="D1307" t="b">
        <v>0</v>
      </c>
      <c r="E1307" t="str">
        <f ca="1">IF(ISNUMBER(_xludf.SEARCH("SANN",D1307)),D1307,"")</f>
        <v/>
      </c>
    </row>
    <row r="1308" spans="1:5">
      <c r="A1308" s="296" t="s">
        <v>883</v>
      </c>
      <c r="C1308" t="b">
        <f t="shared" si="20"/>
        <v>0</v>
      </c>
      <c r="D1308" t="b">
        <v>0</v>
      </c>
      <c r="E1308" t="str">
        <f ca="1">IF(ISNUMBER(_xludf.SEARCH("SANN",D1308)),D1308,"")</f>
        <v/>
      </c>
    </row>
    <row r="1309" spans="1:5">
      <c r="A1309" s="296" t="s">
        <v>797</v>
      </c>
      <c r="C1309" t="b">
        <f t="shared" si="20"/>
        <v>0</v>
      </c>
      <c r="D1309" t="b">
        <v>0</v>
      </c>
      <c r="E1309" t="str">
        <f ca="1">IF(ISNUMBER(_xludf.SEARCH("SANN",D1309)),D1309,"")</f>
        <v/>
      </c>
    </row>
    <row r="1310" spans="1:5">
      <c r="A1310" s="296" t="s">
        <v>870</v>
      </c>
      <c r="C1310" t="b">
        <f t="shared" si="20"/>
        <v>0</v>
      </c>
      <c r="D1310" t="b">
        <v>0</v>
      </c>
      <c r="E1310" t="str">
        <f ca="1">IF(ISNUMBER(_xludf.SEARCH("SANN",D1310)),D1310,"")</f>
        <v/>
      </c>
    </row>
    <row r="1311" spans="1:5">
      <c r="A1311" s="296" t="s">
        <v>801</v>
      </c>
      <c r="C1311" t="b">
        <f t="shared" si="20"/>
        <v>0</v>
      </c>
      <c r="D1311" t="b">
        <v>0</v>
      </c>
      <c r="E1311" t="str">
        <f ca="1">IF(ISNUMBER(_xludf.SEARCH("SANN",D1311)),D1311,"")</f>
        <v/>
      </c>
    </row>
    <row r="1312" spans="1:5">
      <c r="A1312" s="296" t="s">
        <v>760</v>
      </c>
      <c r="C1312" t="b">
        <f t="shared" si="20"/>
        <v>0</v>
      </c>
      <c r="D1312" t="b">
        <v>0</v>
      </c>
      <c r="E1312" t="str">
        <f ca="1">IF(ISNUMBER(_xludf.SEARCH("SANN",D1312)),D1312,"")</f>
        <v/>
      </c>
    </row>
    <row r="1313" spans="1:5">
      <c r="A1313" s="296" t="s">
        <v>1048</v>
      </c>
      <c r="C1313" t="b">
        <f t="shared" si="20"/>
        <v>0</v>
      </c>
      <c r="D1313" t="b">
        <v>0</v>
      </c>
      <c r="E1313" t="str">
        <f ca="1">IF(ISNUMBER(_xludf.SEARCH("SANN",D1313)),D1313,"")</f>
        <v/>
      </c>
    </row>
    <row r="1314" spans="1:5">
      <c r="A1314" s="296" t="s">
        <v>1053</v>
      </c>
      <c r="C1314" t="b">
        <f t="shared" si="20"/>
        <v>0</v>
      </c>
      <c r="D1314" t="b">
        <v>0</v>
      </c>
      <c r="E1314" t="str">
        <f ca="1">IF(ISNUMBER(_xludf.SEARCH("SANN",D1314)),D1314,"")</f>
        <v/>
      </c>
    </row>
    <row r="1315" spans="1:5">
      <c r="A1315" s="296" t="s">
        <v>758</v>
      </c>
      <c r="C1315" t="b">
        <f t="shared" si="20"/>
        <v>0</v>
      </c>
      <c r="D1315" t="b">
        <v>0</v>
      </c>
      <c r="E1315" t="str">
        <f ca="1">IF(ISNUMBER(_xludf.SEARCH("SANN",D1315)),D1315,"")</f>
        <v/>
      </c>
    </row>
    <row r="1316" spans="1:5">
      <c r="A1316" s="296" t="s">
        <v>996</v>
      </c>
      <c r="C1316" t="b">
        <f t="shared" si="20"/>
        <v>0</v>
      </c>
      <c r="D1316" t="b">
        <v>0</v>
      </c>
      <c r="E1316" t="str">
        <f ca="1">IF(ISNUMBER(_xludf.SEARCH("SANN",D1316)),D1316,"")</f>
        <v/>
      </c>
    </row>
    <row r="1317" spans="1:5">
      <c r="A1317" s="296" t="s">
        <v>900</v>
      </c>
      <c r="C1317" t="b">
        <f t="shared" si="20"/>
        <v>0</v>
      </c>
      <c r="D1317" t="b">
        <v>0</v>
      </c>
      <c r="E1317" t="str">
        <f ca="1">IF(ISNUMBER(_xludf.SEARCH("SANN",D1317)),D1317,"")</f>
        <v/>
      </c>
    </row>
    <row r="1318" spans="1:5">
      <c r="A1318" s="296" t="s">
        <v>839</v>
      </c>
      <c r="C1318" t="b">
        <f t="shared" si="20"/>
        <v>0</v>
      </c>
      <c r="D1318" t="b">
        <v>0</v>
      </c>
      <c r="E1318" t="str">
        <f ca="1">IF(ISNUMBER(_xludf.SEARCH("SANN",D1318)),D1318,"")</f>
        <v/>
      </c>
    </row>
    <row r="1319" spans="1:5">
      <c r="A1319" s="296" t="s">
        <v>699</v>
      </c>
      <c r="C1319" t="b">
        <f t="shared" si="20"/>
        <v>0</v>
      </c>
      <c r="D1319" t="b">
        <v>0</v>
      </c>
      <c r="E1319" t="str">
        <f ca="1">IF(ISNUMBER(_xludf.SEARCH("SANN",D1319)),D1319,"")</f>
        <v/>
      </c>
    </row>
    <row r="1320" spans="1:5">
      <c r="A1320" s="296" t="s">
        <v>965</v>
      </c>
      <c r="C1320" t="b">
        <f t="shared" si="20"/>
        <v>0</v>
      </c>
      <c r="D1320" t="b">
        <v>0</v>
      </c>
      <c r="E1320" t="str">
        <f ca="1">IF(ISNUMBER(_xludf.SEARCH("SANN",D1320)),D1320,"")</f>
        <v/>
      </c>
    </row>
    <row r="1321" spans="1:5">
      <c r="A1321" s="296" t="s">
        <v>891</v>
      </c>
      <c r="C1321" t="b">
        <f t="shared" si="20"/>
        <v>0</v>
      </c>
      <c r="D1321" t="b">
        <v>0</v>
      </c>
      <c r="E1321" t="str">
        <f ca="1">IF(ISNUMBER(_xludf.SEARCH("SANN",D1321)),D1321,"")</f>
        <v/>
      </c>
    </row>
    <row r="1322" spans="1:5">
      <c r="A1322" s="296" t="s">
        <v>1298</v>
      </c>
      <c r="C1322" t="b">
        <f t="shared" si="20"/>
        <v>0</v>
      </c>
      <c r="D1322" t="b">
        <v>0</v>
      </c>
      <c r="E1322" t="str">
        <f ca="1">IF(ISNUMBER(_xludf.SEARCH("SANN",D1322)),D1322,"")</f>
        <v/>
      </c>
    </row>
    <row r="1323" spans="1:5">
      <c r="A1323" s="296" t="s">
        <v>1313</v>
      </c>
      <c r="C1323" t="b">
        <f t="shared" si="20"/>
        <v>0</v>
      </c>
      <c r="D1323" t="b">
        <v>0</v>
      </c>
      <c r="E1323" t="str">
        <f ca="1">IF(ISNUMBER(_xludf.SEARCH("SANN",D1323)),D1323,"")</f>
        <v/>
      </c>
    </row>
    <row r="1324" spans="1:5">
      <c r="A1324" s="296" t="s">
        <v>1389</v>
      </c>
      <c r="C1324" t="b">
        <f t="shared" si="20"/>
        <v>0</v>
      </c>
      <c r="D1324" t="b">
        <v>0</v>
      </c>
      <c r="E1324" t="str">
        <f ca="1">IF(ISNUMBER(_xludf.SEARCH("SANN",D1324)),D1324,"")</f>
        <v/>
      </c>
    </row>
    <row r="1325" spans="1:5">
      <c r="A1325" s="296" t="s">
        <v>1518</v>
      </c>
      <c r="C1325" t="b">
        <f t="shared" si="20"/>
        <v>0</v>
      </c>
      <c r="D1325" t="b">
        <v>0</v>
      </c>
      <c r="E1325" t="str">
        <f ca="1">IF(ISNUMBER(_xludf.SEARCH("SANN",D1325)),D1325,"")</f>
        <v/>
      </c>
    </row>
    <row r="1326" spans="1:5">
      <c r="A1326" s="296" t="s">
        <v>1473</v>
      </c>
      <c r="C1326" t="b">
        <f t="shared" si="20"/>
        <v>0</v>
      </c>
      <c r="D1326" t="b">
        <v>0</v>
      </c>
      <c r="E1326" t="str">
        <f ca="1">IF(ISNUMBER(_xludf.SEARCH("SANN",D1326)),D1326,"")</f>
        <v/>
      </c>
    </row>
    <row r="1327" spans="1:5">
      <c r="A1327" s="296" t="s">
        <v>1416</v>
      </c>
      <c r="C1327" t="b">
        <f t="shared" si="20"/>
        <v>0</v>
      </c>
      <c r="D1327" t="b">
        <v>0</v>
      </c>
      <c r="E1327" t="str">
        <f ca="1">IF(ISNUMBER(_xludf.SEARCH("SANN",D1327)),D1327,"")</f>
        <v/>
      </c>
    </row>
    <row r="1328" spans="1:5">
      <c r="A1328" s="296" t="s">
        <v>1385</v>
      </c>
      <c r="C1328" t="b">
        <f t="shared" si="20"/>
        <v>0</v>
      </c>
      <c r="D1328" t="b">
        <v>0</v>
      </c>
      <c r="E1328" t="str">
        <f ca="1">IF(ISNUMBER(_xludf.SEARCH("SANN",D1328)),D1328,"")</f>
        <v/>
      </c>
    </row>
    <row r="1329" spans="1:5">
      <c r="A1329" s="296" t="s">
        <v>1349</v>
      </c>
      <c r="C1329" t="b">
        <f t="shared" si="20"/>
        <v>0</v>
      </c>
      <c r="D1329" t="b">
        <v>0</v>
      </c>
      <c r="E1329" t="str">
        <f ca="1">IF(ISNUMBER(_xludf.SEARCH("SANN",D1329)),D1329,"")</f>
        <v/>
      </c>
    </row>
    <row r="1330" spans="1:5">
      <c r="A1330" s="296" t="s">
        <v>1574</v>
      </c>
      <c r="C1330" t="b">
        <f t="shared" si="20"/>
        <v>0</v>
      </c>
      <c r="D1330" t="b">
        <v>0</v>
      </c>
      <c r="E1330" t="str">
        <f ca="1">IF(ISNUMBER(_xludf.SEARCH("SANN",D1330)),D1330,"")</f>
        <v/>
      </c>
    </row>
    <row r="1331" spans="1:5">
      <c r="A1331" s="296" t="s">
        <v>1444</v>
      </c>
      <c r="C1331" t="b">
        <f t="shared" si="20"/>
        <v>0</v>
      </c>
      <c r="D1331" t="b">
        <v>0</v>
      </c>
      <c r="E1331" t="str">
        <f ca="1">IF(ISNUMBER(_xludf.SEARCH("SANN",D1331)),D1331,"")</f>
        <v/>
      </c>
    </row>
    <row r="1332" spans="1:5">
      <c r="A1332" s="296" t="s">
        <v>1527</v>
      </c>
      <c r="C1332" t="b">
        <f t="shared" si="20"/>
        <v>0</v>
      </c>
      <c r="D1332" t="b">
        <v>0</v>
      </c>
      <c r="E1332" t="str">
        <f ca="1">IF(ISNUMBER(_xludf.SEARCH("SANN",D1332)),D1332,"")</f>
        <v/>
      </c>
    </row>
    <row r="1333" spans="1:5">
      <c r="A1333" s="296" t="s">
        <v>1560</v>
      </c>
      <c r="C1333" t="b">
        <f t="shared" si="20"/>
        <v>1</v>
      </c>
      <c r="D1333" s="205" t="b">
        <v>1</v>
      </c>
      <c r="E1333" t="str">
        <f ca="1">IF(ISNUMBER(_xludf.SEARCH("SANN",D1333)),D1333,"")</f>
        <v/>
      </c>
    </row>
    <row r="1334" spans="1:5">
      <c r="A1334" s="296" t="s">
        <v>1809</v>
      </c>
      <c r="C1334" t="b">
        <f t="shared" si="20"/>
        <v>0</v>
      </c>
      <c r="D1334" t="b">
        <v>0</v>
      </c>
      <c r="E1334" t="str">
        <f ca="1">IF(ISNUMBER(_xludf.SEARCH("SANN",D1334)),D1334,"")</f>
        <v/>
      </c>
    </row>
    <row r="1335" spans="1:5">
      <c r="A1335" s="296" t="s">
        <v>1547</v>
      </c>
      <c r="C1335" t="b">
        <f t="shared" si="20"/>
        <v>0</v>
      </c>
      <c r="D1335" t="b">
        <v>0</v>
      </c>
      <c r="E1335" t="str">
        <f ca="1">IF(ISNUMBER(_xludf.SEARCH("SANN",D1335)),D1335,"")</f>
        <v/>
      </c>
    </row>
    <row r="1336" spans="1:5">
      <c r="A1336" s="296" t="s">
        <v>1365</v>
      </c>
      <c r="C1336" t="b">
        <f t="shared" si="20"/>
        <v>0</v>
      </c>
      <c r="D1336" t="b">
        <v>0</v>
      </c>
      <c r="E1336" t="str">
        <f ca="1">IF(ISNUMBER(_xludf.SEARCH("SANN",D1336)),D1336,"")</f>
        <v/>
      </c>
    </row>
    <row r="1337" spans="1:5">
      <c r="A1337" s="296" t="s">
        <v>1406</v>
      </c>
      <c r="C1337" t="b">
        <f t="shared" si="20"/>
        <v>0</v>
      </c>
      <c r="D1337" t="b">
        <v>0</v>
      </c>
      <c r="E1337" t="str">
        <f ca="1">IF(ISNUMBER(_xludf.SEARCH("SANN",D1337)),D1337,"")</f>
        <v/>
      </c>
    </row>
    <row r="1338" spans="1:5">
      <c r="A1338" s="296" t="s">
        <v>1402</v>
      </c>
      <c r="C1338" t="b">
        <f t="shared" si="20"/>
        <v>0</v>
      </c>
      <c r="D1338" t="b">
        <v>0</v>
      </c>
      <c r="E1338" t="str">
        <f ca="1">IF(ISNUMBER(_xludf.SEARCH("SANN",D1338)),D1338,"")</f>
        <v/>
      </c>
    </row>
    <row r="1339" spans="1:5">
      <c r="A1339" s="296" t="s">
        <v>1477</v>
      </c>
      <c r="C1339" t="b">
        <f t="shared" si="20"/>
        <v>0</v>
      </c>
      <c r="D1339" t="b">
        <v>0</v>
      </c>
      <c r="E1339" t="str">
        <f ca="1">IF(ISNUMBER(_xludf.SEARCH("SANN",D1339)),D1339,"")</f>
        <v/>
      </c>
    </row>
    <row r="1340" spans="1:5">
      <c r="A1340" s="296" t="s">
        <v>1411</v>
      </c>
      <c r="C1340" t="b">
        <f t="shared" si="20"/>
        <v>0</v>
      </c>
      <c r="D1340" t="b">
        <v>0</v>
      </c>
      <c r="E1340" t="str">
        <f ca="1">IF(ISNUMBER(_xludf.SEARCH("SANN",D1340)),D1340,"")</f>
        <v/>
      </c>
    </row>
    <row r="1341" spans="1:5">
      <c r="A1341" s="296" t="s">
        <v>1545</v>
      </c>
      <c r="C1341" t="b">
        <f t="shared" si="20"/>
        <v>0</v>
      </c>
      <c r="D1341" t="b">
        <v>0</v>
      </c>
      <c r="E1341" t="str">
        <f ca="1">IF(ISNUMBER(_xludf.SEARCH("SANN",D1341)),D1341,"")</f>
        <v/>
      </c>
    </row>
    <row r="1342" spans="1:5">
      <c r="A1342" s="296" t="s">
        <v>1329</v>
      </c>
      <c r="C1342" t="b">
        <f t="shared" si="20"/>
        <v>0</v>
      </c>
      <c r="D1342" t="b">
        <v>0</v>
      </c>
      <c r="E1342" t="str">
        <f ca="1">IF(ISNUMBER(_xludf.SEARCH("SANN",D1342)),D1342,"")</f>
        <v/>
      </c>
    </row>
    <row r="1343" spans="1:5">
      <c r="A1343" s="296" t="s">
        <v>1498</v>
      </c>
      <c r="C1343" t="b">
        <f t="shared" si="20"/>
        <v>0</v>
      </c>
      <c r="D1343" t="b">
        <v>0</v>
      </c>
      <c r="E1343" t="str">
        <f ca="1">IF(ISNUMBER(_xludf.SEARCH("SANN",D1343)),D1343,"")</f>
        <v/>
      </c>
    </row>
    <row r="1344" spans="1:5">
      <c r="A1344" s="296" t="s">
        <v>1594</v>
      </c>
      <c r="C1344" t="b">
        <f t="shared" si="20"/>
        <v>0</v>
      </c>
      <c r="D1344" t="b">
        <v>0</v>
      </c>
      <c r="E1344" t="str">
        <f ca="1">IF(ISNUMBER(_xludf.SEARCH("SANN",D1344)),D1344,"")</f>
        <v/>
      </c>
    </row>
    <row r="1345" spans="1:5">
      <c r="A1345" s="296" t="s">
        <v>1629</v>
      </c>
      <c r="C1345" t="b">
        <f t="shared" si="20"/>
        <v>0</v>
      </c>
      <c r="D1345" t="b">
        <v>0</v>
      </c>
      <c r="E1345" t="str">
        <f ca="1">IF(ISNUMBER(_xludf.SEARCH("SANN",D1345)),D1345,"")</f>
        <v/>
      </c>
    </row>
    <row r="1346" spans="1:5">
      <c r="A1346" s="296" t="s">
        <v>1186</v>
      </c>
      <c r="C1346" t="b">
        <f t="shared" si="20"/>
        <v>0</v>
      </c>
      <c r="D1346" t="b">
        <v>0</v>
      </c>
      <c r="E1346" t="str">
        <f ca="1">IF(ISNUMBER(_xludf.SEARCH("SANN",D1346)),D1346,"")</f>
        <v/>
      </c>
    </row>
    <row r="1347" spans="1:5">
      <c r="A1347" s="296" t="s">
        <v>1544</v>
      </c>
      <c r="C1347" t="b">
        <f t="shared" ref="C1347:C1410" si="21">COUNTIF($A$2:$A$1800, A1347)&gt;1</f>
        <v>0</v>
      </c>
      <c r="D1347" t="b">
        <v>0</v>
      </c>
      <c r="E1347" t="str">
        <f ca="1">IF(ISNUMBER(_xludf.SEARCH("SANN",D1347)),D1347,"")</f>
        <v/>
      </c>
    </row>
    <row r="1348" spans="1:5">
      <c r="A1348" s="296" t="s">
        <v>1601</v>
      </c>
      <c r="C1348" t="b">
        <f t="shared" si="21"/>
        <v>0</v>
      </c>
      <c r="D1348" t="b">
        <v>0</v>
      </c>
      <c r="E1348" t="str">
        <f ca="1">IF(ISNUMBER(_xludf.SEARCH("SANN",D1348)),D1348,"")</f>
        <v/>
      </c>
    </row>
    <row r="1349" spans="1:5">
      <c r="A1349" s="296" t="s">
        <v>1548</v>
      </c>
      <c r="C1349" t="b">
        <f t="shared" si="21"/>
        <v>0</v>
      </c>
      <c r="D1349" t="b">
        <v>0</v>
      </c>
      <c r="E1349" t="str">
        <f ca="1">IF(ISNUMBER(_xludf.SEARCH("SANN",D1349)),D1349,"")</f>
        <v/>
      </c>
    </row>
    <row r="1350" spans="1:5">
      <c r="A1350" s="296" t="s">
        <v>1705</v>
      </c>
      <c r="C1350" t="b">
        <f t="shared" si="21"/>
        <v>0</v>
      </c>
      <c r="D1350" t="b">
        <v>0</v>
      </c>
      <c r="E1350" t="str">
        <f ca="1">IF(ISNUMBER(_xludf.SEARCH("SANN",D1350)),D1350,"")</f>
        <v/>
      </c>
    </row>
    <row r="1351" spans="1:5">
      <c r="A1351" s="296" t="s">
        <v>1550</v>
      </c>
      <c r="C1351" t="b">
        <f t="shared" si="21"/>
        <v>0</v>
      </c>
      <c r="D1351" t="b">
        <v>0</v>
      </c>
      <c r="E1351" t="str">
        <f ca="1">IF(ISNUMBER(_xludf.SEARCH("SANN",D1351)),D1351,"")</f>
        <v/>
      </c>
    </row>
    <row r="1352" spans="1:5">
      <c r="A1352" s="296" t="s">
        <v>1529</v>
      </c>
      <c r="C1352" t="b">
        <f t="shared" si="21"/>
        <v>0</v>
      </c>
      <c r="D1352" t="b">
        <v>0</v>
      </c>
      <c r="E1352" t="str">
        <f ca="1">IF(ISNUMBER(_xludf.SEARCH("SANN",D1352)),D1352,"")</f>
        <v/>
      </c>
    </row>
    <row r="1353" spans="1:5">
      <c r="A1353" s="296" t="s">
        <v>1849</v>
      </c>
      <c r="C1353" t="b">
        <f t="shared" si="21"/>
        <v>0</v>
      </c>
      <c r="D1353" t="b">
        <v>0</v>
      </c>
      <c r="E1353" t="str">
        <f ca="1">IF(ISNUMBER(_xludf.SEARCH("SANN",D1353)),D1353,"")</f>
        <v/>
      </c>
    </row>
    <row r="1354" spans="1:5">
      <c r="A1354" s="296" t="s">
        <v>1494</v>
      </c>
      <c r="C1354" t="b">
        <f t="shared" si="21"/>
        <v>0</v>
      </c>
      <c r="D1354" t="b">
        <v>0</v>
      </c>
      <c r="E1354" t="str">
        <f ca="1">IF(ISNUMBER(_xludf.SEARCH("SANN",D1354)),D1354,"")</f>
        <v/>
      </c>
    </row>
    <row r="1355" spans="1:5">
      <c r="A1355" s="296" t="s">
        <v>1401</v>
      </c>
      <c r="C1355" t="b">
        <f t="shared" si="21"/>
        <v>0</v>
      </c>
      <c r="D1355" t="b">
        <v>0</v>
      </c>
      <c r="E1355" t="str">
        <f ca="1">IF(ISNUMBER(_xludf.SEARCH("SANN",D1355)),D1355,"")</f>
        <v/>
      </c>
    </row>
    <row r="1356" spans="1:5">
      <c r="A1356" s="296" t="s">
        <v>1318</v>
      </c>
      <c r="C1356" t="b">
        <f t="shared" si="21"/>
        <v>0</v>
      </c>
      <c r="D1356" t="b">
        <v>0</v>
      </c>
      <c r="E1356" t="str">
        <f ca="1">IF(ISNUMBER(_xludf.SEARCH("SANN",D1356)),D1356,"")</f>
        <v/>
      </c>
    </row>
    <row r="1357" spans="1:5">
      <c r="A1357" s="296" t="s">
        <v>1500</v>
      </c>
      <c r="C1357" t="b">
        <f t="shared" si="21"/>
        <v>0</v>
      </c>
      <c r="D1357" t="b">
        <v>0</v>
      </c>
      <c r="E1357" t="str">
        <f ca="1">IF(ISNUMBER(_xludf.SEARCH("SANN",D1357)),D1357,"")</f>
        <v/>
      </c>
    </row>
    <row r="1358" spans="1:5">
      <c r="A1358" s="296" t="s">
        <v>1522</v>
      </c>
      <c r="C1358" t="b">
        <f t="shared" si="21"/>
        <v>0</v>
      </c>
      <c r="D1358" t="b">
        <v>0</v>
      </c>
      <c r="E1358" t="str">
        <f ca="1">IF(ISNUMBER(_xludf.SEARCH("SANN",D1358)),D1358,"")</f>
        <v/>
      </c>
    </row>
    <row r="1359" spans="1:5">
      <c r="A1359" s="296" t="s">
        <v>1347</v>
      </c>
      <c r="C1359" t="b">
        <f t="shared" si="21"/>
        <v>0</v>
      </c>
      <c r="D1359" t="b">
        <v>0</v>
      </c>
      <c r="E1359" t="str">
        <f ca="1">IF(ISNUMBER(_xludf.SEARCH("SANN",D1359)),D1359,"")</f>
        <v/>
      </c>
    </row>
    <row r="1360" spans="1:5">
      <c r="A1360" s="296" t="s">
        <v>1484</v>
      </c>
      <c r="C1360" t="b">
        <f t="shared" si="21"/>
        <v>0</v>
      </c>
      <c r="D1360" t="b">
        <v>0</v>
      </c>
      <c r="E1360" t="str">
        <f ca="1">IF(ISNUMBER(_xludf.SEARCH("SANN",D1360)),D1360,"")</f>
        <v/>
      </c>
    </row>
    <row r="1361" spans="1:5">
      <c r="A1361" s="296" t="s">
        <v>1431</v>
      </c>
      <c r="C1361" t="b">
        <f t="shared" si="21"/>
        <v>0</v>
      </c>
      <c r="D1361" t="b">
        <v>0</v>
      </c>
      <c r="E1361" t="str">
        <f ca="1">IF(ISNUMBER(_xludf.SEARCH("SANN",D1361)),D1361,"")</f>
        <v/>
      </c>
    </row>
    <row r="1362" spans="1:5">
      <c r="A1362" s="296" t="s">
        <v>1424</v>
      </c>
      <c r="C1362" t="b">
        <f t="shared" si="21"/>
        <v>0</v>
      </c>
      <c r="D1362" t="b">
        <v>0</v>
      </c>
      <c r="E1362" t="str">
        <f ca="1">IF(ISNUMBER(_xludf.SEARCH("SANN",D1362)),D1362,"")</f>
        <v/>
      </c>
    </row>
    <row r="1363" spans="1:5">
      <c r="A1363" s="296" t="s">
        <v>1613</v>
      </c>
      <c r="C1363" t="b">
        <f t="shared" si="21"/>
        <v>0</v>
      </c>
      <c r="D1363" t="b">
        <v>0</v>
      </c>
      <c r="E1363" t="str">
        <f ca="1">IF(ISNUMBER(_xludf.SEARCH("SANN",D1363)),D1363,"")</f>
        <v/>
      </c>
    </row>
    <row r="1364" spans="1:5">
      <c r="A1364" s="296" t="s">
        <v>1407</v>
      </c>
      <c r="C1364" t="b">
        <f t="shared" si="21"/>
        <v>0</v>
      </c>
      <c r="D1364" t="b">
        <v>0</v>
      </c>
      <c r="E1364" t="str">
        <f ca="1">IF(ISNUMBER(_xludf.SEARCH("SANN",D1364)),D1364,"")</f>
        <v/>
      </c>
    </row>
    <row r="1365" spans="1:5">
      <c r="A1365" s="296" t="s">
        <v>1767</v>
      </c>
      <c r="C1365" t="b">
        <f t="shared" si="21"/>
        <v>0</v>
      </c>
      <c r="D1365" t="b">
        <v>0</v>
      </c>
      <c r="E1365" t="str">
        <f ca="1">IF(ISNUMBER(_xludf.SEARCH("SANN",D1365)),D1365,"")</f>
        <v/>
      </c>
    </row>
    <row r="1366" spans="1:5">
      <c r="A1366" s="296" t="s">
        <v>1448</v>
      </c>
      <c r="C1366" t="b">
        <f t="shared" si="21"/>
        <v>0</v>
      </c>
      <c r="D1366" t="b">
        <v>0</v>
      </c>
      <c r="E1366" t="str">
        <f ca="1">IF(ISNUMBER(_xludf.SEARCH("SANN",D1366)),D1366,"")</f>
        <v/>
      </c>
    </row>
    <row r="1367" spans="1:5">
      <c r="A1367" s="296" t="s">
        <v>1623</v>
      </c>
      <c r="C1367" t="b">
        <f t="shared" si="21"/>
        <v>0</v>
      </c>
      <c r="D1367" t="b">
        <v>0</v>
      </c>
      <c r="E1367" t="str">
        <f ca="1">IF(ISNUMBER(_xludf.SEARCH("SANN",D1367)),D1367,"")</f>
        <v/>
      </c>
    </row>
    <row r="1368" spans="1:5">
      <c r="A1368" s="296" t="s">
        <v>1538</v>
      </c>
      <c r="C1368" t="b">
        <f t="shared" si="21"/>
        <v>0</v>
      </c>
      <c r="D1368" t="b">
        <v>0</v>
      </c>
      <c r="E1368" t="str">
        <f ca="1">IF(ISNUMBER(_xludf.SEARCH("SANN",D1368)),D1368,"")</f>
        <v/>
      </c>
    </row>
    <row r="1369" spans="1:5">
      <c r="A1369" s="296" t="s">
        <v>1751</v>
      </c>
      <c r="C1369" t="b">
        <f t="shared" si="21"/>
        <v>0</v>
      </c>
      <c r="D1369" t="b">
        <v>0</v>
      </c>
      <c r="E1369" t="str">
        <f ca="1">IF(ISNUMBER(_xludf.SEARCH("SANN",D1369)),D1369,"")</f>
        <v/>
      </c>
    </row>
    <row r="1370" spans="1:5">
      <c r="A1370" s="296" t="s">
        <v>1311</v>
      </c>
      <c r="C1370" t="b">
        <f t="shared" si="21"/>
        <v>0</v>
      </c>
      <c r="D1370" t="b">
        <v>0</v>
      </c>
      <c r="E1370" t="str">
        <f ca="1">IF(ISNUMBER(_xludf.SEARCH("SANN",D1370)),D1370,"")</f>
        <v/>
      </c>
    </row>
    <row r="1371" spans="1:5">
      <c r="A1371" s="296" t="s">
        <v>1491</v>
      </c>
      <c r="C1371" t="b">
        <f t="shared" si="21"/>
        <v>0</v>
      </c>
      <c r="D1371" t="b">
        <v>0</v>
      </c>
      <c r="E1371" t="str">
        <f ca="1">IF(ISNUMBER(_xludf.SEARCH("SANN",D1371)),D1371,"")</f>
        <v/>
      </c>
    </row>
    <row r="1372" spans="1:5">
      <c r="A1372" s="296" t="s">
        <v>1194</v>
      </c>
      <c r="C1372" t="b">
        <f t="shared" si="21"/>
        <v>0</v>
      </c>
      <c r="D1372" t="b">
        <v>0</v>
      </c>
      <c r="E1372" t="str">
        <f ca="1">IF(ISNUMBER(_xludf.SEARCH("SANN",D1372)),D1372,"")</f>
        <v/>
      </c>
    </row>
    <row r="1373" spans="1:5">
      <c r="A1373" s="296" t="s">
        <v>1451</v>
      </c>
      <c r="C1373" t="b">
        <f t="shared" si="21"/>
        <v>0</v>
      </c>
      <c r="D1373" t="b">
        <v>0</v>
      </c>
      <c r="E1373" t="str">
        <f ca="1">IF(ISNUMBER(_xludf.SEARCH("SANN",D1373)),D1373,"")</f>
        <v/>
      </c>
    </row>
    <row r="1374" spans="1:5">
      <c r="A1374" s="296" t="s">
        <v>1367</v>
      </c>
      <c r="C1374" t="b">
        <f t="shared" si="21"/>
        <v>0</v>
      </c>
      <c r="D1374" t="b">
        <v>0</v>
      </c>
      <c r="E1374" t="str">
        <f ca="1">IF(ISNUMBER(_xludf.SEARCH("SANN",D1374)),D1374,"")</f>
        <v/>
      </c>
    </row>
    <row r="1375" spans="1:5">
      <c r="A1375" s="296" t="s">
        <v>1762</v>
      </c>
      <c r="C1375" t="b">
        <f t="shared" si="21"/>
        <v>0</v>
      </c>
      <c r="D1375" t="b">
        <v>0</v>
      </c>
      <c r="E1375" t="str">
        <f ca="1">IF(ISNUMBER(_xludf.SEARCH("SANN",D1375)),D1375,"")</f>
        <v/>
      </c>
    </row>
    <row r="1376" spans="1:5">
      <c r="A1376" s="296" t="s">
        <v>1434</v>
      </c>
      <c r="C1376" t="b">
        <f t="shared" si="21"/>
        <v>0</v>
      </c>
      <c r="D1376" t="b">
        <v>0</v>
      </c>
      <c r="E1376" t="str">
        <f ca="1">IF(ISNUMBER(_xludf.SEARCH("SANN",D1376)),D1376,"")</f>
        <v/>
      </c>
    </row>
    <row r="1377" spans="1:5">
      <c r="A1377" s="296" t="s">
        <v>1493</v>
      </c>
      <c r="C1377" t="b">
        <f t="shared" si="21"/>
        <v>0</v>
      </c>
      <c r="D1377" t="b">
        <v>0</v>
      </c>
      <c r="E1377" t="str">
        <f ca="1">IF(ISNUMBER(_xludf.SEARCH("SANN",D1377)),D1377,"")</f>
        <v/>
      </c>
    </row>
    <row r="1378" spans="1:5">
      <c r="A1378" s="296" t="s">
        <v>1432</v>
      </c>
      <c r="C1378" t="b">
        <f t="shared" si="21"/>
        <v>0</v>
      </c>
      <c r="D1378" t="b">
        <v>0</v>
      </c>
      <c r="E1378" t="str">
        <f ca="1">IF(ISNUMBER(_xludf.SEARCH("SANN",D1378)),D1378,"")</f>
        <v/>
      </c>
    </row>
    <row r="1379" spans="1:5">
      <c r="A1379" s="296" t="s">
        <v>1457</v>
      </c>
      <c r="C1379" t="b">
        <f t="shared" si="21"/>
        <v>0</v>
      </c>
      <c r="D1379" t="b">
        <v>0</v>
      </c>
      <c r="E1379" t="str">
        <f ca="1">IF(ISNUMBER(_xludf.SEARCH("SANN",D1379)),D1379,"")</f>
        <v/>
      </c>
    </row>
    <row r="1380" spans="1:5">
      <c r="A1380" s="296" t="s">
        <v>1450</v>
      </c>
      <c r="C1380" t="b">
        <f t="shared" si="21"/>
        <v>0</v>
      </c>
      <c r="D1380" t="b">
        <v>0</v>
      </c>
      <c r="E1380" t="str">
        <f ca="1">IF(ISNUMBER(_xludf.SEARCH("SANN",D1380)),D1380,"")</f>
        <v/>
      </c>
    </row>
    <row r="1381" spans="1:5">
      <c r="A1381" s="296" t="s">
        <v>1515</v>
      </c>
      <c r="C1381" t="b">
        <f t="shared" si="21"/>
        <v>0</v>
      </c>
      <c r="D1381" t="b">
        <v>0</v>
      </c>
      <c r="E1381" t="str">
        <f ca="1">IF(ISNUMBER(_xludf.SEARCH("SANN",D1381)),D1381,"")</f>
        <v/>
      </c>
    </row>
    <row r="1382" spans="1:5">
      <c r="A1382" s="296" t="s">
        <v>1659</v>
      </c>
      <c r="C1382" t="b">
        <f t="shared" si="21"/>
        <v>0</v>
      </c>
      <c r="D1382" t="b">
        <v>0</v>
      </c>
      <c r="E1382" t="str">
        <f ca="1">IF(ISNUMBER(_xludf.SEARCH("SANN",D1382)),D1382,"")</f>
        <v/>
      </c>
    </row>
    <row r="1383" spans="1:5">
      <c r="A1383" s="296" t="s">
        <v>1605</v>
      </c>
      <c r="C1383" t="b">
        <f t="shared" si="21"/>
        <v>0</v>
      </c>
      <c r="D1383" t="b">
        <v>0</v>
      </c>
      <c r="E1383" t="str">
        <f ca="1">IF(ISNUMBER(_xludf.SEARCH("SANN",D1383)),D1383,"")</f>
        <v/>
      </c>
    </row>
    <row r="1384" spans="1:5">
      <c r="A1384" s="296" t="s">
        <v>1610</v>
      </c>
      <c r="C1384" t="b">
        <f t="shared" si="21"/>
        <v>0</v>
      </c>
      <c r="D1384" t="b">
        <v>0</v>
      </c>
      <c r="E1384" t="str">
        <f ca="1">IF(ISNUMBER(_xludf.SEARCH("SANN",D1384)),D1384,"")</f>
        <v/>
      </c>
    </row>
    <row r="1385" spans="1:5">
      <c r="A1385" s="296" t="s">
        <v>1377</v>
      </c>
      <c r="C1385" t="b">
        <f t="shared" si="21"/>
        <v>0</v>
      </c>
      <c r="D1385" t="b">
        <v>0</v>
      </c>
      <c r="E1385" t="str">
        <f ca="1">IF(ISNUMBER(_xludf.SEARCH("SANN",D1385)),D1385,"")</f>
        <v/>
      </c>
    </row>
    <row r="1386" spans="1:5">
      <c r="A1386" s="296" t="s">
        <v>1350</v>
      </c>
      <c r="C1386" t="b">
        <f t="shared" si="21"/>
        <v>0</v>
      </c>
      <c r="D1386" t="b">
        <v>0</v>
      </c>
      <c r="E1386" t="str">
        <f ca="1">IF(ISNUMBER(_xludf.SEARCH("SANN",D1386)),D1386,"")</f>
        <v/>
      </c>
    </row>
    <row r="1387" spans="1:5">
      <c r="A1387" s="296" t="s">
        <v>1290</v>
      </c>
      <c r="C1387" t="b">
        <f t="shared" si="21"/>
        <v>0</v>
      </c>
      <c r="D1387" t="b">
        <v>0</v>
      </c>
      <c r="E1387" t="str">
        <f ca="1">IF(ISNUMBER(_xludf.SEARCH("SANN",D1387)),D1387,"")</f>
        <v/>
      </c>
    </row>
    <row r="1388" spans="1:5">
      <c r="A1388" s="296" t="s">
        <v>1390</v>
      </c>
      <c r="C1388" t="b">
        <f t="shared" si="21"/>
        <v>0</v>
      </c>
      <c r="D1388" t="b">
        <v>0</v>
      </c>
      <c r="E1388" t="str">
        <f ca="1">IF(ISNUMBER(_xludf.SEARCH("SANN",D1388)),D1388,"")</f>
        <v/>
      </c>
    </row>
    <row r="1389" spans="1:5">
      <c r="A1389" s="296" t="s">
        <v>1573</v>
      </c>
      <c r="C1389" t="b">
        <f t="shared" si="21"/>
        <v>0</v>
      </c>
      <c r="D1389" t="b">
        <v>0</v>
      </c>
      <c r="E1389" t="str">
        <f ca="1">IF(ISNUMBER(_xludf.SEARCH("SANN",D1389)),D1389,"")</f>
        <v/>
      </c>
    </row>
    <row r="1390" spans="1:5">
      <c r="A1390" s="296" t="s">
        <v>1664</v>
      </c>
      <c r="C1390" t="b">
        <f t="shared" si="21"/>
        <v>0</v>
      </c>
      <c r="D1390" t="b">
        <v>0</v>
      </c>
      <c r="E1390" t="str">
        <f ca="1">IF(ISNUMBER(_xludf.SEARCH("SANN",D1390)),D1390,"")</f>
        <v/>
      </c>
    </row>
    <row r="1391" spans="1:5">
      <c r="A1391" s="296" t="s">
        <v>1636</v>
      </c>
      <c r="C1391" t="b">
        <f t="shared" si="21"/>
        <v>0</v>
      </c>
      <c r="D1391" t="b">
        <v>0</v>
      </c>
      <c r="E1391" t="str">
        <f ca="1">IF(ISNUMBER(_xludf.SEARCH("SANN",D1391)),D1391,"")</f>
        <v/>
      </c>
    </row>
    <row r="1392" spans="1:5">
      <c r="A1392" s="296" t="s">
        <v>1591</v>
      </c>
      <c r="C1392" t="b">
        <f t="shared" si="21"/>
        <v>0</v>
      </c>
      <c r="D1392" t="b">
        <v>0</v>
      </c>
      <c r="E1392" t="str">
        <f ca="1">IF(ISNUMBER(_xludf.SEARCH("SANN",D1392)),D1392,"")</f>
        <v/>
      </c>
    </row>
    <row r="1393" spans="1:5">
      <c r="A1393" s="296" t="s">
        <v>1423</v>
      </c>
      <c r="C1393" t="b">
        <f t="shared" si="21"/>
        <v>0</v>
      </c>
      <c r="D1393" t="b">
        <v>0</v>
      </c>
      <c r="E1393" t="str">
        <f ca="1">IF(ISNUMBER(_xludf.SEARCH("SANN",D1393)),D1393,"")</f>
        <v/>
      </c>
    </row>
    <row r="1394" spans="1:5">
      <c r="A1394" s="296" t="s">
        <v>1552</v>
      </c>
      <c r="C1394" t="b">
        <f t="shared" si="21"/>
        <v>0</v>
      </c>
      <c r="D1394" t="b">
        <v>0</v>
      </c>
      <c r="E1394" t="str">
        <f ca="1">IF(ISNUMBER(_xludf.SEARCH("SANN",D1394)),D1394,"")</f>
        <v/>
      </c>
    </row>
    <row r="1395" spans="1:5">
      <c r="A1395" s="296" t="s">
        <v>1471</v>
      </c>
      <c r="C1395" t="b">
        <f t="shared" si="21"/>
        <v>0</v>
      </c>
      <c r="D1395" t="b">
        <v>0</v>
      </c>
      <c r="E1395" t="str">
        <f ca="1">IF(ISNUMBER(_xludf.SEARCH("SANN",D1395)),D1395,"")</f>
        <v/>
      </c>
    </row>
    <row r="1396" spans="1:5">
      <c r="A1396" s="296" t="s">
        <v>1677</v>
      </c>
      <c r="C1396" t="b">
        <f t="shared" si="21"/>
        <v>0</v>
      </c>
      <c r="D1396" t="b">
        <v>0</v>
      </c>
      <c r="E1396" t="str">
        <f ca="1">IF(ISNUMBER(_xludf.SEARCH("SANN",D1396)),D1396,"")</f>
        <v/>
      </c>
    </row>
    <row r="1397" spans="1:5">
      <c r="A1397" s="296" t="s">
        <v>1447</v>
      </c>
      <c r="C1397" t="b">
        <f t="shared" si="21"/>
        <v>0</v>
      </c>
      <c r="D1397" t="b">
        <v>0</v>
      </c>
      <c r="E1397" t="str">
        <f ca="1">IF(ISNUMBER(_xludf.SEARCH("SANN",D1397)),D1397,"")</f>
        <v/>
      </c>
    </row>
    <row r="1398" spans="1:5">
      <c r="A1398" s="296" t="s">
        <v>1541</v>
      </c>
      <c r="C1398" t="b">
        <f t="shared" si="21"/>
        <v>0</v>
      </c>
      <c r="D1398" t="b">
        <v>0</v>
      </c>
      <c r="E1398" t="str">
        <f ca="1">IF(ISNUMBER(_xludf.SEARCH("SANN",D1398)),D1398,"")</f>
        <v/>
      </c>
    </row>
    <row r="1399" spans="1:5">
      <c r="A1399" s="296" t="s">
        <v>1604</v>
      </c>
      <c r="C1399" t="b">
        <f t="shared" si="21"/>
        <v>0</v>
      </c>
      <c r="D1399" t="b">
        <v>0</v>
      </c>
      <c r="E1399" t="str">
        <f ca="1">IF(ISNUMBER(_xludf.SEARCH("SANN",D1399)),D1399,"")</f>
        <v/>
      </c>
    </row>
    <row r="1400" spans="1:5">
      <c r="A1400" s="296" t="s">
        <v>1801</v>
      </c>
      <c r="C1400" t="b">
        <f t="shared" si="21"/>
        <v>0</v>
      </c>
      <c r="D1400" t="b">
        <v>0</v>
      </c>
      <c r="E1400" t="str">
        <f ca="1">IF(ISNUMBER(_xludf.SEARCH("SANN",D1400)),D1400,"")</f>
        <v/>
      </c>
    </row>
    <row r="1401" spans="1:5">
      <c r="A1401" s="296" t="s">
        <v>1576</v>
      </c>
      <c r="C1401" t="b">
        <f t="shared" si="21"/>
        <v>0</v>
      </c>
      <c r="D1401" t="b">
        <v>0</v>
      </c>
      <c r="E1401" t="str">
        <f ca="1">IF(ISNUMBER(_xludf.SEARCH("SANN",D1401)),D1401,"")</f>
        <v/>
      </c>
    </row>
    <row r="1402" spans="1:5">
      <c r="A1402" s="296" t="s">
        <v>1575</v>
      </c>
      <c r="C1402" t="b">
        <f t="shared" si="21"/>
        <v>0</v>
      </c>
      <c r="D1402" t="b">
        <v>0</v>
      </c>
      <c r="E1402" t="str">
        <f ca="1">IF(ISNUMBER(_xludf.SEARCH("SANN",D1402)),D1402,"")</f>
        <v/>
      </c>
    </row>
    <row r="1403" spans="1:5">
      <c r="A1403" s="296" t="s">
        <v>1210</v>
      </c>
      <c r="C1403" t="b">
        <f t="shared" si="21"/>
        <v>0</v>
      </c>
      <c r="D1403" t="b">
        <v>0</v>
      </c>
      <c r="E1403" t="str">
        <f ca="1">IF(ISNUMBER(_xludf.SEARCH("SANN",D1403)),D1403,"")</f>
        <v/>
      </c>
    </row>
    <row r="1404" spans="1:5">
      <c r="A1404" s="296" t="s">
        <v>1752</v>
      </c>
      <c r="C1404" t="b">
        <f t="shared" si="21"/>
        <v>0</v>
      </c>
      <c r="D1404" t="b">
        <v>0</v>
      </c>
      <c r="E1404" t="str">
        <f ca="1">IF(ISNUMBER(_xludf.SEARCH("SANN",D1404)),D1404,"")</f>
        <v/>
      </c>
    </row>
    <row r="1405" spans="1:5">
      <c r="A1405" s="296" t="s">
        <v>1530</v>
      </c>
      <c r="C1405" t="b">
        <f t="shared" si="21"/>
        <v>0</v>
      </c>
      <c r="D1405" t="b">
        <v>0</v>
      </c>
      <c r="E1405" t="str">
        <f ca="1">IF(ISNUMBER(_xludf.SEARCH("SANN",D1405)),D1405,"")</f>
        <v/>
      </c>
    </row>
    <row r="1406" spans="1:5">
      <c r="A1406" s="296" t="s">
        <v>1609</v>
      </c>
      <c r="C1406" t="b">
        <f t="shared" si="21"/>
        <v>0</v>
      </c>
      <c r="D1406" t="b">
        <v>0</v>
      </c>
      <c r="E1406" t="str">
        <f ca="1">IF(ISNUMBER(_xludf.SEARCH("SANN",D1406)),D1406,"")</f>
        <v/>
      </c>
    </row>
    <row r="1407" spans="1:5">
      <c r="A1407" s="296" t="s">
        <v>1489</v>
      </c>
      <c r="C1407" t="b">
        <f t="shared" si="21"/>
        <v>0</v>
      </c>
      <c r="D1407" t="b">
        <v>0</v>
      </c>
      <c r="E1407" t="str">
        <f ca="1">IF(ISNUMBER(_xludf.SEARCH("SANN",D1407)),D1407,"")</f>
        <v/>
      </c>
    </row>
    <row r="1408" spans="1:5">
      <c r="A1408" s="296" t="s">
        <v>1418</v>
      </c>
      <c r="C1408" t="b">
        <f t="shared" si="21"/>
        <v>0</v>
      </c>
      <c r="D1408" t="b">
        <v>0</v>
      </c>
      <c r="E1408" t="str">
        <f ca="1">IF(ISNUMBER(_xludf.SEARCH("SANN",D1408)),D1408,"")</f>
        <v/>
      </c>
    </row>
    <row r="1409" spans="1:5">
      <c r="A1409" s="296" t="s">
        <v>1439</v>
      </c>
      <c r="C1409" t="b">
        <f t="shared" si="21"/>
        <v>0</v>
      </c>
      <c r="D1409" t="b">
        <v>0</v>
      </c>
      <c r="E1409" t="str">
        <f ca="1">IF(ISNUMBER(_xludf.SEARCH("SANN",D1409)),D1409,"")</f>
        <v/>
      </c>
    </row>
    <row r="1410" spans="1:5">
      <c r="A1410" s="296" t="s">
        <v>1581</v>
      </c>
      <c r="C1410" t="b">
        <f t="shared" si="21"/>
        <v>0</v>
      </c>
      <c r="D1410" t="b">
        <v>0</v>
      </c>
      <c r="E1410" t="str">
        <f ca="1">IF(ISNUMBER(_xludf.SEARCH("SANN",D1410)),D1410,"")</f>
        <v/>
      </c>
    </row>
    <row r="1411" spans="1:5">
      <c r="A1411" s="296" t="s">
        <v>1695</v>
      </c>
      <c r="C1411" t="b">
        <f t="shared" ref="C1411:C1474" si="22">COUNTIF($A$2:$A$1800, A1411)&gt;1</f>
        <v>0</v>
      </c>
      <c r="D1411" t="b">
        <v>0</v>
      </c>
      <c r="E1411" t="str">
        <f ca="1">IF(ISNUMBER(_xludf.SEARCH("SANN",D1411)),D1411,"")</f>
        <v/>
      </c>
    </row>
    <row r="1412" spans="1:5">
      <c r="A1412" s="296" t="s">
        <v>1503</v>
      </c>
      <c r="C1412" t="b">
        <f t="shared" si="22"/>
        <v>0</v>
      </c>
      <c r="D1412" t="b">
        <v>0</v>
      </c>
      <c r="E1412" t="str">
        <f ca="1">IF(ISNUMBER(_xludf.SEARCH("SANN",D1412)),D1412,"")</f>
        <v/>
      </c>
    </row>
    <row r="1413" spans="1:5">
      <c r="A1413" s="296" t="s">
        <v>1287</v>
      </c>
      <c r="C1413" t="b">
        <f t="shared" si="22"/>
        <v>0</v>
      </c>
      <c r="D1413" t="b">
        <v>0</v>
      </c>
      <c r="E1413" t="str">
        <f ca="1">IF(ISNUMBER(_xludf.SEARCH("SANN",D1413)),D1413,"")</f>
        <v/>
      </c>
    </row>
    <row r="1414" spans="1:5">
      <c r="A1414" s="296" t="s">
        <v>1626</v>
      </c>
      <c r="C1414" t="b">
        <f t="shared" si="22"/>
        <v>0</v>
      </c>
      <c r="D1414" t="b">
        <v>0</v>
      </c>
      <c r="E1414" t="str">
        <f ca="1">IF(ISNUMBER(_xludf.SEARCH("SANN",D1414)),D1414,"")</f>
        <v/>
      </c>
    </row>
    <row r="1415" spans="1:5">
      <c r="A1415" s="296" t="s">
        <v>1462</v>
      </c>
      <c r="C1415" t="b">
        <f t="shared" si="22"/>
        <v>0</v>
      </c>
      <c r="D1415" t="b">
        <v>0</v>
      </c>
      <c r="E1415" t="str">
        <f ca="1">IF(ISNUMBER(_xludf.SEARCH("SANN",D1415)),D1415,"")</f>
        <v/>
      </c>
    </row>
    <row r="1416" spans="1:5">
      <c r="A1416" s="296" t="s">
        <v>1564</v>
      </c>
      <c r="C1416" t="b">
        <f t="shared" si="22"/>
        <v>0</v>
      </c>
      <c r="D1416" t="b">
        <v>0</v>
      </c>
      <c r="E1416" t="str">
        <f ca="1">IF(ISNUMBER(_xludf.SEARCH("SANN",D1416)),D1416,"")</f>
        <v/>
      </c>
    </row>
    <row r="1417" spans="1:5">
      <c r="A1417" s="296" t="s">
        <v>1505</v>
      </c>
      <c r="C1417" t="b">
        <f t="shared" si="22"/>
        <v>0</v>
      </c>
      <c r="D1417" t="b">
        <v>0</v>
      </c>
      <c r="E1417" t="str">
        <f ca="1">IF(ISNUMBER(_xludf.SEARCH("SANN",D1417)),D1417,"")</f>
        <v/>
      </c>
    </row>
    <row r="1418" spans="1:5">
      <c r="A1418" s="296" t="s">
        <v>1203</v>
      </c>
      <c r="C1418" t="b">
        <f t="shared" si="22"/>
        <v>0</v>
      </c>
      <c r="D1418" t="b">
        <v>0</v>
      </c>
      <c r="E1418" t="str">
        <f ca="1">IF(ISNUMBER(_xludf.SEARCH("SANN",D1418)),D1418,"")</f>
        <v/>
      </c>
    </row>
    <row r="1419" spans="1:5">
      <c r="A1419" s="296" t="s">
        <v>1320</v>
      </c>
      <c r="C1419" t="b">
        <f t="shared" si="22"/>
        <v>0</v>
      </c>
      <c r="D1419" t="b">
        <v>0</v>
      </c>
      <c r="E1419" t="str">
        <f ca="1">IF(ISNUMBER(_xludf.SEARCH("SANN",D1419)),D1419,"")</f>
        <v/>
      </c>
    </row>
    <row r="1420" spans="1:5">
      <c r="A1420" s="296" t="s">
        <v>1359</v>
      </c>
      <c r="C1420" t="b">
        <f t="shared" si="22"/>
        <v>0</v>
      </c>
      <c r="D1420" t="b">
        <v>0</v>
      </c>
      <c r="E1420" t="str">
        <f ca="1">IF(ISNUMBER(_xludf.SEARCH("SANN",D1420)),D1420,"")</f>
        <v/>
      </c>
    </row>
    <row r="1421" spans="1:5">
      <c r="A1421" s="296" t="s">
        <v>1222</v>
      </c>
      <c r="C1421" t="b">
        <f t="shared" si="22"/>
        <v>0</v>
      </c>
      <c r="D1421" t="b">
        <v>0</v>
      </c>
      <c r="E1421" t="str">
        <f ca="1">IF(ISNUMBER(_xludf.SEARCH("SANN",D1421)),D1421,"")</f>
        <v/>
      </c>
    </row>
    <row r="1422" spans="1:5">
      <c r="A1422" s="296" t="s">
        <v>1175</v>
      </c>
      <c r="C1422" t="b">
        <f t="shared" si="22"/>
        <v>0</v>
      </c>
      <c r="D1422" t="b">
        <v>0</v>
      </c>
      <c r="E1422" t="str">
        <f ca="1">IF(ISNUMBER(_xludf.SEARCH("SANN",D1422)),D1422,"")</f>
        <v/>
      </c>
    </row>
    <row r="1423" spans="1:5">
      <c r="A1423" s="296" t="s">
        <v>1226</v>
      </c>
      <c r="C1423" t="b">
        <f t="shared" si="22"/>
        <v>0</v>
      </c>
      <c r="D1423" t="b">
        <v>0</v>
      </c>
      <c r="E1423" t="str">
        <f ca="1">IF(ISNUMBER(_xludf.SEARCH("SANN",D1423)),D1423,"")</f>
        <v/>
      </c>
    </row>
    <row r="1424" spans="1:5">
      <c r="A1424" s="296" t="s">
        <v>1358</v>
      </c>
      <c r="C1424" t="b">
        <f t="shared" si="22"/>
        <v>0</v>
      </c>
      <c r="D1424" t="b">
        <v>0</v>
      </c>
      <c r="E1424" t="str">
        <f ca="1">IF(ISNUMBER(_xludf.SEARCH("SANN",D1424)),D1424,"")</f>
        <v/>
      </c>
    </row>
    <row r="1425" spans="1:5">
      <c r="A1425" s="296" t="s">
        <v>1244</v>
      </c>
      <c r="C1425" t="b">
        <f t="shared" si="22"/>
        <v>0</v>
      </c>
      <c r="D1425" t="b">
        <v>0</v>
      </c>
      <c r="E1425" t="str">
        <f ca="1">IF(ISNUMBER(_xludf.SEARCH("SANN",D1425)),D1425,"")</f>
        <v/>
      </c>
    </row>
    <row r="1426" spans="1:5">
      <c r="A1426" s="296" t="s">
        <v>1189</v>
      </c>
      <c r="C1426" t="b">
        <f t="shared" si="22"/>
        <v>0</v>
      </c>
      <c r="D1426" t="b">
        <v>0</v>
      </c>
      <c r="E1426" t="str">
        <f ca="1">IF(ISNUMBER(_xludf.SEARCH("SANN",D1426)),D1426,"")</f>
        <v/>
      </c>
    </row>
    <row r="1427" spans="1:5">
      <c r="A1427" s="296" t="s">
        <v>1312</v>
      </c>
      <c r="C1427" t="b">
        <f t="shared" si="22"/>
        <v>0</v>
      </c>
      <c r="D1427" t="b">
        <v>0</v>
      </c>
      <c r="E1427" t="str">
        <f ca="1">IF(ISNUMBER(_xludf.SEARCH("SANN",D1427)),D1427,"")</f>
        <v/>
      </c>
    </row>
    <row r="1428" spans="1:5">
      <c r="A1428" s="296" t="s">
        <v>1374</v>
      </c>
      <c r="C1428" t="b">
        <f t="shared" si="22"/>
        <v>0</v>
      </c>
      <c r="D1428" t="b">
        <v>0</v>
      </c>
      <c r="E1428" t="str">
        <f ca="1">IF(ISNUMBER(_xludf.SEARCH("SANN",D1428)),D1428,"")</f>
        <v/>
      </c>
    </row>
    <row r="1429" spans="1:5">
      <c r="A1429" s="296" t="s">
        <v>1205</v>
      </c>
      <c r="C1429" t="b">
        <f t="shared" si="22"/>
        <v>0</v>
      </c>
      <c r="D1429" t="b">
        <v>0</v>
      </c>
      <c r="E1429" t="str">
        <f ca="1">IF(ISNUMBER(_xludf.SEARCH("SANN",D1429)),D1429,"")</f>
        <v/>
      </c>
    </row>
    <row r="1430" spans="1:5">
      <c r="A1430" s="296" t="s">
        <v>1163</v>
      </c>
      <c r="C1430" t="b">
        <f t="shared" si="22"/>
        <v>0</v>
      </c>
      <c r="D1430" t="b">
        <v>0</v>
      </c>
      <c r="E1430" t="str">
        <f ca="1">IF(ISNUMBER(_xludf.SEARCH("SANN",D1430)),D1430,"")</f>
        <v/>
      </c>
    </row>
    <row r="1431" spans="1:5">
      <c r="A1431" s="296" t="s">
        <v>1168</v>
      </c>
      <c r="C1431" t="b">
        <f t="shared" si="22"/>
        <v>0</v>
      </c>
      <c r="D1431" t="b">
        <v>0</v>
      </c>
      <c r="E1431" t="str">
        <f ca="1">IF(ISNUMBER(_xludf.SEARCH("SANN",D1431)),D1431,"")</f>
        <v/>
      </c>
    </row>
    <row r="1432" spans="1:5">
      <c r="A1432" s="296" t="s">
        <v>1355</v>
      </c>
      <c r="C1432" t="b">
        <f t="shared" si="22"/>
        <v>0</v>
      </c>
      <c r="D1432" t="b">
        <v>0</v>
      </c>
      <c r="E1432" t="str">
        <f ca="1">IF(ISNUMBER(_xludf.SEARCH("SANN",D1432)),D1432,"")</f>
        <v/>
      </c>
    </row>
    <row r="1433" spans="1:5">
      <c r="A1433" s="296" t="s">
        <v>1198</v>
      </c>
      <c r="C1433" t="b">
        <f t="shared" si="22"/>
        <v>0</v>
      </c>
      <c r="D1433" t="b">
        <v>0</v>
      </c>
      <c r="E1433" t="str">
        <f ca="1">IF(ISNUMBER(_xludf.SEARCH("SANN",D1433)),D1433,"")</f>
        <v/>
      </c>
    </row>
    <row r="1434" spans="1:5">
      <c r="A1434" s="296" t="s">
        <v>1281</v>
      </c>
      <c r="C1434" t="b">
        <f t="shared" si="22"/>
        <v>0</v>
      </c>
      <c r="D1434" t="b">
        <v>0</v>
      </c>
      <c r="E1434" t="str">
        <f ca="1">IF(ISNUMBER(_xludf.SEARCH("SANN",D1434)),D1434,"")</f>
        <v/>
      </c>
    </row>
    <row r="1435" spans="1:5">
      <c r="A1435" s="296" t="s">
        <v>1161</v>
      </c>
      <c r="C1435" t="b">
        <f t="shared" si="22"/>
        <v>0</v>
      </c>
      <c r="D1435" t="b">
        <v>0</v>
      </c>
      <c r="E1435" t="str">
        <f ca="1">IF(ISNUMBER(_xludf.SEARCH("SANN",D1435)),D1435,"")</f>
        <v/>
      </c>
    </row>
    <row r="1436" spans="1:5">
      <c r="A1436" s="296" t="s">
        <v>1272</v>
      </c>
      <c r="C1436" t="b">
        <f t="shared" si="22"/>
        <v>0</v>
      </c>
      <c r="D1436" t="b">
        <v>0</v>
      </c>
      <c r="E1436" t="str">
        <f ca="1">IF(ISNUMBER(_xludf.SEARCH("SANN",D1436)),D1436,"")</f>
        <v/>
      </c>
    </row>
    <row r="1437" spans="1:5">
      <c r="A1437" s="296" t="s">
        <v>1487</v>
      </c>
      <c r="C1437" t="b">
        <f t="shared" si="22"/>
        <v>0</v>
      </c>
      <c r="D1437" t="b">
        <v>0</v>
      </c>
      <c r="E1437" t="str">
        <f ca="1">IF(ISNUMBER(_xludf.SEARCH("SANN",D1437)),D1437,"")</f>
        <v/>
      </c>
    </row>
    <row r="1438" spans="1:5">
      <c r="A1438" s="296" t="s">
        <v>1149</v>
      </c>
      <c r="C1438" t="b">
        <f t="shared" si="22"/>
        <v>0</v>
      </c>
      <c r="D1438" t="b">
        <v>0</v>
      </c>
      <c r="E1438" t="str">
        <f ca="1">IF(ISNUMBER(_xludf.SEARCH("SANN",D1438)),D1438,"")</f>
        <v/>
      </c>
    </row>
    <row r="1439" spans="1:5">
      <c r="A1439" s="296" t="s">
        <v>1259</v>
      </c>
      <c r="C1439" t="b">
        <f t="shared" si="22"/>
        <v>0</v>
      </c>
      <c r="D1439" t="b">
        <v>0</v>
      </c>
      <c r="E1439" t="str">
        <f ca="1">IF(ISNUMBER(_xludf.SEARCH("SANN",D1439)),D1439,"")</f>
        <v/>
      </c>
    </row>
    <row r="1440" spans="1:5">
      <c r="A1440" s="296" t="s">
        <v>1248</v>
      </c>
      <c r="C1440" t="b">
        <f t="shared" si="22"/>
        <v>0</v>
      </c>
      <c r="D1440" t="b">
        <v>0</v>
      </c>
      <c r="E1440" t="str">
        <f ca="1">IF(ISNUMBER(_xludf.SEARCH("SANN",D1440)),D1440,"")</f>
        <v/>
      </c>
    </row>
    <row r="1441" spans="1:5">
      <c r="A1441" s="296" t="s">
        <v>1352</v>
      </c>
      <c r="C1441" t="b">
        <f t="shared" si="22"/>
        <v>0</v>
      </c>
      <c r="D1441" t="b">
        <v>0</v>
      </c>
      <c r="E1441" t="str">
        <f ca="1">IF(ISNUMBER(_xludf.SEARCH("SANN",D1441)),D1441,"")</f>
        <v/>
      </c>
    </row>
    <row r="1442" spans="1:5">
      <c r="A1442" s="296" t="s">
        <v>1225</v>
      </c>
      <c r="C1442" t="b">
        <f t="shared" si="22"/>
        <v>0</v>
      </c>
      <c r="D1442" t="b">
        <v>0</v>
      </c>
      <c r="E1442" t="str">
        <f ca="1">IF(ISNUMBER(_xludf.SEARCH("SANN",D1442)),D1442,"")</f>
        <v/>
      </c>
    </row>
    <row r="1443" spans="1:5">
      <c r="A1443" s="296" t="s">
        <v>1211</v>
      </c>
      <c r="C1443" t="b">
        <f t="shared" si="22"/>
        <v>0</v>
      </c>
      <c r="D1443" t="b">
        <v>0</v>
      </c>
      <c r="E1443" t="str">
        <f ca="1">IF(ISNUMBER(_xludf.SEARCH("SANN",D1443)),D1443,"")</f>
        <v/>
      </c>
    </row>
    <row r="1444" spans="1:5">
      <c r="A1444" s="296" t="s">
        <v>1155</v>
      </c>
      <c r="C1444" t="b">
        <f t="shared" si="22"/>
        <v>0</v>
      </c>
      <c r="D1444" t="b">
        <v>0</v>
      </c>
      <c r="E1444" t="str">
        <f ca="1">IF(ISNUMBER(_xludf.SEARCH("SANN",D1444)),D1444,"")</f>
        <v/>
      </c>
    </row>
    <row r="1445" spans="1:5">
      <c r="A1445" s="296" t="s">
        <v>1368</v>
      </c>
      <c r="C1445" t="b">
        <f t="shared" si="22"/>
        <v>0</v>
      </c>
      <c r="D1445" t="b">
        <v>0</v>
      </c>
      <c r="E1445" t="str">
        <f ca="1">IF(ISNUMBER(_xludf.SEARCH("SANN",D1445)),D1445,"")</f>
        <v/>
      </c>
    </row>
    <row r="1446" spans="1:5">
      <c r="A1446" s="296" t="s">
        <v>1310</v>
      </c>
      <c r="C1446" t="b">
        <f t="shared" si="22"/>
        <v>0</v>
      </c>
      <c r="D1446" t="b">
        <v>0</v>
      </c>
      <c r="E1446" t="str">
        <f ca="1">IF(ISNUMBER(_xludf.SEARCH("SANN",D1446)),D1446,"")</f>
        <v/>
      </c>
    </row>
    <row r="1447" spans="1:5">
      <c r="A1447" s="296" t="s">
        <v>1209</v>
      </c>
      <c r="C1447" t="b">
        <f t="shared" si="22"/>
        <v>0</v>
      </c>
      <c r="D1447" t="b">
        <v>0</v>
      </c>
      <c r="E1447" t="str">
        <f ca="1">IF(ISNUMBER(_xludf.SEARCH("SANN",D1447)),D1447,"")</f>
        <v/>
      </c>
    </row>
    <row r="1448" spans="1:5">
      <c r="A1448" s="296" t="s">
        <v>1363</v>
      </c>
      <c r="C1448" t="b">
        <f t="shared" si="22"/>
        <v>0</v>
      </c>
      <c r="D1448" t="b">
        <v>0</v>
      </c>
      <c r="E1448" t="str">
        <f ca="1">IF(ISNUMBER(_xludf.SEARCH("SANN",D1448)),D1448,"")</f>
        <v/>
      </c>
    </row>
    <row r="1449" spans="1:5">
      <c r="A1449" s="296" t="s">
        <v>1217</v>
      </c>
      <c r="C1449" t="b">
        <f t="shared" si="22"/>
        <v>0</v>
      </c>
      <c r="D1449" t="b">
        <v>0</v>
      </c>
      <c r="E1449" t="str">
        <f ca="1">IF(ISNUMBER(_xludf.SEARCH("SANN",D1449)),D1449,"")</f>
        <v/>
      </c>
    </row>
    <row r="1450" spans="1:5">
      <c r="A1450" s="296" t="s">
        <v>1162</v>
      </c>
      <c r="C1450" t="b">
        <f t="shared" si="22"/>
        <v>0</v>
      </c>
      <c r="D1450" t="b">
        <v>0</v>
      </c>
      <c r="E1450" t="str">
        <f ca="1">IF(ISNUMBER(_xludf.SEARCH("SANN",D1450)),D1450,"")</f>
        <v/>
      </c>
    </row>
    <row r="1451" spans="1:5">
      <c r="A1451" s="296" t="s">
        <v>1342</v>
      </c>
      <c r="C1451" t="b">
        <f t="shared" si="22"/>
        <v>0</v>
      </c>
      <c r="D1451" t="b">
        <v>0</v>
      </c>
      <c r="E1451" t="str">
        <f ca="1">IF(ISNUMBER(_xludf.SEARCH("SANN",D1451)),D1451,"")</f>
        <v/>
      </c>
    </row>
    <row r="1452" spans="1:5">
      <c r="A1452" s="296" t="s">
        <v>1282</v>
      </c>
      <c r="C1452" t="b">
        <f t="shared" si="22"/>
        <v>0</v>
      </c>
      <c r="D1452" t="b">
        <v>0</v>
      </c>
      <c r="E1452" t="str">
        <f ca="1">IF(ISNUMBER(_xludf.SEARCH("SANN",D1452)),D1452,"")</f>
        <v/>
      </c>
    </row>
    <row r="1453" spans="1:5">
      <c r="A1453" s="296" t="s">
        <v>1271</v>
      </c>
      <c r="C1453" t="b">
        <f t="shared" si="22"/>
        <v>0</v>
      </c>
      <c r="D1453" t="b">
        <v>0</v>
      </c>
      <c r="E1453" t="str">
        <f ca="1">IF(ISNUMBER(_xludf.SEARCH("SANN",D1453)),D1453,"")</f>
        <v/>
      </c>
    </row>
    <row r="1454" spans="1:5">
      <c r="A1454" s="296" t="s">
        <v>1251</v>
      </c>
      <c r="C1454" t="b">
        <f t="shared" si="22"/>
        <v>0</v>
      </c>
      <c r="D1454" t="b">
        <v>0</v>
      </c>
      <c r="E1454" t="str">
        <f ca="1">IF(ISNUMBER(_xludf.SEARCH("SANN",D1454)),D1454,"")</f>
        <v/>
      </c>
    </row>
    <row r="1455" spans="1:5">
      <c r="A1455" s="296" t="s">
        <v>1230</v>
      </c>
      <c r="C1455" t="b">
        <f t="shared" si="22"/>
        <v>0</v>
      </c>
      <c r="D1455" t="b">
        <v>0</v>
      </c>
      <c r="E1455" t="str">
        <f ca="1">IF(ISNUMBER(_xludf.SEARCH("SANN",D1455)),D1455,"")</f>
        <v/>
      </c>
    </row>
    <row r="1456" spans="1:5">
      <c r="A1456" s="296" t="s">
        <v>1208</v>
      </c>
      <c r="C1456" t="b">
        <f t="shared" si="22"/>
        <v>0</v>
      </c>
      <c r="D1456" t="b">
        <v>0</v>
      </c>
      <c r="E1456" t="str">
        <f ca="1">IF(ISNUMBER(_xludf.SEARCH("SANN",D1456)),D1456,"")</f>
        <v/>
      </c>
    </row>
    <row r="1457" spans="1:5">
      <c r="A1457" s="296" t="s">
        <v>1303</v>
      </c>
      <c r="C1457" t="b">
        <f t="shared" si="22"/>
        <v>0</v>
      </c>
      <c r="D1457" t="b">
        <v>0</v>
      </c>
      <c r="E1457" t="str">
        <f ca="1">IF(ISNUMBER(_xludf.SEARCH("SANN",D1457)),D1457,"")</f>
        <v/>
      </c>
    </row>
    <row r="1458" spans="1:5">
      <c r="A1458" s="296" t="s">
        <v>1193</v>
      </c>
      <c r="C1458" t="b">
        <f t="shared" si="22"/>
        <v>0</v>
      </c>
      <c r="D1458" t="b">
        <v>0</v>
      </c>
      <c r="E1458" t="str">
        <f ca="1">IF(ISNUMBER(_xludf.SEARCH("SANN",D1458)),D1458,"")</f>
        <v/>
      </c>
    </row>
    <row r="1459" spans="1:5">
      <c r="A1459" s="296" t="s">
        <v>1427</v>
      </c>
      <c r="C1459" t="b">
        <f t="shared" si="22"/>
        <v>0</v>
      </c>
      <c r="D1459" t="b">
        <v>0</v>
      </c>
      <c r="E1459" t="str">
        <f ca="1">IF(ISNUMBER(_xludf.SEARCH("SANN",D1459)),D1459,"")</f>
        <v/>
      </c>
    </row>
    <row r="1460" spans="1:5">
      <c r="A1460" s="296" t="s">
        <v>1170</v>
      </c>
      <c r="C1460" t="b">
        <f t="shared" si="22"/>
        <v>0</v>
      </c>
      <c r="D1460" t="b">
        <v>0</v>
      </c>
      <c r="E1460" t="str">
        <f ca="1">IF(ISNUMBER(_xludf.SEARCH("SANN",D1460)),D1460,"")</f>
        <v/>
      </c>
    </row>
    <row r="1461" spans="1:5">
      <c r="A1461" s="296" t="s">
        <v>1344</v>
      </c>
      <c r="C1461" t="b">
        <f t="shared" si="22"/>
        <v>0</v>
      </c>
      <c r="D1461" t="b">
        <v>0</v>
      </c>
      <c r="E1461" t="str">
        <f ca="1">IF(ISNUMBER(_xludf.SEARCH("SANN",D1461)),D1461,"")</f>
        <v/>
      </c>
    </row>
    <row r="1462" spans="1:5">
      <c r="A1462" s="296" t="s">
        <v>1275</v>
      </c>
      <c r="C1462" t="b">
        <f t="shared" si="22"/>
        <v>0</v>
      </c>
      <c r="D1462" t="b">
        <v>0</v>
      </c>
      <c r="E1462" t="str">
        <f ca="1">IF(ISNUMBER(_xludf.SEARCH("SANN",D1462)),D1462,"")</f>
        <v/>
      </c>
    </row>
    <row r="1463" spans="1:5">
      <c r="A1463" s="296" t="s">
        <v>1200</v>
      </c>
      <c r="C1463" t="b">
        <f t="shared" si="22"/>
        <v>0</v>
      </c>
      <c r="D1463" t="b">
        <v>0</v>
      </c>
      <c r="E1463" t="str">
        <f ca="1">IF(ISNUMBER(_xludf.SEARCH("SANN",D1463)),D1463,"")</f>
        <v/>
      </c>
    </row>
    <row r="1464" spans="1:5">
      <c r="A1464" s="296" t="s">
        <v>1353</v>
      </c>
      <c r="C1464" t="b">
        <f t="shared" si="22"/>
        <v>0</v>
      </c>
      <c r="D1464" t="b">
        <v>0</v>
      </c>
      <c r="E1464" t="str">
        <f ca="1">IF(ISNUMBER(_xludf.SEARCH("SANN",D1464)),D1464,"")</f>
        <v/>
      </c>
    </row>
    <row r="1465" spans="1:5">
      <c r="A1465" s="296" t="s">
        <v>1156</v>
      </c>
      <c r="C1465" t="b">
        <f t="shared" si="22"/>
        <v>0</v>
      </c>
      <c r="D1465" t="b">
        <v>0</v>
      </c>
      <c r="E1465" t="str">
        <f ca="1">IF(ISNUMBER(_xludf.SEARCH("SANN",D1465)),D1465,"")</f>
        <v/>
      </c>
    </row>
    <row r="1466" spans="1:5">
      <c r="A1466" s="296" t="s">
        <v>1397</v>
      </c>
      <c r="C1466" t="b">
        <f t="shared" si="22"/>
        <v>0</v>
      </c>
      <c r="D1466" t="b">
        <v>0</v>
      </c>
      <c r="E1466" t="str">
        <f ca="1">IF(ISNUMBER(_xludf.SEARCH("SANN",D1466)),D1466,"")</f>
        <v/>
      </c>
    </row>
    <row r="1467" spans="1:5">
      <c r="A1467" s="296" t="s">
        <v>1288</v>
      </c>
      <c r="C1467" t="b">
        <f t="shared" si="22"/>
        <v>0</v>
      </c>
      <c r="D1467" t="b">
        <v>0</v>
      </c>
      <c r="E1467" t="str">
        <f ca="1">IF(ISNUMBER(_xludf.SEARCH("SANN",D1467)),D1467,"")</f>
        <v/>
      </c>
    </row>
    <row r="1468" spans="1:5">
      <c r="A1468" s="296" t="s">
        <v>1172</v>
      </c>
      <c r="C1468" t="b">
        <f t="shared" si="22"/>
        <v>0</v>
      </c>
      <c r="D1468" t="b">
        <v>0</v>
      </c>
      <c r="E1468" t="str">
        <f ca="1">IF(ISNUMBER(_xludf.SEARCH("SANN",D1468)),D1468,"")</f>
        <v/>
      </c>
    </row>
    <row r="1469" spans="1:5">
      <c r="A1469" s="296" t="s">
        <v>1243</v>
      </c>
      <c r="C1469" t="b">
        <f t="shared" si="22"/>
        <v>0</v>
      </c>
      <c r="D1469" t="b">
        <v>0</v>
      </c>
      <c r="E1469" t="str">
        <f ca="1">IF(ISNUMBER(_xludf.SEARCH("SANN",D1469)),D1469,"")</f>
        <v/>
      </c>
    </row>
    <row r="1470" spans="1:5">
      <c r="A1470" s="296" t="s">
        <v>1354</v>
      </c>
      <c r="C1470" t="b">
        <f t="shared" si="22"/>
        <v>0</v>
      </c>
      <c r="D1470" t="b">
        <v>0</v>
      </c>
      <c r="E1470" t="str">
        <f ca="1">IF(ISNUMBER(_xludf.SEARCH("SANN",D1470)),D1470,"")</f>
        <v/>
      </c>
    </row>
    <row r="1471" spans="1:5">
      <c r="A1471" s="296" t="s">
        <v>1249</v>
      </c>
      <c r="C1471" t="b">
        <f t="shared" si="22"/>
        <v>0</v>
      </c>
      <c r="D1471" t="b">
        <v>0</v>
      </c>
      <c r="E1471" t="str">
        <f ca="1">IF(ISNUMBER(_xludf.SEARCH("SANN",D1471)),D1471,"")</f>
        <v/>
      </c>
    </row>
    <row r="1472" spans="1:5">
      <c r="A1472" s="296" t="s">
        <v>1403</v>
      </c>
      <c r="C1472" t="b">
        <f t="shared" si="22"/>
        <v>0</v>
      </c>
      <c r="D1472" t="b">
        <v>0</v>
      </c>
      <c r="E1472" t="str">
        <f ca="1">IF(ISNUMBER(_xludf.SEARCH("SANN",D1472)),D1472,"")</f>
        <v/>
      </c>
    </row>
    <row r="1473" spans="1:5">
      <c r="A1473" s="296" t="s">
        <v>1306</v>
      </c>
      <c r="C1473" t="b">
        <f t="shared" si="22"/>
        <v>0</v>
      </c>
      <c r="D1473" t="b">
        <v>0</v>
      </c>
      <c r="E1473" t="str">
        <f ca="1">IF(ISNUMBER(_xludf.SEARCH("SANN",D1473)),D1473,"")</f>
        <v/>
      </c>
    </row>
    <row r="1474" spans="1:5">
      <c r="A1474" s="296" t="s">
        <v>1165</v>
      </c>
      <c r="C1474" t="b">
        <f t="shared" si="22"/>
        <v>0</v>
      </c>
      <c r="D1474" t="b">
        <v>0</v>
      </c>
      <c r="E1474" t="str">
        <f ca="1">IF(ISNUMBER(_xludf.SEARCH("SANN",D1474)),D1474,"")</f>
        <v/>
      </c>
    </row>
    <row r="1475" spans="1:5">
      <c r="A1475" s="296" t="s">
        <v>1366</v>
      </c>
      <c r="C1475" t="b">
        <f t="shared" ref="C1475:C1538" si="23">COUNTIF($A$2:$A$1800, A1475)&gt;1</f>
        <v>0</v>
      </c>
      <c r="D1475" t="b">
        <v>0</v>
      </c>
      <c r="E1475" t="str">
        <f ca="1">IF(ISNUMBER(_xludf.SEARCH("SANN",D1475)),D1475,"")</f>
        <v/>
      </c>
    </row>
    <row r="1476" spans="1:5">
      <c r="A1476" s="296" t="s">
        <v>1223</v>
      </c>
      <c r="C1476" t="b">
        <f t="shared" si="23"/>
        <v>0</v>
      </c>
      <c r="D1476" t="b">
        <v>0</v>
      </c>
      <c r="E1476" t="str">
        <f ca="1">IF(ISNUMBER(_xludf.SEARCH("SANN",D1476)),D1476,"")</f>
        <v/>
      </c>
    </row>
    <row r="1477" spans="1:5">
      <c r="A1477" s="296" t="s">
        <v>1383</v>
      </c>
      <c r="C1477" t="b">
        <f t="shared" si="23"/>
        <v>0</v>
      </c>
      <c r="D1477" t="b">
        <v>0</v>
      </c>
      <c r="E1477" t="str">
        <f ca="1">IF(ISNUMBER(_xludf.SEARCH("SANN",D1477)),D1477,"")</f>
        <v/>
      </c>
    </row>
    <row r="1478" spans="1:5">
      <c r="A1478" s="296" t="s">
        <v>1273</v>
      </c>
      <c r="C1478" t="b">
        <f t="shared" si="23"/>
        <v>0</v>
      </c>
      <c r="D1478" t="b">
        <v>0</v>
      </c>
      <c r="E1478" t="str">
        <f ca="1">IF(ISNUMBER(_xludf.SEARCH("SANN",D1478)),D1478,"")</f>
        <v/>
      </c>
    </row>
    <row r="1479" spans="1:5">
      <c r="A1479" s="296" t="s">
        <v>1166</v>
      </c>
      <c r="C1479" t="b">
        <f t="shared" si="23"/>
        <v>0</v>
      </c>
      <c r="D1479" t="b">
        <v>0</v>
      </c>
      <c r="E1479" t="str">
        <f ca="1">IF(ISNUMBER(_xludf.SEARCH("SANN",D1479)),D1479,"")</f>
        <v/>
      </c>
    </row>
    <row r="1480" spans="1:5">
      <c r="A1480" s="296" t="s">
        <v>1319</v>
      </c>
      <c r="C1480" t="b">
        <f t="shared" si="23"/>
        <v>0</v>
      </c>
      <c r="D1480" t="b">
        <v>0</v>
      </c>
      <c r="E1480" t="str">
        <f ca="1">IF(ISNUMBER(_xludf.SEARCH("SANN",D1480)),D1480,"")</f>
        <v/>
      </c>
    </row>
    <row r="1481" spans="1:5">
      <c r="A1481" s="296" t="s">
        <v>1174</v>
      </c>
      <c r="C1481" t="b">
        <f t="shared" si="23"/>
        <v>0</v>
      </c>
      <c r="D1481" t="b">
        <v>0</v>
      </c>
      <c r="E1481" t="str">
        <f ca="1">IF(ISNUMBER(_xludf.SEARCH("SANN",D1481)),D1481,"")</f>
        <v/>
      </c>
    </row>
    <row r="1482" spans="1:5">
      <c r="A1482" s="296" t="s">
        <v>1699</v>
      </c>
      <c r="C1482" t="b">
        <f t="shared" si="23"/>
        <v>0</v>
      </c>
      <c r="D1482" t="b">
        <v>0</v>
      </c>
      <c r="E1482" t="str">
        <f ca="1">IF(ISNUMBER(_xludf.SEARCH("SANN",D1482)),D1482,"")</f>
        <v/>
      </c>
    </row>
    <row r="1483" spans="1:5">
      <c r="A1483" s="296" t="s">
        <v>1608</v>
      </c>
      <c r="C1483" t="b">
        <f t="shared" si="23"/>
        <v>0</v>
      </c>
      <c r="D1483" t="b">
        <v>0</v>
      </c>
      <c r="E1483" t="str">
        <f ca="1">IF(ISNUMBER(_xludf.SEARCH("SANN",D1483)),D1483,"")</f>
        <v/>
      </c>
    </row>
    <row r="1484" spans="1:5">
      <c r="A1484" s="296" t="s">
        <v>1307</v>
      </c>
      <c r="C1484" t="b">
        <f t="shared" si="23"/>
        <v>0</v>
      </c>
      <c r="D1484" t="b">
        <v>0</v>
      </c>
      <c r="E1484" t="str">
        <f ca="1">IF(ISNUMBER(_xludf.SEARCH("SANN",D1484)),D1484,"")</f>
        <v/>
      </c>
    </row>
    <row r="1485" spans="1:5">
      <c r="A1485" s="296" t="s">
        <v>1660</v>
      </c>
      <c r="C1485" t="b">
        <f t="shared" si="23"/>
        <v>0</v>
      </c>
      <c r="D1485" t="b">
        <v>0</v>
      </c>
      <c r="E1485" t="str">
        <f ca="1">IF(ISNUMBER(_xludf.SEARCH("SANN",D1485)),D1485,"")</f>
        <v/>
      </c>
    </row>
    <row r="1486" spans="1:5">
      <c r="A1486" s="296" t="s">
        <v>1240</v>
      </c>
      <c r="C1486" t="b">
        <f t="shared" si="23"/>
        <v>0</v>
      </c>
      <c r="D1486" t="b">
        <v>0</v>
      </c>
      <c r="E1486" t="str">
        <f ca="1">IF(ISNUMBER(_xludf.SEARCH("SANN",D1486)),D1486,"")</f>
        <v/>
      </c>
    </row>
    <row r="1487" spans="1:5">
      <c r="A1487" s="296" t="s">
        <v>1763</v>
      </c>
      <c r="C1487" t="b">
        <f t="shared" si="23"/>
        <v>0</v>
      </c>
      <c r="D1487" t="b">
        <v>0</v>
      </c>
      <c r="E1487" t="str">
        <f ca="1">IF(ISNUMBER(_xludf.SEARCH("SANN",D1487)),D1487,"")</f>
        <v/>
      </c>
    </row>
    <row r="1488" spans="1:5">
      <c r="A1488" s="296" t="s">
        <v>1607</v>
      </c>
      <c r="C1488" t="b">
        <f t="shared" si="23"/>
        <v>0</v>
      </c>
      <c r="D1488" t="b">
        <v>0</v>
      </c>
      <c r="E1488" t="str">
        <f ca="1">IF(ISNUMBER(_xludf.SEARCH("SANN",D1488)),D1488,"")</f>
        <v/>
      </c>
    </row>
    <row r="1489" spans="1:4">
      <c r="A1489" s="296" t="s">
        <v>1370</v>
      </c>
      <c r="C1489" t="b">
        <f t="shared" si="23"/>
        <v>0</v>
      </c>
      <c r="D1489" t="b">
        <v>0</v>
      </c>
    </row>
    <row r="1490" spans="1:4">
      <c r="A1490" s="296" t="s">
        <v>1554</v>
      </c>
      <c r="C1490" t="b">
        <f t="shared" si="23"/>
        <v>0</v>
      </c>
      <c r="D1490" t="b">
        <v>0</v>
      </c>
    </row>
    <row r="1491" spans="1:4">
      <c r="A1491" s="296" t="s">
        <v>1376</v>
      </c>
      <c r="C1491" t="b">
        <f t="shared" si="23"/>
        <v>0</v>
      </c>
      <c r="D1491" t="b">
        <v>0</v>
      </c>
    </row>
    <row r="1492" spans="1:4">
      <c r="A1492" s="296" t="s">
        <v>1546</v>
      </c>
      <c r="C1492" t="b">
        <f t="shared" si="23"/>
        <v>0</v>
      </c>
      <c r="D1492" t="b">
        <v>0</v>
      </c>
    </row>
    <row r="1493" spans="1:4">
      <c r="A1493" s="296" t="s">
        <v>1611</v>
      </c>
      <c r="C1493" t="b">
        <f t="shared" si="23"/>
        <v>0</v>
      </c>
      <c r="D1493" t="b">
        <v>0</v>
      </c>
    </row>
    <row r="1494" spans="1:4">
      <c r="A1494" s="296" t="s">
        <v>1185</v>
      </c>
      <c r="C1494" t="b">
        <f t="shared" si="23"/>
        <v>0</v>
      </c>
      <c r="D1494" t="b">
        <v>0</v>
      </c>
    </row>
    <row r="1495" spans="1:4">
      <c r="A1495" s="296" t="s">
        <v>1314</v>
      </c>
      <c r="C1495" t="b">
        <f t="shared" si="23"/>
        <v>0</v>
      </c>
      <c r="D1495" t="b">
        <v>0</v>
      </c>
    </row>
    <row r="1496" spans="1:4">
      <c r="A1496" s="296" t="s">
        <v>1258</v>
      </c>
      <c r="C1496" t="b">
        <f t="shared" si="23"/>
        <v>1</v>
      </c>
      <c r="D1496" s="205" t="b">
        <v>1</v>
      </c>
    </row>
    <row r="1497" spans="1:4">
      <c r="A1497" s="296" t="s">
        <v>1580</v>
      </c>
      <c r="C1497" t="b">
        <f t="shared" si="23"/>
        <v>0</v>
      </c>
      <c r="D1497" t="b">
        <v>0</v>
      </c>
    </row>
    <row r="1498" spans="1:4">
      <c r="A1498" s="296" t="s">
        <v>1567</v>
      </c>
      <c r="C1498" t="b">
        <f t="shared" si="23"/>
        <v>0</v>
      </c>
      <c r="D1498" t="b">
        <v>0</v>
      </c>
    </row>
    <row r="1499" spans="1:4">
      <c r="A1499" s="296" t="s">
        <v>1157</v>
      </c>
      <c r="C1499" t="b">
        <f t="shared" si="23"/>
        <v>0</v>
      </c>
      <c r="D1499" t="b">
        <v>0</v>
      </c>
    </row>
    <row r="1500" spans="1:4">
      <c r="A1500" s="296" t="s">
        <v>1224</v>
      </c>
      <c r="C1500" t="b">
        <f t="shared" si="23"/>
        <v>0</v>
      </c>
      <c r="D1500" t="b">
        <v>0</v>
      </c>
    </row>
    <row r="1501" spans="1:4">
      <c r="A1501" s="296" t="s">
        <v>1267</v>
      </c>
      <c r="C1501" t="b">
        <f t="shared" si="23"/>
        <v>0</v>
      </c>
      <c r="D1501" t="b">
        <v>0</v>
      </c>
    </row>
    <row r="1502" spans="1:4">
      <c r="A1502" s="296" t="s">
        <v>1499</v>
      </c>
      <c r="C1502" t="b">
        <f t="shared" si="23"/>
        <v>0</v>
      </c>
      <c r="D1502" t="b">
        <v>0</v>
      </c>
    </row>
    <row r="1503" spans="1:4">
      <c r="A1503" s="296" t="s">
        <v>1232</v>
      </c>
      <c r="C1503" t="b">
        <f t="shared" si="23"/>
        <v>1</v>
      </c>
      <c r="D1503" s="205" t="b">
        <v>1</v>
      </c>
    </row>
    <row r="1504" spans="1:4">
      <c r="A1504" s="296" t="s">
        <v>1154</v>
      </c>
      <c r="C1504" t="b">
        <f t="shared" si="23"/>
        <v>0</v>
      </c>
      <c r="D1504" t="b">
        <v>0</v>
      </c>
    </row>
    <row r="1505" spans="1:5">
      <c r="A1505" s="296" t="s">
        <v>1713</v>
      </c>
      <c r="C1505" t="b">
        <f t="shared" si="23"/>
        <v>0</v>
      </c>
      <c r="D1505" t="b">
        <v>0</v>
      </c>
    </row>
    <row r="1506" spans="1:5">
      <c r="A1506" s="296" t="s">
        <v>1486</v>
      </c>
      <c r="C1506" t="b">
        <f t="shared" si="23"/>
        <v>0</v>
      </c>
      <c r="D1506" t="b">
        <v>0</v>
      </c>
    </row>
    <row r="1507" spans="1:5">
      <c r="A1507" s="296" t="s">
        <v>1442</v>
      </c>
      <c r="C1507" t="b">
        <f t="shared" si="23"/>
        <v>0</v>
      </c>
      <c r="D1507" t="b">
        <v>0</v>
      </c>
    </row>
    <row r="1508" spans="1:5">
      <c r="A1508" s="296" t="s">
        <v>1685</v>
      </c>
      <c r="C1508" t="b">
        <f t="shared" si="23"/>
        <v>0</v>
      </c>
      <c r="D1508" t="b">
        <v>0</v>
      </c>
    </row>
    <row r="1509" spans="1:5">
      <c r="A1509" s="296" t="s">
        <v>1675</v>
      </c>
      <c r="C1509" t="b">
        <f t="shared" si="23"/>
        <v>0</v>
      </c>
      <c r="D1509" t="b">
        <v>0</v>
      </c>
    </row>
    <row r="1510" spans="1:5">
      <c r="A1510" s="296" t="s">
        <v>1513</v>
      </c>
      <c r="C1510" t="b">
        <f t="shared" si="23"/>
        <v>0</v>
      </c>
      <c r="D1510" t="b">
        <v>0</v>
      </c>
    </row>
    <row r="1511" spans="1:5">
      <c r="A1511" s="296" t="s">
        <v>1657</v>
      </c>
      <c r="C1511" t="b">
        <f t="shared" si="23"/>
        <v>0</v>
      </c>
      <c r="D1511" t="b">
        <v>0</v>
      </c>
    </row>
    <row r="1512" spans="1:5">
      <c r="A1512" s="296" t="s">
        <v>1633</v>
      </c>
      <c r="C1512" t="b">
        <f t="shared" si="23"/>
        <v>0</v>
      </c>
      <c r="D1512" t="b">
        <v>0</v>
      </c>
    </row>
    <row r="1513" spans="1:5">
      <c r="A1513" s="296" t="s">
        <v>1753</v>
      </c>
      <c r="C1513" t="b">
        <f t="shared" si="23"/>
        <v>0</v>
      </c>
      <c r="D1513" t="b">
        <v>0</v>
      </c>
    </row>
    <row r="1514" spans="1:5">
      <c r="A1514" s="296" t="s">
        <v>1466</v>
      </c>
      <c r="C1514" t="b">
        <f t="shared" si="23"/>
        <v>0</v>
      </c>
      <c r="D1514" t="b">
        <v>0</v>
      </c>
    </row>
    <row r="1515" spans="1:5">
      <c r="A1515" s="296" t="s">
        <v>1337</v>
      </c>
      <c r="C1515" t="b">
        <f t="shared" si="23"/>
        <v>0</v>
      </c>
      <c r="D1515" t="b">
        <v>0</v>
      </c>
      <c r="E1515" t="str">
        <f ca="1">IF(ISNUMBER(_xludf.SEARCH("SANN",D1515)),D1515,"")</f>
        <v/>
      </c>
    </row>
    <row r="1516" spans="1:5">
      <c r="A1516" s="296" t="s">
        <v>1525</v>
      </c>
      <c r="C1516" t="b">
        <f t="shared" si="23"/>
        <v>0</v>
      </c>
      <c r="D1516" t="b">
        <v>0</v>
      </c>
      <c r="E1516" t="str">
        <f ca="1">IF(ISNUMBER(_xludf.SEARCH("SANN",D1516)),D1516,"")</f>
        <v/>
      </c>
    </row>
    <row r="1517" spans="1:5">
      <c r="A1517" s="296" t="s">
        <v>1164</v>
      </c>
      <c r="C1517" t="b">
        <f t="shared" si="23"/>
        <v>0</v>
      </c>
      <c r="D1517" t="b">
        <v>0</v>
      </c>
      <c r="E1517" t="str">
        <f ca="1">IF(ISNUMBER(_xludf.SEARCH("SANN",D1517)),D1517,"")</f>
        <v/>
      </c>
    </row>
    <row r="1518" spans="1:5">
      <c r="A1518" s="296" t="s">
        <v>1662</v>
      </c>
      <c r="C1518" t="b">
        <f t="shared" si="23"/>
        <v>0</v>
      </c>
      <c r="D1518" t="b">
        <v>0</v>
      </c>
      <c r="E1518" t="str">
        <f ca="1">IF(ISNUMBER(_xludf.SEARCH("SANN",D1518)),D1518,"")</f>
        <v/>
      </c>
    </row>
    <row r="1519" spans="1:5">
      <c r="A1519" s="296" t="s">
        <v>1588</v>
      </c>
      <c r="C1519" t="b">
        <f t="shared" si="23"/>
        <v>0</v>
      </c>
      <c r="D1519" t="b">
        <v>0</v>
      </c>
      <c r="E1519" t="str">
        <f ca="1">IF(ISNUMBER(_xludf.SEARCH("SANN",D1519)),D1519,"")</f>
        <v/>
      </c>
    </row>
    <row r="1520" spans="1:5">
      <c r="A1520" s="296" t="s">
        <v>1338</v>
      </c>
      <c r="C1520" t="b">
        <f t="shared" si="23"/>
        <v>0</v>
      </c>
      <c r="D1520" t="b">
        <v>0</v>
      </c>
      <c r="E1520" t="str">
        <f ca="1">IF(ISNUMBER(_xludf.SEARCH("SANN",D1520)),D1520,"")</f>
        <v/>
      </c>
    </row>
    <row r="1521" spans="1:5">
      <c r="A1521" s="296" t="s">
        <v>1341</v>
      </c>
      <c r="C1521" t="b">
        <f t="shared" si="23"/>
        <v>0</v>
      </c>
      <c r="D1521" t="b">
        <v>0</v>
      </c>
      <c r="E1521" t="str">
        <f ca="1">IF(ISNUMBER(_xludf.SEARCH("SANN",D1521)),D1521,"")</f>
        <v/>
      </c>
    </row>
    <row r="1522" spans="1:5">
      <c r="A1522" s="296" t="s">
        <v>1343</v>
      </c>
      <c r="C1522" t="b">
        <f t="shared" si="23"/>
        <v>0</v>
      </c>
      <c r="D1522" t="b">
        <v>0</v>
      </c>
      <c r="E1522" t="str">
        <f ca="1">IF(ISNUMBER(_xludf.SEARCH("SANN",D1522)),D1522,"")</f>
        <v/>
      </c>
    </row>
    <row r="1523" spans="1:5">
      <c r="A1523" s="296" t="s">
        <v>1280</v>
      </c>
      <c r="C1523" t="b">
        <f t="shared" si="23"/>
        <v>0</v>
      </c>
      <c r="D1523" t="b">
        <v>0</v>
      </c>
      <c r="E1523" t="str">
        <f ca="1">IF(ISNUMBER(_xludf.SEARCH("SANN",D1523)),D1523,"")</f>
        <v/>
      </c>
    </row>
    <row r="1524" spans="1:5">
      <c r="A1524" s="296" t="s">
        <v>1297</v>
      </c>
      <c r="C1524" t="b">
        <f t="shared" si="23"/>
        <v>0</v>
      </c>
      <c r="D1524" t="b">
        <v>0</v>
      </c>
      <c r="E1524" t="str">
        <f ca="1">IF(ISNUMBER(_xludf.SEARCH("SANN",D1524)),D1524,"")</f>
        <v/>
      </c>
    </row>
    <row r="1525" spans="1:5">
      <c r="A1525" s="296" t="s">
        <v>1410</v>
      </c>
      <c r="C1525" t="b">
        <f t="shared" si="23"/>
        <v>0</v>
      </c>
      <c r="D1525" t="b">
        <v>0</v>
      </c>
      <c r="E1525" t="str">
        <f ca="1">IF(ISNUMBER(_xludf.SEARCH("SANN",D1525)),D1525,"")</f>
        <v/>
      </c>
    </row>
    <row r="1526" spans="1:5">
      <c r="A1526" s="296" t="s">
        <v>1382</v>
      </c>
      <c r="C1526" t="b">
        <f t="shared" si="23"/>
        <v>0</v>
      </c>
      <c r="D1526" t="b">
        <v>0</v>
      </c>
      <c r="E1526" t="str">
        <f ca="1">IF(ISNUMBER(_xludf.SEARCH("SANN",D1526)),D1526,"")</f>
        <v/>
      </c>
    </row>
    <row r="1527" spans="1:5">
      <c r="A1527" s="296" t="s">
        <v>1159</v>
      </c>
      <c r="C1527" t="b">
        <f t="shared" si="23"/>
        <v>0</v>
      </c>
      <c r="D1527" t="b">
        <v>0</v>
      </c>
      <c r="E1527" t="str">
        <f ca="1">IF(ISNUMBER(_xludf.SEARCH("SANN",D1527)),D1527,"")</f>
        <v/>
      </c>
    </row>
    <row r="1528" spans="1:5">
      <c r="A1528" s="296" t="s">
        <v>1510</v>
      </c>
      <c r="C1528" t="b">
        <f t="shared" si="23"/>
        <v>1</v>
      </c>
      <c r="D1528" s="205" t="b">
        <v>1</v>
      </c>
      <c r="E1528" t="str">
        <f ca="1">IF(ISNUMBER(_xludf.SEARCH("SANN",D1528)),D1528,"")</f>
        <v/>
      </c>
    </row>
    <row r="1529" spans="1:5">
      <c r="A1529" s="296" t="s">
        <v>1542</v>
      </c>
      <c r="C1529" t="b">
        <f t="shared" si="23"/>
        <v>0</v>
      </c>
      <c r="D1529" t="b">
        <v>0</v>
      </c>
      <c r="E1529" t="str">
        <f ca="1">IF(ISNUMBER(_xludf.SEARCH("SANN",D1529)),D1529,"")</f>
        <v/>
      </c>
    </row>
    <row r="1530" spans="1:5">
      <c r="A1530" s="296" t="s">
        <v>1413</v>
      </c>
      <c r="C1530" t="b">
        <f t="shared" si="23"/>
        <v>0</v>
      </c>
      <c r="D1530" t="b">
        <v>0</v>
      </c>
      <c r="E1530" t="str">
        <f ca="1">IF(ISNUMBER(_xludf.SEARCH("SANN",D1530)),D1530,"")</f>
        <v/>
      </c>
    </row>
    <row r="1531" spans="1:5">
      <c r="A1531" s="296" t="s">
        <v>1330</v>
      </c>
      <c r="C1531" t="b">
        <f t="shared" si="23"/>
        <v>0</v>
      </c>
      <c r="D1531" t="b">
        <v>0</v>
      </c>
      <c r="E1531" t="str">
        <f ca="1">IF(ISNUMBER(_xludf.SEARCH("SANN",D1531)),D1531,"")</f>
        <v/>
      </c>
    </row>
    <row r="1532" spans="1:5">
      <c r="A1532" s="296" t="s">
        <v>1254</v>
      </c>
      <c r="C1532" t="b">
        <f t="shared" si="23"/>
        <v>0</v>
      </c>
      <c r="D1532" t="b">
        <v>0</v>
      </c>
      <c r="E1532" t="str">
        <f ca="1">IF(ISNUMBER(_xludf.SEARCH("SANN",D1532)),D1532,"")</f>
        <v/>
      </c>
    </row>
    <row r="1533" spans="1:5">
      <c r="A1533" s="296" t="s">
        <v>1490</v>
      </c>
      <c r="C1533" t="b">
        <f t="shared" si="23"/>
        <v>0</v>
      </c>
      <c r="D1533" t="b">
        <v>0</v>
      </c>
      <c r="E1533" t="str">
        <f ca="1">IF(ISNUMBER(_xludf.SEARCH("SANN",D1533)),D1533,"")</f>
        <v/>
      </c>
    </row>
    <row r="1534" spans="1:5">
      <c r="A1534" s="296" t="s">
        <v>1334</v>
      </c>
      <c r="C1534" t="b">
        <f t="shared" si="23"/>
        <v>0</v>
      </c>
      <c r="D1534" t="b">
        <v>0</v>
      </c>
      <c r="E1534" t="str">
        <f ca="1">IF(ISNUMBER(_xludf.SEARCH("SANN",D1534)),D1534,"")</f>
        <v/>
      </c>
    </row>
    <row r="1535" spans="1:5">
      <c r="A1535" s="296" t="s">
        <v>1469</v>
      </c>
      <c r="C1535" t="b">
        <f t="shared" si="23"/>
        <v>0</v>
      </c>
      <c r="D1535" t="b">
        <v>0</v>
      </c>
      <c r="E1535" t="str">
        <f ca="1">IF(ISNUMBER(_xludf.SEARCH("SANN",D1535)),D1535,"")</f>
        <v/>
      </c>
    </row>
    <row r="1536" spans="1:5">
      <c r="A1536" s="296" t="s">
        <v>1332</v>
      </c>
      <c r="C1536" t="b">
        <f t="shared" si="23"/>
        <v>0</v>
      </c>
      <c r="D1536" t="b">
        <v>0</v>
      </c>
      <c r="E1536" t="str">
        <f ca="1">IF(ISNUMBER(_xludf.SEARCH("SANN",D1536)),D1536,"")</f>
        <v/>
      </c>
    </row>
    <row r="1537" spans="1:5">
      <c r="A1537" s="296" t="s">
        <v>1437</v>
      </c>
      <c r="C1537" t="b">
        <f t="shared" si="23"/>
        <v>0</v>
      </c>
      <c r="D1537" t="b">
        <v>0</v>
      </c>
      <c r="E1537" t="str">
        <f ca="1">IF(ISNUMBER(_xludf.SEARCH("SANN",D1537)),D1537,"")</f>
        <v/>
      </c>
    </row>
    <row r="1538" spans="1:5">
      <c r="A1538" s="296" t="s">
        <v>1246</v>
      </c>
      <c r="C1538" t="b">
        <f t="shared" si="23"/>
        <v>0</v>
      </c>
      <c r="D1538" t="b">
        <v>0</v>
      </c>
      <c r="E1538" t="str">
        <f ca="1">IF(ISNUMBER(_xludf.SEARCH("SANN",D1538)),D1538,"")</f>
        <v/>
      </c>
    </row>
    <row r="1539" spans="1:5">
      <c r="A1539" s="296" t="s">
        <v>1463</v>
      </c>
      <c r="C1539" t="b">
        <f t="shared" ref="C1539:C1602" si="24">COUNTIF($A$2:$A$1800, A1539)&gt;1</f>
        <v>0</v>
      </c>
      <c r="D1539" t="b">
        <v>0</v>
      </c>
      <c r="E1539" t="str">
        <f ca="1">IF(ISNUMBER(_xludf.SEARCH("SANN",D1539)),D1539,"")</f>
        <v/>
      </c>
    </row>
    <row r="1540" spans="1:5">
      <c r="A1540" s="296" t="s">
        <v>1559</v>
      </c>
      <c r="C1540" t="b">
        <f t="shared" si="24"/>
        <v>0</v>
      </c>
      <c r="D1540" t="b">
        <v>0</v>
      </c>
      <c r="E1540" t="str">
        <f ca="1">IF(ISNUMBER(_xludf.SEARCH("SANN",D1540)),D1540,"")</f>
        <v/>
      </c>
    </row>
    <row r="1541" spans="1:5">
      <c r="A1541" s="296" t="s">
        <v>1201</v>
      </c>
      <c r="C1541" t="b">
        <f t="shared" si="24"/>
        <v>0</v>
      </c>
      <c r="D1541" t="b">
        <v>0</v>
      </c>
      <c r="E1541" t="str">
        <f ca="1">IF(ISNUMBER(_xludf.SEARCH("SANN",D1541)),D1541,"")</f>
        <v/>
      </c>
    </row>
    <row r="1542" spans="1:5">
      <c r="A1542" s="296" t="s">
        <v>1008</v>
      </c>
      <c r="C1542" t="b">
        <f t="shared" si="24"/>
        <v>0</v>
      </c>
      <c r="D1542" t="b">
        <v>0</v>
      </c>
      <c r="E1542" t="str">
        <f ca="1">IF(ISNUMBER(_xludf.SEARCH("SANN",D1542)),D1542,"")</f>
        <v/>
      </c>
    </row>
    <row r="1543" spans="1:5">
      <c r="A1543" s="296" t="s">
        <v>614</v>
      </c>
      <c r="C1543" t="b">
        <f t="shared" si="24"/>
        <v>0</v>
      </c>
      <c r="D1543" t="b">
        <v>0</v>
      </c>
      <c r="E1543" t="str">
        <f ca="1">IF(ISNUMBER(_xludf.SEARCH("SANN",D1543)),D1543,"")</f>
        <v/>
      </c>
    </row>
    <row r="1544" spans="1:5">
      <c r="A1544" s="296" t="s">
        <v>643</v>
      </c>
      <c r="C1544" t="b">
        <f t="shared" si="24"/>
        <v>0</v>
      </c>
      <c r="D1544" t="b">
        <v>0</v>
      </c>
      <c r="E1544" t="str">
        <f ca="1">IF(ISNUMBER(_xludf.SEARCH("SANN",D1544)),D1544,"")</f>
        <v/>
      </c>
    </row>
    <row r="1545" spans="1:5">
      <c r="A1545" s="296" t="s">
        <v>633</v>
      </c>
      <c r="C1545" t="b">
        <f t="shared" si="24"/>
        <v>0</v>
      </c>
      <c r="D1545" t="b">
        <v>0</v>
      </c>
      <c r="E1545" t="str">
        <f ca="1">IF(ISNUMBER(_xludf.SEARCH("SANN",D1545)),D1545,"")</f>
        <v/>
      </c>
    </row>
    <row r="1546" spans="1:5">
      <c r="A1546" s="296" t="s">
        <v>1103</v>
      </c>
      <c r="C1546" t="b">
        <f t="shared" si="24"/>
        <v>0</v>
      </c>
      <c r="D1546" t="b">
        <v>0</v>
      </c>
      <c r="E1546" t="str">
        <f ca="1">IF(ISNUMBER(_xludf.SEARCH("SANN",D1546)),D1546,"")</f>
        <v/>
      </c>
    </row>
    <row r="1547" spans="1:5">
      <c r="A1547" s="296" t="s">
        <v>1082</v>
      </c>
      <c r="C1547" t="b">
        <f t="shared" si="24"/>
        <v>0</v>
      </c>
      <c r="D1547" t="b">
        <v>0</v>
      </c>
      <c r="E1547" t="str">
        <f ca="1">IF(ISNUMBER(_xludf.SEARCH("SANN",D1547)),D1547,"")</f>
        <v/>
      </c>
    </row>
    <row r="1548" spans="1:5">
      <c r="A1548" s="296" t="s">
        <v>743</v>
      </c>
      <c r="C1548" t="b">
        <f t="shared" si="24"/>
        <v>0</v>
      </c>
      <c r="D1548" t="b">
        <v>0</v>
      </c>
      <c r="E1548" t="str">
        <f ca="1">IF(ISNUMBER(_xludf.SEARCH("SANN",D1548)),D1548,"")</f>
        <v/>
      </c>
    </row>
    <row r="1549" spans="1:5">
      <c r="A1549" s="296" t="s">
        <v>629</v>
      </c>
      <c r="C1549" t="b">
        <f t="shared" si="24"/>
        <v>0</v>
      </c>
      <c r="D1549" t="b">
        <v>0</v>
      </c>
      <c r="E1549" t="str">
        <f ca="1">IF(ISNUMBER(_xludf.SEARCH("SANN",D1549)),D1549,"")</f>
        <v/>
      </c>
    </row>
    <row r="1550" spans="1:5">
      <c r="A1550" s="296" t="s">
        <v>1040</v>
      </c>
      <c r="C1550" t="b">
        <f t="shared" si="24"/>
        <v>0</v>
      </c>
      <c r="D1550" t="b">
        <v>0</v>
      </c>
      <c r="E1550" t="str">
        <f ca="1">IF(ISNUMBER(_xludf.SEARCH("SANN",D1550)),D1550,"")</f>
        <v/>
      </c>
    </row>
    <row r="1551" spans="1:5">
      <c r="A1551" s="296" t="s">
        <v>626</v>
      </c>
      <c r="C1551" t="b">
        <f t="shared" si="24"/>
        <v>0</v>
      </c>
      <c r="D1551" t="b">
        <v>0</v>
      </c>
      <c r="E1551" t="str">
        <f ca="1">IF(ISNUMBER(_xludf.SEARCH("SANN",D1551)),D1551,"")</f>
        <v/>
      </c>
    </row>
    <row r="1552" spans="1:5">
      <c r="A1552" s="296" t="s">
        <v>1139</v>
      </c>
      <c r="C1552" t="b">
        <f t="shared" si="24"/>
        <v>0</v>
      </c>
      <c r="D1552" t="b">
        <v>0</v>
      </c>
      <c r="E1552" t="str">
        <f ca="1">IF(ISNUMBER(_xludf.SEARCH("SANN",D1552)),D1552,"")</f>
        <v/>
      </c>
    </row>
    <row r="1553" spans="1:5">
      <c r="A1553" s="296" t="s">
        <v>1018</v>
      </c>
      <c r="C1553" t="b">
        <f t="shared" si="24"/>
        <v>0</v>
      </c>
      <c r="D1553" t="b">
        <v>0</v>
      </c>
      <c r="E1553" t="str">
        <f ca="1">IF(ISNUMBER(_xludf.SEARCH("SANN",D1553)),D1553,"")</f>
        <v/>
      </c>
    </row>
    <row r="1554" spans="1:5">
      <c r="A1554" s="296" t="s">
        <v>1138</v>
      </c>
      <c r="C1554" t="b">
        <f t="shared" si="24"/>
        <v>0</v>
      </c>
      <c r="D1554" t="b">
        <v>0</v>
      </c>
      <c r="E1554" t="str">
        <f ca="1">IF(ISNUMBER(_xludf.SEARCH("SANN",D1554)),D1554,"")</f>
        <v/>
      </c>
    </row>
    <row r="1555" spans="1:5">
      <c r="A1555" s="296" t="s">
        <v>859</v>
      </c>
      <c r="C1555" t="b">
        <f t="shared" si="24"/>
        <v>0</v>
      </c>
      <c r="D1555" t="b">
        <v>0</v>
      </c>
      <c r="E1555" t="str">
        <f ca="1">IF(ISNUMBER(_xludf.SEARCH("SANN",D1555)),D1555,"")</f>
        <v/>
      </c>
    </row>
    <row r="1556" spans="1:5">
      <c r="A1556" s="296" t="s">
        <v>1042</v>
      </c>
      <c r="C1556" t="b">
        <f t="shared" si="24"/>
        <v>0</v>
      </c>
      <c r="D1556" t="b">
        <v>0</v>
      </c>
      <c r="E1556" t="str">
        <f ca="1">IF(ISNUMBER(_xludf.SEARCH("SANN",D1556)),D1556,"")</f>
        <v/>
      </c>
    </row>
    <row r="1557" spans="1:5">
      <c r="A1557" s="296" t="s">
        <v>987</v>
      </c>
      <c r="C1557" t="b">
        <f t="shared" si="24"/>
        <v>0</v>
      </c>
      <c r="D1557" t="b">
        <v>0</v>
      </c>
      <c r="E1557" t="str">
        <f ca="1">IF(ISNUMBER(_xludf.SEARCH("SANN",D1557)),D1557,"")</f>
        <v/>
      </c>
    </row>
    <row r="1558" spans="1:5">
      <c r="A1558" s="296" t="s">
        <v>761</v>
      </c>
      <c r="C1558" t="b">
        <f t="shared" si="24"/>
        <v>0</v>
      </c>
      <c r="D1558" t="b">
        <v>0</v>
      </c>
      <c r="E1558" t="str">
        <f ca="1">IF(ISNUMBER(_xludf.SEARCH("SANN",D1558)),D1558,"")</f>
        <v/>
      </c>
    </row>
    <row r="1559" spans="1:5">
      <c r="A1559" s="296" t="s">
        <v>867</v>
      </c>
      <c r="C1559" t="b">
        <f t="shared" si="24"/>
        <v>0</v>
      </c>
      <c r="D1559" t="b">
        <v>0</v>
      </c>
      <c r="E1559" t="str">
        <f ca="1">IF(ISNUMBER(_xludf.SEARCH("SANN",D1559)),D1559,"")</f>
        <v/>
      </c>
    </row>
    <row r="1560" spans="1:5">
      <c r="A1560" s="296" t="s">
        <v>575</v>
      </c>
      <c r="C1560" t="b">
        <f t="shared" si="24"/>
        <v>0</v>
      </c>
      <c r="D1560" t="b">
        <v>0</v>
      </c>
      <c r="E1560" t="str">
        <f ca="1">IF(ISNUMBER(_xludf.SEARCH("SANN",D1560)),D1560,"")</f>
        <v/>
      </c>
    </row>
    <row r="1561" spans="1:5">
      <c r="A1561" s="296" t="s">
        <v>1031</v>
      </c>
      <c r="C1561" t="b">
        <f t="shared" si="24"/>
        <v>0</v>
      </c>
      <c r="D1561" t="b">
        <v>0</v>
      </c>
      <c r="E1561" t="str">
        <f ca="1">IF(ISNUMBER(_xludf.SEARCH("SANN",D1561)),D1561,"")</f>
        <v/>
      </c>
    </row>
    <row r="1562" spans="1:5">
      <c r="A1562" s="296" t="s">
        <v>2500</v>
      </c>
      <c r="C1562" t="b">
        <f t="shared" si="24"/>
        <v>1</v>
      </c>
      <c r="D1562" s="205" t="b">
        <v>1</v>
      </c>
      <c r="E1562" t="str">
        <f ca="1">IF(ISNUMBER(_xludf.SEARCH("SANN",D1562)),D1562,"")</f>
        <v/>
      </c>
    </row>
    <row r="1563" spans="1:5">
      <c r="A1563" s="296" t="s">
        <v>1096</v>
      </c>
      <c r="C1563" t="b">
        <f t="shared" si="24"/>
        <v>0</v>
      </c>
      <c r="D1563" t="b">
        <v>0</v>
      </c>
      <c r="E1563" t="str">
        <f ca="1">IF(ISNUMBER(_xludf.SEARCH("SANN",D1563)),D1563,"")</f>
        <v/>
      </c>
    </row>
    <row r="1564" spans="1:5">
      <c r="A1564" s="296" t="s">
        <v>1009</v>
      </c>
      <c r="C1564" t="b">
        <f t="shared" si="24"/>
        <v>0</v>
      </c>
      <c r="D1564" t="b">
        <v>0</v>
      </c>
      <c r="E1564" t="str">
        <f ca="1">IF(ISNUMBER(_xludf.SEARCH("SANN",D1564)),D1564,"")</f>
        <v/>
      </c>
    </row>
    <row r="1565" spans="1:5">
      <c r="A1565" s="296" t="s">
        <v>1070</v>
      </c>
      <c r="C1565" t="b">
        <f t="shared" si="24"/>
        <v>0</v>
      </c>
      <c r="D1565" t="b">
        <v>0</v>
      </c>
      <c r="E1565" t="str">
        <f ca="1">IF(ISNUMBER(_xludf.SEARCH("SANN",D1565)),D1565,"")</f>
        <v/>
      </c>
    </row>
    <row r="1566" spans="1:5">
      <c r="A1566" s="296" t="s">
        <v>1037</v>
      </c>
      <c r="C1566" t="b">
        <f t="shared" si="24"/>
        <v>0</v>
      </c>
      <c r="D1566" t="b">
        <v>0</v>
      </c>
      <c r="E1566" t="str">
        <f ca="1">IF(ISNUMBER(_xludf.SEARCH("SANN",D1566)),D1566,"")</f>
        <v/>
      </c>
    </row>
    <row r="1567" spans="1:5">
      <c r="A1567" s="296" t="s">
        <v>952</v>
      </c>
      <c r="C1567" t="b">
        <f t="shared" si="24"/>
        <v>0</v>
      </c>
      <c r="D1567" t="b">
        <v>0</v>
      </c>
      <c r="E1567" t="str">
        <f ca="1">IF(ISNUMBER(_xludf.SEARCH("SANN",D1567)),D1567,"")</f>
        <v/>
      </c>
    </row>
    <row r="1568" spans="1:5">
      <c r="A1568" s="296" t="s">
        <v>924</v>
      </c>
      <c r="C1568" t="b">
        <f t="shared" si="24"/>
        <v>0</v>
      </c>
      <c r="D1568" t="b">
        <v>0</v>
      </c>
      <c r="E1568" t="str">
        <f ca="1">IF(ISNUMBER(_xludf.SEARCH("SANN",D1568)),D1568,"")</f>
        <v/>
      </c>
    </row>
    <row r="1569" spans="1:5">
      <c r="A1569" s="296" t="s">
        <v>969</v>
      </c>
      <c r="C1569" t="b">
        <f t="shared" si="24"/>
        <v>0</v>
      </c>
      <c r="D1569" t="b">
        <v>0</v>
      </c>
      <c r="E1569" t="str">
        <f ca="1">IF(ISNUMBER(_xludf.SEARCH("SANN",D1569)),D1569,"")</f>
        <v/>
      </c>
    </row>
    <row r="1570" spans="1:5">
      <c r="A1570" s="296" t="s">
        <v>792</v>
      </c>
      <c r="C1570" t="b">
        <f t="shared" si="24"/>
        <v>0</v>
      </c>
      <c r="D1570" t="b">
        <v>0</v>
      </c>
      <c r="E1570" t="str">
        <f ca="1">IF(ISNUMBER(_xludf.SEARCH("SANN",D1570)),D1570,"")</f>
        <v/>
      </c>
    </row>
    <row r="1571" spans="1:5">
      <c r="A1571" s="296" t="s">
        <v>845</v>
      </c>
      <c r="C1571" t="b">
        <f t="shared" si="24"/>
        <v>0</v>
      </c>
      <c r="D1571" t="b">
        <v>0</v>
      </c>
      <c r="E1571" t="str">
        <f ca="1">IF(ISNUMBER(_xludf.SEARCH("SANN",D1571)),D1571,"")</f>
        <v/>
      </c>
    </row>
    <row r="1572" spans="1:5">
      <c r="A1572" s="296" t="s">
        <v>818</v>
      </c>
      <c r="C1572" t="b">
        <f t="shared" si="24"/>
        <v>0</v>
      </c>
      <c r="D1572" t="b">
        <v>0</v>
      </c>
      <c r="E1572" t="str">
        <f ca="1">IF(ISNUMBER(_xludf.SEARCH("SANN",D1572)),D1572,"")</f>
        <v/>
      </c>
    </row>
    <row r="1573" spans="1:5">
      <c r="A1573" s="296" t="s">
        <v>985</v>
      </c>
      <c r="C1573" t="b">
        <f t="shared" si="24"/>
        <v>0</v>
      </c>
      <c r="D1573" t="b">
        <v>0</v>
      </c>
      <c r="E1573" t="str">
        <f ca="1">IF(ISNUMBER(_xludf.SEARCH("SANN",D1573)),D1573,"")</f>
        <v/>
      </c>
    </row>
    <row r="1574" spans="1:5">
      <c r="A1574" s="296" t="s">
        <v>689</v>
      </c>
      <c r="C1574" t="b">
        <f t="shared" si="24"/>
        <v>0</v>
      </c>
      <c r="D1574" t="b">
        <v>0</v>
      </c>
      <c r="E1574" t="str">
        <f ca="1">IF(ISNUMBER(_xludf.SEARCH("SANN",D1574)),D1574,"")</f>
        <v/>
      </c>
    </row>
    <row r="1575" spans="1:5">
      <c r="A1575" s="296" t="s">
        <v>1117</v>
      </c>
      <c r="C1575" t="b">
        <f t="shared" si="24"/>
        <v>0</v>
      </c>
      <c r="D1575" t="b">
        <v>0</v>
      </c>
      <c r="E1575" t="str">
        <f ca="1">IF(ISNUMBER(_xludf.SEARCH("SANN",D1575)),D1575,"")</f>
        <v/>
      </c>
    </row>
    <row r="1576" spans="1:5">
      <c r="A1576" s="296" t="s">
        <v>1072</v>
      </c>
      <c r="C1576" t="b">
        <f t="shared" si="24"/>
        <v>0</v>
      </c>
      <c r="D1576" t="b">
        <v>0</v>
      </c>
      <c r="E1576" t="str">
        <f ca="1">IF(ISNUMBER(_xludf.SEARCH("SANN",D1576)),D1576,"")</f>
        <v/>
      </c>
    </row>
    <row r="1577" spans="1:5">
      <c r="A1577" s="296" t="s">
        <v>1044</v>
      </c>
      <c r="C1577" t="b">
        <f t="shared" si="24"/>
        <v>0</v>
      </c>
      <c r="D1577" t="b">
        <v>0</v>
      </c>
      <c r="E1577" t="str">
        <f ca="1">IF(ISNUMBER(_xludf.SEARCH("SANN",D1577)),D1577,"")</f>
        <v/>
      </c>
    </row>
    <row r="1578" spans="1:5">
      <c r="A1578" s="296" t="s">
        <v>1052</v>
      </c>
      <c r="C1578" t="b">
        <f t="shared" si="24"/>
        <v>0</v>
      </c>
      <c r="D1578" t="b">
        <v>0</v>
      </c>
      <c r="E1578" t="str">
        <f ca="1">IF(ISNUMBER(_xludf.SEARCH("SANN",D1578)),D1578,"")</f>
        <v/>
      </c>
    </row>
    <row r="1579" spans="1:5">
      <c r="A1579" s="296" t="s">
        <v>994</v>
      </c>
      <c r="C1579" t="b">
        <f t="shared" si="24"/>
        <v>0</v>
      </c>
      <c r="D1579" t="b">
        <v>0</v>
      </c>
      <c r="E1579" t="str">
        <f ca="1">IF(ISNUMBER(_xludf.SEARCH("SANN",D1579)),D1579,"")</f>
        <v/>
      </c>
    </row>
    <row r="1580" spans="1:5">
      <c r="A1580" s="296" t="s">
        <v>1076</v>
      </c>
      <c r="C1580" t="b">
        <f t="shared" si="24"/>
        <v>0</v>
      </c>
      <c r="D1580" t="b">
        <v>0</v>
      </c>
      <c r="E1580" t="str">
        <f ca="1">IF(ISNUMBER(_xludf.SEARCH("SANN",D1580)),D1580,"")</f>
        <v/>
      </c>
    </row>
    <row r="1581" spans="1:5">
      <c r="A1581" s="296" t="s">
        <v>721</v>
      </c>
      <c r="C1581" t="b">
        <f t="shared" si="24"/>
        <v>0</v>
      </c>
      <c r="D1581" t="b">
        <v>0</v>
      </c>
      <c r="E1581" t="str">
        <f ca="1">IF(ISNUMBER(_xludf.SEARCH("SANN",D1581)),D1581,"")</f>
        <v/>
      </c>
    </row>
    <row r="1582" spans="1:5">
      <c r="A1582" s="296" t="s">
        <v>1064</v>
      </c>
      <c r="C1582" t="b">
        <f t="shared" si="24"/>
        <v>0</v>
      </c>
      <c r="D1582" t="b">
        <v>0</v>
      </c>
      <c r="E1582" t="str">
        <f ca="1">IF(ISNUMBER(_xludf.SEARCH("SANN",D1582)),D1582,"")</f>
        <v/>
      </c>
    </row>
    <row r="1583" spans="1:5">
      <c r="A1583" s="296" t="s">
        <v>1060</v>
      </c>
      <c r="C1583" t="b">
        <f t="shared" si="24"/>
        <v>0</v>
      </c>
      <c r="D1583" t="b">
        <v>0</v>
      </c>
      <c r="E1583" t="str">
        <f ca="1">IF(ISNUMBER(_xludf.SEARCH("SANN",D1583)),D1583,"")</f>
        <v/>
      </c>
    </row>
    <row r="1584" spans="1:5">
      <c r="A1584" s="296" t="s">
        <v>1024</v>
      </c>
      <c r="C1584" t="b">
        <f t="shared" si="24"/>
        <v>0</v>
      </c>
      <c r="D1584" t="b">
        <v>0</v>
      </c>
      <c r="E1584" t="str">
        <f ca="1">IF(ISNUMBER(_xludf.SEARCH("SANN",D1584)),D1584,"")</f>
        <v/>
      </c>
    </row>
    <row r="1585" spans="1:5">
      <c r="A1585" s="296" t="s">
        <v>1135</v>
      </c>
      <c r="C1585" t="b">
        <f t="shared" si="24"/>
        <v>0</v>
      </c>
      <c r="D1585" t="b">
        <v>0</v>
      </c>
      <c r="E1585" t="str">
        <f ca="1">IF(ISNUMBER(_xludf.SEARCH("SANN",D1585)),D1585,"")</f>
        <v/>
      </c>
    </row>
    <row r="1586" spans="1:5">
      <c r="A1586" s="296" t="s">
        <v>1067</v>
      </c>
      <c r="C1586" t="b">
        <f t="shared" si="24"/>
        <v>0</v>
      </c>
      <c r="D1586" t="b">
        <v>0</v>
      </c>
      <c r="E1586" t="str">
        <f ca="1">IF(ISNUMBER(_xludf.SEARCH("SANN",D1586)),D1586,"")</f>
        <v/>
      </c>
    </row>
    <row r="1587" spans="1:5">
      <c r="A1587" s="296" t="s">
        <v>1039</v>
      </c>
      <c r="C1587" t="b">
        <f t="shared" si="24"/>
        <v>0</v>
      </c>
      <c r="D1587" t="b">
        <v>0</v>
      </c>
      <c r="E1587" t="str">
        <f ca="1">IF(ISNUMBER(_xludf.SEARCH("SANN",D1587)),D1587,"")</f>
        <v/>
      </c>
    </row>
    <row r="1588" spans="1:5">
      <c r="A1588" s="296" t="s">
        <v>1065</v>
      </c>
      <c r="C1588" t="b">
        <f t="shared" si="24"/>
        <v>0</v>
      </c>
      <c r="D1588" t="b">
        <v>0</v>
      </c>
      <c r="E1588" t="str">
        <f ca="1">IF(ISNUMBER(_xludf.SEARCH("SANN",D1588)),D1588,"")</f>
        <v/>
      </c>
    </row>
    <row r="1589" spans="1:5">
      <c r="A1589" s="296" t="s">
        <v>1034</v>
      </c>
      <c r="C1589" t="b">
        <f t="shared" si="24"/>
        <v>0</v>
      </c>
      <c r="D1589" t="b">
        <v>0</v>
      </c>
      <c r="E1589" t="str">
        <f ca="1">IF(ISNUMBER(_xludf.SEARCH("SANN",D1589)),D1589,"")</f>
        <v/>
      </c>
    </row>
    <row r="1590" spans="1:5">
      <c r="A1590" s="296" t="s">
        <v>986</v>
      </c>
      <c r="C1590" t="b">
        <f t="shared" si="24"/>
        <v>0</v>
      </c>
      <c r="D1590" t="b">
        <v>0</v>
      </c>
      <c r="E1590" t="str">
        <f ca="1">IF(ISNUMBER(_xludf.SEARCH("SANN",D1590)),D1590,"")</f>
        <v/>
      </c>
    </row>
    <row r="1591" spans="1:5">
      <c r="A1591" s="296" t="s">
        <v>1043</v>
      </c>
      <c r="C1591" t="b">
        <f t="shared" si="24"/>
        <v>0</v>
      </c>
      <c r="D1591" t="b">
        <v>0</v>
      </c>
      <c r="E1591" t="str">
        <f ca="1">IF(ISNUMBER(_xludf.SEARCH("SANN",D1591)),D1591,"")</f>
        <v/>
      </c>
    </row>
    <row r="1592" spans="1:5">
      <c r="A1592" s="296" t="s">
        <v>1112</v>
      </c>
      <c r="C1592" t="b">
        <f t="shared" si="24"/>
        <v>0</v>
      </c>
      <c r="D1592" t="b">
        <v>0</v>
      </c>
      <c r="E1592" t="str">
        <f ca="1">IF(ISNUMBER(_xludf.SEARCH("SANN",D1592)),D1592,"")</f>
        <v/>
      </c>
    </row>
    <row r="1593" spans="1:5">
      <c r="A1593" s="296" t="s">
        <v>829</v>
      </c>
      <c r="C1593" t="b">
        <f t="shared" si="24"/>
        <v>0</v>
      </c>
      <c r="D1593" t="b">
        <v>0</v>
      </c>
      <c r="E1593" t="str">
        <f ca="1">IF(ISNUMBER(_xludf.SEARCH("SANN",D1593)),D1593,"")</f>
        <v/>
      </c>
    </row>
    <row r="1594" spans="1:5">
      <c r="A1594" s="296" t="s">
        <v>1028</v>
      </c>
      <c r="C1594" t="b">
        <f t="shared" si="24"/>
        <v>0</v>
      </c>
      <c r="D1594" t="b">
        <v>0</v>
      </c>
      <c r="E1594" t="str">
        <f ca="1">IF(ISNUMBER(_xludf.SEARCH("SANN",D1594)),D1594,"")</f>
        <v/>
      </c>
    </row>
    <row r="1595" spans="1:5">
      <c r="A1595" s="296" t="s">
        <v>700</v>
      </c>
      <c r="C1595" t="b">
        <f t="shared" si="24"/>
        <v>0</v>
      </c>
      <c r="D1595" t="b">
        <v>0</v>
      </c>
      <c r="E1595" t="str">
        <f ca="1">IF(ISNUMBER(_xludf.SEARCH("SANN",D1595)),D1595,"")</f>
        <v/>
      </c>
    </row>
    <row r="1596" spans="1:5">
      <c r="A1596" s="296" t="s">
        <v>2496</v>
      </c>
      <c r="C1596" t="b">
        <f t="shared" si="24"/>
        <v>0</v>
      </c>
      <c r="D1596" t="b">
        <v>0</v>
      </c>
      <c r="E1596" t="str">
        <f ca="1">IF(ISNUMBER(_xludf.SEARCH("SANN",D1596)),D1596,"")</f>
        <v/>
      </c>
    </row>
    <row r="1597" spans="1:5">
      <c r="A1597" s="296" t="s">
        <v>1083</v>
      </c>
      <c r="C1597" t="b">
        <f t="shared" si="24"/>
        <v>0</v>
      </c>
      <c r="D1597" t="b">
        <v>0</v>
      </c>
      <c r="E1597" t="str">
        <f ca="1">IF(ISNUMBER(_xludf.SEARCH("SANN",D1597)),D1597,"")</f>
        <v/>
      </c>
    </row>
    <row r="1598" spans="1:5">
      <c r="A1598" s="296" t="s">
        <v>706</v>
      </c>
      <c r="C1598" t="b">
        <f t="shared" si="24"/>
        <v>0</v>
      </c>
      <c r="D1598" t="b">
        <v>0</v>
      </c>
      <c r="E1598" t="str">
        <f ca="1">IF(ISNUMBER(_xludf.SEARCH("SANN",D1598)),D1598,"")</f>
        <v/>
      </c>
    </row>
    <row r="1599" spans="1:5">
      <c r="A1599" s="296" t="s">
        <v>1110</v>
      </c>
      <c r="C1599" t="b">
        <f t="shared" si="24"/>
        <v>0</v>
      </c>
      <c r="D1599" t="b">
        <v>0</v>
      </c>
      <c r="E1599" t="str">
        <f ca="1">IF(ISNUMBER(_xludf.SEARCH("SANN",D1599)),D1599,"")</f>
        <v/>
      </c>
    </row>
    <row r="1600" spans="1:5">
      <c r="A1600" s="296" t="s">
        <v>1021</v>
      </c>
      <c r="C1600" t="b">
        <f t="shared" si="24"/>
        <v>0</v>
      </c>
      <c r="D1600" t="b">
        <v>0</v>
      </c>
      <c r="E1600" t="str">
        <f ca="1">IF(ISNUMBER(_xludf.SEARCH("SANN",D1600)),D1600,"")</f>
        <v/>
      </c>
    </row>
    <row r="1601" spans="1:5">
      <c r="A1601" s="296" t="s">
        <v>751</v>
      </c>
      <c r="C1601" t="b">
        <f t="shared" si="24"/>
        <v>0</v>
      </c>
      <c r="D1601" t="b">
        <v>0</v>
      </c>
      <c r="E1601" t="str">
        <f ca="1">IF(ISNUMBER(_xludf.SEARCH("SANN",D1601)),D1601,"")</f>
        <v/>
      </c>
    </row>
    <row r="1602" spans="1:5">
      <c r="A1602" s="296" t="s">
        <v>998</v>
      </c>
      <c r="C1602" t="b">
        <f t="shared" si="24"/>
        <v>0</v>
      </c>
      <c r="D1602" t="b">
        <v>0</v>
      </c>
      <c r="E1602" t="str">
        <f ca="1">IF(ISNUMBER(_xludf.SEARCH("SANN",D1602)),D1602,"")</f>
        <v/>
      </c>
    </row>
    <row r="1603" spans="1:5">
      <c r="A1603" s="296" t="s">
        <v>693</v>
      </c>
      <c r="C1603" t="b">
        <f t="shared" ref="C1603:C1666" si="25">COUNTIF($A$2:$A$1800, A1603)&gt;1</f>
        <v>0</v>
      </c>
      <c r="D1603" t="b">
        <v>0</v>
      </c>
      <c r="E1603" t="str">
        <f ca="1">IF(ISNUMBER(_xludf.SEARCH("SANN",D1603)),D1603,"")</f>
        <v/>
      </c>
    </row>
    <row r="1604" spans="1:5">
      <c r="A1604" s="296" t="s">
        <v>718</v>
      </c>
      <c r="C1604" t="b">
        <f t="shared" si="25"/>
        <v>0</v>
      </c>
      <c r="D1604" t="b">
        <v>0</v>
      </c>
      <c r="E1604" t="str">
        <f ca="1">IF(ISNUMBER(_xludf.SEARCH("SANN",D1604)),D1604,"")</f>
        <v/>
      </c>
    </row>
    <row r="1605" spans="1:5">
      <c r="A1605" s="296" t="s">
        <v>591</v>
      </c>
      <c r="C1605" t="b">
        <f t="shared" si="25"/>
        <v>0</v>
      </c>
      <c r="D1605" t="b">
        <v>0</v>
      </c>
      <c r="E1605" t="str">
        <f ca="1">IF(ISNUMBER(_xludf.SEARCH("SANN",D1605)),D1605,"")</f>
        <v/>
      </c>
    </row>
    <row r="1606" spans="1:5">
      <c r="A1606" s="296" t="s">
        <v>808</v>
      </c>
      <c r="C1606" t="b">
        <f t="shared" si="25"/>
        <v>0</v>
      </c>
      <c r="D1606" t="b">
        <v>0</v>
      </c>
      <c r="E1606" t="str">
        <f ca="1">IF(ISNUMBER(_xludf.SEARCH("SANN",D1606)),D1606,"")</f>
        <v/>
      </c>
    </row>
    <row r="1607" spans="1:5">
      <c r="A1607" s="296" t="s">
        <v>889</v>
      </c>
      <c r="C1607" t="b">
        <f t="shared" si="25"/>
        <v>0</v>
      </c>
      <c r="D1607" t="b">
        <v>0</v>
      </c>
      <c r="E1607" t="str">
        <f ca="1">IF(ISNUMBER(_xludf.SEARCH("SANN",D1607)),D1607,"")</f>
        <v/>
      </c>
    </row>
    <row r="1608" spans="1:5">
      <c r="A1608" s="296" t="s">
        <v>1097</v>
      </c>
      <c r="C1608" t="b">
        <f t="shared" si="25"/>
        <v>0</v>
      </c>
      <c r="D1608" t="b">
        <v>0</v>
      </c>
      <c r="E1608" t="str">
        <f ca="1">IF(ISNUMBER(_xludf.SEARCH("SANN",D1608)),D1608,"")</f>
        <v/>
      </c>
    </row>
    <row r="1609" spans="1:5">
      <c r="A1609" s="296" t="s">
        <v>1132</v>
      </c>
      <c r="C1609" t="b">
        <f t="shared" si="25"/>
        <v>0</v>
      </c>
      <c r="D1609" t="b">
        <v>0</v>
      </c>
      <c r="E1609" t="str">
        <f ca="1">IF(ISNUMBER(_xludf.SEARCH("SANN",D1609)),D1609,"")</f>
        <v/>
      </c>
    </row>
    <row r="1610" spans="1:5">
      <c r="A1610" s="296" t="s">
        <v>890</v>
      </c>
      <c r="C1610" t="b">
        <f t="shared" si="25"/>
        <v>0</v>
      </c>
      <c r="D1610" t="b">
        <v>0</v>
      </c>
      <c r="E1610" t="str">
        <f ca="1">IF(ISNUMBER(_xludf.SEARCH("SANN",D1610)),D1610,"")</f>
        <v/>
      </c>
    </row>
    <row r="1611" spans="1:5">
      <c r="A1611" s="296" t="s">
        <v>875</v>
      </c>
      <c r="C1611" t="b">
        <f t="shared" si="25"/>
        <v>0</v>
      </c>
      <c r="D1611" t="b">
        <v>0</v>
      </c>
      <c r="E1611" t="str">
        <f ca="1">IF(ISNUMBER(_xludf.SEARCH("SANN",D1611)),D1611,"")</f>
        <v/>
      </c>
    </row>
    <row r="1612" spans="1:5">
      <c r="A1612" s="296" t="s">
        <v>613</v>
      </c>
      <c r="C1612" t="b">
        <f t="shared" si="25"/>
        <v>0</v>
      </c>
      <c r="D1612" t="b">
        <v>0</v>
      </c>
      <c r="E1612" t="str">
        <f ca="1">IF(ISNUMBER(_xludf.SEARCH("SANN",D1612)),D1612,"")</f>
        <v/>
      </c>
    </row>
    <row r="1613" spans="1:5">
      <c r="A1613" s="296" t="s">
        <v>1127</v>
      </c>
      <c r="C1613" t="b">
        <f t="shared" si="25"/>
        <v>0</v>
      </c>
      <c r="D1613" t="b">
        <v>0</v>
      </c>
      <c r="E1613" t="str">
        <f ca="1">IF(ISNUMBER(_xludf.SEARCH("SANN",D1613)),D1613,"")</f>
        <v/>
      </c>
    </row>
    <row r="1614" spans="1:5">
      <c r="A1614" s="296" t="s">
        <v>748</v>
      </c>
      <c r="C1614" t="b">
        <f t="shared" si="25"/>
        <v>0</v>
      </c>
      <c r="D1614" t="b">
        <v>0</v>
      </c>
      <c r="E1614" t="str">
        <f ca="1">IF(ISNUMBER(_xludf.SEARCH("SANN",D1614)),D1614,"")</f>
        <v/>
      </c>
    </row>
    <row r="1615" spans="1:5">
      <c r="A1615" s="296" t="s">
        <v>1003</v>
      </c>
      <c r="C1615" t="b">
        <f t="shared" si="25"/>
        <v>0</v>
      </c>
      <c r="D1615" t="b">
        <v>0</v>
      </c>
      <c r="E1615" t="str">
        <f ca="1">IF(ISNUMBER(_xludf.SEARCH("SANN",D1615)),D1615,"")</f>
        <v/>
      </c>
    </row>
    <row r="1616" spans="1:5">
      <c r="A1616" s="296" t="s">
        <v>830</v>
      </c>
      <c r="C1616" t="b">
        <f t="shared" si="25"/>
        <v>0</v>
      </c>
      <c r="D1616" t="b">
        <v>0</v>
      </c>
      <c r="E1616" t="str">
        <f ca="1">IF(ISNUMBER(_xludf.SEARCH("SANN",D1616)),D1616,"")</f>
        <v/>
      </c>
    </row>
    <row r="1617" spans="1:5">
      <c r="A1617" s="296" t="s">
        <v>958</v>
      </c>
      <c r="C1617" t="b">
        <f t="shared" si="25"/>
        <v>0</v>
      </c>
      <c r="D1617" t="b">
        <v>0</v>
      </c>
      <c r="E1617" t="str">
        <f ca="1">IF(ISNUMBER(_xludf.SEARCH("SANN",D1617)),D1617,"")</f>
        <v/>
      </c>
    </row>
    <row r="1618" spans="1:5">
      <c r="A1618" s="296" t="s">
        <v>913</v>
      </c>
      <c r="C1618" t="b">
        <f t="shared" si="25"/>
        <v>0</v>
      </c>
      <c r="D1618" t="b">
        <v>0</v>
      </c>
      <c r="E1618" t="str">
        <f ca="1">IF(ISNUMBER(_xludf.SEARCH("SANN",D1618)),D1618,"")</f>
        <v/>
      </c>
    </row>
    <row r="1619" spans="1:5">
      <c r="A1619" s="296" t="s">
        <v>1041</v>
      </c>
      <c r="C1619" t="b">
        <f t="shared" si="25"/>
        <v>0</v>
      </c>
      <c r="D1619" t="b">
        <v>0</v>
      </c>
      <c r="E1619" t="str">
        <f ca="1">IF(ISNUMBER(_xludf.SEARCH("SANN",D1619)),D1619,"")</f>
        <v/>
      </c>
    </row>
    <row r="1620" spans="1:5">
      <c r="A1620" s="296" t="s">
        <v>1085</v>
      </c>
      <c r="C1620" t="b">
        <f t="shared" si="25"/>
        <v>0</v>
      </c>
      <c r="D1620" t="b">
        <v>0</v>
      </c>
      <c r="E1620" t="str">
        <f ca="1">IF(ISNUMBER(_xludf.SEARCH("SANN",D1620)),D1620,"")</f>
        <v/>
      </c>
    </row>
    <row r="1621" spans="1:5">
      <c r="A1621" s="296" t="s">
        <v>1073</v>
      </c>
      <c r="C1621" t="b">
        <f t="shared" si="25"/>
        <v>0</v>
      </c>
      <c r="D1621" t="b">
        <v>0</v>
      </c>
      <c r="E1621" t="str">
        <f ca="1">IF(ISNUMBER(_xludf.SEARCH("SANN",D1621)),D1621,"")</f>
        <v/>
      </c>
    </row>
    <row r="1622" spans="1:5">
      <c r="A1622" s="296" t="s">
        <v>848</v>
      </c>
      <c r="C1622" t="b">
        <f t="shared" si="25"/>
        <v>0</v>
      </c>
      <c r="D1622" t="b">
        <v>0</v>
      </c>
      <c r="E1622" t="str">
        <f ca="1">IF(ISNUMBER(_xludf.SEARCH("SANN",D1622)),D1622,"")</f>
        <v/>
      </c>
    </row>
    <row r="1623" spans="1:5">
      <c r="A1623" s="296" t="s">
        <v>773</v>
      </c>
      <c r="C1623" t="b">
        <f t="shared" si="25"/>
        <v>0</v>
      </c>
      <c r="D1623" t="b">
        <v>0</v>
      </c>
      <c r="E1623" t="str">
        <f ca="1">IF(ISNUMBER(_xludf.SEARCH("SANN",D1623)),D1623,"")</f>
        <v/>
      </c>
    </row>
    <row r="1624" spans="1:5">
      <c r="A1624" s="296" t="s">
        <v>1119</v>
      </c>
      <c r="C1624" t="b">
        <f t="shared" si="25"/>
        <v>0</v>
      </c>
      <c r="D1624" t="b">
        <v>0</v>
      </c>
      <c r="E1624" t="str">
        <f ca="1">IF(ISNUMBER(_xludf.SEARCH("SANN",D1624)),D1624,"")</f>
        <v/>
      </c>
    </row>
    <row r="1625" spans="1:5">
      <c r="A1625" s="296" t="s">
        <v>724</v>
      </c>
      <c r="C1625" t="b">
        <f t="shared" si="25"/>
        <v>0</v>
      </c>
      <c r="D1625" t="b">
        <v>0</v>
      </c>
      <c r="E1625" t="str">
        <f ca="1">IF(ISNUMBER(_xludf.SEARCH("SANN",D1625)),D1625,"")</f>
        <v/>
      </c>
    </row>
    <row r="1626" spans="1:5">
      <c r="A1626" s="296" t="s">
        <v>750</v>
      </c>
      <c r="C1626" t="b">
        <f t="shared" si="25"/>
        <v>0</v>
      </c>
      <c r="D1626" t="b">
        <v>0</v>
      </c>
      <c r="E1626" t="str">
        <f ca="1">IF(ISNUMBER(_xludf.SEARCH("SANN",D1626)),D1626,"")</f>
        <v/>
      </c>
    </row>
    <row r="1627" spans="1:5">
      <c r="A1627" s="296" t="s">
        <v>1079</v>
      </c>
      <c r="C1627" t="b">
        <f t="shared" si="25"/>
        <v>0</v>
      </c>
      <c r="D1627" t="b">
        <v>0</v>
      </c>
      <c r="E1627" t="str">
        <f ca="1">IF(ISNUMBER(_xludf.SEARCH("SANN",D1627)),D1627,"")</f>
        <v/>
      </c>
    </row>
    <row r="1628" spans="1:5">
      <c r="A1628" s="296" t="s">
        <v>812</v>
      </c>
      <c r="C1628" t="b">
        <f t="shared" si="25"/>
        <v>0</v>
      </c>
      <c r="D1628" t="b">
        <v>0</v>
      </c>
      <c r="E1628" t="str">
        <f ca="1">IF(ISNUMBER(_xludf.SEARCH("SANN",D1628)),D1628,"")</f>
        <v/>
      </c>
    </row>
    <row r="1629" spans="1:5">
      <c r="A1629" s="296" t="s">
        <v>853</v>
      </c>
      <c r="C1629" t="b">
        <f t="shared" si="25"/>
        <v>0</v>
      </c>
      <c r="D1629" t="b">
        <v>0</v>
      </c>
      <c r="E1629" t="str">
        <f ca="1">IF(ISNUMBER(_xludf.SEARCH("SANN",D1629)),D1629,"")</f>
        <v/>
      </c>
    </row>
    <row r="1630" spans="1:5">
      <c r="A1630" s="296" t="s">
        <v>970</v>
      </c>
      <c r="C1630" t="b">
        <f t="shared" si="25"/>
        <v>0</v>
      </c>
      <c r="D1630" t="b">
        <v>0</v>
      </c>
      <c r="E1630" t="str">
        <f ca="1">IF(ISNUMBER(_xludf.SEARCH("SANN",D1630)),D1630,"")</f>
        <v/>
      </c>
    </row>
    <row r="1631" spans="1:5">
      <c r="A1631" s="296" t="s">
        <v>624</v>
      </c>
      <c r="C1631" t="b">
        <f t="shared" si="25"/>
        <v>0</v>
      </c>
      <c r="D1631" t="b">
        <v>0</v>
      </c>
      <c r="E1631" t="str">
        <f ca="1">IF(ISNUMBER(_xludf.SEARCH("SANN",D1631)),D1631,"")</f>
        <v/>
      </c>
    </row>
    <row r="1632" spans="1:5">
      <c r="A1632" s="296" t="s">
        <v>1068</v>
      </c>
      <c r="C1632" t="b">
        <f t="shared" si="25"/>
        <v>0</v>
      </c>
      <c r="D1632" t="b">
        <v>0</v>
      </c>
      <c r="E1632" t="str">
        <f ca="1">IF(ISNUMBER(_xludf.SEARCH("SANN",D1632)),D1632,"")</f>
        <v/>
      </c>
    </row>
    <row r="1633" spans="1:5">
      <c r="A1633" s="296" t="s">
        <v>1137</v>
      </c>
      <c r="C1633" t="b">
        <f t="shared" si="25"/>
        <v>0</v>
      </c>
      <c r="D1633" t="b">
        <v>0</v>
      </c>
      <c r="E1633" t="str">
        <f ca="1">IF(ISNUMBER(_xludf.SEARCH("SANN",D1633)),D1633,"")</f>
        <v/>
      </c>
    </row>
    <row r="1634" spans="1:5">
      <c r="A1634" s="296" t="s">
        <v>1005</v>
      </c>
      <c r="C1634" t="b">
        <f t="shared" si="25"/>
        <v>0</v>
      </c>
      <c r="D1634" t="b">
        <v>0</v>
      </c>
      <c r="E1634" t="str">
        <f ca="1">IF(ISNUMBER(_xludf.SEARCH("SANN",D1634)),D1634,"")</f>
        <v/>
      </c>
    </row>
    <row r="1635" spans="1:5">
      <c r="A1635" s="296" t="s">
        <v>783</v>
      </c>
      <c r="C1635" t="b">
        <f t="shared" si="25"/>
        <v>0</v>
      </c>
      <c r="D1635" t="b">
        <v>0</v>
      </c>
      <c r="E1635" t="str">
        <f ca="1">IF(ISNUMBER(_xludf.SEARCH("SANN",D1635)),D1635,"")</f>
        <v/>
      </c>
    </row>
    <row r="1636" spans="1:5">
      <c r="A1636" s="296" t="s">
        <v>594</v>
      </c>
      <c r="C1636" t="b">
        <f t="shared" si="25"/>
        <v>0</v>
      </c>
      <c r="D1636" t="b">
        <v>0</v>
      </c>
      <c r="E1636" t="str">
        <f ca="1">IF(ISNUMBER(_xludf.SEARCH("SANN",D1636)),D1636,"")</f>
        <v/>
      </c>
    </row>
    <row r="1637" spans="1:5">
      <c r="A1637" s="296" t="s">
        <v>553</v>
      </c>
      <c r="C1637" t="b">
        <f t="shared" si="25"/>
        <v>0</v>
      </c>
      <c r="D1637" t="b">
        <v>0</v>
      </c>
      <c r="E1637" t="str">
        <f ca="1">IF(ISNUMBER(_xludf.SEARCH("SANN",D1637)),D1637,"")</f>
        <v/>
      </c>
    </row>
    <row r="1638" spans="1:5">
      <c r="A1638" s="296" t="s">
        <v>565</v>
      </c>
      <c r="C1638" t="b">
        <f t="shared" si="25"/>
        <v>0</v>
      </c>
      <c r="D1638" t="b">
        <v>0</v>
      </c>
      <c r="E1638" t="str">
        <f ca="1">IF(ISNUMBER(_xludf.SEARCH("SANN",D1638)),D1638,"")</f>
        <v/>
      </c>
    </row>
    <row r="1639" spans="1:5">
      <c r="A1639" s="296" t="s">
        <v>580</v>
      </c>
      <c r="C1639" t="b">
        <f t="shared" si="25"/>
        <v>0</v>
      </c>
      <c r="D1639" t="b">
        <v>0</v>
      </c>
      <c r="E1639" t="str">
        <f ca="1">IF(ISNUMBER(_xludf.SEARCH("SANN",D1639)),D1639,"")</f>
        <v/>
      </c>
    </row>
    <row r="1640" spans="1:5">
      <c r="A1640" s="296" t="s">
        <v>645</v>
      </c>
      <c r="C1640" t="b">
        <f t="shared" si="25"/>
        <v>0</v>
      </c>
      <c r="D1640" t="b">
        <v>0</v>
      </c>
      <c r="E1640" t="str">
        <f ca="1">IF(ISNUMBER(_xludf.SEARCH("SANN",D1640)),D1640,"")</f>
        <v/>
      </c>
    </row>
    <row r="1641" spans="1:5">
      <c r="A1641" s="296" t="s">
        <v>644</v>
      </c>
      <c r="C1641" t="b">
        <f t="shared" si="25"/>
        <v>0</v>
      </c>
      <c r="D1641" t="b">
        <v>0</v>
      </c>
      <c r="E1641" t="str">
        <f ca="1">IF(ISNUMBER(_xludf.SEARCH("SANN",D1641)),D1641,"")</f>
        <v/>
      </c>
    </row>
    <row r="1642" spans="1:5">
      <c r="A1642" s="296" t="s">
        <v>1131</v>
      </c>
      <c r="C1642" t="b">
        <f t="shared" si="25"/>
        <v>0</v>
      </c>
      <c r="D1642" t="b">
        <v>0</v>
      </c>
      <c r="E1642" t="str">
        <f ca="1">IF(ISNUMBER(_xludf.SEARCH("SANN",D1642)),D1642,"")</f>
        <v/>
      </c>
    </row>
    <row r="1643" spans="1:5">
      <c r="A1643" s="296" t="s">
        <v>1115</v>
      </c>
      <c r="C1643" t="b">
        <f t="shared" si="25"/>
        <v>0</v>
      </c>
      <c r="D1643" t="b">
        <v>0</v>
      </c>
      <c r="E1643" t="str">
        <f ca="1">IF(ISNUMBER(_xludf.SEARCH("SANN",D1643)),D1643,"")</f>
        <v/>
      </c>
    </row>
    <row r="1644" spans="1:5">
      <c r="A1644" s="296" t="s">
        <v>647</v>
      </c>
      <c r="C1644" t="b">
        <f t="shared" si="25"/>
        <v>0</v>
      </c>
      <c r="D1644" t="b">
        <v>0</v>
      </c>
      <c r="E1644" t="str">
        <f ca="1">IF(ISNUMBER(_xludf.SEARCH("SANN",D1644)),D1644,"")</f>
        <v/>
      </c>
    </row>
    <row r="1645" spans="1:5">
      <c r="A1645" s="296" t="s">
        <v>666</v>
      </c>
      <c r="C1645" t="b">
        <f t="shared" si="25"/>
        <v>0</v>
      </c>
      <c r="D1645" t="b">
        <v>0</v>
      </c>
      <c r="E1645" t="str">
        <f ca="1">IF(ISNUMBER(_xludf.SEARCH("SANN",D1645)),D1645,"")</f>
        <v/>
      </c>
    </row>
    <row r="1646" spans="1:5">
      <c r="A1646" s="296" t="s">
        <v>601</v>
      </c>
      <c r="C1646" t="b">
        <f t="shared" si="25"/>
        <v>0</v>
      </c>
      <c r="D1646" t="b">
        <v>0</v>
      </c>
      <c r="E1646" t="str">
        <f ca="1">IF(ISNUMBER(_xludf.SEARCH("SANN",D1646)),D1646,"")</f>
        <v/>
      </c>
    </row>
    <row r="1647" spans="1:5">
      <c r="A1647" s="296" t="s">
        <v>548</v>
      </c>
      <c r="C1647" t="b">
        <f t="shared" si="25"/>
        <v>0</v>
      </c>
      <c r="D1647" t="b">
        <v>0</v>
      </c>
      <c r="E1647" t="str">
        <f ca="1">IF(ISNUMBER(_xludf.SEARCH("SANN",D1647)),D1647,"")</f>
        <v/>
      </c>
    </row>
    <row r="1648" spans="1:5">
      <c r="A1648" s="296" t="s">
        <v>631</v>
      </c>
      <c r="C1648" t="b">
        <f t="shared" si="25"/>
        <v>0</v>
      </c>
      <c r="D1648" t="b">
        <v>0</v>
      </c>
      <c r="E1648" t="str">
        <f ca="1">IF(ISNUMBER(_xludf.SEARCH("SANN",D1648)),D1648,"")</f>
        <v/>
      </c>
    </row>
    <row r="1649" spans="1:5">
      <c r="A1649" s="296" t="s">
        <v>632</v>
      </c>
      <c r="C1649" t="b">
        <f t="shared" si="25"/>
        <v>0</v>
      </c>
      <c r="D1649" t="b">
        <v>0</v>
      </c>
      <c r="E1649" t="str">
        <f ca="1">IF(ISNUMBER(_xludf.SEARCH("SANN",D1649)),D1649,"")</f>
        <v/>
      </c>
    </row>
    <row r="1650" spans="1:5">
      <c r="A1650" s="296" t="s">
        <v>1108</v>
      </c>
      <c r="C1650" t="b">
        <f t="shared" si="25"/>
        <v>0</v>
      </c>
      <c r="D1650" t="b">
        <v>0</v>
      </c>
      <c r="E1650" t="str">
        <f ca="1">IF(ISNUMBER(_xludf.SEARCH("SANN",D1650)),D1650,"")</f>
        <v/>
      </c>
    </row>
    <row r="1651" spans="1:5">
      <c r="A1651" s="296" t="s">
        <v>2495</v>
      </c>
      <c r="C1651" t="b">
        <f t="shared" si="25"/>
        <v>0</v>
      </c>
      <c r="D1651" t="b">
        <v>0</v>
      </c>
      <c r="E1651" t="str">
        <f ca="1">IF(ISNUMBER(_xludf.SEARCH("SANN",D1651)),D1651,"")</f>
        <v/>
      </c>
    </row>
    <row r="1652" spans="1:5">
      <c r="A1652" s="296" t="s">
        <v>654</v>
      </c>
      <c r="C1652" t="b">
        <f t="shared" si="25"/>
        <v>0</v>
      </c>
      <c r="D1652" t="b">
        <v>0</v>
      </c>
      <c r="E1652" t="str">
        <f ca="1">IF(ISNUMBER(_xludf.SEARCH("SANN",D1652)),D1652,"")</f>
        <v/>
      </c>
    </row>
    <row r="1653" spans="1:5">
      <c r="A1653" s="296" t="s">
        <v>611</v>
      </c>
      <c r="C1653" t="b">
        <f t="shared" si="25"/>
        <v>0</v>
      </c>
      <c r="D1653" t="b">
        <v>0</v>
      </c>
      <c r="E1653" t="str">
        <f ca="1">IF(ISNUMBER(_xludf.SEARCH("SANN",D1653)),D1653,"")</f>
        <v/>
      </c>
    </row>
    <row r="1654" spans="1:5">
      <c r="A1654" s="296" t="s">
        <v>563</v>
      </c>
      <c r="C1654" t="b">
        <f t="shared" si="25"/>
        <v>0</v>
      </c>
      <c r="D1654" t="b">
        <v>0</v>
      </c>
      <c r="E1654" t="str">
        <f ca="1">IF(ISNUMBER(_xludf.SEARCH("SANN",D1654)),D1654,"")</f>
        <v/>
      </c>
    </row>
    <row r="1655" spans="1:5">
      <c r="A1655" s="296" t="s">
        <v>1104</v>
      </c>
      <c r="C1655" t="b">
        <f t="shared" si="25"/>
        <v>0</v>
      </c>
      <c r="D1655" t="b">
        <v>0</v>
      </c>
      <c r="E1655" t="str">
        <f ca="1">IF(ISNUMBER(_xludf.SEARCH("SANN",D1655)),D1655,"")</f>
        <v/>
      </c>
    </row>
    <row r="1656" spans="1:5">
      <c r="A1656" s="296" t="s">
        <v>619</v>
      </c>
      <c r="C1656" t="b">
        <f t="shared" si="25"/>
        <v>0</v>
      </c>
      <c r="D1656" t="b">
        <v>0</v>
      </c>
      <c r="E1656" t="str">
        <f ca="1">IF(ISNUMBER(_xludf.SEARCH("SANN",D1656)),D1656,"")</f>
        <v/>
      </c>
    </row>
    <row r="1657" spans="1:5">
      <c r="A1657" s="296" t="s">
        <v>661</v>
      </c>
      <c r="C1657" t="b">
        <f t="shared" si="25"/>
        <v>0</v>
      </c>
      <c r="D1657" t="b">
        <v>0</v>
      </c>
      <c r="E1657" t="str">
        <f ca="1">IF(ISNUMBER(_xludf.SEARCH("SANN",D1657)),D1657,"")</f>
        <v/>
      </c>
    </row>
    <row r="1658" spans="1:5">
      <c r="A1658" s="296" t="s">
        <v>576</v>
      </c>
      <c r="C1658" t="b">
        <f t="shared" si="25"/>
        <v>0</v>
      </c>
      <c r="D1658" t="b">
        <v>0</v>
      </c>
      <c r="E1658" t="str">
        <f ca="1">IF(ISNUMBER(_xludf.SEARCH("SANN",D1658)),D1658,"")</f>
        <v/>
      </c>
    </row>
    <row r="1659" spans="1:5">
      <c r="A1659" s="296" t="s">
        <v>597</v>
      </c>
      <c r="C1659" t="b">
        <f t="shared" si="25"/>
        <v>0</v>
      </c>
      <c r="D1659" t="b">
        <v>0</v>
      </c>
      <c r="E1659" t="str">
        <f ca="1">IF(ISNUMBER(_xludf.SEARCH("SANN",D1659)),D1659,"")</f>
        <v/>
      </c>
    </row>
    <row r="1660" spans="1:5">
      <c r="A1660" s="296" t="s">
        <v>615</v>
      </c>
      <c r="C1660" t="b">
        <f t="shared" si="25"/>
        <v>0</v>
      </c>
      <c r="D1660" t="b">
        <v>0</v>
      </c>
      <c r="E1660" t="str">
        <f ca="1">IF(ISNUMBER(_xludf.SEARCH("SANN",D1660)),D1660,"")</f>
        <v/>
      </c>
    </row>
    <row r="1661" spans="1:5">
      <c r="A1661" s="296" t="s">
        <v>547</v>
      </c>
      <c r="C1661" t="b">
        <f t="shared" si="25"/>
        <v>0</v>
      </c>
      <c r="D1661" t="b">
        <v>0</v>
      </c>
      <c r="E1661" t="str">
        <f ca="1">IF(ISNUMBER(_xludf.SEARCH("SANN",D1661)),D1661,"")</f>
        <v/>
      </c>
    </row>
    <row r="1662" spans="1:5">
      <c r="A1662" s="296" t="s">
        <v>577</v>
      </c>
      <c r="C1662" t="b">
        <f t="shared" si="25"/>
        <v>0</v>
      </c>
      <c r="D1662" t="b">
        <v>0</v>
      </c>
      <c r="E1662" t="str">
        <f ca="1">IF(ISNUMBER(_xludf.SEARCH("SANN",D1662)),D1662,"")</f>
        <v/>
      </c>
    </row>
    <row r="1663" spans="1:5">
      <c r="A1663" s="296" t="s">
        <v>712</v>
      </c>
      <c r="C1663" t="b">
        <f t="shared" si="25"/>
        <v>0</v>
      </c>
      <c r="D1663" t="b">
        <v>0</v>
      </c>
      <c r="E1663" t="str">
        <f ca="1">IF(ISNUMBER(_xludf.SEARCH("SANN",D1663)),D1663,"")</f>
        <v/>
      </c>
    </row>
    <row r="1664" spans="1:5">
      <c r="A1664" s="296" t="s">
        <v>675</v>
      </c>
      <c r="C1664" t="b">
        <f t="shared" si="25"/>
        <v>0</v>
      </c>
      <c r="D1664" t="b">
        <v>0</v>
      </c>
      <c r="E1664" t="str">
        <f ca="1">IF(ISNUMBER(_xludf.SEARCH("SANN",D1664)),D1664,"")</f>
        <v/>
      </c>
    </row>
    <row r="1665" spans="1:5">
      <c r="A1665" s="296" t="s">
        <v>670</v>
      </c>
      <c r="C1665" t="b">
        <f t="shared" si="25"/>
        <v>0</v>
      </c>
      <c r="D1665" t="b">
        <v>0</v>
      </c>
      <c r="E1665" t="str">
        <f ca="1">IF(ISNUMBER(_xludf.SEARCH("SANN",D1665)),D1665,"")</f>
        <v/>
      </c>
    </row>
    <row r="1666" spans="1:5">
      <c r="A1666" s="296" t="s">
        <v>655</v>
      </c>
      <c r="C1666" t="b">
        <f t="shared" si="25"/>
        <v>0</v>
      </c>
      <c r="D1666" t="b">
        <v>0</v>
      </c>
      <c r="E1666" t="str">
        <f ca="1">IF(ISNUMBER(_xludf.SEARCH("SANN",D1666)),D1666,"")</f>
        <v/>
      </c>
    </row>
    <row r="1667" spans="1:5">
      <c r="A1667" s="296" t="s">
        <v>1086</v>
      </c>
      <c r="C1667" t="b">
        <f t="shared" ref="C1667:C1730" si="26">COUNTIF($A$2:$A$1800, A1667)&gt;1</f>
        <v>0</v>
      </c>
      <c r="D1667" t="b">
        <v>0</v>
      </c>
      <c r="E1667" t="str">
        <f ca="1">IF(ISNUMBER(_xludf.SEARCH("SANN",D1667)),D1667,"")</f>
        <v/>
      </c>
    </row>
    <row r="1668" spans="1:5">
      <c r="A1668" s="296" t="s">
        <v>717</v>
      </c>
      <c r="C1668" t="b">
        <f t="shared" si="26"/>
        <v>0</v>
      </c>
      <c r="D1668" t="b">
        <v>0</v>
      </c>
      <c r="E1668" t="str">
        <f ca="1">IF(ISNUMBER(_xludf.SEARCH("SANN",D1668)),D1668,"")</f>
        <v/>
      </c>
    </row>
    <row r="1669" spans="1:5">
      <c r="A1669" s="296" t="s">
        <v>723</v>
      </c>
      <c r="C1669" t="b">
        <f t="shared" si="26"/>
        <v>0</v>
      </c>
      <c r="D1669" t="b">
        <v>0</v>
      </c>
      <c r="E1669" t="str">
        <f ca="1">IF(ISNUMBER(_xludf.SEARCH("SANN",D1669)),D1669,"")</f>
        <v/>
      </c>
    </row>
    <row r="1670" spans="1:5">
      <c r="A1670" s="296" t="s">
        <v>621</v>
      </c>
      <c r="C1670" t="b">
        <f t="shared" si="26"/>
        <v>0</v>
      </c>
      <c r="D1670" t="b">
        <v>0</v>
      </c>
      <c r="E1670" t="str">
        <f ca="1">IF(ISNUMBER(_xludf.SEARCH("SANN",D1670)),D1670,"")</f>
        <v/>
      </c>
    </row>
    <row r="1671" spans="1:5">
      <c r="A1671" s="296" t="s">
        <v>708</v>
      </c>
      <c r="C1671" t="b">
        <f t="shared" si="26"/>
        <v>0</v>
      </c>
      <c r="D1671" t="b">
        <v>0</v>
      </c>
      <c r="E1671" t="str">
        <f ca="1">IF(ISNUMBER(_xludf.SEARCH("SANN",D1671)),D1671,"")</f>
        <v/>
      </c>
    </row>
    <row r="1672" spans="1:5">
      <c r="A1672" s="296" t="s">
        <v>549</v>
      </c>
      <c r="C1672" t="b">
        <f t="shared" si="26"/>
        <v>0</v>
      </c>
      <c r="D1672" t="b">
        <v>0</v>
      </c>
      <c r="E1672" t="str">
        <f ca="1">IF(ISNUMBER(_xludf.SEARCH("SANN",D1672)),D1672,"")</f>
        <v/>
      </c>
    </row>
    <row r="1673" spans="1:5">
      <c r="A1673" s="296" t="s">
        <v>664</v>
      </c>
      <c r="C1673" t="b">
        <f t="shared" si="26"/>
        <v>0</v>
      </c>
      <c r="D1673" t="b">
        <v>0</v>
      </c>
      <c r="E1673" t="str">
        <f ca="1">IF(ISNUMBER(_xludf.SEARCH("SANN",D1673)),D1673,"")</f>
        <v/>
      </c>
    </row>
    <row r="1674" spans="1:5">
      <c r="A1674" s="296" t="s">
        <v>544</v>
      </c>
      <c r="C1674" t="b">
        <f t="shared" si="26"/>
        <v>0</v>
      </c>
      <c r="D1674" t="b">
        <v>0</v>
      </c>
      <c r="E1674" t="str">
        <f ca="1">IF(ISNUMBER(_xludf.SEARCH("SANN",D1674)),D1674,"")</f>
        <v/>
      </c>
    </row>
    <row r="1675" spans="1:5">
      <c r="A1675" s="296" t="s">
        <v>674</v>
      </c>
      <c r="C1675" t="b">
        <f t="shared" si="26"/>
        <v>0</v>
      </c>
      <c r="D1675" t="b">
        <v>0</v>
      </c>
      <c r="E1675" t="str">
        <f ca="1">IF(ISNUMBER(_xludf.SEARCH("SANN",D1675)),D1675,"")</f>
        <v/>
      </c>
    </row>
    <row r="1676" spans="1:5">
      <c r="A1676" s="296" t="s">
        <v>545</v>
      </c>
      <c r="C1676" t="b">
        <f t="shared" si="26"/>
        <v>0</v>
      </c>
      <c r="D1676" t="b">
        <v>0</v>
      </c>
      <c r="E1676" t="str">
        <f ca="1">IF(ISNUMBER(_xludf.SEARCH("SANN",D1676)),D1676,"")</f>
        <v/>
      </c>
    </row>
    <row r="1677" spans="1:5">
      <c r="A1677" s="296" t="s">
        <v>598</v>
      </c>
      <c r="C1677" t="b">
        <f t="shared" si="26"/>
        <v>0</v>
      </c>
      <c r="D1677" t="b">
        <v>0</v>
      </c>
      <c r="E1677" t="str">
        <f ca="1">IF(ISNUMBER(_xludf.SEARCH("SANN",D1677)),D1677,"")</f>
        <v/>
      </c>
    </row>
    <row r="1678" spans="1:5">
      <c r="A1678" s="296" t="s">
        <v>658</v>
      </c>
      <c r="C1678" t="b">
        <f t="shared" si="26"/>
        <v>0</v>
      </c>
      <c r="D1678" t="b">
        <v>0</v>
      </c>
      <c r="E1678" t="str">
        <f ca="1">IF(ISNUMBER(_xludf.SEARCH("SANN",D1678)),D1678,"")</f>
        <v/>
      </c>
    </row>
    <row r="1679" spans="1:5">
      <c r="A1679" s="296" t="s">
        <v>1120</v>
      </c>
      <c r="C1679" t="b">
        <f t="shared" si="26"/>
        <v>0</v>
      </c>
      <c r="D1679" t="b">
        <v>0</v>
      </c>
      <c r="E1679" t="str">
        <f ca="1">IF(ISNUMBER(_xludf.SEARCH("SANN",D1679)),D1679,"")</f>
        <v/>
      </c>
    </row>
    <row r="1680" spans="1:5">
      <c r="A1680" s="296" t="s">
        <v>603</v>
      </c>
      <c r="C1680" t="b">
        <f t="shared" si="26"/>
        <v>0</v>
      </c>
      <c r="D1680" t="b">
        <v>0</v>
      </c>
      <c r="E1680" t="str">
        <f ca="1">IF(ISNUMBER(_xludf.SEARCH("SANN",D1680)),D1680,"")</f>
        <v/>
      </c>
    </row>
    <row r="1681" spans="1:5">
      <c r="A1681" s="296" t="s">
        <v>582</v>
      </c>
      <c r="C1681" t="b">
        <f t="shared" si="26"/>
        <v>0</v>
      </c>
      <c r="D1681" t="b">
        <v>0</v>
      </c>
      <c r="E1681" t="str">
        <f ca="1">IF(ISNUMBER(_xludf.SEARCH("SANN",D1681)),D1681,"")</f>
        <v/>
      </c>
    </row>
    <row r="1682" spans="1:5">
      <c r="A1682" s="296" t="s">
        <v>676</v>
      </c>
      <c r="C1682" t="b">
        <f t="shared" si="26"/>
        <v>0</v>
      </c>
      <c r="D1682" t="b">
        <v>0</v>
      </c>
      <c r="E1682" t="str">
        <f ca="1">IF(ISNUMBER(_xludf.SEARCH("SANN",D1682)),D1682,"")</f>
        <v/>
      </c>
    </row>
    <row r="1683" spans="1:5">
      <c r="A1683" s="296" t="s">
        <v>638</v>
      </c>
      <c r="C1683" t="b">
        <f t="shared" si="26"/>
        <v>0</v>
      </c>
      <c r="D1683" t="b">
        <v>0</v>
      </c>
      <c r="E1683" t="str">
        <f ca="1">IF(ISNUMBER(_xludf.SEARCH("SANN",D1683)),D1683,"")</f>
        <v/>
      </c>
    </row>
    <row r="1684" spans="1:5">
      <c r="A1684" s="296" t="s">
        <v>574</v>
      </c>
      <c r="C1684" t="b">
        <f t="shared" si="26"/>
        <v>0</v>
      </c>
      <c r="D1684" t="b">
        <v>0</v>
      </c>
      <c r="E1684" t="str">
        <f ca="1">IF(ISNUMBER(_xludf.SEARCH("SANN",D1684)),D1684,"")</f>
        <v/>
      </c>
    </row>
    <row r="1685" spans="1:5">
      <c r="A1685" s="296" t="s">
        <v>1126</v>
      </c>
      <c r="C1685" t="b">
        <f t="shared" si="26"/>
        <v>0</v>
      </c>
      <c r="D1685" t="b">
        <v>0</v>
      </c>
      <c r="E1685" t="str">
        <f ca="1">IF(ISNUMBER(_xludf.SEARCH("SANN",D1685)),D1685,"")</f>
        <v/>
      </c>
    </row>
    <row r="1686" spans="1:5">
      <c r="A1686" s="296" t="s">
        <v>1101</v>
      </c>
      <c r="C1686" t="b">
        <f t="shared" si="26"/>
        <v>0</v>
      </c>
      <c r="D1686" t="b">
        <v>0</v>
      </c>
      <c r="E1686" t="str">
        <f ca="1">IF(ISNUMBER(_xludf.SEARCH("SANN",D1686)),D1686,"")</f>
        <v/>
      </c>
    </row>
    <row r="1687" spans="1:5">
      <c r="A1687" s="296" t="s">
        <v>673</v>
      </c>
      <c r="C1687" t="b">
        <f t="shared" si="26"/>
        <v>0</v>
      </c>
      <c r="D1687" t="b">
        <v>0</v>
      </c>
      <c r="E1687" t="str">
        <f ca="1">IF(ISNUMBER(_xludf.SEARCH("SANN",D1687)),D1687,"")</f>
        <v/>
      </c>
    </row>
    <row r="1688" spans="1:5">
      <c r="A1688" s="296" t="s">
        <v>559</v>
      </c>
      <c r="C1688" t="b">
        <f t="shared" si="26"/>
        <v>0</v>
      </c>
      <c r="D1688" t="b">
        <v>0</v>
      </c>
      <c r="E1688" t="str">
        <f ca="1">IF(ISNUMBER(_xludf.SEARCH("SANN",D1688)),D1688,"")</f>
        <v/>
      </c>
    </row>
    <row r="1689" spans="1:5">
      <c r="A1689" s="296" t="s">
        <v>1121</v>
      </c>
      <c r="C1689" t="b">
        <f t="shared" si="26"/>
        <v>0</v>
      </c>
      <c r="D1689" t="b">
        <v>0</v>
      </c>
      <c r="E1689" t="str">
        <f ca="1">IF(ISNUMBER(_xludf.SEARCH("SANN",D1689)),D1689,"")</f>
        <v/>
      </c>
    </row>
    <row r="1690" spans="1:5">
      <c r="A1690" s="296" t="s">
        <v>608</v>
      </c>
      <c r="C1690" t="b">
        <f t="shared" si="26"/>
        <v>0</v>
      </c>
      <c r="D1690" t="b">
        <v>0</v>
      </c>
      <c r="E1690" t="str">
        <f ca="1">IF(ISNUMBER(_xludf.SEARCH("SANN",D1690)),D1690,"")</f>
        <v/>
      </c>
    </row>
    <row r="1691" spans="1:5">
      <c r="A1691" s="296" t="s">
        <v>569</v>
      </c>
      <c r="C1691" t="b">
        <f t="shared" si="26"/>
        <v>0</v>
      </c>
      <c r="D1691" t="b">
        <v>0</v>
      </c>
      <c r="E1691" t="str">
        <f ca="1">IF(ISNUMBER(_xludf.SEARCH("SANN",D1691)),D1691,"")</f>
        <v/>
      </c>
    </row>
    <row r="1692" spans="1:5">
      <c r="A1692" s="296" t="s">
        <v>637</v>
      </c>
      <c r="C1692" t="b">
        <f t="shared" si="26"/>
        <v>0</v>
      </c>
      <c r="D1692" t="b">
        <v>0</v>
      </c>
      <c r="E1692" t="str">
        <f ca="1">IF(ISNUMBER(_xludf.SEARCH("SANN",D1692)),D1692,"")</f>
        <v/>
      </c>
    </row>
    <row r="1693" spans="1:5">
      <c r="A1693" s="296" t="s">
        <v>562</v>
      </c>
      <c r="C1693" t="b">
        <f t="shared" si="26"/>
        <v>0</v>
      </c>
      <c r="D1693" t="b">
        <v>0</v>
      </c>
      <c r="E1693" t="str">
        <f ca="1">IF(ISNUMBER(_xludf.SEARCH("SANN",D1693)),D1693,"")</f>
        <v/>
      </c>
    </row>
    <row r="1694" spans="1:5">
      <c r="A1694" s="296" t="s">
        <v>701</v>
      </c>
      <c r="C1694" t="b">
        <f t="shared" si="26"/>
        <v>0</v>
      </c>
      <c r="D1694" t="b">
        <v>0</v>
      </c>
      <c r="E1694" t="str">
        <f ca="1">IF(ISNUMBER(_xludf.SEARCH("SANN",D1694)),D1694,"")</f>
        <v/>
      </c>
    </row>
    <row r="1695" spans="1:5">
      <c r="A1695" s="296" t="s">
        <v>656</v>
      </c>
      <c r="C1695" t="b">
        <f t="shared" si="26"/>
        <v>0</v>
      </c>
      <c r="D1695" t="b">
        <v>0</v>
      </c>
      <c r="E1695" t="str">
        <f ca="1">IF(ISNUMBER(_xludf.SEARCH("SANN",D1695)),D1695,"")</f>
        <v/>
      </c>
    </row>
    <row r="1696" spans="1:5">
      <c r="A1696" s="296" t="s">
        <v>585</v>
      </c>
      <c r="C1696" t="b">
        <f t="shared" si="26"/>
        <v>0</v>
      </c>
      <c r="D1696" t="b">
        <v>0</v>
      </c>
      <c r="E1696" t="str">
        <f ca="1">IF(ISNUMBER(_xludf.SEARCH("SANN",D1696)),D1696,"")</f>
        <v/>
      </c>
    </row>
    <row r="1697" spans="1:5">
      <c r="A1697" s="296" t="s">
        <v>677</v>
      </c>
      <c r="C1697" t="b">
        <f t="shared" si="26"/>
        <v>0</v>
      </c>
      <c r="D1697" t="b">
        <v>0</v>
      </c>
      <c r="E1697" t="str">
        <f ca="1">IF(ISNUMBER(_xludf.SEARCH("SANN",D1697)),D1697,"")</f>
        <v/>
      </c>
    </row>
    <row r="1698" spans="1:5">
      <c r="A1698" s="296" t="s">
        <v>1106</v>
      </c>
      <c r="C1698" t="b">
        <f t="shared" si="26"/>
        <v>0</v>
      </c>
      <c r="D1698" t="b">
        <v>0</v>
      </c>
      <c r="E1698" t="str">
        <f ca="1">IF(ISNUMBER(_xludf.SEARCH("SANN",D1698)),D1698,"")</f>
        <v/>
      </c>
    </row>
    <row r="1699" spans="1:5">
      <c r="A1699" s="296" t="s">
        <v>571</v>
      </c>
      <c r="C1699" t="b">
        <f t="shared" si="26"/>
        <v>0</v>
      </c>
      <c r="D1699" t="b">
        <v>0</v>
      </c>
      <c r="E1699" t="str">
        <f ca="1">IF(ISNUMBER(_xludf.SEARCH("SANN",D1699)),D1699,"")</f>
        <v/>
      </c>
    </row>
    <row r="1700" spans="1:5">
      <c r="A1700" s="296" t="s">
        <v>702</v>
      </c>
      <c r="C1700" t="b">
        <f t="shared" si="26"/>
        <v>0</v>
      </c>
      <c r="D1700" t="b">
        <v>0</v>
      </c>
      <c r="E1700" t="str">
        <f ca="1">IF(ISNUMBER(_xludf.SEARCH("SANN",D1700)),D1700,"")</f>
        <v/>
      </c>
    </row>
    <row r="1701" spans="1:5">
      <c r="A1701" s="296" t="s">
        <v>680</v>
      </c>
      <c r="C1701" t="b">
        <f t="shared" si="26"/>
        <v>0</v>
      </c>
      <c r="D1701" t="b">
        <v>0</v>
      </c>
      <c r="E1701" t="str">
        <f ca="1">IF(ISNUMBER(_xludf.SEARCH("SANN",D1701)),D1701,"")</f>
        <v/>
      </c>
    </row>
    <row r="1702" spans="1:5">
      <c r="A1702" s="296" t="s">
        <v>888</v>
      </c>
      <c r="C1702" t="b">
        <f t="shared" si="26"/>
        <v>0</v>
      </c>
      <c r="D1702" t="b">
        <v>0</v>
      </c>
      <c r="E1702" t="str">
        <f ca="1">IF(ISNUMBER(_xludf.SEARCH("SANN",D1702)),D1702,"")</f>
        <v/>
      </c>
    </row>
    <row r="1703" spans="1:5">
      <c r="A1703" s="296" t="s">
        <v>856</v>
      </c>
      <c r="C1703" t="b">
        <f t="shared" si="26"/>
        <v>0</v>
      </c>
      <c r="D1703" t="b">
        <v>0</v>
      </c>
      <c r="E1703" t="str">
        <f ca="1">IF(ISNUMBER(_xludf.SEARCH("SANN",D1703)),D1703,"")</f>
        <v/>
      </c>
    </row>
    <row r="1704" spans="1:5">
      <c r="A1704" s="296" t="s">
        <v>800</v>
      </c>
      <c r="C1704" t="b">
        <f t="shared" si="26"/>
        <v>0</v>
      </c>
      <c r="D1704" t="b">
        <v>0</v>
      </c>
      <c r="E1704" t="str">
        <f ca="1">IF(ISNUMBER(_xludf.SEARCH("SANN",D1704)),D1704,"")</f>
        <v/>
      </c>
    </row>
    <row r="1705" spans="1:5">
      <c r="A1705" s="296" t="s">
        <v>877</v>
      </c>
      <c r="C1705" t="b">
        <f t="shared" si="26"/>
        <v>0</v>
      </c>
      <c r="D1705" t="b">
        <v>0</v>
      </c>
      <c r="E1705" t="str">
        <f ca="1">IF(ISNUMBER(_xludf.SEARCH("SANN",D1705)),D1705,"")</f>
        <v/>
      </c>
    </row>
    <row r="1706" spans="1:5">
      <c r="A1706" s="296" t="s">
        <v>730</v>
      </c>
      <c r="C1706" t="b">
        <f t="shared" si="26"/>
        <v>0</v>
      </c>
      <c r="D1706" t="b">
        <v>0</v>
      </c>
      <c r="E1706" t="str">
        <f ca="1">IF(ISNUMBER(_xludf.SEARCH("SANN",D1706)),D1706,"")</f>
        <v/>
      </c>
    </row>
    <row r="1707" spans="1:5">
      <c r="A1707" s="296" t="s">
        <v>882</v>
      </c>
      <c r="C1707" t="b">
        <f t="shared" si="26"/>
        <v>0</v>
      </c>
      <c r="D1707" t="b">
        <v>0</v>
      </c>
      <c r="E1707" t="str">
        <f ca="1">IF(ISNUMBER(_xludf.SEARCH("SANN",D1707)),D1707,"")</f>
        <v/>
      </c>
    </row>
    <row r="1708" spans="1:5">
      <c r="A1708" s="296" t="s">
        <v>926</v>
      </c>
      <c r="C1708" t="b">
        <f t="shared" si="26"/>
        <v>0</v>
      </c>
      <c r="D1708" t="b">
        <v>0</v>
      </c>
      <c r="E1708" t="str">
        <f ca="1">IF(ISNUMBER(_xludf.SEARCH("SANN",D1708)),D1708,"")</f>
        <v/>
      </c>
    </row>
    <row r="1709" spans="1:5">
      <c r="A1709" s="296" t="s">
        <v>819</v>
      </c>
      <c r="C1709" t="b">
        <f t="shared" si="26"/>
        <v>0</v>
      </c>
      <c r="D1709" t="b">
        <v>0</v>
      </c>
      <c r="E1709" t="str">
        <f ca="1">IF(ISNUMBER(_xludf.SEARCH("SANN",D1709)),D1709,"")</f>
        <v/>
      </c>
    </row>
    <row r="1710" spans="1:5">
      <c r="A1710" s="296" t="s">
        <v>738</v>
      </c>
      <c r="C1710" t="b">
        <f t="shared" si="26"/>
        <v>0</v>
      </c>
      <c r="D1710" t="b">
        <v>0</v>
      </c>
      <c r="E1710" t="str">
        <f ca="1">IF(ISNUMBER(_xludf.SEARCH("SANN",D1710)),D1710,"")</f>
        <v/>
      </c>
    </row>
    <row r="1711" spans="1:5">
      <c r="A1711" s="296" t="s">
        <v>558</v>
      </c>
      <c r="C1711" t="b">
        <f t="shared" si="26"/>
        <v>0</v>
      </c>
      <c r="D1711" t="b">
        <v>0</v>
      </c>
      <c r="E1711" t="str">
        <f ca="1">IF(ISNUMBER(_xludf.SEARCH("SANN",D1711)),D1711,"")</f>
        <v/>
      </c>
    </row>
    <row r="1712" spans="1:5">
      <c r="A1712" s="296" t="s">
        <v>690</v>
      </c>
      <c r="C1712" t="b">
        <f t="shared" si="26"/>
        <v>0</v>
      </c>
      <c r="D1712" t="b">
        <v>0</v>
      </c>
      <c r="E1712" t="str">
        <f ca="1">IF(ISNUMBER(_xludf.SEARCH("SANN",D1712)),D1712,"")</f>
        <v/>
      </c>
    </row>
    <row r="1713" spans="1:5">
      <c r="A1713" s="296" t="s">
        <v>788</v>
      </c>
      <c r="C1713" t="b">
        <f t="shared" si="26"/>
        <v>0</v>
      </c>
      <c r="D1713" t="b">
        <v>0</v>
      </c>
      <c r="E1713" t="str">
        <f ca="1">IF(ISNUMBER(_xludf.SEARCH("SANN",D1713)),D1713,"")</f>
        <v/>
      </c>
    </row>
    <row r="1714" spans="1:5">
      <c r="A1714" s="296" t="s">
        <v>1036</v>
      </c>
      <c r="C1714" t="b">
        <f t="shared" si="26"/>
        <v>0</v>
      </c>
      <c r="D1714" t="b">
        <v>0</v>
      </c>
      <c r="E1714" t="str">
        <f ca="1">IF(ISNUMBER(_xludf.SEARCH("SANN",D1714)),D1714,"")</f>
        <v/>
      </c>
    </row>
    <row r="1715" spans="1:5">
      <c r="A1715" s="296" t="s">
        <v>757</v>
      </c>
      <c r="C1715" t="b">
        <f t="shared" si="26"/>
        <v>0</v>
      </c>
      <c r="D1715" t="b">
        <v>0</v>
      </c>
      <c r="E1715" t="str">
        <f ca="1">IF(ISNUMBER(_xludf.SEARCH("SANN",D1715)),D1715,"")</f>
        <v/>
      </c>
    </row>
    <row r="1716" spans="1:5">
      <c r="A1716" s="296" t="s">
        <v>660</v>
      </c>
      <c r="C1716" t="b">
        <f t="shared" si="26"/>
        <v>0</v>
      </c>
      <c r="D1716" t="b">
        <v>0</v>
      </c>
      <c r="E1716" t="str">
        <f ca="1">IF(ISNUMBER(_xludf.SEARCH("SANN",D1716)),D1716,"")</f>
        <v/>
      </c>
    </row>
    <row r="1717" spans="1:5">
      <c r="A1717" s="296" t="s">
        <v>651</v>
      </c>
      <c r="C1717" t="b">
        <f t="shared" si="26"/>
        <v>0</v>
      </c>
      <c r="D1717" t="b">
        <v>0</v>
      </c>
      <c r="E1717" t="str">
        <f ca="1">IF(ISNUMBER(_xludf.SEARCH("SANN",D1717)),D1717,"")</f>
        <v/>
      </c>
    </row>
    <row r="1718" spans="1:5">
      <c r="A1718" s="296" t="s">
        <v>671</v>
      </c>
      <c r="C1718" t="b">
        <f t="shared" si="26"/>
        <v>0</v>
      </c>
      <c r="D1718" t="b">
        <v>0</v>
      </c>
      <c r="E1718" t="str">
        <f ca="1">IF(ISNUMBER(_xludf.SEARCH("SANN",D1718)),D1718,"")</f>
        <v/>
      </c>
    </row>
    <row r="1719" spans="1:5">
      <c r="A1719" s="296" t="s">
        <v>653</v>
      </c>
      <c r="C1719" t="b">
        <f t="shared" si="26"/>
        <v>0</v>
      </c>
      <c r="D1719" t="b">
        <v>0</v>
      </c>
      <c r="E1719" t="str">
        <f ca="1">IF(ISNUMBER(_xludf.SEARCH("SANN",D1719)),D1719,"")</f>
        <v/>
      </c>
    </row>
    <row r="1720" spans="1:5">
      <c r="A1720" s="296" t="s">
        <v>868</v>
      </c>
      <c r="C1720" t="b">
        <f t="shared" si="26"/>
        <v>0</v>
      </c>
      <c r="D1720" t="b">
        <v>0</v>
      </c>
      <c r="E1720" t="str">
        <f ca="1">IF(ISNUMBER(_xludf.SEARCH("SANN",D1720)),D1720,"")</f>
        <v/>
      </c>
    </row>
    <row r="1721" spans="1:5">
      <c r="A1721" s="296" t="s">
        <v>840</v>
      </c>
      <c r="C1721" t="b">
        <f t="shared" si="26"/>
        <v>0</v>
      </c>
      <c r="D1721" t="b">
        <v>0</v>
      </c>
      <c r="E1721" t="str">
        <f ca="1">IF(ISNUMBER(_xludf.SEARCH("SANN",D1721)),D1721,"")</f>
        <v/>
      </c>
    </row>
    <row r="1722" spans="1:5">
      <c r="A1722" s="296" t="s">
        <v>850</v>
      </c>
      <c r="C1722" t="b">
        <f t="shared" si="26"/>
        <v>0</v>
      </c>
      <c r="D1722" t="b">
        <v>0</v>
      </c>
      <c r="E1722" t="str">
        <f ca="1">IF(ISNUMBER(_xludf.SEARCH("SANN",D1722)),D1722,"")</f>
        <v/>
      </c>
    </row>
    <row r="1723" spans="1:5">
      <c r="A1723" s="296" t="s">
        <v>604</v>
      </c>
      <c r="C1723" t="b">
        <f t="shared" si="26"/>
        <v>0</v>
      </c>
      <c r="D1723" t="b">
        <v>0</v>
      </c>
      <c r="E1723" t="str">
        <f ca="1">IF(ISNUMBER(_xludf.SEARCH("SANN",D1723)),D1723,"")</f>
        <v/>
      </c>
    </row>
    <row r="1724" spans="1:5">
      <c r="A1724" s="296" t="s">
        <v>851</v>
      </c>
      <c r="C1724" t="b">
        <f t="shared" si="26"/>
        <v>0</v>
      </c>
      <c r="D1724" t="b">
        <v>0</v>
      </c>
      <c r="E1724" t="str">
        <f ca="1">IF(ISNUMBER(_xludf.SEARCH("SANN",D1724)),D1724,"")</f>
        <v/>
      </c>
    </row>
    <row r="1725" spans="1:5">
      <c r="A1725" s="296" t="s">
        <v>586</v>
      </c>
      <c r="C1725" t="b">
        <f t="shared" si="26"/>
        <v>0</v>
      </c>
      <c r="D1725" t="b">
        <v>0</v>
      </c>
      <c r="E1725" t="str">
        <f ca="1">IF(ISNUMBER(_xludf.SEARCH("SANN",D1725)),D1725,"")</f>
        <v/>
      </c>
    </row>
    <row r="1726" spans="1:5">
      <c r="A1726" s="296" t="s">
        <v>602</v>
      </c>
      <c r="C1726" t="b">
        <f t="shared" si="26"/>
        <v>0</v>
      </c>
      <c r="D1726" t="b">
        <v>0</v>
      </c>
      <c r="E1726" t="str">
        <f ca="1">IF(ISNUMBER(_xludf.SEARCH("SANN",D1726)),D1726,"")</f>
        <v/>
      </c>
    </row>
    <row r="1727" spans="1:5">
      <c r="A1727" s="296" t="s">
        <v>961</v>
      </c>
      <c r="C1727" t="b">
        <f t="shared" si="26"/>
        <v>1</v>
      </c>
      <c r="D1727" s="205" t="b">
        <v>1</v>
      </c>
      <c r="E1727" t="str">
        <f ca="1">IF(ISNUMBER(_xludf.SEARCH("SANN",D1727)),D1727,"")</f>
        <v/>
      </c>
    </row>
    <row r="1728" spans="1:5">
      <c r="A1728" s="296" t="s">
        <v>561</v>
      </c>
      <c r="C1728" t="b">
        <f t="shared" si="26"/>
        <v>0</v>
      </c>
      <c r="D1728" t="b">
        <v>0</v>
      </c>
      <c r="E1728" t="str">
        <f ca="1">IF(ISNUMBER(_xludf.SEARCH("SANN",D1728)),D1728,"")</f>
        <v/>
      </c>
    </row>
    <row r="1729" spans="1:5">
      <c r="A1729" s="296" t="s">
        <v>919</v>
      </c>
      <c r="C1729" t="b">
        <f t="shared" si="26"/>
        <v>0</v>
      </c>
      <c r="D1729" t="b">
        <v>0</v>
      </c>
      <c r="E1729" t="str">
        <f ca="1">IF(ISNUMBER(_xludf.SEARCH("SANN",D1729)),D1729,"")</f>
        <v/>
      </c>
    </row>
    <row r="1730" spans="1:5">
      <c r="A1730" s="296" t="s">
        <v>925</v>
      </c>
      <c r="C1730" t="b">
        <f t="shared" si="26"/>
        <v>0</v>
      </c>
      <c r="D1730" t="b">
        <v>0</v>
      </c>
      <c r="E1730" t="str">
        <f ca="1">IF(ISNUMBER(_xludf.SEARCH("SANN",D1730)),D1730,"")</f>
        <v/>
      </c>
    </row>
    <row r="1731" spans="1:5">
      <c r="A1731" s="296" t="s">
        <v>909</v>
      </c>
      <c r="C1731" t="b">
        <f t="shared" ref="C1731:C1761" si="27">COUNTIF($A$2:$A$1800, A1731)&gt;1</f>
        <v>0</v>
      </c>
      <c r="D1731" t="b">
        <v>0</v>
      </c>
      <c r="E1731" t="str">
        <f ca="1">IF(ISNUMBER(_xludf.SEARCH("SANN",D1731)),D1731,"")</f>
        <v/>
      </c>
    </row>
    <row r="1732" spans="1:5">
      <c r="A1732" s="296" t="s">
        <v>754</v>
      </c>
      <c r="C1732" t="b">
        <f t="shared" si="27"/>
        <v>0</v>
      </c>
      <c r="D1732" t="b">
        <v>0</v>
      </c>
      <c r="E1732" t="str">
        <f ca="1">IF(ISNUMBER(_xludf.SEARCH("SANN",D1732)),D1732,"")</f>
        <v/>
      </c>
    </row>
    <row r="1733" spans="1:5">
      <c r="A1733" s="296" t="s">
        <v>795</v>
      </c>
      <c r="C1733" t="b">
        <f t="shared" si="27"/>
        <v>0</v>
      </c>
      <c r="D1733" t="b">
        <v>0</v>
      </c>
      <c r="E1733" t="str">
        <f ca="1">IF(ISNUMBER(_xludf.SEARCH("SANN",D1733)),D1733,"")</f>
        <v/>
      </c>
    </row>
    <row r="1734" spans="1:5">
      <c r="A1734" s="296" t="s">
        <v>777</v>
      </c>
      <c r="C1734" t="b">
        <f t="shared" si="27"/>
        <v>0</v>
      </c>
      <c r="D1734" t="b">
        <v>0</v>
      </c>
      <c r="E1734" t="str">
        <f ca="1">IF(ISNUMBER(_xludf.SEARCH("SANN",D1734)),D1734,"")</f>
        <v/>
      </c>
    </row>
    <row r="1735" spans="1:5">
      <c r="A1735" s="296" t="s">
        <v>974</v>
      </c>
      <c r="C1735" t="b">
        <f t="shared" si="27"/>
        <v>0</v>
      </c>
      <c r="D1735" t="b">
        <v>0</v>
      </c>
      <c r="E1735" t="str">
        <f ca="1">IF(ISNUMBER(_xludf.SEARCH("SANN",D1735)),D1735,"")</f>
        <v/>
      </c>
    </row>
    <row r="1736" spans="1:5">
      <c r="A1736" s="296" t="s">
        <v>1116</v>
      </c>
      <c r="C1736" t="b">
        <f t="shared" si="27"/>
        <v>0</v>
      </c>
      <c r="D1736" t="b">
        <v>0</v>
      </c>
      <c r="E1736" t="str">
        <f ca="1">IF(ISNUMBER(_xludf.SEARCH("SANN",D1736)),D1736,"")</f>
        <v/>
      </c>
    </row>
    <row r="1737" spans="1:5">
      <c r="A1737" s="296" t="s">
        <v>779</v>
      </c>
      <c r="C1737" t="b">
        <f t="shared" si="27"/>
        <v>0</v>
      </c>
      <c r="D1737" t="b">
        <v>0</v>
      </c>
      <c r="E1737" t="str">
        <f ca="1">IF(ISNUMBER(_xludf.SEARCH("SANN",D1737)),D1737,"")</f>
        <v/>
      </c>
    </row>
    <row r="1738" spans="1:5">
      <c r="A1738" s="296" t="s">
        <v>771</v>
      </c>
      <c r="C1738" t="b">
        <f t="shared" si="27"/>
        <v>0</v>
      </c>
      <c r="D1738" t="b">
        <v>0</v>
      </c>
      <c r="E1738" t="str">
        <f ca="1">IF(ISNUMBER(_xludf.SEARCH("SANN",D1738)),D1738,"")</f>
        <v/>
      </c>
    </row>
    <row r="1739" spans="1:5">
      <c r="A1739" s="296" t="s">
        <v>973</v>
      </c>
      <c r="C1739" t="b">
        <f t="shared" si="27"/>
        <v>0</v>
      </c>
      <c r="D1739" t="b">
        <v>0</v>
      </c>
      <c r="E1739" t="str">
        <f ca="1">IF(ISNUMBER(_xludf.SEARCH("SANN",D1739)),D1739,"")</f>
        <v/>
      </c>
    </row>
    <row r="1740" spans="1:5">
      <c r="A1740" s="296" t="s">
        <v>872</v>
      </c>
      <c r="C1740" t="b">
        <f t="shared" si="27"/>
        <v>1</v>
      </c>
      <c r="D1740" s="205" t="b">
        <v>1</v>
      </c>
      <c r="E1740" t="str">
        <f ca="1">IF(ISNUMBER(_xludf.SEARCH("SANN",D1740)),D1740,"")</f>
        <v/>
      </c>
    </row>
    <row r="1741" spans="1:5">
      <c r="A1741" s="296" t="s">
        <v>782</v>
      </c>
      <c r="C1741" t="b">
        <f t="shared" si="27"/>
        <v>0</v>
      </c>
      <c r="D1741" t="b">
        <v>0</v>
      </c>
      <c r="E1741" t="str">
        <f ca="1">IF(ISNUMBER(_xludf.SEARCH("SANN",D1741)),D1741,"")</f>
        <v/>
      </c>
    </row>
    <row r="1742" spans="1:5">
      <c r="A1742" s="296" t="s">
        <v>746</v>
      </c>
      <c r="C1742" t="b">
        <f t="shared" si="27"/>
        <v>0</v>
      </c>
      <c r="D1742" t="b">
        <v>0</v>
      </c>
      <c r="E1742" t="str">
        <f ca="1">IF(ISNUMBER(_xludf.SEARCH("SANN",D1742)),D1742,"")</f>
        <v/>
      </c>
    </row>
    <row r="1743" spans="1:5">
      <c r="A1743" s="296" t="s">
        <v>959</v>
      </c>
      <c r="C1743" t="b">
        <f t="shared" si="27"/>
        <v>0</v>
      </c>
      <c r="D1743" t="b">
        <v>0</v>
      </c>
      <c r="E1743" t="str">
        <f ca="1">IF(ISNUMBER(_xludf.SEARCH("SANN",D1743)),D1743,"")</f>
        <v/>
      </c>
    </row>
    <row r="1744" spans="1:5">
      <c r="A1744" s="296" t="s">
        <v>799</v>
      </c>
      <c r="C1744" t="b">
        <f t="shared" si="27"/>
        <v>0</v>
      </c>
      <c r="D1744" t="b">
        <v>0</v>
      </c>
      <c r="E1744" t="str">
        <f ca="1">IF(ISNUMBER(_xludf.SEARCH("SANN",D1744)),D1744,"")</f>
        <v/>
      </c>
    </row>
    <row r="1745" spans="1:5">
      <c r="A1745" s="296" t="s">
        <v>1002</v>
      </c>
      <c r="C1745" t="b">
        <f t="shared" si="27"/>
        <v>0</v>
      </c>
      <c r="D1745" t="b">
        <v>0</v>
      </c>
      <c r="E1745" t="str">
        <f ca="1">IF(ISNUMBER(_xludf.SEARCH("SANN",D1745)),D1745,"")</f>
        <v/>
      </c>
    </row>
    <row r="1746" spans="1:5">
      <c r="A1746" s="296" t="s">
        <v>1049</v>
      </c>
      <c r="C1746" t="b">
        <f t="shared" si="27"/>
        <v>0</v>
      </c>
      <c r="D1746" t="b">
        <v>0</v>
      </c>
      <c r="E1746" t="str">
        <f ca="1">IF(ISNUMBER(_xludf.SEARCH("SANN",D1746)),D1746,"")</f>
        <v/>
      </c>
    </row>
    <row r="1747" spans="1:5">
      <c r="A1747" s="296" t="s">
        <v>813</v>
      </c>
      <c r="C1747" t="b">
        <f t="shared" si="27"/>
        <v>0</v>
      </c>
      <c r="D1747" t="b">
        <v>0</v>
      </c>
      <c r="E1747" t="str">
        <f ca="1">IF(ISNUMBER(_xludf.SEARCH("SANN",D1747)),D1747,"")</f>
        <v/>
      </c>
    </row>
    <row r="1748" spans="1:5">
      <c r="A1748" s="296" t="s">
        <v>992</v>
      </c>
      <c r="C1748" t="b">
        <f t="shared" si="27"/>
        <v>0</v>
      </c>
      <c r="D1748" t="b">
        <v>0</v>
      </c>
      <c r="E1748" t="str">
        <f ca="1">IF(ISNUMBER(_xludf.SEARCH("SANN",D1748)),D1748,"")</f>
        <v/>
      </c>
    </row>
    <row r="1749" spans="1:5">
      <c r="A1749" s="296" t="s">
        <v>692</v>
      </c>
      <c r="C1749" t="b">
        <f t="shared" si="27"/>
        <v>0</v>
      </c>
      <c r="D1749" t="b">
        <v>0</v>
      </c>
      <c r="E1749" t="str">
        <f ca="1">IF(ISNUMBER(_xludf.SEARCH("SANN",D1749)),D1749,"")</f>
        <v/>
      </c>
    </row>
    <row r="1750" spans="1:5">
      <c r="A1750" s="296" t="s">
        <v>999</v>
      </c>
      <c r="C1750" t="b">
        <f t="shared" si="27"/>
        <v>0</v>
      </c>
      <c r="D1750" t="b">
        <v>0</v>
      </c>
      <c r="E1750" t="str">
        <f ca="1">IF(ISNUMBER(_xludf.SEARCH("SANN",D1750)),D1750,"")</f>
        <v/>
      </c>
    </row>
    <row r="1751" spans="1:5">
      <c r="A1751" s="296" t="s">
        <v>749</v>
      </c>
      <c r="C1751" t="b">
        <f t="shared" si="27"/>
        <v>0</v>
      </c>
      <c r="D1751" t="b">
        <v>0</v>
      </c>
      <c r="E1751" t="str">
        <f ca="1">IF(ISNUMBER(_xludf.SEARCH("SANN",D1751)),D1751,"")</f>
        <v/>
      </c>
    </row>
    <row r="1752" spans="1:5">
      <c r="A1752" s="296" t="s">
        <v>552</v>
      </c>
      <c r="C1752" t="b">
        <f t="shared" si="27"/>
        <v>0</v>
      </c>
      <c r="D1752" t="b">
        <v>0</v>
      </c>
      <c r="E1752" t="str">
        <f ca="1">IF(ISNUMBER(_xludf.SEARCH("SANN",D1752)),D1752,"")</f>
        <v/>
      </c>
    </row>
    <row r="1753" spans="1:5">
      <c r="A1753" s="296" t="s">
        <v>1011</v>
      </c>
      <c r="C1753" t="b">
        <f t="shared" si="27"/>
        <v>0</v>
      </c>
      <c r="D1753" t="b">
        <v>0</v>
      </c>
      <c r="E1753" t="str">
        <f ca="1">IF(ISNUMBER(_xludf.SEARCH("SANN",D1753)),D1753,"")</f>
        <v/>
      </c>
    </row>
    <row r="1754" spans="1:5">
      <c r="A1754" s="296" t="s">
        <v>1030</v>
      </c>
      <c r="C1754" t="b">
        <f t="shared" si="27"/>
        <v>0</v>
      </c>
      <c r="D1754" t="b">
        <v>0</v>
      </c>
      <c r="E1754" t="str">
        <f ca="1">IF(ISNUMBER(_xludf.SEARCH("SANN",D1754)),D1754,"")</f>
        <v/>
      </c>
    </row>
    <row r="1755" spans="1:5">
      <c r="A1755" s="296" t="s">
        <v>729</v>
      </c>
      <c r="C1755" t="b">
        <f t="shared" si="27"/>
        <v>0</v>
      </c>
      <c r="D1755" t="b">
        <v>0</v>
      </c>
      <c r="E1755" t="str">
        <f ca="1">IF(ISNUMBER(_xludf.SEARCH("SANN",D1755)),D1755,"")</f>
        <v/>
      </c>
    </row>
    <row r="1756" spans="1:5">
      <c r="A1756" s="296" t="s">
        <v>707</v>
      </c>
      <c r="C1756" t="b">
        <f t="shared" si="27"/>
        <v>0</v>
      </c>
      <c r="D1756" t="b">
        <v>0</v>
      </c>
      <c r="E1756" t="str">
        <f ca="1">IF(ISNUMBER(_xludf.SEARCH("SANN",D1756)),D1756,"")</f>
        <v/>
      </c>
    </row>
    <row r="1757" spans="1:5">
      <c r="A1757" s="296" t="s">
        <v>684</v>
      </c>
      <c r="C1757" t="b">
        <f t="shared" si="27"/>
        <v>0</v>
      </c>
      <c r="D1757" t="b">
        <v>0</v>
      </c>
      <c r="E1757" t="str">
        <f ca="1">IF(ISNUMBER(_xludf.SEARCH("SANN",D1757)),D1757,"")</f>
        <v/>
      </c>
    </row>
    <row r="1758" spans="1:5">
      <c r="A1758" s="296" t="s">
        <v>731</v>
      </c>
      <c r="C1758" t="b">
        <f t="shared" si="27"/>
        <v>0</v>
      </c>
      <c r="D1758" t="b">
        <v>0</v>
      </c>
      <c r="E1758" t="str">
        <f ca="1">IF(ISNUMBER(_xludf.SEARCH("SANN",D1758)),D1758,"")</f>
        <v/>
      </c>
    </row>
    <row r="1759" spans="1:5">
      <c r="A1759" s="296" t="s">
        <v>1038</v>
      </c>
      <c r="C1759" t="b">
        <f t="shared" si="27"/>
        <v>0</v>
      </c>
      <c r="D1759" t="b">
        <v>0</v>
      </c>
      <c r="E1759" t="str">
        <f ca="1">IF(ISNUMBER(_xludf.SEARCH("SANN",D1759)),D1759,"")</f>
        <v/>
      </c>
    </row>
    <row r="1760" spans="1:5">
      <c r="A1760" s="296" t="s">
        <v>785</v>
      </c>
      <c r="C1760" t="b">
        <f t="shared" si="27"/>
        <v>0</v>
      </c>
      <c r="D1760" t="b">
        <v>0</v>
      </c>
      <c r="E1760" t="str">
        <f ca="1">IF(ISNUMBER(_xludf.SEARCH("SANN",D1760)),D1760,"")</f>
        <v/>
      </c>
    </row>
    <row r="1761" spans="1:5">
      <c r="A1761" s="296" t="s">
        <v>822</v>
      </c>
      <c r="C1761" t="b">
        <f t="shared" si="27"/>
        <v>0</v>
      </c>
      <c r="D1761" t="b">
        <v>0</v>
      </c>
      <c r="E1761" t="str">
        <f ca="1">IF(ISNUMBER(_xludf.SEARCH("SANN",D1761)),D1761,"")</f>
        <v/>
      </c>
    </row>
  </sheetData>
  <sortState ref="G2:I27">
    <sortCondition ref="G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52" t="s">
        <v>2683</v>
      </c>
      <c r="B1" s="252" t="s">
        <v>2666</v>
      </c>
      <c r="C1" s="252" t="s">
        <v>2661</v>
      </c>
      <c r="D1" s="253" t="s">
        <v>3395</v>
      </c>
      <c r="E1" s="253" t="s">
        <v>3396</v>
      </c>
      <c r="F1" s="252" t="s">
        <v>3397</v>
      </c>
      <c r="G1" s="254" t="s">
        <v>2147</v>
      </c>
      <c r="I1" s="308" t="s">
        <v>3179</v>
      </c>
      <c r="J1" s="309"/>
      <c r="K1" s="309"/>
      <c r="L1" s="309"/>
      <c r="M1" s="310"/>
      <c r="N1" t="s">
        <v>2147</v>
      </c>
    </row>
    <row r="2" spans="1:14">
      <c r="A2" t="s">
        <v>2428</v>
      </c>
      <c r="B2" t="s">
        <v>3398</v>
      </c>
      <c r="C2" t="s">
        <v>2505</v>
      </c>
      <c r="D2" t="s">
        <v>2250</v>
      </c>
      <c r="E2">
        <v>0.2</v>
      </c>
      <c r="F2">
        <v>3</v>
      </c>
      <c r="I2" s="253" t="s">
        <v>2683</v>
      </c>
      <c r="J2" s="253" t="s">
        <v>2666</v>
      </c>
      <c r="K2" s="253" t="s">
        <v>2661</v>
      </c>
      <c r="L2" s="253" t="s">
        <v>2169</v>
      </c>
      <c r="M2" s="253" t="s">
        <v>3395</v>
      </c>
    </row>
    <row r="3" spans="1:14">
      <c r="A3" t="s">
        <v>2428</v>
      </c>
      <c r="B3" t="s">
        <v>3398</v>
      </c>
      <c r="C3" t="s">
        <v>2505</v>
      </c>
      <c r="D3" t="s">
        <v>2250</v>
      </c>
      <c r="E3">
        <v>0.1</v>
      </c>
      <c r="F3">
        <v>5.6</v>
      </c>
      <c r="I3" t="s">
        <v>3399</v>
      </c>
      <c r="J3" t="s">
        <v>3398</v>
      </c>
      <c r="K3" t="s">
        <v>2278</v>
      </c>
      <c r="L3">
        <v>1044</v>
      </c>
      <c r="M3" t="s">
        <v>2228</v>
      </c>
    </row>
    <row r="4" spans="1:14">
      <c r="A4" t="s">
        <v>2428</v>
      </c>
      <c r="B4" t="s">
        <v>3398</v>
      </c>
      <c r="C4" t="s">
        <v>2505</v>
      </c>
      <c r="D4" t="s">
        <v>2250</v>
      </c>
      <c r="E4">
        <v>0.2</v>
      </c>
      <c r="F4">
        <v>2.5</v>
      </c>
      <c r="I4" t="s">
        <v>3399</v>
      </c>
      <c r="J4" t="s">
        <v>3398</v>
      </c>
      <c r="K4" t="s">
        <v>2278</v>
      </c>
      <c r="L4">
        <v>1045</v>
      </c>
      <c r="M4" t="s">
        <v>2250</v>
      </c>
    </row>
    <row r="5" spans="1:14">
      <c r="A5" t="s">
        <v>3399</v>
      </c>
      <c r="B5" t="s">
        <v>3398</v>
      </c>
      <c r="C5" t="s">
        <v>2278</v>
      </c>
      <c r="D5" t="s">
        <v>2180</v>
      </c>
      <c r="E5">
        <v>1.4</v>
      </c>
      <c r="F5">
        <v>4.8</v>
      </c>
      <c r="G5" t="s">
        <v>3400</v>
      </c>
      <c r="I5" t="s">
        <v>3399</v>
      </c>
      <c r="J5" t="s">
        <v>3398</v>
      </c>
      <c r="K5" t="s">
        <v>2278</v>
      </c>
      <c r="L5">
        <v>1046</v>
      </c>
      <c r="M5" t="s">
        <v>2180</v>
      </c>
    </row>
    <row r="6" spans="1:14">
      <c r="A6" t="s">
        <v>3399</v>
      </c>
      <c r="B6" t="s">
        <v>3398</v>
      </c>
      <c r="C6" t="s">
        <v>2287</v>
      </c>
      <c r="D6" t="s">
        <v>2250</v>
      </c>
      <c r="E6">
        <v>2.2000000000000002</v>
      </c>
      <c r="F6">
        <v>0.2</v>
      </c>
      <c r="G6" t="s">
        <v>3401</v>
      </c>
      <c r="I6" t="s">
        <v>3399</v>
      </c>
      <c r="J6" t="s">
        <v>3398</v>
      </c>
      <c r="K6" t="s">
        <v>2278</v>
      </c>
      <c r="L6">
        <v>1047</v>
      </c>
      <c r="M6" t="s">
        <v>2180</v>
      </c>
    </row>
    <row r="7" spans="1:14">
      <c r="A7" t="s">
        <v>3399</v>
      </c>
      <c r="B7" t="s">
        <v>3398</v>
      </c>
      <c r="C7" t="s">
        <v>2287</v>
      </c>
      <c r="D7" t="s">
        <v>2250</v>
      </c>
      <c r="E7">
        <v>2.5499999999999998</v>
      </c>
      <c r="F7">
        <v>0.1</v>
      </c>
      <c r="G7" t="s">
        <v>3401</v>
      </c>
      <c r="I7" t="s">
        <v>3399</v>
      </c>
      <c r="J7" t="s">
        <v>3398</v>
      </c>
      <c r="K7" t="s">
        <v>2278</v>
      </c>
      <c r="L7">
        <v>1048</v>
      </c>
      <c r="M7" t="s">
        <v>2250</v>
      </c>
    </row>
    <row r="8" spans="1:14">
      <c r="A8" t="s">
        <v>3399</v>
      </c>
      <c r="B8" t="s">
        <v>3398</v>
      </c>
      <c r="C8" t="s">
        <v>2287</v>
      </c>
      <c r="D8" t="s">
        <v>2250</v>
      </c>
      <c r="E8">
        <v>1.8</v>
      </c>
      <c r="F8">
        <v>0.1</v>
      </c>
      <c r="G8" t="s">
        <v>3401</v>
      </c>
      <c r="I8" t="s">
        <v>3399</v>
      </c>
      <c r="J8" t="s">
        <v>3398</v>
      </c>
      <c r="K8" t="s">
        <v>2278</v>
      </c>
      <c r="L8">
        <v>1049</v>
      </c>
      <c r="M8" t="s">
        <v>2180</v>
      </c>
    </row>
    <row r="9" spans="1:14">
      <c r="A9" t="s">
        <v>3399</v>
      </c>
      <c r="B9" t="s">
        <v>3398</v>
      </c>
      <c r="C9" t="s">
        <v>2287</v>
      </c>
      <c r="D9" t="s">
        <v>2250</v>
      </c>
      <c r="E9">
        <v>1.55</v>
      </c>
      <c r="F9">
        <v>0.15</v>
      </c>
      <c r="G9" t="s">
        <v>3401</v>
      </c>
      <c r="I9" t="s">
        <v>3399</v>
      </c>
      <c r="J9" t="s">
        <v>3398</v>
      </c>
      <c r="K9" t="s">
        <v>2287</v>
      </c>
      <c r="L9">
        <v>1050</v>
      </c>
      <c r="M9" t="s">
        <v>2228</v>
      </c>
    </row>
    <row r="10" spans="1:14">
      <c r="A10" t="s">
        <v>3399</v>
      </c>
      <c r="B10" t="s">
        <v>3398</v>
      </c>
      <c r="C10" t="s">
        <v>2287</v>
      </c>
      <c r="D10" t="s">
        <v>2250</v>
      </c>
      <c r="E10">
        <v>2.25</v>
      </c>
      <c r="F10">
        <v>0.2</v>
      </c>
      <c r="G10" t="s">
        <v>3401</v>
      </c>
      <c r="I10" t="s">
        <v>3399</v>
      </c>
      <c r="J10" t="s">
        <v>3398</v>
      </c>
      <c r="K10" t="s">
        <v>2287</v>
      </c>
      <c r="L10">
        <v>1051</v>
      </c>
      <c r="M10" t="s">
        <v>2180</v>
      </c>
    </row>
    <row r="11" spans="1:14">
      <c r="A11" t="s">
        <v>3399</v>
      </c>
      <c r="B11" t="s">
        <v>3398</v>
      </c>
      <c r="C11" t="s">
        <v>2296</v>
      </c>
      <c r="D11" t="s">
        <v>2250</v>
      </c>
      <c r="E11">
        <v>0.2</v>
      </c>
      <c r="F11">
        <v>5.2</v>
      </c>
      <c r="I11" t="s">
        <v>3399</v>
      </c>
      <c r="J11" t="s">
        <v>3398</v>
      </c>
      <c r="K11" t="s">
        <v>2287</v>
      </c>
      <c r="L11">
        <v>1052</v>
      </c>
      <c r="M11" t="s">
        <v>2250</v>
      </c>
    </row>
    <row r="12" spans="1:14">
      <c r="A12" t="s">
        <v>3399</v>
      </c>
      <c r="B12" t="s">
        <v>3398</v>
      </c>
      <c r="C12" t="s">
        <v>2306</v>
      </c>
      <c r="D12" t="s">
        <v>2250</v>
      </c>
      <c r="E12">
        <v>0.4</v>
      </c>
      <c r="F12">
        <v>10.95</v>
      </c>
      <c r="I12" t="s">
        <v>3399</v>
      </c>
      <c r="J12" t="s">
        <v>3398</v>
      </c>
      <c r="K12" t="s">
        <v>2287</v>
      </c>
      <c r="L12">
        <v>1053</v>
      </c>
      <c r="M12" t="s">
        <v>2250</v>
      </c>
    </row>
    <row r="13" spans="1:14">
      <c r="A13" t="s">
        <v>2684</v>
      </c>
      <c r="B13" t="s">
        <v>20</v>
      </c>
      <c r="C13" t="s">
        <v>2227</v>
      </c>
      <c r="D13" t="s">
        <v>2250</v>
      </c>
      <c r="E13">
        <v>7.0000000000000007E-2</v>
      </c>
      <c r="F13">
        <v>2.2200000000000002</v>
      </c>
      <c r="I13" t="s">
        <v>3399</v>
      </c>
      <c r="J13" t="s">
        <v>3398</v>
      </c>
      <c r="K13" t="s">
        <v>2287</v>
      </c>
      <c r="L13">
        <v>1054</v>
      </c>
      <c r="M13" t="s">
        <v>2228</v>
      </c>
    </row>
    <row r="14" spans="1:14">
      <c r="A14" t="s">
        <v>2684</v>
      </c>
      <c r="B14" t="s">
        <v>20</v>
      </c>
      <c r="C14" t="s">
        <v>2227</v>
      </c>
      <c r="D14" t="s">
        <v>2250</v>
      </c>
      <c r="E14">
        <v>0</v>
      </c>
      <c r="F14">
        <v>4.4000000000000004</v>
      </c>
      <c r="I14" t="s">
        <v>3399</v>
      </c>
      <c r="J14" t="s">
        <v>3398</v>
      </c>
      <c r="K14" t="s">
        <v>2287</v>
      </c>
      <c r="L14">
        <v>1055</v>
      </c>
      <c r="M14" t="s">
        <v>2250</v>
      </c>
    </row>
    <row r="15" spans="1:14">
      <c r="A15" t="s">
        <v>2684</v>
      </c>
      <c r="B15" t="s">
        <v>20</v>
      </c>
      <c r="C15" t="s">
        <v>2227</v>
      </c>
      <c r="D15" t="s">
        <v>2228</v>
      </c>
      <c r="E15">
        <v>0.3</v>
      </c>
      <c r="F15">
        <v>4.0999999999999996</v>
      </c>
      <c r="I15" t="s">
        <v>3399</v>
      </c>
      <c r="J15" t="s">
        <v>3398</v>
      </c>
      <c r="K15" t="s">
        <v>2287</v>
      </c>
      <c r="L15">
        <v>1056</v>
      </c>
      <c r="M15" t="s">
        <v>2250</v>
      </c>
    </row>
    <row r="16" spans="1:14">
      <c r="A16" t="s">
        <v>2684</v>
      </c>
      <c r="B16" t="s">
        <v>20</v>
      </c>
      <c r="C16" t="s">
        <v>2227</v>
      </c>
      <c r="D16" t="s">
        <v>2250</v>
      </c>
      <c r="E16">
        <v>0.08</v>
      </c>
      <c r="F16">
        <v>0.38</v>
      </c>
      <c r="I16" t="s">
        <v>3399</v>
      </c>
      <c r="J16" t="s">
        <v>3398</v>
      </c>
      <c r="K16" t="s">
        <v>2287</v>
      </c>
      <c r="L16">
        <v>1057</v>
      </c>
      <c r="M16" t="s">
        <v>2250</v>
      </c>
    </row>
    <row r="17" spans="1:13">
      <c r="A17" t="s">
        <v>2684</v>
      </c>
      <c r="B17" t="s">
        <v>20</v>
      </c>
      <c r="C17" t="s">
        <v>2244</v>
      </c>
      <c r="D17" t="s">
        <v>2228</v>
      </c>
      <c r="E17">
        <v>0.31</v>
      </c>
      <c r="F17">
        <v>4.3</v>
      </c>
      <c r="I17" t="s">
        <v>3399</v>
      </c>
      <c r="J17" t="s">
        <v>3398</v>
      </c>
      <c r="K17" t="s">
        <v>2296</v>
      </c>
      <c r="L17">
        <v>1030</v>
      </c>
      <c r="M17" t="s">
        <v>2250</v>
      </c>
    </row>
    <row r="18" spans="1:13">
      <c r="A18" t="s">
        <v>2684</v>
      </c>
      <c r="B18" t="s">
        <v>20</v>
      </c>
      <c r="C18" t="s">
        <v>2256</v>
      </c>
      <c r="D18" t="s">
        <v>2250</v>
      </c>
      <c r="E18">
        <v>1.35</v>
      </c>
      <c r="F18">
        <v>0.2</v>
      </c>
      <c r="I18" t="s">
        <v>3399</v>
      </c>
      <c r="J18" t="s">
        <v>3398</v>
      </c>
      <c r="K18" t="s">
        <v>2296</v>
      </c>
      <c r="L18">
        <v>1031</v>
      </c>
      <c r="M18" t="s">
        <v>2228</v>
      </c>
    </row>
    <row r="19" spans="1:13">
      <c r="A19" t="s">
        <v>2684</v>
      </c>
      <c r="B19" t="s">
        <v>20</v>
      </c>
      <c r="C19" t="s">
        <v>2256</v>
      </c>
      <c r="D19" t="s">
        <v>2180</v>
      </c>
      <c r="E19">
        <v>6.6</v>
      </c>
      <c r="F19">
        <v>0.9</v>
      </c>
      <c r="I19" t="s">
        <v>3399</v>
      </c>
      <c r="J19" t="s">
        <v>3398</v>
      </c>
      <c r="K19" t="s">
        <v>2296</v>
      </c>
      <c r="L19">
        <v>1032</v>
      </c>
      <c r="M19" t="s">
        <v>2250</v>
      </c>
    </row>
    <row r="20" spans="1:13">
      <c r="A20" t="s">
        <v>2684</v>
      </c>
      <c r="B20" t="s">
        <v>20</v>
      </c>
      <c r="C20" t="s">
        <v>2256</v>
      </c>
      <c r="D20" t="s">
        <v>2250</v>
      </c>
      <c r="E20">
        <v>4.3499999999999996</v>
      </c>
      <c r="F20">
        <v>0.2</v>
      </c>
      <c r="I20" t="s">
        <v>3399</v>
      </c>
      <c r="J20" t="s">
        <v>3398</v>
      </c>
      <c r="K20" t="s">
        <v>2296</v>
      </c>
      <c r="L20">
        <v>1033</v>
      </c>
      <c r="M20" t="s">
        <v>2228</v>
      </c>
    </row>
    <row r="21" spans="1:13">
      <c r="A21" t="s">
        <v>2684</v>
      </c>
      <c r="B21" t="s">
        <v>20</v>
      </c>
      <c r="C21" t="s">
        <v>2265</v>
      </c>
      <c r="D21" t="s">
        <v>2250</v>
      </c>
      <c r="E21">
        <v>2.4</v>
      </c>
      <c r="F21">
        <v>0.05</v>
      </c>
      <c r="I21" t="s">
        <v>3399</v>
      </c>
      <c r="J21" t="s">
        <v>3398</v>
      </c>
      <c r="K21" t="s">
        <v>2296</v>
      </c>
      <c r="L21">
        <v>1034</v>
      </c>
      <c r="M21" t="s">
        <v>2250</v>
      </c>
    </row>
    <row r="22" spans="1:13">
      <c r="A22" t="s">
        <v>2684</v>
      </c>
      <c r="B22" t="s">
        <v>20</v>
      </c>
      <c r="C22" t="s">
        <v>2265</v>
      </c>
      <c r="D22" t="s">
        <v>2250</v>
      </c>
      <c r="E22">
        <v>2.4500000000000002</v>
      </c>
      <c r="F22">
        <v>0.15</v>
      </c>
      <c r="I22" t="s">
        <v>3399</v>
      </c>
      <c r="J22" t="s">
        <v>3398</v>
      </c>
      <c r="K22" t="s">
        <v>2296</v>
      </c>
      <c r="L22">
        <v>1035</v>
      </c>
      <c r="M22" t="s">
        <v>2228</v>
      </c>
    </row>
    <row r="23" spans="1:13">
      <c r="A23" t="s">
        <v>2684</v>
      </c>
      <c r="B23" t="s">
        <v>20</v>
      </c>
      <c r="C23" t="s">
        <v>2265</v>
      </c>
      <c r="D23" t="s">
        <v>2250</v>
      </c>
      <c r="E23">
        <v>4.7</v>
      </c>
      <c r="F23">
        <v>0.4</v>
      </c>
      <c r="I23" t="s">
        <v>3399</v>
      </c>
      <c r="J23" t="s">
        <v>3398</v>
      </c>
      <c r="K23" t="s">
        <v>2296</v>
      </c>
      <c r="L23">
        <v>1036</v>
      </c>
      <c r="M23" t="s">
        <v>2180</v>
      </c>
    </row>
    <row r="24" spans="1:13">
      <c r="A24" t="s">
        <v>2684</v>
      </c>
      <c r="B24" t="s">
        <v>20</v>
      </c>
      <c r="C24" t="s">
        <v>2265</v>
      </c>
      <c r="D24" t="s">
        <v>2250</v>
      </c>
      <c r="E24">
        <v>3.3</v>
      </c>
      <c r="F24">
        <v>0.4</v>
      </c>
      <c r="I24" t="s">
        <v>3399</v>
      </c>
      <c r="J24" t="s">
        <v>3398</v>
      </c>
      <c r="K24" t="s">
        <v>2296</v>
      </c>
      <c r="L24">
        <v>1037</v>
      </c>
      <c r="M24" t="s">
        <v>2180</v>
      </c>
    </row>
    <row r="25" spans="1:13">
      <c r="A25" t="s">
        <v>2684</v>
      </c>
      <c r="B25" t="s">
        <v>20</v>
      </c>
      <c r="C25" t="s">
        <v>2265</v>
      </c>
      <c r="D25" t="s">
        <v>2180</v>
      </c>
      <c r="E25">
        <v>9.6</v>
      </c>
      <c r="F25">
        <v>0.55000000000000004</v>
      </c>
      <c r="I25" t="s">
        <v>3399</v>
      </c>
      <c r="J25" t="s">
        <v>3398</v>
      </c>
      <c r="K25" t="s">
        <v>2306</v>
      </c>
      <c r="L25">
        <v>1038</v>
      </c>
      <c r="M25" t="s">
        <v>2228</v>
      </c>
    </row>
    <row r="26" spans="1:13">
      <c r="A26" t="s">
        <v>2684</v>
      </c>
      <c r="B26" t="s">
        <v>2678</v>
      </c>
      <c r="C26" t="s">
        <v>2178</v>
      </c>
      <c r="D26" t="s">
        <v>2228</v>
      </c>
      <c r="E26">
        <v>6.35</v>
      </c>
      <c r="F26">
        <v>0.45</v>
      </c>
      <c r="I26" t="s">
        <v>3399</v>
      </c>
      <c r="J26" t="s">
        <v>3398</v>
      </c>
      <c r="K26" t="s">
        <v>2306</v>
      </c>
      <c r="L26">
        <v>1039</v>
      </c>
      <c r="M26" t="s">
        <v>2180</v>
      </c>
    </row>
    <row r="27" spans="1:13">
      <c r="A27" t="s">
        <v>2684</v>
      </c>
      <c r="B27" t="s">
        <v>2678</v>
      </c>
      <c r="C27" t="s">
        <v>2178</v>
      </c>
      <c r="D27" t="s">
        <v>2228</v>
      </c>
      <c r="E27">
        <v>7.2</v>
      </c>
      <c r="F27">
        <v>0.95</v>
      </c>
      <c r="I27" t="s">
        <v>3399</v>
      </c>
      <c r="J27" t="s">
        <v>3398</v>
      </c>
      <c r="K27" t="s">
        <v>2306</v>
      </c>
      <c r="L27">
        <v>1040</v>
      </c>
      <c r="M27" t="s">
        <v>2250</v>
      </c>
    </row>
    <row r="28" spans="1:13">
      <c r="A28" t="s">
        <v>2684</v>
      </c>
      <c r="B28" t="s">
        <v>2678</v>
      </c>
      <c r="C28" t="s">
        <v>2194</v>
      </c>
      <c r="D28" t="s">
        <v>2180</v>
      </c>
      <c r="E28">
        <v>6.65</v>
      </c>
      <c r="F28">
        <v>0.85</v>
      </c>
      <c r="I28" t="s">
        <v>3399</v>
      </c>
      <c r="J28" t="s">
        <v>3398</v>
      </c>
      <c r="K28" t="s">
        <v>2306</v>
      </c>
      <c r="L28">
        <v>1041</v>
      </c>
      <c r="M28" t="s">
        <v>2250</v>
      </c>
    </row>
    <row r="29" spans="1:13">
      <c r="A29" t="s">
        <v>2684</v>
      </c>
      <c r="B29" t="s">
        <v>2678</v>
      </c>
      <c r="C29" t="s">
        <v>2208</v>
      </c>
      <c r="G29" t="s">
        <v>3402</v>
      </c>
      <c r="I29" t="s">
        <v>3399</v>
      </c>
      <c r="J29" t="s">
        <v>3398</v>
      </c>
      <c r="K29" t="s">
        <v>2306</v>
      </c>
      <c r="L29">
        <v>1042</v>
      </c>
      <c r="M29" t="s">
        <v>2250</v>
      </c>
    </row>
    <row r="30" spans="1:13">
      <c r="A30" t="s">
        <v>2684</v>
      </c>
      <c r="B30" t="s">
        <v>2678</v>
      </c>
      <c r="C30" t="s">
        <v>2218</v>
      </c>
      <c r="G30" t="s">
        <v>3402</v>
      </c>
      <c r="I30" t="s">
        <v>3399</v>
      </c>
      <c r="J30" t="s">
        <v>3398</v>
      </c>
      <c r="K30" t="s">
        <v>2306</v>
      </c>
      <c r="L30">
        <v>1043</v>
      </c>
      <c r="M30" t="s">
        <v>2250</v>
      </c>
    </row>
    <row r="31" spans="1:13">
      <c r="A31" t="s">
        <v>2276</v>
      </c>
      <c r="B31" t="s">
        <v>3398</v>
      </c>
      <c r="C31" t="s">
        <v>2278</v>
      </c>
      <c r="D31" t="s">
        <v>2250</v>
      </c>
      <c r="E31">
        <v>0.15</v>
      </c>
      <c r="F31">
        <v>1.4</v>
      </c>
      <c r="I31" t="s">
        <v>2684</v>
      </c>
      <c r="J31" t="s">
        <v>20</v>
      </c>
      <c r="K31" t="s">
        <v>2227</v>
      </c>
      <c r="L31">
        <v>1078</v>
      </c>
      <c r="M31" t="s">
        <v>2250</v>
      </c>
    </row>
    <row r="32" spans="1:13">
      <c r="A32" t="s">
        <v>2276</v>
      </c>
      <c r="B32" t="s">
        <v>3398</v>
      </c>
      <c r="C32" t="s">
        <v>2278</v>
      </c>
      <c r="D32" t="s">
        <v>2250</v>
      </c>
      <c r="E32">
        <v>0</v>
      </c>
      <c r="F32">
        <v>3.1</v>
      </c>
      <c r="I32" t="s">
        <v>2684</v>
      </c>
      <c r="J32" t="s">
        <v>20</v>
      </c>
      <c r="K32" t="s">
        <v>2227</v>
      </c>
      <c r="L32">
        <v>1079</v>
      </c>
      <c r="M32" t="s">
        <v>2250</v>
      </c>
    </row>
    <row r="33" spans="1:13">
      <c r="A33" t="s">
        <v>2276</v>
      </c>
      <c r="B33" t="s">
        <v>3398</v>
      </c>
      <c r="C33" t="s">
        <v>2287</v>
      </c>
      <c r="D33" t="s">
        <v>2250</v>
      </c>
      <c r="E33">
        <v>0.1</v>
      </c>
      <c r="F33">
        <v>1.4</v>
      </c>
      <c r="I33" t="s">
        <v>2684</v>
      </c>
      <c r="J33" t="s">
        <v>20</v>
      </c>
      <c r="K33" t="s">
        <v>2227</v>
      </c>
      <c r="L33">
        <v>1080</v>
      </c>
      <c r="M33" t="s">
        <v>2250</v>
      </c>
    </row>
    <row r="34" spans="1:13">
      <c r="A34" t="s">
        <v>2276</v>
      </c>
      <c r="B34" t="s">
        <v>3398</v>
      </c>
      <c r="C34" t="s">
        <v>2287</v>
      </c>
      <c r="D34" t="s">
        <v>2250</v>
      </c>
      <c r="E34">
        <v>0.15</v>
      </c>
      <c r="F34">
        <v>1.6</v>
      </c>
      <c r="I34" t="s">
        <v>2684</v>
      </c>
      <c r="J34" t="s">
        <v>20</v>
      </c>
      <c r="K34" t="s">
        <v>2227</v>
      </c>
      <c r="L34">
        <v>1081</v>
      </c>
      <c r="M34" t="s">
        <v>2250</v>
      </c>
    </row>
    <row r="35" spans="1:13">
      <c r="A35" t="s">
        <v>2276</v>
      </c>
      <c r="B35" t="s">
        <v>3398</v>
      </c>
      <c r="C35" t="s">
        <v>2287</v>
      </c>
      <c r="D35" t="s">
        <v>2250</v>
      </c>
      <c r="E35">
        <v>0.15</v>
      </c>
      <c r="F35">
        <v>1.9</v>
      </c>
      <c r="I35" t="s">
        <v>2684</v>
      </c>
      <c r="J35" t="s">
        <v>20</v>
      </c>
      <c r="K35" t="s">
        <v>2227</v>
      </c>
      <c r="L35">
        <v>1082</v>
      </c>
      <c r="M35" t="s">
        <v>2250</v>
      </c>
    </row>
    <row r="36" spans="1:13">
      <c r="A36" t="s">
        <v>2276</v>
      </c>
      <c r="B36" t="s">
        <v>3398</v>
      </c>
      <c r="C36" t="s">
        <v>2296</v>
      </c>
      <c r="D36" t="s">
        <v>2180</v>
      </c>
      <c r="E36">
        <v>0.14000000000000001</v>
      </c>
      <c r="F36">
        <v>1.1000000000000001</v>
      </c>
      <c r="I36" t="s">
        <v>2684</v>
      </c>
      <c r="J36" t="s">
        <v>20</v>
      </c>
      <c r="K36" t="s">
        <v>2244</v>
      </c>
      <c r="L36">
        <v>1083</v>
      </c>
      <c r="M36" t="s">
        <v>2250</v>
      </c>
    </row>
    <row r="37" spans="1:13">
      <c r="A37" t="s">
        <v>2276</v>
      </c>
      <c r="B37" t="s">
        <v>3398</v>
      </c>
      <c r="C37" t="s">
        <v>2306</v>
      </c>
      <c r="D37" t="s">
        <v>2250</v>
      </c>
      <c r="E37">
        <v>0.23</v>
      </c>
      <c r="F37">
        <v>2.6</v>
      </c>
      <c r="I37" t="s">
        <v>2684</v>
      </c>
      <c r="J37" t="s">
        <v>20</v>
      </c>
      <c r="K37" t="s">
        <v>2244</v>
      </c>
      <c r="L37">
        <v>1084</v>
      </c>
      <c r="M37" t="s">
        <v>2250</v>
      </c>
    </row>
    <row r="38" spans="1:13">
      <c r="A38" t="s">
        <v>2276</v>
      </c>
      <c r="B38" t="s">
        <v>3398</v>
      </c>
      <c r="C38" t="s">
        <v>2306</v>
      </c>
      <c r="D38" t="s">
        <v>2250</v>
      </c>
      <c r="E38">
        <v>0.2</v>
      </c>
      <c r="F38">
        <v>3.2</v>
      </c>
      <c r="I38" t="s">
        <v>2684</v>
      </c>
      <c r="J38" t="s">
        <v>20</v>
      </c>
      <c r="K38" t="s">
        <v>2244</v>
      </c>
      <c r="L38">
        <v>1085</v>
      </c>
      <c r="M38" t="s">
        <v>2250</v>
      </c>
    </row>
    <row r="39" spans="1:13">
      <c r="A39" t="s">
        <v>2176</v>
      </c>
      <c r="B39" t="s">
        <v>20</v>
      </c>
      <c r="C39" t="s">
        <v>2227</v>
      </c>
      <c r="D39" t="s">
        <v>2250</v>
      </c>
      <c r="E39">
        <v>0.17</v>
      </c>
      <c r="F39">
        <v>1.9</v>
      </c>
      <c r="I39" t="s">
        <v>2684</v>
      </c>
      <c r="J39" t="s">
        <v>20</v>
      </c>
      <c r="K39" t="s">
        <v>2256</v>
      </c>
      <c r="L39">
        <v>1058</v>
      </c>
      <c r="M39" t="s">
        <v>2180</v>
      </c>
    </row>
    <row r="40" spans="1:13">
      <c r="A40" t="s">
        <v>2176</v>
      </c>
      <c r="B40" t="s">
        <v>20</v>
      </c>
      <c r="C40" t="s">
        <v>2227</v>
      </c>
      <c r="D40" t="s">
        <v>2228</v>
      </c>
      <c r="E40">
        <v>1.8</v>
      </c>
      <c r="F40">
        <v>8.4</v>
      </c>
      <c r="I40" t="s">
        <v>2684</v>
      </c>
      <c r="J40" t="s">
        <v>20</v>
      </c>
      <c r="K40" t="s">
        <v>2256</v>
      </c>
      <c r="L40">
        <v>1059</v>
      </c>
      <c r="M40" t="s">
        <v>2180</v>
      </c>
    </row>
    <row r="41" spans="1:13">
      <c r="A41" t="s">
        <v>2176</v>
      </c>
      <c r="B41" t="s">
        <v>20</v>
      </c>
      <c r="C41" t="s">
        <v>2227</v>
      </c>
      <c r="D41" t="s">
        <v>2250</v>
      </c>
      <c r="E41">
        <v>0.32</v>
      </c>
      <c r="F41">
        <v>5.9</v>
      </c>
      <c r="I41" t="s">
        <v>2684</v>
      </c>
      <c r="J41" t="s">
        <v>20</v>
      </c>
      <c r="K41" t="s">
        <v>2256</v>
      </c>
      <c r="L41">
        <v>1060</v>
      </c>
      <c r="M41" t="s">
        <v>2250</v>
      </c>
    </row>
    <row r="42" spans="1:13">
      <c r="A42" t="s">
        <v>2176</v>
      </c>
      <c r="B42" t="s">
        <v>20</v>
      </c>
      <c r="C42" t="s">
        <v>2227</v>
      </c>
      <c r="D42" t="s">
        <v>2250</v>
      </c>
      <c r="E42">
        <v>0.1</v>
      </c>
      <c r="F42">
        <v>1.65</v>
      </c>
      <c r="I42" t="s">
        <v>2684</v>
      </c>
      <c r="J42" t="s">
        <v>20</v>
      </c>
      <c r="K42" t="s">
        <v>2256</v>
      </c>
      <c r="L42">
        <v>1061</v>
      </c>
      <c r="M42" t="s">
        <v>2250</v>
      </c>
    </row>
    <row r="43" spans="1:13">
      <c r="A43" t="s">
        <v>2176</v>
      </c>
      <c r="B43" t="s">
        <v>20</v>
      </c>
      <c r="C43" t="s">
        <v>2244</v>
      </c>
      <c r="D43" t="s">
        <v>2228</v>
      </c>
      <c r="E43">
        <v>0.56999999999999995</v>
      </c>
      <c r="F43">
        <v>3.2</v>
      </c>
      <c r="I43" t="s">
        <v>2684</v>
      </c>
      <c r="J43" t="s">
        <v>20</v>
      </c>
      <c r="K43" t="s">
        <v>2256</v>
      </c>
      <c r="L43">
        <v>1062</v>
      </c>
      <c r="M43" t="s">
        <v>2250</v>
      </c>
    </row>
    <row r="44" spans="1:13">
      <c r="A44" t="s">
        <v>2176</v>
      </c>
      <c r="B44" t="s">
        <v>20</v>
      </c>
      <c r="C44" t="s">
        <v>2244</v>
      </c>
      <c r="D44" t="s">
        <v>2228</v>
      </c>
      <c r="E44">
        <v>0.78</v>
      </c>
      <c r="F44">
        <v>3.95</v>
      </c>
      <c r="I44" t="s">
        <v>2684</v>
      </c>
      <c r="J44" t="s">
        <v>20</v>
      </c>
      <c r="K44" t="s">
        <v>2256</v>
      </c>
      <c r="L44">
        <v>1063</v>
      </c>
      <c r="M44" t="s">
        <v>2250</v>
      </c>
    </row>
    <row r="45" spans="1:13">
      <c r="A45" t="s">
        <v>2176</v>
      </c>
      <c r="B45" t="s">
        <v>20</v>
      </c>
      <c r="C45" t="s">
        <v>2244</v>
      </c>
      <c r="D45" t="s">
        <v>2250</v>
      </c>
      <c r="E45">
        <v>0.2</v>
      </c>
      <c r="F45">
        <v>2.0499999999999998</v>
      </c>
      <c r="I45" t="s">
        <v>2684</v>
      </c>
      <c r="J45" t="s">
        <v>20</v>
      </c>
      <c r="K45" t="s">
        <v>2256</v>
      </c>
      <c r="L45">
        <v>1064</v>
      </c>
      <c r="M45" t="s">
        <v>2250</v>
      </c>
    </row>
    <row r="46" spans="1:13">
      <c r="A46" t="s">
        <v>2176</v>
      </c>
      <c r="B46" t="s">
        <v>20</v>
      </c>
      <c r="C46" t="s">
        <v>2244</v>
      </c>
      <c r="D46" t="s">
        <v>2250</v>
      </c>
      <c r="E46">
        <v>0.15</v>
      </c>
      <c r="F46">
        <v>4.7</v>
      </c>
      <c r="I46" t="s">
        <v>2684</v>
      </c>
      <c r="J46" t="s">
        <v>20</v>
      </c>
      <c r="K46" t="s">
        <v>2265</v>
      </c>
      <c r="L46">
        <v>1065</v>
      </c>
      <c r="M46" t="s">
        <v>2228</v>
      </c>
    </row>
    <row r="47" spans="1:13">
      <c r="A47" t="s">
        <v>2176</v>
      </c>
      <c r="B47" t="s">
        <v>20</v>
      </c>
      <c r="C47" t="s">
        <v>2256</v>
      </c>
      <c r="D47" t="s">
        <v>2250</v>
      </c>
      <c r="E47">
        <v>0.08</v>
      </c>
      <c r="F47">
        <v>0.3</v>
      </c>
      <c r="I47" t="s">
        <v>2684</v>
      </c>
      <c r="J47" t="s">
        <v>20</v>
      </c>
      <c r="K47" t="s">
        <v>2265</v>
      </c>
      <c r="L47">
        <v>1068</v>
      </c>
      <c r="M47" t="s">
        <v>2250</v>
      </c>
    </row>
    <row r="48" spans="1:13">
      <c r="A48" t="s">
        <v>2176</v>
      </c>
      <c r="B48" t="s">
        <v>20</v>
      </c>
      <c r="C48" t="s">
        <v>2256</v>
      </c>
      <c r="D48" t="s">
        <v>2250</v>
      </c>
      <c r="E48">
        <v>0.05</v>
      </c>
      <c r="F48">
        <v>0.45</v>
      </c>
      <c r="I48" t="s">
        <v>2684</v>
      </c>
      <c r="J48" t="s">
        <v>20</v>
      </c>
      <c r="K48" t="s">
        <v>2265</v>
      </c>
      <c r="L48">
        <v>1069</v>
      </c>
      <c r="M48" t="s">
        <v>2250</v>
      </c>
    </row>
    <row r="49" spans="1:13">
      <c r="A49" t="s">
        <v>2176</v>
      </c>
      <c r="B49" t="s">
        <v>20</v>
      </c>
      <c r="C49" t="s">
        <v>2265</v>
      </c>
      <c r="D49" t="s">
        <v>2180</v>
      </c>
      <c r="E49">
        <v>0.36</v>
      </c>
      <c r="F49">
        <v>1.6</v>
      </c>
      <c r="G49" t="s">
        <v>3403</v>
      </c>
      <c r="I49" t="s">
        <v>2684</v>
      </c>
      <c r="J49" t="s">
        <v>20</v>
      </c>
      <c r="K49" t="s">
        <v>2265</v>
      </c>
      <c r="L49">
        <v>1070</v>
      </c>
      <c r="M49" t="s">
        <v>2250</v>
      </c>
    </row>
    <row r="50" spans="1:13">
      <c r="A50" t="s">
        <v>2176</v>
      </c>
      <c r="B50" t="s">
        <v>2678</v>
      </c>
      <c r="C50" t="s">
        <v>3404</v>
      </c>
      <c r="D50" t="s">
        <v>2180</v>
      </c>
      <c r="E50">
        <v>2.2999999999999998</v>
      </c>
      <c r="F50">
        <v>4.2</v>
      </c>
      <c r="G50" t="s">
        <v>3405</v>
      </c>
      <c r="I50" t="s">
        <v>2684</v>
      </c>
      <c r="J50" t="s">
        <v>20</v>
      </c>
      <c r="K50" t="s">
        <v>2265</v>
      </c>
      <c r="L50">
        <v>1071</v>
      </c>
      <c r="M50" t="s">
        <v>2180</v>
      </c>
    </row>
    <row r="51" spans="1:13">
      <c r="A51" t="s">
        <v>2176</v>
      </c>
      <c r="B51" t="s">
        <v>2678</v>
      </c>
      <c r="C51" t="s">
        <v>3406</v>
      </c>
      <c r="G51" t="s">
        <v>3402</v>
      </c>
      <c r="I51" t="s">
        <v>2684</v>
      </c>
      <c r="J51" t="s">
        <v>20</v>
      </c>
      <c r="K51" t="s">
        <v>2265</v>
      </c>
      <c r="L51">
        <v>1072</v>
      </c>
      <c r="M51" t="s">
        <v>2250</v>
      </c>
    </row>
    <row r="52" spans="1:13">
      <c r="I52" t="s">
        <v>2684</v>
      </c>
      <c r="J52" t="s">
        <v>20</v>
      </c>
      <c r="K52" t="s">
        <v>2265</v>
      </c>
      <c r="L52">
        <v>1073</v>
      </c>
      <c r="M52" t="s">
        <v>2228</v>
      </c>
    </row>
    <row r="53" spans="1:13">
      <c r="I53" t="s">
        <v>2684</v>
      </c>
      <c r="J53" t="s">
        <v>2678</v>
      </c>
      <c r="K53" t="s">
        <v>2178</v>
      </c>
      <c r="L53">
        <v>1074</v>
      </c>
      <c r="M53" t="s">
        <v>2228</v>
      </c>
    </row>
    <row r="54" spans="1:13">
      <c r="I54" t="s">
        <v>2684</v>
      </c>
      <c r="J54" t="s">
        <v>2678</v>
      </c>
      <c r="K54" t="s">
        <v>2178</v>
      </c>
      <c r="L54">
        <v>1075</v>
      </c>
      <c r="M54" t="s">
        <v>2180</v>
      </c>
    </row>
    <row r="55" spans="1:13">
      <c r="I55" t="s">
        <v>2684</v>
      </c>
      <c r="J55" t="s">
        <v>2678</v>
      </c>
      <c r="K55" t="s">
        <v>2194</v>
      </c>
      <c r="L55">
        <v>1076</v>
      </c>
      <c r="M55" t="s">
        <v>2180</v>
      </c>
    </row>
    <row r="56" spans="1:13">
      <c r="I56" t="s">
        <v>2684</v>
      </c>
      <c r="J56" t="s">
        <v>2678</v>
      </c>
      <c r="K56" t="s">
        <v>3406</v>
      </c>
      <c r="L56">
        <v>1086</v>
      </c>
      <c r="M56" t="s">
        <v>2250</v>
      </c>
    </row>
    <row r="57" spans="1:13">
      <c r="I57" t="s">
        <v>2276</v>
      </c>
      <c r="J57" t="s">
        <v>3398</v>
      </c>
      <c r="K57" t="s">
        <v>2278</v>
      </c>
      <c r="L57">
        <v>1097</v>
      </c>
      <c r="M57" t="s">
        <v>2250</v>
      </c>
    </row>
    <row r="58" spans="1:13">
      <c r="I58" t="s">
        <v>2276</v>
      </c>
      <c r="J58" t="s">
        <v>3398</v>
      </c>
      <c r="K58" t="s">
        <v>2278</v>
      </c>
      <c r="L58">
        <v>1098</v>
      </c>
      <c r="M58" t="s">
        <v>2250</v>
      </c>
    </row>
    <row r="59" spans="1:13">
      <c r="I59" t="s">
        <v>2276</v>
      </c>
      <c r="J59" t="s">
        <v>3398</v>
      </c>
      <c r="K59" t="s">
        <v>2278</v>
      </c>
      <c r="L59">
        <v>1099</v>
      </c>
      <c r="M59" t="s">
        <v>2250</v>
      </c>
    </row>
    <row r="60" spans="1:13">
      <c r="I60" t="s">
        <v>2276</v>
      </c>
      <c r="J60" t="s">
        <v>3398</v>
      </c>
      <c r="K60" t="s">
        <v>2278</v>
      </c>
      <c r="L60">
        <v>1100</v>
      </c>
      <c r="M60" t="s">
        <v>2250</v>
      </c>
    </row>
    <row r="61" spans="1:13">
      <c r="I61" t="s">
        <v>2276</v>
      </c>
      <c r="J61" t="s">
        <v>3398</v>
      </c>
      <c r="K61" t="s">
        <v>2278</v>
      </c>
      <c r="L61">
        <v>1101</v>
      </c>
      <c r="M61" t="s">
        <v>2250</v>
      </c>
    </row>
    <row r="62" spans="1:13">
      <c r="I62" t="s">
        <v>2276</v>
      </c>
      <c r="J62" t="s">
        <v>3398</v>
      </c>
      <c r="K62" t="s">
        <v>2287</v>
      </c>
      <c r="L62">
        <v>1112</v>
      </c>
      <c r="M62" t="s">
        <v>2250</v>
      </c>
    </row>
    <row r="63" spans="1:13">
      <c r="I63" t="s">
        <v>2276</v>
      </c>
      <c r="J63" t="s">
        <v>3398</v>
      </c>
      <c r="K63" t="s">
        <v>2287</v>
      </c>
      <c r="L63">
        <v>1113</v>
      </c>
      <c r="M63" t="s">
        <v>2250</v>
      </c>
    </row>
    <row r="64" spans="1:13">
      <c r="I64" t="s">
        <v>2276</v>
      </c>
      <c r="J64" t="s">
        <v>3398</v>
      </c>
      <c r="K64" t="s">
        <v>2287</v>
      </c>
      <c r="L64">
        <v>1114</v>
      </c>
      <c r="M64" t="s">
        <v>2228</v>
      </c>
    </row>
    <row r="65" spans="9:13">
      <c r="I65" t="s">
        <v>2276</v>
      </c>
      <c r="J65" t="s">
        <v>3398</v>
      </c>
      <c r="K65" t="s">
        <v>2287</v>
      </c>
      <c r="L65">
        <v>1115</v>
      </c>
      <c r="M65" t="s">
        <v>2250</v>
      </c>
    </row>
    <row r="66" spans="9:13">
      <c r="I66" t="s">
        <v>2276</v>
      </c>
      <c r="J66" t="s">
        <v>3398</v>
      </c>
      <c r="K66" t="s">
        <v>2287</v>
      </c>
      <c r="L66">
        <v>1116</v>
      </c>
      <c r="M66" t="s">
        <v>2250</v>
      </c>
    </row>
    <row r="67" spans="9:13">
      <c r="I67" t="s">
        <v>2276</v>
      </c>
      <c r="J67" t="s">
        <v>3398</v>
      </c>
      <c r="K67" t="s">
        <v>2287</v>
      </c>
      <c r="L67">
        <v>1117</v>
      </c>
      <c r="M67" t="s">
        <v>2250</v>
      </c>
    </row>
    <row r="68" spans="9:13">
      <c r="I68" t="s">
        <v>2276</v>
      </c>
      <c r="J68" t="s">
        <v>3398</v>
      </c>
      <c r="K68" t="s">
        <v>2287</v>
      </c>
      <c r="L68">
        <v>1118</v>
      </c>
      <c r="M68" t="s">
        <v>2180</v>
      </c>
    </row>
    <row r="69" spans="9:13">
      <c r="I69" t="s">
        <v>2276</v>
      </c>
      <c r="J69" t="s">
        <v>3398</v>
      </c>
      <c r="K69" t="s">
        <v>2296</v>
      </c>
      <c r="L69">
        <v>1119</v>
      </c>
      <c r="M69" t="s">
        <v>2250</v>
      </c>
    </row>
    <row r="70" spans="9:13">
      <c r="I70" t="s">
        <v>2276</v>
      </c>
      <c r="J70" t="s">
        <v>3398</v>
      </c>
      <c r="K70" t="s">
        <v>2296</v>
      </c>
      <c r="L70">
        <v>1120</v>
      </c>
      <c r="M70" t="s">
        <v>2250</v>
      </c>
    </row>
    <row r="71" spans="9:13">
      <c r="I71" t="s">
        <v>2276</v>
      </c>
      <c r="J71" t="s">
        <v>3398</v>
      </c>
      <c r="K71" t="s">
        <v>2296</v>
      </c>
      <c r="L71">
        <v>1121</v>
      </c>
      <c r="M71" t="s">
        <v>2250</v>
      </c>
    </row>
    <row r="72" spans="9:13">
      <c r="I72" t="s">
        <v>2276</v>
      </c>
      <c r="J72" t="s">
        <v>3398</v>
      </c>
      <c r="K72" t="s">
        <v>2296</v>
      </c>
      <c r="L72">
        <v>1122</v>
      </c>
      <c r="M72" t="s">
        <v>2250</v>
      </c>
    </row>
    <row r="73" spans="9:13">
      <c r="I73" t="s">
        <v>2276</v>
      </c>
      <c r="J73" t="s">
        <v>3398</v>
      </c>
      <c r="K73" t="s">
        <v>2306</v>
      </c>
      <c r="L73">
        <v>1123</v>
      </c>
      <c r="M73" t="s">
        <v>2250</v>
      </c>
    </row>
    <row r="74" spans="9:13">
      <c r="I74" t="s">
        <v>2276</v>
      </c>
      <c r="J74" t="s">
        <v>3398</v>
      </c>
      <c r="K74" t="s">
        <v>2306</v>
      </c>
      <c r="L74">
        <v>1124</v>
      </c>
      <c r="M74" t="s">
        <v>2250</v>
      </c>
    </row>
    <row r="75" spans="9:13">
      <c r="I75" t="s">
        <v>2276</v>
      </c>
      <c r="J75" t="s">
        <v>3398</v>
      </c>
      <c r="K75" t="s">
        <v>2306</v>
      </c>
      <c r="L75">
        <v>1125</v>
      </c>
      <c r="M75" t="s">
        <v>2250</v>
      </c>
    </row>
    <row r="76" spans="9:13">
      <c r="I76" t="s">
        <v>2276</v>
      </c>
      <c r="J76" t="s">
        <v>3398</v>
      </c>
      <c r="K76" t="s">
        <v>2306</v>
      </c>
      <c r="L76">
        <v>1126</v>
      </c>
      <c r="M76" t="s">
        <v>2228</v>
      </c>
    </row>
    <row r="77" spans="9:13">
      <c r="I77" t="s">
        <v>2276</v>
      </c>
      <c r="J77" t="s">
        <v>3398</v>
      </c>
      <c r="K77" t="s">
        <v>2306</v>
      </c>
      <c r="L77">
        <v>1127</v>
      </c>
      <c r="M77" t="s">
        <v>2250</v>
      </c>
    </row>
    <row r="78" spans="9:13">
      <c r="I78" t="s">
        <v>2176</v>
      </c>
      <c r="J78" t="s">
        <v>20</v>
      </c>
      <c r="K78" t="s">
        <v>2227</v>
      </c>
      <c r="L78">
        <v>1137</v>
      </c>
      <c r="M78" t="s">
        <v>2228</v>
      </c>
    </row>
    <row r="79" spans="9:13">
      <c r="I79" t="s">
        <v>2176</v>
      </c>
      <c r="J79" t="s">
        <v>20</v>
      </c>
      <c r="K79" t="s">
        <v>2227</v>
      </c>
      <c r="L79">
        <v>1138</v>
      </c>
      <c r="M79" t="s">
        <v>2250</v>
      </c>
    </row>
    <row r="80" spans="9:13">
      <c r="I80" t="s">
        <v>2176</v>
      </c>
      <c r="J80" t="s">
        <v>20</v>
      </c>
      <c r="K80" t="s">
        <v>2227</v>
      </c>
      <c r="L80">
        <v>1139</v>
      </c>
      <c r="M80" t="s">
        <v>2180</v>
      </c>
    </row>
    <row r="81" spans="9:14">
      <c r="I81" t="s">
        <v>2176</v>
      </c>
      <c r="J81" t="s">
        <v>20</v>
      </c>
      <c r="K81" t="s">
        <v>2227</v>
      </c>
      <c r="L81">
        <v>1140</v>
      </c>
      <c r="M81" t="s">
        <v>2250</v>
      </c>
    </row>
    <row r="82" spans="9:14">
      <c r="I82" t="s">
        <v>2176</v>
      </c>
      <c r="J82" t="s">
        <v>20</v>
      </c>
      <c r="K82" t="s">
        <v>2227</v>
      </c>
      <c r="L82">
        <v>1141</v>
      </c>
      <c r="M82" t="s">
        <v>2180</v>
      </c>
    </row>
    <row r="83" spans="9:14">
      <c r="I83" t="s">
        <v>2176</v>
      </c>
      <c r="J83" t="s">
        <v>20</v>
      </c>
      <c r="K83" t="s">
        <v>2244</v>
      </c>
      <c r="L83">
        <v>1143</v>
      </c>
      <c r="M83" t="s">
        <v>2228</v>
      </c>
    </row>
    <row r="84" spans="9:14">
      <c r="I84" t="s">
        <v>2176</v>
      </c>
      <c r="J84" t="s">
        <v>20</v>
      </c>
      <c r="K84" t="s">
        <v>2244</v>
      </c>
      <c r="L84">
        <v>1144</v>
      </c>
      <c r="M84" t="s">
        <v>2228</v>
      </c>
    </row>
    <row r="85" spans="9:14">
      <c r="I85" t="s">
        <v>2176</v>
      </c>
      <c r="J85" t="s">
        <v>20</v>
      </c>
      <c r="K85" t="s">
        <v>2244</v>
      </c>
      <c r="L85">
        <v>1145</v>
      </c>
      <c r="M85" t="s">
        <v>2180</v>
      </c>
    </row>
    <row r="86" spans="9:14">
      <c r="I86" t="s">
        <v>2176</v>
      </c>
      <c r="J86" t="s">
        <v>20</v>
      </c>
      <c r="K86" t="s">
        <v>2244</v>
      </c>
      <c r="L86">
        <v>1146</v>
      </c>
      <c r="M86" t="s">
        <v>2250</v>
      </c>
    </row>
    <row r="87" spans="9:14">
      <c r="I87" t="s">
        <v>2176</v>
      </c>
      <c r="J87" t="s">
        <v>20</v>
      </c>
      <c r="K87" t="s">
        <v>2256</v>
      </c>
      <c r="L87">
        <v>1153</v>
      </c>
      <c r="M87" t="s">
        <v>2180</v>
      </c>
    </row>
    <row r="88" spans="9:14">
      <c r="I88" t="s">
        <v>2176</v>
      </c>
      <c r="J88" t="s">
        <v>20</v>
      </c>
      <c r="K88" t="s">
        <v>2256</v>
      </c>
      <c r="L88">
        <v>1154</v>
      </c>
      <c r="M88" t="s">
        <v>2250</v>
      </c>
    </row>
    <row r="89" spans="9:14">
      <c r="I89" t="s">
        <v>2176</v>
      </c>
      <c r="J89" t="s">
        <v>20</v>
      </c>
      <c r="K89" t="s">
        <v>2265</v>
      </c>
      <c r="L89">
        <v>1152</v>
      </c>
      <c r="M89" t="s">
        <v>2250</v>
      </c>
    </row>
    <row r="90" spans="9:14">
      <c r="I90" t="s">
        <v>2176</v>
      </c>
      <c r="J90" t="s">
        <v>2678</v>
      </c>
      <c r="K90" t="s">
        <v>3404</v>
      </c>
      <c r="L90">
        <v>1155</v>
      </c>
      <c r="M90" t="s">
        <v>2180</v>
      </c>
    </row>
    <row r="91" spans="9:14">
      <c r="I91" t="s">
        <v>2176</v>
      </c>
      <c r="J91" t="s">
        <v>2678</v>
      </c>
      <c r="K91" t="s">
        <v>3406</v>
      </c>
      <c r="N91" t="s">
        <v>3407</v>
      </c>
    </row>
  </sheetData>
  <mergeCells count="1">
    <mergeCell ref="I1:M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3182</v>
      </c>
      <c r="B1" t="s">
        <v>3183</v>
      </c>
      <c r="C1" t="s">
        <v>3184</v>
      </c>
      <c r="D1" t="s">
        <v>3185</v>
      </c>
      <c r="E1" t="s">
        <v>3186</v>
      </c>
      <c r="F1" t="s">
        <v>2169</v>
      </c>
      <c r="G1" t="s">
        <v>3187</v>
      </c>
      <c r="H1" t="s">
        <v>3188</v>
      </c>
      <c r="I1" t="s">
        <v>2661</v>
      </c>
      <c r="J1" t="s">
        <v>2166</v>
      </c>
    </row>
    <row r="2" spans="1:10">
      <c r="A2">
        <v>1</v>
      </c>
      <c r="B2">
        <v>-3.3978609999999998</v>
      </c>
      <c r="C2">
        <v>34.837608000000003</v>
      </c>
      <c r="D2">
        <v>1626.5</v>
      </c>
      <c r="E2" t="s">
        <v>3189</v>
      </c>
      <c r="F2">
        <v>1250</v>
      </c>
      <c r="G2" t="s">
        <v>3190</v>
      </c>
      <c r="H2" t="s">
        <v>3191</v>
      </c>
      <c r="I2" t="s">
        <v>2178</v>
      </c>
      <c r="J2" t="s">
        <v>2177</v>
      </c>
    </row>
    <row r="3" spans="1:10">
      <c r="A3">
        <v>2</v>
      </c>
      <c r="B3">
        <v>-3.397879042</v>
      </c>
      <c r="C3">
        <v>34.837536010000001</v>
      </c>
      <c r="D3">
        <v>1638.11</v>
      </c>
      <c r="E3" t="s">
        <v>3192</v>
      </c>
      <c r="F3">
        <v>855</v>
      </c>
      <c r="G3" t="s">
        <v>3190</v>
      </c>
      <c r="H3" t="s">
        <v>3191</v>
      </c>
      <c r="I3" t="s">
        <v>2178</v>
      </c>
      <c r="J3" t="s">
        <v>2183</v>
      </c>
    </row>
    <row r="4" spans="1:10">
      <c r="A4">
        <v>3</v>
      </c>
      <c r="B4">
        <v>-3.3978739999999998</v>
      </c>
      <c r="C4">
        <v>34.837578999999998</v>
      </c>
      <c r="D4">
        <v>1626.3</v>
      </c>
      <c r="E4" t="s">
        <v>3189</v>
      </c>
      <c r="F4">
        <v>1249</v>
      </c>
      <c r="G4" t="s">
        <v>3190</v>
      </c>
      <c r="H4" t="s">
        <v>3191</v>
      </c>
      <c r="I4" t="s">
        <v>2178</v>
      </c>
      <c r="J4" t="s">
        <v>2184</v>
      </c>
    </row>
    <row r="5" spans="1:10">
      <c r="A5">
        <v>4</v>
      </c>
      <c r="B5">
        <v>-3.3977780399999999</v>
      </c>
      <c r="C5">
        <v>34.83751204</v>
      </c>
      <c r="D5">
        <v>1637.87</v>
      </c>
      <c r="E5" t="s">
        <v>3193</v>
      </c>
      <c r="F5">
        <v>857</v>
      </c>
      <c r="G5" t="s">
        <v>3190</v>
      </c>
      <c r="H5" t="s">
        <v>3191</v>
      </c>
      <c r="I5" t="s">
        <v>2178</v>
      </c>
      <c r="J5" t="s">
        <v>2186</v>
      </c>
    </row>
    <row r="6" spans="1:10">
      <c r="A6">
        <v>5</v>
      </c>
      <c r="B6">
        <v>-3.3978020120000001</v>
      </c>
      <c r="C6">
        <v>34.83751204</v>
      </c>
      <c r="D6">
        <v>1635.96</v>
      </c>
      <c r="E6" t="s">
        <v>3194</v>
      </c>
      <c r="F6">
        <v>858</v>
      </c>
      <c r="G6" t="s">
        <v>3190</v>
      </c>
      <c r="H6" t="s">
        <v>3191</v>
      </c>
      <c r="I6" t="s">
        <v>2178</v>
      </c>
      <c r="J6" t="s">
        <v>2189</v>
      </c>
    </row>
    <row r="7" spans="1:10">
      <c r="A7">
        <v>6</v>
      </c>
      <c r="B7">
        <v>-3.3977389800000002</v>
      </c>
      <c r="C7">
        <v>34.837501979999999</v>
      </c>
      <c r="D7">
        <v>1635.68</v>
      </c>
      <c r="E7" t="s">
        <v>3195</v>
      </c>
      <c r="F7">
        <v>859</v>
      </c>
      <c r="G7" t="s">
        <v>3190</v>
      </c>
      <c r="H7" t="s">
        <v>3191</v>
      </c>
      <c r="I7" t="s">
        <v>2178</v>
      </c>
      <c r="J7" t="s">
        <v>2190</v>
      </c>
    </row>
    <row r="8" spans="1:10">
      <c r="A8">
        <v>7</v>
      </c>
      <c r="B8">
        <v>-3.3977630360000002</v>
      </c>
      <c r="C8">
        <v>34.837600969999997</v>
      </c>
      <c r="D8">
        <v>1636.76</v>
      </c>
      <c r="E8" t="s">
        <v>3196</v>
      </c>
      <c r="F8">
        <v>860</v>
      </c>
      <c r="G8" t="s">
        <v>3190</v>
      </c>
      <c r="H8" t="s">
        <v>3191</v>
      </c>
      <c r="I8" t="s">
        <v>2178</v>
      </c>
      <c r="J8" t="s">
        <v>2191</v>
      </c>
    </row>
    <row r="9" spans="1:10">
      <c r="A9">
        <v>8</v>
      </c>
      <c r="B9">
        <v>-3.3977320230000001</v>
      </c>
      <c r="C9">
        <v>34.837561989999998</v>
      </c>
      <c r="D9">
        <v>1636.67</v>
      </c>
      <c r="E9" t="s">
        <v>3197</v>
      </c>
      <c r="F9">
        <v>861</v>
      </c>
      <c r="G9" t="s">
        <v>3190</v>
      </c>
      <c r="H9" t="s">
        <v>3191</v>
      </c>
      <c r="I9" t="s">
        <v>2178</v>
      </c>
      <c r="J9" t="s">
        <v>2192</v>
      </c>
    </row>
    <row r="10" spans="1:10">
      <c r="A10">
        <v>9</v>
      </c>
      <c r="B10">
        <v>-3.3978290019999999</v>
      </c>
      <c r="C10">
        <v>34.837011969999999</v>
      </c>
      <c r="D10">
        <v>1638.05</v>
      </c>
      <c r="E10" t="s">
        <v>3198</v>
      </c>
      <c r="F10">
        <v>862</v>
      </c>
      <c r="G10" t="s">
        <v>3190</v>
      </c>
      <c r="H10" t="s">
        <v>3191</v>
      </c>
      <c r="I10" t="s">
        <v>2194</v>
      </c>
      <c r="J10" t="s">
        <v>2193</v>
      </c>
    </row>
    <row r="11" spans="1:10">
      <c r="A11">
        <v>10</v>
      </c>
      <c r="B11">
        <v>-3.3978119869999999</v>
      </c>
      <c r="C11">
        <v>34.836968980000002</v>
      </c>
      <c r="D11">
        <v>1638.32</v>
      </c>
      <c r="E11" t="s">
        <v>3199</v>
      </c>
      <c r="F11">
        <v>863</v>
      </c>
      <c r="G11" t="s">
        <v>3190</v>
      </c>
      <c r="H11" t="s">
        <v>3191</v>
      </c>
      <c r="I11" t="s">
        <v>2194</v>
      </c>
      <c r="J11" t="s">
        <v>2196</v>
      </c>
    </row>
    <row r="12" spans="1:10">
      <c r="A12">
        <v>11</v>
      </c>
      <c r="B12">
        <v>-3.3977929599999999</v>
      </c>
      <c r="C12">
        <v>34.837102999999999</v>
      </c>
      <c r="D12">
        <v>1638.24</v>
      </c>
      <c r="E12" t="s">
        <v>3200</v>
      </c>
      <c r="F12">
        <v>864</v>
      </c>
      <c r="G12" t="s">
        <v>3190</v>
      </c>
      <c r="H12" t="s">
        <v>3191</v>
      </c>
      <c r="I12" t="s">
        <v>2194</v>
      </c>
      <c r="J12" t="s">
        <v>2197</v>
      </c>
    </row>
    <row r="13" spans="1:10">
      <c r="A13">
        <v>12</v>
      </c>
      <c r="B13">
        <v>-3.3979050260000001</v>
      </c>
      <c r="C13">
        <v>34.837123030000001</v>
      </c>
      <c r="D13">
        <v>1638.19</v>
      </c>
      <c r="E13" t="s">
        <v>3201</v>
      </c>
      <c r="F13">
        <v>865</v>
      </c>
      <c r="G13" t="s">
        <v>3190</v>
      </c>
      <c r="H13" t="s">
        <v>3191</v>
      </c>
      <c r="I13" t="s">
        <v>2194</v>
      </c>
      <c r="J13" t="s">
        <v>2198</v>
      </c>
    </row>
    <row r="14" spans="1:10">
      <c r="A14">
        <v>13</v>
      </c>
      <c r="B14">
        <v>-3.3979040199999999</v>
      </c>
      <c r="C14">
        <v>34.837027980000002</v>
      </c>
      <c r="D14">
        <v>1638.19</v>
      </c>
      <c r="E14" t="s">
        <v>3202</v>
      </c>
      <c r="F14">
        <v>866</v>
      </c>
      <c r="G14" t="s">
        <v>3190</v>
      </c>
      <c r="H14" t="s">
        <v>3191</v>
      </c>
      <c r="I14" t="s">
        <v>2194</v>
      </c>
      <c r="J14" t="s">
        <v>2199</v>
      </c>
    </row>
    <row r="15" spans="1:10">
      <c r="A15">
        <v>14</v>
      </c>
      <c r="B15">
        <v>-3.397854986</v>
      </c>
      <c r="C15">
        <v>34.836874010000002</v>
      </c>
      <c r="D15">
        <v>1638.2</v>
      </c>
      <c r="E15" t="s">
        <v>3203</v>
      </c>
      <c r="F15">
        <v>867</v>
      </c>
      <c r="G15" t="s">
        <v>3190</v>
      </c>
      <c r="H15" t="s">
        <v>3191</v>
      </c>
      <c r="I15" t="s">
        <v>2194</v>
      </c>
      <c r="J15" t="s">
        <v>2201</v>
      </c>
    </row>
    <row r="16" spans="1:10">
      <c r="A16">
        <v>15</v>
      </c>
      <c r="B16">
        <v>-3.3978060349999999</v>
      </c>
      <c r="C16">
        <v>34.837023960000003</v>
      </c>
      <c r="D16">
        <v>1638.44</v>
      </c>
      <c r="E16" t="s">
        <v>3204</v>
      </c>
      <c r="F16">
        <v>868</v>
      </c>
      <c r="G16" t="s">
        <v>3190</v>
      </c>
      <c r="H16" t="s">
        <v>3191</v>
      </c>
      <c r="I16" t="s">
        <v>2194</v>
      </c>
      <c r="J16" t="s">
        <v>2202</v>
      </c>
    </row>
    <row r="17" spans="1:10">
      <c r="A17">
        <v>16</v>
      </c>
      <c r="B17">
        <v>-3.3977669760000002</v>
      </c>
      <c r="C17">
        <v>34.837181039999997</v>
      </c>
      <c r="D17">
        <v>1638.45</v>
      </c>
      <c r="E17" t="s">
        <v>3205</v>
      </c>
      <c r="F17">
        <v>869</v>
      </c>
      <c r="G17" t="s">
        <v>3190</v>
      </c>
      <c r="H17" t="s">
        <v>3191</v>
      </c>
      <c r="I17" t="s">
        <v>2194</v>
      </c>
      <c r="J17" t="s">
        <v>2205</v>
      </c>
    </row>
    <row r="18" spans="1:10">
      <c r="A18">
        <v>17</v>
      </c>
      <c r="B18">
        <v>-3.3854090330000002</v>
      </c>
      <c r="C18">
        <v>34.818901029999999</v>
      </c>
      <c r="D18">
        <v>1589.9</v>
      </c>
      <c r="E18" t="s">
        <v>3206</v>
      </c>
      <c r="F18">
        <v>870</v>
      </c>
      <c r="G18" t="s">
        <v>3190</v>
      </c>
      <c r="H18" t="s">
        <v>3191</v>
      </c>
      <c r="I18" t="s">
        <v>2208</v>
      </c>
      <c r="J18" t="s">
        <v>2207</v>
      </c>
    </row>
    <row r="19" spans="1:10">
      <c r="A19">
        <v>18</v>
      </c>
      <c r="B19">
        <v>-3.385375002</v>
      </c>
      <c r="C19">
        <v>34.818939999999998</v>
      </c>
      <c r="D19">
        <v>1611.98</v>
      </c>
      <c r="E19" t="s">
        <v>3207</v>
      </c>
      <c r="F19">
        <v>871</v>
      </c>
      <c r="G19" t="s">
        <v>3190</v>
      </c>
      <c r="H19" t="s">
        <v>3191</v>
      </c>
      <c r="I19" t="s">
        <v>2208</v>
      </c>
      <c r="J19" t="s">
        <v>2210</v>
      </c>
    </row>
    <row r="20" spans="1:10">
      <c r="A20">
        <v>19</v>
      </c>
      <c r="B20">
        <v>-3.3853589930000001</v>
      </c>
      <c r="C20">
        <v>34.818991969999999</v>
      </c>
      <c r="D20">
        <v>1611.72</v>
      </c>
      <c r="E20" t="s">
        <v>3208</v>
      </c>
      <c r="F20">
        <v>872</v>
      </c>
      <c r="G20" t="s">
        <v>3190</v>
      </c>
      <c r="H20" t="s">
        <v>3191</v>
      </c>
      <c r="I20" t="s">
        <v>2208</v>
      </c>
      <c r="J20" t="s">
        <v>2211</v>
      </c>
    </row>
    <row r="21" spans="1:10">
      <c r="A21">
        <v>20</v>
      </c>
      <c r="B21">
        <v>-3.3853969629999998</v>
      </c>
      <c r="C21">
        <v>34.818977969999999</v>
      </c>
      <c r="D21">
        <v>1610.33</v>
      </c>
      <c r="E21" t="s">
        <v>3209</v>
      </c>
      <c r="F21">
        <v>873</v>
      </c>
      <c r="G21" t="s">
        <v>3190</v>
      </c>
      <c r="H21" t="s">
        <v>3191</v>
      </c>
      <c r="I21" t="s">
        <v>2208</v>
      </c>
      <c r="J21" t="s">
        <v>2212</v>
      </c>
    </row>
    <row r="22" spans="1:10">
      <c r="A22">
        <v>21</v>
      </c>
      <c r="B22">
        <v>-3.3854019919999998</v>
      </c>
      <c r="C22">
        <v>34.81894604</v>
      </c>
      <c r="D22">
        <v>1610.22</v>
      </c>
      <c r="E22" t="s">
        <v>3210</v>
      </c>
      <c r="F22">
        <v>874</v>
      </c>
      <c r="G22" t="s">
        <v>3190</v>
      </c>
      <c r="H22" t="s">
        <v>3191</v>
      </c>
      <c r="I22" t="s">
        <v>2208</v>
      </c>
      <c r="J22" t="s">
        <v>2213</v>
      </c>
    </row>
    <row r="23" spans="1:10">
      <c r="A23">
        <v>22</v>
      </c>
      <c r="B23">
        <v>-3.3854470029999999</v>
      </c>
      <c r="C23">
        <v>34.818946959999998</v>
      </c>
      <c r="D23">
        <v>1609.96</v>
      </c>
      <c r="E23" t="s">
        <v>3211</v>
      </c>
      <c r="F23">
        <v>876</v>
      </c>
      <c r="G23" t="s">
        <v>3190</v>
      </c>
      <c r="H23" t="s">
        <v>3191</v>
      </c>
      <c r="I23" t="s">
        <v>2208</v>
      </c>
      <c r="J23" t="s">
        <v>2214</v>
      </c>
    </row>
    <row r="24" spans="1:10">
      <c r="A24">
        <v>23</v>
      </c>
      <c r="B24">
        <v>-3.3854200130000001</v>
      </c>
      <c r="C24">
        <v>34.818856019999998</v>
      </c>
      <c r="D24">
        <v>1609.88</v>
      </c>
      <c r="E24" t="s">
        <v>3212</v>
      </c>
      <c r="F24">
        <v>875</v>
      </c>
      <c r="G24" t="s">
        <v>3190</v>
      </c>
      <c r="H24" t="s">
        <v>3191</v>
      </c>
      <c r="I24" t="s">
        <v>2208</v>
      </c>
      <c r="J24" t="s">
        <v>2215</v>
      </c>
    </row>
    <row r="25" spans="1:10">
      <c r="A25">
        <v>24</v>
      </c>
      <c r="B25">
        <v>-3.3853829649999998</v>
      </c>
      <c r="C25">
        <v>34.818877980000003</v>
      </c>
      <c r="D25">
        <v>1609.79</v>
      </c>
      <c r="E25" t="s">
        <v>3213</v>
      </c>
      <c r="F25">
        <v>877</v>
      </c>
      <c r="G25" t="s">
        <v>3190</v>
      </c>
      <c r="H25" t="s">
        <v>3191</v>
      </c>
      <c r="I25" t="s">
        <v>2208</v>
      </c>
      <c r="J25" t="s">
        <v>2216</v>
      </c>
    </row>
    <row r="26" spans="1:10">
      <c r="A26">
        <v>25</v>
      </c>
      <c r="B26">
        <v>-3.3849129919999998</v>
      </c>
      <c r="C26">
        <v>34.818899020000003</v>
      </c>
      <c r="D26">
        <v>1611.41</v>
      </c>
      <c r="E26" t="s">
        <v>3214</v>
      </c>
      <c r="F26">
        <v>878</v>
      </c>
      <c r="G26" t="s">
        <v>3190</v>
      </c>
      <c r="H26" t="s">
        <v>3191</v>
      </c>
      <c r="I26" t="s">
        <v>2218</v>
      </c>
      <c r="J26" t="s">
        <v>2217</v>
      </c>
    </row>
    <row r="27" spans="1:10">
      <c r="A27">
        <v>26</v>
      </c>
      <c r="B27">
        <v>-3.3849689999999999</v>
      </c>
      <c r="C27">
        <v>34.818908</v>
      </c>
      <c r="D27">
        <v>1612.4</v>
      </c>
      <c r="E27" t="s">
        <v>3189</v>
      </c>
      <c r="F27">
        <v>1245</v>
      </c>
      <c r="G27" t="s">
        <v>3190</v>
      </c>
      <c r="H27" t="s">
        <v>3191</v>
      </c>
      <c r="I27" t="s">
        <v>2218</v>
      </c>
      <c r="J27" t="s">
        <v>2219</v>
      </c>
    </row>
    <row r="28" spans="1:10">
      <c r="A28">
        <v>27</v>
      </c>
      <c r="B28">
        <v>-3.3849350359999999</v>
      </c>
      <c r="C28">
        <v>34.818943019999999</v>
      </c>
      <c r="D28">
        <v>1612.2</v>
      </c>
      <c r="E28" t="s">
        <v>3215</v>
      </c>
      <c r="F28">
        <v>879</v>
      </c>
      <c r="G28" t="s">
        <v>3190</v>
      </c>
      <c r="H28" t="s">
        <v>3191</v>
      </c>
      <c r="I28" t="s">
        <v>2218</v>
      </c>
      <c r="J28" t="s">
        <v>2220</v>
      </c>
    </row>
    <row r="29" spans="1:10">
      <c r="A29">
        <v>28</v>
      </c>
      <c r="B29">
        <v>-3.3850070369999998</v>
      </c>
      <c r="C29">
        <v>34.818888960000002</v>
      </c>
      <c r="D29">
        <v>1611.07</v>
      </c>
      <c r="E29" t="s">
        <v>3216</v>
      </c>
      <c r="F29">
        <v>881</v>
      </c>
      <c r="G29" t="s">
        <v>3190</v>
      </c>
      <c r="H29" t="s">
        <v>3191</v>
      </c>
      <c r="I29" t="s">
        <v>2218</v>
      </c>
      <c r="J29" t="s">
        <v>2221</v>
      </c>
    </row>
    <row r="30" spans="1:10">
      <c r="A30">
        <v>29</v>
      </c>
      <c r="B30">
        <v>-3.3849480280000002</v>
      </c>
      <c r="C30">
        <v>34.818854010000003</v>
      </c>
      <c r="D30">
        <v>1612.5</v>
      </c>
      <c r="E30" t="s">
        <v>3217</v>
      </c>
      <c r="F30">
        <v>882</v>
      </c>
      <c r="G30" t="s">
        <v>3190</v>
      </c>
      <c r="H30" t="s">
        <v>3191</v>
      </c>
      <c r="I30" t="s">
        <v>2218</v>
      </c>
      <c r="J30" t="s">
        <v>2222</v>
      </c>
    </row>
    <row r="31" spans="1:10">
      <c r="A31">
        <v>30</v>
      </c>
      <c r="B31">
        <v>-3.38496496</v>
      </c>
      <c r="C31">
        <v>34.818790970000002</v>
      </c>
      <c r="D31">
        <v>1611.46</v>
      </c>
      <c r="E31" t="s">
        <v>3218</v>
      </c>
      <c r="F31">
        <v>883</v>
      </c>
      <c r="G31" t="s">
        <v>3190</v>
      </c>
      <c r="H31" t="s">
        <v>3191</v>
      </c>
      <c r="I31" t="s">
        <v>2218</v>
      </c>
      <c r="J31" t="s">
        <v>2223</v>
      </c>
    </row>
    <row r="32" spans="1:10">
      <c r="A32">
        <v>31</v>
      </c>
      <c r="B32">
        <v>-3.3848409909999999</v>
      </c>
      <c r="C32">
        <v>34.818838999999997</v>
      </c>
      <c r="D32">
        <v>1611.01</v>
      </c>
      <c r="E32" t="s">
        <v>3219</v>
      </c>
      <c r="F32">
        <v>884</v>
      </c>
      <c r="G32" t="s">
        <v>3190</v>
      </c>
      <c r="H32" t="s">
        <v>3191</v>
      </c>
      <c r="I32" t="s">
        <v>2218</v>
      </c>
      <c r="J32" t="s">
        <v>2224</v>
      </c>
    </row>
    <row r="33" spans="1:10">
      <c r="A33">
        <v>32</v>
      </c>
      <c r="B33">
        <v>-3.3849010060000002</v>
      </c>
      <c r="C33">
        <v>34.818979990000003</v>
      </c>
      <c r="D33">
        <v>1611.09</v>
      </c>
      <c r="E33" t="s">
        <v>3220</v>
      </c>
      <c r="F33">
        <v>885</v>
      </c>
      <c r="G33" t="s">
        <v>3190</v>
      </c>
      <c r="H33" t="s">
        <v>3191</v>
      </c>
      <c r="I33" t="s">
        <v>2218</v>
      </c>
      <c r="J33" t="s">
        <v>2225</v>
      </c>
    </row>
    <row r="34" spans="1:10">
      <c r="A34">
        <v>33</v>
      </c>
      <c r="B34">
        <v>-3.4092039989999998</v>
      </c>
      <c r="C34">
        <v>34.852751009999999</v>
      </c>
      <c r="D34">
        <v>1661.99</v>
      </c>
      <c r="E34" t="s">
        <v>3221</v>
      </c>
      <c r="F34">
        <v>813</v>
      </c>
      <c r="G34" t="s">
        <v>3190</v>
      </c>
      <c r="H34" t="s">
        <v>3222</v>
      </c>
      <c r="I34" t="s">
        <v>2227</v>
      </c>
      <c r="J34" t="s">
        <v>2226</v>
      </c>
    </row>
    <row r="35" spans="1:10">
      <c r="A35">
        <v>34</v>
      </c>
      <c r="B35">
        <v>-3.4092350119999999</v>
      </c>
      <c r="C35">
        <v>34.852782019999999</v>
      </c>
      <c r="D35">
        <v>1662.86</v>
      </c>
      <c r="E35" t="s">
        <v>3223</v>
      </c>
      <c r="F35">
        <v>822</v>
      </c>
      <c r="G35" t="s">
        <v>3190</v>
      </c>
      <c r="H35" t="s">
        <v>3222</v>
      </c>
      <c r="I35" t="s">
        <v>2227</v>
      </c>
      <c r="J35" t="s">
        <v>2229</v>
      </c>
    </row>
    <row r="36" spans="1:10">
      <c r="A36">
        <v>35</v>
      </c>
      <c r="B36">
        <v>-3.409177009</v>
      </c>
      <c r="C36">
        <v>34.852818990000003</v>
      </c>
      <c r="D36">
        <v>1662.85</v>
      </c>
      <c r="E36" t="s">
        <v>3224</v>
      </c>
      <c r="F36">
        <v>823</v>
      </c>
      <c r="G36" t="s">
        <v>3190</v>
      </c>
      <c r="H36" t="s">
        <v>3222</v>
      </c>
      <c r="I36" t="s">
        <v>2227</v>
      </c>
      <c r="J36" t="s">
        <v>2232</v>
      </c>
    </row>
    <row r="37" spans="1:10">
      <c r="A37">
        <v>36</v>
      </c>
      <c r="B37">
        <v>-3.40917198</v>
      </c>
      <c r="C37">
        <v>34.852960979999999</v>
      </c>
      <c r="D37">
        <v>1663.9</v>
      </c>
      <c r="E37" t="s">
        <v>3225</v>
      </c>
      <c r="F37">
        <v>824</v>
      </c>
      <c r="G37" t="s">
        <v>3190</v>
      </c>
      <c r="H37" t="s">
        <v>3222</v>
      </c>
      <c r="I37" t="s">
        <v>2227</v>
      </c>
      <c r="J37" t="s">
        <v>2233</v>
      </c>
    </row>
    <row r="38" spans="1:10">
      <c r="A38">
        <v>37</v>
      </c>
      <c r="B38">
        <v>-3.4090709779999999</v>
      </c>
      <c r="C38">
        <v>34.852712029999999</v>
      </c>
      <c r="D38">
        <v>1665.85</v>
      </c>
      <c r="E38" t="s">
        <v>3226</v>
      </c>
      <c r="F38">
        <v>825</v>
      </c>
      <c r="G38" t="s">
        <v>3190</v>
      </c>
      <c r="H38" t="s">
        <v>3222</v>
      </c>
      <c r="I38" t="s">
        <v>2227</v>
      </c>
      <c r="J38" t="s">
        <v>2235</v>
      </c>
    </row>
    <row r="39" spans="1:10">
      <c r="A39">
        <v>38</v>
      </c>
      <c r="B39">
        <v>-3.409280023</v>
      </c>
      <c r="C39">
        <v>34.852612960000002</v>
      </c>
      <c r="D39">
        <v>1664.07</v>
      </c>
      <c r="E39" t="s">
        <v>3227</v>
      </c>
      <c r="F39">
        <v>826</v>
      </c>
      <c r="G39" t="s">
        <v>3190</v>
      </c>
      <c r="H39" t="s">
        <v>3222</v>
      </c>
      <c r="I39" t="s">
        <v>2227</v>
      </c>
      <c r="J39" t="s">
        <v>2237</v>
      </c>
    </row>
    <row r="40" spans="1:10">
      <c r="A40">
        <v>39</v>
      </c>
      <c r="B40">
        <v>-3.4093859700000002</v>
      </c>
      <c r="C40">
        <v>34.852855030000001</v>
      </c>
      <c r="D40">
        <v>1665.7</v>
      </c>
      <c r="E40" t="s">
        <v>3228</v>
      </c>
      <c r="F40">
        <v>827</v>
      </c>
      <c r="G40" t="s">
        <v>3190</v>
      </c>
      <c r="H40" t="s">
        <v>3222</v>
      </c>
      <c r="I40" t="s">
        <v>2227</v>
      </c>
      <c r="J40" t="s">
        <v>2239</v>
      </c>
    </row>
    <row r="41" spans="1:10">
      <c r="A41">
        <v>40</v>
      </c>
      <c r="B41">
        <v>-3.4091539590000002</v>
      </c>
      <c r="C41">
        <v>34.852755029999997</v>
      </c>
      <c r="D41">
        <v>1665.99</v>
      </c>
      <c r="E41" t="s">
        <v>3229</v>
      </c>
      <c r="F41">
        <v>828</v>
      </c>
      <c r="G41" t="s">
        <v>3190</v>
      </c>
      <c r="H41" t="s">
        <v>3222</v>
      </c>
      <c r="I41" t="s">
        <v>2227</v>
      </c>
      <c r="J41" t="s">
        <v>2241</v>
      </c>
    </row>
    <row r="42" spans="1:10">
      <c r="A42">
        <v>41</v>
      </c>
      <c r="B42">
        <v>-3.4083420040000001</v>
      </c>
      <c r="C42">
        <v>34.850283040000001</v>
      </c>
      <c r="D42">
        <v>1626.73</v>
      </c>
      <c r="E42" t="s">
        <v>3230</v>
      </c>
      <c r="F42">
        <v>830</v>
      </c>
      <c r="G42" t="s">
        <v>3190</v>
      </c>
      <c r="H42" t="s">
        <v>3222</v>
      </c>
      <c r="I42" t="s">
        <v>2244</v>
      </c>
      <c r="J42" t="s">
        <v>2243</v>
      </c>
    </row>
    <row r="43" spans="1:10">
      <c r="A43">
        <v>42</v>
      </c>
      <c r="B43">
        <v>-3.4084079690000002</v>
      </c>
      <c r="C43">
        <v>34.850295029999998</v>
      </c>
      <c r="D43">
        <v>1661.14</v>
      </c>
      <c r="E43" t="s">
        <v>3231</v>
      </c>
      <c r="F43">
        <v>831</v>
      </c>
      <c r="G43" t="s">
        <v>3190</v>
      </c>
      <c r="H43" t="s">
        <v>3222</v>
      </c>
      <c r="I43" t="s">
        <v>2244</v>
      </c>
      <c r="J43" t="s">
        <v>2245</v>
      </c>
    </row>
    <row r="44" spans="1:10">
      <c r="A44">
        <v>43</v>
      </c>
      <c r="B44">
        <v>-3.4082369789999998</v>
      </c>
      <c r="C44">
        <v>34.850189999999998</v>
      </c>
      <c r="D44">
        <v>1659.49</v>
      </c>
      <c r="E44" t="s">
        <v>3232</v>
      </c>
      <c r="F44">
        <v>832</v>
      </c>
      <c r="G44" t="s">
        <v>3190</v>
      </c>
      <c r="H44" t="s">
        <v>3222</v>
      </c>
      <c r="I44" t="s">
        <v>2244</v>
      </c>
      <c r="J44" t="s">
        <v>2247</v>
      </c>
    </row>
    <row r="45" spans="1:10">
      <c r="A45">
        <v>44</v>
      </c>
      <c r="B45">
        <v>-3.4081529920000002</v>
      </c>
      <c r="C45">
        <v>34.850168959999998</v>
      </c>
      <c r="D45">
        <v>1667.31</v>
      </c>
      <c r="E45" t="s">
        <v>3233</v>
      </c>
      <c r="F45">
        <v>1142</v>
      </c>
      <c r="G45" t="s">
        <v>3190</v>
      </c>
      <c r="H45" t="s">
        <v>3222</v>
      </c>
      <c r="I45" t="s">
        <v>2244</v>
      </c>
      <c r="J45" t="s">
        <v>2248</v>
      </c>
    </row>
    <row r="46" spans="1:10">
      <c r="A46">
        <v>45</v>
      </c>
      <c r="B46">
        <v>-3.4081789759999999</v>
      </c>
      <c r="C46">
        <v>34.850516980000002</v>
      </c>
      <c r="D46">
        <v>1669.01</v>
      </c>
      <c r="E46" t="s">
        <v>3234</v>
      </c>
      <c r="F46">
        <v>1147</v>
      </c>
      <c r="G46" t="s">
        <v>3190</v>
      </c>
      <c r="H46" t="s">
        <v>3222</v>
      </c>
      <c r="I46" t="s">
        <v>2244</v>
      </c>
      <c r="J46" t="s">
        <v>2249</v>
      </c>
    </row>
    <row r="47" spans="1:10">
      <c r="A47">
        <v>46</v>
      </c>
      <c r="B47">
        <v>-3.4084730130000001</v>
      </c>
      <c r="C47">
        <v>34.850401980000001</v>
      </c>
      <c r="D47">
        <v>1654.19</v>
      </c>
      <c r="E47" t="s">
        <v>3235</v>
      </c>
      <c r="F47">
        <v>835</v>
      </c>
      <c r="G47" t="s">
        <v>3190</v>
      </c>
      <c r="H47" t="s">
        <v>3222</v>
      </c>
      <c r="I47" t="s">
        <v>2244</v>
      </c>
      <c r="J47" t="s">
        <v>2251</v>
      </c>
    </row>
    <row r="48" spans="1:10">
      <c r="A48">
        <v>47</v>
      </c>
      <c r="B48">
        <v>-3.4084819820000001</v>
      </c>
      <c r="C48">
        <v>34.850024040000001</v>
      </c>
      <c r="D48">
        <v>1654.51</v>
      </c>
      <c r="E48" t="s">
        <v>3236</v>
      </c>
      <c r="F48">
        <v>836</v>
      </c>
      <c r="G48" t="s">
        <v>3190</v>
      </c>
      <c r="H48" t="s">
        <v>3222</v>
      </c>
      <c r="I48" t="s">
        <v>2244</v>
      </c>
      <c r="J48" t="s">
        <v>2252</v>
      </c>
    </row>
    <row r="49" spans="1:10">
      <c r="A49">
        <v>48</v>
      </c>
      <c r="B49">
        <v>-3.4081990090000001</v>
      </c>
      <c r="C49">
        <v>34.850254960000001</v>
      </c>
      <c r="D49">
        <v>1655.71</v>
      </c>
      <c r="E49" t="s">
        <v>3237</v>
      </c>
      <c r="F49">
        <v>837</v>
      </c>
      <c r="G49" t="s">
        <v>3190</v>
      </c>
      <c r="H49" t="s">
        <v>3222</v>
      </c>
      <c r="I49" t="s">
        <v>2244</v>
      </c>
      <c r="J49" t="s">
        <v>2254</v>
      </c>
    </row>
    <row r="50" spans="1:10">
      <c r="A50">
        <v>49</v>
      </c>
      <c r="B50">
        <v>-3.406225992</v>
      </c>
      <c r="C50">
        <v>34.85055998</v>
      </c>
      <c r="D50">
        <v>1649.84</v>
      </c>
      <c r="E50" t="s">
        <v>3238</v>
      </c>
      <c r="F50">
        <v>838</v>
      </c>
      <c r="G50" t="s">
        <v>3190</v>
      </c>
      <c r="H50" t="s">
        <v>3222</v>
      </c>
      <c r="I50" t="s">
        <v>2256</v>
      </c>
      <c r="J50" t="s">
        <v>2255</v>
      </c>
    </row>
    <row r="51" spans="1:10">
      <c r="A51">
        <v>50</v>
      </c>
      <c r="B51">
        <v>-3.4062630399999998</v>
      </c>
      <c r="C51">
        <v>34.850566010000001</v>
      </c>
      <c r="D51">
        <v>1650.69</v>
      </c>
      <c r="E51" t="s">
        <v>3239</v>
      </c>
      <c r="F51">
        <v>839</v>
      </c>
      <c r="G51" t="s">
        <v>3190</v>
      </c>
      <c r="H51" t="s">
        <v>3222</v>
      </c>
      <c r="I51" t="s">
        <v>2256</v>
      </c>
      <c r="J51" t="s">
        <v>2257</v>
      </c>
    </row>
    <row r="52" spans="1:10">
      <c r="A52">
        <v>51</v>
      </c>
      <c r="B52">
        <v>-3.4063920379999999</v>
      </c>
      <c r="C52">
        <v>34.850696020000001</v>
      </c>
      <c r="D52">
        <v>1652.46</v>
      </c>
      <c r="E52" t="s">
        <v>3240</v>
      </c>
      <c r="F52">
        <v>840</v>
      </c>
      <c r="G52" t="s">
        <v>3190</v>
      </c>
      <c r="H52" t="s">
        <v>3222</v>
      </c>
      <c r="I52" t="s">
        <v>2256</v>
      </c>
      <c r="J52" t="s">
        <v>2258</v>
      </c>
    </row>
    <row r="53" spans="1:10">
      <c r="A53">
        <v>52</v>
      </c>
      <c r="B53">
        <v>-3.4061569999999999</v>
      </c>
      <c r="C53">
        <v>34.850738999999997</v>
      </c>
      <c r="D53">
        <v>1657.3</v>
      </c>
      <c r="E53" t="s">
        <v>3189</v>
      </c>
      <c r="F53">
        <v>1253</v>
      </c>
      <c r="G53" t="s">
        <v>3190</v>
      </c>
      <c r="H53" t="s">
        <v>3222</v>
      </c>
      <c r="I53" t="s">
        <v>2256</v>
      </c>
      <c r="J53" t="s">
        <v>2259</v>
      </c>
    </row>
    <row r="54" spans="1:10">
      <c r="A54">
        <v>53</v>
      </c>
      <c r="B54">
        <v>-3.4061140000000001</v>
      </c>
      <c r="C54">
        <v>34.850596000000003</v>
      </c>
      <c r="D54">
        <v>1658.1</v>
      </c>
      <c r="E54" t="s">
        <v>3189</v>
      </c>
      <c r="F54">
        <v>1252</v>
      </c>
      <c r="G54" t="s">
        <v>3190</v>
      </c>
      <c r="H54" t="s">
        <v>3222</v>
      </c>
      <c r="I54" t="s">
        <v>2256</v>
      </c>
      <c r="J54" t="s">
        <v>2260</v>
      </c>
    </row>
    <row r="55" spans="1:10">
      <c r="A55">
        <v>54</v>
      </c>
      <c r="B55">
        <v>-3.406058019</v>
      </c>
      <c r="C55">
        <v>34.850466019999999</v>
      </c>
      <c r="D55">
        <v>1649.22</v>
      </c>
      <c r="E55" t="s">
        <v>3241</v>
      </c>
      <c r="F55">
        <v>843</v>
      </c>
      <c r="G55" t="s">
        <v>3190</v>
      </c>
      <c r="H55" t="s">
        <v>3222</v>
      </c>
      <c r="I55" t="s">
        <v>2256</v>
      </c>
      <c r="J55" t="s">
        <v>2261</v>
      </c>
    </row>
    <row r="56" spans="1:10">
      <c r="A56">
        <v>55</v>
      </c>
      <c r="B56">
        <v>-3.4061389879999999</v>
      </c>
      <c r="C56">
        <v>34.850574979999998</v>
      </c>
      <c r="D56">
        <v>1650.63</v>
      </c>
      <c r="E56" t="s">
        <v>3242</v>
      </c>
      <c r="F56">
        <v>844</v>
      </c>
      <c r="G56" t="s">
        <v>3190</v>
      </c>
      <c r="H56" t="s">
        <v>3222</v>
      </c>
      <c r="I56" t="s">
        <v>2256</v>
      </c>
      <c r="J56" t="s">
        <v>2262</v>
      </c>
    </row>
    <row r="57" spans="1:10">
      <c r="A57">
        <v>56</v>
      </c>
      <c r="B57">
        <v>-3.4062900300000001</v>
      </c>
      <c r="C57">
        <v>34.850441959999998</v>
      </c>
      <c r="D57">
        <v>1651.54</v>
      </c>
      <c r="E57" t="s">
        <v>3243</v>
      </c>
      <c r="F57">
        <v>845</v>
      </c>
      <c r="G57" t="s">
        <v>3190</v>
      </c>
      <c r="H57" t="s">
        <v>3222</v>
      </c>
      <c r="I57" t="s">
        <v>2256</v>
      </c>
      <c r="J57" t="s">
        <v>2263</v>
      </c>
    </row>
    <row r="58" spans="1:10">
      <c r="A58">
        <v>57</v>
      </c>
      <c r="B58">
        <v>-3.4064239729999999</v>
      </c>
      <c r="C58">
        <v>34.851213010000002</v>
      </c>
      <c r="D58">
        <v>1655.81</v>
      </c>
      <c r="E58" t="s">
        <v>3244</v>
      </c>
      <c r="F58">
        <v>1150</v>
      </c>
      <c r="G58" t="s">
        <v>3190</v>
      </c>
      <c r="H58" t="s">
        <v>3222</v>
      </c>
      <c r="I58" t="s">
        <v>2265</v>
      </c>
      <c r="J58" t="s">
        <v>2264</v>
      </c>
    </row>
    <row r="59" spans="1:10">
      <c r="A59">
        <v>58</v>
      </c>
      <c r="B59">
        <v>-3.4065020079999999</v>
      </c>
      <c r="C59">
        <v>34.851056020000001</v>
      </c>
      <c r="D59">
        <v>1659.01</v>
      </c>
      <c r="E59" t="s">
        <v>3245</v>
      </c>
      <c r="F59">
        <v>1148</v>
      </c>
      <c r="G59" t="s">
        <v>3190</v>
      </c>
      <c r="H59" t="s">
        <v>3222</v>
      </c>
      <c r="I59" t="s">
        <v>2265</v>
      </c>
      <c r="J59" t="s">
        <v>2267</v>
      </c>
    </row>
    <row r="60" spans="1:10">
      <c r="A60">
        <v>59</v>
      </c>
      <c r="B60">
        <v>-3.4062359670000002</v>
      </c>
      <c r="C60">
        <v>34.851107990000003</v>
      </c>
      <c r="D60">
        <v>1653.58</v>
      </c>
      <c r="E60" t="s">
        <v>3246</v>
      </c>
      <c r="F60">
        <v>848</v>
      </c>
      <c r="G60" t="s">
        <v>3190</v>
      </c>
      <c r="H60" t="s">
        <v>3222</v>
      </c>
      <c r="I60" t="s">
        <v>2265</v>
      </c>
      <c r="J60" t="s">
        <v>2268</v>
      </c>
    </row>
    <row r="61" spans="1:10">
      <c r="A61">
        <v>60</v>
      </c>
      <c r="B61">
        <v>-3.406281983</v>
      </c>
      <c r="C61">
        <v>34.85137898</v>
      </c>
      <c r="D61">
        <v>1656.04</v>
      </c>
      <c r="E61" t="s">
        <v>3247</v>
      </c>
      <c r="F61">
        <v>849</v>
      </c>
      <c r="G61" t="s">
        <v>3190</v>
      </c>
      <c r="H61" t="s">
        <v>3222</v>
      </c>
      <c r="I61" t="s">
        <v>2265</v>
      </c>
      <c r="J61" t="s">
        <v>2269</v>
      </c>
    </row>
    <row r="62" spans="1:10">
      <c r="A62">
        <v>61</v>
      </c>
      <c r="B62">
        <v>-3.406569986</v>
      </c>
      <c r="C62">
        <v>34.851323989999997</v>
      </c>
      <c r="D62">
        <v>1658.2</v>
      </c>
      <c r="E62" t="s">
        <v>3248</v>
      </c>
      <c r="F62">
        <v>1149</v>
      </c>
      <c r="G62" t="s">
        <v>3190</v>
      </c>
      <c r="H62" t="s">
        <v>3222</v>
      </c>
      <c r="I62" t="s">
        <v>2265</v>
      </c>
      <c r="J62" t="s">
        <v>2271</v>
      </c>
    </row>
    <row r="63" spans="1:10">
      <c r="A63">
        <v>62</v>
      </c>
      <c r="B63">
        <v>-3.4065180179999999</v>
      </c>
      <c r="C63">
        <v>34.85121402</v>
      </c>
      <c r="D63">
        <v>1657.06</v>
      </c>
      <c r="E63" t="s">
        <v>3249</v>
      </c>
      <c r="F63">
        <v>1151</v>
      </c>
      <c r="G63" t="s">
        <v>3190</v>
      </c>
      <c r="H63" t="s">
        <v>3222</v>
      </c>
      <c r="I63" t="s">
        <v>2265</v>
      </c>
      <c r="J63" t="s">
        <v>2272</v>
      </c>
    </row>
    <row r="64" spans="1:10">
      <c r="A64">
        <v>63</v>
      </c>
      <c r="B64">
        <v>-3.406334035</v>
      </c>
      <c r="C64">
        <v>34.851172030000001</v>
      </c>
      <c r="D64">
        <v>1655.65</v>
      </c>
      <c r="E64" t="s">
        <v>3250</v>
      </c>
      <c r="F64">
        <v>852</v>
      </c>
      <c r="G64" t="s">
        <v>3190</v>
      </c>
      <c r="H64" t="s">
        <v>3222</v>
      </c>
      <c r="I64" t="s">
        <v>2265</v>
      </c>
      <c r="J64" t="s">
        <v>2274</v>
      </c>
    </row>
    <row r="65" spans="1:10">
      <c r="A65">
        <v>64</v>
      </c>
      <c r="B65">
        <v>-3.4063409920000001</v>
      </c>
      <c r="C65">
        <v>34.85126004</v>
      </c>
      <c r="D65">
        <v>1655.4</v>
      </c>
      <c r="E65" t="s">
        <v>3251</v>
      </c>
      <c r="F65">
        <v>853</v>
      </c>
      <c r="G65" t="s">
        <v>3190</v>
      </c>
      <c r="H65" t="s">
        <v>3222</v>
      </c>
      <c r="I65" t="s">
        <v>2265</v>
      </c>
      <c r="J65" t="s">
        <v>2275</v>
      </c>
    </row>
    <row r="66" spans="1:10">
      <c r="A66">
        <v>65</v>
      </c>
      <c r="B66">
        <v>-3.2993960379999998</v>
      </c>
      <c r="C66">
        <v>34.848240959999998</v>
      </c>
      <c r="D66">
        <v>1653.93</v>
      </c>
      <c r="E66" t="s">
        <v>3252</v>
      </c>
      <c r="F66">
        <v>906</v>
      </c>
      <c r="G66" t="s">
        <v>3253</v>
      </c>
      <c r="H66" t="s">
        <v>3254</v>
      </c>
      <c r="I66" t="s">
        <v>2278</v>
      </c>
      <c r="J66" t="s">
        <v>2277</v>
      </c>
    </row>
    <row r="67" spans="1:10">
      <c r="A67">
        <v>66</v>
      </c>
      <c r="B67">
        <v>-3.2993090340000002</v>
      </c>
      <c r="C67">
        <v>34.848404989999999</v>
      </c>
      <c r="D67">
        <v>1670.19</v>
      </c>
      <c r="E67" t="s">
        <v>3255</v>
      </c>
      <c r="F67">
        <v>1096</v>
      </c>
      <c r="G67" t="s">
        <v>3253</v>
      </c>
      <c r="H67" t="s">
        <v>3254</v>
      </c>
      <c r="I67" t="s">
        <v>2278</v>
      </c>
      <c r="J67" t="s">
        <v>2279</v>
      </c>
    </row>
    <row r="68" spans="1:10">
      <c r="A68">
        <v>67</v>
      </c>
      <c r="B68">
        <v>-3.299434008</v>
      </c>
      <c r="C68">
        <v>34.848514960000003</v>
      </c>
      <c r="D68">
        <v>1655.33</v>
      </c>
      <c r="E68" t="s">
        <v>3256</v>
      </c>
      <c r="F68">
        <v>908</v>
      </c>
      <c r="G68" t="s">
        <v>3253</v>
      </c>
      <c r="H68" t="s">
        <v>3254</v>
      </c>
      <c r="I68" t="s">
        <v>2278</v>
      </c>
      <c r="J68" t="s">
        <v>2280</v>
      </c>
    </row>
    <row r="69" spans="1:10">
      <c r="A69">
        <v>68</v>
      </c>
      <c r="B69">
        <v>-3.2991180099999999</v>
      </c>
      <c r="C69">
        <v>34.84824699</v>
      </c>
      <c r="D69">
        <v>1669.78</v>
      </c>
      <c r="E69" t="s">
        <v>3257</v>
      </c>
      <c r="F69">
        <v>1102</v>
      </c>
      <c r="G69" t="s">
        <v>3253</v>
      </c>
      <c r="H69" t="s">
        <v>3254</v>
      </c>
      <c r="I69" t="s">
        <v>2278</v>
      </c>
      <c r="J69" t="s">
        <v>2281</v>
      </c>
    </row>
    <row r="70" spans="1:10">
      <c r="A70">
        <v>69</v>
      </c>
      <c r="B70">
        <v>-3.2993180030000002</v>
      </c>
      <c r="C70">
        <v>34.848235010000003</v>
      </c>
      <c r="D70">
        <v>1659.08</v>
      </c>
      <c r="E70" t="s">
        <v>3258</v>
      </c>
      <c r="F70">
        <v>910</v>
      </c>
      <c r="G70" t="s">
        <v>3253</v>
      </c>
      <c r="H70" t="s">
        <v>3254</v>
      </c>
      <c r="I70" t="s">
        <v>2278</v>
      </c>
      <c r="J70" t="s">
        <v>2282</v>
      </c>
    </row>
    <row r="71" spans="1:10">
      <c r="A71">
        <v>70</v>
      </c>
      <c r="B71">
        <v>-3.299381034</v>
      </c>
      <c r="C71">
        <v>34.848312040000003</v>
      </c>
      <c r="D71">
        <v>1660.64</v>
      </c>
      <c r="E71" t="s">
        <v>3259</v>
      </c>
      <c r="F71">
        <v>911</v>
      </c>
      <c r="G71" t="s">
        <v>3253</v>
      </c>
      <c r="H71" t="s">
        <v>3254</v>
      </c>
      <c r="I71" t="s">
        <v>2278</v>
      </c>
      <c r="J71" t="s">
        <v>2283</v>
      </c>
    </row>
    <row r="72" spans="1:10">
      <c r="A72">
        <v>71</v>
      </c>
      <c r="B72">
        <v>-3.2992429849999998</v>
      </c>
      <c r="C72">
        <v>34.847900989999999</v>
      </c>
      <c r="D72">
        <v>1662.28</v>
      </c>
      <c r="E72" t="s">
        <v>3260</v>
      </c>
      <c r="F72">
        <v>912</v>
      </c>
      <c r="G72" t="s">
        <v>3253</v>
      </c>
      <c r="H72" t="s">
        <v>3254</v>
      </c>
      <c r="I72" t="s">
        <v>2278</v>
      </c>
      <c r="J72" t="s">
        <v>2284</v>
      </c>
    </row>
    <row r="73" spans="1:10">
      <c r="A73">
        <v>72</v>
      </c>
      <c r="B73">
        <v>-3.2996540329999999</v>
      </c>
      <c r="C73">
        <v>34.848151020000003</v>
      </c>
      <c r="D73">
        <v>1663.24</v>
      </c>
      <c r="E73" t="s">
        <v>3261</v>
      </c>
      <c r="F73">
        <v>913</v>
      </c>
      <c r="G73" t="s">
        <v>3253</v>
      </c>
      <c r="H73" t="s">
        <v>3254</v>
      </c>
      <c r="I73" t="s">
        <v>2278</v>
      </c>
      <c r="J73" t="s">
        <v>2285</v>
      </c>
    </row>
    <row r="74" spans="1:10">
      <c r="A74">
        <v>73</v>
      </c>
      <c r="B74">
        <v>-3.3025860229999999</v>
      </c>
      <c r="C74">
        <v>34.848048009999999</v>
      </c>
      <c r="D74">
        <v>1674.07</v>
      </c>
      <c r="E74" t="s">
        <v>3262</v>
      </c>
      <c r="F74">
        <v>1132</v>
      </c>
      <c r="G74" t="s">
        <v>3253</v>
      </c>
      <c r="H74" t="s">
        <v>3254</v>
      </c>
      <c r="I74" t="s">
        <v>2287</v>
      </c>
      <c r="J74" t="s">
        <v>2286</v>
      </c>
    </row>
    <row r="75" spans="1:10">
      <c r="A75">
        <v>74</v>
      </c>
      <c r="B75">
        <v>-3.3025779759999998</v>
      </c>
      <c r="C75">
        <v>34.848041969999997</v>
      </c>
      <c r="D75">
        <v>1674.36</v>
      </c>
      <c r="E75" t="s">
        <v>3263</v>
      </c>
      <c r="F75">
        <v>1129</v>
      </c>
      <c r="G75" t="s">
        <v>3253</v>
      </c>
      <c r="H75" t="s">
        <v>3254</v>
      </c>
      <c r="I75" t="s">
        <v>2287</v>
      </c>
      <c r="J75" t="s">
        <v>2288</v>
      </c>
    </row>
    <row r="76" spans="1:10">
      <c r="A76">
        <v>75</v>
      </c>
      <c r="B76">
        <v>-3.302687025</v>
      </c>
      <c r="C76">
        <v>34.847926970000003</v>
      </c>
      <c r="D76">
        <v>1672.79</v>
      </c>
      <c r="E76" t="s">
        <v>3264</v>
      </c>
      <c r="F76">
        <v>1133</v>
      </c>
      <c r="G76" t="s">
        <v>3253</v>
      </c>
      <c r="H76" t="s">
        <v>3254</v>
      </c>
      <c r="I76" t="s">
        <v>2287</v>
      </c>
      <c r="J76" t="s">
        <v>2289</v>
      </c>
    </row>
    <row r="77" spans="1:10">
      <c r="A77">
        <v>76</v>
      </c>
      <c r="B77">
        <v>-3.3024560190000001</v>
      </c>
      <c r="C77">
        <v>34.847871990000002</v>
      </c>
      <c r="D77">
        <v>1668.49</v>
      </c>
      <c r="E77" t="s">
        <v>3265</v>
      </c>
      <c r="F77">
        <v>917</v>
      </c>
      <c r="G77" t="s">
        <v>3253</v>
      </c>
      <c r="H77" t="s">
        <v>3254</v>
      </c>
      <c r="I77" t="s">
        <v>2287</v>
      </c>
      <c r="J77" t="s">
        <v>2290</v>
      </c>
    </row>
    <row r="78" spans="1:10">
      <c r="A78">
        <v>77</v>
      </c>
      <c r="B78">
        <v>-3.3023280279999998</v>
      </c>
      <c r="C78">
        <v>34.848223019999999</v>
      </c>
      <c r="D78">
        <v>1673.13</v>
      </c>
      <c r="E78" t="s">
        <v>3266</v>
      </c>
      <c r="F78">
        <v>1134</v>
      </c>
      <c r="G78" t="s">
        <v>3253</v>
      </c>
      <c r="H78" t="s">
        <v>3254</v>
      </c>
      <c r="I78" t="s">
        <v>2287</v>
      </c>
      <c r="J78" t="s">
        <v>2291</v>
      </c>
    </row>
    <row r="79" spans="1:10">
      <c r="A79">
        <v>78</v>
      </c>
      <c r="B79">
        <v>-3.3025680020000001</v>
      </c>
      <c r="C79">
        <v>34.848167029999999</v>
      </c>
      <c r="D79">
        <v>1673.4</v>
      </c>
      <c r="E79" t="s">
        <v>3267</v>
      </c>
      <c r="F79">
        <v>1135</v>
      </c>
      <c r="G79" t="s">
        <v>3253</v>
      </c>
      <c r="H79" t="s">
        <v>3254</v>
      </c>
      <c r="I79" t="s">
        <v>2287</v>
      </c>
      <c r="J79" t="s">
        <v>2292</v>
      </c>
    </row>
    <row r="80" spans="1:10">
      <c r="A80">
        <v>79</v>
      </c>
      <c r="B80">
        <v>-3.3026270100000001</v>
      </c>
      <c r="C80">
        <v>34.84840801</v>
      </c>
      <c r="D80">
        <v>1672.01</v>
      </c>
      <c r="E80" t="s">
        <v>3268</v>
      </c>
      <c r="F80">
        <v>920</v>
      </c>
      <c r="G80" t="s">
        <v>3253</v>
      </c>
      <c r="H80" t="s">
        <v>3254</v>
      </c>
      <c r="I80" t="s">
        <v>2287</v>
      </c>
      <c r="J80" t="s">
        <v>2293</v>
      </c>
    </row>
    <row r="81" spans="1:10">
      <c r="A81">
        <v>80</v>
      </c>
      <c r="B81">
        <v>-3.3028539920000002</v>
      </c>
      <c r="C81">
        <v>34.847988999999998</v>
      </c>
      <c r="D81">
        <v>1672.7</v>
      </c>
      <c r="E81" t="s">
        <v>3269</v>
      </c>
      <c r="F81">
        <v>1103</v>
      </c>
      <c r="G81" t="s">
        <v>3253</v>
      </c>
      <c r="H81" t="s">
        <v>3254</v>
      </c>
      <c r="I81" t="s">
        <v>2287</v>
      </c>
      <c r="J81" t="s">
        <v>2294</v>
      </c>
    </row>
    <row r="82" spans="1:10">
      <c r="A82">
        <v>81</v>
      </c>
      <c r="B82">
        <v>-3.2957159630000001</v>
      </c>
      <c r="C82">
        <v>34.852460999999998</v>
      </c>
      <c r="D82">
        <v>1673.49</v>
      </c>
      <c r="E82" t="s">
        <v>3270</v>
      </c>
      <c r="F82">
        <v>892</v>
      </c>
      <c r="G82" t="s">
        <v>3253</v>
      </c>
      <c r="H82" t="s">
        <v>3254</v>
      </c>
      <c r="I82" t="s">
        <v>2296</v>
      </c>
      <c r="J82" t="s">
        <v>2295</v>
      </c>
    </row>
    <row r="83" spans="1:10">
      <c r="A83">
        <v>82</v>
      </c>
      <c r="B83">
        <v>-3.2957230040000001</v>
      </c>
      <c r="C83">
        <v>34.852416990000002</v>
      </c>
      <c r="D83">
        <v>1674.08728</v>
      </c>
      <c r="E83" t="s">
        <v>3271</v>
      </c>
      <c r="F83">
        <v>1128</v>
      </c>
      <c r="G83" t="s">
        <v>3253</v>
      </c>
      <c r="H83" t="s">
        <v>3254</v>
      </c>
      <c r="I83" t="s">
        <v>2296</v>
      </c>
      <c r="J83" t="s">
        <v>2298</v>
      </c>
    </row>
    <row r="84" spans="1:10">
      <c r="A84">
        <v>83</v>
      </c>
      <c r="B84">
        <v>-3.2957430369999998</v>
      </c>
      <c r="C84">
        <v>34.852309030000001</v>
      </c>
      <c r="D84">
        <v>1670.24</v>
      </c>
      <c r="E84" t="s">
        <v>3272</v>
      </c>
      <c r="F84">
        <v>886</v>
      </c>
      <c r="G84" t="s">
        <v>3253</v>
      </c>
      <c r="H84" t="s">
        <v>3254</v>
      </c>
      <c r="I84" t="s">
        <v>2296</v>
      </c>
      <c r="J84" t="s">
        <v>2299</v>
      </c>
    </row>
    <row r="85" spans="1:10">
      <c r="A85">
        <v>84</v>
      </c>
      <c r="B85">
        <v>-3.295795005</v>
      </c>
      <c r="C85">
        <v>34.85232001</v>
      </c>
      <c r="D85">
        <v>1674.73</v>
      </c>
      <c r="E85" t="s">
        <v>3273</v>
      </c>
      <c r="F85">
        <v>887</v>
      </c>
      <c r="G85" t="s">
        <v>3253</v>
      </c>
      <c r="H85" t="s">
        <v>3254</v>
      </c>
      <c r="I85" t="s">
        <v>2296</v>
      </c>
      <c r="J85" t="s">
        <v>2300</v>
      </c>
    </row>
    <row r="86" spans="1:10">
      <c r="A86">
        <v>85</v>
      </c>
      <c r="B86">
        <v>-3.2957100119999998</v>
      </c>
      <c r="C86">
        <v>34.852283970000002</v>
      </c>
      <c r="D86">
        <v>1673.21</v>
      </c>
      <c r="E86" t="s">
        <v>3274</v>
      </c>
      <c r="F86">
        <v>888</v>
      </c>
      <c r="G86" t="s">
        <v>3253</v>
      </c>
      <c r="H86" t="s">
        <v>3254</v>
      </c>
      <c r="I86" t="s">
        <v>2296</v>
      </c>
      <c r="J86" t="s">
        <v>2301</v>
      </c>
    </row>
    <row r="87" spans="1:10">
      <c r="A87">
        <v>86</v>
      </c>
      <c r="B87">
        <v>-3.2956140399999998</v>
      </c>
      <c r="C87">
        <v>34.852137030000002</v>
      </c>
      <c r="D87">
        <v>1674.28</v>
      </c>
      <c r="E87" t="s">
        <v>3275</v>
      </c>
      <c r="F87">
        <v>889</v>
      </c>
      <c r="G87" t="s">
        <v>3253</v>
      </c>
      <c r="H87" t="s">
        <v>3254</v>
      </c>
      <c r="I87" t="s">
        <v>2296</v>
      </c>
      <c r="J87" t="s">
        <v>2302</v>
      </c>
    </row>
    <row r="88" spans="1:10">
      <c r="A88">
        <v>87</v>
      </c>
      <c r="B88">
        <v>-3.295904975</v>
      </c>
      <c r="C88">
        <v>34.852136029999997</v>
      </c>
      <c r="D88">
        <v>1673.57</v>
      </c>
      <c r="E88" t="s">
        <v>3276</v>
      </c>
      <c r="F88">
        <v>890</v>
      </c>
      <c r="G88" t="s">
        <v>3253</v>
      </c>
      <c r="H88" t="s">
        <v>3254</v>
      </c>
      <c r="I88" t="s">
        <v>2296</v>
      </c>
      <c r="J88" t="s">
        <v>2303</v>
      </c>
    </row>
    <row r="89" spans="1:10">
      <c r="A89">
        <v>88</v>
      </c>
      <c r="B89">
        <v>-3.2959530039999998</v>
      </c>
      <c r="C89">
        <v>34.85242504</v>
      </c>
      <c r="D89">
        <v>1673.36</v>
      </c>
      <c r="E89" t="s">
        <v>3277</v>
      </c>
      <c r="F89">
        <v>891</v>
      </c>
      <c r="G89" t="s">
        <v>3253</v>
      </c>
      <c r="H89" t="s">
        <v>3254</v>
      </c>
      <c r="I89" t="s">
        <v>2296</v>
      </c>
      <c r="J89" t="s">
        <v>2304</v>
      </c>
    </row>
    <row r="90" spans="1:10">
      <c r="A90">
        <v>89</v>
      </c>
      <c r="B90">
        <v>-3.2966709980000002</v>
      </c>
      <c r="C90">
        <v>34.854407019999996</v>
      </c>
      <c r="D90">
        <v>1667.48</v>
      </c>
      <c r="E90" t="s">
        <v>3278</v>
      </c>
      <c r="F90">
        <v>898</v>
      </c>
      <c r="G90" t="s">
        <v>3253</v>
      </c>
      <c r="H90" t="s">
        <v>3254</v>
      </c>
      <c r="I90" t="s">
        <v>2306</v>
      </c>
      <c r="J90" t="s">
        <v>2305</v>
      </c>
    </row>
    <row r="91" spans="1:10">
      <c r="A91">
        <v>90</v>
      </c>
      <c r="B91">
        <v>-3.2966860009999999</v>
      </c>
      <c r="C91">
        <v>34.854371989999997</v>
      </c>
      <c r="D91">
        <v>1667.49</v>
      </c>
      <c r="E91" t="s">
        <v>3279</v>
      </c>
      <c r="F91">
        <v>899</v>
      </c>
      <c r="G91" t="s">
        <v>3253</v>
      </c>
      <c r="H91" t="s">
        <v>3254</v>
      </c>
      <c r="I91" t="s">
        <v>2306</v>
      </c>
      <c r="J91" t="s">
        <v>2307</v>
      </c>
    </row>
    <row r="92" spans="1:10">
      <c r="A92">
        <v>91</v>
      </c>
      <c r="B92">
        <v>-3.2966180239999998</v>
      </c>
      <c r="C92">
        <v>34.854464020000002</v>
      </c>
      <c r="D92">
        <v>1667.74</v>
      </c>
      <c r="E92" t="s">
        <v>3280</v>
      </c>
      <c r="F92">
        <v>900</v>
      </c>
      <c r="G92" t="s">
        <v>3253</v>
      </c>
      <c r="H92" t="s">
        <v>3254</v>
      </c>
      <c r="I92" t="s">
        <v>2306</v>
      </c>
      <c r="J92" t="s">
        <v>2308</v>
      </c>
    </row>
    <row r="93" spans="1:10">
      <c r="A93">
        <v>92</v>
      </c>
      <c r="B93">
        <v>-3.2965539860000002</v>
      </c>
      <c r="C93">
        <v>34.854455969999997</v>
      </c>
      <c r="D93">
        <v>1667.34</v>
      </c>
      <c r="E93" t="s">
        <v>3281</v>
      </c>
      <c r="F93">
        <v>901</v>
      </c>
      <c r="G93" t="s">
        <v>3253</v>
      </c>
      <c r="H93" t="s">
        <v>3254</v>
      </c>
      <c r="I93" t="s">
        <v>2306</v>
      </c>
      <c r="J93" t="s">
        <v>2309</v>
      </c>
    </row>
    <row r="94" spans="1:10">
      <c r="A94">
        <v>93</v>
      </c>
      <c r="B94">
        <v>-3.2964789680000002</v>
      </c>
      <c r="C94">
        <v>34.854331000000002</v>
      </c>
      <c r="D94">
        <v>1669.28</v>
      </c>
      <c r="E94" t="s">
        <v>3282</v>
      </c>
      <c r="F94">
        <v>902</v>
      </c>
      <c r="G94" t="s">
        <v>3253</v>
      </c>
      <c r="H94" t="s">
        <v>3254</v>
      </c>
      <c r="I94" t="s">
        <v>2306</v>
      </c>
      <c r="J94" t="s">
        <v>2310</v>
      </c>
    </row>
    <row r="95" spans="1:10">
      <c r="A95">
        <v>94</v>
      </c>
      <c r="B95">
        <v>-3.2964649700000002</v>
      </c>
      <c r="C95">
        <v>34.854340970000003</v>
      </c>
      <c r="D95">
        <v>1666.49</v>
      </c>
      <c r="E95" t="s">
        <v>3283</v>
      </c>
      <c r="F95">
        <v>903</v>
      </c>
      <c r="G95" t="s">
        <v>3253</v>
      </c>
      <c r="H95" t="s">
        <v>3254</v>
      </c>
      <c r="I95" t="s">
        <v>2306</v>
      </c>
      <c r="J95" t="s">
        <v>2311</v>
      </c>
    </row>
    <row r="96" spans="1:10">
      <c r="A96">
        <v>95</v>
      </c>
      <c r="B96">
        <v>-3.296725983</v>
      </c>
      <c r="C96">
        <v>34.854216000000001</v>
      </c>
      <c r="D96">
        <v>1664.61</v>
      </c>
      <c r="E96" t="s">
        <v>3284</v>
      </c>
      <c r="F96">
        <v>904</v>
      </c>
      <c r="G96" t="s">
        <v>3253</v>
      </c>
      <c r="H96" t="s">
        <v>3254</v>
      </c>
      <c r="I96" t="s">
        <v>2306</v>
      </c>
      <c r="J96" t="s">
        <v>2312</v>
      </c>
    </row>
    <row r="97" spans="1:10">
      <c r="A97">
        <v>96</v>
      </c>
      <c r="B97">
        <v>-3.2968360369999998</v>
      </c>
      <c r="C97">
        <v>34.854462009999999</v>
      </c>
      <c r="D97">
        <v>1654.53</v>
      </c>
      <c r="E97" t="s">
        <v>3285</v>
      </c>
      <c r="F97">
        <v>905</v>
      </c>
      <c r="G97" t="s">
        <v>3253</v>
      </c>
      <c r="H97" t="s">
        <v>3254</v>
      </c>
      <c r="I97" t="s">
        <v>2306</v>
      </c>
      <c r="J97" t="s">
        <v>2313</v>
      </c>
    </row>
    <row r="98" spans="1:10">
      <c r="A98">
        <v>97</v>
      </c>
      <c r="B98">
        <v>-2.3691620310000001</v>
      </c>
      <c r="C98">
        <v>34.06028104</v>
      </c>
      <c r="D98">
        <v>1277.3699999999999</v>
      </c>
      <c r="E98" t="s">
        <v>3286</v>
      </c>
      <c r="F98">
        <v>718</v>
      </c>
      <c r="G98" t="s">
        <v>3287</v>
      </c>
      <c r="H98" t="s">
        <v>3191</v>
      </c>
      <c r="I98" t="s">
        <v>2178</v>
      </c>
      <c r="J98" t="s">
        <v>2315</v>
      </c>
    </row>
    <row r="99" spans="1:10">
      <c r="A99">
        <v>98</v>
      </c>
      <c r="B99">
        <v>-2.3692249790000002</v>
      </c>
      <c r="C99">
        <v>34.060285989999997</v>
      </c>
      <c r="D99">
        <v>1278.72</v>
      </c>
      <c r="E99" t="s">
        <v>3288</v>
      </c>
      <c r="F99">
        <v>719</v>
      </c>
      <c r="G99" t="s">
        <v>3287</v>
      </c>
      <c r="H99" t="s">
        <v>3191</v>
      </c>
      <c r="I99" t="s">
        <v>2178</v>
      </c>
      <c r="J99" t="s">
        <v>2316</v>
      </c>
    </row>
    <row r="100" spans="1:10">
      <c r="A100">
        <v>99</v>
      </c>
      <c r="B100">
        <v>-2.369284993</v>
      </c>
      <c r="C100">
        <v>34.06028104</v>
      </c>
      <c r="D100">
        <v>1279.1199999999999</v>
      </c>
      <c r="E100" t="s">
        <v>3289</v>
      </c>
      <c r="F100">
        <v>720</v>
      </c>
      <c r="G100" t="s">
        <v>3287</v>
      </c>
      <c r="H100" t="s">
        <v>3191</v>
      </c>
      <c r="I100" t="s">
        <v>2178</v>
      </c>
      <c r="J100" t="s">
        <v>2317</v>
      </c>
    </row>
    <row r="101" spans="1:10">
      <c r="A101">
        <v>100</v>
      </c>
      <c r="B101">
        <v>-2.3691989950000001</v>
      </c>
      <c r="C101">
        <v>34.060208029999998</v>
      </c>
      <c r="D101">
        <v>1279.1199999999999</v>
      </c>
      <c r="E101" t="s">
        <v>3290</v>
      </c>
      <c r="F101">
        <v>721</v>
      </c>
      <c r="G101" t="s">
        <v>3287</v>
      </c>
      <c r="H101" t="s">
        <v>3191</v>
      </c>
      <c r="I101" t="s">
        <v>2178</v>
      </c>
      <c r="J101" t="s">
        <v>2318</v>
      </c>
    </row>
    <row r="102" spans="1:10">
      <c r="A102">
        <v>101</v>
      </c>
      <c r="B102">
        <v>-2.3691900260000001</v>
      </c>
      <c r="C102">
        <v>34.060177019999998</v>
      </c>
      <c r="D102">
        <v>1278.82</v>
      </c>
      <c r="E102" t="s">
        <v>3291</v>
      </c>
      <c r="F102">
        <v>722</v>
      </c>
      <c r="G102" t="s">
        <v>3287</v>
      </c>
      <c r="H102" t="s">
        <v>3191</v>
      </c>
      <c r="I102" t="s">
        <v>2178</v>
      </c>
      <c r="J102" t="s">
        <v>2320</v>
      </c>
    </row>
    <row r="103" spans="1:10">
      <c r="A103">
        <v>102</v>
      </c>
      <c r="B103">
        <v>-2.3691350409999998</v>
      </c>
      <c r="C103">
        <v>34.06018297</v>
      </c>
      <c r="D103">
        <v>1279.57</v>
      </c>
      <c r="E103" t="s">
        <v>3292</v>
      </c>
      <c r="F103">
        <v>723</v>
      </c>
      <c r="G103" t="s">
        <v>3287</v>
      </c>
      <c r="H103" t="s">
        <v>3191</v>
      </c>
      <c r="I103" t="s">
        <v>2178</v>
      </c>
      <c r="J103" t="s">
        <v>2321</v>
      </c>
    </row>
    <row r="104" spans="1:10">
      <c r="A104">
        <v>103</v>
      </c>
      <c r="B104">
        <v>-2.3691330289999999</v>
      </c>
      <c r="C104">
        <v>34.060233009999997</v>
      </c>
      <c r="D104">
        <v>1279.73</v>
      </c>
      <c r="E104" t="s">
        <v>3293</v>
      </c>
      <c r="F104">
        <v>724</v>
      </c>
      <c r="G104" t="s">
        <v>3287</v>
      </c>
      <c r="H104" t="s">
        <v>3191</v>
      </c>
      <c r="I104" t="s">
        <v>2178</v>
      </c>
      <c r="J104" t="s">
        <v>2322</v>
      </c>
    </row>
    <row r="105" spans="1:10">
      <c r="A105">
        <v>104</v>
      </c>
      <c r="B105">
        <v>-2.3692910280000001</v>
      </c>
      <c r="C105">
        <v>34.06016202</v>
      </c>
      <c r="D105">
        <v>1278.55</v>
      </c>
      <c r="E105" t="s">
        <v>3294</v>
      </c>
      <c r="F105">
        <v>725</v>
      </c>
      <c r="G105" t="s">
        <v>3287</v>
      </c>
      <c r="H105" t="s">
        <v>3191</v>
      </c>
      <c r="I105" t="s">
        <v>2178</v>
      </c>
      <c r="J105" t="s">
        <v>2323</v>
      </c>
    </row>
    <row r="106" spans="1:10">
      <c r="A106">
        <v>105</v>
      </c>
      <c r="B106">
        <v>-2.3698080240000001</v>
      </c>
      <c r="C106">
        <v>34.059671010000002</v>
      </c>
      <c r="D106">
        <v>1278.47</v>
      </c>
      <c r="E106" t="s">
        <v>3295</v>
      </c>
      <c r="F106">
        <v>726</v>
      </c>
      <c r="G106" t="s">
        <v>3287</v>
      </c>
      <c r="H106" t="s">
        <v>3191</v>
      </c>
      <c r="I106" t="s">
        <v>2194</v>
      </c>
      <c r="J106" t="s">
        <v>2324</v>
      </c>
    </row>
    <row r="107" spans="1:10">
      <c r="A107">
        <v>106</v>
      </c>
      <c r="B107">
        <v>-2.3697620069999998</v>
      </c>
      <c r="C107">
        <v>34.059730010000003</v>
      </c>
      <c r="D107">
        <v>1276.99</v>
      </c>
      <c r="E107" t="s">
        <v>3296</v>
      </c>
      <c r="F107">
        <v>727</v>
      </c>
      <c r="G107" t="s">
        <v>3287</v>
      </c>
      <c r="H107" t="s">
        <v>3191</v>
      </c>
      <c r="I107" t="s">
        <v>2194</v>
      </c>
      <c r="J107" t="s">
        <v>2325</v>
      </c>
    </row>
    <row r="108" spans="1:10">
      <c r="A108">
        <v>107</v>
      </c>
      <c r="B108">
        <v>-2.3698409649999999</v>
      </c>
      <c r="C108">
        <v>34.059814000000003</v>
      </c>
      <c r="D108">
        <v>1277.92</v>
      </c>
      <c r="E108" t="s">
        <v>3297</v>
      </c>
      <c r="F108">
        <v>728</v>
      </c>
      <c r="G108" t="s">
        <v>3287</v>
      </c>
      <c r="H108" t="s">
        <v>3191</v>
      </c>
      <c r="I108" t="s">
        <v>2194</v>
      </c>
      <c r="J108" t="s">
        <v>2326</v>
      </c>
    </row>
    <row r="109" spans="1:10">
      <c r="A109">
        <v>108</v>
      </c>
      <c r="B109">
        <v>-2.3698620030000002</v>
      </c>
      <c r="C109">
        <v>34.059759020000001</v>
      </c>
      <c r="D109">
        <v>1277.75</v>
      </c>
      <c r="E109" t="s">
        <v>3298</v>
      </c>
      <c r="F109">
        <v>729</v>
      </c>
      <c r="G109" t="s">
        <v>3287</v>
      </c>
      <c r="H109" t="s">
        <v>3191</v>
      </c>
      <c r="I109" t="s">
        <v>2194</v>
      </c>
      <c r="J109" t="s">
        <v>2327</v>
      </c>
    </row>
    <row r="110" spans="1:10">
      <c r="A110">
        <v>109</v>
      </c>
      <c r="B110">
        <v>-2.3698390370000002</v>
      </c>
      <c r="C110">
        <v>34.059714</v>
      </c>
      <c r="D110">
        <v>1277.48</v>
      </c>
      <c r="E110" t="s">
        <v>3299</v>
      </c>
      <c r="F110">
        <v>730</v>
      </c>
      <c r="G110" t="s">
        <v>3287</v>
      </c>
      <c r="H110" t="s">
        <v>3191</v>
      </c>
      <c r="I110" t="s">
        <v>2194</v>
      </c>
      <c r="J110" t="s">
        <v>2329</v>
      </c>
    </row>
    <row r="111" spans="1:10">
      <c r="A111">
        <v>110</v>
      </c>
      <c r="B111">
        <v>-2.3697549659999999</v>
      </c>
      <c r="C111">
        <v>34.059668989999999</v>
      </c>
      <c r="D111">
        <v>1277.67</v>
      </c>
      <c r="E111" t="s">
        <v>3300</v>
      </c>
      <c r="F111">
        <v>731</v>
      </c>
      <c r="G111" t="s">
        <v>3287</v>
      </c>
      <c r="H111" t="s">
        <v>3191</v>
      </c>
      <c r="I111" t="s">
        <v>2194</v>
      </c>
      <c r="J111" t="s">
        <v>2330</v>
      </c>
    </row>
    <row r="112" spans="1:10">
      <c r="A112">
        <v>111</v>
      </c>
      <c r="B112">
        <v>-2.3697330060000001</v>
      </c>
      <c r="C112">
        <v>34.059615010000002</v>
      </c>
      <c r="D112">
        <v>1277.25</v>
      </c>
      <c r="E112" t="s">
        <v>3301</v>
      </c>
      <c r="F112">
        <v>732</v>
      </c>
      <c r="G112" t="s">
        <v>3287</v>
      </c>
      <c r="H112" t="s">
        <v>3191</v>
      </c>
      <c r="I112" t="s">
        <v>2194</v>
      </c>
      <c r="J112" t="s">
        <v>2331</v>
      </c>
    </row>
    <row r="113" spans="1:10">
      <c r="A113">
        <v>112</v>
      </c>
      <c r="B113">
        <v>-2.36967098</v>
      </c>
      <c r="C113">
        <v>34.059735959999998</v>
      </c>
      <c r="D113">
        <v>1277.5899999999999</v>
      </c>
      <c r="E113" t="s">
        <v>3302</v>
      </c>
      <c r="F113">
        <v>733</v>
      </c>
      <c r="G113" t="s">
        <v>3287</v>
      </c>
      <c r="H113" t="s">
        <v>3191</v>
      </c>
      <c r="I113" t="s">
        <v>2194</v>
      </c>
      <c r="J113" t="s">
        <v>2332</v>
      </c>
    </row>
    <row r="114" spans="1:10">
      <c r="A114">
        <v>113</v>
      </c>
      <c r="B114">
        <v>-2.3487199940000001</v>
      </c>
      <c r="C114">
        <v>34.051391029999998</v>
      </c>
      <c r="D114">
        <v>1253.76</v>
      </c>
      <c r="E114" t="s">
        <v>3303</v>
      </c>
      <c r="F114">
        <v>739</v>
      </c>
      <c r="G114" t="s">
        <v>3287</v>
      </c>
      <c r="H114" t="s">
        <v>3191</v>
      </c>
      <c r="I114" t="s">
        <v>2208</v>
      </c>
      <c r="J114" t="s">
        <v>2333</v>
      </c>
    </row>
    <row r="115" spans="1:10">
      <c r="A115">
        <v>114</v>
      </c>
      <c r="B115">
        <v>-2.348716976</v>
      </c>
      <c r="C115">
        <v>34.051484989999999</v>
      </c>
      <c r="D115">
        <v>1247.5999999999999</v>
      </c>
      <c r="E115" t="s">
        <v>3304</v>
      </c>
      <c r="F115">
        <v>740</v>
      </c>
      <c r="G115" t="s">
        <v>3287</v>
      </c>
      <c r="H115" t="s">
        <v>3191</v>
      </c>
      <c r="I115" t="s">
        <v>2208</v>
      </c>
      <c r="J115" t="s">
        <v>2334</v>
      </c>
    </row>
    <row r="116" spans="1:10">
      <c r="A116">
        <v>115</v>
      </c>
      <c r="B116">
        <v>-2.3487800079999999</v>
      </c>
      <c r="C116">
        <v>34.051495969999998</v>
      </c>
      <c r="D116">
        <v>1246.7</v>
      </c>
      <c r="E116" t="s">
        <v>3305</v>
      </c>
      <c r="F116">
        <v>741</v>
      </c>
      <c r="G116" t="s">
        <v>3287</v>
      </c>
      <c r="H116" t="s">
        <v>3191</v>
      </c>
      <c r="I116" t="s">
        <v>2208</v>
      </c>
      <c r="J116" t="s">
        <v>2335</v>
      </c>
    </row>
    <row r="117" spans="1:10">
      <c r="A117">
        <v>116</v>
      </c>
      <c r="B117">
        <v>-2.3488120270000001</v>
      </c>
      <c r="C117">
        <v>34.05146697</v>
      </c>
      <c r="D117">
        <v>1246.3399999999999</v>
      </c>
      <c r="E117" t="s">
        <v>3306</v>
      </c>
      <c r="F117">
        <v>742</v>
      </c>
      <c r="G117" t="s">
        <v>3287</v>
      </c>
      <c r="H117" t="s">
        <v>3191</v>
      </c>
      <c r="I117" t="s">
        <v>2208</v>
      </c>
      <c r="J117" t="s">
        <v>2336</v>
      </c>
    </row>
    <row r="118" spans="1:10">
      <c r="A118">
        <v>117</v>
      </c>
      <c r="B118">
        <v>-2.348814961</v>
      </c>
      <c r="C118">
        <v>34.051439979999998</v>
      </c>
      <c r="D118">
        <v>1246.28</v>
      </c>
      <c r="E118" t="s">
        <v>3307</v>
      </c>
      <c r="F118">
        <v>743</v>
      </c>
      <c r="G118" t="s">
        <v>3287</v>
      </c>
      <c r="H118" t="s">
        <v>3191</v>
      </c>
      <c r="I118" t="s">
        <v>2208</v>
      </c>
      <c r="J118" t="s">
        <v>2337</v>
      </c>
    </row>
    <row r="119" spans="1:10">
      <c r="A119">
        <v>118</v>
      </c>
      <c r="B119">
        <v>-2.3488729629999998</v>
      </c>
      <c r="C119">
        <v>34.051454980000003</v>
      </c>
      <c r="D119">
        <v>1246.69</v>
      </c>
      <c r="E119" t="s">
        <v>3308</v>
      </c>
      <c r="F119">
        <v>744</v>
      </c>
      <c r="G119" t="s">
        <v>3287</v>
      </c>
      <c r="H119" t="s">
        <v>3191</v>
      </c>
      <c r="I119" t="s">
        <v>2208</v>
      </c>
      <c r="J119" t="s">
        <v>2338</v>
      </c>
    </row>
    <row r="120" spans="1:10">
      <c r="A120">
        <v>119</v>
      </c>
      <c r="B120">
        <v>-2.3488589659999999</v>
      </c>
      <c r="C120">
        <v>34.051389010000001</v>
      </c>
      <c r="D120">
        <v>1248.27</v>
      </c>
      <c r="E120" t="s">
        <v>3309</v>
      </c>
      <c r="F120">
        <v>745</v>
      </c>
      <c r="G120" t="s">
        <v>3287</v>
      </c>
      <c r="H120" t="s">
        <v>3191</v>
      </c>
      <c r="I120" t="s">
        <v>2208</v>
      </c>
      <c r="J120" t="s">
        <v>2339</v>
      </c>
    </row>
    <row r="121" spans="1:10">
      <c r="A121">
        <v>120</v>
      </c>
      <c r="B121">
        <v>-2.3486449760000001</v>
      </c>
      <c r="C121">
        <v>34.051495969999998</v>
      </c>
      <c r="D121">
        <v>1245.54</v>
      </c>
      <c r="E121" t="s">
        <v>3310</v>
      </c>
      <c r="F121">
        <v>746</v>
      </c>
      <c r="G121" t="s">
        <v>3287</v>
      </c>
      <c r="H121" t="s">
        <v>3191</v>
      </c>
      <c r="I121" t="s">
        <v>2208</v>
      </c>
      <c r="J121" t="s">
        <v>2340</v>
      </c>
    </row>
    <row r="122" spans="1:10">
      <c r="A122">
        <v>121</v>
      </c>
      <c r="B122">
        <v>-2.3492639789999998</v>
      </c>
      <c r="C122">
        <v>34.051464029999998</v>
      </c>
      <c r="D122">
        <v>1244.43</v>
      </c>
      <c r="E122" t="s">
        <v>3311</v>
      </c>
      <c r="F122">
        <v>748</v>
      </c>
      <c r="G122" t="s">
        <v>3287</v>
      </c>
      <c r="H122" t="s">
        <v>3191</v>
      </c>
      <c r="I122" t="s">
        <v>2218</v>
      </c>
      <c r="J122" t="s">
        <v>2341</v>
      </c>
    </row>
    <row r="123" spans="1:10">
      <c r="A123">
        <v>122</v>
      </c>
      <c r="B123">
        <v>-2.34923196</v>
      </c>
      <c r="C123">
        <v>34.051422039999999</v>
      </c>
      <c r="D123">
        <v>1247.1500000000001</v>
      </c>
      <c r="E123" t="s">
        <v>3312</v>
      </c>
      <c r="F123">
        <v>749</v>
      </c>
      <c r="G123" t="s">
        <v>3287</v>
      </c>
      <c r="H123" t="s">
        <v>3191</v>
      </c>
      <c r="I123" t="s">
        <v>2218</v>
      </c>
      <c r="J123" t="s">
        <v>2342</v>
      </c>
    </row>
    <row r="124" spans="1:10">
      <c r="A124">
        <v>123</v>
      </c>
      <c r="B124">
        <v>-2.3492390009999999</v>
      </c>
      <c r="C124">
        <v>34.051304020000003</v>
      </c>
      <c r="D124">
        <v>1246.24</v>
      </c>
      <c r="E124" t="s">
        <v>3313</v>
      </c>
      <c r="F124">
        <v>751</v>
      </c>
      <c r="G124" t="s">
        <v>3287</v>
      </c>
      <c r="H124" t="s">
        <v>3191</v>
      </c>
      <c r="I124" t="s">
        <v>2218</v>
      </c>
      <c r="J124" t="s">
        <v>2343</v>
      </c>
    </row>
    <row r="125" spans="1:10">
      <c r="A125">
        <v>124</v>
      </c>
      <c r="B125">
        <v>-2.3492799889999998</v>
      </c>
      <c r="C125">
        <v>34.051280970000001</v>
      </c>
      <c r="D125">
        <v>1245.77</v>
      </c>
      <c r="E125" t="s">
        <v>3314</v>
      </c>
      <c r="F125">
        <v>750</v>
      </c>
      <c r="G125" t="s">
        <v>3287</v>
      </c>
      <c r="H125" t="s">
        <v>3191</v>
      </c>
      <c r="I125" t="s">
        <v>2218</v>
      </c>
      <c r="J125" t="s">
        <v>2345</v>
      </c>
    </row>
    <row r="126" spans="1:10">
      <c r="A126">
        <v>125</v>
      </c>
      <c r="B126">
        <v>-2.3493320400000002</v>
      </c>
      <c r="C126">
        <v>34.051321960000003</v>
      </c>
      <c r="D126">
        <v>1245.83</v>
      </c>
      <c r="E126" t="s">
        <v>3315</v>
      </c>
      <c r="F126">
        <v>752</v>
      </c>
      <c r="G126" t="s">
        <v>3287</v>
      </c>
      <c r="H126" t="s">
        <v>3191</v>
      </c>
      <c r="I126" t="s">
        <v>2218</v>
      </c>
      <c r="J126" t="s">
        <v>2346</v>
      </c>
    </row>
    <row r="127" spans="1:10">
      <c r="A127">
        <v>126</v>
      </c>
      <c r="B127">
        <v>-2.3493509829999999</v>
      </c>
      <c r="C127">
        <v>34.051332019999997</v>
      </c>
      <c r="D127">
        <v>1246.07</v>
      </c>
      <c r="E127" t="s">
        <v>3316</v>
      </c>
      <c r="F127">
        <v>753</v>
      </c>
      <c r="G127" t="s">
        <v>3287</v>
      </c>
      <c r="H127" t="s">
        <v>3191</v>
      </c>
      <c r="I127" t="s">
        <v>2218</v>
      </c>
      <c r="J127" t="s">
        <v>2347</v>
      </c>
    </row>
    <row r="128" spans="1:10">
      <c r="A128">
        <v>127</v>
      </c>
      <c r="B128">
        <v>-2.3491850219999999</v>
      </c>
      <c r="C128">
        <v>34.051264959999997</v>
      </c>
      <c r="D128">
        <v>1247.25</v>
      </c>
      <c r="E128" t="s">
        <v>3317</v>
      </c>
      <c r="F128">
        <v>754</v>
      </c>
      <c r="G128" t="s">
        <v>3287</v>
      </c>
      <c r="H128" t="s">
        <v>3191</v>
      </c>
      <c r="I128" t="s">
        <v>2218</v>
      </c>
      <c r="J128" t="s">
        <v>2348</v>
      </c>
    </row>
    <row r="129" spans="1:10">
      <c r="A129">
        <v>128</v>
      </c>
      <c r="B129">
        <v>-2.3493099960000001</v>
      </c>
      <c r="C129">
        <v>34.05141802</v>
      </c>
      <c r="D129">
        <v>1246.8499999999999</v>
      </c>
      <c r="E129" t="s">
        <v>3318</v>
      </c>
      <c r="F129">
        <v>755</v>
      </c>
      <c r="G129" t="s">
        <v>3287</v>
      </c>
      <c r="H129" t="s">
        <v>3191</v>
      </c>
      <c r="I129" t="s">
        <v>2218</v>
      </c>
      <c r="J129" t="s">
        <v>2349</v>
      </c>
    </row>
    <row r="130" spans="1:10">
      <c r="A130">
        <v>129</v>
      </c>
      <c r="B130">
        <v>-2.3503360249999998</v>
      </c>
      <c r="C130">
        <v>34.049662009999999</v>
      </c>
      <c r="D130">
        <v>1248.6199999999999</v>
      </c>
      <c r="E130" t="s">
        <v>3319</v>
      </c>
      <c r="F130">
        <v>669</v>
      </c>
      <c r="G130" t="s">
        <v>3287</v>
      </c>
      <c r="H130" t="s">
        <v>3222</v>
      </c>
      <c r="I130" t="s">
        <v>2227</v>
      </c>
      <c r="J130" t="s">
        <v>2350</v>
      </c>
    </row>
    <row r="131" spans="1:10">
      <c r="A131">
        <v>130</v>
      </c>
      <c r="B131">
        <v>-2.3503729889999998</v>
      </c>
      <c r="C131">
        <v>34.049626969999998</v>
      </c>
      <c r="D131">
        <v>1248.69</v>
      </c>
      <c r="E131" t="s">
        <v>3320</v>
      </c>
      <c r="F131">
        <v>670</v>
      </c>
      <c r="G131" t="s">
        <v>3287</v>
      </c>
      <c r="H131" t="s">
        <v>3222</v>
      </c>
      <c r="I131" t="s">
        <v>2227</v>
      </c>
      <c r="J131" t="s">
        <v>2351</v>
      </c>
    </row>
    <row r="132" spans="1:10">
      <c r="A132">
        <v>131</v>
      </c>
      <c r="B132">
        <v>-2.3503259660000002</v>
      </c>
      <c r="C132">
        <v>34.049616999999998</v>
      </c>
      <c r="D132">
        <v>1248.3499999999999</v>
      </c>
      <c r="E132" t="s">
        <v>3321</v>
      </c>
      <c r="F132">
        <v>672</v>
      </c>
      <c r="G132" t="s">
        <v>3287</v>
      </c>
      <c r="H132" t="s">
        <v>3222</v>
      </c>
      <c r="I132" t="s">
        <v>2227</v>
      </c>
      <c r="J132" t="s">
        <v>2352</v>
      </c>
    </row>
    <row r="133" spans="1:10">
      <c r="A133">
        <v>132</v>
      </c>
      <c r="B133">
        <v>-2.3504800260000001</v>
      </c>
      <c r="C133">
        <v>34.049551030000003</v>
      </c>
      <c r="D133">
        <v>1258.0899999999999</v>
      </c>
      <c r="E133" t="s">
        <v>3322</v>
      </c>
      <c r="F133">
        <v>1077</v>
      </c>
      <c r="G133" t="s">
        <v>3287</v>
      </c>
      <c r="H133" t="s">
        <v>3222</v>
      </c>
      <c r="I133" t="s">
        <v>2227</v>
      </c>
      <c r="J133" t="s">
        <v>2353</v>
      </c>
    </row>
    <row r="134" spans="1:10">
      <c r="A134">
        <v>133</v>
      </c>
      <c r="B134">
        <v>-2.350474996</v>
      </c>
      <c r="C134">
        <v>34.049801979999998</v>
      </c>
      <c r="D134">
        <v>1249.95</v>
      </c>
      <c r="E134" t="s">
        <v>3323</v>
      </c>
      <c r="F134">
        <v>674</v>
      </c>
      <c r="G134" t="s">
        <v>3287</v>
      </c>
      <c r="H134" t="s">
        <v>3222</v>
      </c>
      <c r="I134" t="s">
        <v>2227</v>
      </c>
      <c r="J134" t="s">
        <v>2354</v>
      </c>
    </row>
    <row r="135" spans="1:10">
      <c r="A135">
        <v>134</v>
      </c>
      <c r="B135">
        <v>-2.3503559730000001</v>
      </c>
      <c r="C135">
        <v>34.049800980000001</v>
      </c>
      <c r="D135">
        <v>1249.25</v>
      </c>
      <c r="E135" t="s">
        <v>3324</v>
      </c>
      <c r="F135">
        <v>675</v>
      </c>
      <c r="G135" t="s">
        <v>3287</v>
      </c>
      <c r="H135" t="s">
        <v>3222</v>
      </c>
      <c r="I135" t="s">
        <v>2227</v>
      </c>
      <c r="J135" t="s">
        <v>2355</v>
      </c>
    </row>
    <row r="136" spans="1:10">
      <c r="A136">
        <v>135</v>
      </c>
      <c r="B136">
        <v>-2.3503589909999998</v>
      </c>
      <c r="C136">
        <v>34.049719000000003</v>
      </c>
      <c r="D136">
        <v>1251.26</v>
      </c>
      <c r="E136" t="s">
        <v>3325</v>
      </c>
      <c r="F136">
        <v>677</v>
      </c>
      <c r="G136" t="s">
        <v>3287</v>
      </c>
      <c r="H136" t="s">
        <v>3222</v>
      </c>
      <c r="I136" t="s">
        <v>2227</v>
      </c>
      <c r="J136" t="s">
        <v>2356</v>
      </c>
    </row>
    <row r="137" spans="1:10">
      <c r="A137">
        <v>136</v>
      </c>
      <c r="B137">
        <v>-2.3502159960000002</v>
      </c>
      <c r="C137">
        <v>34.049822020000001</v>
      </c>
      <c r="D137">
        <v>1249.77</v>
      </c>
      <c r="E137" t="s">
        <v>3326</v>
      </c>
      <c r="F137">
        <v>678</v>
      </c>
      <c r="G137" t="s">
        <v>3287</v>
      </c>
      <c r="H137" t="s">
        <v>3222</v>
      </c>
      <c r="I137" t="s">
        <v>2227</v>
      </c>
      <c r="J137" t="s">
        <v>2357</v>
      </c>
    </row>
    <row r="138" spans="1:10">
      <c r="A138">
        <v>137</v>
      </c>
      <c r="B138">
        <v>-2.348596025</v>
      </c>
      <c r="C138">
        <v>34.050070959999999</v>
      </c>
      <c r="D138">
        <v>1250.98</v>
      </c>
      <c r="E138" t="s">
        <v>3327</v>
      </c>
      <c r="F138">
        <v>681</v>
      </c>
      <c r="G138" t="s">
        <v>3287</v>
      </c>
      <c r="H138" t="s">
        <v>3222</v>
      </c>
      <c r="I138" t="s">
        <v>2244</v>
      </c>
      <c r="J138" t="s">
        <v>2358</v>
      </c>
    </row>
    <row r="139" spans="1:10">
      <c r="A139">
        <v>138</v>
      </c>
      <c r="B139">
        <v>-2.3485449790000001</v>
      </c>
      <c r="C139">
        <v>34.050146980000001</v>
      </c>
      <c r="D139">
        <v>1250.04</v>
      </c>
      <c r="E139" t="s">
        <v>3328</v>
      </c>
      <c r="F139">
        <v>682</v>
      </c>
      <c r="G139" t="s">
        <v>3287</v>
      </c>
      <c r="H139" t="s">
        <v>3222</v>
      </c>
      <c r="I139" t="s">
        <v>2244</v>
      </c>
      <c r="J139" t="s">
        <v>2359</v>
      </c>
    </row>
    <row r="140" spans="1:10">
      <c r="A140">
        <v>139</v>
      </c>
      <c r="B140">
        <v>-2.3487209990000002</v>
      </c>
      <c r="C140">
        <v>34.050128039999997</v>
      </c>
      <c r="D140">
        <v>1250.67</v>
      </c>
      <c r="E140" t="s">
        <v>3329</v>
      </c>
      <c r="F140">
        <v>683</v>
      </c>
      <c r="G140" t="s">
        <v>3287</v>
      </c>
      <c r="H140" t="s">
        <v>3222</v>
      </c>
      <c r="I140" t="s">
        <v>2244</v>
      </c>
      <c r="J140" t="s">
        <v>2360</v>
      </c>
    </row>
    <row r="141" spans="1:10">
      <c r="A141">
        <v>140</v>
      </c>
      <c r="B141">
        <v>-2.3486250270000002</v>
      </c>
      <c r="C141">
        <v>34.050070959999999</v>
      </c>
      <c r="D141">
        <v>1248.49</v>
      </c>
      <c r="E141" t="s">
        <v>3330</v>
      </c>
      <c r="F141">
        <v>684</v>
      </c>
      <c r="G141" t="s">
        <v>3287</v>
      </c>
      <c r="H141" t="s">
        <v>3222</v>
      </c>
      <c r="I141" t="s">
        <v>2244</v>
      </c>
      <c r="J141" t="s">
        <v>2362</v>
      </c>
    </row>
    <row r="142" spans="1:10">
      <c r="A142">
        <v>141</v>
      </c>
      <c r="B142">
        <v>-2.3486060000000002</v>
      </c>
      <c r="C142">
        <v>34.050010020000002</v>
      </c>
      <c r="D142">
        <v>1248.22</v>
      </c>
      <c r="E142" t="s">
        <v>3331</v>
      </c>
      <c r="F142">
        <v>685</v>
      </c>
      <c r="G142" t="s">
        <v>3287</v>
      </c>
      <c r="H142" t="s">
        <v>3222</v>
      </c>
      <c r="I142" t="s">
        <v>2244</v>
      </c>
      <c r="J142" t="s">
        <v>2363</v>
      </c>
    </row>
    <row r="143" spans="1:10">
      <c r="A143">
        <v>142</v>
      </c>
      <c r="B143">
        <v>-2.348618992</v>
      </c>
      <c r="C143">
        <v>34.049996030000003</v>
      </c>
      <c r="D143">
        <v>1253.69</v>
      </c>
      <c r="E143" t="s">
        <v>3332</v>
      </c>
      <c r="F143">
        <v>686</v>
      </c>
      <c r="G143" t="s">
        <v>3287</v>
      </c>
      <c r="H143" t="s">
        <v>3222</v>
      </c>
      <c r="I143" t="s">
        <v>2244</v>
      </c>
      <c r="J143" t="s">
        <v>2364</v>
      </c>
    </row>
    <row r="144" spans="1:10">
      <c r="A144">
        <v>143</v>
      </c>
      <c r="B144">
        <v>-2.3484970349999998</v>
      </c>
      <c r="C144">
        <v>34.049979010000001</v>
      </c>
      <c r="D144">
        <v>1251.22</v>
      </c>
      <c r="E144" t="s">
        <v>3333</v>
      </c>
      <c r="F144">
        <v>687</v>
      </c>
      <c r="G144" t="s">
        <v>3287</v>
      </c>
      <c r="H144" t="s">
        <v>3222</v>
      </c>
      <c r="I144" t="s">
        <v>2244</v>
      </c>
      <c r="J144" t="s">
        <v>2365</v>
      </c>
    </row>
    <row r="145" spans="1:10">
      <c r="A145">
        <v>144</v>
      </c>
      <c r="B145">
        <v>-2.3486560399999998</v>
      </c>
      <c r="C145">
        <v>34.049895020000001</v>
      </c>
      <c r="D145">
        <v>1250.1199999999999</v>
      </c>
      <c r="E145" t="s">
        <v>3334</v>
      </c>
      <c r="F145">
        <v>688</v>
      </c>
      <c r="G145" t="s">
        <v>3287</v>
      </c>
      <c r="H145" t="s">
        <v>3222</v>
      </c>
      <c r="I145" t="s">
        <v>2244</v>
      </c>
      <c r="J145" t="s">
        <v>2366</v>
      </c>
    </row>
    <row r="146" spans="1:10">
      <c r="A146">
        <v>145</v>
      </c>
      <c r="B146">
        <v>-2.3675269729999999</v>
      </c>
      <c r="C146">
        <v>34.06035799</v>
      </c>
      <c r="D146">
        <v>1270.83</v>
      </c>
      <c r="E146" t="s">
        <v>3335</v>
      </c>
      <c r="F146">
        <v>698</v>
      </c>
      <c r="G146" t="s">
        <v>3287</v>
      </c>
      <c r="H146" t="s">
        <v>3222</v>
      </c>
      <c r="I146" t="s">
        <v>2256</v>
      </c>
      <c r="J146" t="s">
        <v>2367</v>
      </c>
    </row>
    <row r="147" spans="1:10">
      <c r="A147">
        <v>146</v>
      </c>
      <c r="B147">
        <v>-2.3675380370000001</v>
      </c>
      <c r="C147">
        <v>34.060381960000001</v>
      </c>
      <c r="D147">
        <v>1270.51</v>
      </c>
      <c r="E147" t="s">
        <v>3336</v>
      </c>
      <c r="F147">
        <v>699</v>
      </c>
      <c r="G147" t="s">
        <v>3287</v>
      </c>
      <c r="H147" t="s">
        <v>3222</v>
      </c>
      <c r="I147" t="s">
        <v>2256</v>
      </c>
      <c r="J147" t="s">
        <v>2368</v>
      </c>
    </row>
    <row r="148" spans="1:10">
      <c r="A148">
        <v>147</v>
      </c>
      <c r="B148">
        <v>-2.3675780180000001</v>
      </c>
      <c r="C148">
        <v>34.060323029999999</v>
      </c>
      <c r="D148">
        <v>1271.56</v>
      </c>
      <c r="E148" t="s">
        <v>3337</v>
      </c>
      <c r="F148">
        <v>700</v>
      </c>
      <c r="G148" t="s">
        <v>3287</v>
      </c>
      <c r="H148" t="s">
        <v>3222</v>
      </c>
      <c r="I148" t="s">
        <v>2256</v>
      </c>
      <c r="J148" t="s">
        <v>2369</v>
      </c>
    </row>
    <row r="149" spans="1:10">
      <c r="A149">
        <v>148</v>
      </c>
      <c r="B149">
        <v>-2.3676269689999998</v>
      </c>
      <c r="C149">
        <v>34.060310960000002</v>
      </c>
      <c r="D149">
        <v>1272.3699999999999</v>
      </c>
      <c r="E149" t="s">
        <v>3338</v>
      </c>
      <c r="F149">
        <v>701</v>
      </c>
      <c r="G149" t="s">
        <v>3287</v>
      </c>
      <c r="H149" t="s">
        <v>3222</v>
      </c>
      <c r="I149" t="s">
        <v>2256</v>
      </c>
      <c r="J149" t="s">
        <v>2370</v>
      </c>
    </row>
    <row r="150" spans="1:10">
      <c r="A150">
        <v>149</v>
      </c>
      <c r="B150">
        <v>-2.3677179960000001</v>
      </c>
      <c r="C150">
        <v>34.060324960000003</v>
      </c>
      <c r="D150">
        <v>1273.93</v>
      </c>
      <c r="E150" t="s">
        <v>3339</v>
      </c>
      <c r="F150">
        <v>702</v>
      </c>
      <c r="G150" t="s">
        <v>3287</v>
      </c>
      <c r="H150" t="s">
        <v>3222</v>
      </c>
      <c r="I150" t="s">
        <v>2256</v>
      </c>
      <c r="J150" t="s">
        <v>2371</v>
      </c>
    </row>
    <row r="151" spans="1:10">
      <c r="A151">
        <v>150</v>
      </c>
      <c r="B151">
        <v>-2.3675230329999999</v>
      </c>
      <c r="C151">
        <v>34.060512969999998</v>
      </c>
      <c r="D151">
        <v>1273.8599999999999</v>
      </c>
      <c r="E151" t="s">
        <v>3340</v>
      </c>
      <c r="F151">
        <v>703</v>
      </c>
      <c r="G151" t="s">
        <v>3287</v>
      </c>
      <c r="H151" t="s">
        <v>3222</v>
      </c>
      <c r="I151" t="s">
        <v>2256</v>
      </c>
      <c r="J151" t="s">
        <v>2372</v>
      </c>
    </row>
    <row r="152" spans="1:10">
      <c r="A152">
        <v>151</v>
      </c>
      <c r="B152">
        <v>-2.3673460070000001</v>
      </c>
      <c r="C152">
        <v>34.060310039999997</v>
      </c>
      <c r="D152">
        <v>1273.53</v>
      </c>
      <c r="E152" t="s">
        <v>3341</v>
      </c>
      <c r="F152">
        <v>704</v>
      </c>
      <c r="G152" t="s">
        <v>3287</v>
      </c>
      <c r="H152" t="s">
        <v>3222</v>
      </c>
      <c r="I152" t="s">
        <v>2256</v>
      </c>
      <c r="J152" t="s">
        <v>2373</v>
      </c>
    </row>
    <row r="153" spans="1:10">
      <c r="A153">
        <v>152</v>
      </c>
      <c r="B153">
        <v>-2.367543988</v>
      </c>
      <c r="C153">
        <v>34.060168969999999</v>
      </c>
      <c r="D153">
        <v>1274.44</v>
      </c>
      <c r="E153" t="s">
        <v>3342</v>
      </c>
      <c r="F153">
        <v>705</v>
      </c>
      <c r="G153" t="s">
        <v>3287</v>
      </c>
      <c r="H153" t="s">
        <v>3222</v>
      </c>
      <c r="I153" t="s">
        <v>2256</v>
      </c>
      <c r="J153" t="s">
        <v>2374</v>
      </c>
    </row>
    <row r="154" spans="1:10">
      <c r="A154">
        <v>153</v>
      </c>
      <c r="B154">
        <v>-2.3676780150000001</v>
      </c>
      <c r="C154">
        <v>34.05937797</v>
      </c>
      <c r="D154">
        <v>1276.1400000000001</v>
      </c>
      <c r="E154" t="s">
        <v>3343</v>
      </c>
      <c r="F154">
        <v>710</v>
      </c>
      <c r="G154" t="s">
        <v>3287</v>
      </c>
      <c r="H154" t="s">
        <v>3222</v>
      </c>
      <c r="I154" t="s">
        <v>2265</v>
      </c>
      <c r="J154" t="s">
        <v>2376</v>
      </c>
    </row>
    <row r="155" spans="1:10">
      <c r="A155">
        <v>154</v>
      </c>
      <c r="B155">
        <v>-2.3677299820000002</v>
      </c>
      <c r="C155">
        <v>34.059351990000003</v>
      </c>
      <c r="D155">
        <v>1276.32</v>
      </c>
      <c r="E155" t="s">
        <v>3344</v>
      </c>
      <c r="F155">
        <v>711</v>
      </c>
      <c r="G155" t="s">
        <v>3287</v>
      </c>
      <c r="H155" t="s">
        <v>3222</v>
      </c>
      <c r="I155" t="s">
        <v>2265</v>
      </c>
      <c r="J155" t="s">
        <v>2377</v>
      </c>
    </row>
    <row r="156" spans="1:10">
      <c r="A156">
        <v>155</v>
      </c>
      <c r="B156">
        <v>-2.3677119609999999</v>
      </c>
      <c r="C156">
        <v>34.059339000000001</v>
      </c>
      <c r="D156">
        <v>1275.6300000000001</v>
      </c>
      <c r="E156" t="s">
        <v>3345</v>
      </c>
      <c r="F156">
        <v>712</v>
      </c>
      <c r="G156" t="s">
        <v>3287</v>
      </c>
      <c r="H156" t="s">
        <v>3222</v>
      </c>
      <c r="I156" t="s">
        <v>2265</v>
      </c>
      <c r="J156" t="s">
        <v>2378</v>
      </c>
    </row>
    <row r="157" spans="1:10">
      <c r="A157">
        <v>156</v>
      </c>
      <c r="B157">
        <v>-2.3676950300000001</v>
      </c>
      <c r="C157">
        <v>34.059499010000003</v>
      </c>
      <c r="D157">
        <v>1276.29</v>
      </c>
      <c r="E157" t="s">
        <v>3346</v>
      </c>
      <c r="F157">
        <v>713</v>
      </c>
      <c r="G157" t="s">
        <v>3287</v>
      </c>
      <c r="H157" t="s">
        <v>3222</v>
      </c>
      <c r="I157" t="s">
        <v>2265</v>
      </c>
      <c r="J157" t="s">
        <v>2379</v>
      </c>
    </row>
    <row r="158" spans="1:10">
      <c r="A158">
        <v>157</v>
      </c>
      <c r="B158">
        <v>-2.3678019830000001</v>
      </c>
      <c r="C158">
        <v>34.059521969999999</v>
      </c>
      <c r="D158">
        <v>1276</v>
      </c>
      <c r="E158" t="s">
        <v>3347</v>
      </c>
      <c r="F158">
        <v>714</v>
      </c>
      <c r="G158" t="s">
        <v>3287</v>
      </c>
      <c r="H158" t="s">
        <v>3222</v>
      </c>
      <c r="I158" t="s">
        <v>2265</v>
      </c>
      <c r="J158" t="s">
        <v>2381</v>
      </c>
    </row>
    <row r="159" spans="1:10">
      <c r="A159">
        <v>158</v>
      </c>
      <c r="B159">
        <v>-2.3679270410000002</v>
      </c>
      <c r="C159">
        <v>34.059300020000002</v>
      </c>
      <c r="D159">
        <v>1276.23</v>
      </c>
      <c r="E159" t="s">
        <v>3348</v>
      </c>
      <c r="F159">
        <v>715</v>
      </c>
      <c r="G159" t="s">
        <v>3287</v>
      </c>
      <c r="H159" t="s">
        <v>3222</v>
      </c>
      <c r="I159" t="s">
        <v>2265</v>
      </c>
      <c r="J159" t="s">
        <v>2382</v>
      </c>
    </row>
    <row r="160" spans="1:10">
      <c r="A160">
        <v>159</v>
      </c>
      <c r="B160">
        <v>-2.3676829599999998</v>
      </c>
      <c r="C160">
        <v>34.059236990000002</v>
      </c>
      <c r="D160">
        <v>1276.3399999999999</v>
      </c>
      <c r="E160" t="s">
        <v>3349</v>
      </c>
      <c r="F160">
        <v>716</v>
      </c>
      <c r="G160" t="s">
        <v>3287</v>
      </c>
      <c r="H160" t="s">
        <v>3222</v>
      </c>
      <c r="I160" t="s">
        <v>2265</v>
      </c>
      <c r="J160" t="s">
        <v>2383</v>
      </c>
    </row>
    <row r="161" spans="1:10">
      <c r="A161">
        <v>160</v>
      </c>
      <c r="B161">
        <v>-2.367547005</v>
      </c>
      <c r="C161">
        <v>34.059494989999997</v>
      </c>
      <c r="D161">
        <v>1276.02</v>
      </c>
      <c r="E161" t="s">
        <v>3350</v>
      </c>
      <c r="F161">
        <v>717</v>
      </c>
      <c r="G161" t="s">
        <v>3287</v>
      </c>
      <c r="H161" t="s">
        <v>3222</v>
      </c>
      <c r="I161" t="s">
        <v>2265</v>
      </c>
      <c r="J161" t="s">
        <v>2384</v>
      </c>
    </row>
    <row r="162" spans="1:10">
      <c r="A162">
        <v>161</v>
      </c>
      <c r="B162">
        <v>-2.272751033</v>
      </c>
      <c r="C162">
        <v>34.023176030000002</v>
      </c>
      <c r="D162">
        <v>1200.48</v>
      </c>
      <c r="E162" t="s">
        <v>3351</v>
      </c>
      <c r="F162">
        <v>756</v>
      </c>
      <c r="G162" t="s">
        <v>3352</v>
      </c>
      <c r="H162" t="s">
        <v>3254</v>
      </c>
      <c r="I162" t="s">
        <v>2278</v>
      </c>
      <c r="J162" t="s">
        <v>2386</v>
      </c>
    </row>
    <row r="163" spans="1:10">
      <c r="A163">
        <v>162</v>
      </c>
      <c r="B163">
        <v>-2.2727060219999999</v>
      </c>
      <c r="C163">
        <v>34.023162030000002</v>
      </c>
      <c r="D163">
        <v>1199.6099999999999</v>
      </c>
      <c r="E163" t="s">
        <v>3353</v>
      </c>
      <c r="F163">
        <v>757</v>
      </c>
      <c r="G163" t="s">
        <v>3352</v>
      </c>
      <c r="H163" t="s">
        <v>3254</v>
      </c>
      <c r="I163" t="s">
        <v>2278</v>
      </c>
      <c r="J163" t="s">
        <v>2387</v>
      </c>
    </row>
    <row r="164" spans="1:10">
      <c r="A164">
        <v>163</v>
      </c>
      <c r="B164">
        <v>-2.2726719919999998</v>
      </c>
      <c r="C164">
        <v>34.023210980000002</v>
      </c>
      <c r="D164">
        <v>1201.3499999999999</v>
      </c>
      <c r="E164" t="s">
        <v>3354</v>
      </c>
      <c r="F164">
        <v>758</v>
      </c>
      <c r="G164" t="s">
        <v>3352</v>
      </c>
      <c r="H164" t="s">
        <v>3254</v>
      </c>
      <c r="I164" t="s">
        <v>2278</v>
      </c>
      <c r="J164" t="s">
        <v>2388</v>
      </c>
    </row>
    <row r="165" spans="1:10">
      <c r="A165">
        <v>164</v>
      </c>
      <c r="B165">
        <v>-2.2726180130000002</v>
      </c>
      <c r="C165">
        <v>34.023212999999998</v>
      </c>
      <c r="D165">
        <v>1201.78</v>
      </c>
      <c r="E165" t="s">
        <v>3355</v>
      </c>
      <c r="F165">
        <v>759</v>
      </c>
      <c r="G165" t="s">
        <v>3352</v>
      </c>
      <c r="H165" t="s">
        <v>3254</v>
      </c>
      <c r="I165" t="s">
        <v>2278</v>
      </c>
      <c r="J165" t="s">
        <v>2389</v>
      </c>
    </row>
    <row r="166" spans="1:10">
      <c r="A166">
        <v>165</v>
      </c>
      <c r="B166">
        <v>-2.2724750170000001</v>
      </c>
      <c r="C166">
        <v>34.02334501</v>
      </c>
      <c r="D166">
        <v>1201.1099999999999</v>
      </c>
      <c r="E166" t="s">
        <v>3356</v>
      </c>
      <c r="F166">
        <v>760</v>
      </c>
      <c r="G166" t="s">
        <v>3352</v>
      </c>
      <c r="H166" t="s">
        <v>3254</v>
      </c>
      <c r="I166" t="s">
        <v>2278</v>
      </c>
      <c r="J166" t="s">
        <v>2390</v>
      </c>
    </row>
    <row r="167" spans="1:10">
      <c r="A167">
        <v>166</v>
      </c>
      <c r="B167">
        <v>-2.2725490289999999</v>
      </c>
      <c r="C167">
        <v>34.022886020000001</v>
      </c>
      <c r="D167">
        <v>1201.5999999999999</v>
      </c>
      <c r="E167" t="s">
        <v>3357</v>
      </c>
      <c r="F167">
        <v>761</v>
      </c>
      <c r="G167" t="s">
        <v>3352</v>
      </c>
      <c r="H167" t="s">
        <v>3254</v>
      </c>
      <c r="I167" t="s">
        <v>2278</v>
      </c>
      <c r="J167" t="s">
        <v>2391</v>
      </c>
    </row>
    <row r="168" spans="1:10">
      <c r="A168">
        <v>167</v>
      </c>
      <c r="B168">
        <v>-2.2729950310000002</v>
      </c>
      <c r="C168">
        <v>34.022923990000002</v>
      </c>
      <c r="D168">
        <v>1202.05</v>
      </c>
      <c r="E168" t="s">
        <v>3358</v>
      </c>
      <c r="F168">
        <v>762</v>
      </c>
      <c r="G168" t="s">
        <v>3352</v>
      </c>
      <c r="H168" t="s">
        <v>3254</v>
      </c>
      <c r="I168" t="s">
        <v>2278</v>
      </c>
      <c r="J168" t="s">
        <v>2393</v>
      </c>
    </row>
    <row r="169" spans="1:10">
      <c r="A169">
        <v>168</v>
      </c>
      <c r="B169">
        <v>-2.2729129719999999</v>
      </c>
      <c r="C169">
        <v>34.023350039999997</v>
      </c>
      <c r="D169">
        <v>1202.24</v>
      </c>
      <c r="E169" t="s">
        <v>3359</v>
      </c>
      <c r="F169">
        <v>763</v>
      </c>
      <c r="G169" t="s">
        <v>3352</v>
      </c>
      <c r="H169" t="s">
        <v>3254</v>
      </c>
      <c r="I169" t="s">
        <v>2278</v>
      </c>
      <c r="J169" t="s">
        <v>2394</v>
      </c>
    </row>
    <row r="170" spans="1:10">
      <c r="A170">
        <v>169</v>
      </c>
      <c r="B170">
        <v>-2.2784290180000002</v>
      </c>
      <c r="C170">
        <v>34.024240030000001</v>
      </c>
      <c r="D170">
        <v>1203.58</v>
      </c>
      <c r="E170" t="s">
        <v>3360</v>
      </c>
      <c r="F170">
        <v>782</v>
      </c>
      <c r="G170" t="s">
        <v>3352</v>
      </c>
      <c r="H170" t="s">
        <v>3254</v>
      </c>
      <c r="I170" t="s">
        <v>2287</v>
      </c>
      <c r="J170" t="s">
        <v>2395</v>
      </c>
    </row>
    <row r="171" spans="1:10">
      <c r="A171">
        <v>170</v>
      </c>
      <c r="B171">
        <v>-2.2784629650000001</v>
      </c>
      <c r="C171">
        <v>34.024177999999999</v>
      </c>
      <c r="D171">
        <v>1203.0899999999999</v>
      </c>
      <c r="E171" t="s">
        <v>3361</v>
      </c>
      <c r="F171">
        <v>783</v>
      </c>
      <c r="G171" t="s">
        <v>3352</v>
      </c>
      <c r="H171" t="s">
        <v>3254</v>
      </c>
      <c r="I171" t="s">
        <v>2287</v>
      </c>
      <c r="J171" t="s">
        <v>2396</v>
      </c>
    </row>
    <row r="172" spans="1:10">
      <c r="A172">
        <v>171</v>
      </c>
      <c r="B172">
        <v>-2.2785389889999998</v>
      </c>
      <c r="C172">
        <v>34.024371039999998</v>
      </c>
      <c r="D172">
        <v>1201.67</v>
      </c>
      <c r="E172" t="s">
        <v>3362</v>
      </c>
      <c r="F172">
        <v>784</v>
      </c>
      <c r="G172" t="s">
        <v>3352</v>
      </c>
      <c r="H172" t="s">
        <v>3254</v>
      </c>
      <c r="I172" t="s">
        <v>2287</v>
      </c>
      <c r="J172" t="s">
        <v>2397</v>
      </c>
    </row>
    <row r="173" spans="1:10">
      <c r="A173">
        <v>172</v>
      </c>
      <c r="B173">
        <v>-2.2781410160000002</v>
      </c>
      <c r="C173">
        <v>34.024136009999999</v>
      </c>
      <c r="D173">
        <v>1203.08</v>
      </c>
      <c r="E173" t="s">
        <v>3363</v>
      </c>
      <c r="F173">
        <v>789</v>
      </c>
      <c r="G173" t="s">
        <v>3352</v>
      </c>
      <c r="H173" t="s">
        <v>3254</v>
      </c>
      <c r="I173" t="s">
        <v>2287</v>
      </c>
      <c r="J173" t="s">
        <v>2398</v>
      </c>
    </row>
    <row r="174" spans="1:10">
      <c r="A174">
        <v>173</v>
      </c>
      <c r="B174">
        <v>-2.27856799</v>
      </c>
      <c r="C174">
        <v>34.023969970000003</v>
      </c>
      <c r="D174">
        <v>1203.17</v>
      </c>
      <c r="E174" t="s">
        <v>3364</v>
      </c>
      <c r="F174">
        <v>790</v>
      </c>
      <c r="G174" t="s">
        <v>3352</v>
      </c>
      <c r="H174" t="s">
        <v>3254</v>
      </c>
      <c r="I174" t="s">
        <v>2287</v>
      </c>
      <c r="J174" t="s">
        <v>2399</v>
      </c>
    </row>
    <row r="175" spans="1:10">
      <c r="A175">
        <v>174</v>
      </c>
      <c r="B175">
        <v>-2.2786809780000001</v>
      </c>
      <c r="C175">
        <v>34.02434899</v>
      </c>
      <c r="D175">
        <v>1202.44</v>
      </c>
      <c r="E175" t="s">
        <v>3365</v>
      </c>
      <c r="F175">
        <v>791</v>
      </c>
      <c r="G175" t="s">
        <v>3352</v>
      </c>
      <c r="H175" t="s">
        <v>3254</v>
      </c>
      <c r="I175" t="s">
        <v>2287</v>
      </c>
      <c r="J175" t="s">
        <v>2400</v>
      </c>
    </row>
    <row r="176" spans="1:10">
      <c r="A176">
        <v>175</v>
      </c>
      <c r="B176">
        <v>-2.2784219779999999</v>
      </c>
      <c r="C176">
        <v>34.024374979999997</v>
      </c>
      <c r="D176">
        <v>1202.94</v>
      </c>
      <c r="E176" t="s">
        <v>3366</v>
      </c>
      <c r="F176">
        <v>792</v>
      </c>
      <c r="G176" t="s">
        <v>3352</v>
      </c>
      <c r="H176" t="s">
        <v>3254</v>
      </c>
      <c r="I176" t="s">
        <v>2287</v>
      </c>
      <c r="J176" t="s">
        <v>2401</v>
      </c>
    </row>
    <row r="177" spans="1:10">
      <c r="A177">
        <v>176</v>
      </c>
      <c r="B177">
        <v>-2.2782909679999999</v>
      </c>
      <c r="C177">
        <v>34.024574970000003</v>
      </c>
      <c r="D177">
        <v>1202.8900000000001</v>
      </c>
      <c r="E177" t="s">
        <v>3367</v>
      </c>
      <c r="F177">
        <v>793</v>
      </c>
      <c r="G177" t="s">
        <v>3352</v>
      </c>
      <c r="H177" t="s">
        <v>3254</v>
      </c>
      <c r="I177" t="s">
        <v>2287</v>
      </c>
      <c r="J177" t="s">
        <v>2402</v>
      </c>
    </row>
    <row r="178" spans="1:10">
      <c r="A178">
        <v>177</v>
      </c>
      <c r="B178">
        <v>-2.277740026</v>
      </c>
      <c r="C178">
        <v>34.027640990000002</v>
      </c>
      <c r="D178">
        <v>1206.94</v>
      </c>
      <c r="E178" t="s">
        <v>3368</v>
      </c>
      <c r="F178">
        <v>794</v>
      </c>
      <c r="G178" t="s">
        <v>3352</v>
      </c>
      <c r="H178" t="s">
        <v>3254</v>
      </c>
      <c r="I178" t="s">
        <v>2296</v>
      </c>
      <c r="J178" t="s">
        <v>2403</v>
      </c>
    </row>
    <row r="179" spans="1:10">
      <c r="A179">
        <v>178</v>
      </c>
      <c r="B179">
        <v>-2.2777889760000001</v>
      </c>
      <c r="C179">
        <v>34.027664960000003</v>
      </c>
      <c r="D179">
        <v>1207.06</v>
      </c>
      <c r="E179" t="s">
        <v>3369</v>
      </c>
      <c r="F179">
        <v>795</v>
      </c>
      <c r="G179" t="s">
        <v>3352</v>
      </c>
      <c r="H179" t="s">
        <v>3254</v>
      </c>
      <c r="I179" t="s">
        <v>2296</v>
      </c>
      <c r="J179" t="s">
        <v>2404</v>
      </c>
    </row>
    <row r="180" spans="1:10">
      <c r="A180">
        <v>179</v>
      </c>
      <c r="B180">
        <v>-2.2778579589999999</v>
      </c>
      <c r="C180">
        <v>34.027682980000002</v>
      </c>
      <c r="D180">
        <v>1206.43</v>
      </c>
      <c r="E180" t="s">
        <v>3370</v>
      </c>
      <c r="F180">
        <v>796</v>
      </c>
      <c r="G180" t="s">
        <v>3352</v>
      </c>
      <c r="H180" t="s">
        <v>3254</v>
      </c>
      <c r="I180" t="s">
        <v>2296</v>
      </c>
      <c r="J180" t="s">
        <v>2405</v>
      </c>
    </row>
    <row r="181" spans="1:10">
      <c r="A181">
        <v>180</v>
      </c>
      <c r="B181">
        <v>-2.2780199809999999</v>
      </c>
      <c r="C181">
        <v>34.027705019999999</v>
      </c>
      <c r="D181">
        <v>1206.06</v>
      </c>
      <c r="E181" t="s">
        <v>3371</v>
      </c>
      <c r="F181">
        <v>797</v>
      </c>
      <c r="G181" t="s">
        <v>3352</v>
      </c>
      <c r="H181" t="s">
        <v>3254</v>
      </c>
      <c r="I181" t="s">
        <v>2296</v>
      </c>
      <c r="J181" t="s">
        <v>2406</v>
      </c>
    </row>
    <row r="182" spans="1:10">
      <c r="A182">
        <v>181</v>
      </c>
      <c r="B182">
        <v>-2.2777329850000001</v>
      </c>
      <c r="C182">
        <v>34.027422970000003</v>
      </c>
      <c r="D182">
        <v>1207.9000000000001</v>
      </c>
      <c r="E182" t="s">
        <v>3372</v>
      </c>
      <c r="F182">
        <v>798</v>
      </c>
      <c r="G182" t="s">
        <v>3352</v>
      </c>
      <c r="H182" t="s">
        <v>3254</v>
      </c>
      <c r="I182" t="s">
        <v>2296</v>
      </c>
      <c r="J182" t="s">
        <v>2407</v>
      </c>
    </row>
    <row r="183" spans="1:10">
      <c r="A183">
        <v>182</v>
      </c>
      <c r="B183">
        <v>-2.2777009659999998</v>
      </c>
      <c r="C183">
        <v>34.027393969999999</v>
      </c>
      <c r="D183">
        <v>1209.23</v>
      </c>
      <c r="E183" t="s">
        <v>3373</v>
      </c>
      <c r="F183">
        <v>799</v>
      </c>
      <c r="G183" t="s">
        <v>3352</v>
      </c>
      <c r="H183" t="s">
        <v>3254</v>
      </c>
      <c r="I183" t="s">
        <v>2296</v>
      </c>
      <c r="J183" t="s">
        <v>2408</v>
      </c>
    </row>
    <row r="184" spans="1:10">
      <c r="A184">
        <v>183</v>
      </c>
      <c r="B184">
        <v>-2.2777790019999999</v>
      </c>
      <c r="C184">
        <v>34.028066029999998</v>
      </c>
      <c r="D184">
        <v>1207.52</v>
      </c>
      <c r="E184" t="s">
        <v>3374</v>
      </c>
      <c r="F184">
        <v>800</v>
      </c>
      <c r="G184" t="s">
        <v>3352</v>
      </c>
      <c r="H184" t="s">
        <v>3254</v>
      </c>
      <c r="I184" t="s">
        <v>2296</v>
      </c>
      <c r="J184" t="s">
        <v>2409</v>
      </c>
    </row>
    <row r="185" spans="1:10">
      <c r="A185">
        <v>184</v>
      </c>
      <c r="B185">
        <v>-2.2775169829999999</v>
      </c>
      <c r="C185">
        <v>34.027766970000002</v>
      </c>
      <c r="D185">
        <v>1206.52</v>
      </c>
      <c r="E185" t="s">
        <v>3375</v>
      </c>
      <c r="F185">
        <v>801</v>
      </c>
      <c r="G185" t="s">
        <v>3352</v>
      </c>
      <c r="H185" t="s">
        <v>3254</v>
      </c>
      <c r="I185" t="s">
        <v>2296</v>
      </c>
      <c r="J185" t="s">
        <v>2410</v>
      </c>
    </row>
    <row r="186" spans="1:10">
      <c r="A186">
        <v>185</v>
      </c>
      <c r="B186">
        <v>-2.2787330300000002</v>
      </c>
      <c r="C186">
        <v>34.032136029999997</v>
      </c>
      <c r="D186">
        <v>1205.32</v>
      </c>
      <c r="E186" t="s">
        <v>3376</v>
      </c>
      <c r="F186">
        <v>802</v>
      </c>
      <c r="G186" t="s">
        <v>3352</v>
      </c>
      <c r="H186" t="s">
        <v>3254</v>
      </c>
      <c r="I186" t="s">
        <v>2306</v>
      </c>
      <c r="J186" t="s">
        <v>2412</v>
      </c>
    </row>
    <row r="187" spans="1:10">
      <c r="A187">
        <v>186</v>
      </c>
      <c r="B187">
        <v>-2.278763037</v>
      </c>
      <c r="C187">
        <v>34.031974009999999</v>
      </c>
      <c r="D187">
        <v>1203.8599999999999</v>
      </c>
      <c r="E187" t="s">
        <v>3377</v>
      </c>
      <c r="F187">
        <v>803</v>
      </c>
      <c r="G187" t="s">
        <v>3352</v>
      </c>
      <c r="H187" t="s">
        <v>3254</v>
      </c>
      <c r="I187" t="s">
        <v>2306</v>
      </c>
      <c r="J187" t="s">
        <v>2413</v>
      </c>
    </row>
    <row r="188" spans="1:10">
      <c r="A188">
        <v>187</v>
      </c>
      <c r="B188">
        <v>-2.2785890289999999</v>
      </c>
      <c r="C188">
        <v>34.031841999999997</v>
      </c>
      <c r="D188">
        <v>1202.97</v>
      </c>
      <c r="E188" t="s">
        <v>3378</v>
      </c>
      <c r="F188">
        <v>804</v>
      </c>
      <c r="G188" t="s">
        <v>3352</v>
      </c>
      <c r="H188" t="s">
        <v>3254</v>
      </c>
      <c r="I188" t="s">
        <v>2306</v>
      </c>
      <c r="J188" t="s">
        <v>2414</v>
      </c>
    </row>
    <row r="189" spans="1:10">
      <c r="A189">
        <v>188</v>
      </c>
      <c r="B189">
        <v>-2.278422983</v>
      </c>
      <c r="C189">
        <v>34.032261009999999</v>
      </c>
      <c r="D189">
        <v>1201.18</v>
      </c>
      <c r="E189" t="s">
        <v>3379</v>
      </c>
      <c r="F189">
        <v>805</v>
      </c>
      <c r="G189" t="s">
        <v>3352</v>
      </c>
      <c r="H189" t="s">
        <v>3254</v>
      </c>
      <c r="I189" t="s">
        <v>2306</v>
      </c>
      <c r="J189" t="s">
        <v>2415</v>
      </c>
    </row>
    <row r="190" spans="1:10">
      <c r="A190">
        <v>189</v>
      </c>
      <c r="B190">
        <v>-2.2787580080000001</v>
      </c>
      <c r="C190">
        <v>34.032463010000001</v>
      </c>
      <c r="D190">
        <v>1200.18</v>
      </c>
      <c r="E190" t="s">
        <v>3380</v>
      </c>
      <c r="F190">
        <v>806</v>
      </c>
      <c r="G190" t="s">
        <v>3352</v>
      </c>
      <c r="H190" t="s">
        <v>3254</v>
      </c>
      <c r="I190" t="s">
        <v>2306</v>
      </c>
      <c r="J190" t="s">
        <v>2417</v>
      </c>
    </row>
    <row r="191" spans="1:10">
      <c r="A191">
        <v>190</v>
      </c>
      <c r="B191">
        <v>-2.2787559960000001</v>
      </c>
      <c r="C191">
        <v>34.032268969999997</v>
      </c>
      <c r="D191">
        <v>1200.21</v>
      </c>
      <c r="E191" t="s">
        <v>3381</v>
      </c>
      <c r="F191">
        <v>807</v>
      </c>
      <c r="G191" t="s">
        <v>3352</v>
      </c>
      <c r="H191" t="s">
        <v>3254</v>
      </c>
      <c r="I191" t="s">
        <v>2306</v>
      </c>
      <c r="J191" t="s">
        <v>2418</v>
      </c>
    </row>
    <row r="192" spans="1:10">
      <c r="A192">
        <v>191</v>
      </c>
      <c r="B192">
        <v>-2.278704029</v>
      </c>
      <c r="C192">
        <v>34.032182970000001</v>
      </c>
      <c r="D192">
        <v>1198.98</v>
      </c>
      <c r="E192" t="s">
        <v>3382</v>
      </c>
      <c r="F192">
        <v>808</v>
      </c>
      <c r="G192" t="s">
        <v>3352</v>
      </c>
      <c r="H192" t="s">
        <v>3254</v>
      </c>
      <c r="I192" t="s">
        <v>2306</v>
      </c>
      <c r="J192" t="s">
        <v>2419</v>
      </c>
    </row>
    <row r="193" spans="1:10">
      <c r="A193">
        <v>192</v>
      </c>
      <c r="B193">
        <v>-2.2789770269999998</v>
      </c>
      <c r="C193">
        <v>34.032051039999999</v>
      </c>
      <c r="D193">
        <v>1199.46</v>
      </c>
      <c r="E193" t="s">
        <v>3383</v>
      </c>
      <c r="F193">
        <v>809</v>
      </c>
      <c r="G193" t="s">
        <v>3352</v>
      </c>
      <c r="H193" t="s">
        <v>3254</v>
      </c>
      <c r="I193" t="s">
        <v>2306</v>
      </c>
      <c r="J193" t="s">
        <v>2420</v>
      </c>
    </row>
    <row r="194" spans="1:10">
      <c r="A194">
        <v>193</v>
      </c>
      <c r="B194">
        <v>-2.4396949910000001</v>
      </c>
      <c r="C194">
        <v>34.838574029999997</v>
      </c>
      <c r="D194">
        <v>1522.43</v>
      </c>
      <c r="E194" t="s">
        <v>3384</v>
      </c>
      <c r="F194">
        <v>933</v>
      </c>
      <c r="G194" t="s">
        <v>3385</v>
      </c>
      <c r="H194" t="s">
        <v>3386</v>
      </c>
      <c r="I194" t="s">
        <v>2505</v>
      </c>
      <c r="J194" t="s">
        <v>3387</v>
      </c>
    </row>
    <row r="195" spans="1:10">
      <c r="A195">
        <v>194</v>
      </c>
      <c r="B195">
        <v>-2.4395990190000001</v>
      </c>
      <c r="C195">
        <v>34.838418959999998</v>
      </c>
      <c r="D195">
        <v>1526.04</v>
      </c>
      <c r="E195" t="s">
        <v>3388</v>
      </c>
      <c r="F195">
        <v>929</v>
      </c>
      <c r="G195" t="s">
        <v>3385</v>
      </c>
      <c r="H195" t="s">
        <v>3386</v>
      </c>
      <c r="I195" t="s">
        <v>2505</v>
      </c>
      <c r="J195" t="s">
        <v>3389</v>
      </c>
    </row>
    <row r="196" spans="1:10">
      <c r="A196">
        <v>195</v>
      </c>
      <c r="B196">
        <v>-2.439403972</v>
      </c>
      <c r="C196">
        <v>34.838404959999998</v>
      </c>
      <c r="D196">
        <v>1521.01</v>
      </c>
      <c r="E196" t="s">
        <v>3390</v>
      </c>
      <c r="F196">
        <v>934</v>
      </c>
      <c r="G196" t="s">
        <v>3385</v>
      </c>
      <c r="H196" t="s">
        <v>3386</v>
      </c>
      <c r="I196" t="s">
        <v>2505</v>
      </c>
      <c r="J196" t="s">
        <v>3391</v>
      </c>
    </row>
    <row r="197" spans="1:10">
      <c r="A197">
        <v>196</v>
      </c>
      <c r="B197">
        <v>-2.4396450349999999</v>
      </c>
      <c r="C197">
        <v>34.83836599</v>
      </c>
      <c r="D197">
        <v>1519.4</v>
      </c>
      <c r="E197" t="s">
        <v>3392</v>
      </c>
      <c r="F197">
        <v>935</v>
      </c>
      <c r="G197" t="s">
        <v>3385</v>
      </c>
      <c r="H197" t="s">
        <v>3386</v>
      </c>
      <c r="I197" t="s">
        <v>2505</v>
      </c>
      <c r="J197" t="s">
        <v>3393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topLeftCell="A10"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43" t="s">
        <v>2661</v>
      </c>
      <c r="B1" s="243" t="s">
        <v>2683</v>
      </c>
      <c r="C1" s="243" t="s">
        <v>2666</v>
      </c>
      <c r="D1" s="243" t="s">
        <v>2694</v>
      </c>
      <c r="E1" s="243" t="s">
        <v>2659</v>
      </c>
      <c r="F1" s="243" t="s">
        <v>2686</v>
      </c>
      <c r="G1" s="244" t="s">
        <v>2695</v>
      </c>
      <c r="H1" s="244" t="s">
        <v>2696</v>
      </c>
      <c r="I1" s="244" t="s">
        <v>2697</v>
      </c>
      <c r="J1" s="243" t="s">
        <v>2687</v>
      </c>
      <c r="K1" s="243" t="s">
        <v>2698</v>
      </c>
      <c r="L1" s="239"/>
    </row>
    <row r="2" spans="1:13">
      <c r="A2" s="243" t="s">
        <v>2176</v>
      </c>
      <c r="B2" s="243" t="s">
        <v>2677</v>
      </c>
      <c r="C2" s="243" t="s">
        <v>20</v>
      </c>
      <c r="D2" s="243">
        <v>2</v>
      </c>
      <c r="E2" s="243">
        <v>1</v>
      </c>
      <c r="F2" s="240">
        <v>678</v>
      </c>
      <c r="G2" s="241">
        <v>23.96</v>
      </c>
      <c r="H2" s="241">
        <v>0.91999999999999804</v>
      </c>
      <c r="I2" s="241">
        <v>75.12</v>
      </c>
      <c r="J2" s="242" t="s">
        <v>2688</v>
      </c>
      <c r="K2" s="241">
        <v>1.2493839329719072</v>
      </c>
      <c r="L2" s="241"/>
      <c r="M2" s="241"/>
    </row>
    <row r="3" spans="1:13">
      <c r="A3" s="243" t="s">
        <v>2176</v>
      </c>
      <c r="B3" s="243" t="s">
        <v>2677</v>
      </c>
      <c r="C3" s="243" t="s">
        <v>20</v>
      </c>
      <c r="D3" s="243">
        <v>3</v>
      </c>
      <c r="E3" s="243">
        <v>2</v>
      </c>
      <c r="F3" s="240">
        <v>679</v>
      </c>
      <c r="G3" s="241">
        <v>19.96</v>
      </c>
      <c r="H3" s="241">
        <v>4.9199999999999982</v>
      </c>
      <c r="I3" s="241">
        <v>75.12</v>
      </c>
      <c r="J3" s="242" t="s">
        <v>2689</v>
      </c>
      <c r="K3" s="241">
        <v>1.641498275012321</v>
      </c>
      <c r="L3" s="241"/>
      <c r="M3" s="241"/>
    </row>
    <row r="4" spans="1:13">
      <c r="A4" s="243" t="s">
        <v>2176</v>
      </c>
      <c r="B4" s="243" t="s">
        <v>2677</v>
      </c>
      <c r="C4" s="243" t="s">
        <v>20</v>
      </c>
      <c r="D4" s="243">
        <v>1</v>
      </c>
      <c r="E4" s="243">
        <v>3</v>
      </c>
      <c r="F4" s="240">
        <v>680</v>
      </c>
      <c r="G4" s="241">
        <v>21.96</v>
      </c>
      <c r="H4" s="241">
        <v>8.9199999999999982</v>
      </c>
      <c r="I4" s="241">
        <v>69.12</v>
      </c>
      <c r="J4" s="242" t="s">
        <v>2688</v>
      </c>
      <c r="K4" s="241">
        <v>1.7491375061606702</v>
      </c>
      <c r="L4" s="241"/>
      <c r="M4" s="241"/>
    </row>
    <row r="5" spans="1:13">
      <c r="A5" s="243" t="s">
        <v>2176</v>
      </c>
      <c r="B5" s="243" t="s">
        <v>2677</v>
      </c>
      <c r="C5" s="243" t="s">
        <v>20</v>
      </c>
      <c r="D5" s="243">
        <v>4</v>
      </c>
      <c r="E5" s="243">
        <v>4</v>
      </c>
      <c r="F5" s="240">
        <v>681</v>
      </c>
      <c r="G5" s="241">
        <v>25.96</v>
      </c>
      <c r="H5" s="241">
        <v>6.9200000000000008</v>
      </c>
      <c r="I5" s="241">
        <v>67.12</v>
      </c>
      <c r="J5" s="242" t="s">
        <v>2688</v>
      </c>
      <c r="K5" s="241">
        <v>1.7568260226712666</v>
      </c>
      <c r="L5" s="241"/>
      <c r="M5" s="241"/>
    </row>
    <row r="6" spans="1:13">
      <c r="A6" s="243" t="s">
        <v>2176</v>
      </c>
      <c r="B6" s="243" t="s">
        <v>2677</v>
      </c>
      <c r="C6" s="243" t="s">
        <v>2678</v>
      </c>
      <c r="D6" s="243">
        <v>1</v>
      </c>
      <c r="E6" s="243">
        <v>1</v>
      </c>
      <c r="F6" s="240">
        <v>682</v>
      </c>
      <c r="G6" s="241">
        <v>12.565665055683967</v>
      </c>
      <c r="H6" s="241">
        <v>0.9665896196679955</v>
      </c>
      <c r="I6" s="241">
        <v>86.467745324648035</v>
      </c>
      <c r="J6" s="242" t="s">
        <v>2690</v>
      </c>
      <c r="K6" s="241">
        <v>1.0225726959093147</v>
      </c>
      <c r="L6" s="241"/>
      <c r="M6" s="241"/>
    </row>
    <row r="7" spans="1:13">
      <c r="A7" s="243" t="s">
        <v>2176</v>
      </c>
      <c r="B7" s="243" t="s">
        <v>2677</v>
      </c>
      <c r="C7" s="243" t="s">
        <v>2678</v>
      </c>
      <c r="D7" s="243">
        <v>2</v>
      </c>
      <c r="E7" s="243">
        <v>2</v>
      </c>
      <c r="F7" s="240">
        <v>683</v>
      </c>
      <c r="G7" s="241">
        <v>21.13063730679653</v>
      </c>
      <c r="H7" s="241">
        <v>3.0912555579081076</v>
      </c>
      <c r="I7" s="241">
        <v>75.778107135295357</v>
      </c>
      <c r="J7" s="242" t="s">
        <v>2688</v>
      </c>
      <c r="K7" s="241">
        <v>0.46131099063578063</v>
      </c>
      <c r="L7" s="241"/>
      <c r="M7" s="241"/>
    </row>
    <row r="8" spans="1:13">
      <c r="A8" s="243" t="s">
        <v>2176</v>
      </c>
      <c r="B8" s="243" t="s">
        <v>2677</v>
      </c>
      <c r="C8" s="243" t="s">
        <v>2678</v>
      </c>
      <c r="D8" s="243">
        <v>3</v>
      </c>
      <c r="E8" s="243">
        <v>3</v>
      </c>
      <c r="F8" s="240">
        <v>684</v>
      </c>
      <c r="G8" s="241">
        <v>54.080969906906262</v>
      </c>
      <c r="H8" s="241">
        <v>21.264484651351896</v>
      </c>
      <c r="I8" s="241">
        <v>24.654545441741845</v>
      </c>
      <c r="J8" s="242" t="s">
        <v>2691</v>
      </c>
      <c r="K8" s="241">
        <v>1.8433218334154755</v>
      </c>
      <c r="L8" s="241"/>
      <c r="M8" s="241"/>
    </row>
    <row r="9" spans="1:13">
      <c r="A9" s="243" t="s">
        <v>2176</v>
      </c>
      <c r="B9" s="243" t="s">
        <v>2677</v>
      </c>
      <c r="C9" s="243" t="s">
        <v>2678</v>
      </c>
      <c r="D9" s="243">
        <v>4</v>
      </c>
      <c r="E9" s="243">
        <v>4</v>
      </c>
      <c r="F9" s="240">
        <v>685</v>
      </c>
      <c r="G9" s="241">
        <v>51.960000000000008</v>
      </c>
      <c r="H9" s="241">
        <v>18.919999999999995</v>
      </c>
      <c r="I9" s="241">
        <v>29.120000000000005</v>
      </c>
      <c r="J9" s="242" t="s">
        <v>2691</v>
      </c>
      <c r="K9" s="241">
        <v>1.85293247905372</v>
      </c>
      <c r="L9" s="241"/>
      <c r="M9" s="241"/>
    </row>
    <row r="10" spans="1:13">
      <c r="A10" s="243" t="s">
        <v>2276</v>
      </c>
      <c r="B10" s="243" t="s">
        <v>2677</v>
      </c>
      <c r="C10" s="243" t="s">
        <v>2679</v>
      </c>
      <c r="D10" s="243">
        <v>3</v>
      </c>
      <c r="E10" s="243">
        <v>1</v>
      </c>
      <c r="F10" s="240">
        <v>686</v>
      </c>
      <c r="G10" s="241">
        <v>47.96</v>
      </c>
      <c r="H10" s="241">
        <v>22.919999999999995</v>
      </c>
      <c r="I10" s="241">
        <v>29.120000000000012</v>
      </c>
      <c r="J10" s="242" t="s">
        <v>2691</v>
      </c>
      <c r="K10" s="241">
        <v>2.8831936914736325</v>
      </c>
      <c r="L10" s="241"/>
      <c r="M10" s="241"/>
    </row>
    <row r="11" spans="1:13">
      <c r="A11" s="243" t="s">
        <v>2276</v>
      </c>
      <c r="B11" s="243" t="s">
        <v>2677</v>
      </c>
      <c r="C11" s="243" t="s">
        <v>2679</v>
      </c>
      <c r="D11" s="243">
        <v>4</v>
      </c>
      <c r="E11" s="243">
        <v>2</v>
      </c>
      <c r="F11" s="240">
        <v>687</v>
      </c>
      <c r="G11" s="241">
        <v>45.272914521112256</v>
      </c>
      <c r="H11" s="241">
        <v>23.604531410916575</v>
      </c>
      <c r="I11" s="241">
        <v>31.122554067971166</v>
      </c>
      <c r="J11" s="242" t="s">
        <v>2691</v>
      </c>
      <c r="K11" s="241">
        <v>2.0547560374568752</v>
      </c>
      <c r="L11" s="241"/>
      <c r="M11" s="241"/>
    </row>
    <row r="12" spans="1:13">
      <c r="A12" s="243" t="s">
        <v>2276</v>
      </c>
      <c r="B12" s="243" t="s">
        <v>2677</v>
      </c>
      <c r="C12" s="243" t="s">
        <v>2679</v>
      </c>
      <c r="D12" s="243">
        <v>1</v>
      </c>
      <c r="E12" s="243">
        <v>3</v>
      </c>
      <c r="F12" s="240">
        <v>688</v>
      </c>
      <c r="G12" s="241">
        <v>38.691629007962128</v>
      </c>
      <c r="H12" s="241">
        <v>26.81299763288143</v>
      </c>
      <c r="I12" s="241">
        <v>34.495373359156439</v>
      </c>
      <c r="J12" s="242" t="s">
        <v>2693</v>
      </c>
      <c r="K12" s="241">
        <v>2.5483587974371611</v>
      </c>
      <c r="L12" s="241"/>
      <c r="M12" s="241"/>
    </row>
    <row r="13" spans="1:13">
      <c r="A13" s="243" t="s">
        <v>2276</v>
      </c>
      <c r="B13" s="243" t="s">
        <v>2677</v>
      </c>
      <c r="C13" s="243" t="s">
        <v>2679</v>
      </c>
      <c r="D13" s="243">
        <v>2</v>
      </c>
      <c r="E13" s="243">
        <v>4</v>
      </c>
      <c r="F13" s="240">
        <v>689</v>
      </c>
      <c r="G13" s="241">
        <v>28.145762029394</v>
      </c>
      <c r="H13" s="241">
        <v>25.085564727199518</v>
      </c>
      <c r="I13" s="241">
        <v>46.768673243406489</v>
      </c>
      <c r="J13" s="242" t="s">
        <v>2688</v>
      </c>
      <c r="K13" s="241">
        <v>2.1716214884179394</v>
      </c>
      <c r="L13" s="241"/>
      <c r="M13" s="241"/>
    </row>
    <row r="14" spans="1:13">
      <c r="A14" s="243" t="s">
        <v>2684</v>
      </c>
      <c r="B14" s="243" t="s">
        <v>2460</v>
      </c>
      <c r="C14" s="243" t="s">
        <v>20</v>
      </c>
      <c r="D14" s="243">
        <v>1</v>
      </c>
      <c r="E14" s="243">
        <v>1</v>
      </c>
      <c r="F14" s="240">
        <v>694</v>
      </c>
      <c r="G14" s="241">
        <v>31.214836424255054</v>
      </c>
      <c r="H14" s="241">
        <v>11.377370285476141</v>
      </c>
      <c r="I14" s="241">
        <v>57.407793290268799</v>
      </c>
      <c r="J14" s="242" t="s">
        <v>2688</v>
      </c>
      <c r="K14" s="241">
        <v>1.7337604731394776</v>
      </c>
      <c r="L14" s="241"/>
      <c r="M14" s="241"/>
    </row>
    <row r="15" spans="1:13">
      <c r="A15" s="243" t="s">
        <v>2684</v>
      </c>
      <c r="B15" s="243" t="s">
        <v>2460</v>
      </c>
      <c r="C15" s="243" t="s">
        <v>20</v>
      </c>
      <c r="D15" s="243">
        <v>4</v>
      </c>
      <c r="E15" s="243">
        <v>2</v>
      </c>
      <c r="F15" s="240">
        <v>695</v>
      </c>
      <c r="G15" s="241">
        <v>33.96</v>
      </c>
      <c r="H15" s="241">
        <v>8.9200000000000017</v>
      </c>
      <c r="I15" s="241">
        <v>57.12</v>
      </c>
      <c r="J15" s="242" t="s">
        <v>2688</v>
      </c>
      <c r="K15" s="241">
        <v>2.072055199605717</v>
      </c>
      <c r="L15" s="241"/>
      <c r="M15" s="241"/>
    </row>
    <row r="16" spans="1:13">
      <c r="A16" s="243" t="s">
        <v>2684</v>
      </c>
      <c r="B16" s="243" t="s">
        <v>2460</v>
      </c>
      <c r="C16" s="243" t="s">
        <v>20</v>
      </c>
      <c r="D16" s="243">
        <v>2</v>
      </c>
      <c r="E16" s="243">
        <v>3</v>
      </c>
      <c r="F16" s="240">
        <v>696</v>
      </c>
      <c r="G16" s="241">
        <v>39.96</v>
      </c>
      <c r="H16" s="241">
        <v>12.920000000000002</v>
      </c>
      <c r="I16" s="241">
        <v>47.12</v>
      </c>
      <c r="J16" s="242" t="s">
        <v>2692</v>
      </c>
      <c r="K16" s="241">
        <v>1.6549531789058647</v>
      </c>
      <c r="L16" s="241"/>
      <c r="M16" s="241"/>
    </row>
    <row r="17" spans="1:13">
      <c r="A17" s="243" t="s">
        <v>2684</v>
      </c>
      <c r="B17" s="243" t="s">
        <v>2460</v>
      </c>
      <c r="C17" s="243" t="s">
        <v>20</v>
      </c>
      <c r="D17" s="243">
        <v>3</v>
      </c>
      <c r="E17" s="243">
        <v>4</v>
      </c>
      <c r="F17" s="240">
        <v>697</v>
      </c>
      <c r="G17" s="241">
        <v>27.96</v>
      </c>
      <c r="H17" s="241">
        <v>4.9200000000000017</v>
      </c>
      <c r="I17" s="241">
        <v>67.12</v>
      </c>
      <c r="J17" s="242" t="s">
        <v>2688</v>
      </c>
      <c r="K17" s="241">
        <v>1.0437161163134547</v>
      </c>
      <c r="L17" s="241"/>
      <c r="M17" s="241"/>
    </row>
    <row r="18" spans="1:13">
      <c r="A18" s="243" t="s">
        <v>2684</v>
      </c>
      <c r="B18" s="243" t="s">
        <v>2460</v>
      </c>
      <c r="C18" s="243" t="s">
        <v>2678</v>
      </c>
      <c r="D18" s="243">
        <v>1</v>
      </c>
      <c r="E18" s="243">
        <v>1</v>
      </c>
      <c r="F18" s="240">
        <v>698</v>
      </c>
      <c r="G18" s="241">
        <v>45.96</v>
      </c>
      <c r="H18" s="241">
        <v>14.920000000000003</v>
      </c>
      <c r="I18" s="241">
        <v>39.119999999999997</v>
      </c>
      <c r="J18" s="242" t="s">
        <v>2691</v>
      </c>
      <c r="K18" s="241">
        <v>2.0374568753080333</v>
      </c>
      <c r="L18" s="241"/>
      <c r="M18" s="241"/>
    </row>
    <row r="19" spans="1:13">
      <c r="A19" s="243" t="s">
        <v>2684</v>
      </c>
      <c r="B19" s="243" t="s">
        <v>2460</v>
      </c>
      <c r="C19" s="243" t="s">
        <v>2678</v>
      </c>
      <c r="D19" s="243">
        <v>2</v>
      </c>
      <c r="E19" s="243">
        <v>2</v>
      </c>
      <c r="F19" s="240">
        <v>699</v>
      </c>
      <c r="G19" s="241">
        <v>34.344660194174757</v>
      </c>
      <c r="H19" s="241">
        <v>19.22727272727273</v>
      </c>
      <c r="I19" s="241">
        <v>46.428067078552509</v>
      </c>
      <c r="J19" s="242" t="s">
        <v>2688</v>
      </c>
      <c r="K19" s="241">
        <v>1.7452932479053718</v>
      </c>
      <c r="L19" s="241"/>
      <c r="M19" s="241"/>
    </row>
    <row r="20" spans="1:13">
      <c r="A20" s="243" t="s">
        <v>2684</v>
      </c>
      <c r="B20" s="243" t="s">
        <v>2460</v>
      </c>
      <c r="C20" s="243" t="s">
        <v>2678</v>
      </c>
      <c r="D20" s="243">
        <v>3</v>
      </c>
      <c r="E20" s="243">
        <v>3</v>
      </c>
      <c r="F20" s="240">
        <v>700</v>
      </c>
      <c r="G20" s="241">
        <v>27.96</v>
      </c>
      <c r="H20" s="241">
        <v>4.9200000000000017</v>
      </c>
      <c r="I20" s="241">
        <v>67.12</v>
      </c>
      <c r="J20" s="242" t="s">
        <v>2688</v>
      </c>
      <c r="K20" s="241">
        <v>0.88610152784622953</v>
      </c>
      <c r="L20" s="241"/>
      <c r="M20" s="241"/>
    </row>
    <row r="21" spans="1:13">
      <c r="A21" s="243" t="s">
        <v>2684</v>
      </c>
      <c r="B21" s="243" t="s">
        <v>2460</v>
      </c>
      <c r="C21" s="243" t="s">
        <v>2678</v>
      </c>
      <c r="D21" s="243">
        <v>4</v>
      </c>
      <c r="E21" s="243">
        <v>4</v>
      </c>
      <c r="F21" s="240">
        <v>701</v>
      </c>
      <c r="G21" s="241">
        <v>17.96</v>
      </c>
      <c r="H21" s="241">
        <v>4.9199999999999982</v>
      </c>
      <c r="I21" s="241">
        <v>77.12</v>
      </c>
      <c r="J21" s="242" t="s">
        <v>2689</v>
      </c>
      <c r="K21" s="241">
        <v>2.0220798422868409</v>
      </c>
      <c r="L21" s="241"/>
      <c r="M21" s="241"/>
    </row>
    <row r="22" spans="1:13">
      <c r="A22" s="243" t="s">
        <v>2385</v>
      </c>
      <c r="B22" s="243" t="s">
        <v>2460</v>
      </c>
      <c r="C22" s="243" t="s">
        <v>2679</v>
      </c>
      <c r="D22" s="243">
        <v>3</v>
      </c>
      <c r="E22" s="243">
        <v>1</v>
      </c>
      <c r="F22" s="240">
        <v>702</v>
      </c>
      <c r="G22" s="241">
        <v>21.96</v>
      </c>
      <c r="H22" s="241">
        <v>4.9199999999999982</v>
      </c>
      <c r="I22" s="241">
        <v>73.12</v>
      </c>
      <c r="J22" s="242" t="s">
        <v>2688</v>
      </c>
      <c r="K22" s="241">
        <v>1.2416954164613114</v>
      </c>
      <c r="L22" s="241"/>
      <c r="M22" s="241"/>
    </row>
    <row r="23" spans="1:13">
      <c r="A23" s="243" t="s">
        <v>2385</v>
      </c>
      <c r="B23" s="243" t="s">
        <v>2460</v>
      </c>
      <c r="C23" s="243" t="s">
        <v>2679</v>
      </c>
      <c r="D23" s="243">
        <v>4</v>
      </c>
      <c r="E23" s="243">
        <v>2</v>
      </c>
      <c r="F23" s="240">
        <v>703</v>
      </c>
      <c r="G23" s="241">
        <v>23.96</v>
      </c>
      <c r="H23" s="241">
        <v>4.9199999999999982</v>
      </c>
      <c r="I23" s="241">
        <v>71.12</v>
      </c>
      <c r="J23" s="242" t="s">
        <v>2688</v>
      </c>
      <c r="K23" s="241">
        <v>3.30913750616067</v>
      </c>
      <c r="L23" s="241"/>
      <c r="M23" s="241"/>
    </row>
    <row r="24" spans="1:13">
      <c r="A24" s="243" t="s">
        <v>2385</v>
      </c>
      <c r="B24" s="243" t="s">
        <v>2460</v>
      </c>
      <c r="C24" s="243" t="s">
        <v>2679</v>
      </c>
      <c r="D24" s="243">
        <v>1</v>
      </c>
      <c r="E24" s="243">
        <v>3</v>
      </c>
      <c r="F24" s="240">
        <v>704</v>
      </c>
      <c r="G24" s="241">
        <v>25.96</v>
      </c>
      <c r="H24" s="241">
        <v>8.9200000000000017</v>
      </c>
      <c r="I24" s="241">
        <v>65.12</v>
      </c>
      <c r="J24" s="242" t="s">
        <v>2688</v>
      </c>
      <c r="K24" s="241">
        <v>1.614588467225234</v>
      </c>
      <c r="L24" s="241"/>
      <c r="M24" s="241"/>
    </row>
    <row r="25" spans="1:13">
      <c r="A25" s="243" t="s">
        <v>2385</v>
      </c>
      <c r="B25" s="243" t="s">
        <v>2460</v>
      </c>
      <c r="C25" s="243" t="s">
        <v>2679</v>
      </c>
      <c r="D25" s="243">
        <v>2</v>
      </c>
      <c r="E25" s="243">
        <v>4</v>
      </c>
      <c r="F25" s="240">
        <v>705</v>
      </c>
      <c r="G25" s="241">
        <v>25.96</v>
      </c>
      <c r="H25" s="241">
        <v>8.9200000000000017</v>
      </c>
      <c r="I25" s="241">
        <v>65.12</v>
      </c>
      <c r="J25" s="242" t="s">
        <v>2688</v>
      </c>
      <c r="K25" s="241">
        <v>1.6991621488417901</v>
      </c>
      <c r="L25" s="241"/>
      <c r="M25" s="241"/>
    </row>
    <row r="26" spans="1:13">
      <c r="A26" s="243" t="s">
        <v>2428</v>
      </c>
      <c r="B26" s="243" t="s">
        <v>2680</v>
      </c>
      <c r="C26" s="243" t="s">
        <v>2527</v>
      </c>
      <c r="D26" s="243">
        <v>1</v>
      </c>
      <c r="E26" s="243">
        <v>1</v>
      </c>
      <c r="F26" s="243">
        <v>690</v>
      </c>
      <c r="G26" s="241">
        <v>29.076539101497506</v>
      </c>
      <c r="H26" s="241">
        <v>7.1963394342762079</v>
      </c>
      <c r="I26" s="241">
        <v>63.727121464226286</v>
      </c>
      <c r="J26" s="241" t="s">
        <v>2688</v>
      </c>
      <c r="K26" s="241">
        <v>1.0994578610152781</v>
      </c>
    </row>
    <row r="27" spans="1:13">
      <c r="A27" s="243" t="s">
        <v>2428</v>
      </c>
      <c r="B27" s="243" t="s">
        <v>2680</v>
      </c>
      <c r="C27" s="243" t="s">
        <v>2527</v>
      </c>
      <c r="D27" s="243">
        <v>2</v>
      </c>
      <c r="E27" s="243">
        <v>2</v>
      </c>
      <c r="F27" s="243">
        <v>691</v>
      </c>
      <c r="G27" s="241">
        <v>21.072635135135137</v>
      </c>
      <c r="H27" s="241">
        <v>7.3057432432432412</v>
      </c>
      <c r="I27" s="241">
        <v>71.621621621621614</v>
      </c>
      <c r="J27" s="241" t="s">
        <v>2688</v>
      </c>
      <c r="K27" s="241">
        <v>1.4512074913750617</v>
      </c>
    </row>
    <row r="28" spans="1:13">
      <c r="A28" s="243" t="s">
        <v>2428</v>
      </c>
      <c r="B28" s="243" t="s">
        <v>2680</v>
      </c>
      <c r="C28" s="243" t="s">
        <v>2527</v>
      </c>
      <c r="D28" s="243">
        <v>3</v>
      </c>
      <c r="E28" s="243">
        <v>3</v>
      </c>
      <c r="F28" s="243">
        <v>692</v>
      </c>
      <c r="G28" s="241">
        <v>21.96</v>
      </c>
      <c r="H28" s="241">
        <v>4.9199999999999982</v>
      </c>
      <c r="I28" s="241">
        <v>73.12</v>
      </c>
      <c r="J28" s="241" t="s">
        <v>2688</v>
      </c>
      <c r="K28" s="241">
        <v>1.4012321340561851</v>
      </c>
    </row>
    <row r="29" spans="1:13">
      <c r="A29" s="243" t="s">
        <v>2428</v>
      </c>
      <c r="B29" s="243" t="s">
        <v>2680</v>
      </c>
      <c r="C29" s="243" t="s">
        <v>2527</v>
      </c>
      <c r="D29" s="243">
        <v>4</v>
      </c>
      <c r="E29" s="243">
        <v>4</v>
      </c>
      <c r="F29" s="243">
        <v>693</v>
      </c>
      <c r="G29" s="241">
        <v>15.960000000000003</v>
      </c>
      <c r="H29" s="241">
        <v>6.9199999999999982</v>
      </c>
      <c r="I29" s="241">
        <v>77.11999999999999</v>
      </c>
      <c r="J29" s="241" t="s">
        <v>2689</v>
      </c>
      <c r="K29" s="241">
        <v>0.60547067520946207</v>
      </c>
    </row>
    <row r="30" spans="1:13">
      <c r="A30" s="243" t="s">
        <v>3703</v>
      </c>
      <c r="B30" s="243"/>
      <c r="C30" s="243"/>
      <c r="D30" s="243"/>
      <c r="E30" s="243"/>
      <c r="F30" s="240"/>
      <c r="G30" s="241">
        <f>AVERAGE(G26:G29)</f>
        <v>22.017293559158162</v>
      </c>
      <c r="H30" s="241">
        <f t="shared" ref="H30:I30" si="0">AVERAGE(H26:H29)</f>
        <v>6.5855206693798616</v>
      </c>
      <c r="I30" s="241">
        <f t="shared" si="0"/>
        <v>71.397185771461977</v>
      </c>
      <c r="J30" s="241" t="s">
        <v>2688</v>
      </c>
      <c r="K30" s="250">
        <f>AVERAGE(K26:K29)</f>
        <v>1.1393420404139967</v>
      </c>
    </row>
    <row r="31" spans="1:13">
      <c r="A31" s="243"/>
      <c r="B31" s="243"/>
      <c r="C31" s="243"/>
      <c r="D31" s="243"/>
      <c r="E31" s="243"/>
      <c r="F31" s="240"/>
      <c r="G31" s="241"/>
      <c r="H31" s="241"/>
      <c r="I31" s="241"/>
      <c r="J31" s="242"/>
    </row>
  </sheetData>
  <sortState ref="A1:K31">
    <sortCondition ref="E22:E25"/>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193</v>
      </c>
      <c r="B2" t="s">
        <v>2428</v>
      </c>
      <c r="C2" t="s">
        <v>2445</v>
      </c>
      <c r="D2" t="s">
        <v>2677</v>
      </c>
      <c r="E2" t="s">
        <v>2460</v>
      </c>
      <c r="F2" t="s">
        <v>2505</v>
      </c>
      <c r="G2" t="s">
        <v>2934</v>
      </c>
      <c r="H2" t="s">
        <v>2935</v>
      </c>
      <c r="I2">
        <v>863</v>
      </c>
      <c r="J2">
        <v>125</v>
      </c>
      <c r="K2">
        <v>584</v>
      </c>
      <c r="L2" t="s">
        <v>2936</v>
      </c>
      <c r="M2">
        <v>44</v>
      </c>
      <c r="N2" t="s">
        <v>2937</v>
      </c>
      <c r="O2">
        <v>175.054685654</v>
      </c>
    </row>
    <row r="3" spans="1:15">
      <c r="A3">
        <v>194</v>
      </c>
      <c r="B3" t="s">
        <v>2428</v>
      </c>
      <c r="C3" t="s">
        <v>2438</v>
      </c>
      <c r="D3" t="s">
        <v>2677</v>
      </c>
      <c r="E3" t="s">
        <v>2460</v>
      </c>
      <c r="F3" t="s">
        <v>2505</v>
      </c>
      <c r="G3" t="s">
        <v>2934</v>
      </c>
      <c r="H3" t="s">
        <v>2935</v>
      </c>
      <c r="I3">
        <v>615</v>
      </c>
      <c r="J3">
        <v>289</v>
      </c>
      <c r="K3">
        <v>713</v>
      </c>
      <c r="L3" t="s">
        <v>2938</v>
      </c>
      <c r="M3">
        <v>44</v>
      </c>
      <c r="N3" t="s">
        <v>2937</v>
      </c>
      <c r="O3">
        <v>175.054685654</v>
      </c>
    </row>
    <row r="4" spans="1:15">
      <c r="A4">
        <v>198</v>
      </c>
      <c r="B4" t="s">
        <v>2428</v>
      </c>
      <c r="C4" t="s">
        <v>2439</v>
      </c>
      <c r="D4" t="s">
        <v>2677</v>
      </c>
      <c r="E4" t="s">
        <v>2460</v>
      </c>
      <c r="F4" t="s">
        <v>2505</v>
      </c>
      <c r="G4" t="s">
        <v>2934</v>
      </c>
      <c r="H4" t="s">
        <v>2935</v>
      </c>
      <c r="I4">
        <v>785</v>
      </c>
      <c r="J4">
        <v>463</v>
      </c>
      <c r="K4">
        <v>462</v>
      </c>
      <c r="L4" t="s">
        <v>2942</v>
      </c>
      <c r="M4">
        <v>44</v>
      </c>
      <c r="N4" t="s">
        <v>2937</v>
      </c>
      <c r="O4">
        <v>175.054685654</v>
      </c>
    </row>
    <row r="5" spans="1:15">
      <c r="A5">
        <v>200</v>
      </c>
      <c r="B5" t="s">
        <v>2428</v>
      </c>
      <c r="C5" t="s">
        <v>2446</v>
      </c>
      <c r="D5" t="s">
        <v>2677</v>
      </c>
      <c r="E5" t="s">
        <v>2460</v>
      </c>
      <c r="F5" t="s">
        <v>2505</v>
      </c>
      <c r="G5" t="s">
        <v>2934</v>
      </c>
      <c r="H5" t="s">
        <v>2935</v>
      </c>
      <c r="I5">
        <v>816</v>
      </c>
      <c r="J5">
        <v>303</v>
      </c>
      <c r="K5">
        <v>709</v>
      </c>
      <c r="L5" t="s">
        <v>2944</v>
      </c>
      <c r="M5">
        <v>44</v>
      </c>
      <c r="N5" t="s">
        <v>2937</v>
      </c>
      <c r="O5">
        <v>175.054685654</v>
      </c>
    </row>
    <row r="6" spans="1:15">
      <c r="A6">
        <v>201</v>
      </c>
      <c r="B6" t="s">
        <v>2428</v>
      </c>
      <c r="C6" t="s">
        <v>2447</v>
      </c>
      <c r="D6" t="s">
        <v>2677</v>
      </c>
      <c r="E6" t="s">
        <v>2460</v>
      </c>
      <c r="F6" t="s">
        <v>2505</v>
      </c>
      <c r="G6" t="s">
        <v>2934</v>
      </c>
      <c r="H6" t="s">
        <v>2935</v>
      </c>
      <c r="I6">
        <v>811</v>
      </c>
      <c r="J6">
        <v>218</v>
      </c>
      <c r="K6">
        <v>707</v>
      </c>
      <c r="L6" t="s">
        <v>2945</v>
      </c>
      <c r="M6">
        <v>44</v>
      </c>
      <c r="N6" t="s">
        <v>2937</v>
      </c>
      <c r="O6">
        <v>175.054685654</v>
      </c>
    </row>
    <row r="7" spans="1:15">
      <c r="A7">
        <v>204</v>
      </c>
      <c r="B7" t="s">
        <v>2428</v>
      </c>
      <c r="C7" t="s">
        <v>2440</v>
      </c>
      <c r="D7" t="s">
        <v>2677</v>
      </c>
      <c r="E7" t="s">
        <v>2460</v>
      </c>
      <c r="F7" t="s">
        <v>2505</v>
      </c>
      <c r="G7" t="s">
        <v>2934</v>
      </c>
      <c r="H7" t="s">
        <v>2935</v>
      </c>
      <c r="I7">
        <v>814</v>
      </c>
      <c r="J7">
        <v>334</v>
      </c>
      <c r="K7">
        <v>640</v>
      </c>
      <c r="L7" t="s">
        <v>2948</v>
      </c>
      <c r="M7">
        <v>44</v>
      </c>
      <c r="N7" t="s">
        <v>2937</v>
      </c>
      <c r="O7">
        <v>175.054685654</v>
      </c>
    </row>
    <row r="8" spans="1:15">
      <c r="A8">
        <v>207</v>
      </c>
      <c r="B8" t="s">
        <v>2428</v>
      </c>
      <c r="C8" t="s">
        <v>2448</v>
      </c>
      <c r="D8" t="s">
        <v>2460</v>
      </c>
      <c r="E8" t="s">
        <v>2460</v>
      </c>
      <c r="F8" t="s">
        <v>2505</v>
      </c>
      <c r="G8" t="s">
        <v>2934</v>
      </c>
      <c r="H8" t="s">
        <v>2935</v>
      </c>
      <c r="I8">
        <v>574</v>
      </c>
      <c r="J8">
        <v>258</v>
      </c>
      <c r="K8">
        <v>540</v>
      </c>
      <c r="L8" t="s">
        <v>2951</v>
      </c>
      <c r="M8">
        <v>44</v>
      </c>
      <c r="N8" t="s">
        <v>2937</v>
      </c>
      <c r="O8">
        <v>175.054685654</v>
      </c>
    </row>
    <row r="9" spans="1:15">
      <c r="A9">
        <v>208</v>
      </c>
      <c r="B9" t="s">
        <v>2428</v>
      </c>
      <c r="C9" t="s">
        <v>2441</v>
      </c>
      <c r="D9" t="s">
        <v>2460</v>
      </c>
      <c r="E9" t="s">
        <v>2460</v>
      </c>
      <c r="F9" t="s">
        <v>2505</v>
      </c>
      <c r="G9" t="s">
        <v>2934</v>
      </c>
      <c r="H9" t="s">
        <v>2935</v>
      </c>
      <c r="I9">
        <v>710</v>
      </c>
      <c r="J9">
        <v>344</v>
      </c>
      <c r="K9">
        <v>508</v>
      </c>
      <c r="L9" t="s">
        <v>2952</v>
      </c>
      <c r="M9">
        <v>44</v>
      </c>
      <c r="N9" t="s">
        <v>2937</v>
      </c>
      <c r="O9">
        <v>175.054685654</v>
      </c>
    </row>
    <row r="10" spans="1:15">
      <c r="A10">
        <v>210</v>
      </c>
      <c r="B10" t="s">
        <v>2428</v>
      </c>
      <c r="C10" t="s">
        <v>2449</v>
      </c>
      <c r="D10" t="s">
        <v>2460</v>
      </c>
      <c r="E10" t="s">
        <v>2460</v>
      </c>
      <c r="F10" t="s">
        <v>2505</v>
      </c>
      <c r="G10" t="s">
        <v>2934</v>
      </c>
      <c r="H10" t="s">
        <v>2935</v>
      </c>
      <c r="I10">
        <v>871</v>
      </c>
      <c r="J10">
        <v>340</v>
      </c>
      <c r="K10">
        <v>720</v>
      </c>
      <c r="L10" t="s">
        <v>2954</v>
      </c>
      <c r="M10">
        <v>44</v>
      </c>
      <c r="N10" t="s">
        <v>2937</v>
      </c>
      <c r="O10">
        <v>175.054685654</v>
      </c>
    </row>
    <row r="11" spans="1:15">
      <c r="A11">
        <v>212</v>
      </c>
      <c r="B11" t="s">
        <v>2428</v>
      </c>
      <c r="C11" t="s">
        <v>2442</v>
      </c>
      <c r="D11" t="s">
        <v>2460</v>
      </c>
      <c r="E11" t="s">
        <v>2460</v>
      </c>
      <c r="F11" t="s">
        <v>2505</v>
      </c>
      <c r="G11" t="s">
        <v>2934</v>
      </c>
      <c r="H11" t="s">
        <v>2935</v>
      </c>
      <c r="I11">
        <v>786</v>
      </c>
      <c r="J11">
        <v>93</v>
      </c>
      <c r="K11">
        <v>560</v>
      </c>
      <c r="L11" t="s">
        <v>2956</v>
      </c>
      <c r="M11">
        <v>44</v>
      </c>
      <c r="N11" t="s">
        <v>2937</v>
      </c>
      <c r="O11">
        <v>175.054685654</v>
      </c>
    </row>
    <row r="12" spans="1:15">
      <c r="A12">
        <v>213</v>
      </c>
      <c r="B12" t="s">
        <v>2428</v>
      </c>
      <c r="C12" t="s">
        <v>2450</v>
      </c>
      <c r="D12" t="s">
        <v>2460</v>
      </c>
      <c r="E12" t="s">
        <v>2460</v>
      </c>
      <c r="F12" t="s">
        <v>2505</v>
      </c>
      <c r="G12" t="s">
        <v>2934</v>
      </c>
      <c r="H12" t="s">
        <v>2935</v>
      </c>
      <c r="I12">
        <v>572</v>
      </c>
      <c r="J12">
        <v>88</v>
      </c>
      <c r="K12">
        <v>716</v>
      </c>
      <c r="L12" t="s">
        <v>2957</v>
      </c>
      <c r="M12">
        <v>44</v>
      </c>
      <c r="N12" t="s">
        <v>2937</v>
      </c>
      <c r="O12">
        <v>175.054685654</v>
      </c>
    </row>
    <row r="13" spans="1:15">
      <c r="A13">
        <v>214</v>
      </c>
      <c r="B13" t="s">
        <v>2428</v>
      </c>
      <c r="C13" t="s">
        <v>2443</v>
      </c>
      <c r="D13" t="s">
        <v>2460</v>
      </c>
      <c r="E13" t="s">
        <v>2460</v>
      </c>
      <c r="F13" t="s">
        <v>2505</v>
      </c>
      <c r="G13" t="s">
        <v>2934</v>
      </c>
      <c r="H13" t="s">
        <v>2935</v>
      </c>
      <c r="I13">
        <v>761</v>
      </c>
      <c r="J13">
        <v>383</v>
      </c>
      <c r="K13">
        <v>581</v>
      </c>
      <c r="L13" t="s">
        <v>2958</v>
      </c>
      <c r="M13">
        <v>44</v>
      </c>
      <c r="N13" t="s">
        <v>2937</v>
      </c>
      <c r="O13">
        <v>175.054685654</v>
      </c>
    </row>
    <row r="14" spans="1:15">
      <c r="A14">
        <v>219</v>
      </c>
      <c r="B14" t="s">
        <v>2428</v>
      </c>
      <c r="C14" t="s">
        <v>2444</v>
      </c>
      <c r="D14" t="s">
        <v>2961</v>
      </c>
      <c r="E14" t="s">
        <v>2460</v>
      </c>
      <c r="F14" t="s">
        <v>2505</v>
      </c>
      <c r="G14" t="s">
        <v>2934</v>
      </c>
      <c r="H14" t="s">
        <v>2935</v>
      </c>
      <c r="I14">
        <v>727</v>
      </c>
      <c r="J14">
        <v>176</v>
      </c>
      <c r="K14">
        <v>491</v>
      </c>
      <c r="L14" t="s">
        <v>2964</v>
      </c>
      <c r="M14">
        <v>44</v>
      </c>
      <c r="N14" t="s">
        <v>2937</v>
      </c>
      <c r="O14">
        <v>175.054685654</v>
      </c>
    </row>
    <row r="15" spans="1:15">
      <c r="A15">
        <v>220</v>
      </c>
      <c r="B15" t="s">
        <v>2428</v>
      </c>
      <c r="C15" t="s">
        <v>2451</v>
      </c>
      <c r="D15" t="s">
        <v>2961</v>
      </c>
      <c r="E15" t="s">
        <v>2460</v>
      </c>
      <c r="F15" t="s">
        <v>2505</v>
      </c>
      <c r="G15" t="s">
        <v>2934</v>
      </c>
      <c r="H15" t="s">
        <v>2935</v>
      </c>
      <c r="I15">
        <v>782</v>
      </c>
      <c r="J15">
        <v>250</v>
      </c>
      <c r="K15">
        <v>849</v>
      </c>
      <c r="L15" t="s">
        <v>2965</v>
      </c>
      <c r="M15">
        <v>44</v>
      </c>
      <c r="N15" t="s">
        <v>2937</v>
      </c>
      <c r="O15">
        <v>175.054685654</v>
      </c>
    </row>
    <row r="16" spans="1:15">
      <c r="A16">
        <v>195</v>
      </c>
      <c r="B16" t="s">
        <v>2428</v>
      </c>
      <c r="C16" t="s">
        <v>2430</v>
      </c>
      <c r="D16" t="s">
        <v>2677</v>
      </c>
      <c r="E16" t="s">
        <v>2460</v>
      </c>
      <c r="F16" t="s">
        <v>2505</v>
      </c>
      <c r="G16" t="s">
        <v>2934</v>
      </c>
      <c r="H16" t="s">
        <v>2897</v>
      </c>
      <c r="I16">
        <v>821</v>
      </c>
      <c r="J16">
        <v>378</v>
      </c>
      <c r="K16">
        <v>525</v>
      </c>
      <c r="L16" t="s">
        <v>2939</v>
      </c>
      <c r="M16">
        <v>45</v>
      </c>
      <c r="N16" t="s">
        <v>2937</v>
      </c>
      <c r="O16">
        <v>175.377105089</v>
      </c>
    </row>
    <row r="17" spans="1:15">
      <c r="A17">
        <v>196</v>
      </c>
      <c r="B17" t="s">
        <v>2428</v>
      </c>
      <c r="C17" t="s">
        <v>2421</v>
      </c>
      <c r="D17" t="s">
        <v>2677</v>
      </c>
      <c r="E17" t="s">
        <v>2460</v>
      </c>
      <c r="F17" t="s">
        <v>2505</v>
      </c>
      <c r="G17" t="s">
        <v>2934</v>
      </c>
      <c r="H17" t="s">
        <v>2897</v>
      </c>
      <c r="I17">
        <v>754</v>
      </c>
      <c r="J17">
        <v>375</v>
      </c>
      <c r="K17">
        <v>886</v>
      </c>
      <c r="L17" t="s">
        <v>2940</v>
      </c>
      <c r="M17">
        <v>45</v>
      </c>
      <c r="N17" t="s">
        <v>2937</v>
      </c>
      <c r="O17">
        <v>175.377105089</v>
      </c>
    </row>
    <row r="18" spans="1:15">
      <c r="A18">
        <v>197</v>
      </c>
      <c r="B18" t="s">
        <v>2428</v>
      </c>
      <c r="C18" t="s">
        <v>2431</v>
      </c>
      <c r="D18" t="s">
        <v>2677</v>
      </c>
      <c r="E18" t="s">
        <v>2460</v>
      </c>
      <c r="F18" t="s">
        <v>2505</v>
      </c>
      <c r="G18" t="s">
        <v>2934</v>
      </c>
      <c r="H18" t="s">
        <v>2897</v>
      </c>
      <c r="I18">
        <v>715</v>
      </c>
      <c r="J18">
        <v>219</v>
      </c>
      <c r="K18">
        <v>388</v>
      </c>
      <c r="L18" t="s">
        <v>2941</v>
      </c>
      <c r="M18">
        <v>45</v>
      </c>
      <c r="N18" t="s">
        <v>2937</v>
      </c>
      <c r="O18">
        <v>175.377105089</v>
      </c>
    </row>
    <row r="19" spans="1:15">
      <c r="A19">
        <v>199</v>
      </c>
      <c r="B19" t="s">
        <v>2428</v>
      </c>
      <c r="C19" t="s">
        <v>2423</v>
      </c>
      <c r="D19" t="s">
        <v>2677</v>
      </c>
      <c r="E19" t="s">
        <v>2460</v>
      </c>
      <c r="F19" t="s">
        <v>2505</v>
      </c>
      <c r="G19" t="s">
        <v>2934</v>
      </c>
      <c r="H19" t="s">
        <v>2897</v>
      </c>
      <c r="I19">
        <v>877</v>
      </c>
      <c r="J19">
        <v>339</v>
      </c>
      <c r="K19">
        <v>712</v>
      </c>
      <c r="L19" t="s">
        <v>2943</v>
      </c>
      <c r="M19">
        <v>45</v>
      </c>
      <c r="N19" t="s">
        <v>2937</v>
      </c>
      <c r="O19">
        <v>175.377105089</v>
      </c>
    </row>
    <row r="20" spans="1:15">
      <c r="A20">
        <v>202</v>
      </c>
      <c r="B20" t="s">
        <v>2428</v>
      </c>
      <c r="C20" t="s">
        <v>2424</v>
      </c>
      <c r="D20" t="s">
        <v>2677</v>
      </c>
      <c r="E20" t="s">
        <v>2460</v>
      </c>
      <c r="F20" t="s">
        <v>2505</v>
      </c>
      <c r="G20" t="s">
        <v>2934</v>
      </c>
      <c r="H20" t="s">
        <v>2897</v>
      </c>
      <c r="I20">
        <v>773</v>
      </c>
      <c r="J20">
        <v>135</v>
      </c>
      <c r="K20">
        <v>770</v>
      </c>
      <c r="L20" t="s">
        <v>2946</v>
      </c>
      <c r="M20">
        <v>45</v>
      </c>
      <c r="N20" t="s">
        <v>2937</v>
      </c>
      <c r="O20">
        <v>175.377105089</v>
      </c>
    </row>
    <row r="21" spans="1:15">
      <c r="A21">
        <v>203</v>
      </c>
      <c r="B21" t="s">
        <v>2428</v>
      </c>
      <c r="C21" t="s">
        <v>2433</v>
      </c>
      <c r="D21" t="s">
        <v>2677</v>
      </c>
      <c r="E21" t="s">
        <v>2460</v>
      </c>
      <c r="F21" t="s">
        <v>2505</v>
      </c>
      <c r="G21" t="s">
        <v>2934</v>
      </c>
      <c r="H21" t="s">
        <v>2897</v>
      </c>
      <c r="I21">
        <v>645</v>
      </c>
      <c r="J21">
        <v>372</v>
      </c>
      <c r="K21">
        <v>753</v>
      </c>
      <c r="L21" t="s">
        <v>2947</v>
      </c>
      <c r="M21">
        <v>45</v>
      </c>
      <c r="N21" t="s">
        <v>2937</v>
      </c>
      <c r="O21">
        <v>175.377105089</v>
      </c>
    </row>
    <row r="22" spans="1:15">
      <c r="A22">
        <v>205</v>
      </c>
      <c r="B22" t="s">
        <v>2428</v>
      </c>
      <c r="C22" t="s">
        <v>2434</v>
      </c>
      <c r="D22" t="s">
        <v>2460</v>
      </c>
      <c r="E22" t="s">
        <v>2460</v>
      </c>
      <c r="F22" t="s">
        <v>2505</v>
      </c>
      <c r="G22" t="s">
        <v>2934</v>
      </c>
      <c r="H22" t="s">
        <v>2897</v>
      </c>
      <c r="I22">
        <v>621</v>
      </c>
      <c r="J22">
        <v>265</v>
      </c>
      <c r="K22">
        <v>668</v>
      </c>
      <c r="L22" t="s">
        <v>2949</v>
      </c>
      <c r="M22">
        <v>45</v>
      </c>
      <c r="N22" t="s">
        <v>2937</v>
      </c>
      <c r="O22">
        <v>175.377105089</v>
      </c>
    </row>
    <row r="23" spans="1:15">
      <c r="A23">
        <v>206</v>
      </c>
      <c r="B23" t="s">
        <v>2428</v>
      </c>
      <c r="C23" t="s">
        <v>2425</v>
      </c>
      <c r="D23" t="s">
        <v>2460</v>
      </c>
      <c r="E23" t="s">
        <v>2460</v>
      </c>
      <c r="F23" t="s">
        <v>2505</v>
      </c>
      <c r="G23" t="s">
        <v>2934</v>
      </c>
      <c r="H23" t="s">
        <v>2897</v>
      </c>
      <c r="I23">
        <v>677</v>
      </c>
      <c r="J23">
        <v>234</v>
      </c>
      <c r="K23">
        <v>891</v>
      </c>
      <c r="L23" t="s">
        <v>2950</v>
      </c>
      <c r="M23">
        <v>45</v>
      </c>
      <c r="N23" t="s">
        <v>2937</v>
      </c>
      <c r="O23">
        <v>175.377105089</v>
      </c>
    </row>
    <row r="24" spans="1:15">
      <c r="A24">
        <v>209</v>
      </c>
      <c r="B24" t="s">
        <v>2428</v>
      </c>
      <c r="C24" t="s">
        <v>2435</v>
      </c>
      <c r="D24" t="s">
        <v>2460</v>
      </c>
      <c r="E24" t="s">
        <v>2460</v>
      </c>
      <c r="F24" t="s">
        <v>2505</v>
      </c>
      <c r="G24" t="s">
        <v>2934</v>
      </c>
      <c r="H24" t="s">
        <v>2897</v>
      </c>
      <c r="I24">
        <v>604</v>
      </c>
      <c r="J24">
        <v>271</v>
      </c>
      <c r="K24">
        <v>637</v>
      </c>
      <c r="L24" t="s">
        <v>2953</v>
      </c>
      <c r="M24">
        <v>45</v>
      </c>
      <c r="N24" t="s">
        <v>2937</v>
      </c>
      <c r="O24">
        <v>175.377105089</v>
      </c>
    </row>
    <row r="25" spans="1:15">
      <c r="A25">
        <v>211</v>
      </c>
      <c r="B25" t="s">
        <v>2428</v>
      </c>
      <c r="C25" t="s">
        <v>2426</v>
      </c>
      <c r="D25" t="s">
        <v>2460</v>
      </c>
      <c r="E25" t="s">
        <v>2460</v>
      </c>
      <c r="F25" t="s">
        <v>2505</v>
      </c>
      <c r="G25" t="s">
        <v>2934</v>
      </c>
      <c r="H25" t="s">
        <v>2897</v>
      </c>
      <c r="I25">
        <v>822</v>
      </c>
      <c r="J25">
        <v>381</v>
      </c>
      <c r="K25">
        <v>796</v>
      </c>
      <c r="L25" t="s">
        <v>2955</v>
      </c>
      <c r="M25">
        <v>45</v>
      </c>
      <c r="N25" t="s">
        <v>2937</v>
      </c>
      <c r="O25">
        <v>175.377105089</v>
      </c>
    </row>
    <row r="26" spans="1:15">
      <c r="A26">
        <v>215</v>
      </c>
      <c r="B26" t="s">
        <v>2428</v>
      </c>
      <c r="C26" t="s">
        <v>2427</v>
      </c>
      <c r="D26" t="s">
        <v>2460</v>
      </c>
      <c r="E26" t="s">
        <v>2460</v>
      </c>
      <c r="F26" t="s">
        <v>2505</v>
      </c>
      <c r="G26" t="s">
        <v>2934</v>
      </c>
      <c r="H26" t="s">
        <v>2897</v>
      </c>
      <c r="I26">
        <v>858</v>
      </c>
      <c r="J26">
        <v>145</v>
      </c>
      <c r="K26">
        <v>718</v>
      </c>
      <c r="L26" t="s">
        <v>2959</v>
      </c>
      <c r="M26">
        <v>45</v>
      </c>
      <c r="N26" t="s">
        <v>2937</v>
      </c>
      <c r="O26">
        <v>175.377105089</v>
      </c>
    </row>
    <row r="27" spans="1:15">
      <c r="A27">
        <v>216</v>
      </c>
      <c r="B27" t="s">
        <v>2428</v>
      </c>
      <c r="C27" t="s">
        <v>2436</v>
      </c>
      <c r="D27" t="s">
        <v>2460</v>
      </c>
      <c r="E27" t="s">
        <v>2460</v>
      </c>
      <c r="F27" t="s">
        <v>2505</v>
      </c>
      <c r="G27" t="s">
        <v>2934</v>
      </c>
      <c r="H27" t="s">
        <v>2897</v>
      </c>
      <c r="I27">
        <v>755</v>
      </c>
      <c r="J27">
        <v>241</v>
      </c>
      <c r="K27">
        <v>613</v>
      </c>
      <c r="L27" t="s">
        <v>2960</v>
      </c>
      <c r="M27">
        <v>45</v>
      </c>
      <c r="N27" t="s">
        <v>2937</v>
      </c>
      <c r="O27">
        <v>175.377105089</v>
      </c>
    </row>
    <row r="28" spans="1:15">
      <c r="A28">
        <v>217</v>
      </c>
      <c r="B28" t="s">
        <v>2428</v>
      </c>
      <c r="C28" t="s">
        <v>2429</v>
      </c>
      <c r="D28" t="s">
        <v>2961</v>
      </c>
      <c r="E28" t="s">
        <v>2460</v>
      </c>
      <c r="F28" t="s">
        <v>2505</v>
      </c>
      <c r="G28" t="s">
        <v>2934</v>
      </c>
      <c r="H28" t="s">
        <v>2897</v>
      </c>
      <c r="I28">
        <v>795</v>
      </c>
      <c r="J28">
        <v>302</v>
      </c>
      <c r="K28">
        <v>804</v>
      </c>
      <c r="L28" t="s">
        <v>2962</v>
      </c>
      <c r="M28">
        <v>45</v>
      </c>
      <c r="N28" t="s">
        <v>2937</v>
      </c>
      <c r="O28">
        <v>175.377105089</v>
      </c>
    </row>
    <row r="29" spans="1:15">
      <c r="A29">
        <v>218</v>
      </c>
      <c r="B29" t="s">
        <v>2428</v>
      </c>
      <c r="C29" t="s">
        <v>2437</v>
      </c>
      <c r="D29" t="s">
        <v>2961</v>
      </c>
      <c r="E29" t="s">
        <v>2460</v>
      </c>
      <c r="F29" t="s">
        <v>2505</v>
      </c>
      <c r="G29" t="s">
        <v>2934</v>
      </c>
      <c r="H29" t="s">
        <v>2897</v>
      </c>
      <c r="I29">
        <v>251</v>
      </c>
      <c r="J29">
        <v>442</v>
      </c>
      <c r="K29">
        <v>587</v>
      </c>
      <c r="L29" t="s">
        <v>2963</v>
      </c>
      <c r="M29">
        <v>45</v>
      </c>
      <c r="N29" t="s">
        <v>2937</v>
      </c>
      <c r="O29">
        <v>175.377105089</v>
      </c>
    </row>
    <row r="30" spans="1:15">
      <c r="A30">
        <v>161</v>
      </c>
      <c r="B30" t="s">
        <v>2385</v>
      </c>
      <c r="C30" t="s">
        <v>2386</v>
      </c>
      <c r="D30" t="s">
        <v>2460</v>
      </c>
      <c r="E30" t="s">
        <v>2460</v>
      </c>
      <c r="F30" t="s">
        <v>2278</v>
      </c>
      <c r="G30" t="s">
        <v>2896</v>
      </c>
      <c r="H30" t="s">
        <v>2897</v>
      </c>
      <c r="I30">
        <v>252</v>
      </c>
      <c r="J30">
        <v>124</v>
      </c>
      <c r="K30">
        <v>351</v>
      </c>
      <c r="L30" t="s">
        <v>2898</v>
      </c>
      <c r="M30">
        <v>51</v>
      </c>
      <c r="N30" t="s">
        <v>2899</v>
      </c>
      <c r="O30">
        <v>181.383442621</v>
      </c>
    </row>
    <row r="31" spans="1:15">
      <c r="A31">
        <v>162</v>
      </c>
      <c r="B31" t="s">
        <v>2385</v>
      </c>
      <c r="C31" t="s">
        <v>2387</v>
      </c>
      <c r="D31" t="s">
        <v>2460</v>
      </c>
      <c r="E31" t="s">
        <v>2460</v>
      </c>
      <c r="F31" t="s">
        <v>2278</v>
      </c>
      <c r="G31" t="s">
        <v>2896</v>
      </c>
      <c r="H31" t="s">
        <v>2897</v>
      </c>
      <c r="I31">
        <v>385</v>
      </c>
      <c r="J31">
        <v>202</v>
      </c>
      <c r="K31">
        <v>442</v>
      </c>
      <c r="L31" t="s">
        <v>2900</v>
      </c>
      <c r="M31">
        <v>51</v>
      </c>
      <c r="N31" t="s">
        <v>2899</v>
      </c>
      <c r="O31">
        <v>181.383442621</v>
      </c>
    </row>
    <row r="32" spans="1:15">
      <c r="A32">
        <v>163</v>
      </c>
      <c r="B32" t="s">
        <v>2385</v>
      </c>
      <c r="C32" t="s">
        <v>2388</v>
      </c>
      <c r="D32" t="s">
        <v>2460</v>
      </c>
      <c r="E32" t="s">
        <v>2460</v>
      </c>
      <c r="F32" t="s">
        <v>2278</v>
      </c>
      <c r="G32" t="s">
        <v>2896</v>
      </c>
      <c r="H32" t="s">
        <v>2897</v>
      </c>
      <c r="I32">
        <v>202</v>
      </c>
      <c r="J32">
        <v>96</v>
      </c>
      <c r="K32">
        <v>743</v>
      </c>
      <c r="L32" t="s">
        <v>2901</v>
      </c>
      <c r="M32">
        <v>51</v>
      </c>
      <c r="N32" t="s">
        <v>2899</v>
      </c>
      <c r="O32">
        <v>181.383442621</v>
      </c>
    </row>
    <row r="33" spans="1:15">
      <c r="A33">
        <v>164</v>
      </c>
      <c r="B33" t="s">
        <v>2385</v>
      </c>
      <c r="C33" t="s">
        <v>2389</v>
      </c>
      <c r="D33" t="s">
        <v>2460</v>
      </c>
      <c r="E33" t="s">
        <v>2460</v>
      </c>
      <c r="F33" t="s">
        <v>2278</v>
      </c>
      <c r="G33" t="s">
        <v>2896</v>
      </c>
      <c r="H33" t="s">
        <v>2897</v>
      </c>
      <c r="I33">
        <v>686</v>
      </c>
      <c r="J33">
        <v>317</v>
      </c>
      <c r="K33">
        <v>390</v>
      </c>
      <c r="L33" t="s">
        <v>2902</v>
      </c>
      <c r="M33">
        <v>51</v>
      </c>
      <c r="N33" t="s">
        <v>2899</v>
      </c>
      <c r="O33">
        <v>181.383442621</v>
      </c>
    </row>
    <row r="34" spans="1:15">
      <c r="A34">
        <v>165</v>
      </c>
      <c r="B34" t="s">
        <v>2385</v>
      </c>
      <c r="C34" t="s">
        <v>2390</v>
      </c>
      <c r="D34" t="s">
        <v>2460</v>
      </c>
      <c r="E34" t="s">
        <v>2460</v>
      </c>
      <c r="F34" t="s">
        <v>2278</v>
      </c>
      <c r="G34" t="s">
        <v>2896</v>
      </c>
      <c r="H34" t="s">
        <v>2897</v>
      </c>
      <c r="I34">
        <v>368</v>
      </c>
      <c r="J34">
        <v>331</v>
      </c>
      <c r="K34">
        <v>810</v>
      </c>
      <c r="L34" t="s">
        <v>2903</v>
      </c>
      <c r="M34">
        <v>51</v>
      </c>
      <c r="N34" t="s">
        <v>2899</v>
      </c>
      <c r="O34">
        <v>181.383442621</v>
      </c>
    </row>
    <row r="35" spans="1:15">
      <c r="A35">
        <v>166</v>
      </c>
      <c r="B35" t="s">
        <v>2385</v>
      </c>
      <c r="C35" t="s">
        <v>2391</v>
      </c>
      <c r="D35" t="s">
        <v>2460</v>
      </c>
      <c r="E35" t="s">
        <v>2460</v>
      </c>
      <c r="F35" t="s">
        <v>2278</v>
      </c>
      <c r="G35" t="s">
        <v>2896</v>
      </c>
      <c r="H35" t="s">
        <v>2897</v>
      </c>
      <c r="I35">
        <v>334</v>
      </c>
      <c r="J35">
        <v>287</v>
      </c>
      <c r="K35">
        <v>287</v>
      </c>
      <c r="L35" t="s">
        <v>2904</v>
      </c>
      <c r="M35">
        <v>51</v>
      </c>
      <c r="N35" t="s">
        <v>2899</v>
      </c>
      <c r="O35">
        <v>181.383442621</v>
      </c>
    </row>
    <row r="36" spans="1:15">
      <c r="A36">
        <v>167</v>
      </c>
      <c r="B36" t="s">
        <v>2385</v>
      </c>
      <c r="C36" t="s">
        <v>2393</v>
      </c>
      <c r="D36" t="s">
        <v>2460</v>
      </c>
      <c r="E36" t="s">
        <v>2460</v>
      </c>
      <c r="F36" t="s">
        <v>2278</v>
      </c>
      <c r="G36" t="s">
        <v>2896</v>
      </c>
      <c r="H36" t="s">
        <v>2897</v>
      </c>
      <c r="I36">
        <v>429</v>
      </c>
      <c r="J36">
        <v>255</v>
      </c>
      <c r="K36">
        <v>443</v>
      </c>
      <c r="L36" t="s">
        <v>2905</v>
      </c>
      <c r="M36">
        <v>51</v>
      </c>
      <c r="N36" t="s">
        <v>2899</v>
      </c>
      <c r="O36">
        <v>181.383442621</v>
      </c>
    </row>
    <row r="37" spans="1:15">
      <c r="A37">
        <v>168</v>
      </c>
      <c r="B37" t="s">
        <v>2385</v>
      </c>
      <c r="C37" t="s">
        <v>2394</v>
      </c>
      <c r="D37" t="s">
        <v>2460</v>
      </c>
      <c r="E37" t="s">
        <v>2460</v>
      </c>
      <c r="F37" t="s">
        <v>2278</v>
      </c>
      <c r="G37" t="s">
        <v>2896</v>
      </c>
      <c r="H37" t="s">
        <v>2897</v>
      </c>
      <c r="I37">
        <v>461</v>
      </c>
      <c r="J37">
        <v>534</v>
      </c>
      <c r="K37">
        <v>680</v>
      </c>
      <c r="L37" t="s">
        <v>2906</v>
      </c>
      <c r="M37">
        <v>51</v>
      </c>
      <c r="N37" t="s">
        <v>2899</v>
      </c>
      <c r="O37">
        <v>181.383442621</v>
      </c>
    </row>
    <row r="38" spans="1:15">
      <c r="A38">
        <v>169</v>
      </c>
      <c r="B38" t="s">
        <v>2385</v>
      </c>
      <c r="C38" t="s">
        <v>2395</v>
      </c>
      <c r="D38" t="s">
        <v>2460</v>
      </c>
      <c r="E38" t="s">
        <v>2460</v>
      </c>
      <c r="F38" t="s">
        <v>2287</v>
      </c>
      <c r="G38" t="s">
        <v>2896</v>
      </c>
      <c r="H38" t="s">
        <v>2897</v>
      </c>
      <c r="I38">
        <v>425</v>
      </c>
      <c r="J38">
        <v>453</v>
      </c>
      <c r="K38">
        <v>496</v>
      </c>
      <c r="L38" t="s">
        <v>2907</v>
      </c>
      <c r="M38">
        <v>51</v>
      </c>
      <c r="N38" t="s">
        <v>2908</v>
      </c>
      <c r="O38">
        <v>181.383442621</v>
      </c>
    </row>
    <row r="39" spans="1:15">
      <c r="A39">
        <v>170</v>
      </c>
      <c r="B39" t="s">
        <v>2385</v>
      </c>
      <c r="C39" t="s">
        <v>2396</v>
      </c>
      <c r="D39" t="s">
        <v>2460</v>
      </c>
      <c r="E39" t="s">
        <v>2460</v>
      </c>
      <c r="F39" t="s">
        <v>2287</v>
      </c>
      <c r="G39" t="s">
        <v>2896</v>
      </c>
      <c r="H39" t="s">
        <v>2897</v>
      </c>
      <c r="I39">
        <v>433</v>
      </c>
      <c r="J39">
        <v>330</v>
      </c>
      <c r="K39">
        <v>674</v>
      </c>
      <c r="L39" t="s">
        <v>2909</v>
      </c>
      <c r="M39">
        <v>51</v>
      </c>
      <c r="N39" t="s">
        <v>2908</v>
      </c>
      <c r="O39">
        <v>181.383442621</v>
      </c>
    </row>
    <row r="40" spans="1:15">
      <c r="A40">
        <v>171</v>
      </c>
      <c r="B40" t="s">
        <v>2385</v>
      </c>
      <c r="C40" t="s">
        <v>2397</v>
      </c>
      <c r="D40" t="s">
        <v>2460</v>
      </c>
      <c r="E40" t="s">
        <v>2460</v>
      </c>
      <c r="F40" t="s">
        <v>2287</v>
      </c>
      <c r="G40" t="s">
        <v>2896</v>
      </c>
      <c r="H40" t="s">
        <v>2897</v>
      </c>
      <c r="I40">
        <v>656</v>
      </c>
      <c r="J40">
        <v>558</v>
      </c>
      <c r="K40">
        <v>504</v>
      </c>
      <c r="L40" t="s">
        <v>2910</v>
      </c>
      <c r="M40">
        <v>51</v>
      </c>
      <c r="N40" t="s">
        <v>2908</v>
      </c>
      <c r="O40">
        <v>181.383442621</v>
      </c>
    </row>
    <row r="41" spans="1:15">
      <c r="A41">
        <v>172</v>
      </c>
      <c r="B41" t="s">
        <v>2385</v>
      </c>
      <c r="C41" t="s">
        <v>2398</v>
      </c>
      <c r="D41" t="s">
        <v>2460</v>
      </c>
      <c r="E41" t="s">
        <v>2460</v>
      </c>
      <c r="F41" t="s">
        <v>2287</v>
      </c>
      <c r="G41" t="s">
        <v>2896</v>
      </c>
      <c r="H41" t="s">
        <v>2897</v>
      </c>
      <c r="I41">
        <v>281</v>
      </c>
      <c r="J41">
        <v>157</v>
      </c>
      <c r="K41">
        <v>439</v>
      </c>
      <c r="L41" t="s">
        <v>2911</v>
      </c>
      <c r="M41">
        <v>51</v>
      </c>
      <c r="N41" t="s">
        <v>2908</v>
      </c>
      <c r="O41">
        <v>181.383442621</v>
      </c>
    </row>
    <row r="42" spans="1:15">
      <c r="A42">
        <v>173</v>
      </c>
      <c r="B42" t="s">
        <v>2385</v>
      </c>
      <c r="C42" t="s">
        <v>2399</v>
      </c>
      <c r="D42" t="s">
        <v>2460</v>
      </c>
      <c r="E42" t="s">
        <v>2460</v>
      </c>
      <c r="F42" t="s">
        <v>2287</v>
      </c>
      <c r="G42" t="s">
        <v>2896</v>
      </c>
      <c r="H42" t="s">
        <v>2897</v>
      </c>
      <c r="I42">
        <v>216</v>
      </c>
      <c r="J42">
        <v>57</v>
      </c>
      <c r="K42">
        <v>865</v>
      </c>
      <c r="L42" t="s">
        <v>2912</v>
      </c>
      <c r="M42">
        <v>51</v>
      </c>
      <c r="N42" t="s">
        <v>2908</v>
      </c>
      <c r="O42">
        <v>181.383442621</v>
      </c>
    </row>
    <row r="43" spans="1:15">
      <c r="A43">
        <v>174</v>
      </c>
      <c r="B43" t="s">
        <v>2385</v>
      </c>
      <c r="C43" t="s">
        <v>2400</v>
      </c>
      <c r="D43" t="s">
        <v>2460</v>
      </c>
      <c r="E43" t="s">
        <v>2460</v>
      </c>
      <c r="F43" t="s">
        <v>2287</v>
      </c>
      <c r="G43" t="s">
        <v>2896</v>
      </c>
      <c r="H43" t="s">
        <v>2897</v>
      </c>
      <c r="I43">
        <v>655</v>
      </c>
      <c r="J43">
        <v>307</v>
      </c>
      <c r="K43">
        <v>736</v>
      </c>
      <c r="L43" t="s">
        <v>2913</v>
      </c>
      <c r="M43">
        <v>51</v>
      </c>
      <c r="N43" t="s">
        <v>2908</v>
      </c>
      <c r="O43">
        <v>181.383442621</v>
      </c>
    </row>
    <row r="44" spans="1:15">
      <c r="A44">
        <v>175</v>
      </c>
      <c r="B44" t="s">
        <v>2385</v>
      </c>
      <c r="C44" t="s">
        <v>2401</v>
      </c>
      <c r="D44" t="s">
        <v>2460</v>
      </c>
      <c r="E44" t="s">
        <v>2460</v>
      </c>
      <c r="F44" t="s">
        <v>2287</v>
      </c>
      <c r="G44" t="s">
        <v>2896</v>
      </c>
      <c r="H44" t="s">
        <v>2897</v>
      </c>
      <c r="I44">
        <v>457</v>
      </c>
      <c r="J44">
        <v>458</v>
      </c>
      <c r="K44">
        <v>792</v>
      </c>
      <c r="L44" t="s">
        <v>2914</v>
      </c>
      <c r="M44">
        <v>51</v>
      </c>
      <c r="N44" t="s">
        <v>2908</v>
      </c>
      <c r="O44">
        <v>181.383442621</v>
      </c>
    </row>
    <row r="45" spans="1:15">
      <c r="A45">
        <v>176</v>
      </c>
      <c r="B45" t="s">
        <v>2385</v>
      </c>
      <c r="C45" t="s">
        <v>2402</v>
      </c>
      <c r="D45" t="s">
        <v>2460</v>
      </c>
      <c r="E45" t="s">
        <v>2460</v>
      </c>
      <c r="F45" t="s">
        <v>2287</v>
      </c>
      <c r="G45" t="s">
        <v>2896</v>
      </c>
      <c r="H45" t="s">
        <v>2897</v>
      </c>
      <c r="I45">
        <v>454</v>
      </c>
      <c r="J45">
        <v>326</v>
      </c>
      <c r="K45">
        <v>470</v>
      </c>
      <c r="L45" t="s">
        <v>2915</v>
      </c>
      <c r="M45">
        <v>51</v>
      </c>
      <c r="N45" t="s">
        <v>2908</v>
      </c>
      <c r="O45">
        <v>181.383442621</v>
      </c>
    </row>
    <row r="46" spans="1:15">
      <c r="A46">
        <v>81</v>
      </c>
      <c r="B46" t="s">
        <v>2276</v>
      </c>
      <c r="C46" t="s">
        <v>2295</v>
      </c>
      <c r="D46" t="s">
        <v>2677</v>
      </c>
      <c r="E46" t="s">
        <v>2460</v>
      </c>
      <c r="F46" t="s">
        <v>2296</v>
      </c>
      <c r="G46" t="s">
        <v>2732</v>
      </c>
      <c r="H46" t="s">
        <v>2715</v>
      </c>
      <c r="I46">
        <v>542</v>
      </c>
      <c r="J46">
        <v>187</v>
      </c>
      <c r="K46">
        <v>475</v>
      </c>
      <c r="L46" t="s">
        <v>2805</v>
      </c>
      <c r="M46">
        <v>51</v>
      </c>
      <c r="N46" t="s">
        <v>2806</v>
      </c>
      <c r="O46">
        <v>185.01185076100001</v>
      </c>
    </row>
    <row r="47" spans="1:15">
      <c r="A47">
        <v>17</v>
      </c>
      <c r="B47" t="s">
        <v>2176</v>
      </c>
      <c r="C47" t="s">
        <v>2207</v>
      </c>
      <c r="D47" t="s">
        <v>2677</v>
      </c>
      <c r="E47" t="s">
        <v>2460</v>
      </c>
      <c r="F47" t="s">
        <v>2208</v>
      </c>
      <c r="G47" t="s">
        <v>2732</v>
      </c>
      <c r="H47" t="s">
        <v>2715</v>
      </c>
      <c r="I47">
        <v>571</v>
      </c>
      <c r="J47">
        <v>542</v>
      </c>
      <c r="K47">
        <v>648</v>
      </c>
      <c r="L47" t="s">
        <v>2733</v>
      </c>
      <c r="M47">
        <v>51</v>
      </c>
      <c r="N47" t="s">
        <v>2734</v>
      </c>
      <c r="O47">
        <v>185.630065823</v>
      </c>
    </row>
    <row r="48" spans="1:15">
      <c r="A48">
        <v>18</v>
      </c>
      <c r="B48" t="s">
        <v>2176</v>
      </c>
      <c r="C48" t="s">
        <v>2210</v>
      </c>
      <c r="D48" t="s">
        <v>2677</v>
      </c>
      <c r="E48" t="s">
        <v>2460</v>
      </c>
      <c r="F48" t="s">
        <v>2208</v>
      </c>
      <c r="G48" t="s">
        <v>2732</v>
      </c>
      <c r="H48" t="s">
        <v>2715</v>
      </c>
      <c r="I48">
        <v>419</v>
      </c>
      <c r="J48">
        <v>128</v>
      </c>
      <c r="K48">
        <v>573</v>
      </c>
      <c r="L48" t="s">
        <v>2735</v>
      </c>
      <c r="M48">
        <v>51</v>
      </c>
      <c r="N48" t="s">
        <v>2734</v>
      </c>
      <c r="O48">
        <v>185.630065823</v>
      </c>
    </row>
    <row r="49" spans="1:15">
      <c r="A49">
        <v>19</v>
      </c>
      <c r="B49" t="s">
        <v>2176</v>
      </c>
      <c r="C49" t="s">
        <v>2211</v>
      </c>
      <c r="D49" t="s">
        <v>2677</v>
      </c>
      <c r="E49" t="s">
        <v>2460</v>
      </c>
      <c r="F49" t="s">
        <v>2208</v>
      </c>
      <c r="G49" t="s">
        <v>2732</v>
      </c>
      <c r="H49" t="s">
        <v>2715</v>
      </c>
      <c r="I49">
        <v>240</v>
      </c>
      <c r="J49">
        <v>82</v>
      </c>
      <c r="K49">
        <v>639</v>
      </c>
      <c r="L49" t="s">
        <v>2736</v>
      </c>
      <c r="M49">
        <v>51</v>
      </c>
      <c r="N49" t="s">
        <v>2734</v>
      </c>
      <c r="O49">
        <v>185.630065823</v>
      </c>
    </row>
    <row r="50" spans="1:15">
      <c r="A50">
        <v>20</v>
      </c>
      <c r="B50" t="s">
        <v>2176</v>
      </c>
      <c r="C50" t="s">
        <v>2212</v>
      </c>
      <c r="D50" t="s">
        <v>2677</v>
      </c>
      <c r="E50" t="s">
        <v>2460</v>
      </c>
      <c r="F50" t="s">
        <v>2208</v>
      </c>
      <c r="G50" t="s">
        <v>2732</v>
      </c>
      <c r="H50" t="s">
        <v>2715</v>
      </c>
      <c r="I50">
        <v>524</v>
      </c>
      <c r="J50">
        <v>50</v>
      </c>
      <c r="K50">
        <v>505</v>
      </c>
      <c r="L50" t="s">
        <v>2737</v>
      </c>
      <c r="M50">
        <v>51</v>
      </c>
      <c r="N50" t="s">
        <v>2734</v>
      </c>
      <c r="O50">
        <v>185.630065823</v>
      </c>
    </row>
    <row r="51" spans="1:15">
      <c r="A51">
        <v>21</v>
      </c>
      <c r="B51" t="s">
        <v>2176</v>
      </c>
      <c r="C51" t="s">
        <v>2213</v>
      </c>
      <c r="D51" t="s">
        <v>2677</v>
      </c>
      <c r="E51" t="s">
        <v>2460</v>
      </c>
      <c r="F51" t="s">
        <v>2208</v>
      </c>
      <c r="G51" t="s">
        <v>2732</v>
      </c>
      <c r="H51" t="s">
        <v>2715</v>
      </c>
      <c r="I51">
        <v>699</v>
      </c>
      <c r="J51">
        <v>529</v>
      </c>
      <c r="K51">
        <v>721</v>
      </c>
      <c r="L51" t="s">
        <v>2499</v>
      </c>
      <c r="M51">
        <v>51</v>
      </c>
      <c r="N51" t="s">
        <v>2734</v>
      </c>
      <c r="O51">
        <v>185.630065823</v>
      </c>
    </row>
    <row r="52" spans="1:15">
      <c r="A52">
        <v>22</v>
      </c>
      <c r="B52" t="s">
        <v>2176</v>
      </c>
      <c r="C52" t="s">
        <v>2214</v>
      </c>
      <c r="D52" t="s">
        <v>2677</v>
      </c>
      <c r="E52" t="s">
        <v>2460</v>
      </c>
      <c r="F52" t="s">
        <v>2208</v>
      </c>
      <c r="G52" t="s">
        <v>2732</v>
      </c>
      <c r="H52" t="s">
        <v>2715</v>
      </c>
      <c r="I52">
        <v>575</v>
      </c>
      <c r="J52">
        <v>363</v>
      </c>
      <c r="K52">
        <v>552</v>
      </c>
      <c r="L52" t="s">
        <v>2738</v>
      </c>
      <c r="M52">
        <v>51</v>
      </c>
      <c r="N52" t="s">
        <v>2734</v>
      </c>
      <c r="O52">
        <v>185.630065823</v>
      </c>
    </row>
    <row r="53" spans="1:15">
      <c r="A53">
        <v>23</v>
      </c>
      <c r="B53" t="s">
        <v>2176</v>
      </c>
      <c r="C53" t="s">
        <v>2215</v>
      </c>
      <c r="D53" t="s">
        <v>2677</v>
      </c>
      <c r="E53" t="s">
        <v>2460</v>
      </c>
      <c r="F53" t="s">
        <v>2208</v>
      </c>
      <c r="G53" t="s">
        <v>2732</v>
      </c>
      <c r="H53" t="s">
        <v>2715</v>
      </c>
      <c r="I53">
        <v>492</v>
      </c>
      <c r="J53">
        <v>190</v>
      </c>
      <c r="K53">
        <v>456</v>
      </c>
      <c r="L53" t="s">
        <v>2739</v>
      </c>
      <c r="M53">
        <v>51</v>
      </c>
      <c r="N53" t="s">
        <v>2734</v>
      </c>
      <c r="O53">
        <v>185.630065823</v>
      </c>
    </row>
    <row r="54" spans="1:15">
      <c r="A54">
        <v>24</v>
      </c>
      <c r="B54" t="s">
        <v>2176</v>
      </c>
      <c r="C54" t="s">
        <v>2216</v>
      </c>
      <c r="D54" t="s">
        <v>2677</v>
      </c>
      <c r="E54" t="s">
        <v>2460</v>
      </c>
      <c r="F54" t="s">
        <v>2208</v>
      </c>
      <c r="G54" t="s">
        <v>2732</v>
      </c>
      <c r="H54" t="s">
        <v>2715</v>
      </c>
      <c r="I54">
        <v>813</v>
      </c>
      <c r="J54">
        <v>144</v>
      </c>
      <c r="K54">
        <v>421</v>
      </c>
      <c r="L54" t="s">
        <v>2740</v>
      </c>
      <c r="M54">
        <v>51</v>
      </c>
      <c r="N54" t="s">
        <v>2734</v>
      </c>
      <c r="O54">
        <v>185.630065823</v>
      </c>
    </row>
    <row r="55" spans="1:15">
      <c r="A55">
        <v>25</v>
      </c>
      <c r="B55" t="s">
        <v>2176</v>
      </c>
      <c r="C55" t="s">
        <v>2217</v>
      </c>
      <c r="D55" t="s">
        <v>2677</v>
      </c>
      <c r="E55" t="s">
        <v>2460</v>
      </c>
      <c r="F55" t="s">
        <v>2218</v>
      </c>
      <c r="G55" t="s">
        <v>2732</v>
      </c>
      <c r="H55" t="s">
        <v>2715</v>
      </c>
      <c r="I55">
        <v>406</v>
      </c>
      <c r="J55">
        <v>279</v>
      </c>
      <c r="K55">
        <v>864</v>
      </c>
      <c r="L55" t="s">
        <v>2741</v>
      </c>
      <c r="M55">
        <v>51</v>
      </c>
      <c r="N55" t="s">
        <v>2742</v>
      </c>
      <c r="O55">
        <v>185.630065823</v>
      </c>
    </row>
    <row r="56" spans="1:15">
      <c r="A56">
        <v>26</v>
      </c>
      <c r="B56" t="s">
        <v>2176</v>
      </c>
      <c r="C56" t="s">
        <v>2219</v>
      </c>
      <c r="D56" t="s">
        <v>2677</v>
      </c>
      <c r="E56" t="s">
        <v>2460</v>
      </c>
      <c r="F56" t="s">
        <v>2218</v>
      </c>
      <c r="G56" t="s">
        <v>2732</v>
      </c>
      <c r="H56" t="s">
        <v>2715</v>
      </c>
      <c r="I56">
        <v>651</v>
      </c>
      <c r="J56">
        <v>148</v>
      </c>
      <c r="K56">
        <v>506</v>
      </c>
      <c r="L56" t="s">
        <v>2743</v>
      </c>
      <c r="M56">
        <v>51</v>
      </c>
      <c r="N56" t="s">
        <v>2742</v>
      </c>
      <c r="O56">
        <v>185.630065823</v>
      </c>
    </row>
    <row r="57" spans="1:15">
      <c r="A57">
        <v>27</v>
      </c>
      <c r="B57" t="s">
        <v>2176</v>
      </c>
      <c r="C57" t="s">
        <v>2220</v>
      </c>
      <c r="D57" t="s">
        <v>2677</v>
      </c>
      <c r="E57" t="s">
        <v>2460</v>
      </c>
      <c r="F57" t="s">
        <v>2218</v>
      </c>
      <c r="G57" t="s">
        <v>2732</v>
      </c>
      <c r="H57" t="s">
        <v>2715</v>
      </c>
      <c r="I57">
        <v>583</v>
      </c>
      <c r="J57">
        <v>112</v>
      </c>
      <c r="K57">
        <v>449</v>
      </c>
      <c r="L57" t="s">
        <v>2744</v>
      </c>
      <c r="M57">
        <v>51</v>
      </c>
      <c r="N57" t="s">
        <v>2742</v>
      </c>
      <c r="O57">
        <v>185.630065823</v>
      </c>
    </row>
    <row r="58" spans="1:15">
      <c r="A58">
        <v>28</v>
      </c>
      <c r="B58" t="s">
        <v>2176</v>
      </c>
      <c r="C58" t="s">
        <v>2221</v>
      </c>
      <c r="D58" t="s">
        <v>2677</v>
      </c>
      <c r="E58" t="s">
        <v>2460</v>
      </c>
      <c r="F58" t="s">
        <v>2218</v>
      </c>
      <c r="G58" t="s">
        <v>2732</v>
      </c>
      <c r="H58" t="s">
        <v>2715</v>
      </c>
      <c r="I58">
        <v>702</v>
      </c>
      <c r="J58">
        <v>436</v>
      </c>
      <c r="K58">
        <v>502</v>
      </c>
      <c r="L58" t="s">
        <v>2745</v>
      </c>
      <c r="M58">
        <v>51</v>
      </c>
      <c r="N58" t="s">
        <v>2742</v>
      </c>
      <c r="O58">
        <v>185.630065823</v>
      </c>
    </row>
    <row r="59" spans="1:15">
      <c r="A59">
        <v>29</v>
      </c>
      <c r="B59" t="s">
        <v>2176</v>
      </c>
      <c r="C59" t="s">
        <v>2222</v>
      </c>
      <c r="D59" t="s">
        <v>2677</v>
      </c>
      <c r="E59" t="s">
        <v>2460</v>
      </c>
      <c r="F59" t="s">
        <v>2218</v>
      </c>
      <c r="G59" t="s">
        <v>2732</v>
      </c>
      <c r="H59" t="s">
        <v>2715</v>
      </c>
      <c r="I59">
        <v>838</v>
      </c>
      <c r="J59">
        <v>386</v>
      </c>
      <c r="K59">
        <v>345</v>
      </c>
      <c r="L59" t="s">
        <v>2746</v>
      </c>
      <c r="M59">
        <v>51</v>
      </c>
      <c r="N59" t="s">
        <v>2742</v>
      </c>
      <c r="O59">
        <v>185.630065823</v>
      </c>
    </row>
    <row r="60" spans="1:15">
      <c r="A60">
        <v>30</v>
      </c>
      <c r="B60" t="s">
        <v>2176</v>
      </c>
      <c r="C60" t="s">
        <v>2223</v>
      </c>
      <c r="D60" t="s">
        <v>2677</v>
      </c>
      <c r="E60" t="s">
        <v>2460</v>
      </c>
      <c r="F60" t="s">
        <v>2218</v>
      </c>
      <c r="G60" t="s">
        <v>2732</v>
      </c>
      <c r="H60" t="s">
        <v>2715</v>
      </c>
      <c r="I60">
        <v>518</v>
      </c>
      <c r="J60">
        <v>507</v>
      </c>
      <c r="K60">
        <v>500</v>
      </c>
      <c r="L60" t="s">
        <v>2747</v>
      </c>
      <c r="M60">
        <v>51</v>
      </c>
      <c r="N60" t="s">
        <v>2742</v>
      </c>
      <c r="O60">
        <v>185.630065823</v>
      </c>
    </row>
    <row r="61" spans="1:15">
      <c r="A61">
        <v>31</v>
      </c>
      <c r="B61" t="s">
        <v>2176</v>
      </c>
      <c r="C61" t="s">
        <v>2224</v>
      </c>
      <c r="D61" t="s">
        <v>2677</v>
      </c>
      <c r="E61" t="s">
        <v>2460</v>
      </c>
      <c r="F61" t="s">
        <v>2218</v>
      </c>
      <c r="G61" t="s">
        <v>2732</v>
      </c>
      <c r="H61" t="s">
        <v>2715</v>
      </c>
      <c r="I61">
        <v>404</v>
      </c>
      <c r="J61">
        <v>141</v>
      </c>
      <c r="K61">
        <v>521</v>
      </c>
      <c r="L61" t="s">
        <v>2748</v>
      </c>
      <c r="M61">
        <v>51</v>
      </c>
      <c r="N61" t="s">
        <v>2742</v>
      </c>
      <c r="O61">
        <v>185.630065823</v>
      </c>
    </row>
    <row r="62" spans="1:15">
      <c r="A62">
        <v>32</v>
      </c>
      <c r="B62" t="s">
        <v>2176</v>
      </c>
      <c r="C62" t="s">
        <v>2225</v>
      </c>
      <c r="D62" t="s">
        <v>2677</v>
      </c>
      <c r="E62" t="s">
        <v>2460</v>
      </c>
      <c r="F62" t="s">
        <v>2218</v>
      </c>
      <c r="G62" t="s">
        <v>2732</v>
      </c>
      <c r="H62" t="s">
        <v>2715</v>
      </c>
      <c r="I62">
        <v>527</v>
      </c>
      <c r="J62">
        <v>396</v>
      </c>
      <c r="K62">
        <v>201</v>
      </c>
      <c r="L62" t="s">
        <v>2749</v>
      </c>
      <c r="M62">
        <v>51</v>
      </c>
      <c r="N62" t="s">
        <v>2742</v>
      </c>
      <c r="O62">
        <v>185.630065823</v>
      </c>
    </row>
    <row r="63" spans="1:15">
      <c r="A63">
        <v>65</v>
      </c>
      <c r="B63" t="s">
        <v>2276</v>
      </c>
      <c r="C63" t="s">
        <v>2277</v>
      </c>
      <c r="D63" t="s">
        <v>2677</v>
      </c>
      <c r="E63" t="s">
        <v>2460</v>
      </c>
      <c r="F63" t="s">
        <v>2278</v>
      </c>
      <c r="G63" t="s">
        <v>2732</v>
      </c>
      <c r="H63" t="s">
        <v>2715</v>
      </c>
      <c r="I63">
        <v>614</v>
      </c>
      <c r="J63">
        <v>525</v>
      </c>
      <c r="K63">
        <v>700</v>
      </c>
      <c r="L63" t="s">
        <v>2787</v>
      </c>
      <c r="M63">
        <v>51</v>
      </c>
      <c r="N63" t="s">
        <v>2788</v>
      </c>
      <c r="O63">
        <v>185.630065823</v>
      </c>
    </row>
    <row r="64" spans="1:15">
      <c r="A64">
        <v>66</v>
      </c>
      <c r="B64" t="s">
        <v>2276</v>
      </c>
      <c r="C64" t="s">
        <v>2279</v>
      </c>
      <c r="D64" t="s">
        <v>2677</v>
      </c>
      <c r="E64" t="s">
        <v>2460</v>
      </c>
      <c r="F64" t="s">
        <v>2278</v>
      </c>
      <c r="G64" t="s">
        <v>2732</v>
      </c>
      <c r="H64" t="s">
        <v>2715</v>
      </c>
      <c r="I64">
        <v>282</v>
      </c>
      <c r="J64">
        <v>150</v>
      </c>
      <c r="K64">
        <v>760</v>
      </c>
      <c r="L64" t="s">
        <v>2789</v>
      </c>
      <c r="M64">
        <v>51</v>
      </c>
      <c r="N64" t="s">
        <v>2788</v>
      </c>
      <c r="O64">
        <v>185.630065823</v>
      </c>
    </row>
    <row r="65" spans="1:15">
      <c r="A65">
        <v>67</v>
      </c>
      <c r="B65" t="s">
        <v>2276</v>
      </c>
      <c r="C65" t="s">
        <v>2280</v>
      </c>
      <c r="D65" t="s">
        <v>2677</v>
      </c>
      <c r="E65" t="s">
        <v>2460</v>
      </c>
      <c r="F65" t="s">
        <v>2278</v>
      </c>
      <c r="G65" t="s">
        <v>2732</v>
      </c>
      <c r="H65" t="s">
        <v>2715</v>
      </c>
      <c r="I65">
        <v>450</v>
      </c>
      <c r="J65">
        <v>165</v>
      </c>
      <c r="K65">
        <v>660</v>
      </c>
      <c r="L65" t="s">
        <v>2790</v>
      </c>
      <c r="M65">
        <v>51</v>
      </c>
      <c r="N65" t="s">
        <v>2788</v>
      </c>
      <c r="O65">
        <v>185.630065823</v>
      </c>
    </row>
    <row r="66" spans="1:15">
      <c r="A66">
        <v>68</v>
      </c>
      <c r="B66" t="s">
        <v>2276</v>
      </c>
      <c r="C66" t="s">
        <v>2281</v>
      </c>
      <c r="D66" t="s">
        <v>2677</v>
      </c>
      <c r="E66" t="s">
        <v>2460</v>
      </c>
      <c r="F66" t="s">
        <v>2278</v>
      </c>
      <c r="G66" t="s">
        <v>2732</v>
      </c>
      <c r="H66" t="s">
        <v>2715</v>
      </c>
      <c r="I66">
        <v>269</v>
      </c>
      <c r="J66">
        <v>129</v>
      </c>
      <c r="K66">
        <v>477</v>
      </c>
      <c r="L66" t="s">
        <v>2791</v>
      </c>
      <c r="M66">
        <v>51</v>
      </c>
      <c r="N66" t="s">
        <v>2788</v>
      </c>
      <c r="O66">
        <v>185.630065823</v>
      </c>
    </row>
    <row r="67" spans="1:15">
      <c r="A67">
        <v>69</v>
      </c>
      <c r="B67" t="s">
        <v>2276</v>
      </c>
      <c r="C67" t="s">
        <v>2282</v>
      </c>
      <c r="D67" t="s">
        <v>2677</v>
      </c>
      <c r="E67" t="s">
        <v>2460</v>
      </c>
      <c r="F67" t="s">
        <v>2278</v>
      </c>
      <c r="G67" t="s">
        <v>2732</v>
      </c>
      <c r="H67" t="s">
        <v>2715</v>
      </c>
      <c r="I67">
        <v>448</v>
      </c>
      <c r="J67">
        <v>414</v>
      </c>
      <c r="K67">
        <v>386</v>
      </c>
      <c r="L67" t="s">
        <v>2792</v>
      </c>
      <c r="M67">
        <v>51</v>
      </c>
      <c r="N67" t="s">
        <v>2788</v>
      </c>
      <c r="O67">
        <v>185.630065823</v>
      </c>
    </row>
    <row r="68" spans="1:15">
      <c r="A68">
        <v>70</v>
      </c>
      <c r="B68" t="s">
        <v>2276</v>
      </c>
      <c r="C68" t="s">
        <v>2283</v>
      </c>
      <c r="D68" t="s">
        <v>2677</v>
      </c>
      <c r="E68" t="s">
        <v>2460</v>
      </c>
      <c r="F68" t="s">
        <v>2278</v>
      </c>
      <c r="G68" t="s">
        <v>2732</v>
      </c>
      <c r="H68" t="s">
        <v>2715</v>
      </c>
      <c r="I68">
        <v>358</v>
      </c>
      <c r="J68">
        <v>151</v>
      </c>
      <c r="K68">
        <v>414</v>
      </c>
      <c r="L68" t="s">
        <v>2793</v>
      </c>
      <c r="M68">
        <v>51</v>
      </c>
      <c r="N68" t="s">
        <v>2788</v>
      </c>
      <c r="O68">
        <v>185.630065823</v>
      </c>
    </row>
    <row r="69" spans="1:15">
      <c r="A69">
        <v>71</v>
      </c>
      <c r="B69" t="s">
        <v>2276</v>
      </c>
      <c r="C69" t="s">
        <v>2284</v>
      </c>
      <c r="D69" t="s">
        <v>2677</v>
      </c>
      <c r="E69" t="s">
        <v>2460</v>
      </c>
      <c r="F69" t="s">
        <v>2278</v>
      </c>
      <c r="G69" t="s">
        <v>2732</v>
      </c>
      <c r="H69" t="s">
        <v>2715</v>
      </c>
      <c r="I69">
        <v>511</v>
      </c>
      <c r="J69">
        <v>95</v>
      </c>
      <c r="K69">
        <v>459</v>
      </c>
      <c r="L69" t="s">
        <v>2794</v>
      </c>
      <c r="M69">
        <v>51</v>
      </c>
      <c r="N69" t="s">
        <v>2788</v>
      </c>
      <c r="O69">
        <v>185.630065823</v>
      </c>
    </row>
    <row r="70" spans="1:15">
      <c r="A70">
        <v>72</v>
      </c>
      <c r="B70" t="s">
        <v>2276</v>
      </c>
      <c r="C70" t="s">
        <v>2285</v>
      </c>
      <c r="D70" t="s">
        <v>2677</v>
      </c>
      <c r="E70" t="s">
        <v>2460</v>
      </c>
      <c r="F70" t="s">
        <v>2278</v>
      </c>
      <c r="G70" t="s">
        <v>2732</v>
      </c>
      <c r="H70" t="s">
        <v>2715</v>
      </c>
      <c r="I70">
        <v>383</v>
      </c>
      <c r="J70">
        <v>546</v>
      </c>
      <c r="K70">
        <v>627</v>
      </c>
      <c r="L70" t="s">
        <v>2795</v>
      </c>
      <c r="M70">
        <v>51</v>
      </c>
      <c r="N70" t="s">
        <v>2788</v>
      </c>
      <c r="O70">
        <v>185.630065823</v>
      </c>
    </row>
    <row r="71" spans="1:15">
      <c r="A71">
        <v>73</v>
      </c>
      <c r="B71" t="s">
        <v>2276</v>
      </c>
      <c r="C71" t="s">
        <v>2286</v>
      </c>
      <c r="D71" t="s">
        <v>2677</v>
      </c>
      <c r="E71" t="s">
        <v>2460</v>
      </c>
      <c r="F71" t="s">
        <v>2287</v>
      </c>
      <c r="G71" t="s">
        <v>2732</v>
      </c>
      <c r="H71" t="s">
        <v>2715</v>
      </c>
      <c r="I71">
        <v>549</v>
      </c>
      <c r="J71">
        <v>438</v>
      </c>
      <c r="K71">
        <v>498</v>
      </c>
      <c r="L71" t="s">
        <v>2796</v>
      </c>
      <c r="M71">
        <v>51</v>
      </c>
      <c r="N71" t="s">
        <v>2797</v>
      </c>
      <c r="O71">
        <v>185.630065823</v>
      </c>
    </row>
    <row r="72" spans="1:15">
      <c r="A72">
        <v>74</v>
      </c>
      <c r="B72" t="s">
        <v>2276</v>
      </c>
      <c r="C72" t="s">
        <v>2288</v>
      </c>
      <c r="D72" t="s">
        <v>2677</v>
      </c>
      <c r="E72" t="s">
        <v>2460</v>
      </c>
      <c r="F72" t="s">
        <v>2287</v>
      </c>
      <c r="G72" t="s">
        <v>2732</v>
      </c>
      <c r="H72" t="s">
        <v>2715</v>
      </c>
      <c r="I72">
        <v>605</v>
      </c>
      <c r="J72">
        <v>122</v>
      </c>
      <c r="K72">
        <v>579</v>
      </c>
      <c r="L72" t="s">
        <v>2798</v>
      </c>
      <c r="M72">
        <v>51</v>
      </c>
      <c r="N72" t="s">
        <v>2797</v>
      </c>
      <c r="O72">
        <v>185.630065823</v>
      </c>
    </row>
    <row r="73" spans="1:15">
      <c r="A73">
        <v>75</v>
      </c>
      <c r="B73" t="s">
        <v>2276</v>
      </c>
      <c r="C73" t="s">
        <v>2289</v>
      </c>
      <c r="D73" t="s">
        <v>2677</v>
      </c>
      <c r="E73" t="s">
        <v>2460</v>
      </c>
      <c r="F73" t="s">
        <v>2287</v>
      </c>
      <c r="G73" t="s">
        <v>2732</v>
      </c>
      <c r="H73" t="s">
        <v>2715</v>
      </c>
      <c r="I73">
        <v>408</v>
      </c>
      <c r="J73">
        <v>404</v>
      </c>
      <c r="K73">
        <v>373</v>
      </c>
      <c r="L73" t="s">
        <v>2799</v>
      </c>
      <c r="M73">
        <v>51</v>
      </c>
      <c r="N73" t="s">
        <v>2797</v>
      </c>
      <c r="O73">
        <v>185.630065823</v>
      </c>
    </row>
    <row r="74" spans="1:15">
      <c r="A74">
        <v>76</v>
      </c>
      <c r="B74" t="s">
        <v>2276</v>
      </c>
      <c r="C74" t="s">
        <v>2290</v>
      </c>
      <c r="D74" t="s">
        <v>2677</v>
      </c>
      <c r="E74" t="s">
        <v>2460</v>
      </c>
      <c r="F74" t="s">
        <v>2287</v>
      </c>
      <c r="G74" t="s">
        <v>2732</v>
      </c>
      <c r="H74" t="s">
        <v>2715</v>
      </c>
      <c r="I74">
        <v>416</v>
      </c>
      <c r="J74">
        <v>501</v>
      </c>
      <c r="K74">
        <v>603</v>
      </c>
      <c r="L74" t="s">
        <v>2800</v>
      </c>
      <c r="M74">
        <v>51</v>
      </c>
      <c r="N74" t="s">
        <v>2797</v>
      </c>
      <c r="O74">
        <v>185.630065823</v>
      </c>
    </row>
    <row r="75" spans="1:15">
      <c r="A75">
        <v>77</v>
      </c>
      <c r="B75" t="s">
        <v>2276</v>
      </c>
      <c r="C75" t="s">
        <v>2291</v>
      </c>
      <c r="D75" t="s">
        <v>2677</v>
      </c>
      <c r="E75" t="s">
        <v>2460</v>
      </c>
      <c r="F75" t="s">
        <v>2287</v>
      </c>
      <c r="G75" t="s">
        <v>2732</v>
      </c>
      <c r="H75" t="s">
        <v>2715</v>
      </c>
      <c r="I75">
        <v>594</v>
      </c>
      <c r="J75">
        <v>137</v>
      </c>
      <c r="K75">
        <v>509</v>
      </c>
      <c r="L75" t="s">
        <v>2801</v>
      </c>
      <c r="M75">
        <v>51</v>
      </c>
      <c r="N75" t="s">
        <v>2797</v>
      </c>
      <c r="O75">
        <v>185.630065823</v>
      </c>
    </row>
    <row r="76" spans="1:15">
      <c r="A76">
        <v>78</v>
      </c>
      <c r="B76" t="s">
        <v>2276</v>
      </c>
      <c r="C76" t="s">
        <v>2292</v>
      </c>
      <c r="D76" t="s">
        <v>2677</v>
      </c>
      <c r="E76" t="s">
        <v>2460</v>
      </c>
      <c r="F76" t="s">
        <v>2287</v>
      </c>
      <c r="G76" t="s">
        <v>2732</v>
      </c>
      <c r="H76" t="s">
        <v>2715</v>
      </c>
      <c r="I76">
        <v>460</v>
      </c>
      <c r="J76">
        <v>278</v>
      </c>
      <c r="K76">
        <v>446</v>
      </c>
      <c r="L76" t="s">
        <v>2802</v>
      </c>
      <c r="M76">
        <v>51</v>
      </c>
      <c r="N76" t="s">
        <v>2797</v>
      </c>
      <c r="O76">
        <v>185.630065823</v>
      </c>
    </row>
    <row r="77" spans="1:15">
      <c r="A77">
        <v>79</v>
      </c>
      <c r="B77" t="s">
        <v>2276</v>
      </c>
      <c r="C77" t="s">
        <v>2293</v>
      </c>
      <c r="D77" t="s">
        <v>2677</v>
      </c>
      <c r="E77" t="s">
        <v>2460</v>
      </c>
      <c r="F77" t="s">
        <v>2287</v>
      </c>
      <c r="G77" t="s">
        <v>2732</v>
      </c>
      <c r="H77" t="s">
        <v>2715</v>
      </c>
      <c r="I77">
        <v>217</v>
      </c>
      <c r="J77">
        <v>235</v>
      </c>
      <c r="K77">
        <v>249</v>
      </c>
      <c r="L77" t="s">
        <v>2803</v>
      </c>
      <c r="M77">
        <v>51</v>
      </c>
      <c r="N77" t="s">
        <v>2797</v>
      </c>
      <c r="O77">
        <v>185.630065823</v>
      </c>
    </row>
    <row r="78" spans="1:15">
      <c r="A78">
        <v>80</v>
      </c>
      <c r="B78" t="s">
        <v>2276</v>
      </c>
      <c r="C78" t="s">
        <v>2294</v>
      </c>
      <c r="D78" t="s">
        <v>2677</v>
      </c>
      <c r="E78" t="s">
        <v>2460</v>
      </c>
      <c r="F78" t="s">
        <v>2287</v>
      </c>
      <c r="G78" t="s">
        <v>2732</v>
      </c>
      <c r="H78" t="s">
        <v>2715</v>
      </c>
      <c r="I78">
        <v>607</v>
      </c>
      <c r="J78">
        <v>181</v>
      </c>
      <c r="K78">
        <v>474</v>
      </c>
      <c r="L78" t="s">
        <v>2804</v>
      </c>
      <c r="M78">
        <v>51</v>
      </c>
      <c r="N78" t="s">
        <v>2797</v>
      </c>
      <c r="O78">
        <v>185.630065823</v>
      </c>
    </row>
    <row r="79" spans="1:15">
      <c r="A79">
        <v>177</v>
      </c>
      <c r="B79" t="s">
        <v>2385</v>
      </c>
      <c r="C79" t="s">
        <v>2403</v>
      </c>
      <c r="D79" t="s">
        <v>2460</v>
      </c>
      <c r="E79" t="s">
        <v>2460</v>
      </c>
      <c r="F79" t="s">
        <v>2296</v>
      </c>
      <c r="G79" t="s">
        <v>2896</v>
      </c>
      <c r="H79" t="s">
        <v>2877</v>
      </c>
      <c r="I79">
        <v>362</v>
      </c>
      <c r="J79">
        <v>262</v>
      </c>
      <c r="K79">
        <v>483</v>
      </c>
      <c r="L79" t="s">
        <v>2916</v>
      </c>
      <c r="M79">
        <v>52</v>
      </c>
      <c r="N79" t="s">
        <v>2917</v>
      </c>
      <c r="O79">
        <v>188.24043152799999</v>
      </c>
    </row>
    <row r="80" spans="1:15">
      <c r="A80">
        <v>178</v>
      </c>
      <c r="B80" t="s">
        <v>2385</v>
      </c>
      <c r="C80" t="s">
        <v>2404</v>
      </c>
      <c r="D80" t="s">
        <v>2460</v>
      </c>
      <c r="E80" t="s">
        <v>2460</v>
      </c>
      <c r="F80" t="s">
        <v>2296</v>
      </c>
      <c r="G80" t="s">
        <v>2896</v>
      </c>
      <c r="H80" t="s">
        <v>2877</v>
      </c>
      <c r="I80">
        <v>781</v>
      </c>
      <c r="J80">
        <v>309</v>
      </c>
      <c r="K80">
        <v>893</v>
      </c>
      <c r="L80" t="s">
        <v>2918</v>
      </c>
      <c r="M80">
        <v>52</v>
      </c>
      <c r="N80" t="s">
        <v>2917</v>
      </c>
      <c r="O80">
        <v>188.24043152799999</v>
      </c>
    </row>
    <row r="81" spans="1:15">
      <c r="A81">
        <v>179</v>
      </c>
      <c r="B81" t="s">
        <v>2385</v>
      </c>
      <c r="C81" t="s">
        <v>2405</v>
      </c>
      <c r="D81" t="s">
        <v>2460</v>
      </c>
      <c r="E81" t="s">
        <v>2460</v>
      </c>
      <c r="F81" t="s">
        <v>2296</v>
      </c>
      <c r="G81" t="s">
        <v>2896</v>
      </c>
      <c r="H81" t="s">
        <v>2877</v>
      </c>
      <c r="I81">
        <v>451</v>
      </c>
      <c r="J81">
        <v>32</v>
      </c>
      <c r="K81">
        <v>826</v>
      </c>
      <c r="L81" t="s">
        <v>2919</v>
      </c>
      <c r="M81">
        <v>52</v>
      </c>
      <c r="N81" t="s">
        <v>2917</v>
      </c>
      <c r="O81">
        <v>188.24043152799999</v>
      </c>
    </row>
    <row r="82" spans="1:15">
      <c r="A82">
        <v>180</v>
      </c>
      <c r="B82" t="s">
        <v>2385</v>
      </c>
      <c r="C82" t="s">
        <v>2406</v>
      </c>
      <c r="D82" t="s">
        <v>2460</v>
      </c>
      <c r="E82" t="s">
        <v>2460</v>
      </c>
      <c r="F82" t="s">
        <v>2296</v>
      </c>
      <c r="G82" t="s">
        <v>2896</v>
      </c>
      <c r="H82" t="s">
        <v>2877</v>
      </c>
      <c r="I82">
        <v>360</v>
      </c>
      <c r="J82">
        <v>268</v>
      </c>
      <c r="K82">
        <v>783</v>
      </c>
      <c r="L82" t="s">
        <v>2920</v>
      </c>
      <c r="M82">
        <v>52</v>
      </c>
      <c r="N82" t="s">
        <v>2917</v>
      </c>
      <c r="O82">
        <v>188.24043152799999</v>
      </c>
    </row>
    <row r="83" spans="1:15">
      <c r="A83">
        <v>181</v>
      </c>
      <c r="B83" t="s">
        <v>2385</v>
      </c>
      <c r="C83" t="s">
        <v>2407</v>
      </c>
      <c r="D83" t="s">
        <v>2460</v>
      </c>
      <c r="E83" t="s">
        <v>2460</v>
      </c>
      <c r="F83" t="s">
        <v>2296</v>
      </c>
      <c r="G83" t="s">
        <v>2896</v>
      </c>
      <c r="H83" t="s">
        <v>2877</v>
      </c>
      <c r="I83">
        <v>458</v>
      </c>
      <c r="J83">
        <v>587</v>
      </c>
      <c r="K83">
        <v>551</v>
      </c>
      <c r="L83" t="s">
        <v>2921</v>
      </c>
      <c r="M83">
        <v>52</v>
      </c>
      <c r="N83" t="s">
        <v>2917</v>
      </c>
      <c r="O83">
        <v>188.24043152799999</v>
      </c>
    </row>
    <row r="84" spans="1:15">
      <c r="A84">
        <v>182</v>
      </c>
      <c r="B84" t="s">
        <v>2385</v>
      </c>
      <c r="C84" t="s">
        <v>2408</v>
      </c>
      <c r="D84" t="s">
        <v>2460</v>
      </c>
      <c r="E84" t="s">
        <v>2460</v>
      </c>
      <c r="F84" t="s">
        <v>2296</v>
      </c>
      <c r="G84" t="s">
        <v>2896</v>
      </c>
      <c r="H84" t="s">
        <v>2877</v>
      </c>
      <c r="I84">
        <v>403</v>
      </c>
      <c r="J84">
        <v>444</v>
      </c>
      <c r="K84">
        <v>818</v>
      </c>
      <c r="L84" t="s">
        <v>2922</v>
      </c>
      <c r="M84">
        <v>52</v>
      </c>
      <c r="N84" t="s">
        <v>2917</v>
      </c>
      <c r="O84">
        <v>188.24043152799999</v>
      </c>
    </row>
    <row r="85" spans="1:15">
      <c r="A85">
        <v>183</v>
      </c>
      <c r="B85" t="s">
        <v>2385</v>
      </c>
      <c r="C85" t="s">
        <v>2409</v>
      </c>
      <c r="D85" t="s">
        <v>2460</v>
      </c>
      <c r="E85" t="s">
        <v>2460</v>
      </c>
      <c r="F85" t="s">
        <v>2296</v>
      </c>
      <c r="G85" t="s">
        <v>2896</v>
      </c>
      <c r="H85" t="s">
        <v>2877</v>
      </c>
      <c r="I85">
        <v>585</v>
      </c>
      <c r="J85">
        <v>568</v>
      </c>
      <c r="K85">
        <v>896</v>
      </c>
      <c r="L85" t="s">
        <v>2923</v>
      </c>
      <c r="M85">
        <v>52</v>
      </c>
      <c r="N85" t="s">
        <v>2917</v>
      </c>
      <c r="O85">
        <v>188.24043152799999</v>
      </c>
    </row>
    <row r="86" spans="1:15">
      <c r="A86">
        <v>184</v>
      </c>
      <c r="B86" t="s">
        <v>2385</v>
      </c>
      <c r="C86" t="s">
        <v>2410</v>
      </c>
      <c r="D86" t="s">
        <v>2460</v>
      </c>
      <c r="E86" t="s">
        <v>2460</v>
      </c>
      <c r="F86" t="s">
        <v>2296</v>
      </c>
      <c r="G86" t="s">
        <v>2896</v>
      </c>
      <c r="H86" t="s">
        <v>2877</v>
      </c>
      <c r="I86">
        <v>669</v>
      </c>
      <c r="J86">
        <v>541</v>
      </c>
      <c r="K86">
        <v>337</v>
      </c>
      <c r="L86" t="s">
        <v>2924</v>
      </c>
      <c r="M86">
        <v>52</v>
      </c>
      <c r="N86" t="s">
        <v>2917</v>
      </c>
      <c r="O86">
        <v>188.24043152799999</v>
      </c>
    </row>
    <row r="87" spans="1:15">
      <c r="A87">
        <v>185</v>
      </c>
      <c r="B87" t="s">
        <v>2385</v>
      </c>
      <c r="C87" t="s">
        <v>2412</v>
      </c>
      <c r="D87" t="s">
        <v>2460</v>
      </c>
      <c r="E87" t="s">
        <v>2460</v>
      </c>
      <c r="F87" t="s">
        <v>2306</v>
      </c>
      <c r="G87" t="s">
        <v>2896</v>
      </c>
      <c r="H87" t="s">
        <v>2877</v>
      </c>
      <c r="I87">
        <v>423</v>
      </c>
      <c r="J87">
        <v>51</v>
      </c>
      <c r="K87">
        <v>564</v>
      </c>
      <c r="L87" t="s">
        <v>2925</v>
      </c>
      <c r="M87">
        <v>52</v>
      </c>
      <c r="N87" t="s">
        <v>2926</v>
      </c>
      <c r="O87">
        <v>188.24043152799999</v>
      </c>
    </row>
    <row r="88" spans="1:15">
      <c r="A88">
        <v>186</v>
      </c>
      <c r="B88" t="s">
        <v>2385</v>
      </c>
      <c r="C88" t="s">
        <v>2413</v>
      </c>
      <c r="D88" t="s">
        <v>2460</v>
      </c>
      <c r="E88" t="s">
        <v>2460</v>
      </c>
      <c r="F88" t="s">
        <v>2306</v>
      </c>
      <c r="G88" t="s">
        <v>2896</v>
      </c>
      <c r="H88" t="s">
        <v>2877</v>
      </c>
      <c r="I88">
        <v>544</v>
      </c>
      <c r="J88">
        <v>557</v>
      </c>
      <c r="K88">
        <v>608</v>
      </c>
      <c r="L88" t="s">
        <v>2927</v>
      </c>
      <c r="M88">
        <v>52</v>
      </c>
      <c r="N88" t="s">
        <v>2926</v>
      </c>
      <c r="O88">
        <v>188.24043152799999</v>
      </c>
    </row>
    <row r="89" spans="1:15">
      <c r="A89">
        <v>187</v>
      </c>
      <c r="B89" t="s">
        <v>2385</v>
      </c>
      <c r="C89" t="s">
        <v>2414</v>
      </c>
      <c r="D89" t="s">
        <v>2460</v>
      </c>
      <c r="E89" t="s">
        <v>2460</v>
      </c>
      <c r="F89" t="s">
        <v>2306</v>
      </c>
      <c r="G89" t="s">
        <v>2896</v>
      </c>
      <c r="H89" t="s">
        <v>2877</v>
      </c>
      <c r="I89">
        <v>620</v>
      </c>
      <c r="J89">
        <v>427</v>
      </c>
      <c r="K89">
        <v>365</v>
      </c>
      <c r="L89" t="s">
        <v>2928</v>
      </c>
      <c r="M89">
        <v>52</v>
      </c>
      <c r="N89" t="s">
        <v>2926</v>
      </c>
      <c r="O89">
        <v>188.24043152799999</v>
      </c>
    </row>
    <row r="90" spans="1:15">
      <c r="A90">
        <v>188</v>
      </c>
      <c r="B90" t="s">
        <v>2385</v>
      </c>
      <c r="C90" t="s">
        <v>2415</v>
      </c>
      <c r="D90" t="s">
        <v>2460</v>
      </c>
      <c r="E90" t="s">
        <v>2460</v>
      </c>
      <c r="F90" t="s">
        <v>2306</v>
      </c>
      <c r="G90" t="s">
        <v>2896</v>
      </c>
      <c r="H90" t="s">
        <v>2877</v>
      </c>
      <c r="I90">
        <v>420</v>
      </c>
      <c r="J90">
        <v>223</v>
      </c>
      <c r="K90">
        <v>375</v>
      </c>
      <c r="L90" t="s">
        <v>2929</v>
      </c>
      <c r="M90">
        <v>52</v>
      </c>
      <c r="N90" t="s">
        <v>2926</v>
      </c>
      <c r="O90">
        <v>188.24043152799999</v>
      </c>
    </row>
    <row r="91" spans="1:15">
      <c r="A91">
        <v>189</v>
      </c>
      <c r="B91" t="s">
        <v>2385</v>
      </c>
      <c r="C91" t="s">
        <v>2417</v>
      </c>
      <c r="D91" t="s">
        <v>2460</v>
      </c>
      <c r="E91" t="s">
        <v>2460</v>
      </c>
      <c r="F91" t="s">
        <v>2306</v>
      </c>
      <c r="G91" t="s">
        <v>2896</v>
      </c>
      <c r="H91" t="s">
        <v>2877</v>
      </c>
      <c r="I91">
        <v>367</v>
      </c>
      <c r="J91">
        <v>354</v>
      </c>
      <c r="K91">
        <v>537</v>
      </c>
      <c r="L91" t="s">
        <v>2930</v>
      </c>
      <c r="M91">
        <v>52</v>
      </c>
      <c r="N91" t="s">
        <v>2926</v>
      </c>
      <c r="O91">
        <v>188.24043152799999</v>
      </c>
    </row>
    <row r="92" spans="1:15">
      <c r="A92">
        <v>190</v>
      </c>
      <c r="B92" t="s">
        <v>2385</v>
      </c>
      <c r="C92" t="s">
        <v>2418</v>
      </c>
      <c r="D92" t="s">
        <v>2460</v>
      </c>
      <c r="E92" t="s">
        <v>2460</v>
      </c>
      <c r="F92" t="s">
        <v>2306</v>
      </c>
      <c r="G92" t="s">
        <v>2896</v>
      </c>
      <c r="H92" t="s">
        <v>2877</v>
      </c>
      <c r="I92">
        <v>526</v>
      </c>
      <c r="J92">
        <v>164</v>
      </c>
      <c r="K92">
        <v>393</v>
      </c>
      <c r="L92" t="s">
        <v>2931</v>
      </c>
      <c r="M92">
        <v>52</v>
      </c>
      <c r="N92" t="s">
        <v>2926</v>
      </c>
      <c r="O92">
        <v>188.24043152799999</v>
      </c>
    </row>
    <row r="93" spans="1:15">
      <c r="A93">
        <v>191</v>
      </c>
      <c r="B93" t="s">
        <v>2385</v>
      </c>
      <c r="C93" t="s">
        <v>2419</v>
      </c>
      <c r="D93" t="s">
        <v>2460</v>
      </c>
      <c r="E93" t="s">
        <v>2460</v>
      </c>
      <c r="F93" t="s">
        <v>2306</v>
      </c>
      <c r="G93" t="s">
        <v>2896</v>
      </c>
      <c r="H93" t="s">
        <v>2877</v>
      </c>
      <c r="I93">
        <v>522</v>
      </c>
      <c r="J93">
        <v>336</v>
      </c>
      <c r="K93">
        <v>417</v>
      </c>
      <c r="L93" t="s">
        <v>2932</v>
      </c>
      <c r="M93">
        <v>52</v>
      </c>
      <c r="N93" t="s">
        <v>2926</v>
      </c>
      <c r="O93">
        <v>188.24043152799999</v>
      </c>
    </row>
    <row r="94" spans="1:15">
      <c r="A94">
        <v>192</v>
      </c>
      <c r="B94" t="s">
        <v>2385</v>
      </c>
      <c r="C94" t="s">
        <v>2420</v>
      </c>
      <c r="D94" t="s">
        <v>2460</v>
      </c>
      <c r="E94" t="s">
        <v>2460</v>
      </c>
      <c r="F94" t="s">
        <v>2306</v>
      </c>
      <c r="G94" t="s">
        <v>2896</v>
      </c>
      <c r="H94" t="s">
        <v>2877</v>
      </c>
      <c r="I94">
        <v>591</v>
      </c>
      <c r="J94">
        <v>263</v>
      </c>
      <c r="K94">
        <v>297</v>
      </c>
      <c r="L94" t="s">
        <v>2933</v>
      </c>
      <c r="M94">
        <v>52</v>
      </c>
      <c r="N94" t="s">
        <v>2926</v>
      </c>
      <c r="O94">
        <v>188.24043152799999</v>
      </c>
    </row>
    <row r="95" spans="1:15">
      <c r="A95">
        <v>1</v>
      </c>
      <c r="B95" t="s">
        <v>2176</v>
      </c>
      <c r="C95" t="s">
        <v>2177</v>
      </c>
      <c r="D95" t="s">
        <v>2677</v>
      </c>
      <c r="E95" t="s">
        <v>2460</v>
      </c>
      <c r="F95" t="s">
        <v>2178</v>
      </c>
      <c r="G95" t="s">
        <v>2714</v>
      </c>
      <c r="H95" t="s">
        <v>2715</v>
      </c>
      <c r="I95">
        <v>436</v>
      </c>
      <c r="J95">
        <v>17</v>
      </c>
      <c r="K95">
        <v>752</v>
      </c>
      <c r="L95" t="s">
        <v>2716</v>
      </c>
      <c r="M95">
        <v>52</v>
      </c>
      <c r="N95" t="s">
        <v>2717</v>
      </c>
      <c r="O95">
        <v>194.43839254400001</v>
      </c>
    </row>
    <row r="96" spans="1:15">
      <c r="A96">
        <v>2</v>
      </c>
      <c r="B96" t="s">
        <v>2176</v>
      </c>
      <c r="C96" t="s">
        <v>2183</v>
      </c>
      <c r="D96" t="s">
        <v>2677</v>
      </c>
      <c r="E96" t="s">
        <v>2460</v>
      </c>
      <c r="F96" t="s">
        <v>2178</v>
      </c>
      <c r="G96" t="s">
        <v>2714</v>
      </c>
      <c r="H96" t="s">
        <v>2715</v>
      </c>
      <c r="I96">
        <v>568</v>
      </c>
      <c r="J96">
        <v>121</v>
      </c>
      <c r="K96">
        <v>737</v>
      </c>
      <c r="L96" t="s">
        <v>2718</v>
      </c>
      <c r="M96">
        <v>52</v>
      </c>
      <c r="N96" t="s">
        <v>2717</v>
      </c>
      <c r="O96">
        <v>194.43839254400001</v>
      </c>
    </row>
    <row r="97" spans="1:15">
      <c r="A97">
        <v>4</v>
      </c>
      <c r="B97" t="s">
        <v>2176</v>
      </c>
      <c r="C97" t="s">
        <v>2186</v>
      </c>
      <c r="D97" t="s">
        <v>2677</v>
      </c>
      <c r="E97" t="s">
        <v>2460</v>
      </c>
      <c r="F97" t="s">
        <v>2178</v>
      </c>
      <c r="G97" t="s">
        <v>2714</v>
      </c>
      <c r="H97" t="s">
        <v>2715</v>
      </c>
      <c r="I97">
        <v>652</v>
      </c>
      <c r="J97">
        <v>115</v>
      </c>
      <c r="K97">
        <v>532</v>
      </c>
      <c r="L97" t="s">
        <v>2719</v>
      </c>
      <c r="M97">
        <v>52</v>
      </c>
      <c r="N97" t="s">
        <v>2717</v>
      </c>
      <c r="O97">
        <v>194.43839254400001</v>
      </c>
    </row>
    <row r="98" spans="1:15">
      <c r="A98">
        <v>5</v>
      </c>
      <c r="B98" t="s">
        <v>2176</v>
      </c>
      <c r="C98" t="s">
        <v>2189</v>
      </c>
      <c r="D98" t="s">
        <v>2677</v>
      </c>
      <c r="E98" t="s">
        <v>2460</v>
      </c>
      <c r="F98" t="s">
        <v>2178</v>
      </c>
      <c r="G98" t="s">
        <v>2714</v>
      </c>
      <c r="H98" t="s">
        <v>2715</v>
      </c>
      <c r="I98">
        <v>497</v>
      </c>
      <c r="J98">
        <v>502</v>
      </c>
      <c r="K98">
        <v>577</v>
      </c>
      <c r="L98" t="s">
        <v>2720</v>
      </c>
      <c r="M98">
        <v>52</v>
      </c>
      <c r="N98" t="s">
        <v>2717</v>
      </c>
      <c r="O98">
        <v>194.43839254400001</v>
      </c>
    </row>
    <row r="99" spans="1:15">
      <c r="A99">
        <v>6</v>
      </c>
      <c r="B99" t="s">
        <v>2176</v>
      </c>
      <c r="C99" t="s">
        <v>2190</v>
      </c>
      <c r="D99" t="s">
        <v>2677</v>
      </c>
      <c r="E99" t="s">
        <v>2460</v>
      </c>
      <c r="F99" t="s">
        <v>2178</v>
      </c>
      <c r="G99" t="s">
        <v>2714</v>
      </c>
      <c r="H99" t="s">
        <v>2715</v>
      </c>
      <c r="I99">
        <v>447</v>
      </c>
      <c r="J99">
        <v>177</v>
      </c>
      <c r="K99">
        <v>634</v>
      </c>
      <c r="L99" t="s">
        <v>2721</v>
      </c>
      <c r="M99">
        <v>52</v>
      </c>
      <c r="N99" t="s">
        <v>2717</v>
      </c>
      <c r="O99">
        <v>194.43839254400001</v>
      </c>
    </row>
    <row r="100" spans="1:15">
      <c r="A100">
        <v>7</v>
      </c>
      <c r="B100" t="s">
        <v>2176</v>
      </c>
      <c r="C100" t="s">
        <v>2191</v>
      </c>
      <c r="D100" t="s">
        <v>2677</v>
      </c>
      <c r="E100" t="s">
        <v>2460</v>
      </c>
      <c r="F100" t="s">
        <v>2178</v>
      </c>
      <c r="G100" t="s">
        <v>2714</v>
      </c>
      <c r="H100" t="s">
        <v>2715</v>
      </c>
      <c r="I100">
        <v>452</v>
      </c>
      <c r="J100">
        <v>531</v>
      </c>
      <c r="K100">
        <v>665</v>
      </c>
      <c r="L100" t="s">
        <v>2722</v>
      </c>
      <c r="M100">
        <v>52</v>
      </c>
      <c r="N100" t="s">
        <v>2717</v>
      </c>
      <c r="O100">
        <v>194.43839254400001</v>
      </c>
    </row>
    <row r="101" spans="1:15">
      <c r="A101">
        <v>8</v>
      </c>
      <c r="B101" t="s">
        <v>2176</v>
      </c>
      <c r="C101" t="s">
        <v>2192</v>
      </c>
      <c r="D101" t="s">
        <v>2677</v>
      </c>
      <c r="E101" t="s">
        <v>2460</v>
      </c>
      <c r="F101" t="s">
        <v>2178</v>
      </c>
      <c r="G101" t="s">
        <v>2714</v>
      </c>
      <c r="H101" t="s">
        <v>2715</v>
      </c>
      <c r="I101">
        <v>389</v>
      </c>
      <c r="J101">
        <v>406</v>
      </c>
      <c r="K101">
        <v>701</v>
      </c>
      <c r="L101" t="s">
        <v>2723</v>
      </c>
      <c r="M101">
        <v>52</v>
      </c>
      <c r="N101" t="s">
        <v>2717</v>
      </c>
      <c r="O101">
        <v>194.43839254400001</v>
      </c>
    </row>
    <row r="102" spans="1:15">
      <c r="A102">
        <v>9</v>
      </c>
      <c r="B102" t="s">
        <v>2176</v>
      </c>
      <c r="C102" t="s">
        <v>2193</v>
      </c>
      <c r="D102" t="s">
        <v>2677</v>
      </c>
      <c r="E102" t="s">
        <v>2460</v>
      </c>
      <c r="F102" t="s">
        <v>2194</v>
      </c>
      <c r="G102" t="s">
        <v>2714</v>
      </c>
      <c r="H102" t="s">
        <v>2715</v>
      </c>
      <c r="I102">
        <v>514</v>
      </c>
      <c r="J102">
        <v>169</v>
      </c>
      <c r="K102">
        <v>476</v>
      </c>
      <c r="L102" t="s">
        <v>2724</v>
      </c>
      <c r="M102">
        <v>52</v>
      </c>
      <c r="N102" t="s">
        <v>2725</v>
      </c>
      <c r="O102">
        <v>194.43839254400001</v>
      </c>
    </row>
    <row r="103" spans="1:15">
      <c r="A103">
        <v>10</v>
      </c>
      <c r="B103" t="s">
        <v>2176</v>
      </c>
      <c r="C103" t="s">
        <v>2196</v>
      </c>
      <c r="D103" t="s">
        <v>2677</v>
      </c>
      <c r="E103" t="s">
        <v>2460</v>
      </c>
      <c r="F103" t="s">
        <v>2194</v>
      </c>
      <c r="G103" t="s">
        <v>2714</v>
      </c>
      <c r="H103" t="s">
        <v>2715</v>
      </c>
      <c r="I103">
        <v>286</v>
      </c>
      <c r="J103">
        <v>91</v>
      </c>
      <c r="K103">
        <v>606</v>
      </c>
      <c r="L103" t="s">
        <v>2726</v>
      </c>
      <c r="M103">
        <v>52</v>
      </c>
      <c r="N103" t="s">
        <v>2725</v>
      </c>
      <c r="O103">
        <v>194.43839254400001</v>
      </c>
    </row>
    <row r="104" spans="1:15">
      <c r="A104">
        <v>11</v>
      </c>
      <c r="B104" t="s">
        <v>2176</v>
      </c>
      <c r="C104" t="s">
        <v>2197</v>
      </c>
      <c r="D104" t="s">
        <v>2677</v>
      </c>
      <c r="E104" t="s">
        <v>2460</v>
      </c>
      <c r="F104" t="s">
        <v>2194</v>
      </c>
      <c r="G104" t="s">
        <v>2714</v>
      </c>
      <c r="H104" t="s">
        <v>2715</v>
      </c>
      <c r="I104">
        <v>543</v>
      </c>
      <c r="J104">
        <v>446</v>
      </c>
      <c r="K104">
        <v>523</v>
      </c>
      <c r="L104" t="s">
        <v>2727</v>
      </c>
      <c r="M104">
        <v>52</v>
      </c>
      <c r="N104" t="s">
        <v>2725</v>
      </c>
      <c r="O104">
        <v>194.43839254400001</v>
      </c>
    </row>
    <row r="105" spans="1:15">
      <c r="A105">
        <v>13</v>
      </c>
      <c r="B105" t="s">
        <v>2176</v>
      </c>
      <c r="C105" t="s">
        <v>2199</v>
      </c>
      <c r="D105" t="s">
        <v>2677</v>
      </c>
      <c r="E105" t="s">
        <v>2460</v>
      </c>
      <c r="F105" t="s">
        <v>2194</v>
      </c>
      <c r="G105" t="s">
        <v>2714</v>
      </c>
      <c r="H105" t="s">
        <v>2715</v>
      </c>
      <c r="I105">
        <v>595</v>
      </c>
      <c r="J105">
        <v>450</v>
      </c>
      <c r="K105">
        <v>241</v>
      </c>
      <c r="L105" t="s">
        <v>2728</v>
      </c>
      <c r="M105">
        <v>52</v>
      </c>
      <c r="N105" t="s">
        <v>2725</v>
      </c>
      <c r="O105">
        <v>194.43839254400001</v>
      </c>
    </row>
    <row r="106" spans="1:15">
      <c r="A106">
        <v>14</v>
      </c>
      <c r="B106" t="s">
        <v>2176</v>
      </c>
      <c r="C106" t="s">
        <v>2201</v>
      </c>
      <c r="D106" t="s">
        <v>2677</v>
      </c>
      <c r="E106" t="s">
        <v>2460</v>
      </c>
      <c r="F106" t="s">
        <v>2194</v>
      </c>
      <c r="G106" t="s">
        <v>2714</v>
      </c>
      <c r="H106" t="s">
        <v>2715</v>
      </c>
      <c r="I106">
        <v>609</v>
      </c>
      <c r="J106">
        <v>382</v>
      </c>
      <c r="K106">
        <v>503</v>
      </c>
      <c r="L106" t="s">
        <v>2729</v>
      </c>
      <c r="M106">
        <v>52</v>
      </c>
      <c r="N106" t="s">
        <v>2725</v>
      </c>
      <c r="O106">
        <v>194.43839254400001</v>
      </c>
    </row>
    <row r="107" spans="1:15">
      <c r="A107">
        <v>15</v>
      </c>
      <c r="B107" t="s">
        <v>2176</v>
      </c>
      <c r="C107" t="s">
        <v>2202</v>
      </c>
      <c r="D107" t="s">
        <v>2677</v>
      </c>
      <c r="E107" t="s">
        <v>2460</v>
      </c>
      <c r="F107" t="s">
        <v>2194</v>
      </c>
      <c r="G107" t="s">
        <v>2714</v>
      </c>
      <c r="H107" t="s">
        <v>2715</v>
      </c>
      <c r="I107">
        <v>222</v>
      </c>
      <c r="J107">
        <v>415</v>
      </c>
      <c r="K107">
        <v>685</v>
      </c>
      <c r="L107" t="s">
        <v>2730</v>
      </c>
      <c r="M107">
        <v>52</v>
      </c>
      <c r="N107" t="s">
        <v>2725</v>
      </c>
      <c r="O107">
        <v>194.43839254400001</v>
      </c>
    </row>
    <row r="108" spans="1:15">
      <c r="A108">
        <v>16</v>
      </c>
      <c r="B108" t="s">
        <v>2176</v>
      </c>
      <c r="C108" t="s">
        <v>2205</v>
      </c>
      <c r="D108" t="s">
        <v>2677</v>
      </c>
      <c r="E108" t="s">
        <v>2460</v>
      </c>
      <c r="F108" t="s">
        <v>2194</v>
      </c>
      <c r="G108" t="s">
        <v>2714</v>
      </c>
      <c r="H108" t="s">
        <v>2715</v>
      </c>
      <c r="I108">
        <v>405</v>
      </c>
      <c r="J108">
        <v>519</v>
      </c>
      <c r="K108">
        <v>644</v>
      </c>
      <c r="L108" t="s">
        <v>2731</v>
      </c>
      <c r="M108">
        <v>52</v>
      </c>
      <c r="N108" t="s">
        <v>2725</v>
      </c>
      <c r="O108">
        <v>194.43839254400001</v>
      </c>
    </row>
    <row r="109" spans="1:15">
      <c r="A109">
        <v>82</v>
      </c>
      <c r="B109" t="s">
        <v>2276</v>
      </c>
      <c r="C109" t="s">
        <v>2298</v>
      </c>
      <c r="D109" t="s">
        <v>2677</v>
      </c>
      <c r="E109" t="s">
        <v>2460</v>
      </c>
      <c r="F109" t="s">
        <v>2296</v>
      </c>
      <c r="G109" t="s">
        <v>2732</v>
      </c>
      <c r="H109" t="s">
        <v>2807</v>
      </c>
      <c r="I109">
        <v>536</v>
      </c>
      <c r="J109">
        <v>83</v>
      </c>
      <c r="K109">
        <v>840</v>
      </c>
      <c r="L109" t="s">
        <v>2808</v>
      </c>
      <c r="M109">
        <v>52</v>
      </c>
      <c r="N109" t="s">
        <v>2806</v>
      </c>
      <c r="O109">
        <v>194.93009798400001</v>
      </c>
    </row>
    <row r="110" spans="1:15">
      <c r="A110">
        <v>83</v>
      </c>
      <c r="B110" t="s">
        <v>2276</v>
      </c>
      <c r="C110" t="s">
        <v>2299</v>
      </c>
      <c r="D110" t="s">
        <v>2677</v>
      </c>
      <c r="E110" t="s">
        <v>2460</v>
      </c>
      <c r="F110" t="s">
        <v>2296</v>
      </c>
      <c r="G110" t="s">
        <v>2732</v>
      </c>
      <c r="H110" t="s">
        <v>2807</v>
      </c>
      <c r="I110">
        <v>494</v>
      </c>
      <c r="J110">
        <v>134</v>
      </c>
      <c r="K110">
        <v>298</v>
      </c>
      <c r="L110" t="s">
        <v>2809</v>
      </c>
      <c r="M110">
        <v>52</v>
      </c>
      <c r="N110" t="s">
        <v>2806</v>
      </c>
      <c r="O110">
        <v>194.93009798400001</v>
      </c>
    </row>
    <row r="111" spans="1:15">
      <c r="A111">
        <v>84</v>
      </c>
      <c r="B111" t="s">
        <v>2276</v>
      </c>
      <c r="C111" t="s">
        <v>2300</v>
      </c>
      <c r="D111" t="s">
        <v>2677</v>
      </c>
      <c r="E111" t="s">
        <v>2460</v>
      </c>
      <c r="F111" t="s">
        <v>2296</v>
      </c>
      <c r="G111" t="s">
        <v>2732</v>
      </c>
      <c r="H111" t="s">
        <v>2807</v>
      </c>
      <c r="I111">
        <v>291</v>
      </c>
      <c r="J111">
        <v>49</v>
      </c>
      <c r="K111">
        <v>520</v>
      </c>
      <c r="L111" t="s">
        <v>2810</v>
      </c>
      <c r="M111">
        <v>52</v>
      </c>
      <c r="N111" t="s">
        <v>2806</v>
      </c>
      <c r="O111">
        <v>194.93009798400001</v>
      </c>
    </row>
    <row r="112" spans="1:15">
      <c r="A112">
        <v>85</v>
      </c>
      <c r="B112" t="s">
        <v>2276</v>
      </c>
      <c r="C112" t="s">
        <v>2301</v>
      </c>
      <c r="D112" t="s">
        <v>2677</v>
      </c>
      <c r="E112" t="s">
        <v>2460</v>
      </c>
      <c r="F112" t="s">
        <v>2296</v>
      </c>
      <c r="G112" t="s">
        <v>2732</v>
      </c>
      <c r="H112" t="s">
        <v>2807</v>
      </c>
      <c r="I112">
        <v>308</v>
      </c>
      <c r="J112">
        <v>315</v>
      </c>
      <c r="K112">
        <v>441</v>
      </c>
      <c r="L112" t="s">
        <v>2811</v>
      </c>
      <c r="M112">
        <v>52</v>
      </c>
      <c r="N112" t="s">
        <v>2806</v>
      </c>
      <c r="O112">
        <v>194.93009798400001</v>
      </c>
    </row>
    <row r="113" spans="1:15">
      <c r="A113">
        <v>86</v>
      </c>
      <c r="B113" t="s">
        <v>2276</v>
      </c>
      <c r="C113" t="s">
        <v>2302</v>
      </c>
      <c r="D113" t="s">
        <v>2677</v>
      </c>
      <c r="E113" t="s">
        <v>2460</v>
      </c>
      <c r="F113" t="s">
        <v>2296</v>
      </c>
      <c r="G113" t="s">
        <v>2732</v>
      </c>
      <c r="H113" t="s">
        <v>2807</v>
      </c>
      <c r="I113">
        <v>723</v>
      </c>
      <c r="J113">
        <v>1</v>
      </c>
      <c r="K113">
        <v>561</v>
      </c>
      <c r="L113" t="s">
        <v>2812</v>
      </c>
      <c r="M113">
        <v>52</v>
      </c>
      <c r="N113" t="s">
        <v>2806</v>
      </c>
      <c r="O113">
        <v>194.93009798400001</v>
      </c>
    </row>
    <row r="114" spans="1:15">
      <c r="A114">
        <v>87</v>
      </c>
      <c r="B114" t="s">
        <v>2276</v>
      </c>
      <c r="C114" t="s">
        <v>2303</v>
      </c>
      <c r="D114" t="s">
        <v>2677</v>
      </c>
      <c r="E114" t="s">
        <v>2460</v>
      </c>
      <c r="F114" t="s">
        <v>2296</v>
      </c>
      <c r="G114" t="s">
        <v>2732</v>
      </c>
      <c r="H114" t="s">
        <v>2807</v>
      </c>
      <c r="I114">
        <v>628</v>
      </c>
      <c r="J114">
        <v>408</v>
      </c>
      <c r="K114">
        <v>632</v>
      </c>
      <c r="L114" t="s">
        <v>2813</v>
      </c>
      <c r="M114">
        <v>52</v>
      </c>
      <c r="N114" t="s">
        <v>2806</v>
      </c>
      <c r="O114">
        <v>194.93009798400001</v>
      </c>
    </row>
    <row r="115" spans="1:15">
      <c r="A115">
        <v>89</v>
      </c>
      <c r="B115" t="s">
        <v>2276</v>
      </c>
      <c r="C115" t="s">
        <v>2305</v>
      </c>
      <c r="D115" t="s">
        <v>2677</v>
      </c>
      <c r="E115" t="s">
        <v>2460</v>
      </c>
      <c r="F115" t="s">
        <v>2306</v>
      </c>
      <c r="G115" t="s">
        <v>2732</v>
      </c>
      <c r="H115" t="s">
        <v>2807</v>
      </c>
      <c r="I115">
        <v>339</v>
      </c>
      <c r="J115">
        <v>196</v>
      </c>
      <c r="K115">
        <v>469</v>
      </c>
      <c r="L115" t="s">
        <v>2814</v>
      </c>
      <c r="M115">
        <v>52</v>
      </c>
      <c r="N115" t="s">
        <v>2815</v>
      </c>
      <c r="O115">
        <v>194.93009798400001</v>
      </c>
    </row>
    <row r="116" spans="1:15">
      <c r="A116">
        <v>90</v>
      </c>
      <c r="B116" t="s">
        <v>2276</v>
      </c>
      <c r="C116" t="s">
        <v>2307</v>
      </c>
      <c r="D116" t="s">
        <v>2677</v>
      </c>
      <c r="E116" t="s">
        <v>2460</v>
      </c>
      <c r="F116" t="s">
        <v>2306</v>
      </c>
      <c r="G116" t="s">
        <v>2732</v>
      </c>
      <c r="H116" t="s">
        <v>2807</v>
      </c>
      <c r="I116">
        <v>592</v>
      </c>
      <c r="J116">
        <v>94</v>
      </c>
      <c r="K116">
        <v>355</v>
      </c>
      <c r="L116" t="s">
        <v>2816</v>
      </c>
      <c r="M116">
        <v>52</v>
      </c>
      <c r="N116" t="s">
        <v>2815</v>
      </c>
      <c r="O116">
        <v>194.93009798400001</v>
      </c>
    </row>
    <row r="117" spans="1:15">
      <c r="A117">
        <v>91</v>
      </c>
      <c r="B117" t="s">
        <v>2276</v>
      </c>
      <c r="C117" t="s">
        <v>2308</v>
      </c>
      <c r="D117" t="s">
        <v>2677</v>
      </c>
      <c r="E117" t="s">
        <v>2460</v>
      </c>
      <c r="F117" t="s">
        <v>2306</v>
      </c>
      <c r="G117" t="s">
        <v>2732</v>
      </c>
      <c r="H117" t="s">
        <v>2807</v>
      </c>
      <c r="I117">
        <v>472</v>
      </c>
      <c r="J117">
        <v>343</v>
      </c>
      <c r="K117">
        <v>547</v>
      </c>
      <c r="L117" t="s">
        <v>2817</v>
      </c>
      <c r="M117">
        <v>52</v>
      </c>
      <c r="N117" t="s">
        <v>2815</v>
      </c>
      <c r="O117">
        <v>194.93009798400001</v>
      </c>
    </row>
    <row r="118" spans="1:15">
      <c r="A118">
        <v>92</v>
      </c>
      <c r="B118" t="s">
        <v>2276</v>
      </c>
      <c r="C118" t="s">
        <v>2309</v>
      </c>
      <c r="D118" t="s">
        <v>2677</v>
      </c>
      <c r="E118" t="s">
        <v>2460</v>
      </c>
      <c r="F118" t="s">
        <v>2306</v>
      </c>
      <c r="G118" t="s">
        <v>2732</v>
      </c>
      <c r="H118" t="s">
        <v>2807</v>
      </c>
      <c r="I118">
        <v>529</v>
      </c>
      <c r="J118">
        <v>445</v>
      </c>
      <c r="K118">
        <v>763</v>
      </c>
      <c r="L118" t="s">
        <v>2818</v>
      </c>
      <c r="M118">
        <v>52</v>
      </c>
      <c r="N118" t="s">
        <v>2815</v>
      </c>
      <c r="O118">
        <v>194.93009798400001</v>
      </c>
    </row>
    <row r="119" spans="1:15">
      <c r="A119">
        <v>93</v>
      </c>
      <c r="B119" t="s">
        <v>2276</v>
      </c>
      <c r="C119" t="s">
        <v>2310</v>
      </c>
      <c r="D119" t="s">
        <v>2677</v>
      </c>
      <c r="E119" t="s">
        <v>2460</v>
      </c>
      <c r="F119" t="s">
        <v>2306</v>
      </c>
      <c r="G119" t="s">
        <v>2732</v>
      </c>
      <c r="H119" t="s">
        <v>2807</v>
      </c>
      <c r="I119">
        <v>636</v>
      </c>
      <c r="J119">
        <v>12</v>
      </c>
      <c r="K119">
        <v>424</v>
      </c>
      <c r="L119" t="s">
        <v>2819</v>
      </c>
      <c r="M119">
        <v>52</v>
      </c>
      <c r="N119" t="s">
        <v>2815</v>
      </c>
      <c r="O119">
        <v>194.93009798400001</v>
      </c>
    </row>
    <row r="120" spans="1:15">
      <c r="A120">
        <v>95</v>
      </c>
      <c r="B120" t="s">
        <v>2276</v>
      </c>
      <c r="C120" t="s">
        <v>2312</v>
      </c>
      <c r="D120" t="s">
        <v>2677</v>
      </c>
      <c r="E120" t="s">
        <v>2460</v>
      </c>
      <c r="F120" t="s">
        <v>2306</v>
      </c>
      <c r="G120" t="s">
        <v>2732</v>
      </c>
      <c r="H120" t="s">
        <v>2807</v>
      </c>
      <c r="I120">
        <v>641</v>
      </c>
      <c r="J120">
        <v>360</v>
      </c>
      <c r="K120">
        <v>486</v>
      </c>
      <c r="L120" t="s">
        <v>2820</v>
      </c>
      <c r="M120">
        <v>52</v>
      </c>
      <c r="N120" t="s">
        <v>2815</v>
      </c>
      <c r="O120">
        <v>194.93009798400001</v>
      </c>
    </row>
    <row r="121" spans="1:15">
      <c r="A121">
        <v>96</v>
      </c>
      <c r="B121" t="s">
        <v>2276</v>
      </c>
      <c r="C121" t="s">
        <v>2313</v>
      </c>
      <c r="D121" t="s">
        <v>2677</v>
      </c>
      <c r="E121" t="s">
        <v>2460</v>
      </c>
      <c r="F121" t="s">
        <v>2306</v>
      </c>
      <c r="G121" t="s">
        <v>2732</v>
      </c>
      <c r="H121" t="s">
        <v>2807</v>
      </c>
      <c r="I121">
        <v>479</v>
      </c>
      <c r="J121">
        <v>318</v>
      </c>
      <c r="K121">
        <v>545</v>
      </c>
      <c r="L121" t="s">
        <v>2821</v>
      </c>
      <c r="M121">
        <v>52</v>
      </c>
      <c r="N121" t="s">
        <v>2815</v>
      </c>
      <c r="O121">
        <v>194.93009798400001</v>
      </c>
    </row>
    <row r="122" spans="1:15">
      <c r="A122">
        <v>145</v>
      </c>
      <c r="B122" t="s">
        <v>2684</v>
      </c>
      <c r="C122" t="s">
        <v>2367</v>
      </c>
      <c r="D122" t="s">
        <v>2460</v>
      </c>
      <c r="E122" t="s">
        <v>2460</v>
      </c>
      <c r="F122" t="s">
        <v>2256</v>
      </c>
      <c r="G122" t="s">
        <v>2822</v>
      </c>
      <c r="H122" t="s">
        <v>2877</v>
      </c>
      <c r="I122">
        <v>902</v>
      </c>
      <c r="J122">
        <v>27</v>
      </c>
      <c r="K122">
        <v>653</v>
      </c>
      <c r="L122" t="s">
        <v>2878</v>
      </c>
      <c r="M122">
        <v>53</v>
      </c>
      <c r="N122" t="s">
        <v>2879</v>
      </c>
      <c r="O122">
        <v>205.76139209600001</v>
      </c>
    </row>
    <row r="123" spans="1:15">
      <c r="A123">
        <v>146</v>
      </c>
      <c r="B123" t="s">
        <v>2684</v>
      </c>
      <c r="C123" t="s">
        <v>2368</v>
      </c>
      <c r="D123" t="s">
        <v>2460</v>
      </c>
      <c r="E123" t="s">
        <v>2460</v>
      </c>
      <c r="F123" t="s">
        <v>2256</v>
      </c>
      <c r="G123" t="s">
        <v>2822</v>
      </c>
      <c r="H123" t="s">
        <v>2877</v>
      </c>
      <c r="I123">
        <v>689</v>
      </c>
      <c r="J123">
        <v>492</v>
      </c>
      <c r="K123">
        <v>762</v>
      </c>
      <c r="L123" t="s">
        <v>2880</v>
      </c>
      <c r="M123">
        <v>53</v>
      </c>
      <c r="N123" t="s">
        <v>2879</v>
      </c>
      <c r="O123">
        <v>205.76139209600001</v>
      </c>
    </row>
    <row r="124" spans="1:15">
      <c r="A124">
        <v>97</v>
      </c>
      <c r="B124" t="s">
        <v>2684</v>
      </c>
      <c r="C124" t="s">
        <v>2315</v>
      </c>
      <c r="D124" t="s">
        <v>2460</v>
      </c>
      <c r="E124" t="s">
        <v>2460</v>
      </c>
      <c r="F124" t="s">
        <v>2178</v>
      </c>
      <c r="G124" t="s">
        <v>2822</v>
      </c>
      <c r="H124" t="s">
        <v>2823</v>
      </c>
      <c r="I124">
        <v>741</v>
      </c>
      <c r="J124">
        <v>518</v>
      </c>
      <c r="K124">
        <v>847</v>
      </c>
      <c r="L124" t="s">
        <v>2824</v>
      </c>
      <c r="M124">
        <v>54</v>
      </c>
      <c r="N124" t="s">
        <v>2825</v>
      </c>
      <c r="O124">
        <v>206.85140822299999</v>
      </c>
    </row>
    <row r="125" spans="1:15">
      <c r="A125">
        <v>98</v>
      </c>
      <c r="B125" t="s">
        <v>2684</v>
      </c>
      <c r="C125" t="s">
        <v>2316</v>
      </c>
      <c r="D125" t="s">
        <v>2460</v>
      </c>
      <c r="E125" t="s">
        <v>2460</v>
      </c>
      <c r="F125" t="s">
        <v>2178</v>
      </c>
      <c r="G125" t="s">
        <v>2822</v>
      </c>
      <c r="H125" t="s">
        <v>2823</v>
      </c>
      <c r="I125">
        <v>610</v>
      </c>
      <c r="J125">
        <v>489</v>
      </c>
      <c r="K125">
        <v>730</v>
      </c>
      <c r="L125" t="s">
        <v>2826</v>
      </c>
      <c r="M125">
        <v>54</v>
      </c>
      <c r="N125" t="s">
        <v>2825</v>
      </c>
      <c r="O125">
        <v>206.85140822299999</v>
      </c>
    </row>
    <row r="126" spans="1:15">
      <c r="A126">
        <v>99</v>
      </c>
      <c r="B126" t="s">
        <v>2684</v>
      </c>
      <c r="C126" t="s">
        <v>2317</v>
      </c>
      <c r="D126" t="s">
        <v>2460</v>
      </c>
      <c r="E126" t="s">
        <v>2460</v>
      </c>
      <c r="F126" t="s">
        <v>2178</v>
      </c>
      <c r="G126" t="s">
        <v>2822</v>
      </c>
      <c r="H126" t="s">
        <v>2823</v>
      </c>
      <c r="I126">
        <v>765</v>
      </c>
      <c r="J126">
        <v>549</v>
      </c>
      <c r="K126">
        <v>691</v>
      </c>
      <c r="L126" t="s">
        <v>2827</v>
      </c>
      <c r="M126">
        <v>54</v>
      </c>
      <c r="N126" t="s">
        <v>2825</v>
      </c>
      <c r="O126">
        <v>206.85140822299999</v>
      </c>
    </row>
    <row r="127" spans="1:15">
      <c r="A127">
        <v>100</v>
      </c>
      <c r="B127" t="s">
        <v>2684</v>
      </c>
      <c r="C127" t="s">
        <v>2318</v>
      </c>
      <c r="D127" t="s">
        <v>2460</v>
      </c>
      <c r="E127" t="s">
        <v>2460</v>
      </c>
      <c r="F127" t="s">
        <v>2178</v>
      </c>
      <c r="G127" t="s">
        <v>2822</v>
      </c>
      <c r="H127" t="s">
        <v>2823</v>
      </c>
      <c r="I127">
        <v>728</v>
      </c>
      <c r="J127">
        <v>500</v>
      </c>
      <c r="K127">
        <v>828</v>
      </c>
      <c r="L127" t="s">
        <v>2828</v>
      </c>
      <c r="M127">
        <v>54</v>
      </c>
      <c r="N127" t="s">
        <v>2825</v>
      </c>
      <c r="O127">
        <v>206.85140822299999</v>
      </c>
    </row>
    <row r="128" spans="1:15">
      <c r="A128">
        <v>101</v>
      </c>
      <c r="B128" t="s">
        <v>2684</v>
      </c>
      <c r="C128" t="s">
        <v>2320</v>
      </c>
      <c r="D128" t="s">
        <v>2460</v>
      </c>
      <c r="E128" t="s">
        <v>2460</v>
      </c>
      <c r="F128" t="s">
        <v>2178</v>
      </c>
      <c r="G128" t="s">
        <v>2822</v>
      </c>
      <c r="H128" t="s">
        <v>2823</v>
      </c>
      <c r="I128">
        <v>808</v>
      </c>
      <c r="J128">
        <v>482</v>
      </c>
      <c r="K128">
        <v>875</v>
      </c>
      <c r="L128" t="s">
        <v>2829</v>
      </c>
      <c r="M128">
        <v>54</v>
      </c>
      <c r="N128" t="s">
        <v>2825</v>
      </c>
      <c r="O128">
        <v>206.85140822299999</v>
      </c>
    </row>
    <row r="129" spans="1:15">
      <c r="A129">
        <v>102</v>
      </c>
      <c r="B129" t="s">
        <v>2684</v>
      </c>
      <c r="C129" t="s">
        <v>2321</v>
      </c>
      <c r="D129" t="s">
        <v>2460</v>
      </c>
      <c r="E129" t="s">
        <v>2460</v>
      </c>
      <c r="F129" t="s">
        <v>2178</v>
      </c>
      <c r="G129" t="s">
        <v>2822</v>
      </c>
      <c r="H129" t="s">
        <v>2823</v>
      </c>
      <c r="I129">
        <v>892</v>
      </c>
      <c r="J129">
        <v>569</v>
      </c>
      <c r="K129">
        <v>824</v>
      </c>
      <c r="L129" t="s">
        <v>2830</v>
      </c>
      <c r="M129">
        <v>54</v>
      </c>
      <c r="N129" t="s">
        <v>2825</v>
      </c>
      <c r="O129">
        <v>206.85140822299999</v>
      </c>
    </row>
    <row r="130" spans="1:15">
      <c r="A130">
        <v>103</v>
      </c>
      <c r="B130" t="s">
        <v>2684</v>
      </c>
      <c r="C130" t="s">
        <v>2322</v>
      </c>
      <c r="D130" t="s">
        <v>2460</v>
      </c>
      <c r="E130" t="s">
        <v>2460</v>
      </c>
      <c r="F130" t="s">
        <v>2178</v>
      </c>
      <c r="G130" t="s">
        <v>2822</v>
      </c>
      <c r="H130" t="s">
        <v>2823</v>
      </c>
      <c r="I130">
        <v>869</v>
      </c>
      <c r="J130">
        <v>430</v>
      </c>
      <c r="K130">
        <v>692</v>
      </c>
      <c r="L130" t="s">
        <v>2831</v>
      </c>
      <c r="M130">
        <v>54</v>
      </c>
      <c r="N130" t="s">
        <v>2825</v>
      </c>
      <c r="O130">
        <v>206.85140822299999</v>
      </c>
    </row>
    <row r="131" spans="1:15">
      <c r="A131">
        <v>104</v>
      </c>
      <c r="B131" t="s">
        <v>2684</v>
      </c>
      <c r="C131" t="s">
        <v>2323</v>
      </c>
      <c r="D131" t="s">
        <v>2460</v>
      </c>
      <c r="E131" t="s">
        <v>2460</v>
      </c>
      <c r="F131" t="s">
        <v>2178</v>
      </c>
      <c r="G131" t="s">
        <v>2822</v>
      </c>
      <c r="H131" t="s">
        <v>2823</v>
      </c>
      <c r="I131">
        <v>881</v>
      </c>
      <c r="J131">
        <v>577</v>
      </c>
      <c r="K131">
        <v>806</v>
      </c>
      <c r="L131" t="s">
        <v>2832</v>
      </c>
      <c r="M131">
        <v>54</v>
      </c>
      <c r="N131" t="s">
        <v>2825</v>
      </c>
      <c r="O131">
        <v>206.85140822299999</v>
      </c>
    </row>
    <row r="132" spans="1:15">
      <c r="A132">
        <v>105</v>
      </c>
      <c r="B132" t="s">
        <v>2684</v>
      </c>
      <c r="C132" t="s">
        <v>2324</v>
      </c>
      <c r="D132" t="s">
        <v>2460</v>
      </c>
      <c r="E132" t="s">
        <v>2460</v>
      </c>
      <c r="F132" t="s">
        <v>2194</v>
      </c>
      <c r="G132" t="s">
        <v>2822</v>
      </c>
      <c r="H132" t="s">
        <v>2823</v>
      </c>
      <c r="I132">
        <v>729</v>
      </c>
      <c r="J132">
        <v>548</v>
      </c>
      <c r="K132">
        <v>861</v>
      </c>
      <c r="L132" t="s">
        <v>2833</v>
      </c>
      <c r="M132">
        <v>54</v>
      </c>
      <c r="N132" t="s">
        <v>2834</v>
      </c>
      <c r="O132">
        <v>206.85140822299999</v>
      </c>
    </row>
    <row r="133" spans="1:15">
      <c r="A133">
        <v>106</v>
      </c>
      <c r="B133" t="s">
        <v>2684</v>
      </c>
      <c r="C133" t="s">
        <v>2325</v>
      </c>
      <c r="D133" t="s">
        <v>2460</v>
      </c>
      <c r="E133" t="s">
        <v>2460</v>
      </c>
      <c r="F133" t="s">
        <v>2194</v>
      </c>
      <c r="G133" t="s">
        <v>2822</v>
      </c>
      <c r="H133" t="s">
        <v>2823</v>
      </c>
      <c r="I133">
        <v>837</v>
      </c>
      <c r="J133">
        <v>590</v>
      </c>
      <c r="K133">
        <v>738</v>
      </c>
      <c r="L133" t="s">
        <v>2835</v>
      </c>
      <c r="M133">
        <v>54</v>
      </c>
      <c r="N133" t="s">
        <v>2834</v>
      </c>
      <c r="O133">
        <v>206.85140822299999</v>
      </c>
    </row>
    <row r="134" spans="1:15">
      <c r="A134">
        <v>107</v>
      </c>
      <c r="B134" t="s">
        <v>2684</v>
      </c>
      <c r="C134" t="s">
        <v>2326</v>
      </c>
      <c r="D134" t="s">
        <v>2460</v>
      </c>
      <c r="E134" t="s">
        <v>2460</v>
      </c>
      <c r="F134" t="s">
        <v>2194</v>
      </c>
      <c r="G134" t="s">
        <v>2822</v>
      </c>
      <c r="H134" t="s">
        <v>2823</v>
      </c>
      <c r="I134">
        <v>688</v>
      </c>
      <c r="J134">
        <v>574</v>
      </c>
      <c r="K134">
        <v>676</v>
      </c>
      <c r="L134" t="s">
        <v>2836</v>
      </c>
      <c r="M134">
        <v>54</v>
      </c>
      <c r="N134" t="s">
        <v>2834</v>
      </c>
      <c r="O134">
        <v>206.85140822299999</v>
      </c>
    </row>
    <row r="135" spans="1:15">
      <c r="A135">
        <v>108</v>
      </c>
      <c r="B135" t="s">
        <v>2684</v>
      </c>
      <c r="C135" t="s">
        <v>2327</v>
      </c>
      <c r="D135" t="s">
        <v>2460</v>
      </c>
      <c r="E135" t="s">
        <v>2460</v>
      </c>
      <c r="F135" t="s">
        <v>2194</v>
      </c>
      <c r="G135" t="s">
        <v>2822</v>
      </c>
      <c r="H135" t="s">
        <v>2823</v>
      </c>
      <c r="I135">
        <v>883</v>
      </c>
      <c r="J135">
        <v>8</v>
      </c>
      <c r="K135">
        <v>845</v>
      </c>
      <c r="L135" t="s">
        <v>2837</v>
      </c>
      <c r="M135">
        <v>54</v>
      </c>
      <c r="N135" t="s">
        <v>2834</v>
      </c>
      <c r="O135">
        <v>206.85140822299999</v>
      </c>
    </row>
    <row r="136" spans="1:15">
      <c r="A136">
        <v>109</v>
      </c>
      <c r="B136" t="s">
        <v>2684</v>
      </c>
      <c r="C136" t="s">
        <v>2329</v>
      </c>
      <c r="D136" t="s">
        <v>2460</v>
      </c>
      <c r="E136" t="s">
        <v>2460</v>
      </c>
      <c r="F136" t="s">
        <v>2194</v>
      </c>
      <c r="G136" t="s">
        <v>2822</v>
      </c>
      <c r="H136" t="s">
        <v>2823</v>
      </c>
      <c r="I136">
        <v>704</v>
      </c>
      <c r="J136">
        <v>552</v>
      </c>
      <c r="K136">
        <v>887</v>
      </c>
      <c r="L136" t="s">
        <v>2838</v>
      </c>
      <c r="M136">
        <v>54</v>
      </c>
      <c r="N136" t="s">
        <v>2834</v>
      </c>
      <c r="O136">
        <v>206.85140822299999</v>
      </c>
    </row>
    <row r="137" spans="1:15">
      <c r="A137">
        <v>110</v>
      </c>
      <c r="B137" t="s">
        <v>2684</v>
      </c>
      <c r="C137" t="s">
        <v>2330</v>
      </c>
      <c r="D137" t="s">
        <v>2460</v>
      </c>
      <c r="E137" t="s">
        <v>2460</v>
      </c>
      <c r="F137" t="s">
        <v>2194</v>
      </c>
      <c r="G137" t="s">
        <v>2822</v>
      </c>
      <c r="H137" t="s">
        <v>2823</v>
      </c>
      <c r="I137">
        <v>742</v>
      </c>
      <c r="J137">
        <v>462</v>
      </c>
      <c r="K137">
        <v>882</v>
      </c>
      <c r="L137" t="s">
        <v>2497</v>
      </c>
      <c r="M137">
        <v>54</v>
      </c>
      <c r="N137" t="s">
        <v>2834</v>
      </c>
      <c r="O137">
        <v>206.85140822299999</v>
      </c>
    </row>
    <row r="138" spans="1:15">
      <c r="A138">
        <v>111</v>
      </c>
      <c r="B138" t="s">
        <v>2684</v>
      </c>
      <c r="C138" t="s">
        <v>2331</v>
      </c>
      <c r="D138" t="s">
        <v>2460</v>
      </c>
      <c r="E138" t="s">
        <v>2460</v>
      </c>
      <c r="F138" t="s">
        <v>2194</v>
      </c>
      <c r="G138" t="s">
        <v>2822</v>
      </c>
      <c r="H138" t="s">
        <v>2823</v>
      </c>
      <c r="I138">
        <v>831</v>
      </c>
      <c r="J138">
        <v>505</v>
      </c>
      <c r="K138">
        <v>695</v>
      </c>
      <c r="L138" t="s">
        <v>2839</v>
      </c>
      <c r="M138">
        <v>54</v>
      </c>
      <c r="N138" t="s">
        <v>2834</v>
      </c>
      <c r="O138">
        <v>206.85140822299999</v>
      </c>
    </row>
    <row r="139" spans="1:15">
      <c r="A139">
        <v>112</v>
      </c>
      <c r="B139" t="s">
        <v>2684</v>
      </c>
      <c r="C139" t="s">
        <v>2332</v>
      </c>
      <c r="D139" t="s">
        <v>2460</v>
      </c>
      <c r="E139" t="s">
        <v>2460</v>
      </c>
      <c r="F139" t="s">
        <v>2194</v>
      </c>
      <c r="G139" t="s">
        <v>2822</v>
      </c>
      <c r="H139" t="s">
        <v>2823</v>
      </c>
      <c r="I139">
        <v>899</v>
      </c>
      <c r="J139">
        <v>41</v>
      </c>
      <c r="K139">
        <v>852</v>
      </c>
      <c r="L139" t="s">
        <v>2840</v>
      </c>
      <c r="M139">
        <v>54</v>
      </c>
      <c r="N139" t="s">
        <v>2834</v>
      </c>
      <c r="O139">
        <v>206.85140822299999</v>
      </c>
    </row>
    <row r="140" spans="1:15">
      <c r="A140">
        <v>113</v>
      </c>
      <c r="B140" t="s">
        <v>2684</v>
      </c>
      <c r="C140" t="s">
        <v>2333</v>
      </c>
      <c r="D140" t="s">
        <v>2460</v>
      </c>
      <c r="E140" t="s">
        <v>2460</v>
      </c>
      <c r="F140" t="s">
        <v>2208</v>
      </c>
      <c r="G140" t="s">
        <v>2822</v>
      </c>
      <c r="H140" t="s">
        <v>2823</v>
      </c>
      <c r="I140">
        <v>724</v>
      </c>
      <c r="J140">
        <v>428</v>
      </c>
      <c r="K140">
        <v>769</v>
      </c>
      <c r="L140" t="s">
        <v>2841</v>
      </c>
      <c r="M140">
        <v>54</v>
      </c>
      <c r="N140" t="s">
        <v>2842</v>
      </c>
      <c r="O140">
        <v>206.85140822299999</v>
      </c>
    </row>
    <row r="141" spans="1:15">
      <c r="A141">
        <v>114</v>
      </c>
      <c r="B141" t="s">
        <v>2684</v>
      </c>
      <c r="C141" t="s">
        <v>2334</v>
      </c>
      <c r="D141" t="s">
        <v>2460</v>
      </c>
      <c r="E141" t="s">
        <v>2460</v>
      </c>
      <c r="F141" t="s">
        <v>2208</v>
      </c>
      <c r="G141" t="s">
        <v>2822</v>
      </c>
      <c r="H141" t="s">
        <v>2823</v>
      </c>
      <c r="I141">
        <v>803</v>
      </c>
      <c r="J141">
        <v>601</v>
      </c>
      <c r="K141">
        <v>889</v>
      </c>
      <c r="L141" t="s">
        <v>2843</v>
      </c>
      <c r="M141">
        <v>54</v>
      </c>
      <c r="N141" t="s">
        <v>2842</v>
      </c>
      <c r="O141">
        <v>206.85140822299999</v>
      </c>
    </row>
    <row r="142" spans="1:15">
      <c r="A142">
        <v>115</v>
      </c>
      <c r="B142" t="s">
        <v>2684</v>
      </c>
      <c r="C142" t="s">
        <v>2335</v>
      </c>
      <c r="D142" t="s">
        <v>2460</v>
      </c>
      <c r="E142" t="s">
        <v>2460</v>
      </c>
      <c r="F142" t="s">
        <v>2208</v>
      </c>
      <c r="G142" t="s">
        <v>2822</v>
      </c>
      <c r="H142" t="s">
        <v>2823</v>
      </c>
      <c r="I142">
        <v>693</v>
      </c>
      <c r="J142">
        <v>553</v>
      </c>
      <c r="K142">
        <v>778</v>
      </c>
      <c r="L142" t="s">
        <v>2844</v>
      </c>
      <c r="M142">
        <v>54</v>
      </c>
      <c r="N142" t="s">
        <v>2842</v>
      </c>
      <c r="O142">
        <v>206.85140822299999</v>
      </c>
    </row>
    <row r="143" spans="1:15">
      <c r="A143">
        <v>116</v>
      </c>
      <c r="B143" t="s">
        <v>2684</v>
      </c>
      <c r="C143" t="s">
        <v>2336</v>
      </c>
      <c r="D143" t="s">
        <v>2460</v>
      </c>
      <c r="E143" t="s">
        <v>2460</v>
      </c>
      <c r="F143" t="s">
        <v>2208</v>
      </c>
      <c r="G143" t="s">
        <v>2822</v>
      </c>
      <c r="H143" t="s">
        <v>2823</v>
      </c>
      <c r="I143">
        <v>897</v>
      </c>
      <c r="J143">
        <v>459</v>
      </c>
      <c r="K143">
        <v>563</v>
      </c>
      <c r="L143" t="s">
        <v>2845</v>
      </c>
      <c r="M143">
        <v>54</v>
      </c>
      <c r="N143" t="s">
        <v>2842</v>
      </c>
      <c r="O143">
        <v>206.85140822299999</v>
      </c>
    </row>
    <row r="144" spans="1:15">
      <c r="A144">
        <v>117</v>
      </c>
      <c r="B144" t="s">
        <v>2684</v>
      </c>
      <c r="C144" t="s">
        <v>2337</v>
      </c>
      <c r="D144" t="s">
        <v>2460</v>
      </c>
      <c r="E144" t="s">
        <v>2460</v>
      </c>
      <c r="F144" t="s">
        <v>2208</v>
      </c>
      <c r="G144" t="s">
        <v>2822</v>
      </c>
      <c r="H144" t="s">
        <v>2823</v>
      </c>
      <c r="I144">
        <v>789</v>
      </c>
      <c r="J144">
        <v>511</v>
      </c>
      <c r="K144">
        <v>901</v>
      </c>
      <c r="L144" t="s">
        <v>2846</v>
      </c>
      <c r="M144">
        <v>54</v>
      </c>
      <c r="N144" t="s">
        <v>2842</v>
      </c>
      <c r="O144">
        <v>206.85140822299999</v>
      </c>
    </row>
    <row r="145" spans="1:15">
      <c r="A145">
        <v>118</v>
      </c>
      <c r="B145" t="s">
        <v>2684</v>
      </c>
      <c r="C145" t="s">
        <v>2338</v>
      </c>
      <c r="D145" t="s">
        <v>2460</v>
      </c>
      <c r="E145" t="s">
        <v>2460</v>
      </c>
      <c r="F145" t="s">
        <v>2208</v>
      </c>
      <c r="G145" t="s">
        <v>2822</v>
      </c>
      <c r="H145" t="s">
        <v>2823</v>
      </c>
      <c r="I145">
        <v>681</v>
      </c>
      <c r="J145">
        <v>495</v>
      </c>
      <c r="K145">
        <v>791</v>
      </c>
      <c r="L145" t="s">
        <v>2847</v>
      </c>
      <c r="M145">
        <v>54</v>
      </c>
      <c r="N145" t="s">
        <v>2842</v>
      </c>
      <c r="O145">
        <v>206.85140822299999</v>
      </c>
    </row>
    <row r="146" spans="1:15">
      <c r="A146">
        <v>119</v>
      </c>
      <c r="B146" t="s">
        <v>2684</v>
      </c>
      <c r="C146" t="s">
        <v>2339</v>
      </c>
      <c r="D146" t="s">
        <v>2460</v>
      </c>
      <c r="E146" t="s">
        <v>2460</v>
      </c>
      <c r="F146" t="s">
        <v>2208</v>
      </c>
      <c r="G146" t="s">
        <v>2822</v>
      </c>
      <c r="H146" t="s">
        <v>2823</v>
      </c>
      <c r="I146">
        <v>657</v>
      </c>
      <c r="J146">
        <v>584</v>
      </c>
      <c r="K146">
        <v>802</v>
      </c>
      <c r="L146" t="s">
        <v>2848</v>
      </c>
      <c r="M146">
        <v>54</v>
      </c>
      <c r="N146" t="s">
        <v>2842</v>
      </c>
      <c r="O146">
        <v>206.85140822299999</v>
      </c>
    </row>
    <row r="147" spans="1:15">
      <c r="A147">
        <v>120</v>
      </c>
      <c r="B147" t="s">
        <v>2684</v>
      </c>
      <c r="C147" t="s">
        <v>2340</v>
      </c>
      <c r="D147" t="s">
        <v>2460</v>
      </c>
      <c r="E147" t="s">
        <v>2460</v>
      </c>
      <c r="F147" t="s">
        <v>2208</v>
      </c>
      <c r="G147" t="s">
        <v>2822</v>
      </c>
      <c r="H147" t="s">
        <v>2823</v>
      </c>
      <c r="I147">
        <v>758</v>
      </c>
      <c r="J147">
        <v>454</v>
      </c>
      <c r="K147">
        <v>698</v>
      </c>
      <c r="L147" t="s">
        <v>2849</v>
      </c>
      <c r="M147">
        <v>54</v>
      </c>
      <c r="N147" t="s">
        <v>2842</v>
      </c>
      <c r="O147">
        <v>206.85140822299999</v>
      </c>
    </row>
    <row r="148" spans="1:15">
      <c r="A148">
        <v>121</v>
      </c>
      <c r="B148" t="s">
        <v>2684</v>
      </c>
      <c r="C148" t="s">
        <v>2341</v>
      </c>
      <c r="D148" t="s">
        <v>2460</v>
      </c>
      <c r="E148" t="s">
        <v>2460</v>
      </c>
      <c r="F148" t="s">
        <v>2218</v>
      </c>
      <c r="G148" t="s">
        <v>2822</v>
      </c>
      <c r="H148" t="s">
        <v>2823</v>
      </c>
      <c r="I148">
        <v>666</v>
      </c>
      <c r="J148">
        <v>532</v>
      </c>
      <c r="K148">
        <v>825</v>
      </c>
      <c r="L148" t="s">
        <v>2850</v>
      </c>
      <c r="M148">
        <v>54</v>
      </c>
      <c r="N148" t="s">
        <v>2851</v>
      </c>
      <c r="O148">
        <v>206.85140822299999</v>
      </c>
    </row>
    <row r="149" spans="1:15">
      <c r="A149">
        <v>122</v>
      </c>
      <c r="B149" t="s">
        <v>2684</v>
      </c>
      <c r="C149" t="s">
        <v>2342</v>
      </c>
      <c r="D149" t="s">
        <v>2460</v>
      </c>
      <c r="E149" t="s">
        <v>2460</v>
      </c>
      <c r="F149" t="s">
        <v>2218</v>
      </c>
      <c r="G149" t="s">
        <v>2822</v>
      </c>
      <c r="H149" t="s">
        <v>2823</v>
      </c>
      <c r="I149">
        <v>860</v>
      </c>
      <c r="J149">
        <v>11</v>
      </c>
      <c r="K149">
        <v>839</v>
      </c>
      <c r="L149" t="s">
        <v>2852</v>
      </c>
      <c r="M149">
        <v>54</v>
      </c>
      <c r="N149" t="s">
        <v>2851</v>
      </c>
      <c r="O149">
        <v>206.85140822299999</v>
      </c>
    </row>
    <row r="150" spans="1:15">
      <c r="A150">
        <v>123</v>
      </c>
      <c r="B150" t="s">
        <v>2684</v>
      </c>
      <c r="C150" t="s">
        <v>2343</v>
      </c>
      <c r="D150" t="s">
        <v>2460</v>
      </c>
      <c r="E150" t="s">
        <v>2460</v>
      </c>
      <c r="F150" t="s">
        <v>2218</v>
      </c>
      <c r="G150" t="s">
        <v>2822</v>
      </c>
      <c r="H150" t="s">
        <v>2823</v>
      </c>
      <c r="I150">
        <v>694</v>
      </c>
      <c r="J150">
        <v>575</v>
      </c>
      <c r="K150">
        <v>895</v>
      </c>
      <c r="L150" t="s">
        <v>2853</v>
      </c>
      <c r="M150">
        <v>54</v>
      </c>
      <c r="N150" t="s">
        <v>2851</v>
      </c>
      <c r="O150">
        <v>206.85140822299999</v>
      </c>
    </row>
    <row r="151" spans="1:15">
      <c r="A151">
        <v>124</v>
      </c>
      <c r="B151" t="s">
        <v>2684</v>
      </c>
      <c r="C151" t="s">
        <v>2345</v>
      </c>
      <c r="D151" t="s">
        <v>2460</v>
      </c>
      <c r="E151" t="s">
        <v>2460</v>
      </c>
      <c r="F151" t="s">
        <v>2218</v>
      </c>
      <c r="G151" t="s">
        <v>2822</v>
      </c>
      <c r="H151" t="s">
        <v>2823</v>
      </c>
      <c r="I151">
        <v>867</v>
      </c>
      <c r="J151">
        <v>39</v>
      </c>
      <c r="K151">
        <v>682</v>
      </c>
      <c r="L151" t="s">
        <v>2854</v>
      </c>
      <c r="M151">
        <v>54</v>
      </c>
      <c r="N151" t="s">
        <v>2851</v>
      </c>
      <c r="O151">
        <v>206.85140822299999</v>
      </c>
    </row>
    <row r="152" spans="1:15">
      <c r="A152">
        <v>125</v>
      </c>
      <c r="B152" t="s">
        <v>2684</v>
      </c>
      <c r="C152" t="s">
        <v>2346</v>
      </c>
      <c r="D152" t="s">
        <v>2460</v>
      </c>
      <c r="E152" t="s">
        <v>2460</v>
      </c>
      <c r="F152" t="s">
        <v>2218</v>
      </c>
      <c r="G152" t="s">
        <v>2822</v>
      </c>
      <c r="H152" t="s">
        <v>2823</v>
      </c>
      <c r="I152">
        <v>793</v>
      </c>
      <c r="J152">
        <v>560</v>
      </c>
      <c r="K152">
        <v>740</v>
      </c>
      <c r="L152" t="s">
        <v>2855</v>
      </c>
      <c r="M152">
        <v>54</v>
      </c>
      <c r="N152" t="s">
        <v>2851</v>
      </c>
      <c r="O152">
        <v>206.85140822299999</v>
      </c>
    </row>
    <row r="153" spans="1:15">
      <c r="A153">
        <v>126</v>
      </c>
      <c r="B153" t="s">
        <v>2684</v>
      </c>
      <c r="C153" t="s">
        <v>2347</v>
      </c>
      <c r="D153" t="s">
        <v>2460</v>
      </c>
      <c r="E153" t="s">
        <v>2460</v>
      </c>
      <c r="F153" t="s">
        <v>2218</v>
      </c>
      <c r="G153" t="s">
        <v>2822</v>
      </c>
      <c r="H153" t="s">
        <v>2823</v>
      </c>
      <c r="I153">
        <v>749</v>
      </c>
      <c r="J153">
        <v>562</v>
      </c>
      <c r="K153">
        <v>841</v>
      </c>
      <c r="L153" t="s">
        <v>2856</v>
      </c>
      <c r="M153">
        <v>54</v>
      </c>
      <c r="N153" t="s">
        <v>2851</v>
      </c>
      <c r="O153">
        <v>206.85140822299999</v>
      </c>
    </row>
    <row r="154" spans="1:15">
      <c r="A154">
        <v>127</v>
      </c>
      <c r="B154" t="s">
        <v>2684</v>
      </c>
      <c r="C154" t="s">
        <v>2348</v>
      </c>
      <c r="D154" t="s">
        <v>2460</v>
      </c>
      <c r="E154" t="s">
        <v>2460</v>
      </c>
      <c r="F154" t="s">
        <v>2218</v>
      </c>
      <c r="G154" t="s">
        <v>2822</v>
      </c>
      <c r="H154" t="s">
        <v>2823</v>
      </c>
      <c r="I154">
        <v>898</v>
      </c>
      <c r="J154">
        <v>506</v>
      </c>
      <c r="K154">
        <v>687</v>
      </c>
      <c r="L154" t="s">
        <v>2857</v>
      </c>
      <c r="M154">
        <v>54</v>
      </c>
      <c r="N154" t="s">
        <v>2851</v>
      </c>
      <c r="O154">
        <v>206.85140822299999</v>
      </c>
    </row>
    <row r="155" spans="1:15">
      <c r="A155">
        <v>128</v>
      </c>
      <c r="B155" t="s">
        <v>2684</v>
      </c>
      <c r="C155" t="s">
        <v>2349</v>
      </c>
      <c r="D155" t="s">
        <v>2460</v>
      </c>
      <c r="E155" t="s">
        <v>2460</v>
      </c>
      <c r="F155" t="s">
        <v>2218</v>
      </c>
      <c r="G155" t="s">
        <v>2822</v>
      </c>
      <c r="H155" t="s">
        <v>2823</v>
      </c>
      <c r="I155">
        <v>834</v>
      </c>
      <c r="J155">
        <v>554</v>
      </c>
      <c r="K155">
        <v>833</v>
      </c>
      <c r="L155" t="s">
        <v>2858</v>
      </c>
      <c r="M155">
        <v>54</v>
      </c>
      <c r="N155" t="s">
        <v>2851</v>
      </c>
      <c r="O155">
        <v>206.85140822299999</v>
      </c>
    </row>
    <row r="156" spans="1:15">
      <c r="A156">
        <v>129</v>
      </c>
      <c r="B156" t="s">
        <v>2684</v>
      </c>
      <c r="C156" t="s">
        <v>2350</v>
      </c>
      <c r="D156" t="s">
        <v>2460</v>
      </c>
      <c r="E156" t="s">
        <v>2460</v>
      </c>
      <c r="F156" t="s">
        <v>2227</v>
      </c>
      <c r="G156" t="s">
        <v>2822</v>
      </c>
      <c r="H156" t="s">
        <v>2823</v>
      </c>
      <c r="I156">
        <v>819</v>
      </c>
      <c r="J156">
        <v>46</v>
      </c>
      <c r="K156">
        <v>888</v>
      </c>
      <c r="L156" t="s">
        <v>2859</v>
      </c>
      <c r="M156">
        <v>54</v>
      </c>
      <c r="N156" t="s">
        <v>2860</v>
      </c>
      <c r="O156">
        <v>206.85140822299999</v>
      </c>
    </row>
    <row r="157" spans="1:15">
      <c r="A157">
        <v>130</v>
      </c>
      <c r="B157" t="s">
        <v>2684</v>
      </c>
      <c r="C157" t="s">
        <v>2351</v>
      </c>
      <c r="D157" t="s">
        <v>2460</v>
      </c>
      <c r="E157" t="s">
        <v>2460</v>
      </c>
      <c r="F157" t="s">
        <v>2227</v>
      </c>
      <c r="G157" t="s">
        <v>2822</v>
      </c>
      <c r="H157" t="s">
        <v>2823</v>
      </c>
      <c r="I157">
        <v>830</v>
      </c>
      <c r="J157">
        <v>585</v>
      </c>
      <c r="K157">
        <v>708</v>
      </c>
      <c r="L157" t="s">
        <v>2861</v>
      </c>
      <c r="M157">
        <v>54</v>
      </c>
      <c r="N157" t="s">
        <v>2860</v>
      </c>
      <c r="O157">
        <v>206.85140822299999</v>
      </c>
    </row>
    <row r="158" spans="1:15">
      <c r="A158">
        <v>131</v>
      </c>
      <c r="B158" t="s">
        <v>2684</v>
      </c>
      <c r="C158" t="s">
        <v>2352</v>
      </c>
      <c r="D158" t="s">
        <v>2460</v>
      </c>
      <c r="E158" t="s">
        <v>2460</v>
      </c>
      <c r="F158" t="s">
        <v>2227</v>
      </c>
      <c r="G158" t="s">
        <v>2822</v>
      </c>
      <c r="H158" t="s">
        <v>2823</v>
      </c>
      <c r="I158">
        <v>746</v>
      </c>
      <c r="J158">
        <v>476</v>
      </c>
      <c r="K158">
        <v>768</v>
      </c>
      <c r="L158" t="s">
        <v>2862</v>
      </c>
      <c r="M158">
        <v>54</v>
      </c>
      <c r="N158" t="s">
        <v>2860</v>
      </c>
      <c r="O158">
        <v>206.85140822299999</v>
      </c>
    </row>
    <row r="159" spans="1:15">
      <c r="A159">
        <v>132</v>
      </c>
      <c r="B159" t="s">
        <v>2684</v>
      </c>
      <c r="C159" t="s">
        <v>2353</v>
      </c>
      <c r="D159" t="s">
        <v>2460</v>
      </c>
      <c r="E159" t="s">
        <v>2460</v>
      </c>
      <c r="F159" t="s">
        <v>2227</v>
      </c>
      <c r="G159" t="s">
        <v>2822</v>
      </c>
      <c r="H159" t="s">
        <v>2823</v>
      </c>
      <c r="I159">
        <v>725</v>
      </c>
      <c r="J159">
        <v>536</v>
      </c>
      <c r="K159">
        <v>779</v>
      </c>
      <c r="L159" t="s">
        <v>2863</v>
      </c>
      <c r="M159">
        <v>54</v>
      </c>
      <c r="N159" t="s">
        <v>2860</v>
      </c>
      <c r="O159">
        <v>206.85140822299999</v>
      </c>
    </row>
    <row r="160" spans="1:15">
      <c r="A160">
        <v>133</v>
      </c>
      <c r="B160" t="s">
        <v>2684</v>
      </c>
      <c r="C160" t="s">
        <v>2354</v>
      </c>
      <c r="D160" t="s">
        <v>2460</v>
      </c>
      <c r="E160" t="s">
        <v>2460</v>
      </c>
      <c r="F160" t="s">
        <v>2227</v>
      </c>
      <c r="G160" t="s">
        <v>2822</v>
      </c>
      <c r="H160" t="s">
        <v>2823</v>
      </c>
      <c r="I160">
        <v>846</v>
      </c>
      <c r="J160">
        <v>524</v>
      </c>
      <c r="K160">
        <v>799</v>
      </c>
      <c r="L160" t="s">
        <v>2864</v>
      </c>
      <c r="M160">
        <v>54</v>
      </c>
      <c r="N160" t="s">
        <v>2860</v>
      </c>
      <c r="O160">
        <v>206.85140822299999</v>
      </c>
    </row>
    <row r="161" spans="1:15">
      <c r="A161">
        <v>134</v>
      </c>
      <c r="B161" t="s">
        <v>2684</v>
      </c>
      <c r="C161" t="s">
        <v>2355</v>
      </c>
      <c r="D161" t="s">
        <v>2460</v>
      </c>
      <c r="E161" t="s">
        <v>2460</v>
      </c>
      <c r="F161" t="s">
        <v>2227</v>
      </c>
      <c r="G161" t="s">
        <v>2822</v>
      </c>
      <c r="H161" t="s">
        <v>2823</v>
      </c>
      <c r="I161">
        <v>756</v>
      </c>
      <c r="J161">
        <v>600</v>
      </c>
      <c r="K161">
        <v>820</v>
      </c>
      <c r="L161" t="s">
        <v>2865</v>
      </c>
      <c r="M161">
        <v>54</v>
      </c>
      <c r="N161" t="s">
        <v>2860</v>
      </c>
      <c r="O161">
        <v>206.85140822299999</v>
      </c>
    </row>
    <row r="162" spans="1:15">
      <c r="A162">
        <v>135</v>
      </c>
      <c r="B162" t="s">
        <v>2684</v>
      </c>
      <c r="C162" t="s">
        <v>2356</v>
      </c>
      <c r="D162" t="s">
        <v>2460</v>
      </c>
      <c r="E162" t="s">
        <v>2460</v>
      </c>
      <c r="F162" t="s">
        <v>2227</v>
      </c>
      <c r="G162" t="s">
        <v>2822</v>
      </c>
      <c r="H162" t="s">
        <v>2823</v>
      </c>
      <c r="I162">
        <v>745</v>
      </c>
      <c r="J162">
        <v>432</v>
      </c>
      <c r="K162">
        <v>842</v>
      </c>
      <c r="L162" t="s">
        <v>2866</v>
      </c>
      <c r="M162">
        <v>54</v>
      </c>
      <c r="N162" t="s">
        <v>2860</v>
      </c>
      <c r="O162">
        <v>206.85140822299999</v>
      </c>
    </row>
    <row r="163" spans="1:15">
      <c r="A163">
        <v>136</v>
      </c>
      <c r="B163" t="s">
        <v>2684</v>
      </c>
      <c r="C163" t="s">
        <v>2357</v>
      </c>
      <c r="D163" t="s">
        <v>2460</v>
      </c>
      <c r="E163" t="s">
        <v>2460</v>
      </c>
      <c r="F163" t="s">
        <v>2227</v>
      </c>
      <c r="G163" t="s">
        <v>2822</v>
      </c>
      <c r="H163" t="s">
        <v>2823</v>
      </c>
      <c r="I163">
        <v>832</v>
      </c>
      <c r="J163">
        <v>474</v>
      </c>
      <c r="K163">
        <v>747</v>
      </c>
      <c r="L163" t="s">
        <v>2867</v>
      </c>
      <c r="M163">
        <v>54</v>
      </c>
      <c r="N163" t="s">
        <v>2860</v>
      </c>
      <c r="O163">
        <v>206.85140822299999</v>
      </c>
    </row>
    <row r="164" spans="1:15">
      <c r="A164">
        <v>137</v>
      </c>
      <c r="B164" t="s">
        <v>2684</v>
      </c>
      <c r="C164" t="s">
        <v>2358</v>
      </c>
      <c r="D164" t="s">
        <v>2460</v>
      </c>
      <c r="E164" t="s">
        <v>2460</v>
      </c>
      <c r="F164" t="s">
        <v>2244</v>
      </c>
      <c r="G164" t="s">
        <v>2822</v>
      </c>
      <c r="H164" t="s">
        <v>2823</v>
      </c>
      <c r="I164">
        <v>805</v>
      </c>
      <c r="J164">
        <v>34</v>
      </c>
      <c r="K164">
        <v>857</v>
      </c>
      <c r="L164" t="s">
        <v>2868</v>
      </c>
      <c r="M164">
        <v>54</v>
      </c>
      <c r="N164" t="s">
        <v>2869</v>
      </c>
      <c r="O164">
        <v>206.85140822299999</v>
      </c>
    </row>
    <row r="165" spans="1:15">
      <c r="A165">
        <v>138</v>
      </c>
      <c r="B165" t="s">
        <v>2684</v>
      </c>
      <c r="C165" t="s">
        <v>2359</v>
      </c>
      <c r="D165" t="s">
        <v>2460</v>
      </c>
      <c r="E165" t="s">
        <v>2460</v>
      </c>
      <c r="F165" t="s">
        <v>2244</v>
      </c>
      <c r="G165" t="s">
        <v>2822</v>
      </c>
      <c r="H165" t="s">
        <v>2823</v>
      </c>
      <c r="I165">
        <v>815</v>
      </c>
      <c r="J165">
        <v>426</v>
      </c>
      <c r="K165">
        <v>623</v>
      </c>
      <c r="L165" t="s">
        <v>2870</v>
      </c>
      <c r="M165">
        <v>54</v>
      </c>
      <c r="N165" t="s">
        <v>2869</v>
      </c>
      <c r="O165">
        <v>206.85140822299999</v>
      </c>
    </row>
    <row r="166" spans="1:15">
      <c r="A166">
        <v>139</v>
      </c>
      <c r="B166" t="s">
        <v>2684</v>
      </c>
      <c r="C166" t="s">
        <v>2360</v>
      </c>
      <c r="D166" t="s">
        <v>2460</v>
      </c>
      <c r="E166" t="s">
        <v>2460</v>
      </c>
      <c r="F166" t="s">
        <v>2244</v>
      </c>
      <c r="G166" t="s">
        <v>2822</v>
      </c>
      <c r="H166" t="s">
        <v>2823</v>
      </c>
      <c r="I166">
        <v>798</v>
      </c>
      <c r="J166">
        <v>563</v>
      </c>
      <c r="K166">
        <v>880</v>
      </c>
      <c r="L166" t="s">
        <v>2871</v>
      </c>
      <c r="M166">
        <v>54</v>
      </c>
      <c r="N166" t="s">
        <v>2869</v>
      </c>
      <c r="O166">
        <v>206.85140822299999</v>
      </c>
    </row>
    <row r="167" spans="1:15">
      <c r="A167">
        <v>140</v>
      </c>
      <c r="B167" t="s">
        <v>2684</v>
      </c>
      <c r="C167" t="s">
        <v>2362</v>
      </c>
      <c r="D167" t="s">
        <v>2460</v>
      </c>
      <c r="E167" t="s">
        <v>2460</v>
      </c>
      <c r="F167" t="s">
        <v>2244</v>
      </c>
      <c r="G167" t="s">
        <v>2822</v>
      </c>
      <c r="H167" t="s">
        <v>2823</v>
      </c>
      <c r="I167">
        <v>787</v>
      </c>
      <c r="J167">
        <v>535</v>
      </c>
      <c r="K167">
        <v>706</v>
      </c>
      <c r="L167" t="s">
        <v>2872</v>
      </c>
      <c r="M167">
        <v>54</v>
      </c>
      <c r="N167" t="s">
        <v>2869</v>
      </c>
      <c r="O167">
        <v>206.85140822299999</v>
      </c>
    </row>
    <row r="168" spans="1:15">
      <c r="A168">
        <v>141</v>
      </c>
      <c r="B168" t="s">
        <v>2684</v>
      </c>
      <c r="C168" t="s">
        <v>2363</v>
      </c>
      <c r="D168" t="s">
        <v>2460</v>
      </c>
      <c r="E168" t="s">
        <v>2460</v>
      </c>
      <c r="F168" t="s">
        <v>2244</v>
      </c>
      <c r="G168" t="s">
        <v>2822</v>
      </c>
      <c r="H168" t="s">
        <v>2823</v>
      </c>
      <c r="I168">
        <v>900</v>
      </c>
      <c r="J168">
        <v>581</v>
      </c>
      <c r="K168">
        <v>775</v>
      </c>
      <c r="L168" t="s">
        <v>2873</v>
      </c>
      <c r="M168">
        <v>54</v>
      </c>
      <c r="N168" t="s">
        <v>2869</v>
      </c>
      <c r="O168">
        <v>206.85140822299999</v>
      </c>
    </row>
    <row r="169" spans="1:15">
      <c r="A169">
        <v>142</v>
      </c>
      <c r="B169" t="s">
        <v>2684</v>
      </c>
      <c r="C169" t="s">
        <v>2364</v>
      </c>
      <c r="D169" t="s">
        <v>2460</v>
      </c>
      <c r="E169" t="s">
        <v>2460</v>
      </c>
      <c r="F169" t="s">
        <v>2244</v>
      </c>
      <c r="G169" t="s">
        <v>2822</v>
      </c>
      <c r="H169" t="s">
        <v>2823</v>
      </c>
      <c r="I169">
        <v>817</v>
      </c>
      <c r="J169">
        <v>460</v>
      </c>
      <c r="K169">
        <v>850</v>
      </c>
      <c r="L169" t="s">
        <v>2874</v>
      </c>
      <c r="M169">
        <v>54</v>
      </c>
      <c r="N169" t="s">
        <v>2869</v>
      </c>
      <c r="O169">
        <v>206.85140822299999</v>
      </c>
    </row>
    <row r="170" spans="1:15">
      <c r="A170">
        <v>143</v>
      </c>
      <c r="B170" t="s">
        <v>2684</v>
      </c>
      <c r="C170" t="s">
        <v>2365</v>
      </c>
      <c r="D170" t="s">
        <v>2460</v>
      </c>
      <c r="E170" t="s">
        <v>2460</v>
      </c>
      <c r="F170" t="s">
        <v>2244</v>
      </c>
      <c r="G170" t="s">
        <v>2822</v>
      </c>
      <c r="H170" t="s">
        <v>2823</v>
      </c>
      <c r="I170">
        <v>836</v>
      </c>
      <c r="J170">
        <v>456</v>
      </c>
      <c r="K170">
        <v>697</v>
      </c>
      <c r="L170" t="s">
        <v>2875</v>
      </c>
      <c r="M170">
        <v>54</v>
      </c>
      <c r="N170" t="s">
        <v>2869</v>
      </c>
      <c r="O170">
        <v>206.85140822299999</v>
      </c>
    </row>
    <row r="171" spans="1:15">
      <c r="A171">
        <v>144</v>
      </c>
      <c r="B171" t="s">
        <v>2684</v>
      </c>
      <c r="C171" t="s">
        <v>2366</v>
      </c>
      <c r="D171" t="s">
        <v>2460</v>
      </c>
      <c r="E171" t="s">
        <v>2460</v>
      </c>
      <c r="F171" t="s">
        <v>2244</v>
      </c>
      <c r="G171" t="s">
        <v>2822</v>
      </c>
      <c r="H171" t="s">
        <v>2823</v>
      </c>
      <c r="I171">
        <v>784</v>
      </c>
      <c r="J171">
        <v>571</v>
      </c>
      <c r="K171">
        <v>894</v>
      </c>
      <c r="L171" t="s">
        <v>2876</v>
      </c>
      <c r="M171">
        <v>54</v>
      </c>
      <c r="N171" t="s">
        <v>2869</v>
      </c>
      <c r="O171">
        <v>206.85140822299999</v>
      </c>
    </row>
    <row r="172" spans="1:15">
      <c r="A172">
        <v>147</v>
      </c>
      <c r="B172" t="s">
        <v>2684</v>
      </c>
      <c r="C172" t="s">
        <v>2369</v>
      </c>
      <c r="D172" t="s">
        <v>2460</v>
      </c>
      <c r="E172" t="s">
        <v>2460</v>
      </c>
      <c r="F172" t="s">
        <v>2256</v>
      </c>
      <c r="G172" t="s">
        <v>2822</v>
      </c>
      <c r="H172" t="s">
        <v>2823</v>
      </c>
      <c r="I172">
        <v>678</v>
      </c>
      <c r="J172">
        <v>573</v>
      </c>
      <c r="K172">
        <v>878</v>
      </c>
      <c r="L172" t="s">
        <v>2881</v>
      </c>
      <c r="M172">
        <v>54</v>
      </c>
      <c r="N172" t="s">
        <v>2879</v>
      </c>
      <c r="O172">
        <v>206.85140822299999</v>
      </c>
    </row>
    <row r="173" spans="1:15">
      <c r="A173">
        <v>148</v>
      </c>
      <c r="B173" t="s">
        <v>2684</v>
      </c>
      <c r="C173" t="s">
        <v>2370</v>
      </c>
      <c r="D173" t="s">
        <v>2460</v>
      </c>
      <c r="E173" t="s">
        <v>2460</v>
      </c>
      <c r="F173" t="s">
        <v>2256</v>
      </c>
      <c r="G173" t="s">
        <v>2822</v>
      </c>
      <c r="H173" t="s">
        <v>2823</v>
      </c>
      <c r="I173">
        <v>835</v>
      </c>
      <c r="J173">
        <v>472</v>
      </c>
      <c r="K173">
        <v>807</v>
      </c>
      <c r="L173" t="s">
        <v>2882</v>
      </c>
      <c r="M173">
        <v>54</v>
      </c>
      <c r="N173" t="s">
        <v>2879</v>
      </c>
      <c r="O173">
        <v>206.85140822299999</v>
      </c>
    </row>
    <row r="174" spans="1:15">
      <c r="A174">
        <v>149</v>
      </c>
      <c r="B174" t="s">
        <v>2684</v>
      </c>
      <c r="C174" t="s">
        <v>2371</v>
      </c>
      <c r="D174" t="s">
        <v>2460</v>
      </c>
      <c r="E174" t="s">
        <v>2460</v>
      </c>
      <c r="F174" t="s">
        <v>2256</v>
      </c>
      <c r="G174" t="s">
        <v>2822</v>
      </c>
      <c r="H174" t="s">
        <v>2823</v>
      </c>
      <c r="I174">
        <v>733</v>
      </c>
      <c r="J174">
        <v>545</v>
      </c>
      <c r="K174">
        <v>696</v>
      </c>
      <c r="L174" t="s">
        <v>2883</v>
      </c>
      <c r="M174">
        <v>54</v>
      </c>
      <c r="N174" t="s">
        <v>2879</v>
      </c>
      <c r="O174">
        <v>206.85140822299999</v>
      </c>
    </row>
    <row r="175" spans="1:15">
      <c r="A175">
        <v>150</v>
      </c>
      <c r="B175" t="s">
        <v>2684</v>
      </c>
      <c r="C175" t="s">
        <v>2372</v>
      </c>
      <c r="D175" t="s">
        <v>2460</v>
      </c>
      <c r="E175" t="s">
        <v>2460</v>
      </c>
      <c r="F175" t="s">
        <v>2256</v>
      </c>
      <c r="G175" t="s">
        <v>2822</v>
      </c>
      <c r="H175" t="s">
        <v>2823</v>
      </c>
      <c r="I175">
        <v>658</v>
      </c>
      <c r="J175">
        <v>7</v>
      </c>
      <c r="K175">
        <v>801</v>
      </c>
      <c r="L175" t="s">
        <v>2884</v>
      </c>
      <c r="M175">
        <v>54</v>
      </c>
      <c r="N175" t="s">
        <v>2879</v>
      </c>
      <c r="O175">
        <v>206.85140822299999</v>
      </c>
    </row>
    <row r="176" spans="1:15">
      <c r="A176">
        <v>151</v>
      </c>
      <c r="B176" t="s">
        <v>2684</v>
      </c>
      <c r="C176" t="s">
        <v>2373</v>
      </c>
      <c r="D176" t="s">
        <v>2460</v>
      </c>
      <c r="E176" t="s">
        <v>2460</v>
      </c>
      <c r="F176" t="s">
        <v>2256</v>
      </c>
      <c r="G176" t="s">
        <v>2822</v>
      </c>
      <c r="H176" t="s">
        <v>2823</v>
      </c>
      <c r="I176">
        <v>567</v>
      </c>
      <c r="J176">
        <v>447</v>
      </c>
      <c r="K176">
        <v>647</v>
      </c>
      <c r="L176" t="s">
        <v>2885</v>
      </c>
      <c r="M176">
        <v>54</v>
      </c>
      <c r="N176" t="s">
        <v>2879</v>
      </c>
      <c r="O176">
        <v>206.85140822299999</v>
      </c>
    </row>
    <row r="177" spans="1:15">
      <c r="A177">
        <v>152</v>
      </c>
      <c r="B177" t="s">
        <v>2684</v>
      </c>
      <c r="C177" t="s">
        <v>2374</v>
      </c>
      <c r="D177" t="s">
        <v>2460</v>
      </c>
      <c r="E177" t="s">
        <v>2460</v>
      </c>
      <c r="F177" t="s">
        <v>2256</v>
      </c>
      <c r="G177" t="s">
        <v>2822</v>
      </c>
      <c r="H177" t="s">
        <v>2823</v>
      </c>
      <c r="I177">
        <v>853</v>
      </c>
      <c r="J177">
        <v>591</v>
      </c>
      <c r="K177">
        <v>744</v>
      </c>
      <c r="L177" t="s">
        <v>2886</v>
      </c>
      <c r="M177">
        <v>54</v>
      </c>
      <c r="N177" t="s">
        <v>2879</v>
      </c>
      <c r="O177">
        <v>206.85140822299999</v>
      </c>
    </row>
    <row r="178" spans="1:15">
      <c r="A178">
        <v>153</v>
      </c>
      <c r="B178" t="s">
        <v>2684</v>
      </c>
      <c r="C178" t="s">
        <v>2376</v>
      </c>
      <c r="D178" t="s">
        <v>2460</v>
      </c>
      <c r="E178" t="s">
        <v>2460</v>
      </c>
      <c r="F178" t="s">
        <v>2265</v>
      </c>
      <c r="G178" t="s">
        <v>2822</v>
      </c>
      <c r="H178" t="s">
        <v>2823</v>
      </c>
      <c r="I178">
        <v>800</v>
      </c>
      <c r="J178">
        <v>479</v>
      </c>
      <c r="K178">
        <v>885</v>
      </c>
      <c r="L178" t="s">
        <v>2887</v>
      </c>
      <c r="M178">
        <v>54</v>
      </c>
      <c r="N178" t="s">
        <v>2888</v>
      </c>
      <c r="O178">
        <v>206.85140822299999</v>
      </c>
    </row>
    <row r="179" spans="1:15">
      <c r="A179">
        <v>154</v>
      </c>
      <c r="B179" t="s">
        <v>2684</v>
      </c>
      <c r="C179" t="s">
        <v>2377</v>
      </c>
      <c r="D179" t="s">
        <v>2460</v>
      </c>
      <c r="E179" t="s">
        <v>2460</v>
      </c>
      <c r="F179" t="s">
        <v>2265</v>
      </c>
      <c r="G179" t="s">
        <v>2822</v>
      </c>
      <c r="H179" t="s">
        <v>2823</v>
      </c>
      <c r="I179">
        <v>675</v>
      </c>
      <c r="J179">
        <v>493</v>
      </c>
      <c r="K179">
        <v>684</v>
      </c>
      <c r="L179" t="s">
        <v>2889</v>
      </c>
      <c r="M179">
        <v>54</v>
      </c>
      <c r="N179" t="s">
        <v>2888</v>
      </c>
      <c r="O179">
        <v>206.85140822299999</v>
      </c>
    </row>
    <row r="180" spans="1:15">
      <c r="A180">
        <v>155</v>
      </c>
      <c r="B180" t="s">
        <v>2684</v>
      </c>
      <c r="C180" t="s">
        <v>2378</v>
      </c>
      <c r="D180" t="s">
        <v>2460</v>
      </c>
      <c r="E180" t="s">
        <v>2460</v>
      </c>
      <c r="F180" t="s">
        <v>2265</v>
      </c>
      <c r="G180" t="s">
        <v>2822</v>
      </c>
      <c r="H180" t="s">
        <v>2823</v>
      </c>
      <c r="I180">
        <v>859</v>
      </c>
      <c r="J180">
        <v>484</v>
      </c>
      <c r="K180">
        <v>827</v>
      </c>
      <c r="L180" t="s">
        <v>2890</v>
      </c>
      <c r="M180">
        <v>54</v>
      </c>
      <c r="N180" t="s">
        <v>2888</v>
      </c>
      <c r="O180">
        <v>206.85140822299999</v>
      </c>
    </row>
    <row r="181" spans="1:15">
      <c r="A181">
        <v>156</v>
      </c>
      <c r="B181" t="s">
        <v>2684</v>
      </c>
      <c r="C181" t="s">
        <v>2379</v>
      </c>
      <c r="D181" t="s">
        <v>2460</v>
      </c>
      <c r="E181" t="s">
        <v>2460</v>
      </c>
      <c r="F181" t="s">
        <v>2265</v>
      </c>
      <c r="G181" t="s">
        <v>2822</v>
      </c>
      <c r="H181" t="s">
        <v>2823</v>
      </c>
      <c r="I181">
        <v>654</v>
      </c>
      <c r="J181">
        <v>598</v>
      </c>
      <c r="K181">
        <v>667</v>
      </c>
      <c r="L181" t="s">
        <v>2891</v>
      </c>
      <c r="M181">
        <v>54</v>
      </c>
      <c r="N181" t="s">
        <v>2888</v>
      </c>
      <c r="O181">
        <v>206.85140822299999</v>
      </c>
    </row>
    <row r="182" spans="1:15">
      <c r="A182">
        <v>157</v>
      </c>
      <c r="B182" t="s">
        <v>2684</v>
      </c>
      <c r="C182" t="s">
        <v>2381</v>
      </c>
      <c r="D182" t="s">
        <v>2460</v>
      </c>
      <c r="E182" t="s">
        <v>2460</v>
      </c>
      <c r="F182" t="s">
        <v>2265</v>
      </c>
      <c r="G182" t="s">
        <v>2822</v>
      </c>
      <c r="H182" t="s">
        <v>2823</v>
      </c>
      <c r="I182">
        <v>890</v>
      </c>
      <c r="J182">
        <v>30</v>
      </c>
      <c r="K182">
        <v>777</v>
      </c>
      <c r="L182" t="s">
        <v>2892</v>
      </c>
      <c r="M182">
        <v>54</v>
      </c>
      <c r="N182" t="s">
        <v>2888</v>
      </c>
      <c r="O182">
        <v>206.85140822299999</v>
      </c>
    </row>
    <row r="183" spans="1:15">
      <c r="A183">
        <v>158</v>
      </c>
      <c r="B183" t="s">
        <v>2684</v>
      </c>
      <c r="C183" t="s">
        <v>2382</v>
      </c>
      <c r="D183" t="s">
        <v>2460</v>
      </c>
      <c r="E183" t="s">
        <v>2460</v>
      </c>
      <c r="F183" t="s">
        <v>2265</v>
      </c>
      <c r="G183" t="s">
        <v>2822</v>
      </c>
      <c r="H183" t="s">
        <v>2823</v>
      </c>
      <c r="I183">
        <v>576</v>
      </c>
      <c r="J183">
        <v>16</v>
      </c>
      <c r="K183">
        <v>884</v>
      </c>
      <c r="L183" t="s">
        <v>2893</v>
      </c>
      <c r="M183">
        <v>54</v>
      </c>
      <c r="N183" t="s">
        <v>2888</v>
      </c>
      <c r="O183">
        <v>206.85140822299999</v>
      </c>
    </row>
    <row r="184" spans="1:15">
      <c r="A184">
        <v>159</v>
      </c>
      <c r="B184" t="s">
        <v>2684</v>
      </c>
      <c r="C184" t="s">
        <v>2383</v>
      </c>
      <c r="D184" t="s">
        <v>2460</v>
      </c>
      <c r="E184" t="s">
        <v>2460</v>
      </c>
      <c r="F184" t="s">
        <v>2265</v>
      </c>
      <c r="G184" t="s">
        <v>2822</v>
      </c>
      <c r="H184" t="s">
        <v>2823</v>
      </c>
      <c r="I184">
        <v>829</v>
      </c>
      <c r="J184">
        <v>499</v>
      </c>
      <c r="K184">
        <v>731</v>
      </c>
      <c r="L184" t="s">
        <v>2894</v>
      </c>
      <c r="M184">
        <v>54</v>
      </c>
      <c r="N184" t="s">
        <v>2888</v>
      </c>
      <c r="O184">
        <v>206.85140822299999</v>
      </c>
    </row>
    <row r="185" spans="1:15">
      <c r="A185">
        <v>160</v>
      </c>
      <c r="B185" t="s">
        <v>2684</v>
      </c>
      <c r="C185" t="s">
        <v>2384</v>
      </c>
      <c r="D185" t="s">
        <v>2460</v>
      </c>
      <c r="E185" t="s">
        <v>2460</v>
      </c>
      <c r="F185" t="s">
        <v>2265</v>
      </c>
      <c r="G185" t="s">
        <v>2822</v>
      </c>
      <c r="H185" t="s">
        <v>2823</v>
      </c>
      <c r="I185">
        <v>809</v>
      </c>
      <c r="J185">
        <v>421</v>
      </c>
      <c r="K185">
        <v>876</v>
      </c>
      <c r="L185" t="s">
        <v>2895</v>
      </c>
      <c r="M185">
        <v>54</v>
      </c>
      <c r="N185" t="s">
        <v>2888</v>
      </c>
      <c r="O185">
        <v>206.85140822299999</v>
      </c>
    </row>
    <row r="186" spans="1:15">
      <c r="A186">
        <v>41</v>
      </c>
      <c r="B186" t="s">
        <v>2176</v>
      </c>
      <c r="C186" t="s">
        <v>2243</v>
      </c>
      <c r="D186" t="s">
        <v>2677</v>
      </c>
      <c r="E186" t="s">
        <v>2460</v>
      </c>
      <c r="F186" t="s">
        <v>2244</v>
      </c>
      <c r="G186" t="s">
        <v>2714</v>
      </c>
      <c r="H186" t="s">
        <v>2751</v>
      </c>
      <c r="I186">
        <v>453</v>
      </c>
      <c r="J186">
        <v>521</v>
      </c>
      <c r="K186">
        <v>626</v>
      </c>
      <c r="L186" t="s">
        <v>2761</v>
      </c>
      <c r="M186">
        <v>54</v>
      </c>
      <c r="N186" t="s">
        <v>2762</v>
      </c>
      <c r="O186">
        <v>214.262898705</v>
      </c>
    </row>
    <row r="187" spans="1:15">
      <c r="A187">
        <v>42</v>
      </c>
      <c r="B187" t="s">
        <v>2176</v>
      </c>
      <c r="C187" t="s">
        <v>2245</v>
      </c>
      <c r="D187" t="s">
        <v>2677</v>
      </c>
      <c r="E187" t="s">
        <v>2460</v>
      </c>
      <c r="F187" t="s">
        <v>2244</v>
      </c>
      <c r="G187" t="s">
        <v>2714</v>
      </c>
      <c r="H187" t="s">
        <v>2751</v>
      </c>
      <c r="I187">
        <v>764</v>
      </c>
      <c r="J187">
        <v>371</v>
      </c>
      <c r="K187">
        <v>437</v>
      </c>
      <c r="L187" t="s">
        <v>2763</v>
      </c>
      <c r="M187">
        <v>54</v>
      </c>
      <c r="N187" t="s">
        <v>2762</v>
      </c>
      <c r="O187">
        <v>214.262898705</v>
      </c>
    </row>
    <row r="188" spans="1:15">
      <c r="A188">
        <v>43</v>
      </c>
      <c r="B188" t="s">
        <v>2176</v>
      </c>
      <c r="C188" t="s">
        <v>2247</v>
      </c>
      <c r="D188" t="s">
        <v>2677</v>
      </c>
      <c r="E188" t="s">
        <v>2460</v>
      </c>
      <c r="F188" t="s">
        <v>2244</v>
      </c>
      <c r="G188" t="s">
        <v>2714</v>
      </c>
      <c r="H188" t="s">
        <v>2751</v>
      </c>
      <c r="I188">
        <v>690</v>
      </c>
      <c r="J188">
        <v>376</v>
      </c>
      <c r="K188">
        <v>643</v>
      </c>
      <c r="L188" t="s">
        <v>2764</v>
      </c>
      <c r="M188">
        <v>54</v>
      </c>
      <c r="N188" t="s">
        <v>2762</v>
      </c>
      <c r="O188">
        <v>214.262898705</v>
      </c>
    </row>
    <row r="189" spans="1:15">
      <c r="A189">
        <v>44</v>
      </c>
      <c r="B189" t="s">
        <v>2176</v>
      </c>
      <c r="C189" t="s">
        <v>2248</v>
      </c>
      <c r="D189" t="s">
        <v>2677</v>
      </c>
      <c r="E189" t="s">
        <v>2460</v>
      </c>
      <c r="F189" t="s">
        <v>2244</v>
      </c>
      <c r="G189" t="s">
        <v>2714</v>
      </c>
      <c r="H189" t="s">
        <v>2751</v>
      </c>
      <c r="I189">
        <v>774</v>
      </c>
      <c r="J189">
        <v>166</v>
      </c>
      <c r="K189">
        <v>283</v>
      </c>
      <c r="L189" t="s">
        <v>2765</v>
      </c>
      <c r="M189">
        <v>54</v>
      </c>
      <c r="N189" t="s">
        <v>2762</v>
      </c>
      <c r="O189">
        <v>214.262898705</v>
      </c>
    </row>
    <row r="190" spans="1:15">
      <c r="A190">
        <v>45</v>
      </c>
      <c r="B190" t="s">
        <v>2176</v>
      </c>
      <c r="C190" t="s">
        <v>2249</v>
      </c>
      <c r="D190" t="s">
        <v>2677</v>
      </c>
      <c r="E190" t="s">
        <v>2460</v>
      </c>
      <c r="F190" t="s">
        <v>2244</v>
      </c>
      <c r="G190" t="s">
        <v>2714</v>
      </c>
      <c r="H190" t="s">
        <v>2751</v>
      </c>
      <c r="I190">
        <v>519</v>
      </c>
      <c r="J190">
        <v>469</v>
      </c>
      <c r="K190">
        <v>602</v>
      </c>
      <c r="L190" t="s">
        <v>2766</v>
      </c>
      <c r="M190">
        <v>54</v>
      </c>
      <c r="N190" t="s">
        <v>2762</v>
      </c>
      <c r="O190">
        <v>214.262898705</v>
      </c>
    </row>
    <row r="191" spans="1:15">
      <c r="A191">
        <v>46</v>
      </c>
      <c r="B191" t="s">
        <v>2176</v>
      </c>
      <c r="C191" t="s">
        <v>2251</v>
      </c>
      <c r="D191" t="s">
        <v>2677</v>
      </c>
      <c r="E191" t="s">
        <v>2460</v>
      </c>
      <c r="F191" t="s">
        <v>2244</v>
      </c>
      <c r="G191" t="s">
        <v>2714</v>
      </c>
      <c r="H191" t="s">
        <v>2751</v>
      </c>
      <c r="I191">
        <v>635</v>
      </c>
      <c r="J191">
        <v>86</v>
      </c>
      <c r="K191">
        <v>427</v>
      </c>
      <c r="L191" t="s">
        <v>2767</v>
      </c>
      <c r="M191">
        <v>54</v>
      </c>
      <c r="N191" t="s">
        <v>2762</v>
      </c>
      <c r="O191">
        <v>214.262898705</v>
      </c>
    </row>
    <row r="192" spans="1:15">
      <c r="A192">
        <v>47</v>
      </c>
      <c r="B192" t="s">
        <v>2176</v>
      </c>
      <c r="C192" t="s">
        <v>2252</v>
      </c>
      <c r="D192" t="s">
        <v>2677</v>
      </c>
      <c r="E192" t="s">
        <v>2460</v>
      </c>
      <c r="F192" t="s">
        <v>2244</v>
      </c>
      <c r="G192" t="s">
        <v>2714</v>
      </c>
      <c r="H192" t="s">
        <v>2751</v>
      </c>
      <c r="I192">
        <v>539</v>
      </c>
      <c r="J192">
        <v>146</v>
      </c>
      <c r="K192">
        <v>512</v>
      </c>
      <c r="L192" t="s">
        <v>2768</v>
      </c>
      <c r="M192">
        <v>54</v>
      </c>
      <c r="N192" t="s">
        <v>2762</v>
      </c>
      <c r="O192">
        <v>214.262898705</v>
      </c>
    </row>
    <row r="193" spans="1:15">
      <c r="A193">
        <v>48</v>
      </c>
      <c r="B193" t="s">
        <v>2176</v>
      </c>
      <c r="C193" t="s">
        <v>2254</v>
      </c>
      <c r="D193" t="s">
        <v>2677</v>
      </c>
      <c r="E193" t="s">
        <v>2460</v>
      </c>
      <c r="F193" t="s">
        <v>2244</v>
      </c>
      <c r="G193" t="s">
        <v>2714</v>
      </c>
      <c r="H193" t="s">
        <v>2751</v>
      </c>
      <c r="I193">
        <v>679</v>
      </c>
      <c r="J193">
        <v>72</v>
      </c>
      <c r="K193">
        <v>299</v>
      </c>
      <c r="L193" t="s">
        <v>2769</v>
      </c>
      <c r="M193">
        <v>54</v>
      </c>
      <c r="N193" t="s">
        <v>2762</v>
      </c>
      <c r="O193">
        <v>214.262898705</v>
      </c>
    </row>
    <row r="194" spans="1:15">
      <c r="A194">
        <v>49</v>
      </c>
      <c r="B194" t="s">
        <v>2176</v>
      </c>
      <c r="C194" t="s">
        <v>2255</v>
      </c>
      <c r="D194" t="s">
        <v>2677</v>
      </c>
      <c r="E194" t="s">
        <v>2460</v>
      </c>
      <c r="F194" t="s">
        <v>2256</v>
      </c>
      <c r="G194" t="s">
        <v>2714</v>
      </c>
      <c r="H194" t="s">
        <v>2751</v>
      </c>
      <c r="I194">
        <v>346</v>
      </c>
      <c r="J194">
        <v>28</v>
      </c>
      <c r="K194">
        <v>739</v>
      </c>
      <c r="L194" t="s">
        <v>2770</v>
      </c>
      <c r="M194">
        <v>54</v>
      </c>
      <c r="N194" t="s">
        <v>2771</v>
      </c>
      <c r="O194">
        <v>214.262898705</v>
      </c>
    </row>
    <row r="195" spans="1:15">
      <c r="A195">
        <v>50</v>
      </c>
      <c r="B195" t="s">
        <v>2176</v>
      </c>
      <c r="C195" t="s">
        <v>2257</v>
      </c>
      <c r="D195" t="s">
        <v>2677</v>
      </c>
      <c r="E195" t="s">
        <v>2460</v>
      </c>
      <c r="F195" t="s">
        <v>2256</v>
      </c>
      <c r="G195" t="s">
        <v>2714</v>
      </c>
      <c r="H195" t="s">
        <v>2751</v>
      </c>
      <c r="I195">
        <v>418</v>
      </c>
      <c r="J195">
        <v>5</v>
      </c>
      <c r="K195">
        <v>559</v>
      </c>
      <c r="L195" t="s">
        <v>2772</v>
      </c>
      <c r="M195">
        <v>54</v>
      </c>
      <c r="N195" t="s">
        <v>2771</v>
      </c>
      <c r="O195">
        <v>214.262898705</v>
      </c>
    </row>
    <row r="196" spans="1:15">
      <c r="A196">
        <v>51</v>
      </c>
      <c r="B196" t="s">
        <v>2176</v>
      </c>
      <c r="C196" t="s">
        <v>2258</v>
      </c>
      <c r="D196" t="s">
        <v>2677</v>
      </c>
      <c r="E196" t="s">
        <v>2460</v>
      </c>
      <c r="F196" t="s">
        <v>2256</v>
      </c>
      <c r="G196" t="s">
        <v>2714</v>
      </c>
      <c r="H196" t="s">
        <v>2751</v>
      </c>
      <c r="I196">
        <v>548</v>
      </c>
      <c r="J196">
        <v>85</v>
      </c>
      <c r="K196">
        <v>856</v>
      </c>
      <c r="L196" t="s">
        <v>2773</v>
      </c>
      <c r="M196">
        <v>54</v>
      </c>
      <c r="N196" t="s">
        <v>2771</v>
      </c>
      <c r="O196">
        <v>214.262898705</v>
      </c>
    </row>
    <row r="197" spans="1:15">
      <c r="A197">
        <v>52</v>
      </c>
      <c r="B197" t="s">
        <v>2176</v>
      </c>
      <c r="C197" t="s">
        <v>2259</v>
      </c>
      <c r="D197" t="s">
        <v>2677</v>
      </c>
      <c r="E197" t="s">
        <v>2460</v>
      </c>
      <c r="F197" t="s">
        <v>2256</v>
      </c>
      <c r="G197" t="s">
        <v>2714</v>
      </c>
      <c r="H197" t="s">
        <v>2751</v>
      </c>
      <c r="I197">
        <v>638</v>
      </c>
      <c r="J197">
        <v>513</v>
      </c>
      <c r="K197">
        <v>599</v>
      </c>
      <c r="L197" t="s">
        <v>2774</v>
      </c>
      <c r="M197">
        <v>54</v>
      </c>
      <c r="N197" t="s">
        <v>2771</v>
      </c>
      <c r="O197">
        <v>214.262898705</v>
      </c>
    </row>
    <row r="198" spans="1:15">
      <c r="A198">
        <v>53</v>
      </c>
      <c r="B198" t="s">
        <v>2176</v>
      </c>
      <c r="C198" t="s">
        <v>2260</v>
      </c>
      <c r="D198" t="s">
        <v>2677</v>
      </c>
      <c r="E198" t="s">
        <v>2460</v>
      </c>
      <c r="F198" t="s">
        <v>2256</v>
      </c>
      <c r="G198" t="s">
        <v>2714</v>
      </c>
      <c r="H198" t="s">
        <v>2751</v>
      </c>
      <c r="I198">
        <v>426</v>
      </c>
      <c r="J198">
        <v>399</v>
      </c>
      <c r="K198">
        <v>683</v>
      </c>
      <c r="L198" t="s">
        <v>2775</v>
      </c>
      <c r="M198">
        <v>54</v>
      </c>
      <c r="N198" t="s">
        <v>2771</v>
      </c>
      <c r="O198">
        <v>214.262898705</v>
      </c>
    </row>
    <row r="199" spans="1:15">
      <c r="A199">
        <v>54</v>
      </c>
      <c r="B199" t="s">
        <v>2176</v>
      </c>
      <c r="C199" t="s">
        <v>2261</v>
      </c>
      <c r="D199" t="s">
        <v>2677</v>
      </c>
      <c r="E199" t="s">
        <v>2460</v>
      </c>
      <c r="F199" t="s">
        <v>2256</v>
      </c>
      <c r="G199" t="s">
        <v>2714</v>
      </c>
      <c r="H199" t="s">
        <v>2751</v>
      </c>
      <c r="I199">
        <v>589</v>
      </c>
      <c r="J199">
        <v>400</v>
      </c>
      <c r="K199">
        <v>288</v>
      </c>
      <c r="L199" t="s">
        <v>2776</v>
      </c>
      <c r="M199">
        <v>54</v>
      </c>
      <c r="N199" t="s">
        <v>2771</v>
      </c>
      <c r="O199">
        <v>214.262898705</v>
      </c>
    </row>
    <row r="200" spans="1:15">
      <c r="A200">
        <v>55</v>
      </c>
      <c r="B200" t="s">
        <v>2176</v>
      </c>
      <c r="C200" t="s">
        <v>2262</v>
      </c>
      <c r="D200" t="s">
        <v>2677</v>
      </c>
      <c r="E200" t="s">
        <v>2460</v>
      </c>
      <c r="F200" t="s">
        <v>2256</v>
      </c>
      <c r="G200" t="s">
        <v>2714</v>
      </c>
      <c r="H200" t="s">
        <v>2751</v>
      </c>
      <c r="I200">
        <v>622</v>
      </c>
      <c r="J200">
        <v>19</v>
      </c>
      <c r="K200">
        <v>616</v>
      </c>
      <c r="L200" t="s">
        <v>2498</v>
      </c>
      <c r="M200">
        <v>54</v>
      </c>
      <c r="N200" t="s">
        <v>2771</v>
      </c>
      <c r="O200">
        <v>214.262898705</v>
      </c>
    </row>
    <row r="201" spans="1:15">
      <c r="A201">
        <v>56</v>
      </c>
      <c r="B201" t="s">
        <v>2176</v>
      </c>
      <c r="C201" t="s">
        <v>2263</v>
      </c>
      <c r="D201" t="s">
        <v>2677</v>
      </c>
      <c r="E201" t="s">
        <v>2460</v>
      </c>
      <c r="F201" t="s">
        <v>2256</v>
      </c>
      <c r="G201" t="s">
        <v>2714</v>
      </c>
      <c r="H201" t="s">
        <v>2751</v>
      </c>
      <c r="I201">
        <v>538</v>
      </c>
      <c r="J201">
        <v>60</v>
      </c>
      <c r="K201">
        <v>557</v>
      </c>
      <c r="L201" t="s">
        <v>2777</v>
      </c>
      <c r="M201">
        <v>54</v>
      </c>
      <c r="N201" t="s">
        <v>2771</v>
      </c>
      <c r="O201">
        <v>214.262898705</v>
      </c>
    </row>
    <row r="202" spans="1:15">
      <c r="A202">
        <v>57</v>
      </c>
      <c r="B202" t="s">
        <v>2176</v>
      </c>
      <c r="C202" t="s">
        <v>2264</v>
      </c>
      <c r="D202" t="s">
        <v>2677</v>
      </c>
      <c r="E202" t="s">
        <v>2460</v>
      </c>
      <c r="F202" t="s">
        <v>2265</v>
      </c>
      <c r="G202" t="s">
        <v>2714</v>
      </c>
      <c r="H202" t="s">
        <v>2751</v>
      </c>
      <c r="I202">
        <v>540</v>
      </c>
      <c r="J202">
        <v>161</v>
      </c>
      <c r="K202">
        <v>618</v>
      </c>
      <c r="L202" t="s">
        <v>2778</v>
      </c>
      <c r="M202">
        <v>54</v>
      </c>
      <c r="N202" t="s">
        <v>2779</v>
      </c>
      <c r="O202">
        <v>214.262898705</v>
      </c>
    </row>
    <row r="203" spans="1:15">
      <c r="A203">
        <v>58</v>
      </c>
      <c r="B203" t="s">
        <v>2176</v>
      </c>
      <c r="C203" t="s">
        <v>2267</v>
      </c>
      <c r="D203" t="s">
        <v>2677</v>
      </c>
      <c r="E203" t="s">
        <v>2460</v>
      </c>
      <c r="F203" t="s">
        <v>2265</v>
      </c>
      <c r="G203" t="s">
        <v>2714</v>
      </c>
      <c r="H203" t="s">
        <v>2751</v>
      </c>
      <c r="I203">
        <v>513</v>
      </c>
      <c r="J203">
        <v>48</v>
      </c>
      <c r="K203">
        <v>593</v>
      </c>
      <c r="L203" t="s">
        <v>2780</v>
      </c>
      <c r="M203">
        <v>54</v>
      </c>
      <c r="N203" t="s">
        <v>2779</v>
      </c>
      <c r="O203">
        <v>214.262898705</v>
      </c>
    </row>
    <row r="204" spans="1:15">
      <c r="A204">
        <v>59</v>
      </c>
      <c r="B204" t="s">
        <v>2176</v>
      </c>
      <c r="C204" t="s">
        <v>2268</v>
      </c>
      <c r="D204" t="s">
        <v>2677</v>
      </c>
      <c r="E204" t="s">
        <v>2460</v>
      </c>
      <c r="F204" t="s">
        <v>2265</v>
      </c>
      <c r="G204" t="s">
        <v>2714</v>
      </c>
      <c r="H204" t="s">
        <v>2751</v>
      </c>
      <c r="I204">
        <v>489</v>
      </c>
      <c r="J204">
        <v>23</v>
      </c>
      <c r="K204">
        <v>600</v>
      </c>
      <c r="L204" t="s">
        <v>2781</v>
      </c>
      <c r="M204">
        <v>54</v>
      </c>
      <c r="N204" t="s">
        <v>2779</v>
      </c>
      <c r="O204">
        <v>214.262898705</v>
      </c>
    </row>
    <row r="205" spans="1:15">
      <c r="A205">
        <v>60</v>
      </c>
      <c r="B205" t="s">
        <v>2176</v>
      </c>
      <c r="C205" t="s">
        <v>2269</v>
      </c>
      <c r="D205" t="s">
        <v>2677</v>
      </c>
      <c r="E205" t="s">
        <v>2460</v>
      </c>
      <c r="F205" t="s">
        <v>2265</v>
      </c>
      <c r="G205" t="s">
        <v>2714</v>
      </c>
      <c r="H205" t="s">
        <v>2751</v>
      </c>
      <c r="I205">
        <v>633</v>
      </c>
      <c r="J205">
        <v>78</v>
      </c>
      <c r="K205">
        <v>535</v>
      </c>
      <c r="L205" t="s">
        <v>2782</v>
      </c>
      <c r="M205">
        <v>54</v>
      </c>
      <c r="N205" t="s">
        <v>2779</v>
      </c>
      <c r="O205">
        <v>214.262898705</v>
      </c>
    </row>
    <row r="206" spans="1:15">
      <c r="A206">
        <v>61</v>
      </c>
      <c r="B206" t="s">
        <v>2176</v>
      </c>
      <c r="C206" t="s">
        <v>2271</v>
      </c>
      <c r="D206" t="s">
        <v>2677</v>
      </c>
      <c r="E206" t="s">
        <v>2460</v>
      </c>
      <c r="F206" t="s">
        <v>2265</v>
      </c>
      <c r="G206" t="s">
        <v>2714</v>
      </c>
      <c r="H206" t="s">
        <v>2751</v>
      </c>
      <c r="I206">
        <v>541</v>
      </c>
      <c r="J206">
        <v>42</v>
      </c>
      <c r="K206">
        <v>391</v>
      </c>
      <c r="L206" t="s">
        <v>2783</v>
      </c>
      <c r="M206">
        <v>54</v>
      </c>
      <c r="N206" t="s">
        <v>2779</v>
      </c>
      <c r="O206">
        <v>214.262898705</v>
      </c>
    </row>
    <row r="207" spans="1:15">
      <c r="A207">
        <v>62</v>
      </c>
      <c r="B207" t="s">
        <v>2176</v>
      </c>
      <c r="C207" t="s">
        <v>2272</v>
      </c>
      <c r="D207" t="s">
        <v>2677</v>
      </c>
      <c r="E207" t="s">
        <v>2460</v>
      </c>
      <c r="F207" t="s">
        <v>2265</v>
      </c>
      <c r="G207" t="s">
        <v>2714</v>
      </c>
      <c r="H207" t="s">
        <v>2751</v>
      </c>
      <c r="I207">
        <v>565</v>
      </c>
      <c r="J207">
        <v>119</v>
      </c>
      <c r="K207">
        <v>445</v>
      </c>
      <c r="L207" t="s">
        <v>2784</v>
      </c>
      <c r="M207">
        <v>54</v>
      </c>
      <c r="N207" t="s">
        <v>2779</v>
      </c>
      <c r="O207">
        <v>214.262898705</v>
      </c>
    </row>
    <row r="208" spans="1:15">
      <c r="A208">
        <v>63</v>
      </c>
      <c r="B208" t="s">
        <v>2176</v>
      </c>
      <c r="C208" t="s">
        <v>2274</v>
      </c>
      <c r="D208" t="s">
        <v>2677</v>
      </c>
      <c r="E208" t="s">
        <v>2460</v>
      </c>
      <c r="F208" t="s">
        <v>2265</v>
      </c>
      <c r="G208" t="s">
        <v>2714</v>
      </c>
      <c r="H208" t="s">
        <v>2751</v>
      </c>
      <c r="I208">
        <v>387</v>
      </c>
      <c r="J208">
        <v>185</v>
      </c>
      <c r="K208">
        <v>440</v>
      </c>
      <c r="L208" t="s">
        <v>2785</v>
      </c>
      <c r="M208">
        <v>54</v>
      </c>
      <c r="N208" t="s">
        <v>2779</v>
      </c>
      <c r="O208">
        <v>214.262898705</v>
      </c>
    </row>
    <row r="209" spans="1:15">
      <c r="A209">
        <v>64</v>
      </c>
      <c r="B209" t="s">
        <v>2176</v>
      </c>
      <c r="C209" t="s">
        <v>2275</v>
      </c>
      <c r="D209" t="s">
        <v>2677</v>
      </c>
      <c r="E209" t="s">
        <v>2460</v>
      </c>
      <c r="F209" t="s">
        <v>2265</v>
      </c>
      <c r="G209" t="s">
        <v>2714</v>
      </c>
      <c r="H209" t="s">
        <v>2751</v>
      </c>
      <c r="I209">
        <v>554</v>
      </c>
      <c r="J209">
        <v>159</v>
      </c>
      <c r="K209">
        <v>673</v>
      </c>
      <c r="L209" t="s">
        <v>2786</v>
      </c>
      <c r="M209">
        <v>54</v>
      </c>
      <c r="N209" t="s">
        <v>2779</v>
      </c>
      <c r="O209">
        <v>214.262898705</v>
      </c>
    </row>
    <row r="210" spans="1:15">
      <c r="A210">
        <v>33</v>
      </c>
      <c r="B210" t="s">
        <v>2176</v>
      </c>
      <c r="C210" t="s">
        <v>2226</v>
      </c>
      <c r="D210" t="s">
        <v>2677</v>
      </c>
      <c r="E210" t="s">
        <v>2460</v>
      </c>
      <c r="F210" t="s">
        <v>2227</v>
      </c>
      <c r="G210" t="s">
        <v>2750</v>
      </c>
      <c r="H210" t="s">
        <v>2751</v>
      </c>
      <c r="I210">
        <v>366</v>
      </c>
      <c r="J210">
        <v>109</v>
      </c>
      <c r="K210">
        <v>556</v>
      </c>
      <c r="L210" t="s">
        <v>2752</v>
      </c>
      <c r="M210">
        <v>55</v>
      </c>
      <c r="N210" t="s">
        <v>2753</v>
      </c>
      <c r="O210">
        <v>228.324359195</v>
      </c>
    </row>
    <row r="211" spans="1:15">
      <c r="A211">
        <v>34</v>
      </c>
      <c r="B211" t="s">
        <v>2176</v>
      </c>
      <c r="C211" t="s">
        <v>2229</v>
      </c>
      <c r="D211" t="s">
        <v>2677</v>
      </c>
      <c r="E211" t="s">
        <v>2460</v>
      </c>
      <c r="F211" t="s">
        <v>2227</v>
      </c>
      <c r="G211" t="s">
        <v>2750</v>
      </c>
      <c r="H211" t="s">
        <v>2751</v>
      </c>
      <c r="I211">
        <v>516</v>
      </c>
      <c r="J211">
        <v>153</v>
      </c>
      <c r="K211">
        <v>649</v>
      </c>
      <c r="L211" t="s">
        <v>2754</v>
      </c>
      <c r="M211">
        <v>55</v>
      </c>
      <c r="N211" t="s">
        <v>2753</v>
      </c>
      <c r="O211">
        <v>228.324359195</v>
      </c>
    </row>
    <row r="212" spans="1:15">
      <c r="A212">
        <v>35</v>
      </c>
      <c r="B212" t="s">
        <v>2176</v>
      </c>
      <c r="C212" t="s">
        <v>2232</v>
      </c>
      <c r="D212" t="s">
        <v>2677</v>
      </c>
      <c r="E212" t="s">
        <v>2460</v>
      </c>
      <c r="F212" t="s">
        <v>2227</v>
      </c>
      <c r="G212" t="s">
        <v>2750</v>
      </c>
      <c r="H212" t="s">
        <v>2751</v>
      </c>
      <c r="I212">
        <v>670</v>
      </c>
      <c r="J212">
        <v>64</v>
      </c>
      <c r="K212">
        <v>732</v>
      </c>
      <c r="L212" t="s">
        <v>2755</v>
      </c>
      <c r="M212">
        <v>55</v>
      </c>
      <c r="N212" t="s">
        <v>2753</v>
      </c>
      <c r="O212">
        <v>228.324359195</v>
      </c>
    </row>
    <row r="213" spans="1:15">
      <c r="A213">
        <v>36</v>
      </c>
      <c r="B213" t="s">
        <v>2176</v>
      </c>
      <c r="C213" t="s">
        <v>2233</v>
      </c>
      <c r="D213" t="s">
        <v>2677</v>
      </c>
      <c r="E213" t="s">
        <v>2460</v>
      </c>
      <c r="F213" t="s">
        <v>2227</v>
      </c>
      <c r="G213" t="s">
        <v>2750</v>
      </c>
      <c r="H213" t="s">
        <v>2751</v>
      </c>
      <c r="I213">
        <v>507</v>
      </c>
      <c r="J213">
        <v>126</v>
      </c>
      <c r="K213">
        <v>550</v>
      </c>
      <c r="L213" t="s">
        <v>2756</v>
      </c>
      <c r="M213">
        <v>55</v>
      </c>
      <c r="N213" t="s">
        <v>2753</v>
      </c>
      <c r="O213">
        <v>228.324359195</v>
      </c>
    </row>
    <row r="214" spans="1:15">
      <c r="A214">
        <v>37</v>
      </c>
      <c r="B214" t="s">
        <v>2176</v>
      </c>
      <c r="C214" t="s">
        <v>2235</v>
      </c>
      <c r="D214" t="s">
        <v>2677</v>
      </c>
      <c r="E214" t="s">
        <v>2460</v>
      </c>
      <c r="F214" t="s">
        <v>2227</v>
      </c>
      <c r="G214" t="s">
        <v>2750</v>
      </c>
      <c r="H214" t="s">
        <v>2751</v>
      </c>
      <c r="I214">
        <v>359</v>
      </c>
      <c r="J214">
        <v>63</v>
      </c>
      <c r="K214">
        <v>528</v>
      </c>
      <c r="L214" t="s">
        <v>2757</v>
      </c>
      <c r="M214">
        <v>55</v>
      </c>
      <c r="N214" t="s">
        <v>2753</v>
      </c>
      <c r="O214">
        <v>228.324359195</v>
      </c>
    </row>
    <row r="215" spans="1:15">
      <c r="A215">
        <v>38</v>
      </c>
      <c r="B215" t="s">
        <v>2176</v>
      </c>
      <c r="C215" t="s">
        <v>2237</v>
      </c>
      <c r="D215" t="s">
        <v>2677</v>
      </c>
      <c r="E215" t="s">
        <v>2460</v>
      </c>
      <c r="F215" t="s">
        <v>2227</v>
      </c>
      <c r="G215" t="s">
        <v>2750</v>
      </c>
      <c r="H215" t="s">
        <v>2751</v>
      </c>
      <c r="I215">
        <v>499</v>
      </c>
      <c r="J215">
        <v>87</v>
      </c>
      <c r="K215">
        <v>703</v>
      </c>
      <c r="L215" t="s">
        <v>2758</v>
      </c>
      <c r="M215">
        <v>55</v>
      </c>
      <c r="N215" t="s">
        <v>2753</v>
      </c>
      <c r="O215">
        <v>228.324359195</v>
      </c>
    </row>
    <row r="216" spans="1:15">
      <c r="A216">
        <v>39</v>
      </c>
      <c r="B216" t="s">
        <v>2176</v>
      </c>
      <c r="C216" t="s">
        <v>2239</v>
      </c>
      <c r="D216" t="s">
        <v>2677</v>
      </c>
      <c r="E216" t="s">
        <v>2460</v>
      </c>
      <c r="F216" t="s">
        <v>2227</v>
      </c>
      <c r="G216" t="s">
        <v>2750</v>
      </c>
      <c r="H216" t="s">
        <v>2751</v>
      </c>
      <c r="I216">
        <v>214</v>
      </c>
      <c r="J216">
        <v>437</v>
      </c>
      <c r="K216">
        <v>566</v>
      </c>
      <c r="L216" t="s">
        <v>2759</v>
      </c>
      <c r="M216">
        <v>55</v>
      </c>
      <c r="N216" t="s">
        <v>2753</v>
      </c>
      <c r="O216">
        <v>228.324359195</v>
      </c>
    </row>
    <row r="217" spans="1:15">
      <c r="A217">
        <v>40</v>
      </c>
      <c r="B217" t="s">
        <v>2176</v>
      </c>
      <c r="C217" t="s">
        <v>2241</v>
      </c>
      <c r="D217" t="s">
        <v>2677</v>
      </c>
      <c r="E217" t="s">
        <v>2460</v>
      </c>
      <c r="F217" t="s">
        <v>2227</v>
      </c>
      <c r="G217" t="s">
        <v>2750</v>
      </c>
      <c r="H217" t="s">
        <v>2751</v>
      </c>
      <c r="I217">
        <v>582</v>
      </c>
      <c r="J217">
        <v>114</v>
      </c>
      <c r="K217">
        <v>619</v>
      </c>
      <c r="L217" t="s">
        <v>2760</v>
      </c>
      <c r="M217">
        <v>55</v>
      </c>
      <c r="N217" t="s">
        <v>2753</v>
      </c>
      <c r="O217">
        <v>228.324359195</v>
      </c>
    </row>
  </sheetData>
  <sortState ref="A2:O217">
    <sortCondition ref="O1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206"/>
    <col min="9" max="9" width="23.33203125" style="206" customWidth="1"/>
    <col min="10" max="16384" width="11.44140625" style="206"/>
  </cols>
  <sheetData>
    <row r="1" spans="1:7">
      <c r="A1" s="209" t="s">
        <v>2485</v>
      </c>
      <c r="B1" s="206" t="s">
        <v>2491</v>
      </c>
      <c r="C1" s="206" t="s">
        <v>2492</v>
      </c>
      <c r="D1" s="206" t="s">
        <v>2493</v>
      </c>
      <c r="E1" s="206" t="s">
        <v>2494</v>
      </c>
      <c r="F1" s="206" t="s">
        <v>2486</v>
      </c>
      <c r="G1" s="206" t="s">
        <v>2147</v>
      </c>
    </row>
    <row r="2" spans="1:7">
      <c r="A2" s="207">
        <v>1</v>
      </c>
      <c r="B2" s="206" t="s">
        <v>1008</v>
      </c>
      <c r="C2" s="206" t="s">
        <v>1124</v>
      </c>
      <c r="D2" s="206" t="s">
        <v>1298</v>
      </c>
      <c r="E2" s="206" t="s">
        <v>1614</v>
      </c>
      <c r="F2" s="206" t="s">
        <v>2177</v>
      </c>
    </row>
    <row r="3" spans="1:7">
      <c r="A3" s="207">
        <v>2</v>
      </c>
      <c r="B3" s="206" t="s">
        <v>614</v>
      </c>
      <c r="C3" s="206" t="s">
        <v>1020</v>
      </c>
      <c r="D3" s="206" t="s">
        <v>1313</v>
      </c>
      <c r="E3" s="206" t="s">
        <v>1482</v>
      </c>
      <c r="F3" s="206" t="s">
        <v>2183</v>
      </c>
    </row>
    <row r="4" spans="1:7">
      <c r="A4" s="207">
        <v>3</v>
      </c>
      <c r="B4" s="206" t="s">
        <v>643</v>
      </c>
      <c r="C4" s="206" t="s">
        <v>983</v>
      </c>
      <c r="D4" s="206" t="s">
        <v>1389</v>
      </c>
      <c r="E4" s="206" t="s">
        <v>1419</v>
      </c>
      <c r="F4" s="206" t="s">
        <v>2184</v>
      </c>
      <c r="G4" s="206" t="s">
        <v>2487</v>
      </c>
    </row>
    <row r="5" spans="1:7">
      <c r="A5" s="207">
        <v>4</v>
      </c>
      <c r="B5" s="206" t="s">
        <v>633</v>
      </c>
      <c r="C5" s="206" t="s">
        <v>1026</v>
      </c>
      <c r="D5" s="206" t="s">
        <v>1518</v>
      </c>
      <c r="E5" s="206" t="s">
        <v>1398</v>
      </c>
      <c r="F5" s="206" t="s">
        <v>2186</v>
      </c>
    </row>
    <row r="6" spans="1:7">
      <c r="A6" s="207">
        <v>5</v>
      </c>
      <c r="B6" s="206" t="s">
        <v>1103</v>
      </c>
      <c r="C6" s="206" t="s">
        <v>639</v>
      </c>
      <c r="D6" s="206" t="s">
        <v>1473</v>
      </c>
      <c r="E6" s="206" t="s">
        <v>1553</v>
      </c>
      <c r="F6" s="206" t="s">
        <v>2189</v>
      </c>
    </row>
    <row r="7" spans="1:7">
      <c r="A7" s="207">
        <v>6</v>
      </c>
      <c r="B7" s="206" t="s">
        <v>1082</v>
      </c>
      <c r="C7" s="206" t="s">
        <v>964</v>
      </c>
      <c r="D7" s="206" t="s">
        <v>1416</v>
      </c>
      <c r="E7" s="206" t="s">
        <v>1603</v>
      </c>
      <c r="F7" s="206" t="s">
        <v>2190</v>
      </c>
    </row>
    <row r="8" spans="1:7">
      <c r="A8" s="207">
        <v>7</v>
      </c>
      <c r="B8" s="206" t="s">
        <v>743</v>
      </c>
      <c r="C8" s="206" t="s">
        <v>610</v>
      </c>
      <c r="D8" s="206" t="s">
        <v>1385</v>
      </c>
      <c r="E8" s="206" t="s">
        <v>1598</v>
      </c>
      <c r="F8" s="206" t="s">
        <v>2191</v>
      </c>
    </row>
    <row r="9" spans="1:7">
      <c r="A9" s="207">
        <v>8</v>
      </c>
      <c r="B9" s="206" t="s">
        <v>629</v>
      </c>
      <c r="C9" s="206" t="s">
        <v>735</v>
      </c>
      <c r="D9" s="206" t="s">
        <v>1349</v>
      </c>
      <c r="E9" s="206" t="s">
        <v>1661</v>
      </c>
      <c r="F9" s="206" t="s">
        <v>2192</v>
      </c>
    </row>
    <row r="10" spans="1:7">
      <c r="A10" s="207">
        <v>9</v>
      </c>
      <c r="B10" s="206" t="s">
        <v>1040</v>
      </c>
      <c r="C10" s="206" t="s">
        <v>972</v>
      </c>
      <c r="D10" s="206" t="s">
        <v>1574</v>
      </c>
      <c r="E10" s="206" t="s">
        <v>1536</v>
      </c>
      <c r="F10" s="206" t="s">
        <v>2193</v>
      </c>
    </row>
    <row r="11" spans="1:7">
      <c r="A11" s="207">
        <v>10</v>
      </c>
      <c r="B11" s="206" t="s">
        <v>626</v>
      </c>
      <c r="C11" s="206" t="s">
        <v>1050</v>
      </c>
      <c r="D11" s="206" t="s">
        <v>1444</v>
      </c>
      <c r="E11" s="206" t="s">
        <v>1764</v>
      </c>
      <c r="F11" s="206" t="s">
        <v>2196</v>
      </c>
    </row>
    <row r="12" spans="1:7">
      <c r="A12" s="207">
        <v>11</v>
      </c>
      <c r="B12" s="206" t="s">
        <v>1139</v>
      </c>
      <c r="C12" s="206" t="s">
        <v>695</v>
      </c>
      <c r="D12" s="206" t="s">
        <v>1527</v>
      </c>
      <c r="E12" s="206" t="s">
        <v>1507</v>
      </c>
      <c r="F12" s="206" t="s">
        <v>2197</v>
      </c>
    </row>
    <row r="13" spans="1:7">
      <c r="A13" s="207">
        <v>12</v>
      </c>
      <c r="B13" s="206" t="s">
        <v>1018</v>
      </c>
      <c r="C13" s="206" t="s">
        <v>732</v>
      </c>
      <c r="D13" s="206" t="s">
        <v>1560</v>
      </c>
      <c r="E13" s="206" t="s">
        <v>1460</v>
      </c>
      <c r="F13" s="206" t="s">
        <v>2198</v>
      </c>
      <c r="G13" s="206" t="s">
        <v>2487</v>
      </c>
    </row>
    <row r="14" spans="1:7">
      <c r="A14" s="207">
        <v>13</v>
      </c>
      <c r="B14" s="206" t="s">
        <v>1138</v>
      </c>
      <c r="C14" s="206" t="s">
        <v>691</v>
      </c>
      <c r="D14" s="206" t="s">
        <v>1809</v>
      </c>
      <c r="E14" s="206" t="s">
        <v>1455</v>
      </c>
      <c r="F14" s="206" t="s">
        <v>2199</v>
      </c>
    </row>
    <row r="15" spans="1:7">
      <c r="A15" s="207">
        <v>14</v>
      </c>
      <c r="B15" s="206" t="s">
        <v>859</v>
      </c>
      <c r="C15" s="206" t="s">
        <v>759</v>
      </c>
      <c r="D15" s="206" t="s">
        <v>1547</v>
      </c>
      <c r="E15" s="206" t="s">
        <v>1441</v>
      </c>
      <c r="F15" s="206" t="s">
        <v>2201</v>
      </c>
    </row>
    <row r="16" spans="1:7">
      <c r="A16" s="207">
        <v>15</v>
      </c>
      <c r="B16" s="206" t="s">
        <v>1042</v>
      </c>
      <c r="C16" s="206" t="s">
        <v>726</v>
      </c>
      <c r="D16" s="206" t="s">
        <v>1365</v>
      </c>
      <c r="E16" s="206" t="s">
        <v>1828</v>
      </c>
      <c r="F16" s="206" t="s">
        <v>2202</v>
      </c>
    </row>
    <row r="17" spans="1:7">
      <c r="A17" s="207">
        <v>16</v>
      </c>
      <c r="B17" s="206" t="s">
        <v>987</v>
      </c>
      <c r="C17" s="206" t="s">
        <v>622</v>
      </c>
      <c r="D17" s="206" t="s">
        <v>1406</v>
      </c>
      <c r="E17" s="206" t="s">
        <v>1645</v>
      </c>
      <c r="F17" s="206" t="s">
        <v>2205</v>
      </c>
    </row>
    <row r="18" spans="1:7">
      <c r="A18" s="207">
        <v>17</v>
      </c>
      <c r="B18" s="206" t="s">
        <v>761</v>
      </c>
      <c r="C18" s="206" t="s">
        <v>599</v>
      </c>
      <c r="D18" s="206" t="s">
        <v>1402</v>
      </c>
      <c r="E18" s="206" t="s">
        <v>1479</v>
      </c>
      <c r="F18" s="206" t="s">
        <v>2207</v>
      </c>
    </row>
    <row r="19" spans="1:7">
      <c r="A19" s="207">
        <v>18</v>
      </c>
      <c r="B19" s="206" t="s">
        <v>867</v>
      </c>
      <c r="C19" s="206" t="s">
        <v>1013</v>
      </c>
      <c r="D19" s="206" t="s">
        <v>1477</v>
      </c>
      <c r="E19" s="206" t="s">
        <v>1631</v>
      </c>
      <c r="F19" s="206" t="s">
        <v>2210</v>
      </c>
    </row>
    <row r="20" spans="1:7">
      <c r="A20" s="207">
        <v>19</v>
      </c>
      <c r="B20" s="206" t="s">
        <v>575</v>
      </c>
      <c r="C20" s="206" t="s">
        <v>1059</v>
      </c>
      <c r="D20" s="206" t="s">
        <v>1411</v>
      </c>
      <c r="E20" s="206" t="s">
        <v>1810</v>
      </c>
      <c r="F20" s="206" t="s">
        <v>2211</v>
      </c>
    </row>
    <row r="21" spans="1:7">
      <c r="A21" s="207">
        <v>20</v>
      </c>
      <c r="B21" s="206" t="s">
        <v>1031</v>
      </c>
      <c r="C21" s="206" t="s">
        <v>1091</v>
      </c>
      <c r="D21" s="206" t="s">
        <v>1545</v>
      </c>
      <c r="E21" s="206" t="s">
        <v>1526</v>
      </c>
      <c r="F21" s="206" t="s">
        <v>2212</v>
      </c>
    </row>
    <row r="22" spans="1:7">
      <c r="A22" s="207">
        <v>21</v>
      </c>
      <c r="B22" s="206" t="s">
        <v>2500</v>
      </c>
      <c r="C22" s="206" t="s">
        <v>612</v>
      </c>
      <c r="D22" s="206" t="s">
        <v>1329</v>
      </c>
      <c r="E22" s="206" t="s">
        <v>1351</v>
      </c>
      <c r="F22" s="206" t="s">
        <v>2213</v>
      </c>
      <c r="G22" s="206" t="s">
        <v>2488</v>
      </c>
    </row>
    <row r="23" spans="1:7">
      <c r="A23" s="207">
        <v>22</v>
      </c>
      <c r="B23" s="206" t="s">
        <v>1096</v>
      </c>
      <c r="C23" s="206" t="s">
        <v>778</v>
      </c>
      <c r="D23" s="206" t="s">
        <v>1498</v>
      </c>
      <c r="E23" s="206" t="s">
        <v>1475</v>
      </c>
      <c r="F23" s="206" t="s">
        <v>2214</v>
      </c>
    </row>
    <row r="24" spans="1:7">
      <c r="A24" s="207">
        <v>23</v>
      </c>
      <c r="B24" s="206" t="s">
        <v>1009</v>
      </c>
      <c r="C24" s="206" t="s">
        <v>951</v>
      </c>
      <c r="D24" s="206" t="s">
        <v>1594</v>
      </c>
      <c r="E24" s="206" t="s">
        <v>1558</v>
      </c>
      <c r="F24" s="206" t="s">
        <v>2215</v>
      </c>
    </row>
    <row r="25" spans="1:7">
      <c r="A25" s="207">
        <v>24</v>
      </c>
      <c r="B25" s="206" t="s">
        <v>1070</v>
      </c>
      <c r="C25" s="206" t="s">
        <v>997</v>
      </c>
      <c r="D25" s="206" t="s">
        <v>1629</v>
      </c>
      <c r="E25" s="206" t="s">
        <v>1237</v>
      </c>
      <c r="F25" s="206" t="s">
        <v>2216</v>
      </c>
    </row>
    <row r="26" spans="1:7">
      <c r="A26" s="207">
        <v>25</v>
      </c>
      <c r="B26" s="206" t="s">
        <v>1037</v>
      </c>
      <c r="C26" s="206" t="s">
        <v>862</v>
      </c>
      <c r="D26" s="206" t="s">
        <v>1186</v>
      </c>
      <c r="E26" s="206" t="s">
        <v>1644</v>
      </c>
      <c r="F26" s="206" t="s">
        <v>2217</v>
      </c>
    </row>
    <row r="27" spans="1:7">
      <c r="A27" s="207">
        <v>26</v>
      </c>
      <c r="B27" s="206" t="s">
        <v>952</v>
      </c>
      <c r="C27" s="206" t="s">
        <v>993</v>
      </c>
      <c r="D27" s="206" t="s">
        <v>1544</v>
      </c>
      <c r="E27" s="206" t="s">
        <v>1399</v>
      </c>
      <c r="F27" s="206" t="s">
        <v>2219</v>
      </c>
    </row>
    <row r="28" spans="1:7">
      <c r="A28" s="207">
        <v>27</v>
      </c>
      <c r="B28" s="206" t="s">
        <v>924</v>
      </c>
      <c r="C28" s="206" t="s">
        <v>1029</v>
      </c>
      <c r="D28" s="206" t="s">
        <v>1601</v>
      </c>
      <c r="E28" s="206" t="s">
        <v>1467</v>
      </c>
      <c r="F28" s="206" t="s">
        <v>2220</v>
      </c>
    </row>
    <row r="29" spans="1:7">
      <c r="A29" s="207">
        <v>28</v>
      </c>
      <c r="B29" s="206" t="s">
        <v>969</v>
      </c>
      <c r="C29" s="206" t="s">
        <v>705</v>
      </c>
      <c r="D29" s="206" t="s">
        <v>1548</v>
      </c>
      <c r="E29" s="206" t="s">
        <v>1348</v>
      </c>
      <c r="F29" s="206" t="s">
        <v>2221</v>
      </c>
    </row>
    <row r="30" spans="1:7">
      <c r="A30" s="207">
        <v>29</v>
      </c>
      <c r="B30" s="206" t="s">
        <v>792</v>
      </c>
      <c r="C30" s="206" t="s">
        <v>755</v>
      </c>
      <c r="D30" s="206" t="s">
        <v>1705</v>
      </c>
      <c r="E30" s="206" t="s">
        <v>1212</v>
      </c>
      <c r="F30" s="206" t="s">
        <v>2222</v>
      </c>
    </row>
    <row r="31" spans="1:7">
      <c r="A31" s="207">
        <v>30</v>
      </c>
      <c r="B31" s="206" t="s">
        <v>845</v>
      </c>
      <c r="C31" s="206" t="s">
        <v>634</v>
      </c>
      <c r="D31" s="206" t="s">
        <v>1550</v>
      </c>
      <c r="E31" s="206" t="s">
        <v>1532</v>
      </c>
      <c r="F31" s="206" t="s">
        <v>2223</v>
      </c>
    </row>
    <row r="32" spans="1:7">
      <c r="A32" s="207">
        <v>31</v>
      </c>
      <c r="B32" s="206" t="s">
        <v>818</v>
      </c>
      <c r="C32" s="206" t="s">
        <v>1000</v>
      </c>
      <c r="D32" s="206" t="s">
        <v>1529</v>
      </c>
      <c r="E32" s="206" t="s">
        <v>1646</v>
      </c>
      <c r="F32" s="206" t="s">
        <v>2224</v>
      </c>
    </row>
    <row r="33" spans="1:7">
      <c r="A33" s="207">
        <v>32</v>
      </c>
      <c r="B33" s="206" t="s">
        <v>985</v>
      </c>
      <c r="C33" s="206" t="s">
        <v>745</v>
      </c>
      <c r="D33" s="206" t="s">
        <v>1849</v>
      </c>
      <c r="E33" s="206" t="s">
        <v>1523</v>
      </c>
      <c r="F33" s="206" t="s">
        <v>2225</v>
      </c>
    </row>
    <row r="34" spans="1:7">
      <c r="A34" s="207">
        <v>33</v>
      </c>
      <c r="B34" s="206" t="s">
        <v>689</v>
      </c>
      <c r="C34" s="206" t="s">
        <v>1032</v>
      </c>
      <c r="D34" s="206" t="s">
        <v>1494</v>
      </c>
      <c r="E34" s="206" t="s">
        <v>1684</v>
      </c>
      <c r="F34" s="206" t="s">
        <v>2226</v>
      </c>
    </row>
    <row r="35" spans="1:7">
      <c r="A35" s="207">
        <v>34</v>
      </c>
      <c r="B35" s="206" t="s">
        <v>1117</v>
      </c>
      <c r="C35" s="206" t="s">
        <v>988</v>
      </c>
      <c r="D35" s="206" t="s">
        <v>1401</v>
      </c>
      <c r="E35" s="206" t="s">
        <v>1534</v>
      </c>
      <c r="F35" s="206" t="s">
        <v>2229</v>
      </c>
    </row>
    <row r="36" spans="1:7">
      <c r="A36" s="207">
        <v>35</v>
      </c>
      <c r="B36" s="206" t="s">
        <v>1072</v>
      </c>
      <c r="C36" s="206" t="s">
        <v>1077</v>
      </c>
      <c r="D36" s="206" t="s">
        <v>1318</v>
      </c>
      <c r="E36" s="206" t="s">
        <v>1380</v>
      </c>
      <c r="F36" s="206" t="s">
        <v>2232</v>
      </c>
    </row>
    <row r="37" spans="1:7">
      <c r="A37" s="207">
        <v>36</v>
      </c>
      <c r="B37" s="206" t="s">
        <v>1044</v>
      </c>
      <c r="C37" s="206" t="s">
        <v>1015</v>
      </c>
      <c r="D37" s="206" t="s">
        <v>1500</v>
      </c>
      <c r="E37" s="206" t="s">
        <v>1543</v>
      </c>
      <c r="F37" s="206" t="s">
        <v>2233</v>
      </c>
    </row>
    <row r="38" spans="1:7">
      <c r="A38" s="207">
        <v>37</v>
      </c>
      <c r="B38" s="206" t="s">
        <v>1052</v>
      </c>
      <c r="C38" s="206" t="s">
        <v>1078</v>
      </c>
      <c r="D38" s="206" t="s">
        <v>1522</v>
      </c>
      <c r="E38" s="206" t="s">
        <v>1691</v>
      </c>
      <c r="F38" s="206" t="s">
        <v>2235</v>
      </c>
    </row>
    <row r="39" spans="1:7">
      <c r="A39" s="207">
        <v>38</v>
      </c>
      <c r="B39" s="206" t="s">
        <v>994</v>
      </c>
      <c r="C39" s="206" t="s">
        <v>1054</v>
      </c>
      <c r="D39" s="206" t="s">
        <v>1347</v>
      </c>
      <c r="E39" s="206" t="s">
        <v>1551</v>
      </c>
      <c r="F39" s="206" t="s">
        <v>2237</v>
      </c>
    </row>
    <row r="40" spans="1:7">
      <c r="A40" s="207">
        <v>39</v>
      </c>
      <c r="B40" s="206" t="s">
        <v>1076</v>
      </c>
      <c r="C40" s="206" t="s">
        <v>704</v>
      </c>
      <c r="D40" s="206" t="s">
        <v>1484</v>
      </c>
      <c r="E40" s="206" t="s">
        <v>1836</v>
      </c>
      <c r="F40" s="206" t="s">
        <v>2239</v>
      </c>
    </row>
    <row r="41" spans="1:7">
      <c r="A41" s="207">
        <v>40</v>
      </c>
      <c r="B41" s="206" t="s">
        <v>721</v>
      </c>
      <c r="C41" s="206" t="s">
        <v>1027</v>
      </c>
      <c r="D41" s="206" t="s">
        <v>1431</v>
      </c>
      <c r="E41" s="206" t="s">
        <v>1468</v>
      </c>
      <c r="F41" s="206" t="s">
        <v>2241</v>
      </c>
    </row>
    <row r="42" spans="1:7">
      <c r="A42" s="207">
        <v>41</v>
      </c>
      <c r="B42" s="206" t="s">
        <v>1064</v>
      </c>
      <c r="C42" s="206" t="s">
        <v>620</v>
      </c>
      <c r="D42" s="206" t="s">
        <v>1424</v>
      </c>
      <c r="E42" s="206" t="s">
        <v>1597</v>
      </c>
      <c r="F42" s="206" t="s">
        <v>2243</v>
      </c>
    </row>
    <row r="43" spans="1:7">
      <c r="A43" s="207">
        <v>42</v>
      </c>
      <c r="B43" s="206" t="s">
        <v>1060</v>
      </c>
      <c r="C43" s="206" t="s">
        <v>770</v>
      </c>
      <c r="D43" s="206" t="s">
        <v>1613</v>
      </c>
      <c r="E43" s="206" t="s">
        <v>1286</v>
      </c>
      <c r="F43" s="206" t="s">
        <v>2245</v>
      </c>
    </row>
    <row r="44" spans="1:7">
      <c r="A44" s="207">
        <v>43</v>
      </c>
      <c r="B44" s="206" t="s">
        <v>1024</v>
      </c>
      <c r="C44" s="206" t="s">
        <v>765</v>
      </c>
      <c r="D44" s="206" t="s">
        <v>1407</v>
      </c>
      <c r="E44" s="206" t="s">
        <v>1360</v>
      </c>
      <c r="F44" s="206" t="s">
        <v>2247</v>
      </c>
    </row>
    <row r="45" spans="1:7">
      <c r="A45" s="207">
        <v>44</v>
      </c>
      <c r="B45" s="206" t="s">
        <v>1135</v>
      </c>
      <c r="C45" s="206" t="s">
        <v>975</v>
      </c>
      <c r="D45" s="206" t="s">
        <v>1767</v>
      </c>
      <c r="E45" s="206" t="s">
        <v>1276</v>
      </c>
      <c r="F45" s="206" t="s">
        <v>2248</v>
      </c>
    </row>
    <row r="46" spans="1:7">
      <c r="A46" s="207">
        <v>45</v>
      </c>
      <c r="B46" s="206" t="s">
        <v>1067</v>
      </c>
      <c r="C46" s="206" t="s">
        <v>672</v>
      </c>
      <c r="D46" s="206" t="s">
        <v>1448</v>
      </c>
      <c r="E46" s="206" t="s">
        <v>1531</v>
      </c>
      <c r="F46" s="206" t="s">
        <v>2249</v>
      </c>
    </row>
    <row r="47" spans="1:7">
      <c r="A47" s="207">
        <v>46</v>
      </c>
      <c r="B47" s="206" t="s">
        <v>1039</v>
      </c>
      <c r="C47" s="206" t="s">
        <v>1055</v>
      </c>
      <c r="D47" s="206" t="s">
        <v>1623</v>
      </c>
      <c r="E47" s="206" t="s">
        <v>1415</v>
      </c>
      <c r="F47" s="206" t="s">
        <v>2251</v>
      </c>
      <c r="G47" s="206" t="s">
        <v>2487</v>
      </c>
    </row>
    <row r="48" spans="1:7">
      <c r="A48" s="207">
        <v>47</v>
      </c>
      <c r="B48" s="206" t="s">
        <v>1065</v>
      </c>
      <c r="C48" s="206" t="s">
        <v>995</v>
      </c>
      <c r="D48" s="206" t="s">
        <v>1538</v>
      </c>
      <c r="E48" s="206" t="s">
        <v>1511</v>
      </c>
      <c r="F48" s="206" t="s">
        <v>2252</v>
      </c>
    </row>
    <row r="49" spans="1:7">
      <c r="A49" s="207">
        <v>48</v>
      </c>
      <c r="B49" s="206" t="s">
        <v>1034</v>
      </c>
      <c r="C49" s="206" t="s">
        <v>1069</v>
      </c>
      <c r="D49" s="206" t="s">
        <v>1751</v>
      </c>
      <c r="E49" s="206" t="s">
        <v>1371</v>
      </c>
      <c r="F49" s="206" t="s">
        <v>2254</v>
      </c>
    </row>
    <row r="50" spans="1:7">
      <c r="A50" s="207">
        <v>49</v>
      </c>
      <c r="B50" s="206" t="s">
        <v>986</v>
      </c>
      <c r="C50" s="206" t="s">
        <v>1113</v>
      </c>
      <c r="D50" s="206" t="s">
        <v>1311</v>
      </c>
      <c r="E50" s="206" t="s">
        <v>1704</v>
      </c>
      <c r="F50" s="206" t="s">
        <v>2255</v>
      </c>
    </row>
    <row r="51" spans="1:7">
      <c r="A51" s="207">
        <v>50</v>
      </c>
      <c r="B51" s="206" t="s">
        <v>1043</v>
      </c>
      <c r="C51" s="206" t="s">
        <v>1136</v>
      </c>
      <c r="D51" s="206" t="s">
        <v>1491</v>
      </c>
      <c r="E51" s="206" t="s">
        <v>1632</v>
      </c>
      <c r="F51" s="206" t="s">
        <v>2257</v>
      </c>
    </row>
    <row r="52" spans="1:7">
      <c r="A52" s="207">
        <v>51</v>
      </c>
      <c r="B52" s="206" t="s">
        <v>1112</v>
      </c>
      <c r="C52" s="206" t="s">
        <v>1056</v>
      </c>
      <c r="D52" s="206" t="s">
        <v>1194</v>
      </c>
      <c r="E52" s="206" t="s">
        <v>1502</v>
      </c>
      <c r="F52" s="206" t="s">
        <v>2258</v>
      </c>
    </row>
    <row r="53" spans="1:7">
      <c r="A53" s="207">
        <v>52</v>
      </c>
      <c r="B53" s="206" t="s">
        <v>829</v>
      </c>
      <c r="C53" s="206" t="s">
        <v>628</v>
      </c>
      <c r="D53" s="206" t="s">
        <v>1451</v>
      </c>
      <c r="E53" s="206" t="s">
        <v>1412</v>
      </c>
      <c r="F53" s="206" t="s">
        <v>2259</v>
      </c>
    </row>
    <row r="54" spans="1:7">
      <c r="A54" s="207">
        <v>53</v>
      </c>
      <c r="B54" s="206" t="s">
        <v>1028</v>
      </c>
      <c r="C54" s="206" t="s">
        <v>742</v>
      </c>
      <c r="D54" s="206" t="s">
        <v>1367</v>
      </c>
      <c r="E54" s="206" t="s">
        <v>1624</v>
      </c>
      <c r="F54" s="206" t="s">
        <v>2260</v>
      </c>
      <c r="G54" s="206" t="s">
        <v>2487</v>
      </c>
    </row>
    <row r="55" spans="1:7">
      <c r="A55" s="207">
        <v>54</v>
      </c>
      <c r="B55" s="206" t="s">
        <v>700</v>
      </c>
      <c r="C55" s="206" t="s">
        <v>741</v>
      </c>
      <c r="D55" s="206" t="s">
        <v>1762</v>
      </c>
      <c r="E55" s="206" t="s">
        <v>1461</v>
      </c>
      <c r="F55" s="206" t="s">
        <v>2261</v>
      </c>
      <c r="G55" s="206" t="s">
        <v>2487</v>
      </c>
    </row>
    <row r="56" spans="1:7">
      <c r="A56" s="207">
        <v>55</v>
      </c>
      <c r="B56" s="116" t="s">
        <v>2496</v>
      </c>
      <c r="C56" s="116" t="s">
        <v>1122</v>
      </c>
      <c r="D56" s="206" t="s">
        <v>1434</v>
      </c>
      <c r="E56" s="206" t="s">
        <v>1428</v>
      </c>
      <c r="F56" s="206" t="s">
        <v>2262</v>
      </c>
      <c r="G56" s="206" t="s">
        <v>2501</v>
      </c>
    </row>
    <row r="57" spans="1:7">
      <c r="A57" s="207">
        <v>56</v>
      </c>
      <c r="B57" s="206" t="s">
        <v>1083</v>
      </c>
      <c r="C57" s="206" t="s">
        <v>1081</v>
      </c>
      <c r="D57" s="206" t="s">
        <v>1493</v>
      </c>
      <c r="E57" s="206" t="s">
        <v>1512</v>
      </c>
      <c r="F57" s="206" t="s">
        <v>2263</v>
      </c>
    </row>
    <row r="58" spans="1:7">
      <c r="A58" s="207">
        <v>57</v>
      </c>
      <c r="B58" s="206" t="s">
        <v>706</v>
      </c>
      <c r="C58" s="206" t="s">
        <v>980</v>
      </c>
      <c r="D58" s="206" t="s">
        <v>1432</v>
      </c>
      <c r="E58" s="206" t="s">
        <v>1510</v>
      </c>
      <c r="F58" s="206" t="s">
        <v>2264</v>
      </c>
    </row>
    <row r="59" spans="1:7">
      <c r="A59" s="207">
        <v>58</v>
      </c>
      <c r="B59" s="206" t="s">
        <v>1110</v>
      </c>
      <c r="C59" s="206" t="s">
        <v>1093</v>
      </c>
      <c r="D59" s="206" t="s">
        <v>1457</v>
      </c>
      <c r="E59" s="206" t="s">
        <v>1537</v>
      </c>
      <c r="F59" s="206" t="s">
        <v>2267</v>
      </c>
    </row>
    <row r="60" spans="1:7">
      <c r="A60" s="207">
        <v>59</v>
      </c>
      <c r="B60" s="206" t="s">
        <v>1021</v>
      </c>
      <c r="C60" s="206" t="s">
        <v>1118</v>
      </c>
      <c r="D60" s="206" t="s">
        <v>1450</v>
      </c>
      <c r="E60" s="206" t="s">
        <v>1561</v>
      </c>
      <c r="F60" s="206" t="s">
        <v>2268</v>
      </c>
    </row>
    <row r="61" spans="1:7">
      <c r="A61" s="207">
        <v>60</v>
      </c>
      <c r="B61" s="206" t="s">
        <v>751</v>
      </c>
      <c r="C61" s="206" t="s">
        <v>1063</v>
      </c>
      <c r="D61" s="206" t="s">
        <v>1515</v>
      </c>
      <c r="E61" s="206" t="s">
        <v>1417</v>
      </c>
      <c r="F61" s="206" t="s">
        <v>2269</v>
      </c>
    </row>
    <row r="62" spans="1:7">
      <c r="A62" s="207">
        <v>61</v>
      </c>
      <c r="B62" s="206" t="s">
        <v>998</v>
      </c>
      <c r="C62" s="206" t="s">
        <v>1099</v>
      </c>
      <c r="D62" s="206" t="s">
        <v>1659</v>
      </c>
      <c r="E62" s="206" t="s">
        <v>1509</v>
      </c>
      <c r="F62" s="206" t="s">
        <v>2271</v>
      </c>
    </row>
    <row r="63" spans="1:7">
      <c r="A63" s="207">
        <v>62</v>
      </c>
      <c r="B63" s="206" t="s">
        <v>693</v>
      </c>
      <c r="C63" s="206" t="s">
        <v>1022</v>
      </c>
      <c r="D63" s="206" t="s">
        <v>1605</v>
      </c>
      <c r="E63" s="206" t="s">
        <v>1485</v>
      </c>
      <c r="F63" s="206" t="s">
        <v>2272</v>
      </c>
    </row>
    <row r="64" spans="1:7">
      <c r="A64" s="207">
        <v>63</v>
      </c>
      <c r="B64" s="206" t="s">
        <v>718</v>
      </c>
      <c r="C64" s="206" t="s">
        <v>956</v>
      </c>
      <c r="D64" s="206" t="s">
        <v>1610</v>
      </c>
      <c r="E64" s="206" t="s">
        <v>1663</v>
      </c>
      <c r="F64" s="206" t="s">
        <v>2274</v>
      </c>
    </row>
    <row r="65" spans="1:7">
      <c r="A65" s="207">
        <v>64</v>
      </c>
      <c r="B65" s="206" t="s">
        <v>591</v>
      </c>
      <c r="C65" s="206" t="s">
        <v>982</v>
      </c>
      <c r="D65" s="206" t="s">
        <v>1377</v>
      </c>
      <c r="E65" s="206" t="s">
        <v>1496</v>
      </c>
      <c r="F65" s="206" t="s">
        <v>2275</v>
      </c>
    </row>
    <row r="66" spans="1:7">
      <c r="A66" s="207">
        <v>65</v>
      </c>
      <c r="B66" s="206" t="s">
        <v>808</v>
      </c>
      <c r="C66" s="206" t="s">
        <v>616</v>
      </c>
      <c r="D66" s="206" t="s">
        <v>1350</v>
      </c>
      <c r="E66" s="206" t="s">
        <v>1436</v>
      </c>
      <c r="F66" s="206" t="s">
        <v>2277</v>
      </c>
    </row>
    <row r="67" spans="1:7">
      <c r="A67" s="207">
        <v>66</v>
      </c>
      <c r="B67" s="206" t="s">
        <v>889</v>
      </c>
      <c r="C67" s="206" t="s">
        <v>991</v>
      </c>
      <c r="D67" s="206" t="s">
        <v>1290</v>
      </c>
      <c r="E67" s="206" t="s">
        <v>1768</v>
      </c>
      <c r="F67" s="206" t="s">
        <v>2279</v>
      </c>
    </row>
    <row r="68" spans="1:7">
      <c r="A68" s="207">
        <v>67</v>
      </c>
      <c r="B68" s="206" t="s">
        <v>1097</v>
      </c>
      <c r="C68" s="206" t="s">
        <v>976</v>
      </c>
      <c r="D68" s="206" t="s">
        <v>1390</v>
      </c>
      <c r="E68" s="206" t="s">
        <v>1600</v>
      </c>
      <c r="F68" s="206" t="s">
        <v>2280</v>
      </c>
    </row>
    <row r="69" spans="1:7">
      <c r="A69" s="207">
        <v>68</v>
      </c>
      <c r="B69" s="206" t="s">
        <v>1132</v>
      </c>
      <c r="C69" s="206" t="s">
        <v>1012</v>
      </c>
      <c r="D69" s="206" t="s">
        <v>1573</v>
      </c>
      <c r="E69" s="206" t="s">
        <v>1781</v>
      </c>
      <c r="F69" s="206" t="s">
        <v>2281</v>
      </c>
    </row>
    <row r="70" spans="1:7">
      <c r="A70" s="207">
        <v>69</v>
      </c>
      <c r="B70" s="206" t="s">
        <v>890</v>
      </c>
      <c r="C70" s="206" t="s">
        <v>727</v>
      </c>
      <c r="D70" s="206" t="s">
        <v>1664</v>
      </c>
      <c r="E70" s="206" t="s">
        <v>1602</v>
      </c>
      <c r="F70" s="206" t="s">
        <v>2282</v>
      </c>
      <c r="G70" s="206" t="s">
        <v>2489</v>
      </c>
    </row>
    <row r="71" spans="1:7">
      <c r="A71" s="207">
        <v>70</v>
      </c>
      <c r="B71" s="206" t="s">
        <v>875</v>
      </c>
      <c r="C71" s="206" t="s">
        <v>990</v>
      </c>
      <c r="D71" s="206" t="s">
        <v>1636</v>
      </c>
      <c r="E71" s="206" t="s">
        <v>1692</v>
      </c>
      <c r="F71" s="206" t="s">
        <v>2283</v>
      </c>
    </row>
    <row r="72" spans="1:7">
      <c r="A72" s="207">
        <v>71</v>
      </c>
      <c r="B72" s="206" t="s">
        <v>613</v>
      </c>
      <c r="C72" s="206" t="s">
        <v>1046</v>
      </c>
      <c r="D72" s="206" t="s">
        <v>1591</v>
      </c>
      <c r="E72" s="206" t="s">
        <v>1539</v>
      </c>
      <c r="F72" s="206" t="s">
        <v>2284</v>
      </c>
    </row>
    <row r="73" spans="1:7">
      <c r="A73" s="207">
        <v>72</v>
      </c>
      <c r="B73" s="206" t="s">
        <v>1127</v>
      </c>
      <c r="C73" s="206" t="s">
        <v>595</v>
      </c>
      <c r="D73" s="206" t="s">
        <v>1423</v>
      </c>
      <c r="E73" s="206" t="s">
        <v>1667</v>
      </c>
      <c r="F73" s="206" t="s">
        <v>2285</v>
      </c>
    </row>
    <row r="74" spans="1:7">
      <c r="A74" s="207">
        <v>73</v>
      </c>
      <c r="B74" s="206" t="s">
        <v>748</v>
      </c>
      <c r="C74" s="206" t="s">
        <v>703</v>
      </c>
      <c r="D74" s="206" t="s">
        <v>1552</v>
      </c>
      <c r="E74" s="206" t="s">
        <v>1501</v>
      </c>
      <c r="F74" s="206" t="s">
        <v>2286</v>
      </c>
    </row>
    <row r="75" spans="1:7">
      <c r="A75" s="207">
        <v>74</v>
      </c>
      <c r="B75" s="206" t="s">
        <v>1003</v>
      </c>
      <c r="C75" s="206" t="s">
        <v>1019</v>
      </c>
      <c r="D75" s="206" t="s">
        <v>1471</v>
      </c>
      <c r="E75" s="206" t="s">
        <v>1445</v>
      </c>
      <c r="F75" s="206" t="s">
        <v>2288</v>
      </c>
    </row>
    <row r="76" spans="1:7">
      <c r="A76" s="207">
        <v>75</v>
      </c>
      <c r="B76" s="206" t="s">
        <v>830</v>
      </c>
      <c r="C76" s="206" t="s">
        <v>737</v>
      </c>
      <c r="D76" s="206" t="s">
        <v>1677</v>
      </c>
      <c r="E76" s="206" t="s">
        <v>1642</v>
      </c>
      <c r="F76" s="206" t="s">
        <v>2289</v>
      </c>
    </row>
    <row r="77" spans="1:7">
      <c r="A77" s="207">
        <v>76</v>
      </c>
      <c r="B77" s="206" t="s">
        <v>958</v>
      </c>
      <c r="C77" s="206" t="s">
        <v>640</v>
      </c>
      <c r="D77" s="206" t="s">
        <v>1447</v>
      </c>
      <c r="E77" s="206" t="s">
        <v>1634</v>
      </c>
      <c r="F77" s="206" t="s">
        <v>2290</v>
      </c>
    </row>
    <row r="78" spans="1:7">
      <c r="A78" s="207">
        <v>77</v>
      </c>
      <c r="B78" s="206" t="s">
        <v>913</v>
      </c>
      <c r="C78" s="206" t="s">
        <v>1004</v>
      </c>
      <c r="D78" s="206" t="s">
        <v>1541</v>
      </c>
      <c r="E78" s="206" t="s">
        <v>1456</v>
      </c>
      <c r="F78" s="206" t="s">
        <v>2291</v>
      </c>
    </row>
    <row r="79" spans="1:7">
      <c r="A79" s="207">
        <v>78</v>
      </c>
      <c r="B79" s="206" t="s">
        <v>1041</v>
      </c>
      <c r="C79" s="206" t="s">
        <v>863</v>
      </c>
      <c r="D79" s="206" t="s">
        <v>1604</v>
      </c>
      <c r="E79" s="206" t="s">
        <v>1590</v>
      </c>
      <c r="F79" s="206" t="s">
        <v>2292</v>
      </c>
    </row>
    <row r="80" spans="1:7">
      <c r="A80" s="207">
        <v>79</v>
      </c>
      <c r="B80" s="206" t="s">
        <v>1085</v>
      </c>
      <c r="C80" s="206" t="s">
        <v>906</v>
      </c>
      <c r="D80" s="206" t="s">
        <v>1801</v>
      </c>
      <c r="E80" s="206" t="s">
        <v>1833</v>
      </c>
      <c r="F80" s="206" t="s">
        <v>2293</v>
      </c>
    </row>
    <row r="81" spans="1:7">
      <c r="A81" s="207">
        <v>80</v>
      </c>
      <c r="B81" s="206" t="s">
        <v>1073</v>
      </c>
      <c r="C81" s="206" t="s">
        <v>960</v>
      </c>
      <c r="D81" s="206" t="s">
        <v>1576</v>
      </c>
      <c r="E81" s="206" t="s">
        <v>1443</v>
      </c>
      <c r="F81" s="206" t="s">
        <v>2294</v>
      </c>
    </row>
    <row r="82" spans="1:7">
      <c r="A82" s="207">
        <v>81</v>
      </c>
      <c r="B82" s="206" t="s">
        <v>848</v>
      </c>
      <c r="C82" s="206" t="s">
        <v>954</v>
      </c>
      <c r="D82" s="206" t="s">
        <v>1575</v>
      </c>
      <c r="E82" s="206" t="s">
        <v>1508</v>
      </c>
      <c r="F82" s="206" t="s">
        <v>2295</v>
      </c>
    </row>
    <row r="83" spans="1:7">
      <c r="A83" s="207">
        <v>82</v>
      </c>
      <c r="B83" s="206" t="s">
        <v>773</v>
      </c>
      <c r="C83" s="206" t="s">
        <v>1058</v>
      </c>
      <c r="D83" s="206" t="s">
        <v>1210</v>
      </c>
      <c r="E83" s="206" t="s">
        <v>1514</v>
      </c>
      <c r="F83" s="206" t="s">
        <v>2298</v>
      </c>
    </row>
    <row r="84" spans="1:7">
      <c r="A84" s="207">
        <v>83</v>
      </c>
      <c r="B84" s="206" t="s">
        <v>1119</v>
      </c>
      <c r="C84" s="206" t="s">
        <v>1007</v>
      </c>
      <c r="D84" s="206" t="s">
        <v>1752</v>
      </c>
      <c r="E84" s="206" t="s">
        <v>1556</v>
      </c>
      <c r="F84" s="206" t="s">
        <v>2299</v>
      </c>
    </row>
    <row r="85" spans="1:7">
      <c r="A85" s="207">
        <v>84</v>
      </c>
      <c r="B85" s="206" t="s">
        <v>724</v>
      </c>
      <c r="C85" s="206" t="s">
        <v>1092</v>
      </c>
      <c r="D85" s="206" t="s">
        <v>1530</v>
      </c>
      <c r="E85" s="206" t="s">
        <v>1759</v>
      </c>
      <c r="F85" s="206" t="s">
        <v>2300</v>
      </c>
    </row>
    <row r="86" spans="1:7">
      <c r="A86" s="207">
        <v>85</v>
      </c>
      <c r="B86" s="206" t="s">
        <v>750</v>
      </c>
      <c r="C86" s="206" t="s">
        <v>826</v>
      </c>
      <c r="D86" s="206" t="s">
        <v>1609</v>
      </c>
      <c r="E86" s="206" t="s">
        <v>1742</v>
      </c>
      <c r="F86" s="206" t="s">
        <v>2301</v>
      </c>
    </row>
    <row r="87" spans="1:7">
      <c r="A87" s="207">
        <v>86</v>
      </c>
      <c r="B87" s="206" t="s">
        <v>1079</v>
      </c>
      <c r="C87" s="206" t="s">
        <v>1140</v>
      </c>
      <c r="D87" s="206" t="s">
        <v>1489</v>
      </c>
      <c r="E87" s="206" t="s">
        <v>1327</v>
      </c>
      <c r="F87" s="206" t="s">
        <v>2302</v>
      </c>
    </row>
    <row r="88" spans="1:7">
      <c r="A88" s="207">
        <v>87</v>
      </c>
      <c r="B88" s="206" t="s">
        <v>812</v>
      </c>
      <c r="C88" s="206" t="s">
        <v>733</v>
      </c>
      <c r="D88" s="206" t="s">
        <v>1418</v>
      </c>
      <c r="E88" s="206" t="s">
        <v>1422</v>
      </c>
      <c r="F88" s="206" t="s">
        <v>2303</v>
      </c>
    </row>
    <row r="89" spans="1:7">
      <c r="A89" s="207">
        <v>88</v>
      </c>
      <c r="B89" s="206" t="s">
        <v>853</v>
      </c>
      <c r="C89" s="206" t="s">
        <v>756</v>
      </c>
      <c r="D89" s="206" t="s">
        <v>1439</v>
      </c>
      <c r="E89" s="206" t="s">
        <v>1481</v>
      </c>
      <c r="F89" s="206" t="s">
        <v>2304</v>
      </c>
      <c r="G89" s="206" t="s">
        <v>2487</v>
      </c>
    </row>
    <row r="90" spans="1:7">
      <c r="A90" s="207">
        <v>89</v>
      </c>
      <c r="B90" s="206" t="s">
        <v>970</v>
      </c>
      <c r="C90" s="206" t="s">
        <v>945</v>
      </c>
      <c r="D90" s="206" t="s">
        <v>1581</v>
      </c>
      <c r="E90" s="206" t="s">
        <v>1711</v>
      </c>
      <c r="F90" s="206" t="s">
        <v>2305</v>
      </c>
      <c r="G90" s="206" t="s">
        <v>2490</v>
      </c>
    </row>
    <row r="91" spans="1:7">
      <c r="A91" s="207">
        <v>90</v>
      </c>
      <c r="B91" s="206" t="s">
        <v>624</v>
      </c>
      <c r="C91" s="206" t="s">
        <v>1047</v>
      </c>
      <c r="D91" s="206" t="s">
        <v>1695</v>
      </c>
      <c r="E91" s="206" t="s">
        <v>1458</v>
      </c>
      <c r="F91" s="206" t="s">
        <v>2307</v>
      </c>
    </row>
    <row r="92" spans="1:7">
      <c r="A92" s="207">
        <v>91</v>
      </c>
      <c r="B92" s="206" t="s">
        <v>1068</v>
      </c>
      <c r="C92" s="206" t="s">
        <v>798</v>
      </c>
      <c r="D92" s="206" t="s">
        <v>1503</v>
      </c>
      <c r="E92" s="206" t="s">
        <v>1578</v>
      </c>
      <c r="F92" s="206" t="s">
        <v>2308</v>
      </c>
    </row>
    <row r="93" spans="1:7">
      <c r="A93" s="207">
        <v>92</v>
      </c>
      <c r="B93" s="206" t="s">
        <v>1137</v>
      </c>
      <c r="C93" s="206" t="s">
        <v>696</v>
      </c>
      <c r="D93" s="206" t="s">
        <v>1287</v>
      </c>
      <c r="E93" s="206" t="s">
        <v>1521</v>
      </c>
      <c r="F93" s="206" t="s">
        <v>2309</v>
      </c>
    </row>
    <row r="94" spans="1:7">
      <c r="A94" s="207">
        <v>93</v>
      </c>
      <c r="B94" s="206" t="s">
        <v>1005</v>
      </c>
      <c r="C94" s="206" t="s">
        <v>1129</v>
      </c>
      <c r="D94" s="206" t="s">
        <v>1626</v>
      </c>
      <c r="E94" s="206" t="s">
        <v>1414</v>
      </c>
      <c r="F94" s="206" t="s">
        <v>2310</v>
      </c>
    </row>
    <row r="95" spans="1:7">
      <c r="A95" s="207">
        <v>94</v>
      </c>
      <c r="B95" s="206" t="s">
        <v>783</v>
      </c>
      <c r="C95" s="206" t="s">
        <v>897</v>
      </c>
      <c r="D95" s="206" t="s">
        <v>1462</v>
      </c>
      <c r="E95" s="206" t="s">
        <v>1516</v>
      </c>
      <c r="F95" s="206" t="s">
        <v>2311</v>
      </c>
      <c r="G95" s="206" t="s">
        <v>2487</v>
      </c>
    </row>
    <row r="96" spans="1:7">
      <c r="A96" s="207">
        <v>95</v>
      </c>
      <c r="B96" s="206" t="s">
        <v>594</v>
      </c>
      <c r="C96" s="206" t="s">
        <v>781</v>
      </c>
      <c r="D96" s="206" t="s">
        <v>1564</v>
      </c>
      <c r="E96" s="206" t="s">
        <v>1409</v>
      </c>
      <c r="F96" s="206" t="s">
        <v>2312</v>
      </c>
    </row>
    <row r="97" spans="1:7">
      <c r="A97" s="207">
        <v>96</v>
      </c>
      <c r="B97" s="206" t="s">
        <v>553</v>
      </c>
      <c r="C97" s="206" t="s">
        <v>823</v>
      </c>
      <c r="D97" s="206" t="s">
        <v>1505</v>
      </c>
      <c r="E97" s="206" t="s">
        <v>1571</v>
      </c>
      <c r="F97" s="206" t="s">
        <v>2313</v>
      </c>
    </row>
    <row r="98" spans="1:7">
      <c r="A98" s="207">
        <v>97</v>
      </c>
      <c r="B98" s="206" t="s">
        <v>565</v>
      </c>
      <c r="C98" s="206" t="s">
        <v>623</v>
      </c>
      <c r="D98" s="206" t="s">
        <v>1203</v>
      </c>
      <c r="E98" s="206" t="s">
        <v>1309</v>
      </c>
      <c r="F98" s="206" t="s">
        <v>2315</v>
      </c>
    </row>
    <row r="99" spans="1:7">
      <c r="A99" s="207">
        <v>98</v>
      </c>
      <c r="B99" s="206" t="s">
        <v>580</v>
      </c>
      <c r="C99" s="206" t="s">
        <v>652</v>
      </c>
      <c r="D99" s="206" t="s">
        <v>1320</v>
      </c>
      <c r="E99" s="206" t="s">
        <v>1440</v>
      </c>
      <c r="F99" s="206" t="s">
        <v>2316</v>
      </c>
    </row>
    <row r="100" spans="1:7">
      <c r="A100" s="207">
        <v>99</v>
      </c>
      <c r="B100" s="206" t="s">
        <v>645</v>
      </c>
      <c r="C100" s="206" t="s">
        <v>592</v>
      </c>
      <c r="D100" s="206" t="s">
        <v>1359</v>
      </c>
      <c r="E100" s="206" t="s">
        <v>1285</v>
      </c>
      <c r="F100" s="206" t="s">
        <v>2317</v>
      </c>
    </row>
    <row r="101" spans="1:7">
      <c r="A101" s="207">
        <v>100</v>
      </c>
      <c r="B101" s="206" t="s">
        <v>644</v>
      </c>
      <c r="C101" s="206" t="s">
        <v>641</v>
      </c>
      <c r="D101" s="206" t="s">
        <v>1222</v>
      </c>
      <c r="E101" s="206" t="s">
        <v>1322</v>
      </c>
      <c r="F101" s="206" t="s">
        <v>2318</v>
      </c>
    </row>
    <row r="102" spans="1:7">
      <c r="A102" s="207">
        <v>101</v>
      </c>
      <c r="B102" s="206" t="s">
        <v>1131</v>
      </c>
      <c r="C102" s="206" t="s">
        <v>659</v>
      </c>
      <c r="D102" s="206" t="s">
        <v>1175</v>
      </c>
      <c r="E102" s="206" t="s">
        <v>1242</v>
      </c>
      <c r="F102" s="206" t="s">
        <v>2320</v>
      </c>
    </row>
    <row r="103" spans="1:7">
      <c r="A103" s="207">
        <v>102</v>
      </c>
      <c r="B103" s="206" t="s">
        <v>1115</v>
      </c>
      <c r="C103" s="206" t="s">
        <v>572</v>
      </c>
      <c r="D103" s="206" t="s">
        <v>1226</v>
      </c>
      <c r="E103" s="206" t="s">
        <v>1158</v>
      </c>
      <c r="F103" s="206" t="s">
        <v>2321</v>
      </c>
    </row>
    <row r="104" spans="1:7">
      <c r="A104" s="207">
        <v>103</v>
      </c>
      <c r="B104" s="206" t="s">
        <v>647</v>
      </c>
      <c r="C104" s="206" t="s">
        <v>711</v>
      </c>
      <c r="D104" s="206" t="s">
        <v>1358</v>
      </c>
      <c r="E104" s="206" t="s">
        <v>1181</v>
      </c>
      <c r="F104" s="206" t="s">
        <v>2322</v>
      </c>
    </row>
    <row r="105" spans="1:7">
      <c r="A105" s="207">
        <v>104</v>
      </c>
      <c r="B105" s="206" t="s">
        <v>666</v>
      </c>
      <c r="C105" s="206" t="s">
        <v>564</v>
      </c>
      <c r="D105" s="206" t="s">
        <v>1244</v>
      </c>
      <c r="E105" s="206" t="s">
        <v>1169</v>
      </c>
      <c r="F105" s="206" t="s">
        <v>2323</v>
      </c>
    </row>
    <row r="106" spans="1:7">
      <c r="A106" s="207">
        <v>105</v>
      </c>
      <c r="B106" s="206" t="s">
        <v>601</v>
      </c>
      <c r="C106" s="206" t="s">
        <v>593</v>
      </c>
      <c r="D106" s="206" t="s">
        <v>1189</v>
      </c>
      <c r="E106" s="206" t="s">
        <v>1321</v>
      </c>
      <c r="F106" s="206" t="s">
        <v>2324</v>
      </c>
    </row>
    <row r="107" spans="1:7">
      <c r="A107" s="207">
        <v>106</v>
      </c>
      <c r="B107" s="206" t="s">
        <v>548</v>
      </c>
      <c r="C107" s="206" t="s">
        <v>551</v>
      </c>
      <c r="D107" s="206" t="s">
        <v>1312</v>
      </c>
      <c r="E107" s="206" t="s">
        <v>1213</v>
      </c>
      <c r="F107" s="206" t="s">
        <v>2325</v>
      </c>
    </row>
    <row r="108" spans="1:7">
      <c r="A108" s="207">
        <v>107</v>
      </c>
      <c r="B108" s="206" t="s">
        <v>631</v>
      </c>
      <c r="C108" s="206" t="s">
        <v>567</v>
      </c>
      <c r="D108" s="206" t="s">
        <v>1374</v>
      </c>
      <c r="E108" s="206" t="s">
        <v>1362</v>
      </c>
      <c r="F108" s="206" t="s">
        <v>2326</v>
      </c>
    </row>
    <row r="109" spans="1:7">
      <c r="A109" s="207">
        <v>108</v>
      </c>
      <c r="B109" s="206" t="s">
        <v>632</v>
      </c>
      <c r="C109" s="206" t="s">
        <v>1133</v>
      </c>
      <c r="D109" s="206" t="s">
        <v>1205</v>
      </c>
      <c r="E109" s="206" t="s">
        <v>1167</v>
      </c>
      <c r="F109" s="206" t="s">
        <v>2327</v>
      </c>
    </row>
    <row r="110" spans="1:7">
      <c r="A110" s="207">
        <v>109</v>
      </c>
      <c r="B110" s="116" t="s">
        <v>1108</v>
      </c>
      <c r="C110" s="116" t="s">
        <v>589</v>
      </c>
      <c r="D110" s="116" t="s">
        <v>1163</v>
      </c>
      <c r="E110" s="116" t="s">
        <v>1346</v>
      </c>
      <c r="F110" s="206" t="s">
        <v>2329</v>
      </c>
      <c r="G110" s="206" t="s">
        <v>2562</v>
      </c>
    </row>
    <row r="111" spans="1:7">
      <c r="A111" s="207">
        <v>110</v>
      </c>
      <c r="B111" s="116" t="s">
        <v>2495</v>
      </c>
      <c r="C111" s="206" t="s">
        <v>679</v>
      </c>
      <c r="D111" s="206" t="s">
        <v>1168</v>
      </c>
      <c r="E111" s="206" t="s">
        <v>1308</v>
      </c>
      <c r="F111" s="206" t="s">
        <v>2330</v>
      </c>
    </row>
    <row r="112" spans="1:7">
      <c r="A112" s="207">
        <v>111</v>
      </c>
      <c r="B112" s="206" t="s">
        <v>654</v>
      </c>
      <c r="C112" s="206" t="s">
        <v>636</v>
      </c>
      <c r="D112" s="206" t="s">
        <v>1355</v>
      </c>
      <c r="E112" s="206" t="s">
        <v>1219</v>
      </c>
      <c r="F112" s="206" t="s">
        <v>2331</v>
      </c>
    </row>
    <row r="113" spans="1:7">
      <c r="A113" s="207">
        <v>112</v>
      </c>
      <c r="B113" s="206" t="s">
        <v>611</v>
      </c>
      <c r="C113" s="206" t="s">
        <v>1100</v>
      </c>
      <c r="D113" s="206" t="s">
        <v>1198</v>
      </c>
      <c r="E113" s="206" t="s">
        <v>1151</v>
      </c>
      <c r="F113" s="206" t="s">
        <v>2332</v>
      </c>
    </row>
    <row r="114" spans="1:7">
      <c r="A114" s="207">
        <v>113</v>
      </c>
      <c r="B114" s="206" t="s">
        <v>563</v>
      </c>
      <c r="C114" s="206" t="s">
        <v>713</v>
      </c>
      <c r="D114" s="206" t="s">
        <v>1281</v>
      </c>
      <c r="E114" s="206" t="s">
        <v>1326</v>
      </c>
      <c r="F114" s="206" t="s">
        <v>2333</v>
      </c>
    </row>
    <row r="115" spans="1:7">
      <c r="A115" s="207">
        <v>114</v>
      </c>
      <c r="B115" s="206" t="s">
        <v>1104</v>
      </c>
      <c r="C115" s="206" t="s">
        <v>539</v>
      </c>
      <c r="D115" s="206" t="s">
        <v>1161</v>
      </c>
      <c r="E115" s="206" t="s">
        <v>1247</v>
      </c>
      <c r="F115" s="206" t="s">
        <v>2334</v>
      </c>
    </row>
    <row r="116" spans="1:7">
      <c r="A116" s="207">
        <v>115</v>
      </c>
      <c r="B116" s="206" t="s">
        <v>619</v>
      </c>
      <c r="C116" s="206" t="s">
        <v>588</v>
      </c>
      <c r="D116" s="206" t="s">
        <v>1272</v>
      </c>
      <c r="E116" s="206" t="s">
        <v>1357</v>
      </c>
      <c r="F116" s="206" t="s">
        <v>2335</v>
      </c>
    </row>
    <row r="117" spans="1:7">
      <c r="A117" s="207">
        <v>116</v>
      </c>
      <c r="B117" s="206" t="s">
        <v>661</v>
      </c>
      <c r="C117" s="206" t="s">
        <v>682</v>
      </c>
      <c r="D117" s="206" t="s">
        <v>1487</v>
      </c>
      <c r="E117" s="206" t="s">
        <v>1153</v>
      </c>
      <c r="F117" s="206" t="s">
        <v>2336</v>
      </c>
    </row>
    <row r="118" spans="1:7">
      <c r="A118" s="207">
        <v>117</v>
      </c>
      <c r="B118" s="206" t="s">
        <v>576</v>
      </c>
      <c r="C118" s="206" t="s">
        <v>630</v>
      </c>
      <c r="D118" s="206" t="s">
        <v>1149</v>
      </c>
      <c r="E118" s="206" t="s">
        <v>1261</v>
      </c>
      <c r="F118" s="206" t="s">
        <v>2337</v>
      </c>
    </row>
    <row r="119" spans="1:7">
      <c r="A119" s="207">
        <v>118</v>
      </c>
      <c r="B119" s="206" t="s">
        <v>597</v>
      </c>
      <c r="C119" s="206" t="s">
        <v>646</v>
      </c>
      <c r="D119" s="206" t="s">
        <v>1259</v>
      </c>
      <c r="E119" s="206" t="s">
        <v>1369</v>
      </c>
      <c r="F119" s="206" t="s">
        <v>2338</v>
      </c>
    </row>
    <row r="120" spans="1:7">
      <c r="A120" s="207">
        <v>119</v>
      </c>
      <c r="B120" s="206" t="s">
        <v>615</v>
      </c>
      <c r="C120" s="206" t="s">
        <v>557</v>
      </c>
      <c r="D120" s="206" t="s">
        <v>1248</v>
      </c>
      <c r="E120" s="206" t="s">
        <v>1393</v>
      </c>
      <c r="F120" s="206" t="s">
        <v>2339</v>
      </c>
    </row>
    <row r="121" spans="1:7">
      <c r="A121" s="207">
        <v>120</v>
      </c>
      <c r="B121" s="206" t="s">
        <v>547</v>
      </c>
      <c r="C121" s="206" t="s">
        <v>687</v>
      </c>
      <c r="D121" s="206" t="s">
        <v>1352</v>
      </c>
      <c r="E121" s="206" t="s">
        <v>1292</v>
      </c>
      <c r="F121" s="206" t="s">
        <v>2340</v>
      </c>
    </row>
    <row r="122" spans="1:7">
      <c r="A122" s="207">
        <v>121</v>
      </c>
      <c r="B122" s="206" t="s">
        <v>577</v>
      </c>
      <c r="C122" s="206" t="s">
        <v>609</v>
      </c>
      <c r="D122" s="206" t="s">
        <v>1225</v>
      </c>
      <c r="E122" s="206" t="s">
        <v>1384</v>
      </c>
      <c r="F122" s="206" t="s">
        <v>2341</v>
      </c>
    </row>
    <row r="123" spans="1:7">
      <c r="A123" s="207">
        <v>122</v>
      </c>
      <c r="B123" s="206" t="s">
        <v>712</v>
      </c>
      <c r="C123" s="206" t="s">
        <v>1130</v>
      </c>
      <c r="D123" s="206" t="s">
        <v>1211</v>
      </c>
      <c r="E123" s="206" t="s">
        <v>1190</v>
      </c>
      <c r="F123" s="206" t="s">
        <v>2342</v>
      </c>
    </row>
    <row r="124" spans="1:7">
      <c r="A124" s="207">
        <v>123</v>
      </c>
      <c r="B124" s="206" t="s">
        <v>675</v>
      </c>
      <c r="C124" s="206" t="s">
        <v>566</v>
      </c>
      <c r="D124" s="206" t="s">
        <v>1155</v>
      </c>
      <c r="E124" s="206" t="s">
        <v>1356</v>
      </c>
      <c r="F124" s="206" t="s">
        <v>2343</v>
      </c>
    </row>
    <row r="125" spans="1:7">
      <c r="A125" s="207">
        <v>124</v>
      </c>
      <c r="B125" s="206" t="s">
        <v>670</v>
      </c>
      <c r="C125" s="206" t="s">
        <v>1102</v>
      </c>
      <c r="D125" s="206" t="s">
        <v>1368</v>
      </c>
      <c r="E125" s="206" t="s">
        <v>1183</v>
      </c>
      <c r="F125" s="206" t="s">
        <v>2345</v>
      </c>
    </row>
    <row r="126" spans="1:7">
      <c r="A126" s="207">
        <v>125</v>
      </c>
      <c r="B126" s="206" t="s">
        <v>655</v>
      </c>
      <c r="C126" s="206" t="s">
        <v>581</v>
      </c>
      <c r="D126" s="206" t="s">
        <v>1310</v>
      </c>
      <c r="E126" s="206" t="s">
        <v>1257</v>
      </c>
      <c r="F126" s="206" t="s">
        <v>2346</v>
      </c>
    </row>
    <row r="127" spans="1:7">
      <c r="A127" s="207">
        <v>126</v>
      </c>
      <c r="B127" s="206" t="s">
        <v>1086</v>
      </c>
      <c r="C127" s="206" t="s">
        <v>579</v>
      </c>
      <c r="D127" s="206" t="s">
        <v>1209</v>
      </c>
      <c r="E127" s="206" t="s">
        <v>1301</v>
      </c>
      <c r="F127" s="206" t="s">
        <v>2347</v>
      </c>
      <c r="G127" s="206" t="s">
        <v>2502</v>
      </c>
    </row>
    <row r="128" spans="1:7">
      <c r="A128" s="207">
        <v>127</v>
      </c>
      <c r="B128" s="206" t="s">
        <v>717</v>
      </c>
      <c r="C128" s="206" t="s">
        <v>635</v>
      </c>
      <c r="D128" s="206" t="s">
        <v>1363</v>
      </c>
      <c r="E128" s="206" t="s">
        <v>1152</v>
      </c>
      <c r="F128" s="206" t="s">
        <v>2348</v>
      </c>
    </row>
    <row r="129" spans="1:7">
      <c r="A129" s="207">
        <v>128</v>
      </c>
      <c r="B129" s="206" t="s">
        <v>723</v>
      </c>
      <c r="C129" s="206" t="s">
        <v>587</v>
      </c>
      <c r="D129" s="206" t="s">
        <v>1217</v>
      </c>
      <c r="E129" s="206" t="s">
        <v>1216</v>
      </c>
      <c r="F129" s="206" t="s">
        <v>2349</v>
      </c>
    </row>
    <row r="130" spans="1:7">
      <c r="A130" s="207">
        <v>129</v>
      </c>
      <c r="B130" s="206" t="s">
        <v>621</v>
      </c>
      <c r="C130" s="206" t="s">
        <v>1095</v>
      </c>
      <c r="D130" s="206" t="s">
        <v>1162</v>
      </c>
      <c r="E130" s="206" t="s">
        <v>1231</v>
      </c>
      <c r="F130" s="206" t="s">
        <v>2350</v>
      </c>
    </row>
    <row r="131" spans="1:7">
      <c r="A131" s="207">
        <v>130</v>
      </c>
      <c r="B131" s="206" t="s">
        <v>708</v>
      </c>
      <c r="C131" s="206" t="s">
        <v>556</v>
      </c>
      <c r="D131" s="206" t="s">
        <v>1342</v>
      </c>
      <c r="E131" s="206" t="s">
        <v>1220</v>
      </c>
      <c r="F131" s="206" t="s">
        <v>2351</v>
      </c>
    </row>
    <row r="132" spans="1:7">
      <c r="A132" s="207">
        <v>131</v>
      </c>
      <c r="B132" s="206" t="s">
        <v>549</v>
      </c>
      <c r="C132" s="206" t="s">
        <v>665</v>
      </c>
      <c r="D132" s="206" t="s">
        <v>1282</v>
      </c>
      <c r="E132" s="206" t="s">
        <v>1304</v>
      </c>
      <c r="F132" s="206" t="s">
        <v>2352</v>
      </c>
    </row>
    <row r="133" spans="1:7">
      <c r="A133" s="207">
        <v>132</v>
      </c>
      <c r="B133" s="206" t="s">
        <v>664</v>
      </c>
      <c r="C133" s="206" t="s">
        <v>605</v>
      </c>
      <c r="D133" s="206" t="s">
        <v>1271</v>
      </c>
      <c r="E133" s="206" t="s">
        <v>1325</v>
      </c>
      <c r="F133" s="206" t="s">
        <v>2353</v>
      </c>
    </row>
    <row r="134" spans="1:7">
      <c r="A134" s="207">
        <v>133</v>
      </c>
      <c r="B134" s="206" t="s">
        <v>544</v>
      </c>
      <c r="C134" s="206" t="s">
        <v>617</v>
      </c>
      <c r="D134" s="206" t="s">
        <v>1251</v>
      </c>
      <c r="E134" s="206" t="s">
        <v>1204</v>
      </c>
      <c r="F134" s="206" t="s">
        <v>2354</v>
      </c>
    </row>
    <row r="135" spans="1:7">
      <c r="A135" s="207">
        <v>134</v>
      </c>
      <c r="B135" s="206" t="s">
        <v>674</v>
      </c>
      <c r="C135" s="206" t="s">
        <v>541</v>
      </c>
      <c r="D135" s="206" t="s">
        <v>1230</v>
      </c>
      <c r="E135" s="206" t="s">
        <v>1294</v>
      </c>
      <c r="F135" s="206" t="s">
        <v>2355</v>
      </c>
    </row>
    <row r="136" spans="1:7">
      <c r="A136" s="207">
        <v>135</v>
      </c>
      <c r="B136" s="206" t="s">
        <v>545</v>
      </c>
      <c r="C136" s="206" t="s">
        <v>709</v>
      </c>
      <c r="D136" s="206" t="s">
        <v>1208</v>
      </c>
      <c r="E136" s="206" t="s">
        <v>1305</v>
      </c>
      <c r="F136" s="206" t="s">
        <v>2356</v>
      </c>
    </row>
    <row r="137" spans="1:7">
      <c r="A137" s="207">
        <v>136</v>
      </c>
      <c r="B137" s="206" t="s">
        <v>598</v>
      </c>
      <c r="C137" s="206" t="s">
        <v>667</v>
      </c>
      <c r="D137" s="206" t="s">
        <v>1303</v>
      </c>
      <c r="E137" s="206" t="s">
        <v>1218</v>
      </c>
      <c r="F137" s="206" t="s">
        <v>2357</v>
      </c>
    </row>
    <row r="138" spans="1:7">
      <c r="A138" s="207">
        <v>137</v>
      </c>
      <c r="B138" s="206" t="s">
        <v>658</v>
      </c>
      <c r="C138" s="206" t="s">
        <v>1107</v>
      </c>
      <c r="D138" s="206" t="s">
        <v>1193</v>
      </c>
      <c r="E138" s="206" t="s">
        <v>1245</v>
      </c>
      <c r="F138" s="206" t="s">
        <v>2358</v>
      </c>
    </row>
    <row r="139" spans="1:7">
      <c r="A139" s="207">
        <v>138</v>
      </c>
      <c r="B139" s="206" t="s">
        <v>1120</v>
      </c>
      <c r="C139" s="206" t="s">
        <v>715</v>
      </c>
      <c r="D139" s="206" t="s">
        <v>1427</v>
      </c>
      <c r="E139" s="206" t="s">
        <v>1235</v>
      </c>
      <c r="F139" s="206" t="s">
        <v>2359</v>
      </c>
    </row>
    <row r="140" spans="1:7">
      <c r="A140" s="207">
        <v>139</v>
      </c>
      <c r="B140" s="206" t="s">
        <v>603</v>
      </c>
      <c r="C140" s="206" t="s">
        <v>578</v>
      </c>
      <c r="D140" s="206" t="s">
        <v>1170</v>
      </c>
      <c r="E140" s="206" t="s">
        <v>1252</v>
      </c>
      <c r="F140" s="206" t="s">
        <v>2360</v>
      </c>
    </row>
    <row r="141" spans="1:7">
      <c r="A141" s="207">
        <v>140</v>
      </c>
      <c r="B141" s="206" t="s">
        <v>582</v>
      </c>
      <c r="C141" s="206" t="s">
        <v>606</v>
      </c>
      <c r="D141" s="206" t="s">
        <v>1344</v>
      </c>
      <c r="E141" s="206" t="s">
        <v>1263</v>
      </c>
      <c r="F141" s="206" t="s">
        <v>2362</v>
      </c>
    </row>
    <row r="142" spans="1:7">
      <c r="A142" s="207">
        <v>141</v>
      </c>
      <c r="B142" s="206" t="s">
        <v>676</v>
      </c>
      <c r="C142" s="206" t="s">
        <v>560</v>
      </c>
      <c r="D142" s="206" t="s">
        <v>1275</v>
      </c>
      <c r="E142" s="206" t="s">
        <v>1150</v>
      </c>
      <c r="F142" s="206" t="s">
        <v>2363</v>
      </c>
    </row>
    <row r="143" spans="1:7">
      <c r="A143" s="207">
        <v>142</v>
      </c>
      <c r="B143" s="206" t="s">
        <v>638</v>
      </c>
      <c r="C143" s="206" t="s">
        <v>681</v>
      </c>
      <c r="D143" s="206" t="s">
        <v>1200</v>
      </c>
      <c r="E143" s="206" t="s">
        <v>1233</v>
      </c>
      <c r="F143" s="206" t="s">
        <v>2364</v>
      </c>
      <c r="G143" s="206" t="s">
        <v>2561</v>
      </c>
    </row>
    <row r="144" spans="1:7">
      <c r="A144" s="207">
        <v>143</v>
      </c>
      <c r="B144" s="206" t="s">
        <v>574</v>
      </c>
      <c r="C144" s="206" t="s">
        <v>685</v>
      </c>
      <c r="D144" s="206" t="s">
        <v>1353</v>
      </c>
      <c r="E144" s="206" t="s">
        <v>1214</v>
      </c>
      <c r="F144" s="206" t="s">
        <v>2365</v>
      </c>
    </row>
    <row r="145" spans="1:7">
      <c r="A145" s="207">
        <v>144</v>
      </c>
      <c r="B145" s="206" t="s">
        <v>1126</v>
      </c>
      <c r="C145" s="206" t="s">
        <v>570</v>
      </c>
      <c r="D145" s="206" t="s">
        <v>1156</v>
      </c>
      <c r="E145" s="206" t="s">
        <v>1266</v>
      </c>
      <c r="F145" s="206" t="s">
        <v>2366</v>
      </c>
    </row>
    <row r="146" spans="1:7">
      <c r="A146" s="207">
        <v>145</v>
      </c>
      <c r="B146" s="206" t="s">
        <v>1101</v>
      </c>
      <c r="C146" s="206" t="s">
        <v>1114</v>
      </c>
      <c r="D146" s="206" t="s">
        <v>1397</v>
      </c>
      <c r="E146" s="206" t="s">
        <v>1148</v>
      </c>
      <c r="F146" s="206" t="s">
        <v>2367</v>
      </c>
    </row>
    <row r="147" spans="1:7">
      <c r="A147" s="207">
        <v>146</v>
      </c>
      <c r="B147" s="206" t="s">
        <v>673</v>
      </c>
      <c r="C147" s="206" t="s">
        <v>649</v>
      </c>
      <c r="D147" s="206" t="s">
        <v>1288</v>
      </c>
      <c r="E147" s="206" t="s">
        <v>1361</v>
      </c>
      <c r="F147" s="206" t="s">
        <v>2368</v>
      </c>
    </row>
    <row r="148" spans="1:7">
      <c r="A148" s="207">
        <v>147</v>
      </c>
      <c r="B148" s="206" t="s">
        <v>559</v>
      </c>
      <c r="C148" s="206" t="s">
        <v>568</v>
      </c>
      <c r="D148" s="206" t="s">
        <v>1172</v>
      </c>
      <c r="E148" s="206" t="s">
        <v>1372</v>
      </c>
      <c r="F148" s="206" t="s">
        <v>2369</v>
      </c>
    </row>
    <row r="149" spans="1:7">
      <c r="A149" s="207">
        <v>148</v>
      </c>
      <c r="B149" s="206" t="s">
        <v>1121</v>
      </c>
      <c r="C149" s="206" t="s">
        <v>669</v>
      </c>
      <c r="D149" s="206" t="s">
        <v>1243</v>
      </c>
      <c r="E149" s="206" t="s">
        <v>1215</v>
      </c>
      <c r="F149" s="206" t="s">
        <v>2370</v>
      </c>
    </row>
    <row r="150" spans="1:7">
      <c r="A150" s="207">
        <v>149</v>
      </c>
      <c r="B150" s="206" t="s">
        <v>608</v>
      </c>
      <c r="C150" s="206" t="s">
        <v>596</v>
      </c>
      <c r="D150" s="206" t="s">
        <v>1354</v>
      </c>
      <c r="E150" s="206" t="s">
        <v>1317</v>
      </c>
      <c r="F150" s="206" t="s">
        <v>2371</v>
      </c>
    </row>
    <row r="151" spans="1:7">
      <c r="A151" s="207">
        <v>150</v>
      </c>
      <c r="B151" s="206" t="s">
        <v>569</v>
      </c>
      <c r="C151" s="206" t="s">
        <v>1134</v>
      </c>
      <c r="D151" s="206" t="s">
        <v>1249</v>
      </c>
      <c r="E151" s="206" t="s">
        <v>1392</v>
      </c>
      <c r="F151" s="206" t="s">
        <v>2372</v>
      </c>
    </row>
    <row r="152" spans="1:7">
      <c r="A152" s="207">
        <v>151</v>
      </c>
      <c r="B152" s="206" t="s">
        <v>637</v>
      </c>
      <c r="C152" s="206" t="s">
        <v>694</v>
      </c>
      <c r="D152" s="206" t="s">
        <v>1403</v>
      </c>
      <c r="E152" s="206" t="s">
        <v>1483</v>
      </c>
      <c r="F152" s="206" t="s">
        <v>2373</v>
      </c>
    </row>
    <row r="153" spans="1:7">
      <c r="A153" s="207">
        <v>152</v>
      </c>
      <c r="B153" s="206" t="s">
        <v>562</v>
      </c>
      <c r="C153" s="206" t="s">
        <v>550</v>
      </c>
      <c r="D153" s="206" t="s">
        <v>1306</v>
      </c>
      <c r="E153" s="206" t="s">
        <v>1197</v>
      </c>
      <c r="F153" s="206" t="s">
        <v>2374</v>
      </c>
    </row>
    <row r="154" spans="1:7">
      <c r="A154" s="207">
        <v>153</v>
      </c>
      <c r="B154" s="206" t="s">
        <v>701</v>
      </c>
      <c r="C154" s="206" t="s">
        <v>662</v>
      </c>
      <c r="D154" s="206" t="s">
        <v>1165</v>
      </c>
      <c r="E154" s="206" t="s">
        <v>1250</v>
      </c>
      <c r="F154" s="206" t="s">
        <v>2376</v>
      </c>
    </row>
    <row r="155" spans="1:7">
      <c r="A155" s="207">
        <v>154</v>
      </c>
      <c r="B155" s="206" t="s">
        <v>656</v>
      </c>
      <c r="C155" s="206" t="s">
        <v>648</v>
      </c>
      <c r="D155" s="206" t="s">
        <v>1366</v>
      </c>
      <c r="E155" s="206" t="s">
        <v>1375</v>
      </c>
      <c r="F155" s="206" t="s">
        <v>2377</v>
      </c>
    </row>
    <row r="156" spans="1:7">
      <c r="A156" s="207">
        <v>155</v>
      </c>
      <c r="B156" s="206" t="s">
        <v>585</v>
      </c>
      <c r="C156" s="206" t="s">
        <v>657</v>
      </c>
      <c r="D156" s="206" t="s">
        <v>1223</v>
      </c>
      <c r="E156" s="206" t="s">
        <v>1191</v>
      </c>
      <c r="F156" s="206" t="s">
        <v>2378</v>
      </c>
    </row>
    <row r="157" spans="1:7">
      <c r="A157" s="207">
        <v>156</v>
      </c>
      <c r="B157" s="206" t="s">
        <v>677</v>
      </c>
      <c r="C157" s="206" t="s">
        <v>543</v>
      </c>
      <c r="D157" s="206" t="s">
        <v>1383</v>
      </c>
      <c r="E157" s="206" t="s">
        <v>1396</v>
      </c>
      <c r="F157" s="206" t="s">
        <v>2379</v>
      </c>
    </row>
    <row r="158" spans="1:7">
      <c r="A158" s="207">
        <v>157</v>
      </c>
      <c r="B158" s="206" t="s">
        <v>1106</v>
      </c>
      <c r="C158" s="206" t="s">
        <v>1111</v>
      </c>
      <c r="D158" s="206" t="s">
        <v>1273</v>
      </c>
      <c r="E158" s="206" t="s">
        <v>1160</v>
      </c>
      <c r="F158" s="206" t="s">
        <v>2381</v>
      </c>
    </row>
    <row r="159" spans="1:7">
      <c r="A159" s="207">
        <v>158</v>
      </c>
      <c r="B159" s="206" t="s">
        <v>571</v>
      </c>
      <c r="C159" s="206" t="s">
        <v>1125</v>
      </c>
      <c r="D159" s="206" t="s">
        <v>1166</v>
      </c>
      <c r="E159" s="206" t="s">
        <v>1474</v>
      </c>
      <c r="F159" s="206" t="s">
        <v>2382</v>
      </c>
    </row>
    <row r="160" spans="1:7">
      <c r="A160" s="207">
        <v>159</v>
      </c>
      <c r="B160" s="206" t="s">
        <v>702</v>
      </c>
      <c r="C160" s="206" t="s">
        <v>642</v>
      </c>
      <c r="D160" s="206" t="s">
        <v>1319</v>
      </c>
      <c r="E160" s="206" t="s">
        <v>1221</v>
      </c>
      <c r="F160" s="206" t="s">
        <v>2383</v>
      </c>
      <c r="G160" s="206" t="s">
        <v>2487</v>
      </c>
    </row>
    <row r="161" spans="1:7">
      <c r="A161" s="207">
        <v>160</v>
      </c>
      <c r="B161" s="206" t="s">
        <v>680</v>
      </c>
      <c r="C161" s="206" t="s">
        <v>720</v>
      </c>
      <c r="D161" s="206" t="s">
        <v>1174</v>
      </c>
      <c r="E161" s="206" t="s">
        <v>1241</v>
      </c>
      <c r="F161" s="206" t="s">
        <v>2384</v>
      </c>
    </row>
    <row r="162" spans="1:7">
      <c r="A162" s="207">
        <v>161</v>
      </c>
      <c r="B162" s="206" t="s">
        <v>888</v>
      </c>
      <c r="C162" s="206" t="s">
        <v>1017</v>
      </c>
      <c r="D162" s="206" t="s">
        <v>1699</v>
      </c>
      <c r="E162" s="206" t="s">
        <v>1798</v>
      </c>
      <c r="F162" s="206" t="s">
        <v>2386</v>
      </c>
      <c r="G162" s="206" t="s">
        <v>2560</v>
      </c>
    </row>
    <row r="163" spans="1:7">
      <c r="A163" s="207">
        <v>162</v>
      </c>
      <c r="B163" s="206" t="s">
        <v>856</v>
      </c>
      <c r="C163" s="206" t="s">
        <v>939</v>
      </c>
      <c r="D163" s="206" t="s">
        <v>1608</v>
      </c>
      <c r="E163" s="208" t="s">
        <v>1665</v>
      </c>
      <c r="F163" s="206" t="s">
        <v>2387</v>
      </c>
    </row>
    <row r="164" spans="1:7">
      <c r="A164" s="207">
        <v>163</v>
      </c>
      <c r="B164" s="206" t="s">
        <v>800</v>
      </c>
      <c r="C164" s="206" t="s">
        <v>1045</v>
      </c>
      <c r="D164" s="206" t="s">
        <v>1307</v>
      </c>
      <c r="E164" s="206" t="s">
        <v>1848</v>
      </c>
      <c r="F164" s="206" t="s">
        <v>2388</v>
      </c>
    </row>
    <row r="165" spans="1:7">
      <c r="A165" s="207">
        <v>164</v>
      </c>
      <c r="B165" s="206" t="s">
        <v>877</v>
      </c>
      <c r="C165" s="206" t="s">
        <v>824</v>
      </c>
      <c r="D165" s="206" t="s">
        <v>1660</v>
      </c>
      <c r="E165" s="206" t="s">
        <v>1364</v>
      </c>
      <c r="F165" s="206" t="s">
        <v>2389</v>
      </c>
    </row>
    <row r="166" spans="1:7">
      <c r="A166" s="207">
        <v>165</v>
      </c>
      <c r="B166" s="206" t="s">
        <v>730</v>
      </c>
      <c r="C166" s="206" t="s">
        <v>810</v>
      </c>
      <c r="D166" s="206" t="s">
        <v>1240</v>
      </c>
      <c r="E166" s="206" t="s">
        <v>1682</v>
      </c>
      <c r="F166" s="206" t="s">
        <v>2390</v>
      </c>
    </row>
    <row r="167" spans="1:7">
      <c r="A167" s="207">
        <v>166</v>
      </c>
      <c r="B167" s="206" t="s">
        <v>882</v>
      </c>
      <c r="C167" s="206" t="s">
        <v>854</v>
      </c>
      <c r="D167" s="206" t="s">
        <v>1763</v>
      </c>
      <c r="E167" s="206" t="s">
        <v>1716</v>
      </c>
      <c r="F167" s="206" t="s">
        <v>2391</v>
      </c>
    </row>
    <row r="168" spans="1:7">
      <c r="A168" s="207">
        <v>167</v>
      </c>
      <c r="B168" s="206" t="s">
        <v>926</v>
      </c>
      <c r="C168" s="206" t="s">
        <v>886</v>
      </c>
      <c r="D168" s="206" t="s">
        <v>1607</v>
      </c>
      <c r="E168" s="206" t="s">
        <v>1621</v>
      </c>
      <c r="F168" s="206" t="s">
        <v>2393</v>
      </c>
    </row>
    <row r="169" spans="1:7">
      <c r="A169" s="207">
        <v>168</v>
      </c>
      <c r="B169" s="206" t="s">
        <v>819</v>
      </c>
      <c r="C169" s="206" t="s">
        <v>607</v>
      </c>
      <c r="D169" s="206" t="s">
        <v>1370</v>
      </c>
      <c r="E169" s="206" t="s">
        <v>1589</v>
      </c>
      <c r="F169" s="206" t="s">
        <v>2394</v>
      </c>
    </row>
    <row r="170" spans="1:7">
      <c r="A170" s="207">
        <v>169</v>
      </c>
      <c r="B170" s="206" t="s">
        <v>738</v>
      </c>
      <c r="C170" s="206" t="s">
        <v>688</v>
      </c>
      <c r="D170" s="206" t="s">
        <v>1554</v>
      </c>
      <c r="E170" s="206" t="s">
        <v>1625</v>
      </c>
      <c r="F170" s="206" t="s">
        <v>2395</v>
      </c>
    </row>
    <row r="171" spans="1:7">
      <c r="A171" s="207">
        <v>170</v>
      </c>
      <c r="B171" s="206" t="s">
        <v>558</v>
      </c>
      <c r="C171" s="206" t="s">
        <v>811</v>
      </c>
      <c r="D171" s="206" t="s">
        <v>1376</v>
      </c>
      <c r="E171" s="206" t="s">
        <v>1617</v>
      </c>
      <c r="F171" s="206" t="s">
        <v>2396</v>
      </c>
    </row>
    <row r="172" spans="1:7">
      <c r="A172" s="207">
        <v>171</v>
      </c>
      <c r="B172" s="206" t="s">
        <v>690</v>
      </c>
      <c r="C172" s="206" t="s">
        <v>583</v>
      </c>
      <c r="D172" s="206" t="s">
        <v>1546</v>
      </c>
      <c r="E172" s="206" t="s">
        <v>1394</v>
      </c>
      <c r="F172" s="206" t="s">
        <v>2397</v>
      </c>
    </row>
    <row r="173" spans="1:7">
      <c r="A173" s="207">
        <v>172</v>
      </c>
      <c r="B173" s="206" t="s">
        <v>788</v>
      </c>
      <c r="C173" s="206" t="s">
        <v>984</v>
      </c>
      <c r="D173" s="206" t="s">
        <v>1611</v>
      </c>
      <c r="E173" s="206" t="s">
        <v>1769</v>
      </c>
      <c r="F173" s="206" t="s">
        <v>2398</v>
      </c>
    </row>
    <row r="174" spans="1:7">
      <c r="A174" s="207">
        <v>173</v>
      </c>
      <c r="B174" s="206" t="s">
        <v>1036</v>
      </c>
      <c r="C174" s="206" t="s">
        <v>1084</v>
      </c>
      <c r="D174" s="206" t="s">
        <v>1185</v>
      </c>
      <c r="E174" s="206" t="s">
        <v>1834</v>
      </c>
      <c r="F174" s="206" t="s">
        <v>2399</v>
      </c>
    </row>
    <row r="175" spans="1:7">
      <c r="A175" s="207">
        <v>174</v>
      </c>
      <c r="B175" s="206" t="s">
        <v>757</v>
      </c>
      <c r="C175" s="206" t="s">
        <v>834</v>
      </c>
      <c r="D175" s="206" t="s">
        <v>1314</v>
      </c>
      <c r="E175" s="206" t="s">
        <v>1395</v>
      </c>
      <c r="F175" s="206" t="s">
        <v>2400</v>
      </c>
    </row>
    <row r="176" spans="1:7">
      <c r="A176" s="207">
        <v>175</v>
      </c>
      <c r="B176" s="206" t="s">
        <v>660</v>
      </c>
      <c r="C176" s="206" t="s">
        <v>683</v>
      </c>
      <c r="D176" s="206" t="s">
        <v>1258</v>
      </c>
      <c r="E176" s="206" t="s">
        <v>1593</v>
      </c>
      <c r="F176" s="206" t="s">
        <v>2401</v>
      </c>
    </row>
    <row r="177" spans="1:6">
      <c r="A177" s="207">
        <v>176</v>
      </c>
      <c r="B177" s="206" t="s">
        <v>651</v>
      </c>
      <c r="C177" s="206" t="s">
        <v>815</v>
      </c>
      <c r="D177" s="206" t="s">
        <v>1580</v>
      </c>
      <c r="E177" s="206" t="s">
        <v>1596</v>
      </c>
      <c r="F177" s="206" t="s">
        <v>2402</v>
      </c>
    </row>
    <row r="178" spans="1:6">
      <c r="A178" s="207">
        <v>177</v>
      </c>
      <c r="B178" s="206" t="s">
        <v>671</v>
      </c>
      <c r="C178" s="206" t="s">
        <v>879</v>
      </c>
      <c r="D178" s="206" t="s">
        <v>1567</v>
      </c>
      <c r="E178" s="206" t="s">
        <v>1688</v>
      </c>
      <c r="F178" s="206" t="s">
        <v>2403</v>
      </c>
    </row>
    <row r="179" spans="1:6">
      <c r="A179" s="207">
        <v>178</v>
      </c>
      <c r="B179" s="206" t="s">
        <v>653</v>
      </c>
      <c r="C179" s="206" t="s">
        <v>832</v>
      </c>
      <c r="D179" s="206" t="s">
        <v>1157</v>
      </c>
      <c r="E179" s="206" t="s">
        <v>1269</v>
      </c>
      <c r="F179" s="206" t="s">
        <v>2404</v>
      </c>
    </row>
    <row r="180" spans="1:6">
      <c r="A180" s="207">
        <v>179</v>
      </c>
      <c r="B180" s="206" t="s">
        <v>868</v>
      </c>
      <c r="C180" s="206" t="s">
        <v>1109</v>
      </c>
      <c r="D180" s="206" t="s">
        <v>1224</v>
      </c>
      <c r="E180" s="206" t="s">
        <v>1599</v>
      </c>
      <c r="F180" s="206" t="s">
        <v>2405</v>
      </c>
    </row>
    <row r="181" spans="1:6">
      <c r="A181" s="207">
        <v>180</v>
      </c>
      <c r="B181" s="206" t="s">
        <v>840</v>
      </c>
      <c r="C181" s="206" t="s">
        <v>873</v>
      </c>
      <c r="D181" s="206" t="s">
        <v>1267</v>
      </c>
      <c r="E181" s="206" t="s">
        <v>1690</v>
      </c>
      <c r="F181" s="206" t="s">
        <v>2406</v>
      </c>
    </row>
    <row r="182" spans="1:6">
      <c r="A182" s="207">
        <v>181</v>
      </c>
      <c r="B182" s="206" t="s">
        <v>850</v>
      </c>
      <c r="C182" s="206" t="s">
        <v>554</v>
      </c>
      <c r="D182" s="206" t="s">
        <v>1499</v>
      </c>
      <c r="E182" s="206" t="s">
        <v>1592</v>
      </c>
      <c r="F182" s="206" t="s">
        <v>2407</v>
      </c>
    </row>
    <row r="183" spans="1:6">
      <c r="A183" s="207">
        <v>182</v>
      </c>
      <c r="B183" s="206" t="s">
        <v>604</v>
      </c>
      <c r="C183" s="206" t="s">
        <v>697</v>
      </c>
      <c r="D183" s="206" t="s">
        <v>1232</v>
      </c>
      <c r="E183" s="206" t="s">
        <v>1647</v>
      </c>
      <c r="F183" s="206" t="s">
        <v>2408</v>
      </c>
    </row>
    <row r="184" spans="1:6">
      <c r="A184" s="207">
        <v>183</v>
      </c>
      <c r="B184" s="206" t="s">
        <v>851</v>
      </c>
      <c r="C184" s="206" t="s">
        <v>573</v>
      </c>
      <c r="D184" s="206" t="s">
        <v>1154</v>
      </c>
      <c r="E184" s="206" t="s">
        <v>1465</v>
      </c>
      <c r="F184" s="206" t="s">
        <v>2409</v>
      </c>
    </row>
    <row r="185" spans="1:6">
      <c r="A185" s="207">
        <v>184</v>
      </c>
      <c r="B185" s="206" t="s">
        <v>586</v>
      </c>
      <c r="C185" s="206" t="s">
        <v>600</v>
      </c>
      <c r="D185" s="206" t="s">
        <v>1713</v>
      </c>
      <c r="E185" s="206" t="s">
        <v>1381</v>
      </c>
      <c r="F185" s="206" t="s">
        <v>2410</v>
      </c>
    </row>
    <row r="186" spans="1:6">
      <c r="A186" s="207">
        <v>185</v>
      </c>
      <c r="B186" s="206" t="s">
        <v>602</v>
      </c>
      <c r="C186" s="206" t="s">
        <v>1090</v>
      </c>
      <c r="D186" s="206" t="s">
        <v>1486</v>
      </c>
      <c r="E186" s="206" t="s">
        <v>1627</v>
      </c>
      <c r="F186" s="206" t="s">
        <v>2412</v>
      </c>
    </row>
    <row r="187" spans="1:6">
      <c r="A187" s="207">
        <v>186</v>
      </c>
      <c r="B187" s="116" t="s">
        <v>961</v>
      </c>
      <c r="C187" s="206" t="s">
        <v>584</v>
      </c>
      <c r="D187" s="206" t="s">
        <v>1442</v>
      </c>
      <c r="E187" s="206" t="s">
        <v>1506</v>
      </c>
      <c r="F187" s="206" t="s">
        <v>2413</v>
      </c>
    </row>
    <row r="188" spans="1:6">
      <c r="A188" s="207">
        <v>187</v>
      </c>
      <c r="B188" s="206" t="s">
        <v>561</v>
      </c>
      <c r="C188" s="206" t="s">
        <v>714</v>
      </c>
      <c r="D188" s="206" t="s">
        <v>1685</v>
      </c>
      <c r="E188" s="206" t="s">
        <v>1430</v>
      </c>
      <c r="F188" s="206" t="s">
        <v>2414</v>
      </c>
    </row>
    <row r="189" spans="1:6">
      <c r="A189" s="207">
        <v>188</v>
      </c>
      <c r="B189" s="206" t="s">
        <v>919</v>
      </c>
      <c r="C189" s="206" t="s">
        <v>918</v>
      </c>
      <c r="D189" s="206" t="s">
        <v>1675</v>
      </c>
      <c r="E189" s="206" t="s">
        <v>1630</v>
      </c>
      <c r="F189" s="206" t="s">
        <v>2415</v>
      </c>
    </row>
    <row r="190" spans="1:6">
      <c r="A190" s="207">
        <v>189</v>
      </c>
      <c r="B190" s="206" t="s">
        <v>925</v>
      </c>
      <c r="C190" s="206" t="s">
        <v>787</v>
      </c>
      <c r="D190" s="206" t="s">
        <v>1513</v>
      </c>
      <c r="E190" s="206" t="s">
        <v>1683</v>
      </c>
      <c r="F190" s="206" t="s">
        <v>2417</v>
      </c>
    </row>
    <row r="191" spans="1:6">
      <c r="A191" s="207">
        <v>190</v>
      </c>
      <c r="B191" s="206" t="s">
        <v>909</v>
      </c>
      <c r="C191" s="206" t="s">
        <v>977</v>
      </c>
      <c r="D191" s="206" t="s">
        <v>1657</v>
      </c>
      <c r="E191" s="206" t="s">
        <v>1524</v>
      </c>
      <c r="F191" s="206" t="s">
        <v>2418</v>
      </c>
    </row>
    <row r="192" spans="1:6">
      <c r="A192" s="207">
        <v>191</v>
      </c>
      <c r="B192" s="206" t="s">
        <v>754</v>
      </c>
      <c r="C192" s="206" t="s">
        <v>805</v>
      </c>
      <c r="D192" s="206" t="s">
        <v>1633</v>
      </c>
      <c r="E192" s="206" t="s">
        <v>1528</v>
      </c>
      <c r="F192" s="206" t="s">
        <v>2419</v>
      </c>
    </row>
    <row r="193" spans="1:6">
      <c r="A193" s="207">
        <v>192</v>
      </c>
      <c r="B193" s="206" t="s">
        <v>795</v>
      </c>
      <c r="C193" s="206" t="s">
        <v>878</v>
      </c>
      <c r="D193" s="206" t="s">
        <v>1753</v>
      </c>
      <c r="E193" s="206" t="s">
        <v>1459</v>
      </c>
      <c r="F193" s="206" t="s">
        <v>2420</v>
      </c>
    </row>
    <row r="194" spans="1:6">
      <c r="A194" s="207">
        <v>193</v>
      </c>
      <c r="B194" s="206" t="s">
        <v>777</v>
      </c>
      <c r="C194" s="206" t="s">
        <v>1016</v>
      </c>
      <c r="D194" s="206" t="s">
        <v>1466</v>
      </c>
      <c r="E194" s="206" t="s">
        <v>1187</v>
      </c>
      <c r="F194" s="206" t="s">
        <v>2445</v>
      </c>
    </row>
    <row r="195" spans="1:6">
      <c r="A195" s="207">
        <v>194</v>
      </c>
      <c r="B195" s="206" t="s">
        <v>974</v>
      </c>
      <c r="C195" s="206" t="s">
        <v>852</v>
      </c>
      <c r="D195" s="206" t="s">
        <v>1337</v>
      </c>
      <c r="E195" s="206" t="s">
        <v>1435</v>
      </c>
      <c r="F195" s="206" t="s">
        <v>2438</v>
      </c>
    </row>
    <row r="196" spans="1:6">
      <c r="A196" s="207">
        <v>195</v>
      </c>
      <c r="B196" s="206" t="s">
        <v>1116</v>
      </c>
      <c r="C196" s="206" t="s">
        <v>763</v>
      </c>
      <c r="D196" s="206" t="s">
        <v>1525</v>
      </c>
      <c r="E196" s="206" t="s">
        <v>1229</v>
      </c>
      <c r="F196" s="206" t="s">
        <v>2430</v>
      </c>
    </row>
    <row r="197" spans="1:6">
      <c r="A197" s="207">
        <v>196</v>
      </c>
      <c r="B197" s="206" t="s">
        <v>779</v>
      </c>
      <c r="C197" s="206" t="s">
        <v>766</v>
      </c>
      <c r="D197" s="206" t="s">
        <v>1164</v>
      </c>
      <c r="E197" s="206" t="s">
        <v>1296</v>
      </c>
      <c r="F197" s="206" t="s">
        <v>2421</v>
      </c>
    </row>
    <row r="198" spans="1:6">
      <c r="A198" s="207">
        <v>197</v>
      </c>
      <c r="B198" s="206" t="s">
        <v>771</v>
      </c>
      <c r="C198" s="206" t="s">
        <v>922</v>
      </c>
      <c r="D198" s="206" t="s">
        <v>1662</v>
      </c>
      <c r="E198" s="206" t="s">
        <v>1335</v>
      </c>
      <c r="F198" s="206" t="s">
        <v>2431</v>
      </c>
    </row>
    <row r="199" spans="1:6">
      <c r="A199" s="207">
        <v>198</v>
      </c>
      <c r="B199" s="206" t="s">
        <v>973</v>
      </c>
      <c r="C199" s="206" t="s">
        <v>678</v>
      </c>
      <c r="D199" s="206" t="s">
        <v>1588</v>
      </c>
      <c r="E199" s="206" t="s">
        <v>1265</v>
      </c>
      <c r="F199" s="206" t="s">
        <v>2439</v>
      </c>
    </row>
    <row r="200" spans="1:6">
      <c r="A200" s="207">
        <v>199</v>
      </c>
      <c r="B200" s="206" t="s">
        <v>872</v>
      </c>
      <c r="C200" s="206" t="s">
        <v>802</v>
      </c>
      <c r="D200" s="206" t="s">
        <v>1338</v>
      </c>
      <c r="E200" s="206" t="s">
        <v>1173</v>
      </c>
      <c r="F200" s="206" t="s">
        <v>2423</v>
      </c>
    </row>
    <row r="201" spans="1:6">
      <c r="A201" s="207">
        <v>200</v>
      </c>
      <c r="B201" s="206" t="s">
        <v>782</v>
      </c>
      <c r="C201" s="206" t="s">
        <v>838</v>
      </c>
      <c r="D201" s="206" t="s">
        <v>1341</v>
      </c>
      <c r="E201" s="206" t="s">
        <v>1234</v>
      </c>
      <c r="F201" s="206" t="s">
        <v>2446</v>
      </c>
    </row>
    <row r="202" spans="1:6">
      <c r="A202" s="207">
        <v>201</v>
      </c>
      <c r="B202" s="206" t="s">
        <v>746</v>
      </c>
      <c r="C202" s="206" t="s">
        <v>923</v>
      </c>
      <c r="D202" s="206" t="s">
        <v>1343</v>
      </c>
      <c r="E202" s="206" t="s">
        <v>1239</v>
      </c>
      <c r="F202" s="206" t="s">
        <v>2447</v>
      </c>
    </row>
    <row r="203" spans="1:6">
      <c r="A203" s="207">
        <v>202</v>
      </c>
      <c r="B203" s="206" t="s">
        <v>959</v>
      </c>
      <c r="C203" s="206" t="s">
        <v>1006</v>
      </c>
      <c r="D203" s="206" t="s">
        <v>1280</v>
      </c>
      <c r="E203" s="206" t="s">
        <v>1277</v>
      </c>
      <c r="F203" s="206" t="s">
        <v>2424</v>
      </c>
    </row>
    <row r="204" spans="1:6">
      <c r="A204" s="207">
        <v>203</v>
      </c>
      <c r="B204" s="206" t="s">
        <v>799</v>
      </c>
      <c r="C204" s="206" t="s">
        <v>769</v>
      </c>
      <c r="D204" s="206" t="s">
        <v>1297</v>
      </c>
      <c r="E204" s="206" t="s">
        <v>1405</v>
      </c>
      <c r="F204" s="206" t="s">
        <v>2433</v>
      </c>
    </row>
    <row r="205" spans="1:6">
      <c r="A205" s="207">
        <v>204</v>
      </c>
      <c r="B205" s="206" t="s">
        <v>1002</v>
      </c>
      <c r="C205" s="206" t="s">
        <v>807</v>
      </c>
      <c r="D205" s="206" t="s">
        <v>1410</v>
      </c>
      <c r="E205" s="206" t="s">
        <v>1236</v>
      </c>
      <c r="F205" s="206" t="s">
        <v>2440</v>
      </c>
    </row>
    <row r="206" spans="1:6">
      <c r="A206" s="207">
        <v>205</v>
      </c>
      <c r="B206" s="206" t="s">
        <v>1049</v>
      </c>
      <c r="C206" s="206" t="s">
        <v>876</v>
      </c>
      <c r="D206" s="206" t="s">
        <v>1382</v>
      </c>
      <c r="E206" s="206" t="s">
        <v>1429</v>
      </c>
      <c r="F206" s="206" t="s">
        <v>2434</v>
      </c>
    </row>
    <row r="207" spans="1:6">
      <c r="A207" s="207">
        <v>206</v>
      </c>
      <c r="B207" s="206" t="s">
        <v>813</v>
      </c>
      <c r="C207" s="206" t="s">
        <v>907</v>
      </c>
      <c r="D207" s="206" t="s">
        <v>1159</v>
      </c>
      <c r="E207" s="206" t="s">
        <v>1373</v>
      </c>
      <c r="F207" s="206" t="s">
        <v>2425</v>
      </c>
    </row>
    <row r="208" spans="1:6">
      <c r="A208" s="207">
        <v>207</v>
      </c>
      <c r="B208" s="206" t="s">
        <v>992</v>
      </c>
      <c r="C208" s="206" t="s">
        <v>883</v>
      </c>
      <c r="D208" s="206" t="s">
        <v>1510</v>
      </c>
      <c r="E208" s="206" t="s">
        <v>1476</v>
      </c>
      <c r="F208" s="206" t="s">
        <v>2448</v>
      </c>
    </row>
    <row r="209" spans="1:6">
      <c r="A209" s="207">
        <v>208</v>
      </c>
      <c r="B209" s="206" t="s">
        <v>692</v>
      </c>
      <c r="C209" s="206" t="s">
        <v>797</v>
      </c>
      <c r="D209" s="206" t="s">
        <v>1542</v>
      </c>
      <c r="E209" s="206" t="s">
        <v>1340</v>
      </c>
      <c r="F209" s="206" t="s">
        <v>2441</v>
      </c>
    </row>
    <row r="210" spans="1:6">
      <c r="A210" s="207">
        <v>209</v>
      </c>
      <c r="B210" s="206" t="s">
        <v>999</v>
      </c>
      <c r="C210" s="206" t="s">
        <v>870</v>
      </c>
      <c r="D210" s="206" t="s">
        <v>1413</v>
      </c>
      <c r="E210" s="206" t="s">
        <v>1446</v>
      </c>
      <c r="F210" s="206" t="s">
        <v>2435</v>
      </c>
    </row>
    <row r="211" spans="1:6">
      <c r="A211" s="207">
        <v>210</v>
      </c>
      <c r="B211" s="206" t="s">
        <v>749</v>
      </c>
      <c r="C211" s="206" t="s">
        <v>801</v>
      </c>
      <c r="D211" s="206" t="s">
        <v>1330</v>
      </c>
      <c r="E211" s="206" t="s">
        <v>1179</v>
      </c>
      <c r="F211" s="206" t="s">
        <v>2449</v>
      </c>
    </row>
    <row r="212" spans="1:6">
      <c r="A212" s="207">
        <v>211</v>
      </c>
      <c r="B212" s="206" t="s">
        <v>552</v>
      </c>
      <c r="C212" s="206" t="s">
        <v>760</v>
      </c>
      <c r="D212" s="206" t="s">
        <v>1254</v>
      </c>
      <c r="E212" s="206" t="s">
        <v>1228</v>
      </c>
      <c r="F212" s="206" t="s">
        <v>2426</v>
      </c>
    </row>
    <row r="213" spans="1:6">
      <c r="A213" s="207">
        <v>212</v>
      </c>
      <c r="B213" s="206" t="s">
        <v>1011</v>
      </c>
      <c r="C213" s="206" t="s">
        <v>1048</v>
      </c>
      <c r="D213" s="206" t="s">
        <v>1490</v>
      </c>
      <c r="E213" s="206" t="s">
        <v>1264</v>
      </c>
      <c r="F213" s="206" t="s">
        <v>2442</v>
      </c>
    </row>
    <row r="214" spans="1:6">
      <c r="A214" s="207">
        <v>213</v>
      </c>
      <c r="B214" s="206" t="s">
        <v>1030</v>
      </c>
      <c r="C214" s="206" t="s">
        <v>1053</v>
      </c>
      <c r="D214" s="206" t="s">
        <v>1334</v>
      </c>
      <c r="E214" s="206" t="s">
        <v>1478</v>
      </c>
      <c r="F214" s="206" t="s">
        <v>2450</v>
      </c>
    </row>
    <row r="215" spans="1:6">
      <c r="A215" s="207">
        <v>214</v>
      </c>
      <c r="B215" s="206" t="s">
        <v>729</v>
      </c>
      <c r="C215" s="206" t="s">
        <v>758</v>
      </c>
      <c r="D215" s="206" t="s">
        <v>1469</v>
      </c>
      <c r="E215" s="206" t="s">
        <v>1289</v>
      </c>
      <c r="F215" s="206" t="s">
        <v>2443</v>
      </c>
    </row>
    <row r="216" spans="1:6">
      <c r="A216" s="207">
        <v>215</v>
      </c>
      <c r="B216" s="206" t="s">
        <v>707</v>
      </c>
      <c r="C216" s="206" t="s">
        <v>996</v>
      </c>
      <c r="D216" s="206" t="s">
        <v>1332</v>
      </c>
      <c r="E216" s="206" t="s">
        <v>1192</v>
      </c>
      <c r="F216" s="206" t="s">
        <v>2427</v>
      </c>
    </row>
    <row r="217" spans="1:6">
      <c r="A217" s="207">
        <v>216</v>
      </c>
      <c r="B217" s="206" t="s">
        <v>684</v>
      </c>
      <c r="C217" s="206" t="s">
        <v>900</v>
      </c>
      <c r="D217" s="206" t="s">
        <v>1437</v>
      </c>
      <c r="E217" s="206" t="s">
        <v>1295</v>
      </c>
      <c r="F217" s="206" t="s">
        <v>2436</v>
      </c>
    </row>
    <row r="218" spans="1:6">
      <c r="A218" s="207">
        <v>217</v>
      </c>
      <c r="B218" s="206" t="s">
        <v>731</v>
      </c>
      <c r="C218" s="206" t="s">
        <v>839</v>
      </c>
      <c r="D218" s="206" t="s">
        <v>1246</v>
      </c>
      <c r="E218" s="206" t="s">
        <v>1255</v>
      </c>
      <c r="F218" s="206" t="s">
        <v>2429</v>
      </c>
    </row>
    <row r="219" spans="1:6">
      <c r="A219" s="207">
        <v>218</v>
      </c>
      <c r="B219" s="206" t="s">
        <v>1038</v>
      </c>
      <c r="C219" s="206" t="s">
        <v>699</v>
      </c>
      <c r="D219" s="206" t="s">
        <v>1463</v>
      </c>
      <c r="E219" s="206" t="s">
        <v>1799</v>
      </c>
      <c r="F219" s="206" t="s">
        <v>2437</v>
      </c>
    </row>
    <row r="220" spans="1:6">
      <c r="A220" s="207">
        <v>219</v>
      </c>
      <c r="B220" s="206" t="s">
        <v>785</v>
      </c>
      <c r="C220" s="206" t="s">
        <v>965</v>
      </c>
      <c r="D220" s="206" t="s">
        <v>1559</v>
      </c>
      <c r="E220" s="206" t="s">
        <v>1323</v>
      </c>
      <c r="F220" s="206" t="s">
        <v>2444</v>
      </c>
    </row>
    <row r="221" spans="1:6">
      <c r="A221" s="207">
        <v>220</v>
      </c>
      <c r="B221" s="206" t="s">
        <v>822</v>
      </c>
      <c r="C221" s="206" t="s">
        <v>891</v>
      </c>
      <c r="D221" s="206" t="s">
        <v>1201</v>
      </c>
      <c r="E221" s="206" t="s">
        <v>1268</v>
      </c>
      <c r="F221" s="206" t="s">
        <v>2451</v>
      </c>
    </row>
  </sheetData>
  <pageMargins left="0.7" right="0.7" top="0.75" bottom="0.75" header="0.3" footer="0.3"/>
  <legacyDrawing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V825"/>
  <sheetViews>
    <sheetView zoomScale="55" zoomScaleNormal="55" workbookViewId="0">
      <pane ySplit="1" topLeftCell="A590" activePane="bottomLeft" state="frozen"/>
      <selection pane="bottomLeft" activeCell="B669" sqref="B669"/>
    </sheetView>
  </sheetViews>
  <sheetFormatPr baseColWidth="10" defaultColWidth="11.44140625" defaultRowHeight="14.4"/>
  <cols>
    <col min="1" max="1" width="21.109375" style="206" customWidth="1"/>
    <col min="2" max="4" width="11.44140625" style="206"/>
    <col min="5" max="5" width="17" style="206" customWidth="1"/>
    <col min="6" max="8" width="11.44140625" style="206"/>
    <col min="9" max="9" width="19.33203125" style="206" customWidth="1"/>
    <col min="10" max="11" width="11.44140625" style="206"/>
    <col min="12" max="12" width="15.6640625" style="206" customWidth="1"/>
    <col min="13" max="13" width="21.88671875" style="206" customWidth="1"/>
    <col min="14" max="14" width="11.44140625" style="206"/>
    <col min="15" max="15" width="22.44140625" style="206" bestFit="1" customWidth="1"/>
    <col min="16" max="16384" width="11.44140625" style="206"/>
  </cols>
  <sheetData>
    <row r="1" spans="1:20" ht="100.8">
      <c r="A1" s="221" t="s">
        <v>2628</v>
      </c>
      <c r="B1" s="221" t="s">
        <v>2627</v>
      </c>
      <c r="C1" s="221" t="s">
        <v>2607</v>
      </c>
      <c r="D1" s="221" t="s">
        <v>2626</v>
      </c>
      <c r="E1" s="221" t="s">
        <v>2625</v>
      </c>
      <c r="F1" s="221" t="s">
        <v>2624</v>
      </c>
      <c r="G1" s="221" t="s">
        <v>2623</v>
      </c>
      <c r="H1" s="220" t="s">
        <v>2662</v>
      </c>
      <c r="I1" s="220" t="s">
        <v>2663</v>
      </c>
      <c r="J1" s="220" t="s">
        <v>2664</v>
      </c>
      <c r="K1" s="220" t="s">
        <v>2622</v>
      </c>
      <c r="L1" s="220" t="s">
        <v>2621</v>
      </c>
      <c r="M1" s="220" t="s">
        <v>2620</v>
      </c>
      <c r="N1" s="220" t="s">
        <v>2619</v>
      </c>
      <c r="O1" s="220" t="s">
        <v>2147</v>
      </c>
    </row>
    <row r="2" spans="1:20">
      <c r="A2" s="207">
        <v>1</v>
      </c>
      <c r="B2" s="206" t="s">
        <v>1298</v>
      </c>
      <c r="C2" s="206">
        <v>0.29089999999999999</v>
      </c>
      <c r="D2" s="211">
        <v>8.1681000000000008</v>
      </c>
      <c r="E2" s="211">
        <v>0.20300000000000001</v>
      </c>
      <c r="F2" s="210">
        <f t="shared" ref="F2:F65" si="0">D2+E2</f>
        <v>8.3711000000000002</v>
      </c>
      <c r="G2" s="210">
        <v>8.1989999999999998</v>
      </c>
      <c r="H2" s="210">
        <f>(F2-G2)</f>
        <v>0.17210000000000036</v>
      </c>
      <c r="I2" s="210">
        <f>E2-H2</f>
        <v>3.089999999999965E-2</v>
      </c>
      <c r="J2" s="210">
        <f>(I2/E2)*100</f>
        <v>15.221674876847116</v>
      </c>
      <c r="K2" s="210">
        <v>16</v>
      </c>
      <c r="S2" s="213"/>
      <c r="T2" s="213"/>
    </row>
    <row r="3" spans="1:20">
      <c r="A3" s="207">
        <v>1</v>
      </c>
      <c r="B3" s="206" t="s">
        <v>1124</v>
      </c>
      <c r="C3" s="206">
        <v>0.83950000000000002</v>
      </c>
      <c r="D3" s="206">
        <v>9.4854000000000003</v>
      </c>
      <c r="E3" s="211">
        <v>0.20369999999999999</v>
      </c>
      <c r="F3" s="210">
        <f t="shared" si="0"/>
        <v>9.6890999999999998</v>
      </c>
      <c r="G3" s="210">
        <v>9.5219000000000005</v>
      </c>
      <c r="H3" s="210">
        <f t="shared" ref="H3:H65" si="1">(F3-G3)</f>
        <v>0.16719999999999935</v>
      </c>
      <c r="I3" s="210">
        <f t="shared" ref="I3:I65" si="2">E3-H3</f>
        <v>3.6500000000000643E-2</v>
      </c>
      <c r="J3" s="210">
        <f t="shared" ref="J3:J65" si="3">(I3/E3)*100</f>
        <v>17.918507609229575</v>
      </c>
      <c r="K3" s="210">
        <v>7</v>
      </c>
      <c r="S3" s="213"/>
      <c r="T3" s="213"/>
    </row>
    <row r="4" spans="1:20">
      <c r="A4" s="206">
        <v>1</v>
      </c>
      <c r="B4" s="206" t="s">
        <v>1614</v>
      </c>
      <c r="C4" s="206">
        <v>0.28660000000000002</v>
      </c>
      <c r="D4" s="206">
        <v>9.9175000000000004</v>
      </c>
      <c r="E4" s="211">
        <v>0.20119999999999999</v>
      </c>
      <c r="F4" s="210">
        <f t="shared" si="0"/>
        <v>10.1187</v>
      </c>
      <c r="G4" s="210">
        <v>9.9732000000000003</v>
      </c>
      <c r="H4" s="210">
        <f t="shared" si="1"/>
        <v>0.14550000000000018</v>
      </c>
      <c r="I4" s="210">
        <f t="shared" si="2"/>
        <v>5.5699999999999805E-2</v>
      </c>
      <c r="J4" s="210">
        <f t="shared" si="3"/>
        <v>27.683896620278237</v>
      </c>
      <c r="K4" s="210">
        <v>11</v>
      </c>
      <c r="S4" s="213"/>
      <c r="T4" s="213"/>
    </row>
    <row r="5" spans="1:20">
      <c r="A5" s="207">
        <v>2</v>
      </c>
      <c r="B5" s="206" t="s">
        <v>1020</v>
      </c>
      <c r="C5" s="206">
        <v>1.0841000000000001</v>
      </c>
      <c r="D5" s="211">
        <v>7.8714000000000004</v>
      </c>
      <c r="E5" s="211">
        <v>0.20100000000000001</v>
      </c>
      <c r="F5" s="210">
        <f t="shared" si="0"/>
        <v>8.0724</v>
      </c>
      <c r="G5" s="210">
        <v>7.8826999999999998</v>
      </c>
      <c r="H5" s="210">
        <f t="shared" si="1"/>
        <v>0.1897000000000002</v>
      </c>
      <c r="I5" s="210">
        <f t="shared" si="2"/>
        <v>1.129999999999981E-2</v>
      </c>
      <c r="J5" s="210">
        <f t="shared" si="3"/>
        <v>5.6218905472635869</v>
      </c>
      <c r="K5" s="210">
        <v>29</v>
      </c>
      <c r="L5" s="213">
        <v>43213</v>
      </c>
      <c r="M5" s="213">
        <v>43213</v>
      </c>
      <c r="S5" s="213"/>
      <c r="T5" s="213"/>
    </row>
    <row r="6" spans="1:20">
      <c r="A6" s="207">
        <v>2</v>
      </c>
      <c r="B6" s="206" t="s">
        <v>1482</v>
      </c>
      <c r="C6" s="206">
        <v>0.44080000000000003</v>
      </c>
      <c r="D6" s="211">
        <v>10.1248</v>
      </c>
      <c r="E6" s="211">
        <v>0.2011</v>
      </c>
      <c r="F6" s="210">
        <f t="shared" si="0"/>
        <v>10.325900000000001</v>
      </c>
      <c r="G6" s="210">
        <v>10.1419</v>
      </c>
      <c r="H6" s="210">
        <f t="shared" si="1"/>
        <v>0.18400000000000105</v>
      </c>
      <c r="I6" s="210">
        <f t="shared" si="2"/>
        <v>1.7099999999998949E-2</v>
      </c>
      <c r="J6" s="210">
        <f t="shared" si="3"/>
        <v>8.5032322227742174</v>
      </c>
      <c r="K6" s="210">
        <v>8</v>
      </c>
      <c r="L6" s="213">
        <v>43221</v>
      </c>
      <c r="M6" s="213">
        <v>43221</v>
      </c>
      <c r="S6" s="213"/>
      <c r="T6" s="213"/>
    </row>
    <row r="7" spans="1:20">
      <c r="A7" s="207">
        <v>2</v>
      </c>
      <c r="B7" s="206" t="s">
        <v>1313</v>
      </c>
      <c r="C7" s="206">
        <v>0.38719999999999999</v>
      </c>
      <c r="D7" s="211">
        <v>11.258100000000001</v>
      </c>
      <c r="E7" s="211">
        <v>0.20039999999999999</v>
      </c>
      <c r="F7" s="210">
        <f t="shared" si="0"/>
        <v>11.458500000000001</v>
      </c>
      <c r="G7" s="210">
        <v>11.2744</v>
      </c>
      <c r="H7" s="210">
        <f t="shared" si="1"/>
        <v>0.18410000000000082</v>
      </c>
      <c r="I7" s="210">
        <f t="shared" si="2"/>
        <v>1.6299999999999176E-2</v>
      </c>
      <c r="J7" s="210">
        <f t="shared" si="3"/>
        <v>8.1337325349297291</v>
      </c>
      <c r="K7" s="210">
        <v>17</v>
      </c>
      <c r="L7" s="213">
        <v>43221</v>
      </c>
      <c r="M7" s="213">
        <v>43221</v>
      </c>
      <c r="S7" s="213"/>
      <c r="T7" s="213"/>
    </row>
    <row r="8" spans="1:20">
      <c r="A8" s="207">
        <v>2</v>
      </c>
      <c r="B8" s="206" t="s">
        <v>614</v>
      </c>
      <c r="C8" s="206">
        <v>1.1162000000000001</v>
      </c>
      <c r="D8" s="211">
        <v>9.0031999999999996</v>
      </c>
      <c r="E8" s="211">
        <v>0.20030000000000001</v>
      </c>
      <c r="F8" s="210">
        <f t="shared" si="0"/>
        <v>9.2035</v>
      </c>
      <c r="G8" s="210">
        <v>9.0121000000000002</v>
      </c>
      <c r="H8" s="210">
        <f t="shared" si="1"/>
        <v>0.19139999999999979</v>
      </c>
      <c r="I8" s="210">
        <f t="shared" si="2"/>
        <v>8.9000000000002133E-3</v>
      </c>
      <c r="J8" s="210">
        <f t="shared" si="3"/>
        <v>4.4433349975038503</v>
      </c>
      <c r="K8" s="210">
        <v>24</v>
      </c>
      <c r="S8" s="213"/>
      <c r="T8" s="213"/>
    </row>
    <row r="9" spans="1:20">
      <c r="A9" s="207">
        <v>4</v>
      </c>
      <c r="B9" s="206" t="s">
        <v>633</v>
      </c>
      <c r="C9" s="206">
        <v>1.1405000000000001</v>
      </c>
      <c r="D9" s="210">
        <v>7.0750999999999999</v>
      </c>
      <c r="E9" s="211">
        <v>0.20169999999999999</v>
      </c>
      <c r="F9" s="210">
        <f t="shared" si="0"/>
        <v>7.2767999999999997</v>
      </c>
      <c r="G9" s="210">
        <v>7.0850999999999997</v>
      </c>
      <c r="H9" s="210">
        <f t="shared" si="1"/>
        <v>0.19169999999999998</v>
      </c>
      <c r="I9" s="210">
        <f t="shared" si="2"/>
        <v>1.0000000000000009E-2</v>
      </c>
      <c r="J9" s="210">
        <f t="shared" si="3"/>
        <v>4.9578582052553344</v>
      </c>
      <c r="K9" s="210">
        <v>1</v>
      </c>
      <c r="L9" s="213">
        <v>43212</v>
      </c>
      <c r="M9" s="213">
        <v>43212</v>
      </c>
    </row>
    <row r="10" spans="1:20">
      <c r="A10" s="207">
        <v>4</v>
      </c>
      <c r="B10" s="206" t="s">
        <v>1518</v>
      </c>
      <c r="C10" s="206">
        <v>0.37980000000000003</v>
      </c>
      <c r="D10" s="210">
        <v>9.2204999999999995</v>
      </c>
      <c r="E10" s="211">
        <v>0.20780000000000001</v>
      </c>
      <c r="F10" s="210">
        <f t="shared" si="0"/>
        <v>9.4283000000000001</v>
      </c>
      <c r="G10" s="210">
        <v>9.2402999999999995</v>
      </c>
      <c r="H10" s="210">
        <f t="shared" si="1"/>
        <v>0.18800000000000061</v>
      </c>
      <c r="I10" s="210">
        <f t="shared" si="2"/>
        <v>1.9799999999999401E-2</v>
      </c>
      <c r="J10" s="210">
        <f t="shared" si="3"/>
        <v>9.5283926852740137</v>
      </c>
      <c r="K10" s="210">
        <v>3</v>
      </c>
      <c r="L10" s="213">
        <v>43212</v>
      </c>
    </row>
    <row r="11" spans="1:20">
      <c r="A11" s="206">
        <v>4</v>
      </c>
      <c r="B11" s="206" t="s">
        <v>1026</v>
      </c>
      <c r="C11" s="206">
        <v>1.171</v>
      </c>
      <c r="D11" s="211">
        <v>8.1178000000000008</v>
      </c>
      <c r="E11" s="211">
        <v>0.20030000000000001</v>
      </c>
      <c r="F11" s="210">
        <f t="shared" si="0"/>
        <v>8.3181000000000012</v>
      </c>
      <c r="G11" s="210">
        <v>8.1286000000000005</v>
      </c>
      <c r="H11" s="210">
        <f t="shared" si="1"/>
        <v>0.18950000000000067</v>
      </c>
      <c r="I11" s="210">
        <f t="shared" si="2"/>
        <v>1.0799999999999338E-2</v>
      </c>
      <c r="J11" s="210">
        <f t="shared" si="3"/>
        <v>5.3919121318019663</v>
      </c>
      <c r="K11" s="210">
        <v>9</v>
      </c>
    </row>
    <row r="12" spans="1:20">
      <c r="A12" s="206">
        <v>5</v>
      </c>
      <c r="B12" s="206" t="s">
        <v>1553</v>
      </c>
      <c r="C12" s="206">
        <v>0.27200000000000002</v>
      </c>
      <c r="D12" s="211">
        <v>8.7027000000000001</v>
      </c>
      <c r="E12" s="211">
        <v>0.20880000000000001</v>
      </c>
      <c r="F12" s="210">
        <f t="shared" si="0"/>
        <v>8.9115000000000002</v>
      </c>
      <c r="G12" s="210">
        <v>8.7432999999999996</v>
      </c>
      <c r="H12" s="210">
        <f t="shared" si="1"/>
        <v>0.16820000000000057</v>
      </c>
      <c r="I12" s="210">
        <f t="shared" si="2"/>
        <v>4.0599999999999442E-2</v>
      </c>
      <c r="J12" s="210">
        <f t="shared" si="3"/>
        <v>19.444444444444176</v>
      </c>
      <c r="K12" s="210">
        <v>12</v>
      </c>
      <c r="L12" s="213">
        <v>43221</v>
      </c>
      <c r="M12" s="213">
        <v>43221</v>
      </c>
    </row>
    <row r="13" spans="1:20">
      <c r="A13" s="207">
        <v>5</v>
      </c>
      <c r="B13" s="206" t="s">
        <v>1103</v>
      </c>
      <c r="C13" s="206">
        <v>1.0426</v>
      </c>
      <c r="D13" s="211">
        <v>9.4855999999999998</v>
      </c>
      <c r="E13" s="211">
        <v>0.20319999999999999</v>
      </c>
      <c r="F13" s="210">
        <f t="shared" si="0"/>
        <v>9.6888000000000005</v>
      </c>
      <c r="G13" s="210">
        <v>9.4974000000000007</v>
      </c>
      <c r="H13" s="210">
        <f t="shared" si="1"/>
        <v>0.19139999999999979</v>
      </c>
      <c r="I13" s="210">
        <f t="shared" si="2"/>
        <v>1.1800000000000199E-2</v>
      </c>
      <c r="J13" s="210">
        <f t="shared" si="3"/>
        <v>5.8070866141733264</v>
      </c>
      <c r="K13" s="210">
        <v>38</v>
      </c>
      <c r="L13" s="213">
        <v>43221</v>
      </c>
      <c r="M13" s="213">
        <v>43221</v>
      </c>
    </row>
    <row r="14" spans="1:20">
      <c r="A14" s="207">
        <v>5</v>
      </c>
      <c r="B14" s="206" t="s">
        <v>639</v>
      </c>
      <c r="C14" s="206">
        <v>1.161</v>
      </c>
      <c r="D14" s="211">
        <v>8.0639000000000003</v>
      </c>
      <c r="E14" s="211">
        <v>0.2034</v>
      </c>
      <c r="F14" s="210">
        <f t="shared" si="0"/>
        <v>8.2673000000000005</v>
      </c>
      <c r="G14" s="210">
        <v>8.0732999999999997</v>
      </c>
      <c r="H14" s="210">
        <f t="shared" si="1"/>
        <v>0.19400000000000084</v>
      </c>
      <c r="I14" s="210">
        <f t="shared" si="2"/>
        <v>9.399999999999159E-3</v>
      </c>
      <c r="J14" s="210">
        <f t="shared" si="3"/>
        <v>4.6214355948865089</v>
      </c>
      <c r="K14" s="210">
        <v>12</v>
      </c>
    </row>
    <row r="15" spans="1:20">
      <c r="A15" s="207">
        <v>5</v>
      </c>
      <c r="B15" s="206" t="s">
        <v>1473</v>
      </c>
      <c r="C15" s="206">
        <v>0.2429</v>
      </c>
      <c r="D15" s="211">
        <v>10.540100000000001</v>
      </c>
      <c r="E15" s="211">
        <v>0.20069999999999999</v>
      </c>
      <c r="F15" s="210">
        <f t="shared" si="0"/>
        <v>10.7408</v>
      </c>
      <c r="G15" s="210">
        <v>10.568899999999999</v>
      </c>
      <c r="H15" s="210">
        <f t="shared" si="1"/>
        <v>0.17190000000000083</v>
      </c>
      <c r="I15" s="210">
        <f t="shared" si="2"/>
        <v>2.879999999999916E-2</v>
      </c>
      <c r="J15" s="210">
        <f t="shared" si="3"/>
        <v>14.349775784752945</v>
      </c>
      <c r="K15" s="210">
        <v>22</v>
      </c>
    </row>
    <row r="16" spans="1:20">
      <c r="A16" s="207">
        <v>6</v>
      </c>
      <c r="B16" s="206" t="s">
        <v>1603</v>
      </c>
      <c r="C16" s="206">
        <v>0.48459999999999998</v>
      </c>
      <c r="D16" s="211">
        <v>7.8593999999999999</v>
      </c>
      <c r="E16" s="211">
        <v>0.1996</v>
      </c>
      <c r="F16" s="210">
        <f t="shared" si="0"/>
        <v>8.0589999999999993</v>
      </c>
      <c r="G16" s="210">
        <v>7.8822999999999999</v>
      </c>
      <c r="H16" s="210">
        <f t="shared" si="1"/>
        <v>0.17669999999999941</v>
      </c>
      <c r="I16" s="210">
        <f t="shared" si="2"/>
        <v>2.2900000000000587E-2</v>
      </c>
      <c r="J16" s="210">
        <f t="shared" si="3"/>
        <v>11.472945891783862</v>
      </c>
      <c r="K16" s="210">
        <v>17</v>
      </c>
    </row>
    <row r="17" spans="1:15">
      <c r="A17" s="207">
        <v>6</v>
      </c>
      <c r="B17" s="206" t="s">
        <v>1416</v>
      </c>
      <c r="C17" s="206">
        <v>0.41160000000000002</v>
      </c>
      <c r="D17" s="211">
        <v>7.3536999999999999</v>
      </c>
      <c r="E17" s="211">
        <v>0.20180000000000001</v>
      </c>
      <c r="F17" s="210">
        <f t="shared" si="0"/>
        <v>7.5555000000000003</v>
      </c>
      <c r="G17" s="210">
        <v>7.3731999999999998</v>
      </c>
      <c r="H17" s="210">
        <f t="shared" si="1"/>
        <v>0.18230000000000057</v>
      </c>
      <c r="I17" s="210">
        <f t="shared" si="2"/>
        <v>1.9499999999999434E-2</v>
      </c>
      <c r="J17" s="210">
        <f t="shared" si="3"/>
        <v>9.6630327056488774</v>
      </c>
      <c r="K17" s="210">
        <v>13</v>
      </c>
    </row>
    <row r="18" spans="1:15">
      <c r="A18" s="206">
        <v>6</v>
      </c>
      <c r="B18" s="206" t="s">
        <v>964</v>
      </c>
      <c r="C18" s="206">
        <v>1.1964999999999999</v>
      </c>
      <c r="D18" s="211">
        <v>7.3169000000000004</v>
      </c>
      <c r="E18" s="211">
        <v>0.19980000000000001</v>
      </c>
      <c r="F18" s="210">
        <f t="shared" si="0"/>
        <v>7.5167000000000002</v>
      </c>
      <c r="G18" s="210">
        <v>7.3457999999999997</v>
      </c>
      <c r="H18" s="210">
        <f t="shared" si="1"/>
        <v>0.1709000000000005</v>
      </c>
      <c r="I18" s="210">
        <f t="shared" si="2"/>
        <v>2.8899999999999509E-2</v>
      </c>
      <c r="J18" s="210">
        <f t="shared" si="3"/>
        <v>14.46446446446422</v>
      </c>
      <c r="K18" s="210">
        <v>14</v>
      </c>
    </row>
    <row r="19" spans="1:15">
      <c r="A19" s="207">
        <v>6</v>
      </c>
      <c r="B19" s="206" t="s">
        <v>1082</v>
      </c>
      <c r="C19" s="206">
        <v>1.2786</v>
      </c>
      <c r="D19" s="211">
        <v>9.8865999999999996</v>
      </c>
      <c r="E19" s="211">
        <v>0.20319999999999999</v>
      </c>
      <c r="F19" s="210">
        <f t="shared" si="0"/>
        <v>10.0898</v>
      </c>
      <c r="G19" s="210">
        <v>9.8975000000000009</v>
      </c>
      <c r="H19" s="210">
        <f t="shared" si="1"/>
        <v>0.19229999999999947</v>
      </c>
      <c r="I19" s="210">
        <f t="shared" si="2"/>
        <v>1.090000000000052E-2</v>
      </c>
      <c r="J19" s="210">
        <f t="shared" si="3"/>
        <v>5.3641732283467132</v>
      </c>
      <c r="K19" s="210">
        <v>17</v>
      </c>
    </row>
    <row r="20" spans="1:15">
      <c r="A20" s="210">
        <v>7</v>
      </c>
      <c r="B20" s="210" t="s">
        <v>743</v>
      </c>
      <c r="C20" s="206">
        <v>1.2833000000000001</v>
      </c>
      <c r="D20" s="211">
        <v>10.7433</v>
      </c>
      <c r="E20" s="211">
        <v>0.19950000000000001</v>
      </c>
      <c r="F20" s="210">
        <f t="shared" si="0"/>
        <v>10.9428</v>
      </c>
      <c r="G20" s="210">
        <v>10.7507</v>
      </c>
      <c r="H20" s="210">
        <f t="shared" si="1"/>
        <v>0.19209999999999994</v>
      </c>
      <c r="I20" s="210">
        <f t="shared" si="2"/>
        <v>7.4000000000000732E-3</v>
      </c>
      <c r="J20" s="210">
        <f t="shared" si="3"/>
        <v>3.7092731829574301</v>
      </c>
      <c r="K20" s="210">
        <v>2</v>
      </c>
      <c r="L20" s="217">
        <v>43185.385416666664</v>
      </c>
      <c r="M20" s="210"/>
      <c r="N20" s="210" t="s">
        <v>2574</v>
      </c>
      <c r="O20" s="210"/>
    </row>
    <row r="21" spans="1:15">
      <c r="A21" s="210">
        <v>7</v>
      </c>
      <c r="B21" s="210" t="s">
        <v>610</v>
      </c>
      <c r="C21" s="210">
        <v>1.2060999999999999</v>
      </c>
      <c r="D21" s="211">
        <v>10.9216</v>
      </c>
      <c r="E21" s="211">
        <v>0.20549999999999999</v>
      </c>
      <c r="F21" s="210">
        <f t="shared" si="0"/>
        <v>11.1271</v>
      </c>
      <c r="G21" s="210">
        <v>10.928100000000001</v>
      </c>
      <c r="H21" s="210">
        <f t="shared" si="1"/>
        <v>0.19899999999999984</v>
      </c>
      <c r="I21" s="210">
        <f t="shared" si="2"/>
        <v>6.5000000000001446E-3</v>
      </c>
      <c r="J21" s="210">
        <f t="shared" si="3"/>
        <v>3.1630170316302406</v>
      </c>
      <c r="K21" s="210">
        <v>3</v>
      </c>
      <c r="L21" s="217">
        <v>43185.385416666664</v>
      </c>
      <c r="M21" s="210"/>
      <c r="N21" s="210" t="s">
        <v>2574</v>
      </c>
      <c r="O21" s="210"/>
    </row>
    <row r="22" spans="1:15">
      <c r="A22" s="210">
        <v>7</v>
      </c>
      <c r="B22" s="210" t="s">
        <v>1385</v>
      </c>
      <c r="C22" s="210">
        <v>0.37419999999999998</v>
      </c>
      <c r="D22" s="211">
        <v>9.7736000000000001</v>
      </c>
      <c r="E22" s="211">
        <v>0.2029</v>
      </c>
      <c r="F22" s="210">
        <f t="shared" si="0"/>
        <v>9.9764999999999997</v>
      </c>
      <c r="G22" s="210">
        <v>9.7952999999999992</v>
      </c>
      <c r="H22" s="210">
        <f t="shared" si="1"/>
        <v>0.18120000000000047</v>
      </c>
      <c r="I22" s="210">
        <f t="shared" si="2"/>
        <v>2.1699999999999525E-2</v>
      </c>
      <c r="J22" s="210">
        <f t="shared" si="3"/>
        <v>10.694923607688283</v>
      </c>
      <c r="K22" s="210">
        <v>4</v>
      </c>
      <c r="L22" s="217">
        <v>43185.385416666664</v>
      </c>
      <c r="M22" s="210"/>
      <c r="N22" s="210" t="s">
        <v>2574</v>
      </c>
      <c r="O22" s="206" t="s">
        <v>2618</v>
      </c>
    </row>
    <row r="23" spans="1:15">
      <c r="A23" s="210">
        <v>7</v>
      </c>
      <c r="B23" s="210" t="s">
        <v>1598</v>
      </c>
      <c r="C23" s="210">
        <v>0.46970000000000001</v>
      </c>
      <c r="D23" s="211">
        <v>11.0025</v>
      </c>
      <c r="E23" s="211">
        <v>0.19969999999999999</v>
      </c>
      <c r="F23" s="210">
        <f t="shared" si="0"/>
        <v>11.202199999999999</v>
      </c>
      <c r="G23" s="210">
        <v>11.0252</v>
      </c>
      <c r="H23" s="210">
        <f t="shared" si="1"/>
        <v>0.1769999999999996</v>
      </c>
      <c r="I23" s="210">
        <f t="shared" si="2"/>
        <v>2.2700000000000387E-2</v>
      </c>
      <c r="J23" s="210">
        <f t="shared" si="3"/>
        <v>11.36705057586399</v>
      </c>
      <c r="K23" s="210">
        <v>5</v>
      </c>
      <c r="L23" s="217">
        <v>43185.385416666664</v>
      </c>
      <c r="M23" s="210"/>
      <c r="N23" s="210" t="s">
        <v>2574</v>
      </c>
      <c r="O23" s="210"/>
    </row>
    <row r="24" spans="1:15">
      <c r="A24" s="206">
        <v>8</v>
      </c>
      <c r="B24" s="206" t="s">
        <v>629</v>
      </c>
      <c r="C24" s="206">
        <v>1.252</v>
      </c>
      <c r="D24" s="206">
        <v>9.0211000000000006</v>
      </c>
      <c r="E24" s="206">
        <v>0.20599999999999999</v>
      </c>
      <c r="F24" s="206">
        <f t="shared" si="0"/>
        <v>9.2271000000000001</v>
      </c>
      <c r="G24" s="206">
        <v>9.0273000000000003</v>
      </c>
      <c r="H24" s="206">
        <f t="shared" si="1"/>
        <v>0.19979999999999976</v>
      </c>
      <c r="I24" s="210">
        <f t="shared" si="2"/>
        <v>6.2000000000002331E-3</v>
      </c>
      <c r="J24" s="210">
        <f t="shared" si="3"/>
        <v>3.0097087378641909</v>
      </c>
      <c r="K24" s="206">
        <v>1</v>
      </c>
      <c r="L24" s="206" t="s">
        <v>2604</v>
      </c>
      <c r="M24" s="206" t="s">
        <v>2603</v>
      </c>
      <c r="N24" s="206" t="s">
        <v>2568</v>
      </c>
      <c r="O24" s="206" t="s">
        <v>2617</v>
      </c>
    </row>
    <row r="25" spans="1:15">
      <c r="A25" s="206">
        <v>8</v>
      </c>
      <c r="B25" s="206" t="s">
        <v>735</v>
      </c>
      <c r="C25" s="206">
        <v>1.2090000000000001</v>
      </c>
      <c r="D25" s="206">
        <v>7.0926999999999998</v>
      </c>
      <c r="E25" s="206">
        <v>0.2056</v>
      </c>
      <c r="F25" s="206">
        <f t="shared" si="0"/>
        <v>7.2982999999999993</v>
      </c>
      <c r="G25" s="206">
        <v>7.0979000000000001</v>
      </c>
      <c r="H25" s="206">
        <f t="shared" si="1"/>
        <v>0.20039999999999925</v>
      </c>
      <c r="I25" s="210">
        <f t="shared" si="2"/>
        <v>5.2000000000007596E-3</v>
      </c>
      <c r="J25" s="210">
        <f t="shared" si="3"/>
        <v>2.5291828793778013</v>
      </c>
      <c r="K25" s="206">
        <v>2</v>
      </c>
      <c r="L25" s="206" t="s">
        <v>2604</v>
      </c>
      <c r="M25" s="206" t="s">
        <v>2603</v>
      </c>
      <c r="N25" s="206" t="s">
        <v>2568</v>
      </c>
    </row>
    <row r="26" spans="1:15">
      <c r="A26" s="206">
        <v>8</v>
      </c>
      <c r="B26" s="206" t="s">
        <v>1349</v>
      </c>
      <c r="C26" s="206">
        <v>0.40389999999999998</v>
      </c>
      <c r="D26" s="206">
        <v>7.3167999999999997</v>
      </c>
      <c r="E26" s="206">
        <v>0.20530000000000001</v>
      </c>
      <c r="F26" s="206">
        <f t="shared" si="0"/>
        <v>7.5221</v>
      </c>
      <c r="G26" s="206">
        <v>7.3349000000000002</v>
      </c>
      <c r="H26" s="206">
        <f t="shared" si="1"/>
        <v>0.18719999999999981</v>
      </c>
      <c r="I26" s="210">
        <f t="shared" si="2"/>
        <v>1.8100000000000199E-2</v>
      </c>
      <c r="J26" s="210">
        <f t="shared" si="3"/>
        <v>8.8163662932295175</v>
      </c>
      <c r="K26" s="206">
        <v>3</v>
      </c>
      <c r="L26" s="206" t="s">
        <v>2604</v>
      </c>
      <c r="M26" s="206" t="s">
        <v>2603</v>
      </c>
      <c r="N26" s="206" t="s">
        <v>2568</v>
      </c>
    </row>
    <row r="27" spans="1:15">
      <c r="A27" s="206">
        <v>8</v>
      </c>
      <c r="B27" s="206" t="s">
        <v>1661</v>
      </c>
      <c r="C27" s="206">
        <v>0.42562</v>
      </c>
      <c r="D27" s="206">
        <v>8.1182999999999996</v>
      </c>
      <c r="E27" s="206">
        <v>0.2006</v>
      </c>
      <c r="F27" s="206">
        <f t="shared" si="0"/>
        <v>8.3188999999999993</v>
      </c>
      <c r="G27" s="206">
        <v>8.1379000000000001</v>
      </c>
      <c r="H27" s="206">
        <f t="shared" si="1"/>
        <v>0.18099999999999916</v>
      </c>
      <c r="I27" s="210">
        <f t="shared" si="2"/>
        <v>1.9600000000000839E-2</v>
      </c>
      <c r="J27" s="210">
        <f t="shared" si="3"/>
        <v>9.7706879361918428</v>
      </c>
      <c r="K27" s="206">
        <v>4</v>
      </c>
      <c r="L27" s="206" t="s">
        <v>2604</v>
      </c>
      <c r="M27" s="206" t="s">
        <v>2603</v>
      </c>
      <c r="N27" s="206" t="s">
        <v>2568</v>
      </c>
    </row>
    <row r="28" spans="1:15">
      <c r="A28" s="207">
        <v>9</v>
      </c>
      <c r="B28" s="206" t="s">
        <v>1574</v>
      </c>
      <c r="C28" s="206">
        <v>0.46850000000000003</v>
      </c>
      <c r="D28" s="211">
        <v>10.519600000000001</v>
      </c>
      <c r="E28" s="211">
        <v>0.2016</v>
      </c>
      <c r="F28" s="210">
        <f t="shared" si="0"/>
        <v>10.7212</v>
      </c>
      <c r="G28" s="210">
        <v>10.555999999999999</v>
      </c>
      <c r="H28" s="210">
        <f t="shared" si="1"/>
        <v>0.16520000000000046</v>
      </c>
      <c r="I28" s="210">
        <f t="shared" si="2"/>
        <v>3.6399999999999544E-2</v>
      </c>
      <c r="J28" s="210">
        <f t="shared" si="3"/>
        <v>18.05555555555533</v>
      </c>
      <c r="K28" s="210">
        <v>9</v>
      </c>
      <c r="L28" s="213">
        <v>43221</v>
      </c>
      <c r="M28" s="213">
        <v>43221</v>
      </c>
    </row>
    <row r="29" spans="1:15">
      <c r="A29" s="207">
        <v>9</v>
      </c>
      <c r="B29" s="206" t="s">
        <v>1536</v>
      </c>
      <c r="C29" s="206">
        <v>0.43419999999999997</v>
      </c>
      <c r="D29" s="211">
        <v>9.7262000000000004</v>
      </c>
      <c r="E29" s="211">
        <v>0.20660000000000001</v>
      </c>
      <c r="F29" s="210">
        <f t="shared" si="0"/>
        <v>9.9328000000000003</v>
      </c>
      <c r="G29" s="210">
        <v>9.7454000000000001</v>
      </c>
      <c r="H29" s="210">
        <f t="shared" si="1"/>
        <v>0.18740000000000023</v>
      </c>
      <c r="I29" s="210">
        <f t="shared" si="2"/>
        <v>1.9199999999999773E-2</v>
      </c>
      <c r="J29" s="210">
        <f t="shared" si="3"/>
        <v>9.2933204259437421</v>
      </c>
      <c r="K29" s="210">
        <v>14</v>
      </c>
      <c r="L29" s="213">
        <v>43221</v>
      </c>
      <c r="M29" s="213">
        <v>43221</v>
      </c>
    </row>
    <row r="30" spans="1:15">
      <c r="A30" s="207">
        <v>9</v>
      </c>
      <c r="B30" s="206" t="s">
        <v>1040</v>
      </c>
      <c r="C30" s="206">
        <v>1.3147</v>
      </c>
      <c r="D30" s="211">
        <v>10.702500000000001</v>
      </c>
      <c r="E30" s="211">
        <v>0.20180000000000001</v>
      </c>
      <c r="F30" s="210">
        <f t="shared" si="0"/>
        <v>10.904300000000001</v>
      </c>
      <c r="G30" s="210">
        <v>10.7149</v>
      </c>
      <c r="H30" s="210">
        <f t="shared" si="1"/>
        <v>0.1894000000000009</v>
      </c>
      <c r="I30" s="210">
        <f t="shared" si="2"/>
        <v>1.2399999999999106E-2</v>
      </c>
      <c r="J30" s="210">
        <f t="shared" si="3"/>
        <v>6.1446977205149187</v>
      </c>
      <c r="K30" s="210">
        <v>3</v>
      </c>
    </row>
    <row r="31" spans="1:15">
      <c r="A31" s="206">
        <v>9</v>
      </c>
      <c r="B31" s="206" t="s">
        <v>972</v>
      </c>
      <c r="C31" s="206">
        <v>2.444</v>
      </c>
      <c r="D31" s="206">
        <v>11.4542</v>
      </c>
      <c r="E31" s="211">
        <v>0.20580000000000001</v>
      </c>
      <c r="F31" s="210">
        <f t="shared" si="0"/>
        <v>11.66</v>
      </c>
      <c r="G31" s="210">
        <v>11.6503</v>
      </c>
      <c r="H31" s="210">
        <f t="shared" si="1"/>
        <v>9.700000000000486E-3</v>
      </c>
      <c r="I31" s="210">
        <f t="shared" si="2"/>
        <v>0.19609999999999952</v>
      </c>
      <c r="J31" s="210">
        <f t="shared" si="3"/>
        <v>95.2866861030124</v>
      </c>
      <c r="K31" s="210">
        <v>15</v>
      </c>
    </row>
    <row r="32" spans="1:15">
      <c r="A32" s="207">
        <v>10</v>
      </c>
      <c r="B32" s="206" t="s">
        <v>1764</v>
      </c>
      <c r="C32" s="206">
        <v>0.59770000000000001</v>
      </c>
      <c r="D32" s="210">
        <v>8.8447999999999993</v>
      </c>
      <c r="E32" s="211">
        <v>0.2011</v>
      </c>
      <c r="F32" s="210">
        <f t="shared" si="0"/>
        <v>9.0458999999999996</v>
      </c>
      <c r="G32" s="210">
        <v>8.8735999999999997</v>
      </c>
      <c r="H32" s="210">
        <f t="shared" si="1"/>
        <v>0.1722999999999999</v>
      </c>
      <c r="I32" s="210">
        <f t="shared" si="2"/>
        <v>2.8800000000000103E-2</v>
      </c>
      <c r="J32" s="210">
        <f t="shared" si="3"/>
        <v>14.321233217304874</v>
      </c>
      <c r="K32" s="210">
        <v>1</v>
      </c>
      <c r="L32" s="213">
        <v>43213</v>
      </c>
      <c r="M32" s="213">
        <v>43213</v>
      </c>
    </row>
    <row r="33" spans="1:15">
      <c r="A33" s="207">
        <v>10</v>
      </c>
      <c r="B33" s="206" t="s">
        <v>1444</v>
      </c>
      <c r="C33" s="206">
        <v>0.44159999999999999</v>
      </c>
      <c r="D33" s="211">
        <v>9.3192000000000004</v>
      </c>
      <c r="E33" s="211">
        <v>0.2064</v>
      </c>
      <c r="F33" s="210">
        <f t="shared" si="0"/>
        <v>9.5256000000000007</v>
      </c>
      <c r="G33" s="210">
        <v>9.3407</v>
      </c>
      <c r="H33" s="210">
        <f t="shared" si="1"/>
        <v>0.18490000000000073</v>
      </c>
      <c r="I33" s="210">
        <f t="shared" si="2"/>
        <v>2.149999999999927E-2</v>
      </c>
      <c r="J33" s="210">
        <f t="shared" si="3"/>
        <v>10.416666666666313</v>
      </c>
      <c r="K33" s="210">
        <v>32</v>
      </c>
      <c r="L33" s="213">
        <v>43213</v>
      </c>
      <c r="M33" s="213">
        <v>43213</v>
      </c>
    </row>
    <row r="34" spans="1:15">
      <c r="A34" s="207">
        <v>10</v>
      </c>
      <c r="B34" s="206" t="s">
        <v>626</v>
      </c>
      <c r="C34" s="206">
        <v>1.1661999999999999</v>
      </c>
      <c r="D34" s="211">
        <v>8.4440000000000008</v>
      </c>
      <c r="E34" s="211">
        <v>0.20230000000000001</v>
      </c>
      <c r="F34" s="210">
        <f t="shared" si="0"/>
        <v>8.6463000000000001</v>
      </c>
      <c r="G34" s="210">
        <v>8.4525000000000006</v>
      </c>
      <c r="H34" s="210">
        <f t="shared" si="1"/>
        <v>0.19379999999999953</v>
      </c>
      <c r="I34" s="210">
        <f t="shared" si="2"/>
        <v>8.5000000000004794E-3</v>
      </c>
      <c r="J34" s="210">
        <f t="shared" si="3"/>
        <v>4.2016806722691449</v>
      </c>
      <c r="K34" s="210">
        <v>20</v>
      </c>
      <c r="L34" s="213">
        <v>43221</v>
      </c>
      <c r="M34" s="213">
        <v>43221</v>
      </c>
    </row>
    <row r="35" spans="1:15">
      <c r="A35" s="206">
        <v>10</v>
      </c>
      <c r="B35" s="206" t="s">
        <v>1050</v>
      </c>
      <c r="C35" s="206">
        <v>1.1454</v>
      </c>
      <c r="D35" s="211">
        <v>10.503299999999999</v>
      </c>
      <c r="E35" s="211">
        <v>0.20660000000000001</v>
      </c>
      <c r="F35" s="210">
        <f t="shared" si="0"/>
        <v>10.709899999999999</v>
      </c>
      <c r="G35" s="210">
        <v>10.5123</v>
      </c>
      <c r="H35" s="210">
        <f t="shared" si="1"/>
        <v>0.19759999999999955</v>
      </c>
      <c r="I35" s="210">
        <f t="shared" si="2"/>
        <v>9.0000000000004521E-3</v>
      </c>
      <c r="J35" s="210">
        <f t="shared" si="3"/>
        <v>4.3562439496613994</v>
      </c>
      <c r="K35" s="210">
        <v>28</v>
      </c>
    </row>
    <row r="36" spans="1:15">
      <c r="A36" s="207">
        <v>11</v>
      </c>
      <c r="B36" s="206" t="s">
        <v>1139</v>
      </c>
      <c r="C36" s="206">
        <v>1.2079</v>
      </c>
      <c r="D36" s="210">
        <v>9.3221000000000007</v>
      </c>
      <c r="E36" s="211">
        <v>0.20830000000000001</v>
      </c>
      <c r="F36" s="210">
        <f t="shared" si="0"/>
        <v>9.5304000000000002</v>
      </c>
      <c r="G36" s="210">
        <v>9.3316999999999997</v>
      </c>
      <c r="H36" s="210">
        <f t="shared" si="1"/>
        <v>0.19870000000000054</v>
      </c>
      <c r="I36" s="210">
        <f t="shared" si="2"/>
        <v>9.5999999999994701E-3</v>
      </c>
      <c r="J36" s="210">
        <f t="shared" si="3"/>
        <v>4.6087373979834227</v>
      </c>
      <c r="K36" s="210">
        <v>14</v>
      </c>
      <c r="L36" s="213">
        <v>43213</v>
      </c>
      <c r="M36" s="213">
        <v>43213</v>
      </c>
    </row>
    <row r="37" spans="1:15">
      <c r="A37" s="206">
        <v>11</v>
      </c>
      <c r="B37" s="206" t="s">
        <v>1527</v>
      </c>
      <c r="C37" s="206">
        <v>0.4375</v>
      </c>
      <c r="D37" s="211">
        <v>7.9939999999999998</v>
      </c>
      <c r="E37" s="211">
        <v>0.2016</v>
      </c>
      <c r="F37" s="210">
        <f t="shared" si="0"/>
        <v>8.1955999999999989</v>
      </c>
      <c r="G37" s="210">
        <v>8.0132999999999992</v>
      </c>
      <c r="H37" s="210">
        <f t="shared" si="1"/>
        <v>0.18229999999999968</v>
      </c>
      <c r="I37" s="210">
        <f t="shared" si="2"/>
        <v>1.9300000000000317E-2</v>
      </c>
      <c r="J37" s="210">
        <f t="shared" si="3"/>
        <v>9.5734126984128558</v>
      </c>
      <c r="K37" s="210">
        <v>31</v>
      </c>
      <c r="L37" s="213">
        <v>43213</v>
      </c>
      <c r="M37" s="213">
        <v>43213</v>
      </c>
    </row>
    <row r="38" spans="1:15">
      <c r="A38" s="207">
        <v>11</v>
      </c>
      <c r="B38" s="206" t="s">
        <v>1507</v>
      </c>
      <c r="C38" s="206">
        <v>0.51180000000000003</v>
      </c>
      <c r="D38" s="211">
        <v>8.8618000000000006</v>
      </c>
      <c r="E38" s="211">
        <v>0.19919999999999999</v>
      </c>
      <c r="F38" s="210">
        <f t="shared" si="0"/>
        <v>9.0609999999999999</v>
      </c>
      <c r="G38" s="210">
        <v>8.8857999999999997</v>
      </c>
      <c r="H38" s="210">
        <f t="shared" si="1"/>
        <v>0.17520000000000024</v>
      </c>
      <c r="I38" s="210">
        <f t="shared" si="2"/>
        <v>2.3999999999999744E-2</v>
      </c>
      <c r="J38" s="210">
        <f t="shared" si="3"/>
        <v>12.04819277108421</v>
      </c>
      <c r="K38" s="210">
        <v>2</v>
      </c>
      <c r="L38" s="213">
        <v>43221</v>
      </c>
      <c r="M38" s="213">
        <v>43221</v>
      </c>
    </row>
    <row r="39" spans="1:15">
      <c r="A39" s="206">
        <v>11</v>
      </c>
      <c r="B39" s="206" t="s">
        <v>695</v>
      </c>
      <c r="C39" s="206">
        <v>1.1929000000000001</v>
      </c>
      <c r="D39" s="211">
        <v>7.5284000000000004</v>
      </c>
      <c r="E39" s="211">
        <v>0.20280000000000001</v>
      </c>
      <c r="F39" s="210">
        <f t="shared" si="0"/>
        <v>7.7312000000000003</v>
      </c>
      <c r="G39" s="210">
        <v>7.5388999999999999</v>
      </c>
      <c r="H39" s="210">
        <f t="shared" si="1"/>
        <v>0.19230000000000036</v>
      </c>
      <c r="I39" s="210">
        <f t="shared" si="2"/>
        <v>1.0499999999999649E-2</v>
      </c>
      <c r="J39" s="210">
        <f t="shared" si="3"/>
        <v>5.1775147928992347</v>
      </c>
      <c r="K39" s="210">
        <v>7</v>
      </c>
    </row>
    <row r="40" spans="1:15">
      <c r="A40" s="206">
        <v>13</v>
      </c>
      <c r="B40" s="206" t="s">
        <v>1138</v>
      </c>
      <c r="C40" s="210">
        <v>1.2828999999999999</v>
      </c>
      <c r="D40" s="211">
        <v>7.3541999999999996</v>
      </c>
      <c r="E40" s="211">
        <v>0.20280000000000001</v>
      </c>
      <c r="F40" s="210">
        <f t="shared" si="0"/>
        <v>7.5569999999999995</v>
      </c>
      <c r="G40" s="210">
        <v>7.3602999999999996</v>
      </c>
      <c r="H40" s="210">
        <f t="shared" si="1"/>
        <v>0.19669999999999987</v>
      </c>
      <c r="I40" s="210">
        <f t="shared" si="2"/>
        <v>6.1000000000001331E-3</v>
      </c>
      <c r="J40" s="210">
        <f t="shared" si="3"/>
        <v>3.0078895463511506</v>
      </c>
      <c r="K40" s="210">
        <v>23</v>
      </c>
      <c r="L40" s="213">
        <v>43213</v>
      </c>
      <c r="M40" s="213">
        <v>43213</v>
      </c>
    </row>
    <row r="41" spans="1:15">
      <c r="A41" s="207">
        <v>13</v>
      </c>
      <c r="B41" s="206" t="s">
        <v>1809</v>
      </c>
      <c r="C41" s="206">
        <v>0.33510000000000001</v>
      </c>
      <c r="D41" s="211">
        <v>7.9612999999999996</v>
      </c>
      <c r="E41" s="211">
        <v>0.2031</v>
      </c>
      <c r="F41" s="210">
        <f t="shared" si="0"/>
        <v>8.1643999999999988</v>
      </c>
      <c r="G41" s="210">
        <v>7.9976000000000003</v>
      </c>
      <c r="H41" s="210">
        <f t="shared" si="1"/>
        <v>0.16679999999999851</v>
      </c>
      <c r="I41" s="210">
        <f t="shared" si="2"/>
        <v>3.6300000000001498E-2</v>
      </c>
      <c r="J41" s="210">
        <f t="shared" si="3"/>
        <v>17.872968980798372</v>
      </c>
      <c r="K41" s="210">
        <v>36</v>
      </c>
      <c r="L41" s="213">
        <v>43221</v>
      </c>
      <c r="M41" s="213">
        <v>43221</v>
      </c>
    </row>
    <row r="42" spans="1:15">
      <c r="A42" s="207">
        <v>13</v>
      </c>
      <c r="B42" s="206" t="s">
        <v>691</v>
      </c>
      <c r="C42" s="206">
        <v>0.71840000000000004</v>
      </c>
      <c r="D42" s="206">
        <v>7.1901999999999999</v>
      </c>
      <c r="E42" s="211">
        <v>0.2009</v>
      </c>
      <c r="F42" s="210">
        <f t="shared" si="0"/>
        <v>7.3910999999999998</v>
      </c>
      <c r="G42" s="210">
        <v>7.2729999999999997</v>
      </c>
      <c r="H42" s="210">
        <f t="shared" si="1"/>
        <v>0.11810000000000009</v>
      </c>
      <c r="I42" s="210">
        <f t="shared" si="2"/>
        <v>8.2799999999999901E-2</v>
      </c>
      <c r="J42" s="210">
        <f t="shared" si="3"/>
        <v>41.214534594325485</v>
      </c>
      <c r="K42" s="210">
        <v>16</v>
      </c>
    </row>
    <row r="43" spans="1:15">
      <c r="A43" s="207">
        <v>13</v>
      </c>
      <c r="B43" s="206" t="s">
        <v>1455</v>
      </c>
      <c r="C43" s="206">
        <v>0.46210000000000001</v>
      </c>
      <c r="D43" s="206">
        <v>8.1326000000000001</v>
      </c>
      <c r="E43" s="211">
        <v>0.2009</v>
      </c>
      <c r="F43" s="210">
        <f t="shared" si="0"/>
        <v>8.3335000000000008</v>
      </c>
      <c r="G43" s="210">
        <v>8.1912000000000003</v>
      </c>
      <c r="H43" s="210">
        <f t="shared" si="1"/>
        <v>0.14230000000000054</v>
      </c>
      <c r="I43" s="210">
        <f t="shared" si="2"/>
        <v>5.8599999999999458E-2</v>
      </c>
      <c r="J43" s="210">
        <f t="shared" si="3"/>
        <v>29.168740666998239</v>
      </c>
      <c r="K43" s="210">
        <v>17</v>
      </c>
    </row>
    <row r="44" spans="1:15">
      <c r="A44" s="206">
        <v>14</v>
      </c>
      <c r="B44" s="215" t="s">
        <v>859</v>
      </c>
      <c r="C44" s="211">
        <v>1.3209</v>
      </c>
      <c r="D44" s="211">
        <v>9.5193999999999992</v>
      </c>
      <c r="E44" s="211">
        <v>0.20319999999999999</v>
      </c>
      <c r="F44" s="210">
        <f t="shared" si="0"/>
        <v>9.7225999999999999</v>
      </c>
      <c r="G44" s="210">
        <v>9.5252999999999997</v>
      </c>
      <c r="H44" s="210">
        <f t="shared" si="1"/>
        <v>0.19730000000000025</v>
      </c>
      <c r="I44" s="210">
        <f t="shared" si="2"/>
        <v>5.8999999999997388E-3</v>
      </c>
      <c r="J44" s="210">
        <f t="shared" si="3"/>
        <v>2.903543307086486</v>
      </c>
      <c r="K44" s="210">
        <v>24</v>
      </c>
      <c r="L44" s="214">
        <v>43199</v>
      </c>
      <c r="M44" s="214">
        <v>43199</v>
      </c>
      <c r="N44" s="210"/>
      <c r="O44" s="210"/>
    </row>
    <row r="45" spans="1:15">
      <c r="A45" s="206">
        <v>14</v>
      </c>
      <c r="B45" s="215" t="s">
        <v>759</v>
      </c>
      <c r="C45" s="211">
        <v>1.4352</v>
      </c>
      <c r="D45" s="211">
        <v>9.0213000000000001</v>
      </c>
      <c r="E45" s="211">
        <v>0.20810000000000001</v>
      </c>
      <c r="F45" s="210">
        <f t="shared" si="0"/>
        <v>9.2294</v>
      </c>
      <c r="G45" s="210">
        <v>9.2042000000000002</v>
      </c>
      <c r="H45" s="210">
        <f t="shared" si="1"/>
        <v>2.5199999999999889E-2</v>
      </c>
      <c r="I45" s="210">
        <f t="shared" si="2"/>
        <v>0.18290000000000012</v>
      </c>
      <c r="J45" s="210">
        <f t="shared" si="3"/>
        <v>87.890437289764591</v>
      </c>
      <c r="K45" s="210">
        <v>25</v>
      </c>
      <c r="L45" s="214">
        <v>43199</v>
      </c>
      <c r="M45" s="214">
        <v>43199</v>
      </c>
      <c r="N45" s="210"/>
      <c r="O45" s="210"/>
    </row>
    <row r="46" spans="1:15">
      <c r="A46" s="206">
        <v>14</v>
      </c>
      <c r="B46" s="215" t="s">
        <v>1547</v>
      </c>
      <c r="C46" s="211">
        <v>0.31840000000000002</v>
      </c>
      <c r="D46" s="211">
        <v>9.2353000000000005</v>
      </c>
      <c r="E46" s="211">
        <v>0.20200000000000001</v>
      </c>
      <c r="F46" s="210">
        <f t="shared" si="0"/>
        <v>9.4373000000000005</v>
      </c>
      <c r="G46" s="210">
        <v>9.2614999999999998</v>
      </c>
      <c r="H46" s="210">
        <f t="shared" si="1"/>
        <v>0.17580000000000062</v>
      </c>
      <c r="I46" s="210">
        <f t="shared" si="2"/>
        <v>2.619999999999939E-2</v>
      </c>
      <c r="J46" s="210">
        <f t="shared" si="3"/>
        <v>12.970297029702667</v>
      </c>
      <c r="K46" s="210">
        <v>26</v>
      </c>
      <c r="L46" s="214">
        <v>43199</v>
      </c>
      <c r="M46" s="214">
        <v>43199</v>
      </c>
      <c r="N46" s="210"/>
      <c r="O46" s="210"/>
    </row>
    <row r="47" spans="1:15">
      <c r="A47" s="206">
        <v>14</v>
      </c>
      <c r="B47" s="215" t="s">
        <v>1441</v>
      </c>
      <c r="C47" s="211">
        <v>0.309</v>
      </c>
      <c r="D47" s="211">
        <v>11.023</v>
      </c>
      <c r="E47" s="211">
        <v>0.20019999999999999</v>
      </c>
      <c r="F47" s="210">
        <f t="shared" si="0"/>
        <v>11.2232</v>
      </c>
      <c r="G47" s="210">
        <v>11.055099999999999</v>
      </c>
      <c r="H47" s="210">
        <f t="shared" si="1"/>
        <v>0.1681000000000008</v>
      </c>
      <c r="I47" s="210">
        <f t="shared" si="2"/>
        <v>3.2099999999999185E-2</v>
      </c>
      <c r="J47" s="210">
        <f t="shared" si="3"/>
        <v>16.033966033965626</v>
      </c>
      <c r="K47" s="210">
        <v>27</v>
      </c>
      <c r="L47" s="214">
        <v>43199</v>
      </c>
      <c r="M47" s="214">
        <v>43199</v>
      </c>
      <c r="N47" s="210"/>
      <c r="O47" s="210"/>
    </row>
    <row r="48" spans="1:15" s="210" customFormat="1">
      <c r="A48" s="210">
        <v>15</v>
      </c>
      <c r="B48" s="210" t="s">
        <v>1042</v>
      </c>
      <c r="C48" s="210">
        <v>1.1295999999999999</v>
      </c>
      <c r="D48" s="211">
        <v>8.7022999999999993</v>
      </c>
      <c r="E48" s="211">
        <v>0.20130000000000001</v>
      </c>
      <c r="F48" s="210">
        <f t="shared" si="0"/>
        <v>8.9035999999999991</v>
      </c>
      <c r="G48" s="210">
        <v>8.7178000000000004</v>
      </c>
      <c r="H48" s="210">
        <f t="shared" si="1"/>
        <v>0.18579999999999863</v>
      </c>
      <c r="I48" s="210">
        <f t="shared" si="2"/>
        <v>1.5500000000001374E-2</v>
      </c>
      <c r="J48" s="210">
        <f t="shared" si="3"/>
        <v>7.6999503229018247</v>
      </c>
      <c r="K48" s="210">
        <v>30</v>
      </c>
      <c r="L48" s="217">
        <v>43185.385416666664</v>
      </c>
      <c r="N48" s="210" t="s">
        <v>2574</v>
      </c>
    </row>
    <row r="49" spans="1:15" s="210" customFormat="1">
      <c r="A49" s="210">
        <v>15</v>
      </c>
      <c r="B49" s="210" t="s">
        <v>726</v>
      </c>
      <c r="C49" s="210">
        <v>2.4432999999999998</v>
      </c>
      <c r="D49" s="211">
        <v>7.7142999999999997</v>
      </c>
      <c r="E49" s="211">
        <v>0.20319999999999999</v>
      </c>
      <c r="F49" s="210">
        <f t="shared" si="0"/>
        <v>7.9174999999999995</v>
      </c>
      <c r="G49" s="210">
        <v>7.8741000000000003</v>
      </c>
      <c r="H49" s="210">
        <f t="shared" si="1"/>
        <v>4.3399999999999217E-2</v>
      </c>
      <c r="I49" s="210">
        <f t="shared" si="2"/>
        <v>0.15980000000000077</v>
      </c>
      <c r="J49" s="210">
        <f t="shared" si="3"/>
        <v>78.641732283464947</v>
      </c>
      <c r="K49" s="210">
        <v>31</v>
      </c>
      <c r="L49" s="217">
        <v>43185.385416666664</v>
      </c>
      <c r="N49" s="210" t="s">
        <v>2574</v>
      </c>
    </row>
    <row r="50" spans="1:15">
      <c r="A50" s="210">
        <v>15</v>
      </c>
      <c r="B50" s="210" t="s">
        <v>1365</v>
      </c>
      <c r="C50" s="210">
        <v>0.5202</v>
      </c>
      <c r="D50" s="211">
        <v>10.144500000000001</v>
      </c>
      <c r="E50" s="211">
        <v>0.20250000000000001</v>
      </c>
      <c r="F50" s="210">
        <f t="shared" si="0"/>
        <v>10.347000000000001</v>
      </c>
      <c r="G50" s="210">
        <v>10.1905</v>
      </c>
      <c r="H50" s="210">
        <f t="shared" si="1"/>
        <v>0.15650000000000119</v>
      </c>
      <c r="I50" s="210">
        <f t="shared" si="2"/>
        <v>4.599999999999882E-2</v>
      </c>
      <c r="J50" s="210">
        <f t="shared" si="3"/>
        <v>22.716049382715465</v>
      </c>
      <c r="K50" s="210">
        <v>32</v>
      </c>
      <c r="L50" s="217">
        <v>43185.385416666664</v>
      </c>
      <c r="M50" s="210"/>
      <c r="N50" s="210" t="s">
        <v>2574</v>
      </c>
      <c r="O50" s="210"/>
    </row>
    <row r="51" spans="1:15">
      <c r="A51" s="210">
        <v>15</v>
      </c>
      <c r="B51" s="210" t="s">
        <v>1828</v>
      </c>
      <c r="C51" s="210">
        <v>0.48280000000000001</v>
      </c>
      <c r="D51" s="211">
        <v>9.0032999999999994</v>
      </c>
      <c r="E51" s="211">
        <v>0.20119999999999999</v>
      </c>
      <c r="F51" s="210">
        <f t="shared" si="0"/>
        <v>9.2044999999999995</v>
      </c>
      <c r="G51" s="210">
        <v>9.0350999999999999</v>
      </c>
      <c r="H51" s="210">
        <f t="shared" si="1"/>
        <v>0.16939999999999955</v>
      </c>
      <c r="I51" s="210">
        <f t="shared" si="2"/>
        <v>3.1800000000000439E-2</v>
      </c>
      <c r="J51" s="210">
        <f t="shared" si="3"/>
        <v>15.805168986083718</v>
      </c>
      <c r="K51" s="210">
        <v>33</v>
      </c>
      <c r="L51" s="217">
        <v>43185.385416666664</v>
      </c>
      <c r="M51" s="210"/>
      <c r="N51" s="210" t="s">
        <v>2574</v>
      </c>
      <c r="O51" s="210"/>
    </row>
    <row r="52" spans="1:15">
      <c r="A52" s="206">
        <v>16</v>
      </c>
      <c r="B52" s="206" t="s">
        <v>622</v>
      </c>
      <c r="C52" s="206">
        <v>1.2048000000000001</v>
      </c>
      <c r="D52" s="211">
        <v>11.4437</v>
      </c>
      <c r="E52" s="211">
        <v>0.20610000000000001</v>
      </c>
      <c r="F52" s="210">
        <f t="shared" si="0"/>
        <v>11.649799999999999</v>
      </c>
      <c r="G52" s="210">
        <v>11.4558</v>
      </c>
      <c r="H52" s="210">
        <f t="shared" si="1"/>
        <v>0.19399999999999906</v>
      </c>
      <c r="I52" s="210">
        <f t="shared" si="2"/>
        <v>1.2100000000000943E-2</v>
      </c>
      <c r="J52" s="210">
        <f t="shared" si="3"/>
        <v>5.8709364386224854</v>
      </c>
      <c r="K52" s="210">
        <v>32</v>
      </c>
      <c r="L52" s="213">
        <v>43221</v>
      </c>
      <c r="M52" s="213">
        <v>43221</v>
      </c>
    </row>
    <row r="53" spans="1:15">
      <c r="A53" s="207">
        <v>16</v>
      </c>
      <c r="B53" s="206" t="s">
        <v>987</v>
      </c>
      <c r="C53" s="206">
        <v>1.2141</v>
      </c>
      <c r="D53" s="211">
        <v>7.8715999999999999</v>
      </c>
      <c r="E53" s="211">
        <v>0.20699999999999999</v>
      </c>
      <c r="F53" s="210">
        <f t="shared" si="0"/>
        <v>8.0785999999999998</v>
      </c>
      <c r="G53" s="210">
        <v>7.88</v>
      </c>
      <c r="H53" s="210">
        <f t="shared" si="1"/>
        <v>0.19859999999999989</v>
      </c>
      <c r="I53" s="210">
        <f t="shared" si="2"/>
        <v>8.4000000000001018E-3</v>
      </c>
      <c r="J53" s="210">
        <f t="shared" si="3"/>
        <v>4.0579710144928036</v>
      </c>
      <c r="K53" s="210">
        <v>20</v>
      </c>
    </row>
    <row r="54" spans="1:15">
      <c r="A54" s="207">
        <v>16</v>
      </c>
      <c r="B54" s="206" t="s">
        <v>1406</v>
      </c>
      <c r="C54" s="206">
        <v>0.40689999999999998</v>
      </c>
      <c r="D54" s="211">
        <v>11.1591</v>
      </c>
      <c r="E54" s="211">
        <v>0.2044</v>
      </c>
      <c r="F54" s="210">
        <f t="shared" si="0"/>
        <v>11.3635</v>
      </c>
      <c r="G54" s="210">
        <v>11.177199999999999</v>
      </c>
      <c r="H54" s="210">
        <f t="shared" si="1"/>
        <v>0.18630000000000102</v>
      </c>
      <c r="I54" s="210">
        <f t="shared" si="2"/>
        <v>1.8099999999998978E-2</v>
      </c>
      <c r="J54" s="210">
        <f t="shared" si="3"/>
        <v>8.8551859099799302</v>
      </c>
      <c r="K54" s="210">
        <v>8</v>
      </c>
    </row>
    <row r="55" spans="1:15">
      <c r="A55" s="207">
        <v>16</v>
      </c>
      <c r="B55" s="206" t="s">
        <v>1645</v>
      </c>
      <c r="C55" s="206">
        <v>0.49869999999999998</v>
      </c>
      <c r="D55" s="206">
        <v>9.1374999999999993</v>
      </c>
      <c r="E55" s="211">
        <v>0.2054</v>
      </c>
      <c r="F55" s="210">
        <f t="shared" si="0"/>
        <v>9.3428999999999984</v>
      </c>
      <c r="G55" s="210">
        <v>9.1698000000000004</v>
      </c>
      <c r="H55" s="210">
        <f t="shared" si="1"/>
        <v>0.17309999999999803</v>
      </c>
      <c r="I55" s="210">
        <f t="shared" si="2"/>
        <v>3.2300000000001966E-2</v>
      </c>
      <c r="J55" s="210">
        <f t="shared" si="3"/>
        <v>15.725413826680606</v>
      </c>
      <c r="K55" s="210">
        <v>19</v>
      </c>
    </row>
    <row r="56" spans="1:15">
      <c r="A56" s="210">
        <v>17</v>
      </c>
      <c r="B56" s="215" t="s">
        <v>761</v>
      </c>
      <c r="C56" s="210">
        <v>1.4234</v>
      </c>
      <c r="D56" s="210">
        <v>7.4806999999999997</v>
      </c>
      <c r="E56" s="211">
        <v>0.19939999999999999</v>
      </c>
      <c r="F56" s="210">
        <f t="shared" si="0"/>
        <v>7.6800999999999995</v>
      </c>
      <c r="G56" s="210">
        <v>7.4874000000000001</v>
      </c>
      <c r="H56" s="210">
        <f t="shared" si="1"/>
        <v>0.19269999999999943</v>
      </c>
      <c r="I56" s="210">
        <f t="shared" si="2"/>
        <v>6.7000000000005666E-3</v>
      </c>
      <c r="J56" s="210">
        <f t="shared" si="3"/>
        <v>3.3600802407224508</v>
      </c>
      <c r="K56" s="210">
        <v>26</v>
      </c>
      <c r="L56" s="214">
        <v>43211</v>
      </c>
    </row>
    <row r="57" spans="1:15">
      <c r="A57" s="206">
        <v>17</v>
      </c>
      <c r="B57" s="206" t="s">
        <v>599</v>
      </c>
      <c r="C57" s="206">
        <v>1.3929</v>
      </c>
      <c r="D57" s="210">
        <v>7.3167999999999997</v>
      </c>
      <c r="E57" s="211">
        <v>0.2092</v>
      </c>
      <c r="F57" s="210">
        <f t="shared" si="0"/>
        <v>7.5259999999999998</v>
      </c>
      <c r="G57" s="210">
        <v>7.3322000000000003</v>
      </c>
      <c r="H57" s="210">
        <f t="shared" si="1"/>
        <v>0.19379999999999953</v>
      </c>
      <c r="I57" s="210">
        <f t="shared" si="2"/>
        <v>1.5400000000000469E-2</v>
      </c>
      <c r="J57" s="210">
        <f t="shared" si="3"/>
        <v>7.361376673040378</v>
      </c>
      <c r="K57" s="210">
        <v>13</v>
      </c>
      <c r="L57" s="213">
        <v>43213</v>
      </c>
      <c r="M57" s="213">
        <v>43213</v>
      </c>
    </row>
    <row r="58" spans="1:15">
      <c r="A58" s="206">
        <v>17</v>
      </c>
      <c r="B58" s="206" t="s">
        <v>1479</v>
      </c>
      <c r="C58" s="206">
        <v>0.50049999999999994</v>
      </c>
      <c r="D58" s="210">
        <v>11.171799999999999</v>
      </c>
      <c r="E58" s="211">
        <v>0.20369999999999999</v>
      </c>
      <c r="F58" s="210">
        <f t="shared" si="0"/>
        <v>11.375499999999999</v>
      </c>
      <c r="G58" s="210">
        <v>11.1915</v>
      </c>
      <c r="H58" s="210">
        <f t="shared" si="1"/>
        <v>0.18399999999999928</v>
      </c>
      <c r="I58" s="210">
        <f t="shared" si="2"/>
        <v>1.9700000000000717E-2</v>
      </c>
      <c r="J58" s="210">
        <f t="shared" si="3"/>
        <v>9.6710849288172405</v>
      </c>
      <c r="K58" s="210">
        <v>18</v>
      </c>
      <c r="L58" s="213">
        <v>43213</v>
      </c>
      <c r="M58" s="213">
        <v>43213</v>
      </c>
    </row>
    <row r="59" spans="1:15">
      <c r="A59" s="207">
        <v>17</v>
      </c>
      <c r="B59" s="206" t="s">
        <v>1402</v>
      </c>
      <c r="C59" s="206">
        <v>0.495</v>
      </c>
      <c r="D59" s="211">
        <v>9.3422000000000001</v>
      </c>
      <c r="E59" s="211">
        <v>0.20319999999999999</v>
      </c>
      <c r="F59" s="210">
        <f t="shared" si="0"/>
        <v>9.5454000000000008</v>
      </c>
      <c r="G59" s="210">
        <v>9.3627000000000002</v>
      </c>
      <c r="H59" s="210">
        <f t="shared" si="1"/>
        <v>0.18270000000000053</v>
      </c>
      <c r="I59" s="210">
        <f t="shared" si="2"/>
        <v>2.0499999999999463E-2</v>
      </c>
      <c r="J59" s="210">
        <f t="shared" si="3"/>
        <v>10.088582677165091</v>
      </c>
      <c r="K59" s="210">
        <v>1</v>
      </c>
    </row>
    <row r="60" spans="1:15">
      <c r="A60" s="210">
        <v>18</v>
      </c>
      <c r="B60" s="215" t="s">
        <v>867</v>
      </c>
      <c r="C60" s="210">
        <v>1.3428</v>
      </c>
      <c r="D60" s="210">
        <v>8.0643999999999991</v>
      </c>
      <c r="E60" s="211">
        <v>0.20930000000000001</v>
      </c>
      <c r="F60" s="210">
        <f t="shared" si="0"/>
        <v>8.2736999999999998</v>
      </c>
      <c r="G60" s="210">
        <v>8.0740999999999996</v>
      </c>
      <c r="H60" s="210">
        <f t="shared" si="1"/>
        <v>0.19960000000000022</v>
      </c>
      <c r="I60" s="210">
        <f t="shared" si="2"/>
        <v>9.6999999999997921E-3</v>
      </c>
      <c r="J60" s="210">
        <f t="shared" si="3"/>
        <v>4.6344959388436653</v>
      </c>
      <c r="K60" s="210">
        <v>7</v>
      </c>
      <c r="L60" s="214">
        <v>43187</v>
      </c>
      <c r="M60" s="214">
        <v>43187</v>
      </c>
      <c r="N60" s="210"/>
      <c r="O60" s="210"/>
    </row>
    <row r="61" spans="1:15">
      <c r="A61" s="210">
        <v>18</v>
      </c>
      <c r="B61" s="215" t="s">
        <v>1013</v>
      </c>
      <c r="C61" s="210">
        <v>1.5038</v>
      </c>
      <c r="D61" s="210">
        <v>8.7735000000000003</v>
      </c>
      <c r="E61" s="211">
        <v>0.2024</v>
      </c>
      <c r="F61" s="210">
        <f t="shared" si="0"/>
        <v>8.9759000000000011</v>
      </c>
      <c r="G61" s="210">
        <v>8.7866</v>
      </c>
      <c r="H61" s="210">
        <f t="shared" si="1"/>
        <v>0.18930000000000113</v>
      </c>
      <c r="I61" s="210">
        <f t="shared" si="2"/>
        <v>1.3099999999998863E-2</v>
      </c>
      <c r="J61" s="210">
        <f t="shared" si="3"/>
        <v>6.4723320158097151</v>
      </c>
      <c r="K61" s="210">
        <v>8</v>
      </c>
      <c r="L61" s="214">
        <v>43187</v>
      </c>
      <c r="M61" s="214">
        <v>43187</v>
      </c>
      <c r="N61" s="210"/>
      <c r="O61" s="210" t="s">
        <v>2616</v>
      </c>
    </row>
    <row r="62" spans="1:15">
      <c r="A62" s="210">
        <v>18</v>
      </c>
      <c r="B62" s="215" t="s">
        <v>1477</v>
      </c>
      <c r="C62" s="210">
        <v>0.4874</v>
      </c>
      <c r="D62" s="210">
        <v>7.9055</v>
      </c>
      <c r="E62" s="211">
        <v>0.20780000000000001</v>
      </c>
      <c r="F62" s="210">
        <f t="shared" si="0"/>
        <v>8.1133000000000006</v>
      </c>
      <c r="G62" s="210">
        <v>7.9348000000000001</v>
      </c>
      <c r="H62" s="210">
        <f t="shared" si="1"/>
        <v>0.17850000000000055</v>
      </c>
      <c r="I62" s="210">
        <f t="shared" si="2"/>
        <v>2.9299999999999465E-2</v>
      </c>
      <c r="J62" s="210">
        <f t="shared" si="3"/>
        <v>14.100096246390503</v>
      </c>
      <c r="K62" s="210">
        <v>9</v>
      </c>
      <c r="L62" s="214">
        <v>43187</v>
      </c>
      <c r="M62" s="214">
        <v>43187</v>
      </c>
      <c r="N62" s="210"/>
      <c r="O62" s="210" t="s">
        <v>2490</v>
      </c>
    </row>
    <row r="63" spans="1:15">
      <c r="A63" s="210">
        <v>18</v>
      </c>
      <c r="B63" s="215" t="s">
        <v>1631</v>
      </c>
      <c r="C63" s="210">
        <v>0.55220000000000002</v>
      </c>
      <c r="D63" s="210">
        <v>7.3170000000000002</v>
      </c>
      <c r="E63" s="211">
        <v>0.2044</v>
      </c>
      <c r="F63" s="210">
        <f t="shared" si="0"/>
        <v>7.5213999999999999</v>
      </c>
      <c r="G63" s="210">
        <v>7.3479999999999999</v>
      </c>
      <c r="H63" s="210">
        <f t="shared" si="1"/>
        <v>0.1734</v>
      </c>
      <c r="I63" s="210">
        <f t="shared" si="2"/>
        <v>3.1E-2</v>
      </c>
      <c r="J63" s="210">
        <f t="shared" si="3"/>
        <v>15.166340508806261</v>
      </c>
      <c r="K63" s="210">
        <v>10</v>
      </c>
      <c r="L63" s="214">
        <v>43187</v>
      </c>
      <c r="M63" s="214">
        <v>43187</v>
      </c>
      <c r="N63" s="210"/>
      <c r="O63" s="210"/>
    </row>
    <row r="64" spans="1:15">
      <c r="A64" s="210">
        <v>19</v>
      </c>
      <c r="B64" s="215" t="s">
        <v>575</v>
      </c>
      <c r="C64" s="210">
        <v>1.2431000000000001</v>
      </c>
      <c r="D64" s="210">
        <v>11.0016</v>
      </c>
      <c r="E64" s="211">
        <v>0.20380000000000001</v>
      </c>
      <c r="F64" s="210">
        <f t="shared" si="0"/>
        <v>11.205399999999999</v>
      </c>
      <c r="G64" s="210">
        <v>11.018800000000001</v>
      </c>
      <c r="H64" s="210">
        <f t="shared" si="1"/>
        <v>0.18659999999999854</v>
      </c>
      <c r="I64" s="210">
        <f t="shared" si="2"/>
        <v>1.7200000000001464E-2</v>
      </c>
      <c r="J64" s="210">
        <f t="shared" si="3"/>
        <v>8.439646712463917</v>
      </c>
      <c r="K64" s="210">
        <v>30</v>
      </c>
      <c r="L64" s="214">
        <v>43211</v>
      </c>
    </row>
    <row r="65" spans="1:14">
      <c r="A65" s="207">
        <v>19</v>
      </c>
      <c r="B65" s="206" t="s">
        <v>1059</v>
      </c>
      <c r="C65" s="206">
        <v>1.2534000000000001</v>
      </c>
      <c r="D65" s="210">
        <v>10.7026</v>
      </c>
      <c r="E65" s="211">
        <v>0.20430000000000001</v>
      </c>
      <c r="F65" s="210">
        <f t="shared" si="0"/>
        <v>10.9069</v>
      </c>
      <c r="G65" s="210">
        <v>10.725099999999999</v>
      </c>
      <c r="H65" s="210">
        <f t="shared" si="1"/>
        <v>0.18180000000000085</v>
      </c>
      <c r="I65" s="210">
        <f t="shared" si="2"/>
        <v>2.249999999999916E-2</v>
      </c>
      <c r="J65" s="210">
        <f t="shared" si="3"/>
        <v>11.013215859030426</v>
      </c>
      <c r="K65" s="210">
        <v>12</v>
      </c>
      <c r="L65" s="213">
        <v>43213</v>
      </c>
      <c r="M65" s="213">
        <v>43213</v>
      </c>
    </row>
    <row r="66" spans="1:14">
      <c r="A66" s="207">
        <v>19</v>
      </c>
      <c r="B66" s="206" t="s">
        <v>1810</v>
      </c>
      <c r="C66" s="206">
        <v>0.65710000000000002</v>
      </c>
      <c r="D66" s="211">
        <v>8.1326000000000001</v>
      </c>
      <c r="E66" s="211">
        <v>0.20399999999999999</v>
      </c>
      <c r="F66" s="210">
        <f t="shared" ref="F66:F129" si="4">D66+E66</f>
        <v>8.3366000000000007</v>
      </c>
      <c r="G66" s="210">
        <v>8.1702999999999992</v>
      </c>
      <c r="H66" s="210">
        <f t="shared" ref="H66:H129" si="5">(F66-G66)</f>
        <v>0.16630000000000145</v>
      </c>
      <c r="I66" s="210">
        <f t="shared" ref="I66:I129" si="6">E66-H66</f>
        <v>3.769999999999854E-2</v>
      </c>
      <c r="J66" s="210">
        <f t="shared" ref="J66:J129" si="7">(I66/E66)*100</f>
        <v>18.480392156862031</v>
      </c>
      <c r="K66" s="210">
        <v>5</v>
      </c>
      <c r="L66" s="213">
        <v>43221</v>
      </c>
      <c r="M66" s="213">
        <v>43221</v>
      </c>
    </row>
    <row r="67" spans="1:14">
      <c r="A67" s="207">
        <v>19</v>
      </c>
      <c r="B67" s="206" t="s">
        <v>1411</v>
      </c>
      <c r="C67" s="206">
        <v>0.6804</v>
      </c>
      <c r="D67" s="211">
        <v>10.565799999999999</v>
      </c>
      <c r="E67" s="211">
        <v>0.19980000000000001</v>
      </c>
      <c r="F67" s="210">
        <f t="shared" si="4"/>
        <v>10.765599999999999</v>
      </c>
      <c r="G67" s="210">
        <v>10.599</v>
      </c>
      <c r="H67" s="210">
        <f t="shared" si="5"/>
        <v>0.16659999999999897</v>
      </c>
      <c r="I67" s="210">
        <f t="shared" si="6"/>
        <v>3.3200000000001034E-2</v>
      </c>
      <c r="J67" s="210">
        <f t="shared" si="7"/>
        <v>16.616616616617133</v>
      </c>
      <c r="K67" s="210">
        <v>30</v>
      </c>
    </row>
    <row r="68" spans="1:14">
      <c r="A68" s="206">
        <v>20</v>
      </c>
      <c r="B68" s="206" t="s">
        <v>1091</v>
      </c>
      <c r="C68" s="206">
        <v>1.2549999999999999</v>
      </c>
      <c r="D68" s="206">
        <v>7.8014000000000001</v>
      </c>
      <c r="E68" s="206">
        <v>0.19969999999999999</v>
      </c>
      <c r="F68" s="206">
        <f t="shared" si="4"/>
        <v>8.001100000000001</v>
      </c>
      <c r="G68" s="206">
        <v>7.8182</v>
      </c>
      <c r="H68" s="206">
        <f t="shared" si="5"/>
        <v>0.18290000000000095</v>
      </c>
      <c r="I68" s="210">
        <f t="shared" si="6"/>
        <v>1.6799999999999038E-2</v>
      </c>
      <c r="J68" s="210">
        <f t="shared" si="7"/>
        <v>8.4126189283921065</v>
      </c>
      <c r="K68" s="206">
        <v>5</v>
      </c>
      <c r="L68" s="206" t="s">
        <v>2604</v>
      </c>
      <c r="M68" s="206" t="s">
        <v>2603</v>
      </c>
      <c r="N68" s="206" t="s">
        <v>2568</v>
      </c>
    </row>
    <row r="69" spans="1:14">
      <c r="A69" s="206">
        <v>20</v>
      </c>
      <c r="B69" s="206" t="s">
        <v>1031</v>
      </c>
      <c r="C69" s="206">
        <v>1.4414</v>
      </c>
      <c r="D69" s="206">
        <v>7.3536000000000001</v>
      </c>
      <c r="E69" s="206">
        <v>0.20780000000000001</v>
      </c>
      <c r="F69" s="206">
        <f t="shared" si="4"/>
        <v>7.5613999999999999</v>
      </c>
      <c r="G69" s="206">
        <v>7.3670999999999998</v>
      </c>
      <c r="H69" s="206">
        <f t="shared" si="5"/>
        <v>0.19430000000000014</v>
      </c>
      <c r="I69" s="210">
        <f t="shared" si="6"/>
        <v>1.3499999999999873E-2</v>
      </c>
      <c r="J69" s="210">
        <f t="shared" si="7"/>
        <v>6.496631376323327</v>
      </c>
      <c r="K69" s="206">
        <v>6</v>
      </c>
      <c r="L69" s="206" t="s">
        <v>2604</v>
      </c>
      <c r="M69" s="206" t="s">
        <v>2603</v>
      </c>
      <c r="N69" s="206" t="s">
        <v>2568</v>
      </c>
    </row>
    <row r="70" spans="1:14">
      <c r="A70" s="206">
        <v>20</v>
      </c>
      <c r="B70" s="206" t="s">
        <v>1526</v>
      </c>
      <c r="C70" s="206">
        <v>0.49459999999999998</v>
      </c>
      <c r="D70" s="206">
        <v>7.5282</v>
      </c>
      <c r="E70" s="206">
        <v>0.2056</v>
      </c>
      <c r="F70" s="206">
        <f t="shared" si="4"/>
        <v>7.7338000000000005</v>
      </c>
      <c r="G70" s="206">
        <v>7.5548999999999999</v>
      </c>
      <c r="H70" s="206">
        <f t="shared" si="5"/>
        <v>0.1789000000000005</v>
      </c>
      <c r="I70" s="210">
        <f t="shared" si="6"/>
        <v>2.6699999999999502E-2</v>
      </c>
      <c r="J70" s="210">
        <f t="shared" si="7"/>
        <v>12.986381322956955</v>
      </c>
      <c r="K70" s="206">
        <v>7</v>
      </c>
      <c r="L70" s="206" t="s">
        <v>2604</v>
      </c>
      <c r="M70" s="206" t="s">
        <v>2603</v>
      </c>
      <c r="N70" s="206" t="s">
        <v>2568</v>
      </c>
    </row>
    <row r="71" spans="1:14">
      <c r="A71" s="206">
        <v>20</v>
      </c>
      <c r="B71" s="206" t="s">
        <v>1545</v>
      </c>
      <c r="C71" s="206">
        <v>0.4824</v>
      </c>
      <c r="D71" s="206">
        <v>7.7733999999999996</v>
      </c>
      <c r="E71" s="206">
        <v>0.20100000000000001</v>
      </c>
      <c r="F71" s="206">
        <f t="shared" si="4"/>
        <v>7.9743999999999993</v>
      </c>
      <c r="G71" s="206">
        <v>7.7953999999999999</v>
      </c>
      <c r="H71" s="206">
        <f t="shared" si="5"/>
        <v>0.17899999999999938</v>
      </c>
      <c r="I71" s="210">
        <f t="shared" si="6"/>
        <v>2.200000000000063E-2</v>
      </c>
      <c r="J71" s="210">
        <f t="shared" si="7"/>
        <v>10.945273631841108</v>
      </c>
      <c r="K71" s="206">
        <v>8</v>
      </c>
      <c r="L71" s="206" t="s">
        <v>2604</v>
      </c>
      <c r="M71" s="206" t="s">
        <v>2603</v>
      </c>
      <c r="N71" s="206" t="s">
        <v>2568</v>
      </c>
    </row>
    <row r="72" spans="1:14">
      <c r="A72" s="207">
        <v>21</v>
      </c>
      <c r="B72" s="206" t="s">
        <v>1351</v>
      </c>
      <c r="C72" s="206">
        <v>0.53790000000000004</v>
      </c>
      <c r="D72" s="211">
        <v>10.075900000000001</v>
      </c>
      <c r="E72" s="211">
        <v>0.20200000000000001</v>
      </c>
      <c r="F72" s="210">
        <f t="shared" si="4"/>
        <v>10.277900000000001</v>
      </c>
      <c r="G72" s="210">
        <v>10.096299999999999</v>
      </c>
      <c r="H72" s="210">
        <f t="shared" si="5"/>
        <v>0.18160000000000132</v>
      </c>
      <c r="I72" s="210">
        <f t="shared" si="6"/>
        <v>2.0399999999998697E-2</v>
      </c>
      <c r="J72" s="210">
        <f t="shared" si="7"/>
        <v>10.099009900989453</v>
      </c>
      <c r="K72" s="210">
        <v>4</v>
      </c>
    </row>
    <row r="73" spans="1:14">
      <c r="A73" s="206">
        <v>21</v>
      </c>
      <c r="B73" s="206" t="s">
        <v>1329</v>
      </c>
      <c r="C73" s="206">
        <v>0.46500000000000002</v>
      </c>
      <c r="D73" s="211">
        <v>11.1058</v>
      </c>
      <c r="E73" s="211">
        <v>0.19969999999999999</v>
      </c>
      <c r="F73" s="210">
        <f t="shared" si="4"/>
        <v>11.3055</v>
      </c>
      <c r="G73" s="210">
        <v>11.1266</v>
      </c>
      <c r="H73" s="210">
        <f t="shared" si="5"/>
        <v>0.1789000000000005</v>
      </c>
      <c r="I73" s="210">
        <f t="shared" si="6"/>
        <v>2.0799999999999486E-2</v>
      </c>
      <c r="J73" s="210">
        <f t="shared" si="7"/>
        <v>10.415623435152472</v>
      </c>
      <c r="K73" s="210">
        <v>31</v>
      </c>
    </row>
    <row r="74" spans="1:14">
      <c r="A74" s="207">
        <v>21</v>
      </c>
      <c r="B74" s="206" t="s">
        <v>612</v>
      </c>
      <c r="C74" s="206">
        <v>1.2070000000000001</v>
      </c>
      <c r="D74" s="211">
        <v>7.8015999999999996</v>
      </c>
      <c r="E74" s="211">
        <v>0.20019999999999999</v>
      </c>
      <c r="F74" s="210">
        <f t="shared" si="4"/>
        <v>8.0017999999999994</v>
      </c>
      <c r="G74" s="210">
        <v>7.8155999999999999</v>
      </c>
      <c r="H74" s="210">
        <f t="shared" si="5"/>
        <v>0.18619999999999948</v>
      </c>
      <c r="I74" s="210">
        <f t="shared" si="6"/>
        <v>1.4000000000000512E-2</v>
      </c>
      <c r="J74" s="210">
        <f t="shared" si="7"/>
        <v>6.9930069930072492</v>
      </c>
      <c r="K74" s="210">
        <v>6</v>
      </c>
    </row>
    <row r="75" spans="1:14">
      <c r="A75" s="207">
        <v>22</v>
      </c>
      <c r="B75" s="206" t="s">
        <v>1096</v>
      </c>
      <c r="C75" s="206">
        <v>1.2706999999999999</v>
      </c>
      <c r="D75" s="211">
        <v>9.0211000000000006</v>
      </c>
      <c r="E75" s="211">
        <v>0.20119999999999999</v>
      </c>
      <c r="F75" s="210">
        <f t="shared" si="4"/>
        <v>9.2223000000000006</v>
      </c>
      <c r="G75" s="210">
        <v>9.0279000000000007</v>
      </c>
      <c r="H75" s="210">
        <f t="shared" si="5"/>
        <v>0.19439999999999991</v>
      </c>
      <c r="I75" s="210">
        <f t="shared" si="6"/>
        <v>6.8000000000000838E-3</v>
      </c>
      <c r="J75" s="210">
        <f t="shared" si="7"/>
        <v>3.3797216699801611</v>
      </c>
      <c r="K75" s="210">
        <v>21</v>
      </c>
      <c r="L75" s="213">
        <v>43221</v>
      </c>
      <c r="M75" s="213">
        <v>43221</v>
      </c>
    </row>
    <row r="76" spans="1:14">
      <c r="A76" s="206">
        <v>22</v>
      </c>
      <c r="B76" s="206" t="s">
        <v>778</v>
      </c>
      <c r="C76" s="206">
        <v>1.2951999999999999</v>
      </c>
      <c r="D76" s="211">
        <v>8.0641999999999996</v>
      </c>
      <c r="E76" s="211">
        <v>0.2024</v>
      </c>
      <c r="F76" s="210">
        <f t="shared" si="4"/>
        <v>8.2666000000000004</v>
      </c>
      <c r="G76" s="210">
        <v>8.0713000000000008</v>
      </c>
      <c r="H76" s="210">
        <f t="shared" si="5"/>
        <v>0.19529999999999959</v>
      </c>
      <c r="I76" s="210">
        <f t="shared" si="6"/>
        <v>7.1000000000004115E-3</v>
      </c>
      <c r="J76" s="210">
        <f t="shared" si="7"/>
        <v>3.5079051383401243</v>
      </c>
      <c r="K76" s="210">
        <v>37</v>
      </c>
      <c r="L76" s="213">
        <v>43221</v>
      </c>
      <c r="M76" s="213">
        <v>43221</v>
      </c>
    </row>
    <row r="77" spans="1:14">
      <c r="A77" s="207">
        <v>22</v>
      </c>
      <c r="B77" s="206" t="s">
        <v>1498</v>
      </c>
      <c r="C77" s="206">
        <v>0.54759999999999998</v>
      </c>
      <c r="D77" s="211">
        <v>10.4162</v>
      </c>
      <c r="E77" s="211">
        <v>0.20300000000000001</v>
      </c>
      <c r="F77" s="210">
        <f t="shared" si="4"/>
        <v>10.619199999999999</v>
      </c>
      <c r="G77" s="210">
        <v>10.4407</v>
      </c>
      <c r="H77" s="210">
        <f t="shared" si="5"/>
        <v>0.17849999999999966</v>
      </c>
      <c r="I77" s="210">
        <f t="shared" si="6"/>
        <v>2.4500000000000355E-2</v>
      </c>
      <c r="J77" s="210">
        <f t="shared" si="7"/>
        <v>12.068965517241553</v>
      </c>
      <c r="K77" s="210">
        <v>39</v>
      </c>
    </row>
    <row r="78" spans="1:14">
      <c r="A78" s="207">
        <v>22</v>
      </c>
      <c r="B78" s="206" t="s">
        <v>1475</v>
      </c>
      <c r="C78" s="206">
        <v>0.53739999999999999</v>
      </c>
      <c r="D78" s="211">
        <v>9.7211999999999996</v>
      </c>
      <c r="E78" s="211">
        <v>0.20150000000000001</v>
      </c>
      <c r="F78" s="210">
        <f t="shared" si="4"/>
        <v>9.922699999999999</v>
      </c>
      <c r="G78" s="210">
        <v>9.7409999999999997</v>
      </c>
      <c r="H78" s="210">
        <f t="shared" si="5"/>
        <v>0.18169999999999931</v>
      </c>
      <c r="I78" s="210">
        <f t="shared" si="6"/>
        <v>1.9800000000000706E-2</v>
      </c>
      <c r="J78" s="210">
        <f t="shared" si="7"/>
        <v>9.8263027295288854</v>
      </c>
      <c r="K78" s="210">
        <v>8</v>
      </c>
    </row>
    <row r="79" spans="1:14">
      <c r="A79" s="206">
        <v>23</v>
      </c>
      <c r="B79" s="206" t="s">
        <v>951</v>
      </c>
      <c r="C79" s="206">
        <v>1.2595000000000001</v>
      </c>
      <c r="D79" s="206">
        <v>11.262700000000001</v>
      </c>
      <c r="E79" s="206">
        <v>0.20730000000000001</v>
      </c>
      <c r="F79" s="206">
        <f t="shared" si="4"/>
        <v>11.47</v>
      </c>
      <c r="G79" s="206">
        <v>11.269</v>
      </c>
      <c r="H79" s="206">
        <f t="shared" si="5"/>
        <v>0.20100000000000051</v>
      </c>
      <c r="I79" s="210">
        <f t="shared" si="6"/>
        <v>6.2999999999995004E-3</v>
      </c>
      <c r="J79" s="210">
        <f t="shared" si="7"/>
        <v>3.0390738060779063</v>
      </c>
      <c r="K79" s="206">
        <v>20</v>
      </c>
      <c r="L79" s="206" t="s">
        <v>2604</v>
      </c>
      <c r="M79" s="206" t="s">
        <v>2603</v>
      </c>
      <c r="N79" s="206" t="s">
        <v>2568</v>
      </c>
    </row>
    <row r="80" spans="1:14">
      <c r="A80" s="206">
        <v>23</v>
      </c>
      <c r="B80" s="206" t="s">
        <v>1009</v>
      </c>
      <c r="C80" s="206">
        <v>1.3028999999999999</v>
      </c>
      <c r="D80" s="206">
        <v>9.032</v>
      </c>
      <c r="E80" s="206">
        <v>0.20019999999999999</v>
      </c>
      <c r="F80" s="206">
        <f t="shared" si="4"/>
        <v>9.2322000000000006</v>
      </c>
      <c r="G80" s="206">
        <v>9.0356000000000005</v>
      </c>
      <c r="H80" s="206">
        <f t="shared" si="5"/>
        <v>0.19660000000000011</v>
      </c>
      <c r="I80" s="210">
        <f t="shared" si="6"/>
        <v>3.5999999999998811E-3</v>
      </c>
      <c r="J80" s="210">
        <f t="shared" si="7"/>
        <v>1.7982017982017391</v>
      </c>
      <c r="K80" s="206">
        <v>21</v>
      </c>
      <c r="L80" s="206" t="s">
        <v>2604</v>
      </c>
      <c r="M80" s="206" t="s">
        <v>2603</v>
      </c>
      <c r="N80" s="206" t="s">
        <v>2568</v>
      </c>
    </row>
    <row r="81" spans="1:17">
      <c r="A81" s="206">
        <v>23</v>
      </c>
      <c r="B81" s="206" t="s">
        <v>1594</v>
      </c>
      <c r="C81" s="206">
        <v>0.51790000000000003</v>
      </c>
      <c r="D81" s="206">
        <v>8.7737999999999996</v>
      </c>
      <c r="E81" s="206">
        <v>0.1953</v>
      </c>
      <c r="F81" s="206">
        <f t="shared" si="4"/>
        <v>8.9690999999999992</v>
      </c>
      <c r="G81" s="206">
        <v>8.7844999999999995</v>
      </c>
      <c r="H81" s="206">
        <f t="shared" si="5"/>
        <v>0.18459999999999965</v>
      </c>
      <c r="I81" s="210">
        <f t="shared" si="6"/>
        <v>1.0700000000000348E-2</v>
      </c>
      <c r="J81" s="210">
        <f t="shared" si="7"/>
        <v>5.4787506400411408</v>
      </c>
      <c r="K81" s="206">
        <v>22</v>
      </c>
      <c r="L81" s="206" t="s">
        <v>2604</v>
      </c>
      <c r="M81" s="206" t="s">
        <v>2603</v>
      </c>
      <c r="N81" s="206" t="s">
        <v>2568</v>
      </c>
    </row>
    <row r="82" spans="1:17">
      <c r="A82" s="206">
        <v>23</v>
      </c>
      <c r="B82" s="206" t="s">
        <v>1558</v>
      </c>
      <c r="C82" s="206">
        <v>0.55379999999999996</v>
      </c>
      <c r="D82" s="206">
        <v>8.2187999999999999</v>
      </c>
      <c r="E82" s="206">
        <v>0.19950000000000001</v>
      </c>
      <c r="F82" s="206">
        <f t="shared" si="4"/>
        <v>8.4183000000000003</v>
      </c>
      <c r="G82" s="206">
        <v>8.2416999999999998</v>
      </c>
      <c r="H82" s="206">
        <f t="shared" si="5"/>
        <v>0.17660000000000053</v>
      </c>
      <c r="I82" s="210">
        <f t="shared" si="6"/>
        <v>2.2899999999999476E-2</v>
      </c>
      <c r="J82" s="210">
        <f t="shared" si="7"/>
        <v>11.478696741854373</v>
      </c>
      <c r="K82" s="206">
        <v>23</v>
      </c>
      <c r="L82" s="206" t="s">
        <v>2604</v>
      </c>
      <c r="M82" s="206" t="s">
        <v>2603</v>
      </c>
      <c r="N82" s="206" t="s">
        <v>2568</v>
      </c>
    </row>
    <row r="83" spans="1:17">
      <c r="A83" s="210">
        <v>24</v>
      </c>
      <c r="B83" s="206" t="s">
        <v>1629</v>
      </c>
      <c r="C83" s="206">
        <v>0.46389999999999998</v>
      </c>
      <c r="D83" s="210">
        <v>9.0213000000000001</v>
      </c>
      <c r="E83" s="211">
        <v>0.2026</v>
      </c>
      <c r="F83" s="210">
        <f t="shared" si="4"/>
        <v>9.2239000000000004</v>
      </c>
      <c r="G83" s="210">
        <v>9.0434999999999999</v>
      </c>
      <c r="H83" s="210">
        <f t="shared" si="5"/>
        <v>0.18040000000000056</v>
      </c>
      <c r="I83" s="210">
        <f t="shared" si="6"/>
        <v>2.2199999999999442E-2</v>
      </c>
      <c r="J83" s="210">
        <f t="shared" si="7"/>
        <v>10.957551826258362</v>
      </c>
      <c r="K83" s="210">
        <v>39</v>
      </c>
      <c r="L83" s="214">
        <v>43211</v>
      </c>
    </row>
    <row r="84" spans="1:17">
      <c r="A84" s="207">
        <v>24</v>
      </c>
      <c r="B84" s="206" t="s">
        <v>997</v>
      </c>
      <c r="C84" s="210">
        <v>1.3768</v>
      </c>
      <c r="D84" s="211">
        <v>7.0932000000000004</v>
      </c>
      <c r="E84" s="211">
        <v>0.2034</v>
      </c>
      <c r="F84" s="210">
        <f t="shared" si="4"/>
        <v>7.2966000000000006</v>
      </c>
      <c r="G84" s="210">
        <v>7.1032999999999999</v>
      </c>
      <c r="H84" s="210">
        <f t="shared" si="5"/>
        <v>0.19330000000000069</v>
      </c>
      <c r="I84" s="210">
        <f t="shared" si="6"/>
        <v>1.0099999999999304E-2</v>
      </c>
      <c r="J84" s="210">
        <f t="shared" si="7"/>
        <v>4.9655850540802868</v>
      </c>
      <c r="K84" s="210">
        <v>22</v>
      </c>
      <c r="L84" s="213">
        <v>43213</v>
      </c>
      <c r="M84" s="213">
        <v>43213</v>
      </c>
      <c r="P84" s="206" t="s">
        <v>2589</v>
      </c>
      <c r="Q84" s="219"/>
    </row>
    <row r="85" spans="1:17">
      <c r="A85" s="206">
        <v>24</v>
      </c>
      <c r="B85" s="206" t="s">
        <v>1237</v>
      </c>
      <c r="C85" s="206">
        <v>0.54449999999999998</v>
      </c>
      <c r="D85" s="211">
        <v>10.1074</v>
      </c>
      <c r="E85" s="211">
        <v>0.20200000000000001</v>
      </c>
      <c r="F85" s="210">
        <f t="shared" si="4"/>
        <v>10.3094</v>
      </c>
      <c r="G85" s="210">
        <v>10.130800000000001</v>
      </c>
      <c r="H85" s="210">
        <f t="shared" si="5"/>
        <v>0.17859999999999943</v>
      </c>
      <c r="I85" s="210">
        <f t="shared" si="6"/>
        <v>2.3400000000000587E-2</v>
      </c>
      <c r="J85" s="210">
        <f t="shared" si="7"/>
        <v>11.584158415841873</v>
      </c>
      <c r="K85" s="210">
        <v>23</v>
      </c>
    </row>
    <row r="86" spans="1:17">
      <c r="A86" s="206">
        <v>24</v>
      </c>
      <c r="B86" s="206" t="s">
        <v>1070</v>
      </c>
      <c r="C86" s="206">
        <v>1.0868</v>
      </c>
      <c r="D86" s="206">
        <v>10.1241</v>
      </c>
      <c r="E86" s="211">
        <v>0.20150000000000001</v>
      </c>
      <c r="F86" s="210">
        <f t="shared" si="4"/>
        <v>10.3256</v>
      </c>
      <c r="G86" s="210">
        <v>10.1355</v>
      </c>
      <c r="H86" s="210">
        <f t="shared" si="5"/>
        <v>0.19009999999999927</v>
      </c>
      <c r="I86" s="210">
        <f t="shared" si="6"/>
        <v>1.1400000000000743E-2</v>
      </c>
      <c r="J86" s="210">
        <f t="shared" si="7"/>
        <v>5.6575682382137682</v>
      </c>
      <c r="K86" s="210">
        <v>1</v>
      </c>
    </row>
    <row r="87" spans="1:17">
      <c r="A87" s="207">
        <v>25</v>
      </c>
      <c r="B87" s="206" t="s">
        <v>1186</v>
      </c>
      <c r="C87" s="206">
        <v>0.46579999999999999</v>
      </c>
      <c r="D87" s="210">
        <v>8.2188999999999997</v>
      </c>
      <c r="E87" s="211">
        <v>0.20449999999999999</v>
      </c>
      <c r="F87" s="210">
        <f t="shared" si="4"/>
        <v>8.4233999999999991</v>
      </c>
      <c r="G87" s="210">
        <v>8.2508999999999997</v>
      </c>
      <c r="H87" s="210">
        <f t="shared" si="5"/>
        <v>0.17249999999999943</v>
      </c>
      <c r="I87" s="210">
        <f t="shared" si="6"/>
        <v>3.2000000000000556E-2</v>
      </c>
      <c r="J87" s="210">
        <f t="shared" si="7"/>
        <v>15.647921760391469</v>
      </c>
      <c r="K87" s="210">
        <v>20</v>
      </c>
      <c r="L87" s="213">
        <v>43212</v>
      </c>
    </row>
    <row r="88" spans="1:17">
      <c r="A88" s="207">
        <v>25</v>
      </c>
      <c r="B88" s="206" t="s">
        <v>1644</v>
      </c>
      <c r="C88" s="206">
        <v>0.47620000000000001</v>
      </c>
      <c r="D88" s="210">
        <v>10.855700000000001</v>
      </c>
      <c r="E88" s="211">
        <v>0.20100000000000001</v>
      </c>
      <c r="F88" s="210">
        <f t="shared" si="4"/>
        <v>11.056700000000001</v>
      </c>
      <c r="G88" s="210">
        <v>10.8809</v>
      </c>
      <c r="H88" s="210">
        <f t="shared" si="5"/>
        <v>0.17580000000000062</v>
      </c>
      <c r="I88" s="210">
        <f t="shared" si="6"/>
        <v>2.519999999999939E-2</v>
      </c>
      <c r="J88" s="210">
        <f t="shared" si="7"/>
        <v>12.537313432835518</v>
      </c>
      <c r="K88" s="210">
        <v>33</v>
      </c>
      <c r="L88" s="213">
        <v>43212</v>
      </c>
    </row>
    <row r="89" spans="1:17">
      <c r="A89" s="207">
        <v>25</v>
      </c>
      <c r="B89" s="206" t="s">
        <v>1037</v>
      </c>
      <c r="C89" s="206">
        <v>1.1997</v>
      </c>
      <c r="D89" s="210">
        <v>7.8597999999999999</v>
      </c>
      <c r="E89" s="211">
        <v>0.2016</v>
      </c>
      <c r="F89" s="210">
        <f t="shared" si="4"/>
        <v>8.061399999999999</v>
      </c>
      <c r="G89" s="210">
        <v>7.8674999999999997</v>
      </c>
      <c r="H89" s="210">
        <f t="shared" si="5"/>
        <v>0.1938999999999993</v>
      </c>
      <c r="I89" s="210">
        <f t="shared" si="6"/>
        <v>7.7000000000007063E-3</v>
      </c>
      <c r="J89" s="210">
        <f t="shared" si="7"/>
        <v>3.8194444444447946</v>
      </c>
      <c r="K89" s="210">
        <v>43</v>
      </c>
      <c r="L89" s="213">
        <v>43212</v>
      </c>
    </row>
    <row r="90" spans="1:17">
      <c r="A90" s="207">
        <v>25</v>
      </c>
      <c r="B90" s="206" t="s">
        <v>862</v>
      </c>
      <c r="C90" s="206">
        <v>1.4685999999999999</v>
      </c>
      <c r="D90" s="211">
        <v>8.76</v>
      </c>
      <c r="E90" s="211">
        <v>0.20710000000000001</v>
      </c>
      <c r="F90" s="210">
        <f t="shared" si="4"/>
        <v>8.9671000000000003</v>
      </c>
      <c r="G90" s="210">
        <v>8.7655999999999992</v>
      </c>
      <c r="H90" s="210">
        <f t="shared" si="5"/>
        <v>0.20150000000000112</v>
      </c>
      <c r="I90" s="210">
        <f t="shared" si="6"/>
        <v>5.5999999999988836E-3</v>
      </c>
      <c r="J90" s="210">
        <f t="shared" si="7"/>
        <v>2.7040077257358202</v>
      </c>
      <c r="K90" s="210">
        <v>19</v>
      </c>
    </row>
    <row r="91" spans="1:17">
      <c r="A91" s="206">
        <v>26</v>
      </c>
      <c r="B91" s="206" t="s">
        <v>952</v>
      </c>
      <c r="C91" s="206">
        <v>1.25</v>
      </c>
      <c r="D91" s="211">
        <v>9.0510000000000002</v>
      </c>
      <c r="E91" s="211">
        <v>0.20860000000000001</v>
      </c>
      <c r="F91" s="210">
        <f t="shared" si="4"/>
        <v>9.2596000000000007</v>
      </c>
      <c r="G91" s="210">
        <v>9.0571999999999999</v>
      </c>
      <c r="H91" s="210">
        <f t="shared" si="5"/>
        <v>0.2024000000000008</v>
      </c>
      <c r="I91" s="210">
        <f t="shared" si="6"/>
        <v>6.1999999999992061E-3</v>
      </c>
      <c r="J91" s="210">
        <f t="shared" si="7"/>
        <v>2.9721955896448731</v>
      </c>
      <c r="K91" s="210">
        <v>29</v>
      </c>
      <c r="L91" s="213">
        <v>43221</v>
      </c>
      <c r="M91" s="213">
        <v>43221</v>
      </c>
    </row>
    <row r="92" spans="1:17">
      <c r="A92" s="207">
        <v>26</v>
      </c>
      <c r="B92" s="206" t="s">
        <v>1544</v>
      </c>
      <c r="C92" s="206">
        <v>0.47610000000000002</v>
      </c>
      <c r="D92" s="211">
        <v>10.617699999999999</v>
      </c>
      <c r="E92" s="211">
        <v>0.2009</v>
      </c>
      <c r="F92" s="210">
        <f t="shared" si="4"/>
        <v>10.8186</v>
      </c>
      <c r="G92" s="210">
        <v>10.6349</v>
      </c>
      <c r="H92" s="210">
        <f t="shared" si="5"/>
        <v>0.18369999999999997</v>
      </c>
      <c r="I92" s="210">
        <f t="shared" si="6"/>
        <v>1.7200000000000021E-2</v>
      </c>
      <c r="J92" s="210">
        <f t="shared" si="7"/>
        <v>8.561473369835749</v>
      </c>
      <c r="K92" s="210">
        <v>31</v>
      </c>
      <c r="L92" s="213">
        <v>43221</v>
      </c>
      <c r="M92" s="213">
        <v>43221</v>
      </c>
    </row>
    <row r="93" spans="1:17">
      <c r="A93" s="207">
        <v>26</v>
      </c>
      <c r="B93" s="206" t="s">
        <v>993</v>
      </c>
      <c r="C93" s="206">
        <v>1.3535999999999999</v>
      </c>
      <c r="D93" s="211">
        <v>10.2719</v>
      </c>
      <c r="E93" s="211">
        <v>0.20019999999999999</v>
      </c>
      <c r="F93" s="210">
        <f t="shared" si="4"/>
        <v>10.472100000000001</v>
      </c>
      <c r="G93" s="210">
        <v>10.278600000000001</v>
      </c>
      <c r="H93" s="210">
        <f t="shared" si="5"/>
        <v>0.19350000000000023</v>
      </c>
      <c r="I93" s="210">
        <f t="shared" si="6"/>
        <v>6.6999999999997617E-3</v>
      </c>
      <c r="J93" s="210">
        <f t="shared" si="7"/>
        <v>3.3466533466532278</v>
      </c>
      <c r="K93" s="210">
        <v>27</v>
      </c>
    </row>
    <row r="94" spans="1:17">
      <c r="A94" s="207">
        <v>26</v>
      </c>
      <c r="B94" s="206" t="s">
        <v>1399</v>
      </c>
      <c r="C94" s="206">
        <v>0.57050000000000001</v>
      </c>
      <c r="D94" s="211">
        <v>8.2188999999999997</v>
      </c>
      <c r="E94" s="211">
        <v>0.2046</v>
      </c>
      <c r="F94" s="210">
        <f t="shared" si="4"/>
        <v>8.4234999999999989</v>
      </c>
      <c r="G94" s="210">
        <v>8.2445000000000004</v>
      </c>
      <c r="H94" s="210">
        <f t="shared" si="5"/>
        <v>0.17899999999999849</v>
      </c>
      <c r="I94" s="210">
        <f t="shared" si="6"/>
        <v>2.560000000000151E-2</v>
      </c>
      <c r="J94" s="210">
        <f t="shared" si="7"/>
        <v>12.512218963832606</v>
      </c>
      <c r="K94" s="210">
        <v>24</v>
      </c>
    </row>
    <row r="95" spans="1:17">
      <c r="A95" s="207">
        <v>27</v>
      </c>
      <c r="B95" s="206" t="s">
        <v>1029</v>
      </c>
      <c r="C95" s="206">
        <v>1.1268</v>
      </c>
      <c r="D95" s="210">
        <v>8.1679999999999993</v>
      </c>
      <c r="E95" s="211">
        <v>0.20619999999999999</v>
      </c>
      <c r="F95" s="210">
        <f t="shared" si="4"/>
        <v>8.3742000000000001</v>
      </c>
      <c r="G95" s="210">
        <v>8.1806000000000001</v>
      </c>
      <c r="H95" s="210">
        <f t="shared" si="5"/>
        <v>0.19359999999999999</v>
      </c>
      <c r="I95" s="210">
        <f t="shared" si="6"/>
        <v>1.26E-2</v>
      </c>
      <c r="J95" s="210">
        <f t="shared" si="7"/>
        <v>6.1105722599418044</v>
      </c>
      <c r="K95" s="210">
        <v>35</v>
      </c>
      <c r="L95" s="213">
        <v>43212</v>
      </c>
    </row>
    <row r="96" spans="1:17">
      <c r="A96" s="206">
        <v>27</v>
      </c>
      <c r="B96" s="206" t="s">
        <v>924</v>
      </c>
      <c r="C96" s="206">
        <v>1.3244</v>
      </c>
      <c r="D96" s="210">
        <v>8.7601999999999993</v>
      </c>
      <c r="E96" s="211">
        <v>0.20480000000000001</v>
      </c>
      <c r="F96" s="210">
        <f t="shared" si="4"/>
        <v>8.9649999999999999</v>
      </c>
      <c r="G96" s="210">
        <v>8.7674000000000003</v>
      </c>
      <c r="H96" s="210">
        <f t="shared" si="5"/>
        <v>0.19759999999999955</v>
      </c>
      <c r="I96" s="210">
        <f t="shared" si="6"/>
        <v>7.200000000000456E-3</v>
      </c>
      <c r="J96" s="210">
        <f t="shared" si="7"/>
        <v>3.5156250000002229</v>
      </c>
      <c r="K96" s="210">
        <v>45</v>
      </c>
      <c r="L96" s="213">
        <v>43212</v>
      </c>
    </row>
    <row r="97" spans="1:13">
      <c r="A97" s="207">
        <v>27</v>
      </c>
      <c r="B97" s="206" t="s">
        <v>1601</v>
      </c>
      <c r="C97" s="206">
        <v>0.5333</v>
      </c>
      <c r="D97" s="211">
        <v>7.7735000000000003</v>
      </c>
      <c r="E97" s="211">
        <v>0.2001</v>
      </c>
      <c r="F97" s="210">
        <f t="shared" si="4"/>
        <v>7.9736000000000002</v>
      </c>
      <c r="G97" s="210">
        <v>7.7944000000000004</v>
      </c>
      <c r="H97" s="210">
        <f t="shared" si="5"/>
        <v>0.1791999999999998</v>
      </c>
      <c r="I97" s="210">
        <f t="shared" si="6"/>
        <v>2.0900000000000196E-2</v>
      </c>
      <c r="J97" s="210">
        <f t="shared" si="7"/>
        <v>10.444777611194501</v>
      </c>
      <c r="K97" s="210">
        <v>34</v>
      </c>
      <c r="L97" s="213">
        <v>43221</v>
      </c>
      <c r="M97" s="213">
        <v>43221</v>
      </c>
    </row>
    <row r="98" spans="1:13">
      <c r="A98" s="206">
        <v>27</v>
      </c>
      <c r="B98" s="206" t="s">
        <v>1467</v>
      </c>
      <c r="C98" s="206">
        <v>0.45469999999999999</v>
      </c>
      <c r="D98" s="211">
        <v>7.9934000000000003</v>
      </c>
      <c r="E98" s="211">
        <v>0.2046</v>
      </c>
      <c r="F98" s="210">
        <f t="shared" si="4"/>
        <v>8.1980000000000004</v>
      </c>
      <c r="G98" s="210">
        <v>8.0195000000000007</v>
      </c>
      <c r="H98" s="210">
        <f t="shared" si="5"/>
        <v>0.17849999999999966</v>
      </c>
      <c r="I98" s="210">
        <f t="shared" si="6"/>
        <v>2.6100000000000345E-2</v>
      </c>
      <c r="J98" s="210">
        <f t="shared" si="7"/>
        <v>12.756598240469378</v>
      </c>
      <c r="K98" s="210">
        <v>10</v>
      </c>
    </row>
    <row r="99" spans="1:13">
      <c r="A99" s="207">
        <v>28</v>
      </c>
      <c r="B99" s="206" t="s">
        <v>1548</v>
      </c>
      <c r="C99" s="206">
        <v>0.41510000000000002</v>
      </c>
      <c r="D99" s="211">
        <v>7.19</v>
      </c>
      <c r="E99" s="211">
        <v>0.20469999999999999</v>
      </c>
      <c r="F99" s="210">
        <f t="shared" si="4"/>
        <v>7.3947000000000003</v>
      </c>
      <c r="G99" s="210">
        <v>7.2107999999999999</v>
      </c>
      <c r="H99" s="210">
        <f t="shared" si="5"/>
        <v>0.1839000000000004</v>
      </c>
      <c r="I99" s="210">
        <f t="shared" si="6"/>
        <v>2.0799999999999597E-2</v>
      </c>
      <c r="J99" s="210">
        <f t="shared" si="7"/>
        <v>10.16121152906673</v>
      </c>
      <c r="K99" s="210">
        <v>1</v>
      </c>
      <c r="L99" s="213">
        <v>43221</v>
      </c>
      <c r="M99" s="213">
        <v>43221</v>
      </c>
    </row>
    <row r="100" spans="1:13">
      <c r="A100" s="206">
        <v>28</v>
      </c>
      <c r="B100" s="206" t="s">
        <v>1348</v>
      </c>
      <c r="C100" s="206">
        <v>0.52159999999999995</v>
      </c>
      <c r="D100" s="211">
        <v>10.9023</v>
      </c>
      <c r="E100" s="211">
        <v>0.2026</v>
      </c>
      <c r="F100" s="210">
        <f t="shared" si="4"/>
        <v>11.104900000000001</v>
      </c>
      <c r="G100" s="210">
        <v>10.923999999999999</v>
      </c>
      <c r="H100" s="210">
        <f t="shared" si="5"/>
        <v>0.18090000000000117</v>
      </c>
      <c r="I100" s="210">
        <f t="shared" si="6"/>
        <v>2.1699999999998831E-2</v>
      </c>
      <c r="J100" s="210">
        <f t="shared" si="7"/>
        <v>10.710760118459444</v>
      </c>
      <c r="K100" s="210">
        <v>15</v>
      </c>
    </row>
    <row r="101" spans="1:13">
      <c r="A101" s="207">
        <v>28</v>
      </c>
      <c r="B101" s="206" t="s">
        <v>705</v>
      </c>
      <c r="C101" s="206">
        <v>1.2867</v>
      </c>
      <c r="D101" s="211">
        <v>11.862</v>
      </c>
      <c r="E101" s="211">
        <v>0.20119999999999999</v>
      </c>
      <c r="F101" s="210">
        <f t="shared" si="4"/>
        <v>12.0632</v>
      </c>
      <c r="G101" s="210">
        <v>11.8704</v>
      </c>
      <c r="H101" s="210">
        <f t="shared" si="5"/>
        <v>0.19280000000000008</v>
      </c>
      <c r="I101" s="210">
        <f t="shared" si="6"/>
        <v>8.3999999999999075E-3</v>
      </c>
      <c r="J101" s="210">
        <f t="shared" si="7"/>
        <v>4.1749502982106899</v>
      </c>
      <c r="K101" s="210">
        <v>29</v>
      </c>
    </row>
    <row r="102" spans="1:13">
      <c r="A102" s="207">
        <v>28</v>
      </c>
      <c r="B102" s="206" t="s">
        <v>969</v>
      </c>
      <c r="C102" s="206">
        <v>1.2393000000000001</v>
      </c>
      <c r="D102" s="211">
        <v>10.6747</v>
      </c>
      <c r="E102" s="211">
        <v>0.19969999999999999</v>
      </c>
      <c r="F102" s="210">
        <f t="shared" si="4"/>
        <v>10.8744</v>
      </c>
      <c r="G102" s="210">
        <v>10.683999999999999</v>
      </c>
      <c r="H102" s="210">
        <f t="shared" si="5"/>
        <v>0.19040000000000035</v>
      </c>
      <c r="I102" s="210">
        <f t="shared" si="6"/>
        <v>9.2999999999996419E-3</v>
      </c>
      <c r="J102" s="210">
        <f t="shared" si="7"/>
        <v>4.6569854782171465</v>
      </c>
      <c r="K102" s="210">
        <v>37</v>
      </c>
    </row>
    <row r="103" spans="1:13">
      <c r="A103" s="207">
        <v>29</v>
      </c>
      <c r="B103" s="206" t="s">
        <v>1705</v>
      </c>
      <c r="C103" s="206">
        <v>0.45800000000000002</v>
      </c>
      <c r="D103" s="210">
        <v>11.154400000000001</v>
      </c>
      <c r="E103" s="211">
        <v>0.20430000000000001</v>
      </c>
      <c r="F103" s="210">
        <f t="shared" si="4"/>
        <v>11.358700000000001</v>
      </c>
      <c r="G103" s="210">
        <v>11.173999999999999</v>
      </c>
      <c r="H103" s="210">
        <f t="shared" si="5"/>
        <v>0.1847000000000012</v>
      </c>
      <c r="I103" s="210">
        <f t="shared" si="6"/>
        <v>1.9599999999998813E-2</v>
      </c>
      <c r="J103" s="210">
        <f t="shared" si="7"/>
        <v>9.5937347038662821</v>
      </c>
      <c r="K103" s="210">
        <v>8</v>
      </c>
      <c r="L103" s="213">
        <v>43212</v>
      </c>
    </row>
    <row r="104" spans="1:13">
      <c r="A104" s="207">
        <v>29</v>
      </c>
      <c r="B104" s="206" t="s">
        <v>1212</v>
      </c>
      <c r="C104" s="206">
        <v>0.51539999999999997</v>
      </c>
      <c r="D104" s="210">
        <v>8.1179000000000006</v>
      </c>
      <c r="E104" s="211">
        <v>0.20630000000000001</v>
      </c>
      <c r="F104" s="210">
        <f t="shared" si="4"/>
        <v>8.3242000000000012</v>
      </c>
      <c r="G104" s="210">
        <v>8.1349</v>
      </c>
      <c r="H104" s="210">
        <f t="shared" si="5"/>
        <v>0.18930000000000113</v>
      </c>
      <c r="I104" s="210">
        <f t="shared" si="6"/>
        <v>1.6999999999998877E-2</v>
      </c>
      <c r="J104" s="210">
        <f t="shared" si="7"/>
        <v>8.2404265632568467</v>
      </c>
      <c r="K104" s="210">
        <v>8</v>
      </c>
      <c r="L104" s="213">
        <v>43213</v>
      </c>
      <c r="M104" s="213">
        <v>43213</v>
      </c>
    </row>
    <row r="105" spans="1:13">
      <c r="A105" s="207">
        <v>29</v>
      </c>
      <c r="B105" s="206" t="s">
        <v>792</v>
      </c>
      <c r="C105" s="206">
        <v>1.2602</v>
      </c>
      <c r="D105" s="210">
        <v>7.7144000000000004</v>
      </c>
      <c r="E105" s="211">
        <v>0.2044</v>
      </c>
      <c r="F105" s="210">
        <f t="shared" si="4"/>
        <v>7.9188000000000001</v>
      </c>
      <c r="G105" s="210">
        <v>7.7206999999999999</v>
      </c>
      <c r="H105" s="210">
        <f t="shared" si="5"/>
        <v>0.19810000000000016</v>
      </c>
      <c r="I105" s="210">
        <f t="shared" si="6"/>
        <v>6.2999999999998335E-3</v>
      </c>
      <c r="J105" s="210">
        <f t="shared" si="7"/>
        <v>3.0821917808218364</v>
      </c>
      <c r="K105" s="210">
        <v>17</v>
      </c>
      <c r="L105" s="213">
        <v>43213</v>
      </c>
      <c r="M105" s="213">
        <v>43213</v>
      </c>
    </row>
    <row r="106" spans="1:13">
      <c r="A106" s="207">
        <v>29</v>
      </c>
      <c r="B106" s="206" t="s">
        <v>755</v>
      </c>
      <c r="C106" s="206">
        <v>1.3573</v>
      </c>
      <c r="D106" s="206">
        <v>9.3175000000000008</v>
      </c>
      <c r="E106" s="211">
        <v>0.20549999999999999</v>
      </c>
      <c r="F106" s="210">
        <f t="shared" si="4"/>
        <v>9.5230000000000015</v>
      </c>
      <c r="G106" s="210">
        <v>9.3400999999999996</v>
      </c>
      <c r="H106" s="210">
        <f t="shared" si="5"/>
        <v>0.18290000000000184</v>
      </c>
      <c r="I106" s="210">
        <f t="shared" si="6"/>
        <v>2.2599999999998149E-2</v>
      </c>
      <c r="J106" s="210">
        <f t="shared" si="7"/>
        <v>10.99756690997477</v>
      </c>
      <c r="K106" s="210">
        <v>2</v>
      </c>
    </row>
    <row r="107" spans="1:13">
      <c r="A107" s="207">
        <v>30</v>
      </c>
      <c r="B107" s="206" t="s">
        <v>845</v>
      </c>
      <c r="C107" s="206">
        <v>1.1567000000000001</v>
      </c>
      <c r="D107" s="210">
        <v>8.0884</v>
      </c>
      <c r="E107" s="211">
        <v>0.20610000000000001</v>
      </c>
      <c r="F107" s="210">
        <f t="shared" si="4"/>
        <v>8.2944999999999993</v>
      </c>
      <c r="G107" s="210">
        <v>8.0965000000000007</v>
      </c>
      <c r="H107" s="210">
        <f t="shared" si="5"/>
        <v>0.19799999999999862</v>
      </c>
      <c r="I107" s="210">
        <f t="shared" si="6"/>
        <v>8.1000000000013839E-3</v>
      </c>
      <c r="J107" s="210">
        <f t="shared" si="7"/>
        <v>3.9301310043674835</v>
      </c>
      <c r="K107" s="210">
        <v>16</v>
      </c>
      <c r="L107" s="213">
        <v>43213</v>
      </c>
      <c r="M107" s="213">
        <v>43213</v>
      </c>
    </row>
    <row r="108" spans="1:13">
      <c r="A108" s="206">
        <v>30</v>
      </c>
      <c r="B108" s="206" t="s">
        <v>1532</v>
      </c>
      <c r="C108" s="206">
        <v>0.4824</v>
      </c>
      <c r="D108" s="211">
        <v>11.003</v>
      </c>
      <c r="E108" s="211">
        <v>0.20799999999999999</v>
      </c>
      <c r="F108" s="210">
        <f t="shared" si="4"/>
        <v>11.211</v>
      </c>
      <c r="G108" s="210">
        <v>11.0259</v>
      </c>
      <c r="H108" s="210">
        <f t="shared" si="5"/>
        <v>0.18510000000000026</v>
      </c>
      <c r="I108" s="210">
        <f t="shared" si="6"/>
        <v>2.2899999999999726E-2</v>
      </c>
      <c r="J108" s="210">
        <f t="shared" si="7"/>
        <v>11.009615384615254</v>
      </c>
      <c r="K108" s="210">
        <v>7</v>
      </c>
      <c r="L108" s="213">
        <v>43221</v>
      </c>
      <c r="M108" s="213">
        <v>43221</v>
      </c>
    </row>
    <row r="109" spans="1:13">
      <c r="A109" s="206">
        <v>30</v>
      </c>
      <c r="B109" s="206" t="s">
        <v>1550</v>
      </c>
      <c r="C109" s="206">
        <v>0.42280000000000001</v>
      </c>
      <c r="D109" s="211">
        <v>7.8388999999999998</v>
      </c>
      <c r="E109" s="211">
        <v>0.2036</v>
      </c>
      <c r="F109" s="210">
        <f t="shared" si="4"/>
        <v>8.0425000000000004</v>
      </c>
      <c r="G109" s="210">
        <v>7.8612000000000002</v>
      </c>
      <c r="H109" s="210">
        <f t="shared" si="5"/>
        <v>0.18130000000000024</v>
      </c>
      <c r="I109" s="210">
        <f t="shared" si="6"/>
        <v>2.2299999999999764E-2</v>
      </c>
      <c r="J109" s="210">
        <f t="shared" si="7"/>
        <v>10.952848722986133</v>
      </c>
      <c r="K109" s="210">
        <v>2</v>
      </c>
    </row>
    <row r="110" spans="1:13">
      <c r="A110" s="207">
        <v>30</v>
      </c>
      <c r="B110" s="206" t="s">
        <v>634</v>
      </c>
      <c r="C110" s="206">
        <v>1.1287</v>
      </c>
      <c r="D110" s="211">
        <v>9.5541999999999998</v>
      </c>
      <c r="E110" s="211">
        <v>0.20119999999999999</v>
      </c>
      <c r="F110" s="210">
        <f t="shared" si="4"/>
        <v>9.7553999999999998</v>
      </c>
      <c r="G110" s="210">
        <v>9.5639000000000003</v>
      </c>
      <c r="H110" s="210">
        <f t="shared" si="5"/>
        <v>0.19149999999999956</v>
      </c>
      <c r="I110" s="210">
        <f t="shared" si="6"/>
        <v>9.7000000000004305E-3</v>
      </c>
      <c r="J110" s="210">
        <f t="shared" si="7"/>
        <v>4.821073558648326</v>
      </c>
      <c r="K110" s="210">
        <v>9</v>
      </c>
    </row>
    <row r="111" spans="1:13">
      <c r="A111" s="210">
        <v>31</v>
      </c>
      <c r="B111" s="215" t="s">
        <v>1646</v>
      </c>
      <c r="C111" s="210">
        <v>0.56530000000000002</v>
      </c>
      <c r="D111" s="210">
        <v>9.8215000000000003</v>
      </c>
      <c r="E111" s="211">
        <v>0.2089</v>
      </c>
      <c r="F111" s="210">
        <f t="shared" si="4"/>
        <v>10.0304</v>
      </c>
      <c r="G111" s="210">
        <v>9.8506</v>
      </c>
      <c r="H111" s="210">
        <f t="shared" si="5"/>
        <v>0.17980000000000018</v>
      </c>
      <c r="I111" s="210">
        <f t="shared" si="6"/>
        <v>2.909999999999982E-2</v>
      </c>
      <c r="J111" s="210">
        <f t="shared" si="7"/>
        <v>13.930110100526482</v>
      </c>
      <c r="K111" s="210">
        <v>33</v>
      </c>
      <c r="L111" s="214">
        <v>43211</v>
      </c>
    </row>
    <row r="112" spans="1:13">
      <c r="A112" s="207">
        <v>31</v>
      </c>
      <c r="B112" s="206" t="s">
        <v>1529</v>
      </c>
      <c r="C112" s="206">
        <v>0.50560000000000005</v>
      </c>
      <c r="D112" s="210">
        <v>10.201499999999999</v>
      </c>
      <c r="E112" s="211">
        <v>0.20619999999999999</v>
      </c>
      <c r="F112" s="210">
        <f t="shared" si="4"/>
        <v>10.4077</v>
      </c>
      <c r="G112" s="210">
        <v>10.230700000000001</v>
      </c>
      <c r="H112" s="210">
        <f t="shared" si="5"/>
        <v>0.1769999999999996</v>
      </c>
      <c r="I112" s="210">
        <f t="shared" si="6"/>
        <v>2.9200000000000392E-2</v>
      </c>
      <c r="J112" s="210">
        <f t="shared" si="7"/>
        <v>14.161008729389133</v>
      </c>
      <c r="K112" s="210">
        <v>11</v>
      </c>
      <c r="L112" s="213">
        <v>43213</v>
      </c>
      <c r="M112" s="213">
        <v>43213</v>
      </c>
    </row>
    <row r="113" spans="1:16">
      <c r="A113" s="207">
        <v>31</v>
      </c>
      <c r="B113" s="206" t="s">
        <v>1000</v>
      </c>
      <c r="C113" s="206">
        <v>1.0949</v>
      </c>
      <c r="D113" s="211">
        <v>9.6783999999999999</v>
      </c>
      <c r="E113" s="211">
        <v>0.2054</v>
      </c>
      <c r="F113" s="210">
        <f t="shared" si="4"/>
        <v>9.883799999999999</v>
      </c>
      <c r="G113" s="210">
        <v>9.6898</v>
      </c>
      <c r="H113" s="210">
        <f t="shared" si="5"/>
        <v>0.19399999999999906</v>
      </c>
      <c r="I113" s="210">
        <f t="shared" si="6"/>
        <v>1.1400000000000937E-2</v>
      </c>
      <c r="J113" s="210">
        <f t="shared" si="7"/>
        <v>5.5501460564756266</v>
      </c>
      <c r="K113" s="210">
        <v>7</v>
      </c>
    </row>
    <row r="114" spans="1:16">
      <c r="A114" s="207">
        <v>31</v>
      </c>
      <c r="B114" s="206" t="s">
        <v>818</v>
      </c>
      <c r="C114" s="206">
        <v>1.2133</v>
      </c>
      <c r="D114" s="206">
        <v>11.443899999999999</v>
      </c>
      <c r="E114" s="211">
        <v>0.2064</v>
      </c>
      <c r="F114" s="210">
        <f t="shared" si="4"/>
        <v>11.6503</v>
      </c>
      <c r="G114" s="210">
        <v>11.485300000000001</v>
      </c>
      <c r="H114" s="210">
        <f t="shared" si="5"/>
        <v>0.16499999999999915</v>
      </c>
      <c r="I114" s="210">
        <f t="shared" si="6"/>
        <v>4.1400000000000853E-2</v>
      </c>
      <c r="J114" s="210">
        <f t="shared" si="7"/>
        <v>20.058139534884134</v>
      </c>
      <c r="K114" s="210">
        <v>23</v>
      </c>
    </row>
    <row r="115" spans="1:16">
      <c r="A115" s="207">
        <v>32</v>
      </c>
      <c r="B115" s="206" t="s">
        <v>1849</v>
      </c>
      <c r="C115" s="206">
        <v>0.48409999999999997</v>
      </c>
      <c r="D115" s="211">
        <v>7.4744999999999999</v>
      </c>
      <c r="E115" s="211">
        <v>0.20019999999999999</v>
      </c>
      <c r="F115" s="210">
        <f t="shared" si="4"/>
        <v>7.6746999999999996</v>
      </c>
      <c r="G115" s="210">
        <v>7.4890999999999996</v>
      </c>
      <c r="H115" s="210">
        <f t="shared" si="5"/>
        <v>0.18559999999999999</v>
      </c>
      <c r="I115" s="210">
        <f t="shared" si="6"/>
        <v>1.4600000000000002E-2</v>
      </c>
      <c r="J115" s="210">
        <f t="shared" si="7"/>
        <v>7.292707292707294</v>
      </c>
      <c r="K115" s="210">
        <v>26</v>
      </c>
      <c r="L115" s="213">
        <v>43221</v>
      </c>
      <c r="M115" s="213">
        <v>43221</v>
      </c>
    </row>
    <row r="116" spans="1:16">
      <c r="A116" s="207">
        <v>32</v>
      </c>
      <c r="B116" s="206" t="s">
        <v>745</v>
      </c>
      <c r="C116" s="206">
        <v>1.0985</v>
      </c>
      <c r="D116" s="211">
        <v>10.8552</v>
      </c>
      <c r="E116" s="211">
        <v>0.2059</v>
      </c>
      <c r="F116" s="210">
        <f t="shared" si="4"/>
        <v>11.0611</v>
      </c>
      <c r="G116" s="210">
        <v>10.870799999999999</v>
      </c>
      <c r="H116" s="210">
        <f t="shared" si="5"/>
        <v>0.19030000000000058</v>
      </c>
      <c r="I116" s="210">
        <f t="shared" si="6"/>
        <v>1.559999999999942E-2</v>
      </c>
      <c r="J116" s="210">
        <f t="shared" si="7"/>
        <v>7.5764934434188538</v>
      </c>
      <c r="K116" s="210">
        <v>25</v>
      </c>
    </row>
    <row r="117" spans="1:16">
      <c r="A117" s="206">
        <v>32</v>
      </c>
      <c r="B117" s="206" t="s">
        <v>1523</v>
      </c>
      <c r="C117" s="206">
        <v>0.47810000000000002</v>
      </c>
      <c r="D117" s="211">
        <v>10.3132</v>
      </c>
      <c r="E117" s="211">
        <v>0.20019999999999999</v>
      </c>
      <c r="F117" s="210">
        <f t="shared" si="4"/>
        <v>10.513400000000001</v>
      </c>
      <c r="G117" s="210">
        <v>10.3302</v>
      </c>
      <c r="H117" s="210">
        <f t="shared" si="5"/>
        <v>0.18320000000000114</v>
      </c>
      <c r="I117" s="210">
        <f t="shared" si="6"/>
        <v>1.6999999999998849E-2</v>
      </c>
      <c r="J117" s="210">
        <f t="shared" si="7"/>
        <v>8.4915084915079166</v>
      </c>
      <c r="K117" s="210">
        <v>1</v>
      </c>
    </row>
    <row r="118" spans="1:16">
      <c r="A118" s="207">
        <v>32</v>
      </c>
      <c r="B118" s="206" t="s">
        <v>985</v>
      </c>
      <c r="C118" s="206">
        <v>1.0456000000000001</v>
      </c>
      <c r="D118" s="211">
        <v>10.153499999999999</v>
      </c>
      <c r="E118" s="211">
        <v>0.20519999999999999</v>
      </c>
      <c r="F118" s="210">
        <f t="shared" si="4"/>
        <v>10.358699999999999</v>
      </c>
      <c r="G118" s="210">
        <v>10.164899999999999</v>
      </c>
      <c r="H118" s="210">
        <f t="shared" si="5"/>
        <v>0.19379999999999953</v>
      </c>
      <c r="I118" s="210">
        <f t="shared" si="6"/>
        <v>1.1400000000000465E-2</v>
      </c>
      <c r="J118" s="210">
        <f t="shared" si="7"/>
        <v>5.5555555555557818</v>
      </c>
      <c r="K118" s="210">
        <v>25</v>
      </c>
    </row>
    <row r="119" spans="1:16">
      <c r="A119" s="206">
        <v>33</v>
      </c>
      <c r="B119" s="210" t="s">
        <v>689</v>
      </c>
      <c r="C119" s="210">
        <v>1.3465</v>
      </c>
      <c r="D119" s="211">
        <v>10.415800000000001</v>
      </c>
      <c r="E119" s="211">
        <v>0.20080000000000001</v>
      </c>
      <c r="F119" s="210">
        <f t="shared" si="4"/>
        <v>10.6166</v>
      </c>
      <c r="G119" s="210">
        <v>10.424899999999999</v>
      </c>
      <c r="H119" s="210">
        <f t="shared" si="5"/>
        <v>0.19170000000000087</v>
      </c>
      <c r="I119" s="210">
        <f t="shared" si="6"/>
        <v>9.0999999999991366E-3</v>
      </c>
      <c r="J119" s="210">
        <f t="shared" si="7"/>
        <v>4.5318725099597295</v>
      </c>
      <c r="K119" s="210">
        <v>17</v>
      </c>
      <c r="L119" s="217">
        <v>43186.458333333336</v>
      </c>
      <c r="M119" s="217">
        <v>43186.625</v>
      </c>
      <c r="N119" s="206" t="s">
        <v>2568</v>
      </c>
      <c r="O119" s="210" t="s">
        <v>2615</v>
      </c>
    </row>
    <row r="120" spans="1:16">
      <c r="A120" s="206">
        <v>33</v>
      </c>
      <c r="B120" s="210" t="s">
        <v>1494</v>
      </c>
      <c r="C120" s="210">
        <v>0.43240000000000001</v>
      </c>
      <c r="D120" s="211">
        <v>8.8607999999999993</v>
      </c>
      <c r="E120" s="211">
        <v>0.20230000000000001</v>
      </c>
      <c r="F120" s="210">
        <f t="shared" si="4"/>
        <v>9.0630999999999986</v>
      </c>
      <c r="G120" s="210">
        <v>8.8826000000000001</v>
      </c>
      <c r="H120" s="210">
        <f t="shared" si="5"/>
        <v>0.18049999999999855</v>
      </c>
      <c r="I120" s="210">
        <f t="shared" si="6"/>
        <v>2.1800000000001457E-2</v>
      </c>
      <c r="J120" s="210">
        <f t="shared" si="7"/>
        <v>10.776075135937448</v>
      </c>
      <c r="K120" s="210">
        <v>18</v>
      </c>
      <c r="L120" s="217">
        <v>43186.458333333336</v>
      </c>
      <c r="M120" s="217">
        <v>43186.625</v>
      </c>
      <c r="N120" s="206" t="s">
        <v>2568</v>
      </c>
      <c r="O120" s="210"/>
    </row>
    <row r="121" spans="1:16">
      <c r="A121" s="206">
        <v>33</v>
      </c>
      <c r="B121" s="210" t="s">
        <v>1684</v>
      </c>
      <c r="C121" s="210">
        <v>0.54310000000000003</v>
      </c>
      <c r="D121" s="211">
        <v>9.2353000000000005</v>
      </c>
      <c r="E121" s="211">
        <v>0.20069999999999999</v>
      </c>
      <c r="F121" s="210">
        <f t="shared" si="4"/>
        <v>9.4359999999999999</v>
      </c>
      <c r="G121" s="210">
        <v>9.2540999999999993</v>
      </c>
      <c r="H121" s="210">
        <f t="shared" si="5"/>
        <v>0.18190000000000062</v>
      </c>
      <c r="I121" s="210">
        <f t="shared" si="6"/>
        <v>1.8799999999999373E-2</v>
      </c>
      <c r="J121" s="210">
        <f t="shared" si="7"/>
        <v>9.3672147483803556</v>
      </c>
      <c r="K121" s="210">
        <v>19</v>
      </c>
      <c r="L121" s="217">
        <v>43186.458333333336</v>
      </c>
      <c r="M121" s="217">
        <v>43186.625</v>
      </c>
      <c r="N121" s="206" t="s">
        <v>2568</v>
      </c>
      <c r="O121" s="210"/>
    </row>
    <row r="122" spans="1:16">
      <c r="A122" s="206">
        <v>34</v>
      </c>
      <c r="B122" s="206" t="s">
        <v>1117</v>
      </c>
      <c r="C122" s="206">
        <v>1.2261</v>
      </c>
      <c r="D122" s="206">
        <v>8.1184999999999992</v>
      </c>
      <c r="E122" s="206">
        <v>0.2031</v>
      </c>
      <c r="F122" s="206">
        <f t="shared" si="4"/>
        <v>8.3215999999999983</v>
      </c>
      <c r="G122" s="206">
        <v>8.1336999999999993</v>
      </c>
      <c r="H122" s="206">
        <f t="shared" si="5"/>
        <v>0.18789999999999907</v>
      </c>
      <c r="I122" s="210">
        <f t="shared" si="6"/>
        <v>1.5200000000000935E-2</v>
      </c>
      <c r="J122" s="210">
        <f t="shared" si="7"/>
        <v>7.4839980305272942</v>
      </c>
      <c r="K122" s="206">
        <v>9</v>
      </c>
      <c r="L122" s="206" t="s">
        <v>2604</v>
      </c>
      <c r="M122" s="206" t="s">
        <v>2603</v>
      </c>
      <c r="N122" s="206" t="s">
        <v>2568</v>
      </c>
    </row>
    <row r="123" spans="1:16">
      <c r="A123" s="206">
        <v>34</v>
      </c>
      <c r="B123" s="206" t="s">
        <v>1401</v>
      </c>
      <c r="C123" s="206">
        <v>0.58889999999999998</v>
      </c>
      <c r="D123" s="206">
        <v>9.2355</v>
      </c>
      <c r="E123" s="206">
        <v>0.20250000000000001</v>
      </c>
      <c r="F123" s="206">
        <f t="shared" si="4"/>
        <v>9.4380000000000006</v>
      </c>
      <c r="G123" s="206">
        <v>9.2577999999999996</v>
      </c>
      <c r="H123" s="206">
        <f t="shared" si="5"/>
        <v>0.18020000000000103</v>
      </c>
      <c r="I123" s="210">
        <f t="shared" si="6"/>
        <v>2.2299999999998987E-2</v>
      </c>
      <c r="J123" s="210">
        <f t="shared" si="7"/>
        <v>11.012345679011846</v>
      </c>
      <c r="K123" s="206">
        <v>10</v>
      </c>
      <c r="L123" s="206" t="s">
        <v>2604</v>
      </c>
      <c r="M123" s="206" t="s">
        <v>2603</v>
      </c>
      <c r="N123" s="206" t="s">
        <v>2568</v>
      </c>
    </row>
    <row r="124" spans="1:16">
      <c r="A124" s="206">
        <v>34</v>
      </c>
      <c r="B124" s="206" t="s">
        <v>1534</v>
      </c>
      <c r="C124" s="206">
        <v>0.70489999999999997</v>
      </c>
      <c r="D124" s="206">
        <v>8.8455999999999992</v>
      </c>
      <c r="E124" s="206">
        <v>0.20119999999999999</v>
      </c>
      <c r="F124" s="206">
        <f t="shared" si="4"/>
        <v>9.0467999999999993</v>
      </c>
      <c r="G124" s="206">
        <v>8.9246999999999996</v>
      </c>
      <c r="H124" s="206">
        <f t="shared" si="5"/>
        <v>0.12209999999999965</v>
      </c>
      <c r="I124" s="210">
        <f t="shared" si="6"/>
        <v>7.9100000000000337E-2</v>
      </c>
      <c r="J124" s="210">
        <f t="shared" si="7"/>
        <v>39.314115308151266</v>
      </c>
      <c r="K124" s="206">
        <v>11</v>
      </c>
      <c r="L124" s="206" t="s">
        <v>2604</v>
      </c>
      <c r="M124" s="206" t="s">
        <v>2603</v>
      </c>
      <c r="N124" s="206" t="s">
        <v>2568</v>
      </c>
    </row>
    <row r="125" spans="1:16">
      <c r="A125" s="210">
        <v>35</v>
      </c>
      <c r="B125" s="210" t="s">
        <v>1072</v>
      </c>
      <c r="C125" s="211">
        <v>1.2358</v>
      </c>
      <c r="D125" s="210">
        <v>10.739100000000001</v>
      </c>
      <c r="E125" s="211">
        <v>0.2031</v>
      </c>
      <c r="F125" s="210">
        <f t="shared" si="4"/>
        <v>10.9422</v>
      </c>
      <c r="G125" s="210">
        <v>10.754</v>
      </c>
      <c r="H125" s="210">
        <f t="shared" si="5"/>
        <v>0.18820000000000014</v>
      </c>
      <c r="I125" s="210">
        <f t="shared" si="6"/>
        <v>1.4899999999999858E-2</v>
      </c>
      <c r="J125" s="210">
        <f t="shared" si="7"/>
        <v>7.3362875430821557</v>
      </c>
      <c r="K125" s="210">
        <v>13</v>
      </c>
      <c r="L125" s="214">
        <v>43206</v>
      </c>
      <c r="M125" s="214">
        <v>43206</v>
      </c>
      <c r="N125" s="210"/>
      <c r="O125" s="210"/>
    </row>
    <row r="126" spans="1:16">
      <c r="A126" s="210">
        <v>35</v>
      </c>
      <c r="B126" s="210" t="s">
        <v>1077</v>
      </c>
      <c r="C126" s="211">
        <v>1.3553999999999999</v>
      </c>
      <c r="D126" s="210">
        <v>11.0875</v>
      </c>
      <c r="E126" s="211">
        <v>0.2036</v>
      </c>
      <c r="F126" s="210">
        <f t="shared" si="4"/>
        <v>11.2911</v>
      </c>
      <c r="G126" s="210">
        <v>11.0983</v>
      </c>
      <c r="H126" s="210">
        <f t="shared" si="5"/>
        <v>0.19280000000000008</v>
      </c>
      <c r="I126" s="210">
        <f t="shared" si="6"/>
        <v>1.0799999999999921E-2</v>
      </c>
      <c r="J126" s="210">
        <f t="shared" si="7"/>
        <v>5.3045186640471123</v>
      </c>
      <c r="K126" s="210">
        <v>14</v>
      </c>
      <c r="L126" s="214">
        <v>43206</v>
      </c>
      <c r="M126" s="214">
        <v>43206</v>
      </c>
      <c r="N126" s="210"/>
      <c r="O126" s="210"/>
    </row>
    <row r="127" spans="1:16">
      <c r="A127" s="210">
        <v>35</v>
      </c>
      <c r="B127" s="210" t="s">
        <v>1318</v>
      </c>
      <c r="C127" s="211">
        <v>0.52159999999999995</v>
      </c>
      <c r="D127" s="210">
        <v>7.3171999999999997</v>
      </c>
      <c r="E127" s="211">
        <v>0.20230000000000001</v>
      </c>
      <c r="F127" s="210">
        <f t="shared" si="4"/>
        <v>7.5194999999999999</v>
      </c>
      <c r="G127" s="210">
        <v>7.3377999999999997</v>
      </c>
      <c r="H127" s="210">
        <f t="shared" si="5"/>
        <v>0.18170000000000019</v>
      </c>
      <c r="I127" s="210">
        <f t="shared" si="6"/>
        <v>2.0599999999999813E-2</v>
      </c>
      <c r="J127" s="210">
        <f t="shared" si="7"/>
        <v>10.182896688086906</v>
      </c>
      <c r="K127" s="210">
        <v>15</v>
      </c>
      <c r="L127" s="214">
        <v>43206</v>
      </c>
      <c r="M127" s="214">
        <v>43206</v>
      </c>
      <c r="N127" s="210"/>
      <c r="O127" s="210"/>
      <c r="P127" s="184" t="s">
        <v>2614</v>
      </c>
    </row>
    <row r="128" spans="1:16">
      <c r="A128" s="210">
        <v>35</v>
      </c>
      <c r="B128" s="210" t="s">
        <v>1380</v>
      </c>
      <c r="C128" s="211">
        <v>0.61919999999999997</v>
      </c>
      <c r="D128" s="210">
        <v>8.1677999999999997</v>
      </c>
      <c r="E128" s="211">
        <v>0.20930000000000001</v>
      </c>
      <c r="F128" s="210">
        <f t="shared" si="4"/>
        <v>8.3771000000000004</v>
      </c>
      <c r="G128" s="210">
        <v>8.2066999999999997</v>
      </c>
      <c r="H128" s="210">
        <f t="shared" si="5"/>
        <v>0.17040000000000077</v>
      </c>
      <c r="I128" s="210">
        <f t="shared" si="6"/>
        <v>3.8899999999999241E-2</v>
      </c>
      <c r="J128" s="210">
        <f t="shared" si="7"/>
        <v>18.585762064022571</v>
      </c>
      <c r="K128" s="210">
        <v>16</v>
      </c>
      <c r="L128" s="214">
        <v>43206</v>
      </c>
      <c r="M128" s="214">
        <v>43206</v>
      </c>
      <c r="N128" s="210"/>
      <c r="O128" s="210"/>
    </row>
    <row r="129" spans="1:15">
      <c r="A129" s="210">
        <v>36</v>
      </c>
      <c r="B129" s="215" t="s">
        <v>1015</v>
      </c>
      <c r="C129" s="210">
        <v>1.3523000000000001</v>
      </c>
      <c r="D129" s="210">
        <v>10.114000000000001</v>
      </c>
      <c r="E129" s="210">
        <v>0.20669999999999999</v>
      </c>
      <c r="F129" s="210">
        <f t="shared" si="4"/>
        <v>10.3207</v>
      </c>
      <c r="G129" s="210">
        <v>10.120799999999999</v>
      </c>
      <c r="H129" s="210">
        <f t="shared" si="5"/>
        <v>0.1999000000000013</v>
      </c>
      <c r="I129" s="210">
        <f t="shared" si="6"/>
        <v>6.799999999998696E-3</v>
      </c>
      <c r="J129" s="210">
        <f t="shared" si="7"/>
        <v>3.2897919690366213</v>
      </c>
      <c r="K129" s="210">
        <v>25</v>
      </c>
      <c r="L129" s="214">
        <v>43188</v>
      </c>
      <c r="M129" s="214">
        <v>43188</v>
      </c>
      <c r="N129" s="210"/>
      <c r="O129" s="210"/>
    </row>
    <row r="130" spans="1:15">
      <c r="A130" s="210">
        <v>36</v>
      </c>
      <c r="B130" s="215" t="s">
        <v>1044</v>
      </c>
      <c r="C130" s="211">
        <v>1.4216</v>
      </c>
      <c r="D130" s="211">
        <v>10.076000000000001</v>
      </c>
      <c r="E130" s="211">
        <v>0.20599999999999999</v>
      </c>
      <c r="F130" s="210">
        <f t="shared" ref="F130:F193" si="8">D130+E130</f>
        <v>10.282</v>
      </c>
      <c r="G130" s="210">
        <v>10.080299999999999</v>
      </c>
      <c r="H130" s="210">
        <f t="shared" ref="H130:H193" si="9">(F130-G130)</f>
        <v>0.20170000000000066</v>
      </c>
      <c r="I130" s="210">
        <f t="shared" ref="I130:I193" si="10">E130-H130</f>
        <v>4.2999999999993321E-3</v>
      </c>
      <c r="J130" s="210">
        <f t="shared" ref="J130:J193" si="11">(I130/E130)*100</f>
        <v>2.0873786407763748</v>
      </c>
      <c r="K130" s="210">
        <v>21</v>
      </c>
      <c r="L130" s="214">
        <v>43199</v>
      </c>
      <c r="M130" s="214">
        <v>43199</v>
      </c>
      <c r="N130" s="210"/>
      <c r="O130" s="210"/>
    </row>
    <row r="131" spans="1:15">
      <c r="A131" s="210">
        <v>36</v>
      </c>
      <c r="B131" s="215" t="s">
        <v>1500</v>
      </c>
      <c r="C131" s="211">
        <v>0.51780000000000004</v>
      </c>
      <c r="D131" s="211">
        <v>10.1157</v>
      </c>
      <c r="E131" s="211">
        <v>0.20710000000000001</v>
      </c>
      <c r="F131" s="210">
        <f t="shared" si="8"/>
        <v>10.322800000000001</v>
      </c>
      <c r="G131" s="210">
        <v>10.1289</v>
      </c>
      <c r="H131" s="210">
        <f t="shared" si="9"/>
        <v>0.19390000000000107</v>
      </c>
      <c r="I131" s="210">
        <f t="shared" si="10"/>
        <v>1.3199999999998935E-2</v>
      </c>
      <c r="J131" s="210">
        <f t="shared" si="11"/>
        <v>6.3737324963780466</v>
      </c>
      <c r="K131" s="210">
        <v>22</v>
      </c>
      <c r="L131" s="214">
        <v>43199</v>
      </c>
      <c r="M131" s="214">
        <v>43199</v>
      </c>
      <c r="N131" s="210"/>
      <c r="O131" s="210"/>
    </row>
    <row r="132" spans="1:15">
      <c r="A132" s="210">
        <v>36</v>
      </c>
      <c r="B132" s="215" t="s">
        <v>1543</v>
      </c>
      <c r="C132" s="211">
        <v>0.48480000000000001</v>
      </c>
      <c r="D132" s="211">
        <v>10.521000000000001</v>
      </c>
      <c r="E132" s="211">
        <v>0.20599999999999999</v>
      </c>
      <c r="F132" s="210">
        <f t="shared" si="8"/>
        <v>10.727</v>
      </c>
      <c r="G132" s="210">
        <v>10.5381</v>
      </c>
      <c r="H132" s="210">
        <f t="shared" si="9"/>
        <v>0.18890000000000029</v>
      </c>
      <c r="I132" s="210">
        <f t="shared" si="10"/>
        <v>1.7099999999999699E-2</v>
      </c>
      <c r="J132" s="210">
        <f t="shared" si="11"/>
        <v>8.3009708737862624</v>
      </c>
      <c r="K132" s="210">
        <v>23</v>
      </c>
      <c r="L132" s="214">
        <v>43199</v>
      </c>
      <c r="M132" s="214">
        <v>43199</v>
      </c>
      <c r="N132" s="210"/>
      <c r="O132" s="215" t="s">
        <v>2613</v>
      </c>
    </row>
    <row r="133" spans="1:15">
      <c r="A133" s="210">
        <v>37</v>
      </c>
      <c r="B133" s="210" t="s">
        <v>1052</v>
      </c>
      <c r="C133" s="210">
        <v>1.1639999999999999</v>
      </c>
      <c r="D133" s="210">
        <v>8.7021999999999995</v>
      </c>
      <c r="E133" s="210">
        <v>0.20430000000000001</v>
      </c>
      <c r="F133" s="210">
        <f t="shared" si="8"/>
        <v>8.9064999999999994</v>
      </c>
      <c r="G133" s="210">
        <v>8.7190999999999992</v>
      </c>
      <c r="H133" s="210">
        <f t="shared" si="9"/>
        <v>0.18740000000000023</v>
      </c>
      <c r="I133" s="210">
        <f t="shared" si="10"/>
        <v>1.6899999999999776E-2</v>
      </c>
      <c r="J133" s="210">
        <f t="shared" si="11"/>
        <v>8.2721488007830519</v>
      </c>
      <c r="K133" s="210">
        <v>21</v>
      </c>
      <c r="L133" s="214">
        <v>43188</v>
      </c>
      <c r="M133" s="214">
        <v>43188</v>
      </c>
      <c r="N133" s="210"/>
      <c r="O133" s="210"/>
    </row>
    <row r="134" spans="1:15">
      <c r="A134" s="210">
        <v>37</v>
      </c>
      <c r="B134" s="210" t="s">
        <v>1078</v>
      </c>
      <c r="C134" s="210">
        <v>0.86729999999999996</v>
      </c>
      <c r="D134" s="210">
        <v>9.9171999999999993</v>
      </c>
      <c r="E134" s="210">
        <v>0.20399999999999999</v>
      </c>
      <c r="F134" s="210">
        <f t="shared" si="8"/>
        <v>10.1212</v>
      </c>
      <c r="G134" s="210">
        <v>10.0619</v>
      </c>
      <c r="H134" s="210">
        <f t="shared" si="9"/>
        <v>5.9300000000000352E-2</v>
      </c>
      <c r="I134" s="210">
        <f t="shared" si="10"/>
        <v>0.14469999999999963</v>
      </c>
      <c r="J134" s="210">
        <f t="shared" si="11"/>
        <v>70.931372549019429</v>
      </c>
      <c r="K134" s="210">
        <v>22</v>
      </c>
      <c r="L134" s="214">
        <v>43188</v>
      </c>
      <c r="M134" s="214">
        <v>43188</v>
      </c>
      <c r="N134" s="210"/>
      <c r="O134" s="210"/>
    </row>
    <row r="135" spans="1:15">
      <c r="A135" s="210">
        <v>37</v>
      </c>
      <c r="B135" s="210" t="s">
        <v>1522</v>
      </c>
      <c r="C135" s="210">
        <v>0.66790000000000005</v>
      </c>
      <c r="D135" s="210">
        <v>10.7432</v>
      </c>
      <c r="E135" s="210">
        <v>0.2009</v>
      </c>
      <c r="F135" s="210">
        <f t="shared" si="8"/>
        <v>10.944100000000001</v>
      </c>
      <c r="G135" s="210">
        <v>10.773400000000001</v>
      </c>
      <c r="H135" s="210">
        <f t="shared" si="9"/>
        <v>0.17070000000000007</v>
      </c>
      <c r="I135" s="210">
        <f t="shared" si="10"/>
        <v>3.0199999999999921E-2</v>
      </c>
      <c r="J135" s="210">
        <f t="shared" si="11"/>
        <v>15.032354405176665</v>
      </c>
      <c r="K135" s="210">
        <v>23</v>
      </c>
      <c r="L135" s="214">
        <v>43188</v>
      </c>
      <c r="M135" s="214">
        <v>43188</v>
      </c>
      <c r="N135" s="210"/>
      <c r="O135" s="210"/>
    </row>
    <row r="136" spans="1:15">
      <c r="A136" s="210">
        <v>37</v>
      </c>
      <c r="B136" s="210" t="s">
        <v>1691</v>
      </c>
      <c r="C136" s="210">
        <v>0.66649999999999998</v>
      </c>
      <c r="D136" s="210">
        <v>11.0029</v>
      </c>
      <c r="E136" s="210">
        <v>0.2034</v>
      </c>
      <c r="F136" s="210">
        <f t="shared" si="8"/>
        <v>11.206300000000001</v>
      </c>
      <c r="G136" s="210">
        <v>11.0541</v>
      </c>
      <c r="H136" s="210">
        <f t="shared" si="9"/>
        <v>0.15220000000000056</v>
      </c>
      <c r="I136" s="210">
        <f t="shared" si="10"/>
        <v>5.119999999999944E-2</v>
      </c>
      <c r="J136" s="210">
        <f t="shared" si="11"/>
        <v>25.172074729596577</v>
      </c>
      <c r="K136" s="210">
        <v>24</v>
      </c>
      <c r="L136" s="214">
        <v>43188</v>
      </c>
      <c r="M136" s="214">
        <v>43188</v>
      </c>
      <c r="N136" s="210"/>
      <c r="O136" s="210"/>
    </row>
    <row r="137" spans="1:15">
      <c r="A137" s="210">
        <v>38</v>
      </c>
      <c r="B137" s="215" t="s">
        <v>994</v>
      </c>
      <c r="C137" s="210">
        <v>1.1283000000000001</v>
      </c>
      <c r="D137" s="210">
        <v>8.8604000000000003</v>
      </c>
      <c r="E137" s="210">
        <v>0.2074</v>
      </c>
      <c r="F137" s="210">
        <f t="shared" si="8"/>
        <v>9.0678000000000001</v>
      </c>
      <c r="G137" s="210">
        <v>8.8747000000000007</v>
      </c>
      <c r="H137" s="210">
        <f t="shared" si="9"/>
        <v>0.19309999999999938</v>
      </c>
      <c r="I137" s="210">
        <f t="shared" si="10"/>
        <v>1.4300000000000618E-2</v>
      </c>
      <c r="J137" s="210">
        <f t="shared" si="11"/>
        <v>6.8948891031825541</v>
      </c>
      <c r="K137" s="210">
        <v>26</v>
      </c>
      <c r="L137" s="214">
        <v>43188</v>
      </c>
      <c r="M137" s="214">
        <v>43188</v>
      </c>
      <c r="N137" s="210"/>
      <c r="O137" s="210"/>
    </row>
    <row r="138" spans="1:15">
      <c r="A138" s="210">
        <v>38</v>
      </c>
      <c r="B138" s="215" t="s">
        <v>1054</v>
      </c>
      <c r="C138" s="210">
        <v>0.86399999999999999</v>
      </c>
      <c r="D138" s="210">
        <v>9.1971000000000007</v>
      </c>
      <c r="E138" s="210">
        <v>0.2087</v>
      </c>
      <c r="F138" s="210">
        <f t="shared" si="8"/>
        <v>9.405800000000001</v>
      </c>
      <c r="G138" s="210">
        <v>9.2425999999999995</v>
      </c>
      <c r="H138" s="210">
        <f t="shared" si="9"/>
        <v>0.16320000000000157</v>
      </c>
      <c r="I138" s="210">
        <f t="shared" si="10"/>
        <v>4.5499999999998431E-2</v>
      </c>
      <c r="J138" s="210">
        <f t="shared" si="11"/>
        <v>21.801629132725651</v>
      </c>
      <c r="K138" s="210">
        <v>27</v>
      </c>
      <c r="L138" s="214">
        <v>43188</v>
      </c>
      <c r="M138" s="214">
        <v>43188</v>
      </c>
      <c r="N138" s="210"/>
      <c r="O138" s="210"/>
    </row>
    <row r="139" spans="1:15">
      <c r="A139" s="210">
        <v>38</v>
      </c>
      <c r="B139" s="215" t="s">
        <v>1347</v>
      </c>
      <c r="C139" s="210">
        <v>0.59689999999999999</v>
      </c>
      <c r="D139" s="211">
        <v>7.4748000000000001</v>
      </c>
      <c r="E139" s="211">
        <v>0.20180000000000001</v>
      </c>
      <c r="F139" s="210">
        <f t="shared" si="8"/>
        <v>7.6766000000000005</v>
      </c>
      <c r="G139" s="210">
        <v>7.5014000000000003</v>
      </c>
      <c r="H139" s="210">
        <f t="shared" si="9"/>
        <v>0.17520000000000024</v>
      </c>
      <c r="I139" s="210">
        <f t="shared" si="10"/>
        <v>2.6599999999999763E-2</v>
      </c>
      <c r="J139" s="210">
        <f t="shared" si="11"/>
        <v>13.181367690782835</v>
      </c>
      <c r="K139" s="210">
        <v>28</v>
      </c>
      <c r="L139" s="214">
        <v>43188</v>
      </c>
      <c r="M139" s="214">
        <v>43188</v>
      </c>
      <c r="N139" s="210"/>
      <c r="O139" s="210"/>
    </row>
    <row r="140" spans="1:15">
      <c r="A140" s="210">
        <v>38</v>
      </c>
      <c r="B140" s="215" t="s">
        <v>1551</v>
      </c>
      <c r="C140" s="210">
        <v>0.53339999999999999</v>
      </c>
      <c r="D140" s="211">
        <v>7.0739999999999998</v>
      </c>
      <c r="E140" s="211">
        <v>0.20050000000000001</v>
      </c>
      <c r="F140" s="210">
        <f t="shared" si="8"/>
        <v>7.2744999999999997</v>
      </c>
      <c r="G140" s="210">
        <v>7.1116999999999999</v>
      </c>
      <c r="H140" s="210">
        <f t="shared" si="9"/>
        <v>0.16279999999999983</v>
      </c>
      <c r="I140" s="210">
        <f t="shared" si="10"/>
        <v>3.7700000000000178E-2</v>
      </c>
      <c r="J140" s="210">
        <f t="shared" si="11"/>
        <v>18.802992518703331</v>
      </c>
      <c r="K140" s="210">
        <v>29</v>
      </c>
      <c r="L140" s="214">
        <v>43188</v>
      </c>
      <c r="M140" s="214">
        <v>43188</v>
      </c>
      <c r="N140" s="210"/>
      <c r="O140" s="210"/>
    </row>
    <row r="141" spans="1:15">
      <c r="A141" s="206">
        <v>39</v>
      </c>
      <c r="B141" s="206" t="s">
        <v>1076</v>
      </c>
      <c r="C141" s="206">
        <v>1.2951999999999999</v>
      </c>
      <c r="D141" s="206">
        <v>8.3538999999999994</v>
      </c>
      <c r="E141" s="206">
        <v>0.2019</v>
      </c>
      <c r="F141" s="206">
        <f t="shared" si="8"/>
        <v>8.5557999999999996</v>
      </c>
      <c r="G141" s="206">
        <v>8.3606999999999996</v>
      </c>
      <c r="H141" s="206">
        <f t="shared" si="9"/>
        <v>0.19510000000000005</v>
      </c>
      <c r="I141" s="210">
        <f t="shared" si="10"/>
        <v>6.799999999999945E-3</v>
      </c>
      <c r="J141" s="210">
        <f t="shared" si="11"/>
        <v>3.3680039623575757</v>
      </c>
      <c r="K141" s="206">
        <v>24</v>
      </c>
      <c r="L141" s="206" t="s">
        <v>2604</v>
      </c>
      <c r="M141" s="206" t="s">
        <v>2603</v>
      </c>
      <c r="N141" s="206" t="s">
        <v>2568</v>
      </c>
    </row>
    <row r="142" spans="1:15">
      <c r="A142" s="206">
        <v>39</v>
      </c>
      <c r="B142" s="206" t="s">
        <v>704</v>
      </c>
      <c r="C142" s="206">
        <v>1.2641</v>
      </c>
      <c r="D142" s="206">
        <v>9.1565999999999992</v>
      </c>
      <c r="E142" s="206">
        <v>0.20469999999999999</v>
      </c>
      <c r="F142" s="206">
        <f t="shared" si="8"/>
        <v>9.3613</v>
      </c>
      <c r="G142" s="206">
        <v>9.1640999999999995</v>
      </c>
      <c r="H142" s="206">
        <f t="shared" si="9"/>
        <v>0.19720000000000049</v>
      </c>
      <c r="I142" s="210">
        <f t="shared" si="10"/>
        <v>7.4999999999995071E-3</v>
      </c>
      <c r="J142" s="210">
        <f t="shared" si="11"/>
        <v>3.6638983878844686</v>
      </c>
      <c r="K142" s="206">
        <v>25</v>
      </c>
      <c r="L142" s="206" t="s">
        <v>2604</v>
      </c>
      <c r="M142" s="206" t="s">
        <v>2603</v>
      </c>
      <c r="N142" s="206" t="s">
        <v>2568</v>
      </c>
    </row>
    <row r="143" spans="1:15">
      <c r="A143" s="206">
        <v>39</v>
      </c>
      <c r="B143" s="206" t="s">
        <v>1836</v>
      </c>
      <c r="C143" s="206">
        <v>0.60909999999999997</v>
      </c>
      <c r="D143" s="206">
        <v>8.4418000000000006</v>
      </c>
      <c r="E143" s="206">
        <v>0.2041</v>
      </c>
      <c r="F143" s="206">
        <f t="shared" si="8"/>
        <v>8.645900000000001</v>
      </c>
      <c r="G143" s="206">
        <v>8.4620999999999995</v>
      </c>
      <c r="H143" s="206">
        <f t="shared" si="9"/>
        <v>0.18380000000000152</v>
      </c>
      <c r="I143" s="210">
        <f t="shared" si="10"/>
        <v>2.0299999999998486E-2</v>
      </c>
      <c r="J143" s="210">
        <f t="shared" si="11"/>
        <v>9.9461048505627083</v>
      </c>
      <c r="K143" s="206">
        <v>26</v>
      </c>
      <c r="L143" s="206" t="s">
        <v>2604</v>
      </c>
      <c r="M143" s="206" t="s">
        <v>2603</v>
      </c>
      <c r="N143" s="206" t="s">
        <v>2568</v>
      </c>
    </row>
    <row r="144" spans="1:15">
      <c r="A144" s="206">
        <v>39</v>
      </c>
      <c r="B144" s="206" t="s">
        <v>1484</v>
      </c>
      <c r="C144" s="206">
        <v>0.57299999999999995</v>
      </c>
      <c r="D144" s="206">
        <v>7.8696000000000002</v>
      </c>
      <c r="E144" s="206">
        <v>0.20100000000000001</v>
      </c>
      <c r="F144" s="206">
        <f t="shared" si="8"/>
        <v>8.0706000000000007</v>
      </c>
      <c r="G144" s="206">
        <v>7.8784999999999998</v>
      </c>
      <c r="H144" s="206">
        <f t="shared" si="9"/>
        <v>0.19210000000000083</v>
      </c>
      <c r="I144" s="210">
        <f t="shared" si="10"/>
        <v>8.8999999999991863E-3</v>
      </c>
      <c r="J144" s="210">
        <f t="shared" si="11"/>
        <v>4.4278606965170084</v>
      </c>
      <c r="K144" s="206">
        <v>27</v>
      </c>
      <c r="L144" s="206" t="s">
        <v>2604</v>
      </c>
      <c r="M144" s="206" t="s">
        <v>2603</v>
      </c>
      <c r="N144" s="206" t="s">
        <v>2568</v>
      </c>
    </row>
    <row r="145" spans="1:15">
      <c r="A145" s="210">
        <v>40</v>
      </c>
      <c r="B145" s="215" t="s">
        <v>721</v>
      </c>
      <c r="C145" s="210">
        <v>1.4009</v>
      </c>
      <c r="D145" s="210">
        <v>11.2585</v>
      </c>
      <c r="E145" s="211">
        <v>0.2006</v>
      </c>
      <c r="F145" s="210">
        <f t="shared" si="8"/>
        <v>11.459099999999999</v>
      </c>
      <c r="G145" s="210">
        <v>11.2681</v>
      </c>
      <c r="H145" s="210">
        <f t="shared" si="9"/>
        <v>0.19099999999999895</v>
      </c>
      <c r="I145" s="210">
        <f t="shared" si="10"/>
        <v>9.6000000000010521E-3</v>
      </c>
      <c r="J145" s="210">
        <f t="shared" si="11"/>
        <v>4.7856430707881614</v>
      </c>
      <c r="K145" s="210">
        <v>7</v>
      </c>
      <c r="L145" s="214">
        <v>43211</v>
      </c>
      <c r="M145" s="210"/>
      <c r="N145" s="210"/>
      <c r="O145" s="210"/>
    </row>
    <row r="146" spans="1:15">
      <c r="A146" s="210">
        <v>40</v>
      </c>
      <c r="B146" s="215" t="s">
        <v>1027</v>
      </c>
      <c r="C146" s="210">
        <v>1.9709000000000001</v>
      </c>
      <c r="D146" s="210">
        <v>7.8711000000000002</v>
      </c>
      <c r="E146" s="211">
        <v>0.20180000000000001</v>
      </c>
      <c r="F146" s="210">
        <f t="shared" si="8"/>
        <v>8.0729000000000006</v>
      </c>
      <c r="G146" s="210">
        <v>7.9211999999999998</v>
      </c>
      <c r="H146" s="210">
        <f t="shared" si="9"/>
        <v>0.15170000000000083</v>
      </c>
      <c r="I146" s="210">
        <f t="shared" si="10"/>
        <v>5.0099999999999173E-2</v>
      </c>
      <c r="J146" s="210">
        <f t="shared" si="11"/>
        <v>24.826560951436655</v>
      </c>
      <c r="K146" s="210">
        <v>8</v>
      </c>
      <c r="L146" s="214">
        <v>43211</v>
      </c>
      <c r="O146" s="210"/>
    </row>
    <row r="147" spans="1:15">
      <c r="A147" s="210">
        <v>40</v>
      </c>
      <c r="B147" s="215" t="s">
        <v>1431</v>
      </c>
      <c r="C147" s="210">
        <v>0.50349999999999995</v>
      </c>
      <c r="D147" s="210">
        <v>7.774</v>
      </c>
      <c r="E147" s="211">
        <v>0.20580000000000001</v>
      </c>
      <c r="F147" s="210">
        <f t="shared" si="8"/>
        <v>7.9798</v>
      </c>
      <c r="G147" s="210">
        <v>7.7916999999999996</v>
      </c>
      <c r="H147" s="210">
        <f t="shared" si="9"/>
        <v>0.18810000000000038</v>
      </c>
      <c r="I147" s="210">
        <f t="shared" si="10"/>
        <v>1.7699999999999633E-2</v>
      </c>
      <c r="J147" s="210">
        <f t="shared" si="11"/>
        <v>8.6005830903788301</v>
      </c>
      <c r="K147" s="210">
        <v>9</v>
      </c>
      <c r="L147" s="214">
        <v>43211</v>
      </c>
      <c r="O147" s="210"/>
    </row>
    <row r="148" spans="1:15">
      <c r="A148" s="210">
        <v>40</v>
      </c>
      <c r="B148" s="215" t="s">
        <v>1468</v>
      </c>
      <c r="C148" s="210">
        <v>0.65359999999999996</v>
      </c>
      <c r="D148" s="210">
        <v>9.3191000000000006</v>
      </c>
      <c r="E148" s="211">
        <v>0.1993</v>
      </c>
      <c r="F148" s="210">
        <f t="shared" si="8"/>
        <v>9.5183999999999997</v>
      </c>
      <c r="G148" s="210">
        <v>9.3520000000000003</v>
      </c>
      <c r="H148" s="210">
        <f t="shared" si="9"/>
        <v>0.16639999999999944</v>
      </c>
      <c r="I148" s="210">
        <f t="shared" si="10"/>
        <v>3.2900000000000568E-2</v>
      </c>
      <c r="J148" s="210">
        <f t="shared" si="11"/>
        <v>16.507777220271233</v>
      </c>
      <c r="K148" s="210">
        <v>10</v>
      </c>
      <c r="L148" s="214">
        <v>43211</v>
      </c>
      <c r="O148" s="210"/>
    </row>
    <row r="149" spans="1:15">
      <c r="A149" s="210">
        <v>41</v>
      </c>
      <c r="B149" s="210" t="s">
        <v>1064</v>
      </c>
      <c r="C149" s="211">
        <v>1.3088</v>
      </c>
      <c r="D149" s="210">
        <v>10.698399999999999</v>
      </c>
      <c r="E149" s="211">
        <v>0.19989999999999999</v>
      </c>
      <c r="F149" s="210">
        <f t="shared" si="8"/>
        <v>10.898299999999999</v>
      </c>
      <c r="G149" s="210">
        <v>10.7105</v>
      </c>
      <c r="H149" s="210">
        <f t="shared" si="9"/>
        <v>0.1877999999999993</v>
      </c>
      <c r="I149" s="210">
        <f t="shared" si="10"/>
        <v>1.2100000000000694E-2</v>
      </c>
      <c r="J149" s="210">
        <f t="shared" si="11"/>
        <v>6.0530265132569756</v>
      </c>
      <c r="K149" s="210">
        <v>29</v>
      </c>
      <c r="L149" s="210"/>
      <c r="M149" s="210"/>
      <c r="N149" s="210"/>
      <c r="O149" s="210"/>
    </row>
    <row r="150" spans="1:15">
      <c r="A150" s="210">
        <v>41</v>
      </c>
      <c r="B150" s="210" t="s">
        <v>620</v>
      </c>
      <c r="C150" s="211">
        <v>1.2992999999999999</v>
      </c>
      <c r="D150" s="210">
        <v>10.271699999999999</v>
      </c>
      <c r="E150" s="211">
        <v>0.20369999999999999</v>
      </c>
      <c r="F150" s="210">
        <f t="shared" si="8"/>
        <v>10.475399999999999</v>
      </c>
      <c r="G150" s="210">
        <v>10.2857</v>
      </c>
      <c r="H150" s="210">
        <f t="shared" si="9"/>
        <v>0.18969999999999843</v>
      </c>
      <c r="I150" s="210">
        <f t="shared" si="10"/>
        <v>1.4000000000001567E-2</v>
      </c>
      <c r="J150" s="210">
        <f t="shared" si="11"/>
        <v>6.8728522336777456</v>
      </c>
      <c r="K150" s="210">
        <v>30</v>
      </c>
      <c r="L150" s="210"/>
      <c r="M150" s="210"/>
      <c r="N150" s="210"/>
      <c r="O150" s="210"/>
    </row>
    <row r="151" spans="1:15">
      <c r="A151" s="210">
        <v>41</v>
      </c>
      <c r="B151" s="210" t="s">
        <v>1424</v>
      </c>
      <c r="C151" s="211">
        <v>0.62419999999999998</v>
      </c>
      <c r="D151" s="210">
        <v>10.3134</v>
      </c>
      <c r="E151" s="211">
        <v>0.2079</v>
      </c>
      <c r="F151" s="210">
        <f t="shared" si="8"/>
        <v>10.5213</v>
      </c>
      <c r="G151" s="210">
        <v>10.3363</v>
      </c>
      <c r="H151" s="210">
        <f t="shared" si="9"/>
        <v>0.1850000000000005</v>
      </c>
      <c r="I151" s="210">
        <f t="shared" si="10"/>
        <v>2.2899999999999504E-2</v>
      </c>
      <c r="J151" s="210">
        <f t="shared" si="11"/>
        <v>11.014911014910776</v>
      </c>
      <c r="K151" s="210">
        <v>31</v>
      </c>
      <c r="L151" s="210"/>
      <c r="M151" s="210"/>
      <c r="N151" s="210"/>
      <c r="O151" s="210"/>
    </row>
    <row r="152" spans="1:15">
      <c r="A152" s="210">
        <v>41</v>
      </c>
      <c r="B152" s="210" t="s">
        <v>1597</v>
      </c>
      <c r="C152" s="211">
        <v>0.82640000000000002</v>
      </c>
      <c r="D152" s="210">
        <v>8.1179000000000006</v>
      </c>
      <c r="E152" s="211">
        <v>0.20219999999999999</v>
      </c>
      <c r="F152" s="210">
        <f t="shared" si="8"/>
        <v>8.3201000000000001</v>
      </c>
      <c r="G152" s="210">
        <v>8.1584000000000003</v>
      </c>
      <c r="H152" s="210">
        <f t="shared" si="9"/>
        <v>0.16169999999999973</v>
      </c>
      <c r="I152" s="210">
        <f t="shared" si="10"/>
        <v>4.0500000000000258E-2</v>
      </c>
      <c r="J152" s="210">
        <f t="shared" si="11"/>
        <v>20.029673590504579</v>
      </c>
      <c r="K152" s="210">
        <v>32</v>
      </c>
      <c r="L152" s="210"/>
      <c r="M152" s="210"/>
      <c r="N152" s="210"/>
      <c r="O152" s="210"/>
    </row>
    <row r="153" spans="1:15">
      <c r="A153" s="210">
        <v>42</v>
      </c>
      <c r="B153" s="215" t="s">
        <v>1060</v>
      </c>
      <c r="C153" s="211">
        <v>1.2764</v>
      </c>
      <c r="D153" s="210">
        <v>8.8452000000000002</v>
      </c>
      <c r="E153" s="211">
        <v>0.2077</v>
      </c>
      <c r="F153" s="210">
        <f t="shared" si="8"/>
        <v>9.0529000000000011</v>
      </c>
      <c r="G153" s="210">
        <v>8.8504000000000005</v>
      </c>
      <c r="H153" s="210">
        <f t="shared" si="9"/>
        <v>0.20250000000000057</v>
      </c>
      <c r="I153" s="210">
        <f t="shared" si="10"/>
        <v>5.1999999999994273E-3</v>
      </c>
      <c r="J153" s="210">
        <f t="shared" si="11"/>
        <v>2.5036109773709327</v>
      </c>
      <c r="K153" s="210">
        <v>9</v>
      </c>
      <c r="L153" s="214">
        <v>43206</v>
      </c>
      <c r="M153" s="214">
        <v>43206</v>
      </c>
      <c r="N153" s="210"/>
      <c r="O153" s="210"/>
    </row>
    <row r="154" spans="1:15">
      <c r="A154" s="210">
        <v>42</v>
      </c>
      <c r="B154" s="215" t="s">
        <v>770</v>
      </c>
      <c r="C154" s="211">
        <v>1.3915999999999999</v>
      </c>
      <c r="D154" s="210">
        <v>7.8391000000000002</v>
      </c>
      <c r="E154" s="211">
        <v>0.20280000000000001</v>
      </c>
      <c r="F154" s="210">
        <f t="shared" si="8"/>
        <v>8.0419</v>
      </c>
      <c r="G154" s="210">
        <v>7.8445</v>
      </c>
      <c r="H154" s="210">
        <f t="shared" si="9"/>
        <v>0.19740000000000002</v>
      </c>
      <c r="I154" s="210">
        <f t="shared" si="10"/>
        <v>5.3999999999999881E-3</v>
      </c>
      <c r="J154" s="210">
        <f t="shared" si="11"/>
        <v>2.6627218934911183</v>
      </c>
      <c r="K154" s="210">
        <v>10</v>
      </c>
      <c r="L154" s="214">
        <v>43206</v>
      </c>
      <c r="M154" s="214">
        <v>43206</v>
      </c>
      <c r="N154" s="210"/>
      <c r="O154" s="210"/>
    </row>
    <row r="155" spans="1:15">
      <c r="A155" s="210">
        <v>42</v>
      </c>
      <c r="B155" s="215" t="s">
        <v>1613</v>
      </c>
      <c r="C155" s="211">
        <v>0.42959999999999998</v>
      </c>
      <c r="D155" s="210">
        <v>8.0954999999999995</v>
      </c>
      <c r="E155" s="211">
        <v>0.2039</v>
      </c>
      <c r="F155" s="210">
        <f t="shared" si="8"/>
        <v>8.2994000000000003</v>
      </c>
      <c r="G155" s="210">
        <v>8.1128999999999998</v>
      </c>
      <c r="H155" s="210">
        <f t="shared" si="9"/>
        <v>0.18650000000000055</v>
      </c>
      <c r="I155" s="210">
        <f t="shared" si="10"/>
        <v>1.7399999999999444E-2</v>
      </c>
      <c r="J155" s="210">
        <f t="shared" si="11"/>
        <v>8.5335948994602457</v>
      </c>
      <c r="K155" s="210">
        <v>11</v>
      </c>
      <c r="L155" s="214">
        <v>43206</v>
      </c>
      <c r="M155" s="214">
        <v>43206</v>
      </c>
      <c r="N155" s="210"/>
      <c r="O155" s="210"/>
    </row>
    <row r="156" spans="1:15">
      <c r="A156" s="210">
        <v>42</v>
      </c>
      <c r="B156" s="215" t="s">
        <v>1286</v>
      </c>
      <c r="C156" s="211">
        <v>0.52049999999999996</v>
      </c>
      <c r="D156" s="210">
        <v>8.1195000000000004</v>
      </c>
      <c r="E156" s="211">
        <v>0.2044</v>
      </c>
      <c r="F156" s="210">
        <f t="shared" si="8"/>
        <v>8.3239000000000001</v>
      </c>
      <c r="G156" s="210">
        <v>8.1486000000000001</v>
      </c>
      <c r="H156" s="210">
        <f t="shared" si="9"/>
        <v>0.17530000000000001</v>
      </c>
      <c r="I156" s="210">
        <f t="shared" si="10"/>
        <v>2.9099999999999987E-2</v>
      </c>
      <c r="J156" s="210">
        <f t="shared" si="11"/>
        <v>14.236790606653615</v>
      </c>
      <c r="K156" s="210">
        <v>12</v>
      </c>
      <c r="L156" s="214">
        <v>43206</v>
      </c>
      <c r="M156" s="214">
        <v>43206</v>
      </c>
      <c r="N156" s="210"/>
      <c r="O156" s="210"/>
    </row>
    <row r="157" spans="1:15">
      <c r="A157" s="206">
        <v>43</v>
      </c>
      <c r="B157" s="206" t="s">
        <v>1024</v>
      </c>
      <c r="C157" s="206">
        <v>1.3892</v>
      </c>
      <c r="D157" s="206">
        <v>7.4809000000000001</v>
      </c>
      <c r="E157" s="206">
        <v>0.20069999999999999</v>
      </c>
      <c r="F157" s="206">
        <f t="shared" si="8"/>
        <v>7.6816000000000004</v>
      </c>
      <c r="G157" s="206">
        <v>7.4846000000000004</v>
      </c>
      <c r="H157" s="206">
        <f t="shared" si="9"/>
        <v>0.19700000000000006</v>
      </c>
      <c r="I157" s="210">
        <f t="shared" si="10"/>
        <v>3.6999999999999256E-3</v>
      </c>
      <c r="J157" s="210">
        <f t="shared" si="11"/>
        <v>1.8435475834578603</v>
      </c>
      <c r="K157" s="206">
        <v>12</v>
      </c>
      <c r="L157" s="206" t="s">
        <v>2604</v>
      </c>
      <c r="M157" s="206" t="s">
        <v>2603</v>
      </c>
      <c r="N157" s="206" t="s">
        <v>2568</v>
      </c>
    </row>
    <row r="158" spans="1:15">
      <c r="A158" s="206">
        <v>43</v>
      </c>
      <c r="B158" s="206" t="s">
        <v>765</v>
      </c>
      <c r="C158" s="206">
        <v>1.1131</v>
      </c>
      <c r="D158" s="206">
        <v>8.8632000000000009</v>
      </c>
      <c r="E158" s="206">
        <v>0.20799999999999999</v>
      </c>
      <c r="F158" s="206">
        <f t="shared" si="8"/>
        <v>9.071200000000001</v>
      </c>
      <c r="G158" s="206">
        <v>8.8773</v>
      </c>
      <c r="H158" s="206">
        <f t="shared" si="9"/>
        <v>0.19390000000000107</v>
      </c>
      <c r="I158" s="210">
        <f t="shared" si="10"/>
        <v>1.4099999999998919E-2</v>
      </c>
      <c r="J158" s="210">
        <f t="shared" si="11"/>
        <v>6.7788461538456346</v>
      </c>
      <c r="K158" s="206">
        <v>13</v>
      </c>
      <c r="L158" s="206" t="s">
        <v>2604</v>
      </c>
      <c r="M158" s="206" t="s">
        <v>2603</v>
      </c>
      <c r="N158" s="206" t="s">
        <v>2568</v>
      </c>
    </row>
    <row r="159" spans="1:15">
      <c r="A159" s="206">
        <v>43</v>
      </c>
      <c r="B159" s="206" t="s">
        <v>1407</v>
      </c>
      <c r="C159" s="206">
        <v>0.54469999999999996</v>
      </c>
      <c r="D159" s="206">
        <v>8.8613999999999997</v>
      </c>
      <c r="E159" s="206">
        <v>0.20349999999999999</v>
      </c>
      <c r="F159" s="206">
        <f t="shared" si="8"/>
        <v>9.0648999999999997</v>
      </c>
      <c r="G159" s="206">
        <v>8.8770000000000007</v>
      </c>
      <c r="H159" s="206">
        <f t="shared" si="9"/>
        <v>0.18789999999999907</v>
      </c>
      <c r="I159" s="210">
        <f t="shared" si="10"/>
        <v>1.5600000000000919E-2</v>
      </c>
      <c r="J159" s="210">
        <f t="shared" si="11"/>
        <v>7.6658476658481174</v>
      </c>
      <c r="K159" s="206">
        <v>14</v>
      </c>
      <c r="L159" s="206" t="s">
        <v>2604</v>
      </c>
      <c r="M159" s="206" t="s">
        <v>2603</v>
      </c>
      <c r="N159" s="206" t="s">
        <v>2568</v>
      </c>
    </row>
    <row r="160" spans="1:15">
      <c r="A160" s="206">
        <v>43</v>
      </c>
      <c r="B160" s="206" t="s">
        <v>1960</v>
      </c>
      <c r="C160" s="206">
        <v>0.49249999999999999</v>
      </c>
      <c r="D160" s="206">
        <v>8.1356000000000002</v>
      </c>
      <c r="E160" s="206">
        <v>0.20649999999999999</v>
      </c>
      <c r="F160" s="206">
        <f t="shared" si="8"/>
        <v>8.3421000000000003</v>
      </c>
      <c r="G160" s="206">
        <v>8.1575000000000006</v>
      </c>
      <c r="H160" s="206">
        <f t="shared" si="9"/>
        <v>0.18459999999999965</v>
      </c>
      <c r="I160" s="210">
        <f t="shared" si="10"/>
        <v>2.1900000000000336E-2</v>
      </c>
      <c r="J160" s="210">
        <f t="shared" si="11"/>
        <v>10.60532687651348</v>
      </c>
      <c r="K160" s="206">
        <v>15</v>
      </c>
      <c r="L160" s="206" t="s">
        <v>2604</v>
      </c>
      <c r="M160" s="206" t="s">
        <v>2603</v>
      </c>
      <c r="N160" s="206" t="s">
        <v>2568</v>
      </c>
    </row>
    <row r="161" spans="1:22">
      <c r="A161" s="206">
        <v>44</v>
      </c>
      <c r="B161" s="206" t="s">
        <v>1135</v>
      </c>
      <c r="C161" s="206">
        <v>1.2974000000000001</v>
      </c>
      <c r="D161" s="206">
        <v>8.0890000000000004</v>
      </c>
      <c r="E161" s="206">
        <v>0.20369999999999999</v>
      </c>
      <c r="F161" s="206">
        <f t="shared" si="8"/>
        <v>8.2927</v>
      </c>
      <c r="G161" s="206">
        <v>8.0968999999999998</v>
      </c>
      <c r="H161" s="206">
        <f t="shared" si="9"/>
        <v>0.1958000000000002</v>
      </c>
      <c r="I161" s="210">
        <f t="shared" si="10"/>
        <v>7.8999999999997961E-3</v>
      </c>
      <c r="J161" s="210">
        <f t="shared" si="11"/>
        <v>3.8782523318604794</v>
      </c>
      <c r="K161" s="206">
        <v>28</v>
      </c>
      <c r="L161" s="206" t="s">
        <v>2604</v>
      </c>
      <c r="M161" s="206" t="s">
        <v>2603</v>
      </c>
      <c r="N161" s="206" t="s">
        <v>2568</v>
      </c>
    </row>
    <row r="162" spans="1:22">
      <c r="A162" s="206">
        <v>44</v>
      </c>
      <c r="B162" s="206" t="s">
        <v>975</v>
      </c>
      <c r="C162" s="206">
        <v>1.3684000000000001</v>
      </c>
      <c r="D162" s="206">
        <v>8.0656999999999996</v>
      </c>
      <c r="E162" s="206">
        <v>0.20130000000000001</v>
      </c>
      <c r="F162" s="206">
        <f t="shared" si="8"/>
        <v>8.2669999999999995</v>
      </c>
      <c r="G162" s="206">
        <v>8.0754999999999999</v>
      </c>
      <c r="H162" s="206">
        <f t="shared" si="9"/>
        <v>0.19149999999999956</v>
      </c>
      <c r="I162" s="210">
        <f t="shared" si="10"/>
        <v>9.8000000000004472E-3</v>
      </c>
      <c r="J162" s="210">
        <f t="shared" si="11"/>
        <v>4.868355688028041</v>
      </c>
      <c r="K162" s="206">
        <v>29</v>
      </c>
      <c r="L162" s="206" t="s">
        <v>2604</v>
      </c>
      <c r="M162" s="206" t="s">
        <v>2603</v>
      </c>
      <c r="N162" s="206" t="s">
        <v>2568</v>
      </c>
    </row>
    <row r="163" spans="1:22">
      <c r="A163" s="206">
        <v>44</v>
      </c>
      <c r="B163" s="206" t="s">
        <v>1767</v>
      </c>
      <c r="C163" s="206">
        <v>0.60719999999999996</v>
      </c>
      <c r="D163" s="206">
        <v>8.0626999999999995</v>
      </c>
      <c r="E163" s="206">
        <v>0.20580000000000001</v>
      </c>
      <c r="F163" s="206">
        <f t="shared" si="8"/>
        <v>8.2684999999999995</v>
      </c>
      <c r="G163" s="206">
        <v>8.0844000000000005</v>
      </c>
      <c r="H163" s="206">
        <f t="shared" si="9"/>
        <v>0.18409999999999904</v>
      </c>
      <c r="I163" s="210">
        <f t="shared" si="10"/>
        <v>2.1700000000000969E-2</v>
      </c>
      <c r="J163" s="210">
        <f t="shared" si="11"/>
        <v>10.544217687075299</v>
      </c>
      <c r="K163" s="206">
        <v>30</v>
      </c>
      <c r="L163" s="206" t="s">
        <v>2604</v>
      </c>
      <c r="M163" s="206" t="s">
        <v>2603</v>
      </c>
      <c r="N163" s="206" t="s">
        <v>2568</v>
      </c>
    </row>
    <row r="164" spans="1:22">
      <c r="A164" s="206">
        <v>44</v>
      </c>
      <c r="B164" s="206" t="s">
        <v>1276</v>
      </c>
      <c r="C164" s="206">
        <v>0.6744</v>
      </c>
      <c r="D164" s="206">
        <v>8.7050000000000001</v>
      </c>
      <c r="E164" s="206">
        <v>0.19289999999999999</v>
      </c>
      <c r="F164" s="206">
        <f t="shared" si="8"/>
        <v>8.8978999999999999</v>
      </c>
      <c r="G164" s="206">
        <v>8.7210999999999999</v>
      </c>
      <c r="H164" s="206">
        <f t="shared" si="9"/>
        <v>0.17680000000000007</v>
      </c>
      <c r="I164" s="210">
        <f t="shared" si="10"/>
        <v>1.609999999999992E-2</v>
      </c>
      <c r="J164" s="210">
        <f t="shared" si="11"/>
        <v>8.346293416277824</v>
      </c>
      <c r="K164" s="206">
        <v>31</v>
      </c>
      <c r="L164" s="206" t="s">
        <v>2604</v>
      </c>
      <c r="M164" s="206" t="s">
        <v>2603</v>
      </c>
      <c r="N164" s="206" t="s">
        <v>2568</v>
      </c>
    </row>
    <row r="165" spans="1:22">
      <c r="A165" s="206">
        <v>45</v>
      </c>
      <c r="B165" s="206" t="s">
        <v>672</v>
      </c>
      <c r="C165" s="206">
        <v>1.3515999999999999</v>
      </c>
      <c r="D165" s="206">
        <v>8.7325999999999997</v>
      </c>
      <c r="E165" s="206">
        <v>0.20710000000000001</v>
      </c>
      <c r="F165" s="206">
        <f t="shared" si="8"/>
        <v>8.9397000000000002</v>
      </c>
      <c r="G165" s="206">
        <v>8.7399000000000004</v>
      </c>
      <c r="H165" s="206">
        <f t="shared" si="9"/>
        <v>0.19979999999999976</v>
      </c>
      <c r="I165" s="210">
        <f t="shared" si="10"/>
        <v>7.3000000000002507E-3</v>
      </c>
      <c r="J165" s="210">
        <f t="shared" si="11"/>
        <v>3.5248672139064463</v>
      </c>
      <c r="K165" s="206">
        <v>16</v>
      </c>
      <c r="L165" s="206" t="s">
        <v>2604</v>
      </c>
      <c r="M165" s="206" t="s">
        <v>2603</v>
      </c>
      <c r="N165" s="206" t="s">
        <v>2568</v>
      </c>
    </row>
    <row r="166" spans="1:22">
      <c r="A166" s="206">
        <v>45</v>
      </c>
      <c r="B166" s="206" t="s">
        <v>1067</v>
      </c>
      <c r="C166" s="206">
        <v>1.3643000000000001</v>
      </c>
      <c r="D166" s="206">
        <v>11.904500000000001</v>
      </c>
      <c r="E166" s="206">
        <v>0.2029</v>
      </c>
      <c r="F166" s="206">
        <f t="shared" si="8"/>
        <v>12.1074</v>
      </c>
      <c r="G166" s="206">
        <v>11.9108</v>
      </c>
      <c r="H166" s="206">
        <f t="shared" si="9"/>
        <v>0.19660000000000011</v>
      </c>
      <c r="I166" s="210">
        <f t="shared" si="10"/>
        <v>6.299999999999889E-3</v>
      </c>
      <c r="J166" s="210">
        <f t="shared" si="11"/>
        <v>3.1049778215869339</v>
      </c>
      <c r="K166" s="206">
        <v>17</v>
      </c>
      <c r="L166" s="206" t="s">
        <v>2604</v>
      </c>
      <c r="M166" s="206" t="s">
        <v>2603</v>
      </c>
      <c r="N166" s="206" t="s">
        <v>2568</v>
      </c>
    </row>
    <row r="167" spans="1:22">
      <c r="A167" s="206">
        <v>45</v>
      </c>
      <c r="B167" s="206" t="s">
        <v>1448</v>
      </c>
      <c r="C167" s="206">
        <v>0.56820000000000004</v>
      </c>
      <c r="D167" s="206">
        <v>8.9586000000000006</v>
      </c>
      <c r="E167" s="206">
        <v>0.2024</v>
      </c>
      <c r="F167" s="206">
        <f t="shared" si="8"/>
        <v>9.1610000000000014</v>
      </c>
      <c r="G167" s="206">
        <v>8.9705999999999992</v>
      </c>
      <c r="H167" s="206">
        <f t="shared" si="9"/>
        <v>0.19040000000000212</v>
      </c>
      <c r="I167" s="210">
        <f t="shared" si="10"/>
        <v>1.1999999999997873E-2</v>
      </c>
      <c r="J167" s="210">
        <f t="shared" si="11"/>
        <v>5.9288537549396603</v>
      </c>
      <c r="K167" s="206">
        <v>18</v>
      </c>
      <c r="L167" s="206" t="s">
        <v>2604</v>
      </c>
      <c r="M167" s="206" t="s">
        <v>2603</v>
      </c>
      <c r="N167" s="206" t="s">
        <v>2568</v>
      </c>
    </row>
    <row r="168" spans="1:22">
      <c r="A168" s="206">
        <v>45</v>
      </c>
      <c r="B168" s="206" t="s">
        <v>1531</v>
      </c>
      <c r="C168" s="206">
        <v>0.56710000000000005</v>
      </c>
      <c r="D168" s="206">
        <v>9.0525000000000002</v>
      </c>
      <c r="E168" s="206">
        <v>0.20050000000000001</v>
      </c>
      <c r="F168" s="206">
        <f t="shared" si="8"/>
        <v>9.2530000000000001</v>
      </c>
      <c r="G168" s="206">
        <v>9.0713000000000008</v>
      </c>
      <c r="H168" s="206">
        <f t="shared" si="9"/>
        <v>0.18169999999999931</v>
      </c>
      <c r="I168" s="210">
        <f t="shared" si="10"/>
        <v>1.8800000000000705E-2</v>
      </c>
      <c r="J168" s="210">
        <f t="shared" si="11"/>
        <v>9.376558603491624</v>
      </c>
      <c r="K168" s="206">
        <v>19</v>
      </c>
      <c r="L168" s="206" t="s">
        <v>2604</v>
      </c>
      <c r="M168" s="206" t="s">
        <v>2603</v>
      </c>
      <c r="N168" s="206" t="s">
        <v>2568</v>
      </c>
    </row>
    <row r="169" spans="1:22">
      <c r="A169" s="210">
        <v>47</v>
      </c>
      <c r="B169" s="215" t="s">
        <v>995</v>
      </c>
      <c r="C169" s="210">
        <v>1.4187000000000001</v>
      </c>
      <c r="D169" s="211">
        <v>9.5541</v>
      </c>
      <c r="E169" s="211">
        <v>0.2079</v>
      </c>
      <c r="F169" s="210">
        <f t="shared" si="8"/>
        <v>9.7620000000000005</v>
      </c>
      <c r="G169" s="210">
        <v>9.5693999999999999</v>
      </c>
      <c r="H169" s="210">
        <f t="shared" si="9"/>
        <v>0.19260000000000055</v>
      </c>
      <c r="I169" s="210">
        <f t="shared" si="10"/>
        <v>1.5299999999999453E-2</v>
      </c>
      <c r="J169" s="210">
        <f t="shared" si="11"/>
        <v>7.3593073593070963</v>
      </c>
      <c r="K169" s="210">
        <v>30</v>
      </c>
      <c r="L169" s="214">
        <v>43188</v>
      </c>
      <c r="M169" s="214">
        <v>43188</v>
      </c>
      <c r="N169" s="210"/>
      <c r="O169" s="210"/>
    </row>
    <row r="170" spans="1:22">
      <c r="A170" s="210">
        <v>47</v>
      </c>
      <c r="B170" s="206" t="s">
        <v>1065</v>
      </c>
      <c r="C170" s="210">
        <v>1.4326000000000001</v>
      </c>
      <c r="D170" s="210">
        <v>8.8602000000000007</v>
      </c>
      <c r="E170" s="211">
        <v>0.20269999999999999</v>
      </c>
      <c r="F170" s="210">
        <f t="shared" si="8"/>
        <v>9.0629000000000008</v>
      </c>
      <c r="G170" s="210">
        <v>8.8664000000000005</v>
      </c>
      <c r="H170" s="210">
        <f t="shared" si="9"/>
        <v>0.19650000000000034</v>
      </c>
      <c r="I170" s="210">
        <f t="shared" si="10"/>
        <v>6.1999999999996502E-3</v>
      </c>
      <c r="J170" s="210">
        <f t="shared" si="11"/>
        <v>3.0587074494324868</v>
      </c>
      <c r="K170" s="210">
        <v>19</v>
      </c>
      <c r="L170" s="214">
        <v>43211</v>
      </c>
    </row>
    <row r="171" spans="1:22">
      <c r="A171" s="210">
        <v>47</v>
      </c>
      <c r="B171" s="206" t="s">
        <v>1538</v>
      </c>
      <c r="C171" s="210">
        <v>0.56459999999999999</v>
      </c>
      <c r="D171" s="210">
        <v>8.7022999999999993</v>
      </c>
      <c r="E171" s="211">
        <v>0.19969999999999999</v>
      </c>
      <c r="F171" s="210">
        <f t="shared" si="8"/>
        <v>8.9019999999999992</v>
      </c>
      <c r="G171" s="210">
        <v>8.7187000000000001</v>
      </c>
      <c r="H171" s="210">
        <f t="shared" si="9"/>
        <v>0.18329999999999913</v>
      </c>
      <c r="I171" s="210">
        <f t="shared" si="10"/>
        <v>1.6400000000000858E-2</v>
      </c>
      <c r="J171" s="210">
        <f t="shared" si="11"/>
        <v>8.2123184777170053</v>
      </c>
      <c r="K171" s="210">
        <v>20</v>
      </c>
      <c r="L171" s="214">
        <v>43211</v>
      </c>
    </row>
    <row r="172" spans="1:22">
      <c r="A172" s="210">
        <v>47</v>
      </c>
      <c r="B172" s="206" t="s">
        <v>1511</v>
      </c>
      <c r="C172" s="210">
        <v>0.58679999999999999</v>
      </c>
      <c r="D172" s="210">
        <v>9.9176000000000002</v>
      </c>
      <c r="E172" s="211">
        <v>0.20810000000000001</v>
      </c>
      <c r="F172" s="210">
        <f t="shared" si="8"/>
        <v>10.1257</v>
      </c>
      <c r="G172" s="210">
        <v>9.9423999999999992</v>
      </c>
      <c r="H172" s="210">
        <f t="shared" si="9"/>
        <v>0.18330000000000091</v>
      </c>
      <c r="I172" s="210">
        <f t="shared" si="10"/>
        <v>2.4799999999999101E-2</v>
      </c>
      <c r="J172" s="210">
        <f t="shared" si="11"/>
        <v>11.917347429120182</v>
      </c>
      <c r="K172" s="210">
        <v>21</v>
      </c>
      <c r="L172" s="214">
        <v>43211</v>
      </c>
    </row>
    <row r="173" spans="1:22">
      <c r="A173" s="184">
        <v>48</v>
      </c>
      <c r="B173" s="215" t="s">
        <v>1034</v>
      </c>
      <c r="C173" s="210">
        <v>1.2957000000000001</v>
      </c>
      <c r="D173" s="210">
        <v>8.4438999999999993</v>
      </c>
      <c r="E173" s="211">
        <v>0.20039999999999999</v>
      </c>
      <c r="F173" s="210">
        <f t="shared" si="8"/>
        <v>8.6442999999999994</v>
      </c>
      <c r="G173" s="210">
        <v>8.4507999999999992</v>
      </c>
      <c r="H173" s="210">
        <f t="shared" si="9"/>
        <v>0.19350000000000023</v>
      </c>
      <c r="I173" s="210">
        <f t="shared" si="10"/>
        <v>6.8999999999997674E-3</v>
      </c>
      <c r="J173" s="210">
        <f t="shared" si="11"/>
        <v>3.4431137724549741</v>
      </c>
      <c r="K173" s="210">
        <v>11</v>
      </c>
      <c r="L173" s="214">
        <v>43211</v>
      </c>
      <c r="R173" s="206" t="s">
        <v>2612</v>
      </c>
    </row>
    <row r="174" spans="1:22">
      <c r="A174" s="210">
        <v>48</v>
      </c>
      <c r="B174" s="215" t="s">
        <v>1069</v>
      </c>
      <c r="C174" s="210">
        <v>1.3627</v>
      </c>
      <c r="D174" s="210">
        <v>10.5657</v>
      </c>
      <c r="E174" s="211">
        <v>0.20580000000000001</v>
      </c>
      <c r="F174" s="210">
        <f t="shared" si="8"/>
        <v>10.7715</v>
      </c>
      <c r="G174" s="210">
        <v>10.5753</v>
      </c>
      <c r="H174" s="210">
        <f t="shared" si="9"/>
        <v>0.19619999999999926</v>
      </c>
      <c r="I174" s="210">
        <f t="shared" si="10"/>
        <v>9.6000000000007468E-3</v>
      </c>
      <c r="J174" s="210">
        <f t="shared" si="11"/>
        <v>4.6647230320703335</v>
      </c>
      <c r="K174" s="210">
        <v>12</v>
      </c>
      <c r="L174" s="214">
        <v>43211</v>
      </c>
      <c r="R174" s="206" t="s">
        <v>2611</v>
      </c>
      <c r="S174" s="206" t="s">
        <v>2610</v>
      </c>
      <c r="T174" s="206" t="s">
        <v>2609</v>
      </c>
      <c r="U174" s="206" t="s">
        <v>2608</v>
      </c>
      <c r="V174" s="206" t="s">
        <v>2607</v>
      </c>
    </row>
    <row r="175" spans="1:22">
      <c r="A175" s="210">
        <v>48</v>
      </c>
      <c r="B175" s="215" t="s">
        <v>1751</v>
      </c>
      <c r="C175" s="210">
        <v>0.66920000000000002</v>
      </c>
      <c r="D175" s="210">
        <v>7.5284000000000004</v>
      </c>
      <c r="E175" s="211">
        <v>0.2036</v>
      </c>
      <c r="F175" s="210">
        <f t="shared" si="8"/>
        <v>7.7320000000000002</v>
      </c>
      <c r="G175" s="210">
        <v>7.5435999999999996</v>
      </c>
      <c r="H175" s="210">
        <f t="shared" si="9"/>
        <v>0.18840000000000057</v>
      </c>
      <c r="I175" s="210">
        <f t="shared" si="10"/>
        <v>1.5199999999999436E-2</v>
      </c>
      <c r="J175" s="210">
        <f t="shared" si="11"/>
        <v>7.4656188605105287</v>
      </c>
      <c r="K175" s="210">
        <v>13</v>
      </c>
      <c r="L175" s="214">
        <v>43211</v>
      </c>
      <c r="Q175" s="206">
        <v>1</v>
      </c>
      <c r="R175" s="206">
        <v>0.65400000000000003</v>
      </c>
      <c r="S175" s="206">
        <f>AVERAGE(R175:R184)</f>
        <v>0.6281000000000001</v>
      </c>
      <c r="T175" s="211" t="s">
        <v>1593</v>
      </c>
      <c r="U175" s="206">
        <v>0.91849999999999998</v>
      </c>
      <c r="V175" s="206">
        <f t="shared" ref="V175:V206" si="12">(U175-$S$175+E173)</f>
        <v>0.4907999999999999</v>
      </c>
    </row>
    <row r="176" spans="1:22">
      <c r="A176" s="210">
        <v>48</v>
      </c>
      <c r="B176" s="215" t="s">
        <v>1371</v>
      </c>
      <c r="C176" s="210">
        <v>0.6129</v>
      </c>
      <c r="D176" s="210">
        <v>11.904299999999999</v>
      </c>
      <c r="E176" s="211">
        <v>0.20449999999999999</v>
      </c>
      <c r="F176" s="210">
        <f t="shared" si="8"/>
        <v>12.108799999999999</v>
      </c>
      <c r="G176" s="210">
        <v>11.9199</v>
      </c>
      <c r="H176" s="210">
        <f t="shared" si="9"/>
        <v>0.18889999999999851</v>
      </c>
      <c r="I176" s="210">
        <f t="shared" si="10"/>
        <v>1.5600000000001474E-2</v>
      </c>
      <c r="J176" s="210">
        <f t="shared" si="11"/>
        <v>7.6283618581914308</v>
      </c>
      <c r="K176" s="210">
        <v>14</v>
      </c>
      <c r="L176" s="214">
        <v>43211</v>
      </c>
      <c r="Q176" s="206">
        <v>2</v>
      </c>
      <c r="R176" s="206">
        <v>0.61550000000000005</v>
      </c>
      <c r="T176" s="211" t="s">
        <v>660</v>
      </c>
      <c r="U176" s="206">
        <v>1.8808</v>
      </c>
      <c r="V176" s="206">
        <f t="shared" si="12"/>
        <v>1.4584999999999999</v>
      </c>
    </row>
    <row r="177" spans="1:22">
      <c r="A177" s="210">
        <v>49</v>
      </c>
      <c r="B177" s="206" t="s">
        <v>1704</v>
      </c>
      <c r="C177" s="206">
        <v>0.75149999999999995</v>
      </c>
      <c r="D177" s="210">
        <v>10.634499999999999</v>
      </c>
      <c r="E177" s="211">
        <v>0.20230000000000001</v>
      </c>
      <c r="F177" s="210">
        <f t="shared" si="8"/>
        <v>10.836799999999998</v>
      </c>
      <c r="G177" s="210">
        <v>10.6754</v>
      </c>
      <c r="H177" s="210">
        <f t="shared" si="9"/>
        <v>0.16139999999999866</v>
      </c>
      <c r="I177" s="210">
        <f t="shared" si="10"/>
        <v>4.0900000000001352E-2</v>
      </c>
      <c r="J177" s="210">
        <f t="shared" si="11"/>
        <v>20.217498764212234</v>
      </c>
      <c r="K177" s="210">
        <v>34</v>
      </c>
      <c r="L177" s="214">
        <v>43211</v>
      </c>
      <c r="Q177" s="206">
        <v>3</v>
      </c>
      <c r="R177" s="206">
        <v>0.64849999999999997</v>
      </c>
      <c r="T177" s="211" t="s">
        <v>1278</v>
      </c>
      <c r="U177" s="206">
        <v>0.83420000000000005</v>
      </c>
      <c r="V177" s="206">
        <f t="shared" si="12"/>
        <v>0.40969999999999995</v>
      </c>
    </row>
    <row r="178" spans="1:22">
      <c r="A178" s="207">
        <v>49</v>
      </c>
      <c r="B178" s="206" t="s">
        <v>986</v>
      </c>
      <c r="C178" s="206">
        <v>1.3464</v>
      </c>
      <c r="D178" s="210">
        <v>10.7395</v>
      </c>
      <c r="E178" s="211">
        <v>0.19989999999999999</v>
      </c>
      <c r="F178" s="210">
        <f t="shared" si="8"/>
        <v>10.939399999999999</v>
      </c>
      <c r="G178" s="210">
        <v>10.760899999999999</v>
      </c>
      <c r="H178" s="210">
        <f t="shared" si="9"/>
        <v>0.17849999999999966</v>
      </c>
      <c r="I178" s="210">
        <f t="shared" si="10"/>
        <v>2.1400000000000335E-2</v>
      </c>
      <c r="J178" s="210">
        <f t="shared" si="11"/>
        <v>10.705352676338336</v>
      </c>
      <c r="K178" s="210">
        <v>28</v>
      </c>
      <c r="L178" s="213">
        <v>43212</v>
      </c>
      <c r="Q178" s="206">
        <v>4</v>
      </c>
      <c r="R178" s="206">
        <v>0.63580000000000003</v>
      </c>
      <c r="T178" s="211" t="s">
        <v>683</v>
      </c>
      <c r="U178" s="206">
        <v>0.87729999999999997</v>
      </c>
      <c r="V178" s="206">
        <f t="shared" si="12"/>
        <v>0.45369999999999988</v>
      </c>
    </row>
    <row r="179" spans="1:22">
      <c r="A179" s="207">
        <v>49</v>
      </c>
      <c r="B179" s="206" t="s">
        <v>1311</v>
      </c>
      <c r="C179" s="210">
        <v>0.65700000000000003</v>
      </c>
      <c r="D179" s="211">
        <v>7.4809999999999999</v>
      </c>
      <c r="E179" s="211">
        <v>0.20380000000000001</v>
      </c>
      <c r="F179" s="210">
        <f t="shared" si="8"/>
        <v>7.6848000000000001</v>
      </c>
      <c r="G179" s="210">
        <v>7.5145999999999997</v>
      </c>
      <c r="H179" s="210">
        <f t="shared" si="9"/>
        <v>0.17020000000000035</v>
      </c>
      <c r="I179" s="210">
        <f t="shared" si="10"/>
        <v>3.3599999999999658E-2</v>
      </c>
      <c r="J179" s="210">
        <f t="shared" si="11"/>
        <v>16.486751717369803</v>
      </c>
      <c r="K179" s="210">
        <v>28</v>
      </c>
      <c r="L179" s="213">
        <v>43213</v>
      </c>
      <c r="M179" s="213">
        <v>43213</v>
      </c>
      <c r="Q179" s="206">
        <v>5</v>
      </c>
      <c r="R179" s="206">
        <v>0.61660000000000004</v>
      </c>
      <c r="T179" s="211" t="s">
        <v>1578</v>
      </c>
      <c r="U179" s="206">
        <v>0.94479999999999997</v>
      </c>
      <c r="V179" s="206">
        <f t="shared" si="12"/>
        <v>0.51899999999999991</v>
      </c>
    </row>
    <row r="180" spans="1:22">
      <c r="A180" s="206">
        <v>49</v>
      </c>
      <c r="B180" s="206" t="s">
        <v>1113</v>
      </c>
      <c r="C180" s="206">
        <v>1.3523000000000001</v>
      </c>
      <c r="D180" s="206">
        <v>10.5213</v>
      </c>
      <c r="E180" s="211">
        <v>0.20150000000000001</v>
      </c>
      <c r="F180" s="210">
        <f t="shared" si="8"/>
        <v>10.722799999999999</v>
      </c>
      <c r="G180" s="210">
        <v>10.544600000000001</v>
      </c>
      <c r="H180" s="210">
        <f t="shared" si="9"/>
        <v>0.17819999999999858</v>
      </c>
      <c r="I180" s="210">
        <f t="shared" si="10"/>
        <v>2.3300000000001431E-2</v>
      </c>
      <c r="J180" s="210">
        <f t="shared" si="11"/>
        <v>11.563275434243886</v>
      </c>
      <c r="K180" s="210">
        <v>4</v>
      </c>
      <c r="Q180" s="206">
        <v>6</v>
      </c>
      <c r="R180" s="206">
        <v>0.6008</v>
      </c>
      <c r="T180" s="211" t="s">
        <v>1068</v>
      </c>
      <c r="U180" s="206">
        <v>1.8647</v>
      </c>
      <c r="V180" s="206">
        <f t="shared" si="12"/>
        <v>1.4364999999999999</v>
      </c>
    </row>
    <row r="181" spans="1:22">
      <c r="A181" s="210">
        <v>51</v>
      </c>
      <c r="B181" s="210" t="s">
        <v>1112</v>
      </c>
      <c r="C181" s="211">
        <v>1.2412000000000001</v>
      </c>
      <c r="D181" s="210">
        <v>10.509600000000001</v>
      </c>
      <c r="E181" s="211">
        <v>0.2009</v>
      </c>
      <c r="F181" s="210">
        <f t="shared" si="8"/>
        <v>10.710500000000001</v>
      </c>
      <c r="G181" s="210">
        <v>10.517300000000001</v>
      </c>
      <c r="H181" s="210">
        <f t="shared" si="9"/>
        <v>0.19320000000000093</v>
      </c>
      <c r="I181" s="210">
        <f t="shared" si="10"/>
        <v>7.6999999999990687E-3</v>
      </c>
      <c r="J181" s="210">
        <f t="shared" si="11"/>
        <v>3.8327526132399545</v>
      </c>
      <c r="K181" s="210">
        <v>21</v>
      </c>
      <c r="L181" s="210"/>
      <c r="M181" s="210"/>
      <c r="N181" s="210"/>
      <c r="O181" s="210" t="s">
        <v>2575</v>
      </c>
      <c r="Q181" s="206">
        <v>7</v>
      </c>
      <c r="R181" s="206">
        <v>0.61399999999999999</v>
      </c>
      <c r="T181" s="211" t="s">
        <v>1503</v>
      </c>
      <c r="U181" s="206">
        <v>1.2385999999999999</v>
      </c>
      <c r="V181" s="206">
        <f t="shared" si="12"/>
        <v>0.8142999999999998</v>
      </c>
    </row>
    <row r="182" spans="1:22">
      <c r="A182" s="210">
        <v>51</v>
      </c>
      <c r="B182" s="210" t="s">
        <v>1056</v>
      </c>
      <c r="C182" s="211">
        <v>1.3381000000000001</v>
      </c>
      <c r="D182" s="210">
        <v>11.171900000000001</v>
      </c>
      <c r="E182" s="211">
        <v>0.20830000000000001</v>
      </c>
      <c r="F182" s="210">
        <f t="shared" si="8"/>
        <v>11.3802</v>
      </c>
      <c r="G182" s="210">
        <v>11.1844</v>
      </c>
      <c r="H182" s="210">
        <f t="shared" si="9"/>
        <v>0.1958000000000002</v>
      </c>
      <c r="I182" s="210">
        <f t="shared" si="10"/>
        <v>1.2499999999999817E-2</v>
      </c>
      <c r="J182" s="210">
        <f t="shared" si="11"/>
        <v>6.0009601536244919</v>
      </c>
      <c r="K182" s="210">
        <v>22</v>
      </c>
      <c r="L182" s="210"/>
      <c r="M182" s="210"/>
      <c r="N182" s="210"/>
      <c r="O182" s="210"/>
      <c r="Q182" s="206">
        <v>8</v>
      </c>
      <c r="R182" s="206">
        <v>0.62719999999999998</v>
      </c>
      <c r="T182" s="211" t="s">
        <v>798</v>
      </c>
      <c r="U182" s="206">
        <v>0.90659999999999996</v>
      </c>
      <c r="V182" s="206">
        <f t="shared" si="12"/>
        <v>0.47999999999999987</v>
      </c>
    </row>
    <row r="183" spans="1:22">
      <c r="A183" s="210">
        <v>51</v>
      </c>
      <c r="B183" s="210" t="s">
        <v>1194</v>
      </c>
      <c r="C183" s="211">
        <v>0.56730000000000003</v>
      </c>
      <c r="D183" s="210">
        <v>10.153600000000001</v>
      </c>
      <c r="E183" s="211">
        <v>0.20530000000000001</v>
      </c>
      <c r="F183" s="210">
        <f t="shared" si="8"/>
        <v>10.3589</v>
      </c>
      <c r="G183" s="210">
        <v>10.173299999999999</v>
      </c>
      <c r="H183" s="210">
        <f t="shared" si="9"/>
        <v>0.18560000000000088</v>
      </c>
      <c r="I183" s="210">
        <f t="shared" si="10"/>
        <v>1.9699999999999135E-2</v>
      </c>
      <c r="J183" s="210">
        <f t="shared" si="11"/>
        <v>9.5957135898680637</v>
      </c>
      <c r="K183" s="210">
        <v>23</v>
      </c>
      <c r="L183" s="210"/>
      <c r="M183" s="210"/>
      <c r="N183" s="210"/>
      <c r="O183" s="210"/>
      <c r="Q183" s="206">
        <v>9</v>
      </c>
      <c r="R183" s="206">
        <v>0.63880000000000003</v>
      </c>
      <c r="T183" s="211" t="s">
        <v>640</v>
      </c>
      <c r="U183" s="206">
        <v>0.68730000000000002</v>
      </c>
      <c r="V183" s="206">
        <f t="shared" si="12"/>
        <v>0.26009999999999989</v>
      </c>
    </row>
    <row r="184" spans="1:22">
      <c r="A184" s="210">
        <v>51</v>
      </c>
      <c r="B184" s="210" t="s">
        <v>1502</v>
      </c>
      <c r="C184" s="211">
        <v>0.63549999999999995</v>
      </c>
      <c r="D184" s="210">
        <v>8.2193000000000005</v>
      </c>
      <c r="E184" s="211">
        <v>0.2001</v>
      </c>
      <c r="F184" s="210">
        <f t="shared" si="8"/>
        <v>8.4194000000000013</v>
      </c>
      <c r="G184" s="210">
        <v>8.2372999999999994</v>
      </c>
      <c r="H184" s="210">
        <f t="shared" si="9"/>
        <v>0.18210000000000193</v>
      </c>
      <c r="I184" s="210">
        <f t="shared" si="10"/>
        <v>1.7999999999998073E-2</v>
      </c>
      <c r="J184" s="210">
        <f t="shared" si="11"/>
        <v>8.9955022488745993</v>
      </c>
      <c r="K184" s="210">
        <v>24</v>
      </c>
      <c r="L184" s="210"/>
      <c r="M184" s="210"/>
      <c r="N184" s="210"/>
      <c r="O184" s="210"/>
      <c r="Q184" s="206">
        <v>10</v>
      </c>
      <c r="R184" s="206">
        <v>0.62980000000000003</v>
      </c>
      <c r="T184" s="211" t="s">
        <v>958</v>
      </c>
      <c r="U184" s="206">
        <v>1.9059999999999999</v>
      </c>
      <c r="V184" s="206">
        <f t="shared" si="12"/>
        <v>1.4861999999999997</v>
      </c>
    </row>
    <row r="185" spans="1:22">
      <c r="A185" s="206">
        <v>52</v>
      </c>
      <c r="B185" s="206" t="s">
        <v>829</v>
      </c>
      <c r="C185" s="206">
        <v>1.2791999999999999</v>
      </c>
      <c r="D185" s="206">
        <v>10.855700000000001</v>
      </c>
      <c r="E185" s="206">
        <v>0.2097</v>
      </c>
      <c r="F185" s="206">
        <f t="shared" si="8"/>
        <v>11.0654</v>
      </c>
      <c r="G185" s="206">
        <v>10.876300000000001</v>
      </c>
      <c r="H185" s="206">
        <f t="shared" si="9"/>
        <v>0.18909999999999982</v>
      </c>
      <c r="I185" s="210">
        <f t="shared" si="10"/>
        <v>2.0600000000000174E-2</v>
      </c>
      <c r="J185" s="210">
        <f t="shared" si="11"/>
        <v>9.8235574630425244</v>
      </c>
      <c r="K185" s="206">
        <v>32</v>
      </c>
      <c r="L185" s="206" t="s">
        <v>2604</v>
      </c>
      <c r="M185" s="206" t="s">
        <v>2603</v>
      </c>
      <c r="N185" s="206" t="s">
        <v>2568</v>
      </c>
      <c r="T185" s="211" t="s">
        <v>1447</v>
      </c>
      <c r="U185" s="206">
        <v>1.0246</v>
      </c>
      <c r="V185" s="206">
        <f t="shared" si="12"/>
        <v>0.60179999999999989</v>
      </c>
    </row>
    <row r="186" spans="1:22">
      <c r="A186" s="206">
        <v>52</v>
      </c>
      <c r="B186" s="206" t="s">
        <v>628</v>
      </c>
      <c r="C186" s="206">
        <v>1.3608</v>
      </c>
      <c r="D186" s="206">
        <v>8.0957000000000008</v>
      </c>
      <c r="E186" s="206">
        <v>0.20680000000000001</v>
      </c>
      <c r="F186" s="206">
        <f t="shared" si="8"/>
        <v>8.3025000000000002</v>
      </c>
      <c r="G186" s="206">
        <v>8.1186000000000007</v>
      </c>
      <c r="H186" s="206">
        <f t="shared" si="9"/>
        <v>0.18389999999999951</v>
      </c>
      <c r="I186" s="210">
        <f t="shared" si="10"/>
        <v>2.2900000000000503E-2</v>
      </c>
      <c r="J186" s="210">
        <f t="shared" si="11"/>
        <v>11.073500967118232</v>
      </c>
      <c r="K186" s="206">
        <v>33</v>
      </c>
      <c r="L186" s="206" t="s">
        <v>2604</v>
      </c>
      <c r="M186" s="206" t="s">
        <v>2603</v>
      </c>
      <c r="N186" s="206" t="s">
        <v>2568</v>
      </c>
      <c r="T186" s="211" t="s">
        <v>1634</v>
      </c>
      <c r="U186" s="206">
        <v>1.1235999999999999</v>
      </c>
      <c r="V186" s="206">
        <f t="shared" si="12"/>
        <v>0.69559999999999977</v>
      </c>
    </row>
    <row r="187" spans="1:22">
      <c r="A187" s="206">
        <v>52</v>
      </c>
      <c r="B187" s="206" t="s">
        <v>1451</v>
      </c>
      <c r="C187" s="206">
        <v>0.64810000000000001</v>
      </c>
      <c r="D187" s="206">
        <v>7.4747000000000003</v>
      </c>
      <c r="E187" s="206">
        <v>0.2009</v>
      </c>
      <c r="F187" s="206">
        <f t="shared" si="8"/>
        <v>7.6756000000000002</v>
      </c>
      <c r="G187" s="206">
        <v>7.5034000000000001</v>
      </c>
      <c r="H187" s="206">
        <f t="shared" si="9"/>
        <v>0.17220000000000013</v>
      </c>
      <c r="I187" s="210">
        <f t="shared" si="10"/>
        <v>2.8699999999999865E-2</v>
      </c>
      <c r="J187" s="210">
        <f t="shared" si="11"/>
        <v>14.285714285714219</v>
      </c>
      <c r="K187" s="206">
        <v>34</v>
      </c>
      <c r="L187" s="206" t="s">
        <v>2604</v>
      </c>
      <c r="M187" s="206" t="s">
        <v>2603</v>
      </c>
      <c r="N187" s="206" t="s">
        <v>2568</v>
      </c>
      <c r="T187" s="211" t="s">
        <v>760</v>
      </c>
      <c r="U187" s="206">
        <v>1.6607000000000001</v>
      </c>
      <c r="V187" s="206">
        <f t="shared" si="12"/>
        <v>1.2423</v>
      </c>
    </row>
    <row r="188" spans="1:22">
      <c r="A188" s="206">
        <v>52</v>
      </c>
      <c r="B188" s="206" t="s">
        <v>1412</v>
      </c>
      <c r="C188" s="206">
        <v>0.76990000000000003</v>
      </c>
      <c r="D188" s="206">
        <v>7.9055</v>
      </c>
      <c r="E188" s="206">
        <v>0.2016</v>
      </c>
      <c r="F188" s="206">
        <f t="shared" si="8"/>
        <v>8.1070999999999991</v>
      </c>
      <c r="G188" s="206">
        <v>7.9672999999999998</v>
      </c>
      <c r="H188" s="206">
        <f t="shared" si="9"/>
        <v>0.13979999999999926</v>
      </c>
      <c r="I188" s="210">
        <f t="shared" si="10"/>
        <v>6.1800000000000743E-2</v>
      </c>
      <c r="J188" s="210">
        <f t="shared" si="11"/>
        <v>30.654761904762275</v>
      </c>
      <c r="K188" s="206">
        <v>35</v>
      </c>
      <c r="L188" s="206" t="s">
        <v>2604</v>
      </c>
      <c r="M188" s="206" t="s">
        <v>2603</v>
      </c>
      <c r="N188" s="206" t="s">
        <v>2568</v>
      </c>
      <c r="T188" s="211" t="s">
        <v>1228</v>
      </c>
      <c r="U188" s="206">
        <v>1.05</v>
      </c>
      <c r="V188" s="206">
        <f t="shared" si="12"/>
        <v>0.62869999999999993</v>
      </c>
    </row>
    <row r="189" spans="1:22">
      <c r="A189" s="210">
        <v>55</v>
      </c>
      <c r="B189" s="210" t="s">
        <v>2496</v>
      </c>
      <c r="C189" s="210">
        <v>1.2990999999999999</v>
      </c>
      <c r="D189" s="210">
        <v>10.901400000000001</v>
      </c>
      <c r="E189" s="211">
        <v>0.20949999999999999</v>
      </c>
      <c r="F189" s="210">
        <f t="shared" si="8"/>
        <v>11.110900000000001</v>
      </c>
      <c r="G189" s="210">
        <v>10.9238</v>
      </c>
      <c r="H189" s="210">
        <f t="shared" si="9"/>
        <v>0.18710000000000093</v>
      </c>
      <c r="I189" s="210">
        <f t="shared" si="10"/>
        <v>2.239999999999906E-2</v>
      </c>
      <c r="J189" s="210">
        <f t="shared" si="11"/>
        <v>10.692124105011484</v>
      </c>
      <c r="K189" s="210">
        <v>15</v>
      </c>
      <c r="L189" s="214">
        <v>43187</v>
      </c>
      <c r="M189" s="214">
        <v>43187</v>
      </c>
      <c r="N189" s="210"/>
      <c r="O189" s="210"/>
      <c r="T189" s="211" t="s">
        <v>1254</v>
      </c>
      <c r="U189" s="206">
        <v>1.0869</v>
      </c>
      <c r="V189" s="206">
        <f t="shared" si="12"/>
        <v>0.65969999999999984</v>
      </c>
    </row>
    <row r="190" spans="1:22">
      <c r="A190" s="210">
        <v>55</v>
      </c>
      <c r="B190" s="210" t="s">
        <v>1434</v>
      </c>
      <c r="C190" s="210">
        <v>0.68020000000000003</v>
      </c>
      <c r="D190" s="210">
        <v>8.0879999999999992</v>
      </c>
      <c r="E190" s="211">
        <v>0.20480000000000001</v>
      </c>
      <c r="F190" s="210">
        <f t="shared" si="8"/>
        <v>8.2927999999999997</v>
      </c>
      <c r="G190" s="210">
        <v>8.1410999999999998</v>
      </c>
      <c r="H190" s="210">
        <f t="shared" si="9"/>
        <v>0.15169999999999995</v>
      </c>
      <c r="I190" s="210">
        <f t="shared" si="10"/>
        <v>5.3100000000000064E-2</v>
      </c>
      <c r="J190" s="210">
        <f t="shared" si="11"/>
        <v>25.927734375000028</v>
      </c>
      <c r="K190" s="210">
        <v>16</v>
      </c>
      <c r="L190" s="214">
        <v>43187</v>
      </c>
      <c r="M190" s="214">
        <v>43187</v>
      </c>
      <c r="N190" s="210"/>
      <c r="O190" s="210"/>
      <c r="T190" s="211" t="s">
        <v>552</v>
      </c>
      <c r="U190" s="206">
        <v>1.7441</v>
      </c>
      <c r="V190" s="206">
        <f t="shared" si="12"/>
        <v>1.3175999999999999</v>
      </c>
    </row>
    <row r="191" spans="1:22">
      <c r="A191" s="210">
        <v>56</v>
      </c>
      <c r="B191" s="215" t="s">
        <v>1083</v>
      </c>
      <c r="C191" s="211">
        <v>1.3449</v>
      </c>
      <c r="D191" s="211">
        <v>10.855499999999999</v>
      </c>
      <c r="E191" s="211">
        <v>0.20399999999999999</v>
      </c>
      <c r="F191" s="210">
        <f t="shared" si="8"/>
        <v>11.0595</v>
      </c>
      <c r="G191" s="210">
        <v>10.8619</v>
      </c>
      <c r="H191" s="210">
        <f t="shared" si="9"/>
        <v>0.19759999999999955</v>
      </c>
      <c r="I191" s="210">
        <f t="shared" si="10"/>
        <v>6.4000000000004331E-3</v>
      </c>
      <c r="J191" s="210">
        <f t="shared" si="11"/>
        <v>3.1372549019609965</v>
      </c>
      <c r="K191" s="210">
        <v>9</v>
      </c>
      <c r="L191" s="210"/>
      <c r="M191" s="210"/>
      <c r="N191" s="210"/>
      <c r="O191" s="210"/>
      <c r="T191" s="211" t="s">
        <v>651</v>
      </c>
      <c r="U191" s="206">
        <v>1.8968</v>
      </c>
      <c r="V191" s="206">
        <f t="shared" si="12"/>
        <v>1.4782</v>
      </c>
    </row>
    <row r="192" spans="1:22">
      <c r="A192" s="210">
        <v>56</v>
      </c>
      <c r="B192" s="215" t="s">
        <v>1081</v>
      </c>
      <c r="C192" s="211">
        <v>1.1222000000000001</v>
      </c>
      <c r="D192" s="211">
        <v>9.1564999999999994</v>
      </c>
      <c r="E192" s="211">
        <v>0.20069999999999999</v>
      </c>
      <c r="F192" s="210">
        <f t="shared" si="8"/>
        <v>9.3571999999999989</v>
      </c>
      <c r="G192" s="210">
        <v>9.3376999999999999</v>
      </c>
      <c r="H192" s="210">
        <f t="shared" si="9"/>
        <v>1.9499999999998963E-2</v>
      </c>
      <c r="I192" s="210">
        <f t="shared" si="10"/>
        <v>0.18120000000000103</v>
      </c>
      <c r="J192" s="210">
        <f t="shared" si="11"/>
        <v>90.284005979073754</v>
      </c>
      <c r="K192" s="210">
        <v>10</v>
      </c>
      <c r="L192" s="210"/>
      <c r="M192" s="210"/>
      <c r="N192" s="210"/>
      <c r="O192" s="210"/>
      <c r="T192" s="211" t="s">
        <v>1580</v>
      </c>
      <c r="U192" s="206">
        <v>0.85450000000000004</v>
      </c>
      <c r="V192" s="206">
        <f t="shared" si="12"/>
        <v>0.43119999999999992</v>
      </c>
    </row>
    <row r="193" spans="1:22">
      <c r="A193" s="210">
        <v>56</v>
      </c>
      <c r="B193" s="215" t="s">
        <v>1493</v>
      </c>
      <c r="C193" s="211">
        <v>0.53510000000000002</v>
      </c>
      <c r="D193" s="211">
        <v>10.503500000000001</v>
      </c>
      <c r="E193" s="211">
        <v>0.2056</v>
      </c>
      <c r="F193" s="210">
        <f t="shared" si="8"/>
        <v>10.709100000000001</v>
      </c>
      <c r="G193" s="210">
        <v>10.5266</v>
      </c>
      <c r="H193" s="210">
        <f t="shared" si="9"/>
        <v>0.18250000000000099</v>
      </c>
      <c r="I193" s="210">
        <f t="shared" si="10"/>
        <v>2.309999999999901E-2</v>
      </c>
      <c r="J193" s="210">
        <f t="shared" si="11"/>
        <v>11.235408560310804</v>
      </c>
      <c r="K193" s="210">
        <v>11</v>
      </c>
      <c r="L193" s="210"/>
      <c r="M193" s="210"/>
      <c r="N193" s="210"/>
      <c r="O193" s="210"/>
      <c r="T193" s="211" t="s">
        <v>1596</v>
      </c>
      <c r="U193" s="206">
        <v>0.88949999999999996</v>
      </c>
      <c r="V193" s="206">
        <f t="shared" si="12"/>
        <v>0.46539999999999981</v>
      </c>
    </row>
    <row r="194" spans="1:22">
      <c r="A194" s="210">
        <v>56</v>
      </c>
      <c r="B194" s="215" t="s">
        <v>1512</v>
      </c>
      <c r="C194" s="211">
        <v>0.65329999999999999</v>
      </c>
      <c r="D194" s="211">
        <v>10.1075</v>
      </c>
      <c r="E194" s="211">
        <v>0.20730000000000001</v>
      </c>
      <c r="F194" s="210">
        <f t="shared" ref="F194:F257" si="13">D194+E194</f>
        <v>10.3148</v>
      </c>
      <c r="G194" s="210">
        <v>10.152799999999999</v>
      </c>
      <c r="H194" s="210">
        <f t="shared" ref="H194:H228" si="14">(F194-G194)</f>
        <v>0.16200000000000081</v>
      </c>
      <c r="I194" s="210">
        <f t="shared" ref="I194:I257" si="15">E194-H194</f>
        <v>4.5299999999999202E-2</v>
      </c>
      <c r="J194" s="210">
        <f t="shared" ref="J194:J257" si="16">(I194/E194)*100</f>
        <v>21.852387843704392</v>
      </c>
      <c r="K194" s="210">
        <v>12</v>
      </c>
      <c r="L194" s="210"/>
      <c r="M194" s="210"/>
      <c r="N194" s="210"/>
      <c r="O194" s="210"/>
      <c r="T194" s="211" t="s">
        <v>815</v>
      </c>
      <c r="U194" s="206">
        <v>1.8678999999999999</v>
      </c>
      <c r="V194" s="206">
        <f t="shared" si="12"/>
        <v>1.4404999999999997</v>
      </c>
    </row>
    <row r="195" spans="1:22">
      <c r="A195" s="206">
        <v>57</v>
      </c>
      <c r="B195" s="206" t="s">
        <v>706</v>
      </c>
      <c r="C195" s="206">
        <v>1.2402</v>
      </c>
      <c r="D195" s="210">
        <v>7.7739000000000003</v>
      </c>
      <c r="E195" s="211">
        <v>0.2036</v>
      </c>
      <c r="F195" s="210">
        <f t="shared" si="13"/>
        <v>7.9775</v>
      </c>
      <c r="G195" s="210">
        <v>7.7888999999999999</v>
      </c>
      <c r="H195" s="210">
        <f t="shared" si="14"/>
        <v>0.1886000000000001</v>
      </c>
      <c r="I195" s="210">
        <f t="shared" si="15"/>
        <v>1.4999999999999902E-2</v>
      </c>
      <c r="J195" s="210">
        <f t="shared" si="16"/>
        <v>7.3673870333987725</v>
      </c>
      <c r="K195" s="210">
        <v>23</v>
      </c>
      <c r="L195" s="213">
        <v>43212</v>
      </c>
      <c r="T195" s="116" t="s">
        <v>2606</v>
      </c>
      <c r="U195" s="206">
        <v>0.98780000000000001</v>
      </c>
      <c r="V195" s="206">
        <f t="shared" si="12"/>
        <v>0.56529999999999991</v>
      </c>
    </row>
    <row r="196" spans="1:22">
      <c r="A196" s="207">
        <v>57</v>
      </c>
      <c r="B196" s="206" t="s">
        <v>1432</v>
      </c>
      <c r="C196" s="206">
        <v>0.70320000000000005</v>
      </c>
      <c r="D196" s="211">
        <v>10.115500000000001</v>
      </c>
      <c r="E196" s="211">
        <v>0.20200000000000001</v>
      </c>
      <c r="F196" s="210">
        <f t="shared" si="13"/>
        <v>10.317500000000001</v>
      </c>
      <c r="G196" s="210">
        <v>10.1388</v>
      </c>
      <c r="H196" s="210">
        <f t="shared" si="14"/>
        <v>0.17870000000000097</v>
      </c>
      <c r="I196" s="210">
        <f t="shared" si="15"/>
        <v>2.3299999999999044E-2</v>
      </c>
      <c r="J196" s="210">
        <f t="shared" si="16"/>
        <v>11.534653465346061</v>
      </c>
      <c r="K196" s="210">
        <v>1</v>
      </c>
      <c r="T196" s="116" t="s">
        <v>2605</v>
      </c>
      <c r="U196" s="206">
        <v>1.7248000000000001</v>
      </c>
      <c r="V196" s="206">
        <f t="shared" si="12"/>
        <v>1.304</v>
      </c>
    </row>
    <row r="197" spans="1:22">
      <c r="A197" s="207">
        <v>57</v>
      </c>
      <c r="B197" s="206" t="s">
        <v>980</v>
      </c>
      <c r="C197" s="206">
        <v>1.1411</v>
      </c>
      <c r="D197" s="206">
        <v>7.4744999999999999</v>
      </c>
      <c r="E197" s="211">
        <v>0.20649999999999999</v>
      </c>
      <c r="F197" s="210">
        <f t="shared" si="13"/>
        <v>7.681</v>
      </c>
      <c r="G197" s="210">
        <v>7.4943999999999997</v>
      </c>
      <c r="H197" s="210">
        <f t="shared" si="14"/>
        <v>0.18660000000000032</v>
      </c>
      <c r="I197" s="210">
        <f t="shared" si="15"/>
        <v>1.9899999999999668E-2</v>
      </c>
      <c r="J197" s="210">
        <f t="shared" si="16"/>
        <v>9.63680387409185</v>
      </c>
      <c r="K197" s="210">
        <v>10</v>
      </c>
      <c r="T197" s="211" t="s">
        <v>1063</v>
      </c>
      <c r="U197" s="206">
        <v>1.8218000000000001</v>
      </c>
      <c r="V197" s="206">
        <f t="shared" si="12"/>
        <v>1.3973</v>
      </c>
    </row>
    <row r="198" spans="1:22">
      <c r="A198" s="206">
        <v>58</v>
      </c>
      <c r="B198" s="206" t="s">
        <v>1093</v>
      </c>
      <c r="C198" s="206">
        <v>0.42230000000000001</v>
      </c>
      <c r="D198" s="206">
        <v>7.8784999999999998</v>
      </c>
      <c r="E198" s="206">
        <v>0.1961</v>
      </c>
      <c r="F198" s="206">
        <f t="shared" si="13"/>
        <v>8.0746000000000002</v>
      </c>
      <c r="G198" s="206">
        <v>7.9294000000000002</v>
      </c>
      <c r="H198" s="206">
        <f t="shared" si="14"/>
        <v>0.1452</v>
      </c>
      <c r="I198" s="210">
        <f t="shared" si="15"/>
        <v>5.0900000000000001E-2</v>
      </c>
      <c r="J198" s="210">
        <f t="shared" si="16"/>
        <v>25.956144824069355</v>
      </c>
      <c r="K198" s="206">
        <v>36</v>
      </c>
      <c r="L198" s="206" t="s">
        <v>2604</v>
      </c>
      <c r="M198" s="206" t="s">
        <v>2603</v>
      </c>
      <c r="N198" s="206" t="s">
        <v>2568</v>
      </c>
      <c r="T198" s="211" t="s">
        <v>1417</v>
      </c>
      <c r="U198" s="206">
        <v>1.024</v>
      </c>
      <c r="V198" s="206">
        <f t="shared" si="12"/>
        <v>0.59789999999999988</v>
      </c>
    </row>
    <row r="199" spans="1:22">
      <c r="A199" s="206">
        <v>58</v>
      </c>
      <c r="B199" s="206" t="s">
        <v>829</v>
      </c>
      <c r="C199" s="206">
        <v>0.96730000000000005</v>
      </c>
      <c r="D199" s="206">
        <v>9.3140999999999998</v>
      </c>
      <c r="E199" s="206">
        <v>0.19950000000000001</v>
      </c>
      <c r="F199" s="206">
        <f t="shared" si="13"/>
        <v>9.5136000000000003</v>
      </c>
      <c r="G199" s="206">
        <v>9.3429000000000002</v>
      </c>
      <c r="H199" s="206">
        <f t="shared" si="14"/>
        <v>0.17070000000000007</v>
      </c>
      <c r="I199" s="210">
        <f t="shared" si="15"/>
        <v>2.8799999999999937E-2</v>
      </c>
      <c r="J199" s="210">
        <f t="shared" si="16"/>
        <v>14.436090225563877</v>
      </c>
      <c r="K199" s="206">
        <v>37</v>
      </c>
      <c r="L199" s="206" t="s">
        <v>2604</v>
      </c>
      <c r="M199" s="206" t="s">
        <v>2603</v>
      </c>
      <c r="N199" s="206" t="s">
        <v>2568</v>
      </c>
      <c r="T199" s="211" t="s">
        <v>1148</v>
      </c>
      <c r="U199" s="206">
        <v>1.0179</v>
      </c>
      <c r="V199" s="206">
        <f t="shared" si="12"/>
        <v>0.59629999999999994</v>
      </c>
    </row>
    <row r="200" spans="1:22">
      <c r="A200" s="206">
        <v>58</v>
      </c>
      <c r="B200" s="206" t="s">
        <v>1537</v>
      </c>
      <c r="C200" s="206">
        <v>0.69220000000000004</v>
      </c>
      <c r="D200" s="206">
        <v>7.0768000000000004</v>
      </c>
      <c r="E200" s="206">
        <v>0.2016</v>
      </c>
      <c r="F200" s="206">
        <f t="shared" si="13"/>
        <v>7.2784000000000004</v>
      </c>
      <c r="G200" s="206">
        <v>7.1125999999999996</v>
      </c>
      <c r="H200" s="206">
        <f t="shared" si="14"/>
        <v>0.16580000000000084</v>
      </c>
      <c r="I200" s="210">
        <f t="shared" si="15"/>
        <v>3.5799999999999166E-2</v>
      </c>
      <c r="J200" s="210">
        <f t="shared" si="16"/>
        <v>17.757936507936094</v>
      </c>
      <c r="K200" s="206">
        <v>38</v>
      </c>
      <c r="L200" s="206" t="s">
        <v>2604</v>
      </c>
      <c r="M200" s="206" t="s">
        <v>2603</v>
      </c>
      <c r="N200" s="206" t="s">
        <v>2568</v>
      </c>
      <c r="T200" s="211" t="s">
        <v>1101</v>
      </c>
      <c r="U200" s="206">
        <v>1.7727999999999999</v>
      </c>
      <c r="V200" s="206">
        <f t="shared" si="12"/>
        <v>1.3407999999999998</v>
      </c>
    </row>
    <row r="201" spans="1:22">
      <c r="A201" s="206">
        <v>58</v>
      </c>
      <c r="B201" s="206" t="s">
        <v>1457</v>
      </c>
      <c r="C201" s="206">
        <v>0.74560000000000004</v>
      </c>
      <c r="D201" s="206">
        <v>7.1924000000000001</v>
      </c>
      <c r="E201" s="206">
        <v>0.2006</v>
      </c>
      <c r="F201" s="206">
        <f t="shared" si="13"/>
        <v>7.3929999999999998</v>
      </c>
      <c r="G201" s="206">
        <v>7.2172999999999998</v>
      </c>
      <c r="H201" s="206">
        <f t="shared" si="14"/>
        <v>0.17569999999999997</v>
      </c>
      <c r="I201" s="210">
        <f t="shared" si="15"/>
        <v>2.4900000000000033E-2</v>
      </c>
      <c r="J201" s="210">
        <f t="shared" si="16"/>
        <v>12.412761714855449</v>
      </c>
      <c r="K201" s="206">
        <v>39</v>
      </c>
      <c r="L201" s="206" t="s">
        <v>2604</v>
      </c>
      <c r="M201" s="206" t="s">
        <v>2603</v>
      </c>
      <c r="N201" s="206" t="s">
        <v>2568</v>
      </c>
      <c r="T201" s="211" t="s">
        <v>1114</v>
      </c>
      <c r="U201" s="206">
        <v>1.8498000000000001</v>
      </c>
      <c r="V201" s="206">
        <f t="shared" si="12"/>
        <v>1.4212</v>
      </c>
    </row>
    <row r="202" spans="1:22">
      <c r="A202" s="210">
        <v>59</v>
      </c>
      <c r="B202" s="210" t="s">
        <v>1021</v>
      </c>
      <c r="C202" s="210">
        <v>1.2487999999999999</v>
      </c>
      <c r="D202" s="210">
        <v>10.539099999999999</v>
      </c>
      <c r="E202" s="211">
        <v>0.20069999999999999</v>
      </c>
      <c r="F202" s="210">
        <f t="shared" si="13"/>
        <v>10.739799999999999</v>
      </c>
      <c r="G202" s="210">
        <v>10.546799999999999</v>
      </c>
      <c r="H202" s="210">
        <f t="shared" si="14"/>
        <v>0.19299999999999962</v>
      </c>
      <c r="I202" s="210">
        <f t="shared" si="15"/>
        <v>7.7000000000003732E-3</v>
      </c>
      <c r="J202" s="210">
        <f t="shared" si="16"/>
        <v>3.836571998007162</v>
      </c>
      <c r="K202" s="210">
        <v>1</v>
      </c>
      <c r="L202" s="214">
        <v>43188</v>
      </c>
      <c r="M202" s="214">
        <v>43188</v>
      </c>
      <c r="N202" s="210"/>
      <c r="O202" s="210"/>
      <c r="T202" s="211" t="s">
        <v>1397</v>
      </c>
      <c r="U202" s="206">
        <v>0.9143</v>
      </c>
      <c r="V202" s="206">
        <f t="shared" si="12"/>
        <v>0.4877999999999999</v>
      </c>
    </row>
    <row r="203" spans="1:22">
      <c r="A203" s="210">
        <v>59</v>
      </c>
      <c r="B203" s="210" t="s">
        <v>1118</v>
      </c>
      <c r="C203" s="210">
        <v>1.1779999999999999</v>
      </c>
      <c r="D203" s="210">
        <v>11.1587</v>
      </c>
      <c r="E203" s="210">
        <v>0.19759999999999955</v>
      </c>
      <c r="F203" s="210">
        <f t="shared" si="13"/>
        <v>11.356299999999999</v>
      </c>
      <c r="G203" s="210">
        <v>11.171099999999999</v>
      </c>
      <c r="H203" s="210">
        <f t="shared" si="14"/>
        <v>0.18520000000000003</v>
      </c>
      <c r="I203" s="210">
        <f t="shared" si="15"/>
        <v>1.2399999999999523E-2</v>
      </c>
      <c r="J203" s="210">
        <f t="shared" si="16"/>
        <v>6.2753036437244685</v>
      </c>
      <c r="K203" s="210">
        <v>2</v>
      </c>
      <c r="L203" s="214">
        <v>43188</v>
      </c>
      <c r="M203" s="214">
        <v>43188</v>
      </c>
      <c r="N203" s="210"/>
      <c r="O203" s="210"/>
      <c r="T203" s="211" t="s">
        <v>1149</v>
      </c>
      <c r="U203" s="206">
        <v>0.84740000000000004</v>
      </c>
      <c r="V203" s="206">
        <f t="shared" si="12"/>
        <v>0.41989999999999994</v>
      </c>
    </row>
    <row r="204" spans="1:22">
      <c r="A204" s="210">
        <v>59</v>
      </c>
      <c r="B204" s="210" t="s">
        <v>1450</v>
      </c>
      <c r="C204" s="210">
        <v>0.66210000000000002</v>
      </c>
      <c r="D204" s="210">
        <v>10.634600000000001</v>
      </c>
      <c r="E204" s="210">
        <v>0.20369999999999999</v>
      </c>
      <c r="F204" s="210">
        <f t="shared" si="13"/>
        <v>10.8383</v>
      </c>
      <c r="G204" s="210">
        <v>10.663</v>
      </c>
      <c r="H204" s="210">
        <f t="shared" si="14"/>
        <v>0.17530000000000001</v>
      </c>
      <c r="I204" s="210">
        <f t="shared" si="15"/>
        <v>2.8399999999999981E-2</v>
      </c>
      <c r="J204" s="210">
        <f t="shared" si="16"/>
        <v>13.942071674030428</v>
      </c>
      <c r="K204" s="210">
        <v>3</v>
      </c>
      <c r="L204" s="214">
        <v>43188</v>
      </c>
      <c r="M204" s="214">
        <v>43188</v>
      </c>
      <c r="N204" s="210"/>
      <c r="O204" s="210"/>
      <c r="T204" s="211" t="s">
        <v>1485</v>
      </c>
      <c r="U204" s="206">
        <v>1.5843</v>
      </c>
      <c r="V204" s="206">
        <f t="shared" si="12"/>
        <v>1.1568999999999998</v>
      </c>
    </row>
    <row r="205" spans="1:22">
      <c r="A205" s="210">
        <v>59</v>
      </c>
      <c r="B205" s="210" t="s">
        <v>1561</v>
      </c>
      <c r="C205" s="210">
        <v>0.69230000000000003</v>
      </c>
      <c r="D205" s="210">
        <v>9.8870000000000005</v>
      </c>
      <c r="E205" s="210">
        <v>0.20100000000000001</v>
      </c>
      <c r="F205" s="210">
        <f t="shared" si="13"/>
        <v>10.088000000000001</v>
      </c>
      <c r="G205" s="210">
        <v>9.9093999999999998</v>
      </c>
      <c r="H205" s="210">
        <f t="shared" si="14"/>
        <v>0.1786000000000012</v>
      </c>
      <c r="I205" s="210">
        <f t="shared" si="15"/>
        <v>2.239999999999881E-2</v>
      </c>
      <c r="J205" s="210">
        <f t="shared" si="16"/>
        <v>11.144278606964582</v>
      </c>
      <c r="K205" s="210">
        <v>4</v>
      </c>
      <c r="L205" s="214">
        <v>43188</v>
      </c>
      <c r="M205" s="214">
        <v>43188</v>
      </c>
      <c r="N205" s="210"/>
      <c r="O205" s="210"/>
      <c r="T205" s="211" t="s">
        <v>630</v>
      </c>
      <c r="U205" s="206">
        <v>0.72919999999999996</v>
      </c>
      <c r="V205" s="206">
        <f t="shared" si="12"/>
        <v>0.29869999999999941</v>
      </c>
    </row>
    <row r="206" spans="1:22">
      <c r="A206" s="210">
        <v>60</v>
      </c>
      <c r="B206" s="206" t="s">
        <v>1515</v>
      </c>
      <c r="C206" s="210">
        <v>0.56169999999999987</v>
      </c>
      <c r="D206" s="210">
        <v>8.1683000000000003</v>
      </c>
      <c r="E206" s="210">
        <v>0.20200000000000001</v>
      </c>
      <c r="F206" s="210">
        <f t="shared" si="13"/>
        <v>8.3703000000000003</v>
      </c>
      <c r="G206" s="210">
        <v>8.1887000000000008</v>
      </c>
      <c r="H206" s="210">
        <f t="shared" si="14"/>
        <v>0.18159999999999954</v>
      </c>
      <c r="I206" s="210">
        <f t="shared" si="15"/>
        <v>2.0400000000000473E-2</v>
      </c>
      <c r="J206" s="210">
        <f t="shared" si="16"/>
        <v>10.099009900990334</v>
      </c>
      <c r="K206" s="210">
        <v>21</v>
      </c>
      <c r="L206" s="214">
        <v>43173</v>
      </c>
      <c r="M206" s="214">
        <v>43173</v>
      </c>
      <c r="N206" s="210" t="s">
        <v>2574</v>
      </c>
      <c r="O206" s="210" t="s">
        <v>2573</v>
      </c>
      <c r="T206" s="211" t="s">
        <v>1261</v>
      </c>
      <c r="U206" s="206">
        <v>1.1045</v>
      </c>
      <c r="V206" s="206">
        <f t="shared" si="12"/>
        <v>0.68009999999999993</v>
      </c>
    </row>
    <row r="207" spans="1:22">
      <c r="A207" s="210">
        <v>60</v>
      </c>
      <c r="B207" s="206" t="s">
        <v>751</v>
      </c>
      <c r="C207" s="210">
        <v>1.3048</v>
      </c>
      <c r="D207" s="210">
        <v>8.8451000000000004</v>
      </c>
      <c r="E207" s="210">
        <v>0.20810000000000001</v>
      </c>
      <c r="F207" s="210">
        <f t="shared" si="13"/>
        <v>9.0532000000000004</v>
      </c>
      <c r="G207" s="210">
        <v>8.8652999999999995</v>
      </c>
      <c r="H207" s="210">
        <f t="shared" si="14"/>
        <v>0.18790000000000084</v>
      </c>
      <c r="I207" s="210">
        <f t="shared" si="15"/>
        <v>2.0199999999999163E-2</v>
      </c>
      <c r="J207" s="210">
        <f t="shared" si="16"/>
        <v>9.7068716962994532</v>
      </c>
      <c r="K207" s="210">
        <v>22</v>
      </c>
      <c r="L207" s="214">
        <v>43173</v>
      </c>
      <c r="M207" s="214">
        <v>43173</v>
      </c>
      <c r="N207" s="210" t="s">
        <v>2574</v>
      </c>
      <c r="O207" s="210" t="s">
        <v>2573</v>
      </c>
    </row>
    <row r="208" spans="1:22">
      <c r="A208" s="210">
        <v>60</v>
      </c>
      <c r="B208" s="211" t="s">
        <v>1063</v>
      </c>
      <c r="C208" s="210">
        <v>1.3980999999999999</v>
      </c>
      <c r="D208" s="210">
        <v>10.856299999999999</v>
      </c>
      <c r="E208" s="210">
        <v>0.2044</v>
      </c>
      <c r="F208" s="210">
        <f t="shared" si="13"/>
        <v>11.060699999999999</v>
      </c>
      <c r="G208" s="210">
        <v>10.8682</v>
      </c>
      <c r="H208" s="210">
        <f t="shared" si="14"/>
        <v>0.19249999999999901</v>
      </c>
      <c r="I208" s="210">
        <f t="shared" si="15"/>
        <v>1.1900000000000993E-2</v>
      </c>
      <c r="J208" s="210">
        <f t="shared" si="16"/>
        <v>5.8219178082196645</v>
      </c>
      <c r="K208" s="210">
        <v>23</v>
      </c>
      <c r="L208" s="214">
        <v>43173</v>
      </c>
      <c r="M208" s="214">
        <v>43173</v>
      </c>
      <c r="N208" s="210" t="s">
        <v>2574</v>
      </c>
      <c r="O208" s="210" t="s">
        <v>2573</v>
      </c>
    </row>
    <row r="209" spans="1:15">
      <c r="A209" s="210">
        <v>60</v>
      </c>
      <c r="B209" s="211" t="s">
        <v>1417</v>
      </c>
      <c r="C209" s="210">
        <v>0.6016999999999999</v>
      </c>
      <c r="D209" s="210">
        <v>7.4808000000000003</v>
      </c>
      <c r="E209" s="210">
        <v>0.20580000000000001</v>
      </c>
      <c r="F209" s="210">
        <f t="shared" si="13"/>
        <v>7.6866000000000003</v>
      </c>
      <c r="G209" s="210">
        <v>7.5072000000000001</v>
      </c>
      <c r="H209" s="210">
        <f t="shared" si="14"/>
        <v>0.17940000000000023</v>
      </c>
      <c r="I209" s="210">
        <f t="shared" si="15"/>
        <v>2.6399999999999785E-2</v>
      </c>
      <c r="J209" s="210">
        <f t="shared" si="16"/>
        <v>12.827988338192315</v>
      </c>
      <c r="K209" s="210">
        <v>24</v>
      </c>
      <c r="L209" s="214">
        <v>43173</v>
      </c>
      <c r="M209" s="214">
        <v>43173</v>
      </c>
      <c r="N209" s="210" t="s">
        <v>2574</v>
      </c>
      <c r="O209" s="210" t="s">
        <v>2573</v>
      </c>
    </row>
    <row r="210" spans="1:15">
      <c r="A210" s="206">
        <v>61</v>
      </c>
      <c r="B210" s="206" t="s">
        <v>998</v>
      </c>
      <c r="C210" s="206">
        <v>1.3476999999999999</v>
      </c>
      <c r="D210" s="206">
        <v>9.1336999999999993</v>
      </c>
      <c r="E210" s="206">
        <v>0.2026</v>
      </c>
      <c r="F210" s="206">
        <f t="shared" si="13"/>
        <v>9.3362999999999996</v>
      </c>
      <c r="G210" s="206">
        <v>9.1452000000000009</v>
      </c>
      <c r="H210" s="206">
        <f t="shared" si="14"/>
        <v>0.19109999999999872</v>
      </c>
      <c r="I210" s="210">
        <f t="shared" si="15"/>
        <v>1.1500000000001287E-2</v>
      </c>
      <c r="J210" s="210">
        <f t="shared" si="16"/>
        <v>5.6762092793688481</v>
      </c>
      <c r="K210" s="206">
        <v>40</v>
      </c>
      <c r="L210" s="206" t="s">
        <v>2604</v>
      </c>
      <c r="M210" s="206" t="s">
        <v>2603</v>
      </c>
      <c r="N210" s="206" t="s">
        <v>2568</v>
      </c>
    </row>
    <row r="211" spans="1:15">
      <c r="A211" s="206">
        <v>61</v>
      </c>
      <c r="B211" s="206" t="s">
        <v>1659</v>
      </c>
      <c r="C211" s="206">
        <v>0.43340000000000001</v>
      </c>
      <c r="D211" s="206">
        <v>7.8392999999999997</v>
      </c>
      <c r="E211" s="206">
        <v>0.2024</v>
      </c>
      <c r="F211" s="206">
        <f t="shared" si="13"/>
        <v>8.0417000000000005</v>
      </c>
      <c r="G211" s="206">
        <v>7.8555999999999999</v>
      </c>
      <c r="H211" s="206">
        <f t="shared" si="14"/>
        <v>0.1861000000000006</v>
      </c>
      <c r="I211" s="210">
        <f t="shared" si="15"/>
        <v>1.6299999999999398E-2</v>
      </c>
      <c r="J211" s="210">
        <f t="shared" si="16"/>
        <v>8.0533596837941683</v>
      </c>
      <c r="K211" s="206">
        <v>41</v>
      </c>
      <c r="L211" s="206" t="s">
        <v>2604</v>
      </c>
      <c r="M211" s="206" t="s">
        <v>2603</v>
      </c>
      <c r="N211" s="206" t="s">
        <v>2568</v>
      </c>
    </row>
    <row r="212" spans="1:15">
      <c r="A212" s="206">
        <v>61</v>
      </c>
      <c r="B212" s="206" t="s">
        <v>1509</v>
      </c>
      <c r="C212" s="206">
        <v>0.57769999999999999</v>
      </c>
      <c r="D212" s="206">
        <v>9.1861999999999995</v>
      </c>
      <c r="E212" s="206">
        <v>0.19719999999999999</v>
      </c>
      <c r="F212" s="206">
        <f t="shared" si="13"/>
        <v>9.3834</v>
      </c>
      <c r="G212" s="206">
        <v>9.2112999999999996</v>
      </c>
      <c r="H212" s="206">
        <f t="shared" si="14"/>
        <v>0.17210000000000036</v>
      </c>
      <c r="I212" s="210">
        <f t="shared" si="15"/>
        <v>2.5099999999999623E-2</v>
      </c>
      <c r="J212" s="210">
        <f t="shared" si="16"/>
        <v>12.728194726166139</v>
      </c>
      <c r="K212" s="206">
        <v>42</v>
      </c>
      <c r="L212" s="206" t="s">
        <v>2604</v>
      </c>
      <c r="M212" s="206" t="s">
        <v>2603</v>
      </c>
      <c r="N212" s="206" t="s">
        <v>2568</v>
      </c>
    </row>
    <row r="213" spans="1:15">
      <c r="A213" s="206">
        <v>62</v>
      </c>
      <c r="B213" s="206" t="s">
        <v>693</v>
      </c>
      <c r="C213" s="206">
        <v>1.2890999999999999</v>
      </c>
      <c r="D213" s="206">
        <v>9.0016999999999996</v>
      </c>
      <c r="E213" s="206">
        <v>0.2016</v>
      </c>
      <c r="F213" s="206">
        <f t="shared" si="13"/>
        <v>9.2032999999999987</v>
      </c>
      <c r="G213" s="206">
        <v>9.0152999999999999</v>
      </c>
      <c r="H213" s="206">
        <f t="shared" si="14"/>
        <v>0.18799999999999883</v>
      </c>
      <c r="I213" s="210">
        <f t="shared" si="15"/>
        <v>1.3600000000001167E-2</v>
      </c>
      <c r="J213" s="210">
        <f t="shared" si="16"/>
        <v>6.7460317460323242</v>
      </c>
      <c r="K213" s="206">
        <v>43</v>
      </c>
      <c r="L213" s="206" t="s">
        <v>2604</v>
      </c>
      <c r="M213" s="206" t="s">
        <v>2603</v>
      </c>
      <c r="N213" s="206" t="s">
        <v>2568</v>
      </c>
    </row>
    <row r="214" spans="1:15">
      <c r="A214" s="206">
        <v>62</v>
      </c>
      <c r="B214" s="206" t="s">
        <v>1022</v>
      </c>
      <c r="C214" s="206">
        <v>1.3992</v>
      </c>
      <c r="D214" s="206">
        <v>8.1684000000000001</v>
      </c>
      <c r="E214" s="206">
        <v>0.19800000000000001</v>
      </c>
      <c r="F214" s="206">
        <f t="shared" si="13"/>
        <v>8.3664000000000005</v>
      </c>
      <c r="G214" s="206">
        <v>8.1851000000000003</v>
      </c>
      <c r="H214" s="206">
        <f t="shared" si="14"/>
        <v>0.18130000000000024</v>
      </c>
      <c r="I214" s="210">
        <f t="shared" si="15"/>
        <v>1.6699999999999771E-2</v>
      </c>
      <c r="J214" s="210">
        <f t="shared" si="16"/>
        <v>8.4343434343433188</v>
      </c>
      <c r="K214" s="206">
        <v>44</v>
      </c>
      <c r="L214" s="206" t="s">
        <v>2604</v>
      </c>
      <c r="M214" s="206" t="s">
        <v>2603</v>
      </c>
      <c r="N214" s="206" t="s">
        <v>2568</v>
      </c>
    </row>
    <row r="215" spans="1:15">
      <c r="A215" s="206">
        <v>62</v>
      </c>
      <c r="B215" s="206" t="s">
        <v>1485</v>
      </c>
      <c r="C215" s="206">
        <v>0.68069999999999997</v>
      </c>
      <c r="D215" s="206">
        <v>11.747999999999999</v>
      </c>
      <c r="E215" s="206">
        <v>0.20549999999999999</v>
      </c>
      <c r="F215" s="206">
        <f t="shared" si="13"/>
        <v>11.9535</v>
      </c>
      <c r="G215" s="206">
        <v>11.7906</v>
      </c>
      <c r="H215" s="206">
        <f t="shared" si="14"/>
        <v>0.16290000000000049</v>
      </c>
      <c r="I215" s="210">
        <f t="shared" si="15"/>
        <v>4.2599999999999499E-2</v>
      </c>
      <c r="J215" s="210">
        <f t="shared" si="16"/>
        <v>20.729927007299029</v>
      </c>
      <c r="K215" s="206">
        <v>45</v>
      </c>
      <c r="L215" s="206" t="s">
        <v>2604</v>
      </c>
      <c r="M215" s="206" t="s">
        <v>2603</v>
      </c>
      <c r="N215" s="206" t="s">
        <v>2568</v>
      </c>
    </row>
    <row r="216" spans="1:15">
      <c r="A216" s="206">
        <v>62</v>
      </c>
      <c r="B216" s="206" t="s">
        <v>1605</v>
      </c>
      <c r="C216" s="206">
        <v>0.59640000000000004</v>
      </c>
      <c r="D216" s="206">
        <v>7.9943999999999997</v>
      </c>
      <c r="E216" s="206">
        <v>0.1978</v>
      </c>
      <c r="F216" s="206">
        <f t="shared" si="13"/>
        <v>8.1921999999999997</v>
      </c>
      <c r="G216" s="206">
        <v>8.0189000000000004</v>
      </c>
      <c r="H216" s="206">
        <f t="shared" si="14"/>
        <v>0.17329999999999934</v>
      </c>
      <c r="I216" s="210">
        <f t="shared" si="15"/>
        <v>2.450000000000066E-2</v>
      </c>
      <c r="J216" s="210">
        <f t="shared" si="16"/>
        <v>12.3862487360974</v>
      </c>
      <c r="K216" s="206">
        <v>46</v>
      </c>
      <c r="L216" s="206" t="s">
        <v>2604</v>
      </c>
      <c r="M216" s="206" t="s">
        <v>2603</v>
      </c>
      <c r="N216" s="206" t="s">
        <v>2568</v>
      </c>
    </row>
    <row r="217" spans="1:15">
      <c r="A217" s="210">
        <v>63</v>
      </c>
      <c r="B217" s="206" t="s">
        <v>718</v>
      </c>
      <c r="C217" s="211">
        <v>1.3973</v>
      </c>
      <c r="D217" s="211">
        <v>10.415800000000001</v>
      </c>
      <c r="E217" s="211">
        <v>0.2077</v>
      </c>
      <c r="F217" s="210">
        <f t="shared" si="13"/>
        <v>10.6235</v>
      </c>
      <c r="G217" s="210">
        <v>10.432499999999999</v>
      </c>
      <c r="H217" s="210">
        <f t="shared" si="14"/>
        <v>0.19100000000000072</v>
      </c>
      <c r="I217" s="210">
        <f t="shared" si="15"/>
        <v>1.6699999999999271E-2</v>
      </c>
      <c r="J217" s="210">
        <f t="shared" si="16"/>
        <v>8.0404429465571852</v>
      </c>
      <c r="K217" s="210">
        <v>5</v>
      </c>
      <c r="L217" s="210"/>
      <c r="M217" s="210"/>
      <c r="N217" s="210"/>
      <c r="O217" s="210"/>
    </row>
    <row r="218" spans="1:15">
      <c r="A218" s="210">
        <v>63</v>
      </c>
      <c r="B218" s="206" t="s">
        <v>956</v>
      </c>
      <c r="C218" s="211">
        <v>1.4281999999999999</v>
      </c>
      <c r="D218" s="211">
        <v>8.0640999999999998</v>
      </c>
      <c r="E218" s="211">
        <v>0.20319999999999999</v>
      </c>
      <c r="F218" s="210">
        <f t="shared" si="13"/>
        <v>8.2673000000000005</v>
      </c>
      <c r="G218" s="210">
        <v>8.0815999999999999</v>
      </c>
      <c r="H218" s="210">
        <f t="shared" si="14"/>
        <v>0.18570000000000064</v>
      </c>
      <c r="I218" s="210">
        <f t="shared" si="15"/>
        <v>1.7499999999999349E-2</v>
      </c>
      <c r="J218" s="210">
        <f t="shared" si="16"/>
        <v>8.6122047244091302</v>
      </c>
      <c r="K218" s="210">
        <v>6</v>
      </c>
      <c r="L218" s="210"/>
      <c r="M218" s="210"/>
      <c r="N218" s="210"/>
      <c r="O218" s="210"/>
    </row>
    <row r="219" spans="1:15">
      <c r="A219" s="210">
        <v>63</v>
      </c>
      <c r="B219" s="206" t="s">
        <v>1610</v>
      </c>
      <c r="C219" s="211">
        <v>0.72370000000000001</v>
      </c>
      <c r="D219" s="211">
        <v>10.0556</v>
      </c>
      <c r="E219" s="211">
        <v>0.20449999999999999</v>
      </c>
      <c r="F219" s="210">
        <f t="shared" si="13"/>
        <v>10.2601</v>
      </c>
      <c r="G219" s="210">
        <v>10.0848</v>
      </c>
      <c r="H219" s="210">
        <f t="shared" si="14"/>
        <v>0.17530000000000001</v>
      </c>
      <c r="I219" s="210">
        <f t="shared" si="15"/>
        <v>2.9199999999999976E-2</v>
      </c>
      <c r="J219" s="210">
        <f t="shared" si="16"/>
        <v>14.278728606356959</v>
      </c>
      <c r="K219" s="210">
        <v>7</v>
      </c>
      <c r="L219" s="210"/>
      <c r="M219" s="210"/>
      <c r="N219" s="210"/>
      <c r="O219" s="210"/>
    </row>
    <row r="220" spans="1:15">
      <c r="A220" s="210">
        <v>63</v>
      </c>
      <c r="B220" s="206" t="s">
        <v>1663</v>
      </c>
      <c r="C220" s="211">
        <v>0.8407</v>
      </c>
      <c r="D220" s="211">
        <v>11.106</v>
      </c>
      <c r="E220" s="211">
        <v>0.20569999999999999</v>
      </c>
      <c r="F220" s="210">
        <f t="shared" si="13"/>
        <v>11.3117</v>
      </c>
      <c r="G220" s="210">
        <v>11.148199999999999</v>
      </c>
      <c r="H220" s="210">
        <f t="shared" si="14"/>
        <v>0.16350000000000087</v>
      </c>
      <c r="I220" s="210">
        <f t="shared" si="15"/>
        <v>4.2199999999999127E-2</v>
      </c>
      <c r="J220" s="210">
        <f t="shared" si="16"/>
        <v>20.515313563441481</v>
      </c>
      <c r="K220" s="210">
        <v>8</v>
      </c>
      <c r="L220" s="210"/>
      <c r="M220" s="210"/>
      <c r="N220" s="210"/>
      <c r="O220" s="210"/>
    </row>
    <row r="221" spans="1:15">
      <c r="A221" s="210">
        <v>64</v>
      </c>
      <c r="B221" s="215" t="s">
        <v>591</v>
      </c>
      <c r="C221" s="211">
        <v>1.4125000000000001</v>
      </c>
      <c r="D221" s="210">
        <v>9.7211999999999996</v>
      </c>
      <c r="E221" s="211">
        <v>0.2026</v>
      </c>
      <c r="F221" s="210">
        <f t="shared" si="13"/>
        <v>9.9238</v>
      </c>
      <c r="G221" s="210">
        <v>9.7532999999999994</v>
      </c>
      <c r="H221" s="210">
        <f t="shared" si="14"/>
        <v>0.17050000000000054</v>
      </c>
      <c r="I221" s="210">
        <f t="shared" si="15"/>
        <v>3.2099999999999462E-2</v>
      </c>
      <c r="J221" s="210">
        <f t="shared" si="16"/>
        <v>15.844027640671007</v>
      </c>
      <c r="K221" s="210">
        <v>17</v>
      </c>
      <c r="L221" s="214">
        <v>43206</v>
      </c>
      <c r="M221" s="214">
        <v>43206</v>
      </c>
      <c r="N221" s="210"/>
      <c r="O221" s="210"/>
    </row>
    <row r="222" spans="1:15">
      <c r="A222" s="210">
        <v>64</v>
      </c>
      <c r="B222" s="215" t="s">
        <v>982</v>
      </c>
      <c r="C222" s="211">
        <v>0.96220000000000006</v>
      </c>
      <c r="D222" s="210">
        <v>8.0883000000000003</v>
      </c>
      <c r="E222" s="211">
        <v>0.2029</v>
      </c>
      <c r="F222" s="210">
        <f t="shared" si="13"/>
        <v>8.2911999999999999</v>
      </c>
      <c r="G222" s="210">
        <v>8.2555999999999994</v>
      </c>
      <c r="H222" s="210">
        <f t="shared" si="14"/>
        <v>3.560000000000052E-2</v>
      </c>
      <c r="I222" s="210">
        <f t="shared" si="15"/>
        <v>0.16729999999999948</v>
      </c>
      <c r="J222" s="210">
        <f t="shared" si="16"/>
        <v>82.454411039920885</v>
      </c>
      <c r="K222" s="210">
        <v>18</v>
      </c>
      <c r="L222" s="214">
        <v>43206</v>
      </c>
      <c r="M222" s="214">
        <v>43206</v>
      </c>
      <c r="N222" s="210"/>
      <c r="O222" s="210"/>
    </row>
    <row r="223" spans="1:15">
      <c r="A223" s="210">
        <v>64</v>
      </c>
      <c r="B223" s="215" t="s">
        <v>1377</v>
      </c>
      <c r="C223" s="211">
        <v>0.78049999999999997</v>
      </c>
      <c r="D223" s="210">
        <v>8.7334999999999994</v>
      </c>
      <c r="E223" s="211">
        <v>0.20580000000000001</v>
      </c>
      <c r="F223" s="210">
        <f t="shared" si="13"/>
        <v>8.9392999999999994</v>
      </c>
      <c r="G223" s="210">
        <v>8.7824000000000009</v>
      </c>
      <c r="H223" s="210">
        <f t="shared" si="14"/>
        <v>0.15689999999999849</v>
      </c>
      <c r="I223" s="210">
        <f t="shared" si="15"/>
        <v>4.8900000000001526E-2</v>
      </c>
      <c r="J223" s="210">
        <f t="shared" si="16"/>
        <v>23.760932944607156</v>
      </c>
      <c r="K223" s="210">
        <v>19</v>
      </c>
      <c r="L223" s="214">
        <v>43206</v>
      </c>
      <c r="M223" s="214">
        <v>43206</v>
      </c>
      <c r="N223" s="210"/>
      <c r="O223" s="210"/>
    </row>
    <row r="224" spans="1:15">
      <c r="A224" s="210">
        <v>64</v>
      </c>
      <c r="B224" s="215" t="s">
        <v>1496</v>
      </c>
      <c r="C224" s="211">
        <v>1.0066999999999999</v>
      </c>
      <c r="D224" s="210">
        <v>10.675000000000001</v>
      </c>
      <c r="E224" s="211">
        <v>0.20100000000000001</v>
      </c>
      <c r="F224" s="210">
        <f t="shared" si="13"/>
        <v>10.876000000000001</v>
      </c>
      <c r="G224" s="210">
        <v>10.749000000000001</v>
      </c>
      <c r="H224" s="210">
        <f t="shared" si="14"/>
        <v>0.12700000000000067</v>
      </c>
      <c r="I224" s="210">
        <f t="shared" si="15"/>
        <v>7.3999999999999344E-2</v>
      </c>
      <c r="J224" s="210">
        <f t="shared" si="16"/>
        <v>36.815920398009624</v>
      </c>
      <c r="K224" s="210">
        <v>20</v>
      </c>
      <c r="L224" s="214">
        <v>43206</v>
      </c>
      <c r="M224" s="214">
        <v>43206</v>
      </c>
      <c r="N224" s="210"/>
      <c r="O224" s="210"/>
    </row>
    <row r="225" spans="1:15">
      <c r="A225" s="210">
        <v>65</v>
      </c>
      <c r="B225" s="206" t="s">
        <v>808</v>
      </c>
      <c r="C225" s="210">
        <v>1.3767</v>
      </c>
      <c r="D225" s="211">
        <v>9.8209999999999997</v>
      </c>
      <c r="E225" s="211">
        <v>0.20030000000000001</v>
      </c>
      <c r="F225" s="210">
        <f t="shared" si="13"/>
        <v>10.0213</v>
      </c>
      <c r="G225" s="210">
        <v>9.8289000000000009</v>
      </c>
      <c r="H225" s="210">
        <f t="shared" si="14"/>
        <v>0.19239999999999924</v>
      </c>
      <c r="I225" s="210">
        <f t="shared" si="15"/>
        <v>7.9000000000007675E-3</v>
      </c>
      <c r="J225" s="210">
        <f t="shared" si="16"/>
        <v>3.9440838741890998</v>
      </c>
      <c r="K225" s="210">
        <v>1</v>
      </c>
      <c r="L225" s="214">
        <v>43199</v>
      </c>
      <c r="M225" s="214">
        <v>43199</v>
      </c>
      <c r="N225" s="210"/>
      <c r="O225" s="210" t="s">
        <v>2602</v>
      </c>
    </row>
    <row r="226" spans="1:15">
      <c r="A226" s="210">
        <v>65</v>
      </c>
      <c r="B226" s="210" t="s">
        <v>616</v>
      </c>
      <c r="C226" s="210">
        <v>1.4464999999999999</v>
      </c>
      <c r="D226" s="211">
        <v>11.002800000000001</v>
      </c>
      <c r="E226" s="211">
        <v>0.20530000000000001</v>
      </c>
      <c r="F226" s="210">
        <f t="shared" si="13"/>
        <v>11.2081</v>
      </c>
      <c r="G226" s="210">
        <v>11.010999999999999</v>
      </c>
      <c r="H226" s="210">
        <f t="shared" si="14"/>
        <v>0.19710000000000072</v>
      </c>
      <c r="I226" s="210">
        <f t="shared" si="15"/>
        <v>8.1999999999992912E-3</v>
      </c>
      <c r="J226" s="210">
        <f t="shared" si="16"/>
        <v>3.9941548952748618</v>
      </c>
      <c r="K226" s="210">
        <v>2</v>
      </c>
      <c r="L226" s="214">
        <v>43199</v>
      </c>
      <c r="M226" s="214">
        <v>43199</v>
      </c>
      <c r="N226" s="210"/>
      <c r="O226" s="210"/>
    </row>
    <row r="227" spans="1:15">
      <c r="A227" s="210">
        <v>65</v>
      </c>
      <c r="B227" s="210" t="s">
        <v>1350</v>
      </c>
      <c r="C227" s="210">
        <v>0.58609999999999995</v>
      </c>
      <c r="D227" s="211">
        <v>7.0753000000000004</v>
      </c>
      <c r="E227" s="211">
        <v>0.20030000000000001</v>
      </c>
      <c r="F227" s="210">
        <f t="shared" si="13"/>
        <v>7.2756000000000007</v>
      </c>
      <c r="G227" s="210">
        <v>7.1066000000000003</v>
      </c>
      <c r="H227" s="210">
        <f t="shared" si="14"/>
        <v>0.16900000000000048</v>
      </c>
      <c r="I227" s="210">
        <f t="shared" si="15"/>
        <v>3.1299999999999523E-2</v>
      </c>
      <c r="J227" s="210">
        <f t="shared" si="16"/>
        <v>15.626560159760119</v>
      </c>
      <c r="K227" s="210">
        <v>3</v>
      </c>
      <c r="L227" s="214">
        <v>43199</v>
      </c>
      <c r="M227" s="214">
        <v>43199</v>
      </c>
      <c r="N227" s="210"/>
      <c r="O227" s="210"/>
    </row>
    <row r="228" spans="1:15">
      <c r="A228" s="210">
        <v>65</v>
      </c>
      <c r="B228" s="210" t="s">
        <v>1436</v>
      </c>
      <c r="C228" s="210">
        <v>0.72089999999999999</v>
      </c>
      <c r="D228" s="211">
        <v>10.6349</v>
      </c>
      <c r="E228" s="211">
        <v>0.2016</v>
      </c>
      <c r="F228" s="210">
        <f t="shared" si="13"/>
        <v>10.836500000000001</v>
      </c>
      <c r="G228" s="210">
        <v>10.666499999999999</v>
      </c>
      <c r="H228" s="210">
        <f t="shared" si="14"/>
        <v>0.17000000000000171</v>
      </c>
      <c r="I228" s="210">
        <f t="shared" si="15"/>
        <v>3.1599999999998296E-2</v>
      </c>
      <c r="J228" s="210">
        <f t="shared" si="16"/>
        <v>15.67460317460233</v>
      </c>
      <c r="K228" s="210">
        <v>4</v>
      </c>
      <c r="L228" s="214">
        <v>43199</v>
      </c>
      <c r="M228" s="214">
        <v>43199</v>
      </c>
      <c r="N228" s="210"/>
      <c r="O228" s="210"/>
    </row>
    <row r="229" spans="1:15">
      <c r="A229" s="206">
        <v>66</v>
      </c>
      <c r="B229" s="206" t="s">
        <v>991</v>
      </c>
      <c r="C229" s="206">
        <v>0</v>
      </c>
      <c r="D229" s="211">
        <v>0</v>
      </c>
      <c r="E229" s="211">
        <v>0</v>
      </c>
      <c r="F229" s="210">
        <f t="shared" si="13"/>
        <v>0</v>
      </c>
      <c r="I229" s="210">
        <f t="shared" si="15"/>
        <v>0</v>
      </c>
      <c r="J229" s="210" t="e">
        <f t="shared" si="16"/>
        <v>#DIV/0!</v>
      </c>
      <c r="K229" s="210">
        <v>0</v>
      </c>
    </row>
    <row r="230" spans="1:15">
      <c r="A230" s="206">
        <v>66</v>
      </c>
      <c r="B230" s="206" t="s">
        <v>1768</v>
      </c>
      <c r="C230" s="206">
        <v>0.92320000000000002</v>
      </c>
      <c r="D230" s="211">
        <v>9.8215000000000003</v>
      </c>
      <c r="E230" s="211">
        <v>0.2084</v>
      </c>
      <c r="F230" s="210">
        <f t="shared" si="13"/>
        <v>10.0299</v>
      </c>
      <c r="G230" s="210">
        <v>9.8864999999999998</v>
      </c>
      <c r="H230" s="210">
        <f t="shared" ref="H230:H293" si="17">(F230-G230)</f>
        <v>0.14339999999999975</v>
      </c>
      <c r="I230" s="210">
        <f t="shared" si="15"/>
        <v>6.5000000000000252E-2</v>
      </c>
      <c r="J230" s="210">
        <f t="shared" si="16"/>
        <v>31.190019193858088</v>
      </c>
      <c r="K230" s="210">
        <v>14</v>
      </c>
    </row>
    <row r="231" spans="1:15">
      <c r="A231" s="207">
        <v>66</v>
      </c>
      <c r="B231" s="206" t="s">
        <v>1290</v>
      </c>
      <c r="C231" s="206">
        <v>0.73129999999999995</v>
      </c>
      <c r="D231" s="211">
        <v>11.087400000000001</v>
      </c>
      <c r="E231" s="211">
        <v>0.2051</v>
      </c>
      <c r="F231" s="210">
        <f t="shared" si="13"/>
        <v>11.2925</v>
      </c>
      <c r="G231" s="210">
        <v>11.1129</v>
      </c>
      <c r="H231" s="210">
        <f t="shared" si="17"/>
        <v>0.17960000000000065</v>
      </c>
      <c r="I231" s="210">
        <f t="shared" si="15"/>
        <v>2.5499999999999357E-2</v>
      </c>
      <c r="J231" s="210">
        <f t="shared" si="16"/>
        <v>12.432959531935326</v>
      </c>
      <c r="K231" s="210">
        <v>15</v>
      </c>
    </row>
    <row r="232" spans="1:15">
      <c r="A232" s="206">
        <v>67</v>
      </c>
      <c r="B232" s="206" t="s">
        <v>1097</v>
      </c>
      <c r="C232" s="206">
        <v>1.3154999999999999</v>
      </c>
      <c r="D232" s="206">
        <v>11.055400000000001</v>
      </c>
      <c r="E232" s="206">
        <v>0.20250000000000001</v>
      </c>
      <c r="F232" s="206">
        <f t="shared" si="13"/>
        <v>11.257900000000001</v>
      </c>
      <c r="G232" s="206">
        <v>11.0619</v>
      </c>
      <c r="H232" s="206">
        <f t="shared" si="17"/>
        <v>0.19600000000000151</v>
      </c>
      <c r="I232" s="210">
        <f t="shared" si="15"/>
        <v>6.499999999998507E-3</v>
      </c>
      <c r="J232" s="210">
        <f t="shared" si="16"/>
        <v>3.2098765432091394</v>
      </c>
      <c r="K232" s="206">
        <v>1</v>
      </c>
      <c r="L232" s="206" t="s">
        <v>2598</v>
      </c>
      <c r="M232" s="206" t="s">
        <v>2597</v>
      </c>
      <c r="N232" s="206" t="s">
        <v>2574</v>
      </c>
    </row>
    <row r="233" spans="1:15">
      <c r="A233" s="206">
        <v>67</v>
      </c>
      <c r="B233" s="206" t="s">
        <v>976</v>
      </c>
      <c r="C233" s="206">
        <v>1.2485999999999999</v>
      </c>
      <c r="D233" s="206">
        <v>8.0462000000000007</v>
      </c>
      <c r="E233" s="206">
        <v>0.2016</v>
      </c>
      <c r="F233" s="206">
        <f t="shared" si="13"/>
        <v>8.2478000000000016</v>
      </c>
      <c r="G233" s="206">
        <v>8.0561000000000007</v>
      </c>
      <c r="H233" s="206">
        <f t="shared" si="17"/>
        <v>0.19170000000000087</v>
      </c>
      <c r="I233" s="210">
        <f t="shared" si="15"/>
        <v>9.8999999999991317E-3</v>
      </c>
      <c r="J233" s="210">
        <f t="shared" si="16"/>
        <v>4.9107142857138548</v>
      </c>
      <c r="K233" s="206">
        <v>2</v>
      </c>
      <c r="L233" s="206" t="s">
        <v>2598</v>
      </c>
      <c r="M233" s="206" t="s">
        <v>2597</v>
      </c>
      <c r="N233" s="206" t="s">
        <v>2574</v>
      </c>
    </row>
    <row r="234" spans="1:15">
      <c r="A234" s="206">
        <v>67</v>
      </c>
      <c r="B234" s="206" t="s">
        <v>1600</v>
      </c>
      <c r="C234" s="206">
        <v>0.65029999999999999</v>
      </c>
      <c r="D234" s="206">
        <v>9.3425999999999991</v>
      </c>
      <c r="E234" s="206">
        <v>0.2049</v>
      </c>
      <c r="F234" s="206">
        <f t="shared" si="13"/>
        <v>9.5474999999999994</v>
      </c>
      <c r="G234" s="206">
        <v>9.3710000000000004</v>
      </c>
      <c r="H234" s="206">
        <f t="shared" si="17"/>
        <v>0.17649999999999899</v>
      </c>
      <c r="I234" s="210">
        <f t="shared" si="15"/>
        <v>2.8400000000001008E-2</v>
      </c>
      <c r="J234" s="210">
        <f t="shared" si="16"/>
        <v>13.860419716935581</v>
      </c>
      <c r="K234" s="206">
        <v>3</v>
      </c>
      <c r="L234" s="206" t="s">
        <v>2598</v>
      </c>
      <c r="M234" s="206" t="s">
        <v>2597</v>
      </c>
      <c r="N234" s="206" t="s">
        <v>2574</v>
      </c>
    </row>
    <row r="235" spans="1:15">
      <c r="A235" s="206">
        <v>67</v>
      </c>
      <c r="B235" s="206" t="s">
        <v>1390</v>
      </c>
      <c r="C235" s="206">
        <v>0.68069999999999997</v>
      </c>
      <c r="D235" s="206">
        <v>8.1334</v>
      </c>
      <c r="E235" s="206">
        <v>0.20860000000000001</v>
      </c>
      <c r="F235" s="206">
        <f t="shared" si="13"/>
        <v>8.3420000000000005</v>
      </c>
      <c r="G235" s="206">
        <v>8.1550999999999991</v>
      </c>
      <c r="H235" s="206">
        <f t="shared" si="17"/>
        <v>0.1869000000000014</v>
      </c>
      <c r="I235" s="210">
        <f t="shared" si="15"/>
        <v>2.1699999999998609E-2</v>
      </c>
      <c r="J235" s="210">
        <f t="shared" si="16"/>
        <v>10.402684563757722</v>
      </c>
      <c r="K235" s="206">
        <v>4</v>
      </c>
      <c r="L235" s="206" t="s">
        <v>2598</v>
      </c>
      <c r="M235" s="206" t="s">
        <v>2597</v>
      </c>
      <c r="N235" s="206" t="s">
        <v>2574</v>
      </c>
    </row>
    <row r="236" spans="1:15">
      <c r="A236" s="210">
        <v>68</v>
      </c>
      <c r="B236" s="215" t="s">
        <v>1012</v>
      </c>
      <c r="C236" s="210">
        <v>1.5619000000000001</v>
      </c>
      <c r="D236" s="211">
        <v>7.3540999999999999</v>
      </c>
      <c r="E236" s="211">
        <v>0.2029</v>
      </c>
      <c r="F236" s="210">
        <f t="shared" si="13"/>
        <v>7.5569999999999995</v>
      </c>
      <c r="G236" s="210">
        <v>7.3837999999999999</v>
      </c>
      <c r="H236" s="210">
        <f t="shared" si="17"/>
        <v>0.17319999999999958</v>
      </c>
      <c r="I236" s="210">
        <f t="shared" si="15"/>
        <v>2.9700000000000421E-2</v>
      </c>
      <c r="J236" s="210">
        <f t="shared" si="16"/>
        <v>14.637752587481726</v>
      </c>
      <c r="K236" s="210">
        <v>16</v>
      </c>
      <c r="L236" s="214">
        <v>43199</v>
      </c>
      <c r="M236" s="214">
        <v>43199</v>
      </c>
      <c r="N236" s="210"/>
      <c r="O236" s="210"/>
    </row>
    <row r="237" spans="1:15">
      <c r="A237" s="210">
        <v>68</v>
      </c>
      <c r="B237" s="215" t="s">
        <v>1132</v>
      </c>
      <c r="C237" s="210">
        <v>1.4452</v>
      </c>
      <c r="D237" s="211">
        <v>9.9170999999999996</v>
      </c>
      <c r="E237" s="211">
        <v>0.20019999999999999</v>
      </c>
      <c r="F237" s="210">
        <f t="shared" si="13"/>
        <v>10.1173</v>
      </c>
      <c r="G237" s="210">
        <v>9.9295000000000009</v>
      </c>
      <c r="H237" s="210">
        <f t="shared" si="17"/>
        <v>0.1877999999999993</v>
      </c>
      <c r="I237" s="210">
        <f t="shared" si="15"/>
        <v>1.2400000000000688E-2</v>
      </c>
      <c r="J237" s="210">
        <f t="shared" si="16"/>
        <v>6.1938061938065374</v>
      </c>
      <c r="K237" s="210">
        <v>17</v>
      </c>
      <c r="L237" s="214">
        <v>43199</v>
      </c>
      <c r="M237" s="214">
        <v>43199</v>
      </c>
      <c r="N237" s="210"/>
      <c r="O237" s="210"/>
    </row>
    <row r="238" spans="1:15">
      <c r="A238" s="210">
        <v>68</v>
      </c>
      <c r="B238" s="215" t="s">
        <v>1573</v>
      </c>
      <c r="C238" s="210">
        <v>0.7016</v>
      </c>
      <c r="D238" s="211">
        <v>8.8606999999999996</v>
      </c>
      <c r="E238" s="211">
        <v>0.20250000000000001</v>
      </c>
      <c r="F238" s="210">
        <f t="shared" si="13"/>
        <v>9.0632000000000001</v>
      </c>
      <c r="G238" s="210">
        <v>8.8945000000000007</v>
      </c>
      <c r="H238" s="210">
        <f t="shared" si="17"/>
        <v>0.16869999999999941</v>
      </c>
      <c r="I238" s="210">
        <f t="shared" si="15"/>
        <v>3.3800000000000607E-2</v>
      </c>
      <c r="J238" s="210">
        <f t="shared" si="16"/>
        <v>16.691358024691656</v>
      </c>
      <c r="K238" s="210">
        <v>18</v>
      </c>
      <c r="L238" s="214">
        <v>43199</v>
      </c>
      <c r="M238" s="214">
        <v>43199</v>
      </c>
      <c r="N238" s="210"/>
      <c r="O238" s="210"/>
    </row>
    <row r="239" spans="1:15">
      <c r="A239" s="210">
        <v>68</v>
      </c>
      <c r="B239" s="215" t="s">
        <v>1781</v>
      </c>
      <c r="C239" s="210">
        <v>0.74239999999999995</v>
      </c>
      <c r="D239" s="211">
        <v>11.4541</v>
      </c>
      <c r="E239" s="211">
        <v>0.20430000000000001</v>
      </c>
      <c r="F239" s="210">
        <f t="shared" si="13"/>
        <v>11.6584</v>
      </c>
      <c r="G239" s="210">
        <v>11.493</v>
      </c>
      <c r="H239" s="210">
        <f t="shared" si="17"/>
        <v>0.16539999999999999</v>
      </c>
      <c r="I239" s="210">
        <f t="shared" si="15"/>
        <v>3.8900000000000018E-2</v>
      </c>
      <c r="J239" s="210">
        <f t="shared" si="16"/>
        <v>19.040626529613323</v>
      </c>
      <c r="K239" s="210">
        <v>19</v>
      </c>
      <c r="L239" s="214">
        <v>43199</v>
      </c>
      <c r="M239" s="214">
        <v>43199</v>
      </c>
      <c r="N239" s="210"/>
      <c r="O239" s="210"/>
    </row>
    <row r="240" spans="1:15">
      <c r="A240" s="210">
        <v>69</v>
      </c>
      <c r="B240" s="210" t="s">
        <v>890</v>
      </c>
      <c r="C240" s="211">
        <v>1.5922000000000001</v>
      </c>
      <c r="D240" s="211">
        <v>7.8013000000000003</v>
      </c>
      <c r="E240" s="211">
        <v>0.2039</v>
      </c>
      <c r="F240" s="210">
        <f t="shared" si="13"/>
        <v>8.0052000000000003</v>
      </c>
      <c r="G240" s="210">
        <v>7.8299000000000003</v>
      </c>
      <c r="H240" s="210">
        <f t="shared" si="17"/>
        <v>0.17530000000000001</v>
      </c>
      <c r="I240" s="210">
        <f t="shared" si="15"/>
        <v>2.8599999999999987E-2</v>
      </c>
      <c r="J240" s="210">
        <f t="shared" si="16"/>
        <v>14.026483570377628</v>
      </c>
      <c r="K240" s="210">
        <v>17</v>
      </c>
      <c r="L240" s="212">
        <v>43181.645833333336</v>
      </c>
      <c r="M240" s="212">
        <v>43181.833333333336</v>
      </c>
      <c r="N240" s="210" t="s">
        <v>2574</v>
      </c>
      <c r="O240" s="210"/>
    </row>
    <row r="241" spans="1:15">
      <c r="A241" s="210">
        <v>69</v>
      </c>
      <c r="B241" s="210" t="s">
        <v>727</v>
      </c>
      <c r="C241" s="211">
        <v>2.0773000000000001</v>
      </c>
      <c r="D241" s="211">
        <v>8.0951000000000004</v>
      </c>
      <c r="E241" s="211">
        <v>0.20949999999999999</v>
      </c>
      <c r="F241" s="210">
        <f t="shared" si="13"/>
        <v>8.3046000000000006</v>
      </c>
      <c r="G241" s="210">
        <v>8.1296999999999997</v>
      </c>
      <c r="H241" s="210">
        <f t="shared" si="17"/>
        <v>0.17490000000000094</v>
      </c>
      <c r="I241" s="210">
        <f t="shared" si="15"/>
        <v>3.4599999999999048E-2</v>
      </c>
      <c r="J241" s="210">
        <f t="shared" si="16"/>
        <v>16.515513126491193</v>
      </c>
      <c r="K241" s="210">
        <v>18</v>
      </c>
      <c r="L241" s="212">
        <v>43181.645833333336</v>
      </c>
      <c r="M241" s="212">
        <v>43181.833333333336</v>
      </c>
      <c r="N241" s="210" t="s">
        <v>2574</v>
      </c>
      <c r="O241" s="210"/>
    </row>
    <row r="242" spans="1:15">
      <c r="A242" s="210">
        <v>69</v>
      </c>
      <c r="B242" s="210" t="s">
        <v>1664</v>
      </c>
      <c r="C242" s="211">
        <v>0.74609999999999999</v>
      </c>
      <c r="D242" s="211">
        <v>8.9581</v>
      </c>
      <c r="E242" s="211">
        <v>0.2014</v>
      </c>
      <c r="F242" s="210">
        <f t="shared" si="13"/>
        <v>9.1594999999999995</v>
      </c>
      <c r="G242" s="210">
        <v>9.0158000000000005</v>
      </c>
      <c r="H242" s="210">
        <f t="shared" si="17"/>
        <v>0.14369999999999905</v>
      </c>
      <c r="I242" s="210">
        <f t="shared" si="15"/>
        <v>5.7700000000000945E-2</v>
      </c>
      <c r="J242" s="210">
        <f t="shared" si="16"/>
        <v>28.64945382323781</v>
      </c>
      <c r="K242" s="210">
        <v>19</v>
      </c>
      <c r="L242" s="212">
        <v>43181.645833333336</v>
      </c>
      <c r="M242" s="212">
        <v>43181.833333333336</v>
      </c>
      <c r="N242" s="210" t="s">
        <v>2574</v>
      </c>
      <c r="O242" s="210" t="s">
        <v>2587</v>
      </c>
    </row>
    <row r="243" spans="1:15">
      <c r="A243" s="210">
        <v>70</v>
      </c>
      <c r="B243" s="215" t="s">
        <v>875</v>
      </c>
      <c r="C243" s="210">
        <v>1.3751</v>
      </c>
      <c r="D243" s="211">
        <v>8.1325000000000003</v>
      </c>
      <c r="E243" s="211">
        <v>0.20069999999999999</v>
      </c>
      <c r="F243" s="210">
        <f t="shared" si="13"/>
        <v>8.3331999999999997</v>
      </c>
      <c r="G243" s="210">
        <v>8.1384000000000007</v>
      </c>
      <c r="H243" s="210">
        <f t="shared" si="17"/>
        <v>0.19479999999999897</v>
      </c>
      <c r="I243" s="210">
        <f t="shared" si="15"/>
        <v>5.9000000000010155E-3</v>
      </c>
      <c r="J243" s="210">
        <f t="shared" si="16"/>
        <v>2.9397110114603966</v>
      </c>
      <c r="K243" s="210">
        <v>9</v>
      </c>
      <c r="L243" s="212">
        <v>43181.645833333336</v>
      </c>
      <c r="M243" s="212">
        <v>43181.833333333336</v>
      </c>
      <c r="N243" s="210" t="s">
        <v>2574</v>
      </c>
      <c r="O243" s="210"/>
    </row>
    <row r="244" spans="1:15">
      <c r="A244" s="210">
        <v>70</v>
      </c>
      <c r="B244" s="215" t="s">
        <v>990</v>
      </c>
      <c r="C244" s="210">
        <v>1.1900999999999999</v>
      </c>
      <c r="D244" s="211">
        <v>7.8391000000000002</v>
      </c>
      <c r="E244" s="211">
        <v>0.20180000000000001</v>
      </c>
      <c r="F244" s="210">
        <f t="shared" si="13"/>
        <v>8.0409000000000006</v>
      </c>
      <c r="G244" s="210">
        <v>8.0188000000000006</v>
      </c>
      <c r="H244" s="210">
        <f t="shared" si="17"/>
        <v>2.2100000000000009E-2</v>
      </c>
      <c r="I244" s="210">
        <f t="shared" si="15"/>
        <v>0.1797</v>
      </c>
      <c r="J244" s="210">
        <f t="shared" si="16"/>
        <v>89.048562933597623</v>
      </c>
      <c r="K244" s="210">
        <v>10</v>
      </c>
      <c r="L244" s="212">
        <v>43181.645833333336</v>
      </c>
      <c r="M244" s="212">
        <v>43181.833333333336</v>
      </c>
      <c r="N244" s="210" t="s">
        <v>2574</v>
      </c>
      <c r="O244" s="210"/>
    </row>
    <row r="245" spans="1:15">
      <c r="A245" s="210">
        <v>70</v>
      </c>
      <c r="B245" s="215" t="s">
        <v>1636</v>
      </c>
      <c r="C245" s="210">
        <v>0.63049999999999995</v>
      </c>
      <c r="D245" s="211">
        <v>8.0645000000000007</v>
      </c>
      <c r="E245" s="211">
        <v>0.20230000000000001</v>
      </c>
      <c r="F245" s="210">
        <f t="shared" si="13"/>
        <v>8.2667999999999999</v>
      </c>
      <c r="G245" s="210">
        <v>8.0822000000000003</v>
      </c>
      <c r="H245" s="210">
        <f t="shared" si="17"/>
        <v>0.18459999999999965</v>
      </c>
      <c r="I245" s="210">
        <f t="shared" si="15"/>
        <v>1.7700000000000354E-2</v>
      </c>
      <c r="J245" s="210">
        <f t="shared" si="16"/>
        <v>8.7493821057836652</v>
      </c>
      <c r="K245" s="210">
        <v>11</v>
      </c>
      <c r="L245" s="212">
        <v>43181.645833333336</v>
      </c>
      <c r="M245" s="212">
        <v>43181.833333333336</v>
      </c>
      <c r="N245" s="210" t="s">
        <v>2574</v>
      </c>
      <c r="O245" s="210"/>
    </row>
    <row r="246" spans="1:15">
      <c r="A246" s="210">
        <v>70</v>
      </c>
      <c r="B246" s="215" t="s">
        <v>1692</v>
      </c>
      <c r="C246" s="210">
        <v>0.621</v>
      </c>
      <c r="D246" s="211">
        <v>8.7317999999999998</v>
      </c>
      <c r="E246" s="211">
        <v>0.20780000000000001</v>
      </c>
      <c r="F246" s="210">
        <f t="shared" si="13"/>
        <v>8.9396000000000004</v>
      </c>
      <c r="G246" s="210">
        <v>8.76</v>
      </c>
      <c r="H246" s="210">
        <f t="shared" si="17"/>
        <v>0.17960000000000065</v>
      </c>
      <c r="I246" s="210">
        <f t="shared" si="15"/>
        <v>2.8199999999999364E-2</v>
      </c>
      <c r="J246" s="210">
        <f t="shared" si="16"/>
        <v>13.570741097208547</v>
      </c>
      <c r="K246" s="210">
        <v>12</v>
      </c>
      <c r="L246" s="212">
        <v>43181.645833333336</v>
      </c>
      <c r="M246" s="212">
        <v>43181.833333333336</v>
      </c>
      <c r="N246" s="210" t="s">
        <v>2574</v>
      </c>
      <c r="O246" s="210" t="s">
        <v>2590</v>
      </c>
    </row>
    <row r="247" spans="1:15">
      <c r="A247" s="207">
        <v>71</v>
      </c>
      <c r="B247" s="206" t="s">
        <v>1046</v>
      </c>
      <c r="C247" s="206">
        <v>1.4065000000000001</v>
      </c>
      <c r="D247" s="210">
        <v>10.144600000000001</v>
      </c>
      <c r="E247" s="211">
        <v>0.20150000000000001</v>
      </c>
      <c r="F247" s="210">
        <f t="shared" si="13"/>
        <v>10.3461</v>
      </c>
      <c r="G247" s="210">
        <v>10.151199999999999</v>
      </c>
      <c r="H247" s="210">
        <f t="shared" si="17"/>
        <v>0.19490000000000052</v>
      </c>
      <c r="I247" s="210">
        <f t="shared" si="15"/>
        <v>6.5999999999994952E-3</v>
      </c>
      <c r="J247" s="210">
        <f t="shared" si="16"/>
        <v>3.275434243175928</v>
      </c>
      <c r="K247" s="210">
        <v>24</v>
      </c>
      <c r="L247" s="213">
        <v>43212</v>
      </c>
    </row>
    <row r="248" spans="1:15">
      <c r="A248" s="207">
        <v>71</v>
      </c>
      <c r="B248" s="206" t="s">
        <v>1591</v>
      </c>
      <c r="C248" s="206">
        <v>0.68149999999999999</v>
      </c>
      <c r="D248" s="210">
        <v>11.0892</v>
      </c>
      <c r="E248" s="211">
        <v>0.2064</v>
      </c>
      <c r="F248" s="210">
        <f t="shared" si="13"/>
        <v>11.2956</v>
      </c>
      <c r="G248" s="210">
        <v>11.1052</v>
      </c>
      <c r="H248" s="210">
        <f t="shared" si="17"/>
        <v>0.19040000000000035</v>
      </c>
      <c r="I248" s="210">
        <f t="shared" si="15"/>
        <v>1.5999999999999653E-2</v>
      </c>
      <c r="J248" s="210">
        <f t="shared" si="16"/>
        <v>7.7519379844959557</v>
      </c>
      <c r="K248" s="210">
        <v>9</v>
      </c>
      <c r="L248" s="213">
        <v>43213</v>
      </c>
      <c r="M248" s="213">
        <v>43213</v>
      </c>
    </row>
    <row r="249" spans="1:15">
      <c r="A249" s="206">
        <v>71</v>
      </c>
      <c r="B249" s="206" t="s">
        <v>1539</v>
      </c>
      <c r="C249" s="206">
        <v>0.65559999999999996</v>
      </c>
      <c r="D249" s="211">
        <v>8.1356999999999999</v>
      </c>
      <c r="E249" s="211">
        <v>0.20030000000000001</v>
      </c>
      <c r="F249" s="210">
        <f t="shared" si="13"/>
        <v>8.3360000000000003</v>
      </c>
      <c r="G249" s="210">
        <v>8.1544000000000008</v>
      </c>
      <c r="H249" s="210">
        <f t="shared" si="17"/>
        <v>0.18159999999999954</v>
      </c>
      <c r="I249" s="210">
        <f t="shared" si="15"/>
        <v>1.8700000000000466E-2</v>
      </c>
      <c r="J249" s="210">
        <f t="shared" si="16"/>
        <v>9.3359960059912463</v>
      </c>
      <c r="K249" s="210">
        <v>18</v>
      </c>
    </row>
    <row r="250" spans="1:15">
      <c r="A250" s="206">
        <v>71</v>
      </c>
      <c r="B250" s="206" t="s">
        <v>613</v>
      </c>
      <c r="C250" s="206">
        <v>1.3772</v>
      </c>
      <c r="D250" s="211">
        <v>9.1972000000000005</v>
      </c>
      <c r="E250" s="211">
        <v>0.20080000000000001</v>
      </c>
      <c r="F250" s="210">
        <f t="shared" si="13"/>
        <v>9.3979999999999997</v>
      </c>
      <c r="G250" s="210">
        <v>9.2026000000000003</v>
      </c>
      <c r="H250" s="210">
        <f t="shared" si="17"/>
        <v>0.19539999999999935</v>
      </c>
      <c r="I250" s="210">
        <f t="shared" si="15"/>
        <v>5.4000000000006543E-3</v>
      </c>
      <c r="J250" s="210">
        <f t="shared" si="16"/>
        <v>2.689243027888772</v>
      </c>
      <c r="K250" s="210">
        <v>4</v>
      </c>
    </row>
    <row r="251" spans="1:15">
      <c r="A251" s="207">
        <v>72</v>
      </c>
      <c r="B251" s="206" t="s">
        <v>1127</v>
      </c>
      <c r="C251" s="206">
        <v>1.3372999999999999</v>
      </c>
      <c r="D251" s="210">
        <v>10.901899999999999</v>
      </c>
      <c r="E251" s="211">
        <v>0.20280000000000001</v>
      </c>
      <c r="F251" s="210">
        <f t="shared" si="13"/>
        <v>11.104699999999999</v>
      </c>
      <c r="G251" s="210">
        <v>10.908099999999999</v>
      </c>
      <c r="H251" s="210">
        <f t="shared" si="17"/>
        <v>0.19660000000000011</v>
      </c>
      <c r="I251" s="210">
        <f t="shared" si="15"/>
        <v>6.1999999999999E-3</v>
      </c>
      <c r="J251" s="210">
        <f t="shared" si="16"/>
        <v>3.0571992110453157</v>
      </c>
      <c r="K251" s="210">
        <v>31</v>
      </c>
      <c r="L251" s="213">
        <v>43212</v>
      </c>
    </row>
    <row r="252" spans="1:15">
      <c r="A252" s="207">
        <v>72</v>
      </c>
      <c r="B252" s="206" t="s">
        <v>1667</v>
      </c>
      <c r="C252" s="206">
        <v>0.65190000000000003</v>
      </c>
      <c r="D252" s="210">
        <v>10.675000000000001</v>
      </c>
      <c r="E252" s="211">
        <v>0.20200000000000001</v>
      </c>
      <c r="F252" s="210">
        <f t="shared" si="13"/>
        <v>10.877000000000001</v>
      </c>
      <c r="G252" s="210">
        <v>10.693099999999999</v>
      </c>
      <c r="H252" s="210">
        <f t="shared" si="17"/>
        <v>0.18390000000000128</v>
      </c>
      <c r="I252" s="210">
        <f t="shared" si="15"/>
        <v>1.8099999999998728E-2</v>
      </c>
      <c r="J252" s="210">
        <f t="shared" si="16"/>
        <v>8.9603960396033298</v>
      </c>
      <c r="K252" s="210">
        <v>2</v>
      </c>
      <c r="L252" s="213">
        <v>43213</v>
      </c>
      <c r="M252" s="213">
        <v>43213</v>
      </c>
    </row>
    <row r="253" spans="1:15">
      <c r="A253" s="207">
        <v>72</v>
      </c>
      <c r="B253" s="206" t="s">
        <v>1423</v>
      </c>
      <c r="C253" s="206">
        <v>0.66139999999999999</v>
      </c>
      <c r="D253" s="211">
        <v>8.9581</v>
      </c>
      <c r="E253" s="211">
        <v>0.2089</v>
      </c>
      <c r="F253" s="210">
        <f t="shared" si="13"/>
        <v>9.1669999999999998</v>
      </c>
      <c r="G253" s="210">
        <v>8.9749999999999996</v>
      </c>
      <c r="H253" s="210">
        <f t="shared" si="17"/>
        <v>0.19200000000000017</v>
      </c>
      <c r="I253" s="210">
        <f t="shared" si="15"/>
        <v>1.6899999999999832E-2</v>
      </c>
      <c r="J253" s="210">
        <f t="shared" si="16"/>
        <v>8.0899952130205044</v>
      </c>
      <c r="K253" s="210">
        <v>40</v>
      </c>
    </row>
    <row r="254" spans="1:15">
      <c r="A254" s="206">
        <v>72</v>
      </c>
      <c r="B254" s="206" t="s">
        <v>595</v>
      </c>
      <c r="C254" s="206">
        <v>1.3431999999999999</v>
      </c>
      <c r="D254" s="206">
        <v>11.1196</v>
      </c>
      <c r="E254" s="211">
        <v>0.20330000000000001</v>
      </c>
      <c r="F254" s="210">
        <f t="shared" si="13"/>
        <v>11.322900000000001</v>
      </c>
      <c r="G254" s="210">
        <v>11.1311</v>
      </c>
      <c r="H254" s="210">
        <f t="shared" si="17"/>
        <v>0.19180000000000064</v>
      </c>
      <c r="I254" s="210">
        <f t="shared" si="15"/>
        <v>1.1499999999999372E-2</v>
      </c>
      <c r="J254" s="210">
        <f t="shared" si="16"/>
        <v>5.6566650270533065</v>
      </c>
      <c r="K254" s="210">
        <v>18</v>
      </c>
      <c r="O254" s="206" t="s">
        <v>2575</v>
      </c>
    </row>
    <row r="255" spans="1:15">
      <c r="A255" s="207">
        <v>73</v>
      </c>
      <c r="B255" s="206" t="s">
        <v>748</v>
      </c>
      <c r="C255" s="206">
        <v>1.4407000000000001</v>
      </c>
      <c r="D255" s="210">
        <v>11.746499999999999</v>
      </c>
      <c r="E255" s="211">
        <v>0.2059</v>
      </c>
      <c r="F255" s="210">
        <f t="shared" si="13"/>
        <v>11.952399999999999</v>
      </c>
      <c r="G255" s="210">
        <v>11.7516</v>
      </c>
      <c r="H255" s="210">
        <f t="shared" si="17"/>
        <v>0.2007999999999992</v>
      </c>
      <c r="I255" s="210">
        <f t="shared" si="15"/>
        <v>5.1000000000007983E-3</v>
      </c>
      <c r="J255" s="210">
        <f t="shared" si="16"/>
        <v>2.4769305488104898</v>
      </c>
      <c r="K255" s="210">
        <v>6</v>
      </c>
      <c r="L255" s="213">
        <v>43212</v>
      </c>
    </row>
    <row r="256" spans="1:15">
      <c r="A256" s="207">
        <v>73</v>
      </c>
      <c r="B256" s="206" t="s">
        <v>1552</v>
      </c>
      <c r="C256" s="206">
        <v>0.52549999999999997</v>
      </c>
      <c r="D256" s="210">
        <v>11.033200000000001</v>
      </c>
      <c r="E256" s="211">
        <v>0.19969999999999999</v>
      </c>
      <c r="F256" s="210">
        <f t="shared" si="13"/>
        <v>11.232900000000001</v>
      </c>
      <c r="G256" s="210">
        <v>11.0496</v>
      </c>
      <c r="H256" s="210">
        <f t="shared" si="17"/>
        <v>0.18330000000000091</v>
      </c>
      <c r="I256" s="210">
        <f t="shared" si="15"/>
        <v>1.6399999999999082E-2</v>
      </c>
      <c r="J256" s="210">
        <f t="shared" si="16"/>
        <v>8.2123184777161153</v>
      </c>
      <c r="K256" s="210">
        <v>6</v>
      </c>
      <c r="L256" s="213">
        <v>43213</v>
      </c>
      <c r="M256" s="213">
        <v>43213</v>
      </c>
    </row>
    <row r="257" spans="1:15">
      <c r="A257" s="207">
        <v>73</v>
      </c>
      <c r="B257" s="206" t="s">
        <v>1501</v>
      </c>
      <c r="C257" s="206">
        <v>0.58309999999999995</v>
      </c>
      <c r="D257" s="206">
        <v>8.8618000000000006</v>
      </c>
      <c r="E257" s="211">
        <v>0.20399999999999999</v>
      </c>
      <c r="F257" s="210">
        <f t="shared" si="13"/>
        <v>9.0658000000000012</v>
      </c>
      <c r="G257" s="210">
        <v>8.8841999999999999</v>
      </c>
      <c r="H257" s="210">
        <f t="shared" si="17"/>
        <v>0.18160000000000132</v>
      </c>
      <c r="I257" s="210">
        <f t="shared" si="15"/>
        <v>2.2399999999998671E-2</v>
      </c>
      <c r="J257" s="210">
        <f t="shared" si="16"/>
        <v>10.980392156862093</v>
      </c>
      <c r="K257" s="210">
        <v>14</v>
      </c>
      <c r="O257" s="206" t="s">
        <v>2601</v>
      </c>
    </row>
    <row r="258" spans="1:15">
      <c r="A258" s="206">
        <v>74</v>
      </c>
      <c r="B258" s="206" t="s">
        <v>1003</v>
      </c>
      <c r="C258" s="206">
        <v>1.4245000000000001</v>
      </c>
      <c r="D258" s="206">
        <v>8.7596000000000007</v>
      </c>
      <c r="E258" s="206">
        <v>0.2034</v>
      </c>
      <c r="F258" s="206">
        <f t="shared" ref="F258:F321" si="18">D258+E258</f>
        <v>8.963000000000001</v>
      </c>
      <c r="G258" s="206">
        <v>8.7670999999999992</v>
      </c>
      <c r="H258" s="206">
        <f t="shared" si="17"/>
        <v>0.19590000000000174</v>
      </c>
      <c r="I258" s="210">
        <f t="shared" ref="I258:I321" si="19">E258-H258</f>
        <v>7.4999999999982581E-3</v>
      </c>
      <c r="J258" s="210">
        <f t="shared" ref="J258:J321" si="20">(I258/E258)*100</f>
        <v>3.6873156342174327</v>
      </c>
      <c r="K258" s="206">
        <v>5</v>
      </c>
      <c r="L258" s="206" t="s">
        <v>2598</v>
      </c>
      <c r="M258" s="206" t="s">
        <v>2597</v>
      </c>
      <c r="N258" s="206" t="s">
        <v>2574</v>
      </c>
    </row>
    <row r="259" spans="1:15">
      <c r="A259" s="206">
        <v>74</v>
      </c>
      <c r="B259" s="206" t="s">
        <v>1471</v>
      </c>
      <c r="C259" s="206">
        <v>0.52349999999999997</v>
      </c>
      <c r="D259" s="206">
        <v>7.9614000000000003</v>
      </c>
      <c r="E259" s="206">
        <v>0.1993</v>
      </c>
      <c r="F259" s="206">
        <f t="shared" si="18"/>
        <v>8.1607000000000003</v>
      </c>
      <c r="G259" s="206">
        <v>7.9794999999999998</v>
      </c>
      <c r="H259" s="206">
        <f t="shared" si="17"/>
        <v>0.18120000000000047</v>
      </c>
      <c r="I259" s="210">
        <f t="shared" si="19"/>
        <v>1.8099999999999533E-2</v>
      </c>
      <c r="J259" s="210">
        <f t="shared" si="20"/>
        <v>9.0817862518813506</v>
      </c>
      <c r="K259" s="206">
        <v>6</v>
      </c>
      <c r="L259" s="206" t="s">
        <v>2598</v>
      </c>
      <c r="M259" s="206" t="s">
        <v>2597</v>
      </c>
      <c r="N259" s="206" t="s">
        <v>2574</v>
      </c>
    </row>
    <row r="260" spans="1:15">
      <c r="A260" s="206">
        <v>74</v>
      </c>
      <c r="B260" s="206" t="s">
        <v>1445</v>
      </c>
      <c r="C260" s="206">
        <v>0.7823</v>
      </c>
      <c r="D260" s="206">
        <v>8.7669999999999995</v>
      </c>
      <c r="E260" s="206">
        <v>0.20300000000000001</v>
      </c>
      <c r="F260" s="206">
        <f t="shared" si="18"/>
        <v>8.9699999999999989</v>
      </c>
      <c r="G260" s="206">
        <v>8.8939000000000004</v>
      </c>
      <c r="H260" s="206">
        <f t="shared" si="17"/>
        <v>7.6099999999998502E-2</v>
      </c>
      <c r="I260" s="210">
        <f t="shared" si="19"/>
        <v>0.12690000000000151</v>
      </c>
      <c r="J260" s="210">
        <f t="shared" si="20"/>
        <v>62.512315270936703</v>
      </c>
      <c r="K260" s="206">
        <v>7</v>
      </c>
      <c r="L260" s="206" t="s">
        <v>2598</v>
      </c>
      <c r="M260" s="206" t="s">
        <v>2597</v>
      </c>
      <c r="N260" s="206" t="s">
        <v>2574</v>
      </c>
    </row>
    <row r="261" spans="1:15">
      <c r="A261" s="210">
        <v>75</v>
      </c>
      <c r="B261" s="211" t="s">
        <v>640</v>
      </c>
      <c r="C261" s="210">
        <v>0.14589999999999992</v>
      </c>
      <c r="D261" s="210">
        <v>7.0928000000000004</v>
      </c>
      <c r="E261" s="210">
        <v>8.6699999999999999E-2</v>
      </c>
      <c r="F261" s="210">
        <f t="shared" si="18"/>
        <v>7.1795000000000009</v>
      </c>
      <c r="G261" s="210">
        <v>7.1658999999999997</v>
      </c>
      <c r="H261" s="210">
        <f t="shared" si="17"/>
        <v>1.3600000000001167E-2</v>
      </c>
      <c r="I261" s="210">
        <f t="shared" si="19"/>
        <v>7.3099999999998833E-2</v>
      </c>
      <c r="J261" s="210">
        <f t="shared" si="20"/>
        <v>84.313725490194741</v>
      </c>
      <c r="K261" s="210">
        <v>9</v>
      </c>
      <c r="L261" s="214">
        <v>43173</v>
      </c>
      <c r="M261" s="214">
        <v>43173</v>
      </c>
      <c r="N261" s="210" t="s">
        <v>2574</v>
      </c>
      <c r="O261" s="210" t="s">
        <v>2573</v>
      </c>
    </row>
    <row r="262" spans="1:15">
      <c r="A262" s="210">
        <v>75</v>
      </c>
      <c r="B262" s="211" t="s">
        <v>958</v>
      </c>
      <c r="C262" s="210">
        <v>1.4855999999999998</v>
      </c>
      <c r="D262" s="210">
        <v>9.1966999999999999</v>
      </c>
      <c r="E262" s="210">
        <v>0.2077</v>
      </c>
      <c r="F262" s="210">
        <f t="shared" si="18"/>
        <v>9.404399999999999</v>
      </c>
      <c r="G262" s="210">
        <v>9.2013999999999996</v>
      </c>
      <c r="H262" s="210">
        <f t="shared" si="17"/>
        <v>0.2029999999999994</v>
      </c>
      <c r="I262" s="210">
        <f t="shared" si="19"/>
        <v>4.7000000000005926E-3</v>
      </c>
      <c r="J262" s="210">
        <f t="shared" si="20"/>
        <v>2.262879152624262</v>
      </c>
      <c r="K262" s="210">
        <v>10</v>
      </c>
      <c r="L262" s="214">
        <v>43173</v>
      </c>
      <c r="M262" s="214">
        <v>43173</v>
      </c>
      <c r="N262" s="210" t="s">
        <v>2574</v>
      </c>
      <c r="O262" s="210" t="s">
        <v>2573</v>
      </c>
    </row>
    <row r="263" spans="1:15">
      <c r="A263" s="210">
        <v>75</v>
      </c>
      <c r="B263" s="211" t="s">
        <v>1447</v>
      </c>
      <c r="C263" s="210">
        <v>0.59799999999999986</v>
      </c>
      <c r="D263" s="210">
        <v>8.1327999999999996</v>
      </c>
      <c r="E263" s="210">
        <v>0.20150000000000001</v>
      </c>
      <c r="F263" s="210">
        <f t="shared" si="18"/>
        <v>8.3342999999999989</v>
      </c>
      <c r="G263" s="210">
        <v>8.1508000000000003</v>
      </c>
      <c r="H263" s="210">
        <f t="shared" si="17"/>
        <v>0.18349999999999866</v>
      </c>
      <c r="I263" s="210">
        <f t="shared" si="19"/>
        <v>1.8000000000001348E-2</v>
      </c>
      <c r="J263" s="210">
        <f t="shared" si="20"/>
        <v>8.9330024813902469</v>
      </c>
      <c r="K263" s="210">
        <v>11</v>
      </c>
      <c r="L263" s="214">
        <v>43173</v>
      </c>
      <c r="M263" s="214">
        <v>43173</v>
      </c>
      <c r="N263" s="210" t="s">
        <v>2574</v>
      </c>
      <c r="O263" s="210" t="s">
        <v>2573</v>
      </c>
    </row>
    <row r="264" spans="1:15">
      <c r="A264" s="210">
        <v>75</v>
      </c>
      <c r="B264" s="211" t="s">
        <v>1634</v>
      </c>
      <c r="C264" s="210">
        <v>0.69669999999999987</v>
      </c>
      <c r="D264" s="210">
        <v>9.3219999999999992</v>
      </c>
      <c r="E264" s="210">
        <v>0.20119999999999999</v>
      </c>
      <c r="F264" s="210">
        <f t="shared" si="18"/>
        <v>9.5231999999999992</v>
      </c>
      <c r="G264" s="210">
        <v>9.3515999999999995</v>
      </c>
      <c r="H264" s="210">
        <f t="shared" si="17"/>
        <v>0.17159999999999975</v>
      </c>
      <c r="I264" s="210">
        <f t="shared" si="19"/>
        <v>2.9600000000000237E-2</v>
      </c>
      <c r="J264" s="210">
        <f t="shared" si="20"/>
        <v>14.711729622266519</v>
      </c>
      <c r="K264" s="210">
        <v>12</v>
      </c>
      <c r="L264" s="214">
        <v>43173</v>
      </c>
      <c r="M264" s="214">
        <v>43173</v>
      </c>
      <c r="N264" s="210" t="s">
        <v>2574</v>
      </c>
      <c r="O264" s="210" t="s">
        <v>2573</v>
      </c>
    </row>
    <row r="265" spans="1:15">
      <c r="A265" s="207">
        <v>75</v>
      </c>
      <c r="B265" s="206" t="s">
        <v>1677</v>
      </c>
      <c r="C265" s="206">
        <v>0.71379999999999999</v>
      </c>
      <c r="D265" s="210">
        <v>9.3428000000000004</v>
      </c>
      <c r="E265" s="211">
        <v>0.20100000000000001</v>
      </c>
      <c r="F265" s="210">
        <f t="shared" si="18"/>
        <v>9.5438000000000009</v>
      </c>
      <c r="G265" s="210">
        <v>9.3640000000000008</v>
      </c>
      <c r="H265" s="210">
        <f t="shared" si="17"/>
        <v>0.17980000000000018</v>
      </c>
      <c r="I265" s="210">
        <f t="shared" si="19"/>
        <v>2.119999999999983E-2</v>
      </c>
      <c r="J265" s="210">
        <f t="shared" si="20"/>
        <v>10.547263681591955</v>
      </c>
      <c r="K265" s="210">
        <v>19</v>
      </c>
      <c r="L265" s="213">
        <v>43213</v>
      </c>
      <c r="M265" s="213">
        <v>43213</v>
      </c>
    </row>
    <row r="266" spans="1:15">
      <c r="A266" s="206">
        <v>75</v>
      </c>
      <c r="B266" s="206" t="s">
        <v>830</v>
      </c>
      <c r="C266" s="206">
        <v>1.4560999999999999</v>
      </c>
      <c r="D266" s="211">
        <v>11.904</v>
      </c>
      <c r="E266" s="211">
        <v>0.2036</v>
      </c>
      <c r="F266" s="210">
        <f t="shared" si="18"/>
        <v>12.1076</v>
      </c>
      <c r="G266" s="210">
        <v>11.911199999999999</v>
      </c>
      <c r="H266" s="210">
        <f t="shared" si="17"/>
        <v>0.19640000000000057</v>
      </c>
      <c r="I266" s="210">
        <f t="shared" si="19"/>
        <v>7.1999999999994291E-3</v>
      </c>
      <c r="J266" s="210">
        <f t="shared" si="20"/>
        <v>3.5363457760311539</v>
      </c>
      <c r="K266" s="210">
        <v>19</v>
      </c>
      <c r="L266" s="213">
        <v>43221</v>
      </c>
      <c r="M266" s="213">
        <v>43221</v>
      </c>
      <c r="O266" s="206" t="s">
        <v>2145</v>
      </c>
    </row>
    <row r="267" spans="1:15">
      <c r="A267" s="206">
        <v>75</v>
      </c>
      <c r="B267" s="206" t="s">
        <v>1642</v>
      </c>
      <c r="C267" s="206">
        <v>0.64600000000000002</v>
      </c>
      <c r="D267" s="206">
        <v>7.9611000000000001</v>
      </c>
      <c r="E267" s="211">
        <v>0.20069999999999999</v>
      </c>
      <c r="F267" s="210">
        <f t="shared" si="18"/>
        <v>8.1617999999999995</v>
      </c>
      <c r="G267" s="210">
        <v>7.9828000000000001</v>
      </c>
      <c r="H267" s="210">
        <f t="shared" si="17"/>
        <v>0.17899999999999938</v>
      </c>
      <c r="I267" s="210">
        <f t="shared" si="19"/>
        <v>2.1700000000000608E-2</v>
      </c>
      <c r="J267" s="210">
        <f t="shared" si="20"/>
        <v>10.812157448929053</v>
      </c>
      <c r="K267" s="210">
        <v>8</v>
      </c>
      <c r="O267" s="206" t="s">
        <v>2600</v>
      </c>
    </row>
    <row r="268" spans="1:15">
      <c r="A268" s="210">
        <v>77</v>
      </c>
      <c r="B268" s="210" t="s">
        <v>913</v>
      </c>
      <c r="C268" s="210">
        <v>1.891</v>
      </c>
      <c r="D268" s="210">
        <v>10.921099999999999</v>
      </c>
      <c r="E268" s="211">
        <v>0.2026</v>
      </c>
      <c r="F268" s="210">
        <f t="shared" si="18"/>
        <v>11.123699999999999</v>
      </c>
      <c r="G268" s="210">
        <v>10.9733</v>
      </c>
      <c r="H268" s="210">
        <f t="shared" si="17"/>
        <v>0.15039999999999942</v>
      </c>
      <c r="I268" s="210">
        <f t="shared" si="19"/>
        <v>5.2200000000000579E-2</v>
      </c>
      <c r="J268" s="210">
        <f t="shared" si="20"/>
        <v>25.765054294176</v>
      </c>
      <c r="K268" s="210">
        <v>32</v>
      </c>
      <c r="L268" s="214">
        <v>43187</v>
      </c>
      <c r="M268" s="214">
        <v>43187</v>
      </c>
      <c r="N268" s="210"/>
      <c r="O268" s="210"/>
    </row>
    <row r="269" spans="1:15">
      <c r="A269" s="210">
        <v>77</v>
      </c>
      <c r="B269" s="210" t="s">
        <v>1004</v>
      </c>
      <c r="C269" s="210">
        <v>1.4125000000000001</v>
      </c>
      <c r="D269" s="210">
        <v>10.5098</v>
      </c>
      <c r="E269" s="211">
        <v>0.2024</v>
      </c>
      <c r="F269" s="210">
        <f t="shared" si="18"/>
        <v>10.712200000000001</v>
      </c>
      <c r="G269" s="210">
        <v>10.5337</v>
      </c>
      <c r="H269" s="210">
        <f t="shared" si="17"/>
        <v>0.17850000000000144</v>
      </c>
      <c r="I269" s="210">
        <f t="shared" si="19"/>
        <v>2.3899999999998561E-2</v>
      </c>
      <c r="J269" s="210">
        <f t="shared" si="20"/>
        <v>11.808300395256206</v>
      </c>
      <c r="K269" s="210">
        <v>33</v>
      </c>
      <c r="L269" s="214">
        <v>43187</v>
      </c>
      <c r="M269" s="214">
        <v>43187</v>
      </c>
      <c r="N269" s="210"/>
      <c r="O269" s="210"/>
    </row>
    <row r="270" spans="1:15">
      <c r="A270" s="116">
        <v>77</v>
      </c>
      <c r="B270" s="116" t="s">
        <v>1541</v>
      </c>
      <c r="C270" s="116">
        <v>0.77639999999999998</v>
      </c>
      <c r="D270" s="116">
        <v>11.032999999999999</v>
      </c>
      <c r="E270" s="116">
        <v>0.20580000000000001</v>
      </c>
      <c r="F270" s="116">
        <f t="shared" si="18"/>
        <v>11.238799999999999</v>
      </c>
      <c r="G270" s="116">
        <v>10.056699999999999</v>
      </c>
      <c r="H270" s="116">
        <f t="shared" si="17"/>
        <v>1.1821000000000002</v>
      </c>
      <c r="I270" s="116">
        <f t="shared" si="19"/>
        <v>-0.97630000000000017</v>
      </c>
      <c r="J270" s="116">
        <f t="shared" si="20"/>
        <v>-474.3926141885326</v>
      </c>
      <c r="K270" s="116">
        <v>34</v>
      </c>
      <c r="L270" s="117">
        <v>43187</v>
      </c>
      <c r="M270" s="117">
        <v>43187</v>
      </c>
      <c r="N270" s="116"/>
      <c r="O270" s="116"/>
    </row>
    <row r="271" spans="1:15">
      <c r="A271" s="210">
        <v>77</v>
      </c>
      <c r="B271" s="210" t="s">
        <v>1456</v>
      </c>
      <c r="C271" s="210">
        <v>0.72550000000000003</v>
      </c>
      <c r="D271" s="210">
        <v>10.143700000000001</v>
      </c>
      <c r="E271" s="211">
        <v>0.20519999999999999</v>
      </c>
      <c r="F271" s="210">
        <f t="shared" si="18"/>
        <v>10.3489</v>
      </c>
      <c r="G271" s="210">
        <v>10.1693</v>
      </c>
      <c r="H271" s="210">
        <f t="shared" si="17"/>
        <v>0.17960000000000065</v>
      </c>
      <c r="I271" s="210">
        <f t="shared" si="19"/>
        <v>2.5599999999999346E-2</v>
      </c>
      <c r="J271" s="210">
        <f t="shared" si="20"/>
        <v>12.475633528264789</v>
      </c>
      <c r="K271" s="210">
        <v>35</v>
      </c>
      <c r="L271" s="214">
        <v>43187</v>
      </c>
      <c r="M271" s="214">
        <v>43187</v>
      </c>
      <c r="N271" s="210"/>
      <c r="O271" s="210"/>
    </row>
    <row r="272" spans="1:15">
      <c r="A272" s="207">
        <v>78</v>
      </c>
      <c r="B272" s="206" t="s">
        <v>1590</v>
      </c>
      <c r="C272" s="206">
        <v>0.69499999999999995</v>
      </c>
      <c r="D272" s="210">
        <v>10.9214</v>
      </c>
      <c r="E272" s="211">
        <v>0.2006</v>
      </c>
      <c r="F272" s="210">
        <f t="shared" si="18"/>
        <v>11.122</v>
      </c>
      <c r="G272" s="210">
        <v>10.941599999999999</v>
      </c>
      <c r="H272" s="210">
        <f t="shared" si="17"/>
        <v>0.18040000000000056</v>
      </c>
      <c r="I272" s="210">
        <f t="shared" si="19"/>
        <v>2.0199999999999441E-2</v>
      </c>
      <c r="J272" s="210">
        <f t="shared" si="20"/>
        <v>10.069790628115374</v>
      </c>
      <c r="K272" s="210">
        <v>7</v>
      </c>
      <c r="L272" s="213">
        <v>43213</v>
      </c>
      <c r="M272" s="213">
        <v>43213</v>
      </c>
    </row>
    <row r="273" spans="1:15">
      <c r="A273" s="207">
        <v>78</v>
      </c>
      <c r="B273" s="206" t="s">
        <v>1041</v>
      </c>
      <c r="C273" s="210">
        <v>1.4992000000000001</v>
      </c>
      <c r="D273" s="211">
        <v>9.2354000000000003</v>
      </c>
      <c r="E273" s="211">
        <v>0.20449999999999999</v>
      </c>
      <c r="F273" s="210">
        <f t="shared" si="18"/>
        <v>9.4398999999999997</v>
      </c>
      <c r="G273" s="210">
        <v>9.2411999999999992</v>
      </c>
      <c r="H273" s="210">
        <f t="shared" si="17"/>
        <v>0.19870000000000054</v>
      </c>
      <c r="I273" s="210">
        <f t="shared" si="19"/>
        <v>5.7999999999994445E-3</v>
      </c>
      <c r="J273" s="210">
        <f t="shared" si="20"/>
        <v>2.8361858190706335</v>
      </c>
      <c r="K273" s="210">
        <v>27</v>
      </c>
      <c r="L273" s="213">
        <v>43213</v>
      </c>
      <c r="M273" s="213">
        <v>43213</v>
      </c>
    </row>
    <row r="274" spans="1:15">
      <c r="A274" s="207">
        <v>78</v>
      </c>
      <c r="B274" s="206" t="s">
        <v>1604</v>
      </c>
      <c r="C274" s="206">
        <v>0.58260000000000001</v>
      </c>
      <c r="D274" s="211">
        <v>10.1439</v>
      </c>
      <c r="E274" s="211">
        <v>0.2001</v>
      </c>
      <c r="F274" s="210">
        <f t="shared" si="18"/>
        <v>10.344000000000001</v>
      </c>
      <c r="G274" s="210">
        <v>10.1632</v>
      </c>
      <c r="H274" s="210">
        <f t="shared" si="17"/>
        <v>0.1808000000000014</v>
      </c>
      <c r="I274" s="210">
        <f t="shared" si="19"/>
        <v>1.9299999999998596E-2</v>
      </c>
      <c r="J274" s="210">
        <f t="shared" si="20"/>
        <v>9.6451774112936519</v>
      </c>
      <c r="K274" s="210">
        <v>33</v>
      </c>
      <c r="L274" s="213">
        <v>43221</v>
      </c>
      <c r="M274" s="213">
        <v>43221</v>
      </c>
    </row>
    <row r="275" spans="1:15">
      <c r="A275" s="206">
        <v>79</v>
      </c>
      <c r="B275" s="206" t="s">
        <v>1085</v>
      </c>
      <c r="C275" s="206">
        <v>1.4087000000000001</v>
      </c>
      <c r="D275" s="206">
        <v>19.805900000000001</v>
      </c>
      <c r="E275" s="206">
        <v>0.19109999999999999</v>
      </c>
      <c r="F275" s="206">
        <f t="shared" si="18"/>
        <v>19.997</v>
      </c>
      <c r="G275" s="206">
        <v>19.8095</v>
      </c>
      <c r="H275" s="206">
        <f t="shared" si="17"/>
        <v>0.1875</v>
      </c>
      <c r="I275" s="210">
        <f t="shared" si="19"/>
        <v>3.5999999999999921E-3</v>
      </c>
      <c r="J275" s="210">
        <f t="shared" si="20"/>
        <v>1.8838304552590228</v>
      </c>
      <c r="K275" s="206">
        <v>21</v>
      </c>
      <c r="L275" s="206" t="s">
        <v>2598</v>
      </c>
      <c r="M275" s="206" t="s">
        <v>2597</v>
      </c>
      <c r="N275" s="206" t="s">
        <v>2574</v>
      </c>
    </row>
    <row r="276" spans="1:15">
      <c r="A276" s="206">
        <v>79</v>
      </c>
      <c r="B276" s="206" t="s">
        <v>906</v>
      </c>
      <c r="C276" s="206">
        <v>1.3266</v>
      </c>
      <c r="D276" s="206">
        <v>19.690200000000001</v>
      </c>
      <c r="E276" s="206">
        <v>0.2044</v>
      </c>
      <c r="F276" s="206">
        <f t="shared" si="18"/>
        <v>19.894600000000001</v>
      </c>
      <c r="G276" s="206">
        <v>19.707999999999998</v>
      </c>
      <c r="H276" s="206">
        <f t="shared" si="17"/>
        <v>0.1866000000000021</v>
      </c>
      <c r="I276" s="210">
        <f t="shared" si="19"/>
        <v>1.7799999999997901E-2</v>
      </c>
      <c r="J276" s="210">
        <f t="shared" si="20"/>
        <v>8.7084148727974071</v>
      </c>
      <c r="K276" s="206">
        <v>22</v>
      </c>
      <c r="L276" s="206" t="s">
        <v>2598</v>
      </c>
      <c r="M276" s="206" t="s">
        <v>2597</v>
      </c>
      <c r="N276" s="206" t="s">
        <v>2574</v>
      </c>
    </row>
    <row r="277" spans="1:15">
      <c r="A277" s="206">
        <v>79</v>
      </c>
      <c r="B277" s="206" t="s">
        <v>1801</v>
      </c>
      <c r="C277" s="206">
        <v>0.74250000000000005</v>
      </c>
      <c r="D277" s="206">
        <v>20.931899999999999</v>
      </c>
      <c r="E277" s="206">
        <v>0.19889999999999999</v>
      </c>
      <c r="F277" s="206">
        <f t="shared" si="18"/>
        <v>21.130799999999997</v>
      </c>
      <c r="G277" s="206">
        <v>20.969100000000001</v>
      </c>
      <c r="H277" s="206">
        <f t="shared" si="17"/>
        <v>0.16169999999999618</v>
      </c>
      <c r="I277" s="210">
        <f t="shared" si="19"/>
        <v>3.7200000000003813E-2</v>
      </c>
      <c r="J277" s="210">
        <f t="shared" si="20"/>
        <v>18.702865761691211</v>
      </c>
      <c r="K277" s="206">
        <v>23</v>
      </c>
      <c r="L277" s="206" t="s">
        <v>2598</v>
      </c>
      <c r="M277" s="206" t="s">
        <v>2597</v>
      </c>
      <c r="N277" s="206" t="s">
        <v>2574</v>
      </c>
    </row>
    <row r="278" spans="1:15">
      <c r="A278" s="206">
        <v>79</v>
      </c>
      <c r="B278" s="206" t="s">
        <v>1833</v>
      </c>
      <c r="C278" s="206">
        <v>0.63249999999999995</v>
      </c>
      <c r="D278" s="206">
        <v>19.399899999999999</v>
      </c>
      <c r="E278" s="206">
        <v>0.2059</v>
      </c>
      <c r="F278" s="206">
        <f t="shared" si="18"/>
        <v>19.605799999999999</v>
      </c>
      <c r="G278" s="206">
        <v>19.431000000000001</v>
      </c>
      <c r="H278" s="206">
        <f t="shared" si="17"/>
        <v>0.17479999999999762</v>
      </c>
      <c r="I278" s="210">
        <f t="shared" si="19"/>
        <v>3.1100000000002376E-2</v>
      </c>
      <c r="J278" s="210">
        <f t="shared" si="20"/>
        <v>15.104419621176483</v>
      </c>
      <c r="K278" s="206">
        <v>1</v>
      </c>
      <c r="L278" s="206" t="s">
        <v>2594</v>
      </c>
      <c r="M278" s="206">
        <v>43153.729166666664</v>
      </c>
      <c r="N278" s="206" t="s">
        <v>2568</v>
      </c>
      <c r="O278" s="206" t="s">
        <v>2592</v>
      </c>
    </row>
    <row r="279" spans="1:15">
      <c r="A279" s="206">
        <v>80</v>
      </c>
      <c r="B279" s="206" t="s">
        <v>1073</v>
      </c>
      <c r="C279" s="206">
        <v>1.389</v>
      </c>
      <c r="D279" s="206">
        <v>11.8589</v>
      </c>
      <c r="E279" s="206">
        <v>0.2056</v>
      </c>
      <c r="F279" s="206">
        <f t="shared" si="18"/>
        <v>12.064500000000001</v>
      </c>
      <c r="G279" s="206">
        <v>11.8802</v>
      </c>
      <c r="H279" s="206">
        <f t="shared" si="17"/>
        <v>0.18430000000000035</v>
      </c>
      <c r="I279" s="210">
        <f t="shared" si="19"/>
        <v>2.1299999999999653E-2</v>
      </c>
      <c r="J279" s="210">
        <f t="shared" si="20"/>
        <v>10.359922178988159</v>
      </c>
      <c r="K279" s="206">
        <v>8</v>
      </c>
      <c r="L279" s="206" t="s">
        <v>2598</v>
      </c>
      <c r="M279" s="206" t="s">
        <v>2597</v>
      </c>
      <c r="N279" s="206" t="s">
        <v>2574</v>
      </c>
    </row>
    <row r="280" spans="1:15">
      <c r="A280" s="206">
        <v>80</v>
      </c>
      <c r="B280" s="206" t="s">
        <v>1576</v>
      </c>
      <c r="C280" s="206">
        <v>0.7772</v>
      </c>
      <c r="D280" s="206">
        <v>7.8582000000000001</v>
      </c>
      <c r="E280" s="206">
        <v>0.20050000000000001</v>
      </c>
      <c r="F280" s="206">
        <f t="shared" si="18"/>
        <v>8.0587</v>
      </c>
      <c r="G280" s="206">
        <v>7.8699000000000003</v>
      </c>
      <c r="H280" s="206">
        <f t="shared" si="17"/>
        <v>0.18879999999999963</v>
      </c>
      <c r="I280" s="210">
        <f t="shared" si="19"/>
        <v>1.1700000000000377E-2</v>
      </c>
      <c r="J280" s="210">
        <f t="shared" si="20"/>
        <v>5.8354114713218834</v>
      </c>
      <c r="K280" s="206">
        <v>9</v>
      </c>
      <c r="L280" s="206" t="s">
        <v>2598</v>
      </c>
      <c r="M280" s="206" t="s">
        <v>2597</v>
      </c>
      <c r="N280" s="206" t="s">
        <v>2574</v>
      </c>
    </row>
    <row r="281" spans="1:15">
      <c r="A281" s="206">
        <v>80</v>
      </c>
      <c r="B281" s="206" t="s">
        <v>1443</v>
      </c>
      <c r="C281" s="206">
        <v>0.70750000000000002</v>
      </c>
      <c r="D281" s="206">
        <v>7.7138</v>
      </c>
      <c r="E281" s="206">
        <v>0.19089999999999999</v>
      </c>
      <c r="F281" s="206">
        <f t="shared" si="18"/>
        <v>7.9047000000000001</v>
      </c>
      <c r="G281" s="206">
        <v>7.7397999999999998</v>
      </c>
      <c r="H281" s="206">
        <f t="shared" si="17"/>
        <v>0.16490000000000027</v>
      </c>
      <c r="I281" s="210">
        <f t="shared" si="19"/>
        <v>2.5999999999999718E-2</v>
      </c>
      <c r="J281" s="210">
        <f t="shared" si="20"/>
        <v>13.619696176008233</v>
      </c>
      <c r="K281" s="206">
        <v>10</v>
      </c>
      <c r="L281" s="206" t="s">
        <v>2598</v>
      </c>
      <c r="M281" s="206" t="s">
        <v>2597</v>
      </c>
      <c r="N281" s="206" t="s">
        <v>2574</v>
      </c>
    </row>
    <row r="282" spans="1:15">
      <c r="A282" s="210">
        <v>81</v>
      </c>
      <c r="B282" s="210" t="s">
        <v>848</v>
      </c>
      <c r="C282" s="211">
        <v>1.4906999999999999</v>
      </c>
      <c r="D282" s="211">
        <v>10.155799999999999</v>
      </c>
      <c r="E282" s="211">
        <v>0.2044</v>
      </c>
      <c r="F282" s="210">
        <f t="shared" si="18"/>
        <v>10.360199999999999</v>
      </c>
      <c r="G282" s="210">
        <v>10.1601</v>
      </c>
      <c r="H282" s="210">
        <f t="shared" si="17"/>
        <v>0.20009999999999906</v>
      </c>
      <c r="I282" s="210">
        <f t="shared" si="19"/>
        <v>4.300000000000942E-3</v>
      </c>
      <c r="J282" s="210">
        <f t="shared" si="20"/>
        <v>2.1037181996090717</v>
      </c>
      <c r="K282" s="210">
        <v>29</v>
      </c>
      <c r="L282" s="212">
        <v>43181.645833333336</v>
      </c>
      <c r="M282" s="212">
        <v>43181.833333333336</v>
      </c>
      <c r="N282" s="210" t="s">
        <v>2574</v>
      </c>
    </row>
    <row r="283" spans="1:15">
      <c r="A283" s="210">
        <v>81</v>
      </c>
      <c r="B283" s="210" t="s">
        <v>954</v>
      </c>
      <c r="C283" s="211">
        <v>1.5605</v>
      </c>
      <c r="D283" s="211">
        <v>10.201700000000001</v>
      </c>
      <c r="E283" s="211">
        <v>0.20169999999999999</v>
      </c>
      <c r="F283" s="210">
        <f t="shared" si="18"/>
        <v>10.403400000000001</v>
      </c>
      <c r="G283" s="210">
        <v>10.2102</v>
      </c>
      <c r="H283" s="210">
        <f t="shared" si="17"/>
        <v>0.19320000000000093</v>
      </c>
      <c r="I283" s="210">
        <f t="shared" si="19"/>
        <v>8.4999999999990639E-3</v>
      </c>
      <c r="J283" s="210">
        <f t="shared" si="20"/>
        <v>4.2141794744665662</v>
      </c>
      <c r="K283" s="210">
        <v>30</v>
      </c>
      <c r="L283" s="212">
        <v>43181.645833333336</v>
      </c>
      <c r="M283" s="212">
        <v>43181.833333333336</v>
      </c>
      <c r="N283" s="210" t="s">
        <v>2574</v>
      </c>
      <c r="O283" s="210"/>
    </row>
    <row r="284" spans="1:15">
      <c r="A284" s="210">
        <v>81</v>
      </c>
      <c r="B284" s="210" t="s">
        <v>1575</v>
      </c>
      <c r="C284" s="211">
        <v>0.45200000000000001</v>
      </c>
      <c r="D284" s="211">
        <v>10.739000000000001</v>
      </c>
      <c r="E284" s="211">
        <v>0.20030000000000001</v>
      </c>
      <c r="F284" s="210">
        <f t="shared" si="18"/>
        <v>10.939300000000001</v>
      </c>
      <c r="G284" s="210">
        <v>10.7622</v>
      </c>
      <c r="H284" s="210">
        <f t="shared" si="17"/>
        <v>0.17710000000000115</v>
      </c>
      <c r="I284" s="210">
        <f t="shared" si="19"/>
        <v>2.319999999999886E-2</v>
      </c>
      <c r="J284" s="210">
        <f t="shared" si="20"/>
        <v>11.582626060908067</v>
      </c>
      <c r="K284" s="210">
        <v>31</v>
      </c>
      <c r="L284" s="212">
        <v>43181.645833333336</v>
      </c>
      <c r="M284" s="212">
        <v>43181.833333333336</v>
      </c>
      <c r="N284" s="210" t="s">
        <v>2574</v>
      </c>
      <c r="O284" s="210"/>
    </row>
    <row r="285" spans="1:15">
      <c r="A285" s="210">
        <v>81</v>
      </c>
      <c r="B285" s="210" t="s">
        <v>1508</v>
      </c>
      <c r="C285" s="211">
        <v>0.62009999999999998</v>
      </c>
      <c r="D285" s="211">
        <v>11.087400000000001</v>
      </c>
      <c r="E285" s="211">
        <v>0.20119999999999999</v>
      </c>
      <c r="F285" s="210">
        <f t="shared" si="18"/>
        <v>11.288600000000001</v>
      </c>
      <c r="G285" s="210">
        <v>11.117599999999999</v>
      </c>
      <c r="H285" s="210">
        <f t="shared" si="17"/>
        <v>0.17100000000000115</v>
      </c>
      <c r="I285" s="210">
        <f t="shared" si="19"/>
        <v>3.0199999999998839E-2</v>
      </c>
      <c r="J285" s="210">
        <f t="shared" si="20"/>
        <v>15.009940357852306</v>
      </c>
      <c r="K285" s="210">
        <v>32</v>
      </c>
      <c r="L285" s="212">
        <v>43181.645833333336</v>
      </c>
      <c r="M285" s="212">
        <v>43181.833333333336</v>
      </c>
      <c r="N285" s="210" t="s">
        <v>2574</v>
      </c>
      <c r="O285" s="210"/>
    </row>
    <row r="286" spans="1:15">
      <c r="A286" s="210">
        <v>82</v>
      </c>
      <c r="B286" s="215" t="s">
        <v>773</v>
      </c>
      <c r="C286" s="210">
        <v>1.448</v>
      </c>
      <c r="D286" s="211">
        <v>8.0456000000000003</v>
      </c>
      <c r="E286" s="211">
        <v>0.20610000000000001</v>
      </c>
      <c r="F286" s="210">
        <f t="shared" si="18"/>
        <v>8.2516999999999996</v>
      </c>
      <c r="G286" s="210">
        <v>8.0540000000000003</v>
      </c>
      <c r="H286" s="210">
        <f t="shared" si="17"/>
        <v>0.19769999999999932</v>
      </c>
      <c r="I286" s="210">
        <f t="shared" si="19"/>
        <v>8.4000000000006847E-3</v>
      </c>
      <c r="J286" s="210">
        <f t="shared" si="20"/>
        <v>4.0756914119362859</v>
      </c>
      <c r="K286" s="210">
        <v>17</v>
      </c>
      <c r="L286" s="214">
        <v>43197</v>
      </c>
      <c r="M286" s="214">
        <v>43197</v>
      </c>
      <c r="N286" s="210"/>
      <c r="O286" s="210" t="s">
        <v>2599</v>
      </c>
    </row>
    <row r="287" spans="1:15">
      <c r="A287" s="210">
        <v>82</v>
      </c>
      <c r="B287" s="215" t="s">
        <v>1058</v>
      </c>
      <c r="C287" s="210">
        <v>1.3147</v>
      </c>
      <c r="D287" s="211">
        <v>7.5293999999999999</v>
      </c>
      <c r="E287" s="211">
        <v>0.19600000000000001</v>
      </c>
      <c r="F287" s="210">
        <f t="shared" si="18"/>
        <v>7.7253999999999996</v>
      </c>
      <c r="G287" s="210">
        <v>7.5391000000000004</v>
      </c>
      <c r="H287" s="210">
        <f t="shared" si="17"/>
        <v>0.18629999999999924</v>
      </c>
      <c r="I287" s="210">
        <f t="shared" si="19"/>
        <v>9.7000000000007636E-3</v>
      </c>
      <c r="J287" s="210">
        <f t="shared" si="20"/>
        <v>4.9489795918371247</v>
      </c>
      <c r="K287" s="210">
        <v>18</v>
      </c>
      <c r="L287" s="214">
        <v>43197</v>
      </c>
      <c r="M287" s="214">
        <v>43197</v>
      </c>
      <c r="N287" s="210"/>
      <c r="O287" s="210"/>
    </row>
    <row r="288" spans="1:15">
      <c r="A288" s="210">
        <v>82</v>
      </c>
      <c r="B288" s="215" t="s">
        <v>1210</v>
      </c>
      <c r="C288" s="210">
        <v>0.53169999999999995</v>
      </c>
      <c r="D288" s="211">
        <v>9.7276000000000007</v>
      </c>
      <c r="E288" s="211">
        <v>0.2026</v>
      </c>
      <c r="F288" s="210">
        <f t="shared" si="18"/>
        <v>9.930200000000001</v>
      </c>
      <c r="G288" s="210">
        <v>9.7446000000000002</v>
      </c>
      <c r="H288" s="210">
        <f t="shared" si="17"/>
        <v>0.18560000000000088</v>
      </c>
      <c r="I288" s="210">
        <f t="shared" si="19"/>
        <v>1.6999999999999127E-2</v>
      </c>
      <c r="J288" s="210">
        <f t="shared" si="20"/>
        <v>8.3909180651525794</v>
      </c>
      <c r="K288" s="210">
        <v>19</v>
      </c>
      <c r="L288" s="214">
        <v>43197</v>
      </c>
      <c r="M288" s="214">
        <v>43197</v>
      </c>
      <c r="N288" s="210"/>
      <c r="O288" s="210"/>
    </row>
    <row r="289" spans="1:15">
      <c r="A289" s="210">
        <v>82</v>
      </c>
      <c r="B289" s="215" t="s">
        <v>1514</v>
      </c>
      <c r="C289" s="210">
        <v>0.57340000000000002</v>
      </c>
      <c r="D289" s="211">
        <v>9.0313999999999997</v>
      </c>
      <c r="E289" s="211">
        <v>0.20449999999999999</v>
      </c>
      <c r="F289" s="210">
        <f t="shared" si="18"/>
        <v>9.2358999999999991</v>
      </c>
      <c r="G289" s="210">
        <v>9.0525000000000002</v>
      </c>
      <c r="H289" s="210">
        <f t="shared" si="17"/>
        <v>0.1833999999999989</v>
      </c>
      <c r="I289" s="210">
        <f t="shared" si="19"/>
        <v>2.110000000000109E-2</v>
      </c>
      <c r="J289" s="210">
        <f t="shared" si="20"/>
        <v>10.317848410758481</v>
      </c>
      <c r="K289" s="210">
        <v>20</v>
      </c>
      <c r="L289" s="214">
        <v>43197</v>
      </c>
      <c r="M289" s="214">
        <v>43197</v>
      </c>
      <c r="N289" s="210"/>
      <c r="O289" s="210"/>
    </row>
    <row r="290" spans="1:15">
      <c r="A290" s="210">
        <v>83</v>
      </c>
      <c r="B290" s="210" t="s">
        <v>1119</v>
      </c>
      <c r="C290" s="211">
        <v>1.367</v>
      </c>
      <c r="D290" s="210">
        <v>10.1439</v>
      </c>
      <c r="E290" s="211">
        <v>0.20180000000000001</v>
      </c>
      <c r="F290" s="210">
        <f t="shared" si="18"/>
        <v>10.345700000000001</v>
      </c>
      <c r="G290" s="210">
        <v>10.1587</v>
      </c>
      <c r="H290" s="210">
        <f t="shared" si="17"/>
        <v>0.18700000000000117</v>
      </c>
      <c r="I290" s="210">
        <f t="shared" si="19"/>
        <v>1.4799999999998842E-2</v>
      </c>
      <c r="J290" s="210">
        <f t="shared" si="20"/>
        <v>7.3339940535177606</v>
      </c>
      <c r="K290" s="210">
        <v>1</v>
      </c>
      <c r="L290" s="214">
        <v>43206</v>
      </c>
      <c r="M290" s="214">
        <v>43206</v>
      </c>
      <c r="N290" s="210"/>
      <c r="O290" s="210"/>
    </row>
    <row r="291" spans="1:15">
      <c r="A291" s="210">
        <v>83</v>
      </c>
      <c r="B291" s="210" t="s">
        <v>1007</v>
      </c>
      <c r="C291" s="211">
        <v>0.71630000000000005</v>
      </c>
      <c r="D291" s="210">
        <v>8.7734000000000005</v>
      </c>
      <c r="E291" s="211">
        <v>0.20419999999999999</v>
      </c>
      <c r="F291" s="210">
        <f t="shared" si="18"/>
        <v>8.9776000000000007</v>
      </c>
      <c r="G291" s="210">
        <v>8.9</v>
      </c>
      <c r="H291" s="210">
        <f t="shared" si="17"/>
        <v>7.7600000000000335E-2</v>
      </c>
      <c r="I291" s="210">
        <f t="shared" si="19"/>
        <v>0.12659999999999966</v>
      </c>
      <c r="J291" s="210">
        <f t="shared" si="20"/>
        <v>61.99804113614087</v>
      </c>
      <c r="K291" s="210">
        <v>2</v>
      </c>
      <c r="L291" s="214">
        <v>43206</v>
      </c>
      <c r="M291" s="214">
        <v>43206</v>
      </c>
      <c r="N291" s="210"/>
      <c r="O291" s="210"/>
    </row>
    <row r="292" spans="1:15">
      <c r="A292" s="210">
        <v>83</v>
      </c>
      <c r="B292" s="210" t="s">
        <v>1752</v>
      </c>
      <c r="C292" s="211">
        <v>0.66410000000000002</v>
      </c>
      <c r="D292" s="210">
        <v>9.4853000000000005</v>
      </c>
      <c r="E292" s="211">
        <v>0.2054</v>
      </c>
      <c r="F292" s="210">
        <f t="shared" si="18"/>
        <v>9.6906999999999996</v>
      </c>
      <c r="G292" s="210">
        <v>9.5158000000000005</v>
      </c>
      <c r="H292" s="210">
        <f t="shared" si="17"/>
        <v>0.17489999999999917</v>
      </c>
      <c r="I292" s="210">
        <f t="shared" si="19"/>
        <v>3.0500000000000832E-2</v>
      </c>
      <c r="J292" s="210">
        <f t="shared" si="20"/>
        <v>14.849074975657658</v>
      </c>
      <c r="K292" s="210">
        <v>3</v>
      </c>
      <c r="L292" s="214">
        <v>43206</v>
      </c>
      <c r="M292" s="214">
        <v>43206</v>
      </c>
      <c r="N292" s="210"/>
      <c r="O292" s="210"/>
    </row>
    <row r="293" spans="1:15">
      <c r="A293" s="210">
        <v>83</v>
      </c>
      <c r="B293" s="210" t="s">
        <v>1556</v>
      </c>
      <c r="C293" s="211">
        <v>0.66449999999999998</v>
      </c>
      <c r="D293" s="210">
        <v>9.3219999999999992</v>
      </c>
      <c r="E293" s="211">
        <v>0.20349999999999999</v>
      </c>
      <c r="F293" s="210">
        <f t="shared" si="18"/>
        <v>9.5254999999999992</v>
      </c>
      <c r="G293" s="210">
        <v>9.3597000000000001</v>
      </c>
      <c r="H293" s="210">
        <f t="shared" si="17"/>
        <v>0.16579999999999906</v>
      </c>
      <c r="I293" s="210">
        <f t="shared" si="19"/>
        <v>3.7700000000000927E-2</v>
      </c>
      <c r="J293" s="210">
        <f t="shared" si="20"/>
        <v>18.525798525798983</v>
      </c>
      <c r="K293" s="210">
        <v>4</v>
      </c>
      <c r="L293" s="214">
        <v>43206</v>
      </c>
      <c r="M293" s="214">
        <v>43206</v>
      </c>
      <c r="N293" s="210"/>
      <c r="O293" s="210"/>
    </row>
    <row r="294" spans="1:15">
      <c r="A294" s="210">
        <v>84</v>
      </c>
      <c r="B294" s="215" t="s">
        <v>724</v>
      </c>
      <c r="C294" s="210">
        <v>1.3305</v>
      </c>
      <c r="D294" s="211">
        <v>9.1560000000000006</v>
      </c>
      <c r="E294" s="211">
        <v>0.2016</v>
      </c>
      <c r="F294" s="210">
        <f t="shared" si="18"/>
        <v>9.3576000000000015</v>
      </c>
      <c r="G294" s="210">
        <v>9.1707999999999998</v>
      </c>
      <c r="H294" s="210">
        <f t="shared" ref="H294:H357" si="21">(F294-G294)</f>
        <v>0.18680000000000163</v>
      </c>
      <c r="I294" s="210">
        <f t="shared" si="19"/>
        <v>1.479999999999837E-2</v>
      </c>
      <c r="J294" s="210">
        <f t="shared" si="20"/>
        <v>7.3412698412690327</v>
      </c>
      <c r="K294" s="210">
        <v>3</v>
      </c>
      <c r="L294" s="217">
        <v>43186.458333333336</v>
      </c>
      <c r="M294" s="217">
        <v>43186.625</v>
      </c>
      <c r="N294" s="206" t="s">
        <v>2568</v>
      </c>
      <c r="O294" s="210"/>
    </row>
    <row r="295" spans="1:15">
      <c r="A295" s="210">
        <v>84</v>
      </c>
      <c r="B295" s="215" t="s">
        <v>1092</v>
      </c>
      <c r="C295" s="210">
        <v>1.3726</v>
      </c>
      <c r="D295" s="211">
        <v>8.8621999999999996</v>
      </c>
      <c r="E295" s="211">
        <v>0.2051</v>
      </c>
      <c r="F295" s="210">
        <f t="shared" si="18"/>
        <v>9.0672999999999995</v>
      </c>
      <c r="G295" s="210">
        <v>8.8803000000000001</v>
      </c>
      <c r="H295" s="210">
        <f t="shared" si="21"/>
        <v>0.18699999999999939</v>
      </c>
      <c r="I295" s="210">
        <f t="shared" si="19"/>
        <v>1.8100000000000616E-2</v>
      </c>
      <c r="J295" s="210">
        <f t="shared" si="20"/>
        <v>8.8249634324722646</v>
      </c>
      <c r="K295" s="210">
        <v>4</v>
      </c>
      <c r="L295" s="217">
        <v>43186.458333333336</v>
      </c>
      <c r="M295" s="217">
        <v>43186.625</v>
      </c>
      <c r="N295" s="206" t="s">
        <v>2568</v>
      </c>
      <c r="O295" s="210"/>
    </row>
    <row r="296" spans="1:15">
      <c r="A296" s="210">
        <v>84</v>
      </c>
      <c r="B296" s="215" t="s">
        <v>1530</v>
      </c>
      <c r="C296" s="210">
        <v>0.59250000000000003</v>
      </c>
      <c r="D296" s="211">
        <v>10.702500000000001</v>
      </c>
      <c r="E296" s="211">
        <v>0.20050000000000001</v>
      </c>
      <c r="F296" s="210">
        <f t="shared" si="18"/>
        <v>10.903</v>
      </c>
      <c r="G296" s="210">
        <v>10.724</v>
      </c>
      <c r="H296" s="210">
        <f t="shared" si="21"/>
        <v>0.17900000000000027</v>
      </c>
      <c r="I296" s="210">
        <f t="shared" si="19"/>
        <v>2.1499999999999742E-2</v>
      </c>
      <c r="J296" s="210">
        <f t="shared" si="20"/>
        <v>10.723192019949995</v>
      </c>
      <c r="K296" s="210">
        <v>5</v>
      </c>
      <c r="L296" s="217">
        <v>43186.458333333336</v>
      </c>
      <c r="M296" s="217">
        <v>43186.625</v>
      </c>
      <c r="N296" s="206" t="s">
        <v>2568</v>
      </c>
      <c r="O296" s="210"/>
    </row>
    <row r="297" spans="1:15">
      <c r="A297" s="210">
        <v>84</v>
      </c>
      <c r="B297" s="215" t="s">
        <v>1759</v>
      </c>
      <c r="C297" s="210">
        <v>0.67900000000000005</v>
      </c>
      <c r="D297" s="211">
        <v>7.5281000000000002</v>
      </c>
      <c r="E297" s="211">
        <v>0.20130000000000001</v>
      </c>
      <c r="F297" s="210">
        <f t="shared" si="18"/>
        <v>7.7294</v>
      </c>
      <c r="G297" s="210">
        <v>7.5521000000000003</v>
      </c>
      <c r="H297" s="210">
        <f t="shared" si="21"/>
        <v>0.17729999999999979</v>
      </c>
      <c r="I297" s="210">
        <f t="shared" si="19"/>
        <v>2.4000000000000216E-2</v>
      </c>
      <c r="J297" s="210">
        <f t="shared" si="20"/>
        <v>11.922503725782521</v>
      </c>
      <c r="K297" s="210">
        <v>6</v>
      </c>
      <c r="L297" s="217">
        <v>43186.458333333336</v>
      </c>
      <c r="M297" s="217">
        <v>43186.625</v>
      </c>
      <c r="N297" s="206" t="s">
        <v>2568</v>
      </c>
      <c r="O297" s="210"/>
    </row>
    <row r="298" spans="1:15">
      <c r="A298" s="210">
        <v>85</v>
      </c>
      <c r="B298" s="210" t="s">
        <v>750</v>
      </c>
      <c r="C298" s="210">
        <v>1.3975</v>
      </c>
      <c r="D298" s="211">
        <v>7.1887999999999996</v>
      </c>
      <c r="E298" s="211">
        <v>0.20019999999999999</v>
      </c>
      <c r="F298" s="210">
        <f t="shared" si="18"/>
        <v>7.3889999999999993</v>
      </c>
      <c r="G298" s="210">
        <v>7.1961000000000004</v>
      </c>
      <c r="H298" s="210">
        <f t="shared" si="21"/>
        <v>0.19289999999999896</v>
      </c>
      <c r="I298" s="210">
        <f t="shared" si="19"/>
        <v>7.3000000000010279E-3</v>
      </c>
      <c r="J298" s="210">
        <f t="shared" si="20"/>
        <v>3.6463536463541599</v>
      </c>
      <c r="K298" s="210">
        <v>40</v>
      </c>
      <c r="L298" s="217">
        <v>43186.458333333336</v>
      </c>
      <c r="M298" s="217">
        <v>43186.625</v>
      </c>
      <c r="N298" s="206" t="s">
        <v>2568</v>
      </c>
      <c r="O298" s="210"/>
    </row>
    <row r="299" spans="1:15">
      <c r="A299" s="210">
        <v>85</v>
      </c>
      <c r="B299" s="210" t="s">
        <v>826</v>
      </c>
      <c r="C299" s="210">
        <v>1.2338</v>
      </c>
      <c r="D299" s="211">
        <v>9.7210999999999999</v>
      </c>
      <c r="E299" s="211">
        <v>0.20349999999999999</v>
      </c>
      <c r="F299" s="210">
        <f t="shared" si="18"/>
        <v>9.9245999999999999</v>
      </c>
      <c r="G299" s="210">
        <v>9.7422000000000004</v>
      </c>
      <c r="H299" s="210">
        <f t="shared" si="21"/>
        <v>0.18239999999999945</v>
      </c>
      <c r="I299" s="210">
        <f t="shared" si="19"/>
        <v>2.1100000000000535E-2</v>
      </c>
      <c r="J299" s="210">
        <f t="shared" si="20"/>
        <v>10.368550368550631</v>
      </c>
      <c r="K299" s="210">
        <v>41</v>
      </c>
      <c r="L299" s="217">
        <v>43186.458333333336</v>
      </c>
      <c r="M299" s="217">
        <v>43186.625</v>
      </c>
      <c r="N299" s="206" t="s">
        <v>2568</v>
      </c>
      <c r="O299" s="210"/>
    </row>
    <row r="300" spans="1:15">
      <c r="A300" s="210">
        <v>85</v>
      </c>
      <c r="B300" s="210" t="s">
        <v>1609</v>
      </c>
      <c r="C300" s="210">
        <v>0.73919999999999997</v>
      </c>
      <c r="D300" s="211">
        <v>9.0315999999999992</v>
      </c>
      <c r="E300" s="211">
        <v>0.20180000000000001</v>
      </c>
      <c r="F300" s="210">
        <f t="shared" si="18"/>
        <v>9.2333999999999996</v>
      </c>
      <c r="G300" s="210">
        <v>9.0549999999999997</v>
      </c>
      <c r="H300" s="210">
        <f t="shared" si="21"/>
        <v>0.17839999999999989</v>
      </c>
      <c r="I300" s="210">
        <f t="shared" si="19"/>
        <v>2.3400000000000115E-2</v>
      </c>
      <c r="J300" s="210">
        <f t="shared" si="20"/>
        <v>11.595639246779045</v>
      </c>
      <c r="K300" s="210">
        <v>42</v>
      </c>
      <c r="L300" s="217">
        <v>43186.458333333336</v>
      </c>
      <c r="M300" s="217">
        <v>43186.625</v>
      </c>
      <c r="N300" s="206" t="s">
        <v>2568</v>
      </c>
      <c r="O300" s="210"/>
    </row>
    <row r="301" spans="1:15">
      <c r="A301" s="210">
        <v>85</v>
      </c>
      <c r="B301" s="210" t="s">
        <v>1742</v>
      </c>
      <c r="C301" s="210">
        <v>0.98040000000000005</v>
      </c>
      <c r="D301" s="211">
        <v>8.1328999999999994</v>
      </c>
      <c r="E301" s="211">
        <v>0.20200000000000001</v>
      </c>
      <c r="F301" s="210">
        <f t="shared" si="18"/>
        <v>8.3348999999999993</v>
      </c>
      <c r="G301" s="210">
        <v>8.2133000000000003</v>
      </c>
      <c r="H301" s="210">
        <f t="shared" si="21"/>
        <v>0.12159999999999904</v>
      </c>
      <c r="I301" s="210">
        <f t="shared" si="19"/>
        <v>8.0400000000000971E-2</v>
      </c>
      <c r="J301" s="210">
        <f t="shared" si="20"/>
        <v>39.801980198020281</v>
      </c>
      <c r="K301" s="210">
        <v>43</v>
      </c>
      <c r="L301" s="217">
        <v>43186.458333333336</v>
      </c>
      <c r="M301" s="217">
        <v>43186.625</v>
      </c>
      <c r="N301" s="206" t="s">
        <v>2568</v>
      </c>
      <c r="O301" s="210"/>
    </row>
    <row r="302" spans="1:15">
      <c r="A302" s="206">
        <v>86</v>
      </c>
      <c r="B302" s="206" t="s">
        <v>1079</v>
      </c>
      <c r="C302" s="206">
        <v>1.4595</v>
      </c>
      <c r="D302" s="206">
        <v>21.2059</v>
      </c>
      <c r="E302" s="206">
        <v>0.20219999999999999</v>
      </c>
      <c r="F302" s="206">
        <f t="shared" si="18"/>
        <v>21.408100000000001</v>
      </c>
      <c r="G302" s="206">
        <v>21.263200000000001</v>
      </c>
      <c r="H302" s="206">
        <f t="shared" si="21"/>
        <v>0.14489999999999981</v>
      </c>
      <c r="I302" s="210">
        <f t="shared" si="19"/>
        <v>5.7300000000000184E-2</v>
      </c>
      <c r="J302" s="210">
        <f t="shared" si="20"/>
        <v>28.338278931750832</v>
      </c>
      <c r="K302" s="206">
        <v>11</v>
      </c>
      <c r="L302" s="206" t="s">
        <v>2598</v>
      </c>
      <c r="M302" s="206" t="s">
        <v>2597</v>
      </c>
      <c r="N302" s="206" t="s">
        <v>2574</v>
      </c>
    </row>
    <row r="303" spans="1:15">
      <c r="A303" s="206">
        <v>86</v>
      </c>
      <c r="B303" s="206" t="s">
        <v>1489</v>
      </c>
      <c r="C303" s="206">
        <v>0.55600000000000005</v>
      </c>
      <c r="D303" s="206">
        <v>19.649999999999999</v>
      </c>
      <c r="E303" s="206">
        <v>0.20119999999999999</v>
      </c>
      <c r="F303" s="206">
        <f t="shared" si="18"/>
        <v>19.851199999999999</v>
      </c>
      <c r="G303" s="206">
        <v>19.6675</v>
      </c>
      <c r="H303" s="206">
        <f t="shared" si="21"/>
        <v>0.1836999999999982</v>
      </c>
      <c r="I303" s="210">
        <f t="shared" si="19"/>
        <v>1.7500000000001792E-2</v>
      </c>
      <c r="J303" s="210">
        <f t="shared" si="20"/>
        <v>8.6978131212732563</v>
      </c>
      <c r="K303" s="206">
        <v>12</v>
      </c>
      <c r="L303" s="206" t="s">
        <v>2598</v>
      </c>
      <c r="M303" s="206" t="s">
        <v>2597</v>
      </c>
      <c r="N303" s="206" t="s">
        <v>2574</v>
      </c>
    </row>
    <row r="304" spans="1:15">
      <c r="A304" s="206">
        <v>86</v>
      </c>
      <c r="B304" s="206" t="s">
        <v>1327</v>
      </c>
      <c r="C304" s="206">
        <v>0.57269999999999999</v>
      </c>
      <c r="D304" s="206">
        <v>18.046900000000001</v>
      </c>
      <c r="E304" s="206">
        <v>0.19550000000000001</v>
      </c>
      <c r="F304" s="206">
        <f t="shared" si="18"/>
        <v>18.2424</v>
      </c>
      <c r="G304" s="206">
        <v>18.061499999999999</v>
      </c>
      <c r="H304" s="206">
        <f t="shared" si="21"/>
        <v>0.18090000000000117</v>
      </c>
      <c r="I304" s="210">
        <f t="shared" si="19"/>
        <v>1.4599999999998836E-2</v>
      </c>
      <c r="J304" s="210">
        <f t="shared" si="20"/>
        <v>7.4680306905364882</v>
      </c>
      <c r="K304" s="206">
        <v>13</v>
      </c>
      <c r="L304" s="206" t="s">
        <v>2598</v>
      </c>
      <c r="M304" s="206" t="s">
        <v>2597</v>
      </c>
      <c r="N304" s="206" t="s">
        <v>2574</v>
      </c>
    </row>
    <row r="305" spans="1:15">
      <c r="A305" s="206">
        <v>87</v>
      </c>
      <c r="B305" s="206" t="s">
        <v>812</v>
      </c>
      <c r="C305" s="206">
        <v>1.4715</v>
      </c>
      <c r="D305" s="206">
        <v>21.069500000000001</v>
      </c>
      <c r="E305" s="206">
        <v>0.2029</v>
      </c>
      <c r="F305" s="206">
        <f t="shared" si="18"/>
        <v>21.272400000000001</v>
      </c>
      <c r="G305" s="206">
        <v>21.081199999999999</v>
      </c>
      <c r="H305" s="206">
        <f t="shared" si="21"/>
        <v>0.19120000000000203</v>
      </c>
      <c r="I305" s="210">
        <f t="shared" si="19"/>
        <v>1.1699999999997962E-2</v>
      </c>
      <c r="J305" s="210">
        <f t="shared" si="20"/>
        <v>5.7663873829462604</v>
      </c>
      <c r="K305" s="206">
        <v>14</v>
      </c>
      <c r="L305" s="206" t="s">
        <v>2598</v>
      </c>
      <c r="M305" s="206" t="s">
        <v>2597</v>
      </c>
      <c r="N305" s="206" t="s">
        <v>2574</v>
      </c>
    </row>
    <row r="306" spans="1:15">
      <c r="A306" s="206">
        <v>87</v>
      </c>
      <c r="B306" s="206" t="s">
        <v>1422</v>
      </c>
      <c r="C306" s="206">
        <v>0.62929999999999997</v>
      </c>
      <c r="D306" s="206">
        <v>19.727699999999999</v>
      </c>
      <c r="E306" s="206">
        <v>0.20799999999999999</v>
      </c>
      <c r="F306" s="206">
        <f t="shared" si="18"/>
        <v>19.935699999999997</v>
      </c>
      <c r="G306" s="206">
        <v>19.754200000000001</v>
      </c>
      <c r="H306" s="206">
        <f t="shared" si="21"/>
        <v>0.18149999999999622</v>
      </c>
      <c r="I306" s="210">
        <f t="shared" si="19"/>
        <v>2.6500000000003771E-2</v>
      </c>
      <c r="J306" s="210">
        <f t="shared" si="20"/>
        <v>12.74038461538643</v>
      </c>
      <c r="K306" s="206">
        <v>15</v>
      </c>
      <c r="L306" s="206" t="s">
        <v>2598</v>
      </c>
      <c r="M306" s="206" t="s">
        <v>2597</v>
      </c>
      <c r="N306" s="206" t="s">
        <v>2574</v>
      </c>
    </row>
    <row r="307" spans="1:15">
      <c r="A307" s="206">
        <v>87</v>
      </c>
      <c r="B307" s="206" t="s">
        <v>1418</v>
      </c>
      <c r="C307" s="206">
        <v>0.59950000000000003</v>
      </c>
      <c r="D307" s="206">
        <v>20.7624</v>
      </c>
      <c r="E307" s="206">
        <v>0.21010000000000001</v>
      </c>
      <c r="F307" s="206">
        <f t="shared" si="18"/>
        <v>20.9725</v>
      </c>
      <c r="G307" s="206">
        <v>20.792999999999999</v>
      </c>
      <c r="H307" s="206">
        <f t="shared" si="21"/>
        <v>0.17950000000000088</v>
      </c>
      <c r="I307" s="210">
        <f t="shared" si="19"/>
        <v>3.0599999999999128E-2</v>
      </c>
      <c r="J307" s="210">
        <f t="shared" si="20"/>
        <v>14.564493098524098</v>
      </c>
      <c r="K307" s="206">
        <v>16</v>
      </c>
      <c r="L307" s="206" t="s">
        <v>2598</v>
      </c>
      <c r="M307" s="206" t="s">
        <v>2597</v>
      </c>
      <c r="N307" s="206" t="s">
        <v>2574</v>
      </c>
    </row>
    <row r="308" spans="1:15">
      <c r="A308" s="210">
        <v>89</v>
      </c>
      <c r="B308" s="210" t="s">
        <v>970</v>
      </c>
      <c r="C308" s="210">
        <v>1.734</v>
      </c>
      <c r="D308" s="210">
        <v>8.1188000000000002</v>
      </c>
      <c r="E308" s="211">
        <v>0.2016</v>
      </c>
      <c r="F308" s="210">
        <f t="shared" si="18"/>
        <v>8.3203999999999994</v>
      </c>
      <c r="G308" s="210">
        <v>8.1588999999999992</v>
      </c>
      <c r="H308" s="210">
        <f t="shared" si="21"/>
        <v>0.1615000000000002</v>
      </c>
      <c r="I308" s="210">
        <f t="shared" si="19"/>
        <v>4.0099999999999802E-2</v>
      </c>
      <c r="J308" s="210">
        <f t="shared" si="20"/>
        <v>19.890873015872916</v>
      </c>
      <c r="K308" s="210">
        <v>5</v>
      </c>
      <c r="L308" s="214">
        <v>43187</v>
      </c>
      <c r="M308" s="214">
        <v>43187</v>
      </c>
      <c r="N308" s="210"/>
      <c r="O308" s="210"/>
    </row>
    <row r="309" spans="1:15">
      <c r="A309" s="210">
        <v>89</v>
      </c>
      <c r="B309" s="210" t="s">
        <v>1581</v>
      </c>
      <c r="C309" s="210">
        <v>1.1642999999999999</v>
      </c>
      <c r="D309" s="210">
        <v>8.1176999999999992</v>
      </c>
      <c r="E309" s="211">
        <v>0.2046</v>
      </c>
      <c r="F309" s="210">
        <f t="shared" si="18"/>
        <v>8.3222999999999985</v>
      </c>
      <c r="G309" s="210">
        <v>8.2159999999999993</v>
      </c>
      <c r="H309" s="210">
        <f t="shared" si="21"/>
        <v>0.10629999999999917</v>
      </c>
      <c r="I309" s="210">
        <f t="shared" si="19"/>
        <v>9.8300000000000831E-2</v>
      </c>
      <c r="J309" s="210">
        <f t="shared" si="20"/>
        <v>48.044965786901678</v>
      </c>
      <c r="K309" s="210">
        <v>6</v>
      </c>
      <c r="L309" s="214">
        <v>43187</v>
      </c>
      <c r="M309" s="214">
        <v>43187</v>
      </c>
      <c r="N309" s="210"/>
      <c r="O309" s="210"/>
    </row>
    <row r="310" spans="1:15">
      <c r="A310" s="206">
        <v>90</v>
      </c>
      <c r="B310" s="206" t="s">
        <v>1047</v>
      </c>
      <c r="C310" s="206">
        <v>1.4928999999999999</v>
      </c>
      <c r="D310" s="206">
        <v>19.389199999999999</v>
      </c>
      <c r="E310" s="206">
        <v>0.20150000000000001</v>
      </c>
      <c r="F310" s="206">
        <f t="shared" si="18"/>
        <v>19.590699999999998</v>
      </c>
      <c r="G310" s="206">
        <v>19.397400000000001</v>
      </c>
      <c r="H310" s="206">
        <f t="shared" si="21"/>
        <v>0.19329999999999714</v>
      </c>
      <c r="I310" s="210">
        <f t="shared" si="19"/>
        <v>8.2000000000028717E-3</v>
      </c>
      <c r="J310" s="210">
        <f t="shared" si="20"/>
        <v>4.0694789081900105</v>
      </c>
      <c r="K310" s="206">
        <v>17</v>
      </c>
      <c r="L310" s="206" t="s">
        <v>2598</v>
      </c>
      <c r="M310" s="206" t="s">
        <v>2597</v>
      </c>
      <c r="N310" s="206" t="s">
        <v>2574</v>
      </c>
    </row>
    <row r="311" spans="1:15">
      <c r="A311" s="206">
        <v>90</v>
      </c>
      <c r="B311" s="206" t="s">
        <v>624</v>
      </c>
      <c r="C311" s="206">
        <v>1.8949</v>
      </c>
      <c r="D311" s="206">
        <v>21.210999999999999</v>
      </c>
      <c r="E311" s="206">
        <v>0.20669999999999999</v>
      </c>
      <c r="F311" s="206">
        <f t="shared" si="18"/>
        <v>21.4177</v>
      </c>
      <c r="G311" s="206">
        <v>21.2576</v>
      </c>
      <c r="H311" s="206">
        <f t="shared" si="21"/>
        <v>0.16009999999999991</v>
      </c>
      <c r="I311" s="210">
        <f t="shared" si="19"/>
        <v>4.6600000000000086E-2</v>
      </c>
      <c r="J311" s="210">
        <f t="shared" si="20"/>
        <v>22.544750846637683</v>
      </c>
      <c r="K311" s="206">
        <v>18</v>
      </c>
      <c r="L311" s="206" t="s">
        <v>2598</v>
      </c>
      <c r="M311" s="206" t="s">
        <v>2597</v>
      </c>
      <c r="N311" s="206" t="s">
        <v>2574</v>
      </c>
    </row>
    <row r="312" spans="1:15">
      <c r="A312" s="206">
        <v>90</v>
      </c>
      <c r="B312" s="206" t="s">
        <v>1695</v>
      </c>
      <c r="C312" s="206">
        <v>0.54079999999999995</v>
      </c>
      <c r="D312" s="206">
        <v>20.934799999999999</v>
      </c>
      <c r="E312" s="206">
        <v>0.1933</v>
      </c>
      <c r="F312" s="206">
        <f t="shared" si="18"/>
        <v>21.1281</v>
      </c>
      <c r="G312" s="206">
        <v>20.947700000000001</v>
      </c>
      <c r="H312" s="206">
        <f t="shared" si="21"/>
        <v>0.18039999999999878</v>
      </c>
      <c r="I312" s="210">
        <f t="shared" si="19"/>
        <v>1.2900000000001216E-2</v>
      </c>
      <c r="J312" s="210">
        <f t="shared" si="20"/>
        <v>6.6735644076571221</v>
      </c>
      <c r="K312" s="206">
        <v>19</v>
      </c>
      <c r="L312" s="206" t="s">
        <v>2598</v>
      </c>
      <c r="M312" s="206" t="s">
        <v>2597</v>
      </c>
      <c r="N312" s="206" t="s">
        <v>2574</v>
      </c>
    </row>
    <row r="313" spans="1:15">
      <c r="A313" s="206">
        <v>90</v>
      </c>
      <c r="B313" s="206" t="s">
        <v>1458</v>
      </c>
      <c r="C313" s="206">
        <v>0.80169999999999997</v>
      </c>
      <c r="D313" s="206">
        <v>20.895399999999999</v>
      </c>
      <c r="E313" s="206">
        <v>0.19989999999999999</v>
      </c>
      <c r="F313" s="206">
        <f t="shared" si="18"/>
        <v>21.095299999999998</v>
      </c>
      <c r="G313" s="206">
        <v>20.9617</v>
      </c>
      <c r="H313" s="206">
        <f t="shared" si="21"/>
        <v>0.13359999999999772</v>
      </c>
      <c r="I313" s="210">
        <f t="shared" si="19"/>
        <v>6.6300000000002274E-2</v>
      </c>
      <c r="J313" s="210">
        <f t="shared" si="20"/>
        <v>33.166583291646958</v>
      </c>
      <c r="K313" s="206">
        <v>20</v>
      </c>
      <c r="L313" s="206" t="s">
        <v>2598</v>
      </c>
      <c r="M313" s="206" t="s">
        <v>2597</v>
      </c>
      <c r="N313" s="206" t="s">
        <v>2574</v>
      </c>
    </row>
    <row r="314" spans="1:15">
      <c r="A314" s="210">
        <v>91</v>
      </c>
      <c r="B314" s="211" t="s">
        <v>1578</v>
      </c>
      <c r="C314" s="210">
        <v>0.51639999999999986</v>
      </c>
      <c r="D314" s="210">
        <v>8.0459999999999994</v>
      </c>
      <c r="E314" s="210">
        <v>0.19969999999999999</v>
      </c>
      <c r="F314" s="210">
        <f t="shared" si="18"/>
        <v>8.2456999999999994</v>
      </c>
      <c r="G314" s="210">
        <v>8.0721000000000007</v>
      </c>
      <c r="H314" s="210">
        <f t="shared" si="21"/>
        <v>0.17359999999999864</v>
      </c>
      <c r="I314" s="210">
        <f t="shared" si="19"/>
        <v>2.6100000000001344E-2</v>
      </c>
      <c r="J314" s="210">
        <f t="shared" si="20"/>
        <v>13.069604406610589</v>
      </c>
      <c r="K314" s="210">
        <v>5</v>
      </c>
      <c r="L314" s="214">
        <v>43173</v>
      </c>
      <c r="M314" s="214">
        <v>43173</v>
      </c>
      <c r="N314" s="210" t="s">
        <v>2574</v>
      </c>
      <c r="O314" s="210" t="s">
        <v>2573</v>
      </c>
    </row>
    <row r="315" spans="1:15">
      <c r="A315" s="210">
        <v>91</v>
      </c>
      <c r="B315" s="211" t="s">
        <v>1068</v>
      </c>
      <c r="C315" s="210">
        <v>1.4371999999999998</v>
      </c>
      <c r="D315" s="210">
        <v>11.7471</v>
      </c>
      <c r="E315" s="210">
        <v>0.2006</v>
      </c>
      <c r="F315" s="210">
        <f t="shared" si="18"/>
        <v>11.947699999999999</v>
      </c>
      <c r="G315" s="210">
        <v>11.7536</v>
      </c>
      <c r="H315" s="210">
        <f t="shared" si="21"/>
        <v>0.19409999999999883</v>
      </c>
      <c r="I315" s="210">
        <f t="shared" si="19"/>
        <v>6.5000000000011715E-3</v>
      </c>
      <c r="J315" s="210">
        <f t="shared" si="20"/>
        <v>3.2402791625130467</v>
      </c>
      <c r="K315" s="210">
        <v>6</v>
      </c>
      <c r="L315" s="214">
        <v>43173</v>
      </c>
      <c r="M315" s="214">
        <v>43173</v>
      </c>
      <c r="N315" s="210" t="s">
        <v>2574</v>
      </c>
      <c r="O315" s="210" t="s">
        <v>2573</v>
      </c>
    </row>
    <row r="316" spans="1:15">
      <c r="A316" s="210">
        <v>91</v>
      </c>
      <c r="B316" s="211" t="s">
        <v>1503</v>
      </c>
      <c r="C316" s="210">
        <v>0.81999999999999984</v>
      </c>
      <c r="D316" s="210">
        <v>7.9055</v>
      </c>
      <c r="E316" s="210">
        <v>0.20949999999999999</v>
      </c>
      <c r="F316" s="210">
        <f t="shared" si="18"/>
        <v>8.1150000000000002</v>
      </c>
      <c r="G316" s="210">
        <v>7.9607000000000001</v>
      </c>
      <c r="H316" s="210">
        <f t="shared" si="21"/>
        <v>0.1543000000000001</v>
      </c>
      <c r="I316" s="210">
        <f t="shared" si="19"/>
        <v>5.5199999999999888E-2</v>
      </c>
      <c r="J316" s="210">
        <f t="shared" si="20"/>
        <v>26.348448687350785</v>
      </c>
      <c r="K316" s="210">
        <v>7</v>
      </c>
      <c r="L316" s="214">
        <v>43173</v>
      </c>
      <c r="M316" s="214">
        <v>43173</v>
      </c>
      <c r="N316" s="210" t="s">
        <v>2574</v>
      </c>
      <c r="O316" s="210" t="s">
        <v>2573</v>
      </c>
    </row>
    <row r="317" spans="1:15">
      <c r="A317" s="210">
        <v>91</v>
      </c>
      <c r="B317" s="211" t="s">
        <v>798</v>
      </c>
      <c r="C317" s="210">
        <v>0.48569999999999985</v>
      </c>
      <c r="D317" s="210">
        <v>7.1898</v>
      </c>
      <c r="E317" s="210">
        <v>0.2072</v>
      </c>
      <c r="F317" s="210">
        <f t="shared" si="18"/>
        <v>7.3970000000000002</v>
      </c>
      <c r="G317" s="210">
        <v>7.3638000000000003</v>
      </c>
      <c r="H317" s="210">
        <f t="shared" si="21"/>
        <v>3.3199999999999896E-2</v>
      </c>
      <c r="I317" s="210">
        <f t="shared" si="19"/>
        <v>0.1740000000000001</v>
      </c>
      <c r="J317" s="210">
        <f t="shared" si="20"/>
        <v>83.97683397683403</v>
      </c>
      <c r="K317" s="210">
        <v>8</v>
      </c>
      <c r="L317" s="214">
        <v>43173</v>
      </c>
      <c r="M317" s="214">
        <v>43173</v>
      </c>
      <c r="N317" s="210" t="s">
        <v>2574</v>
      </c>
      <c r="O317" s="210" t="s">
        <v>2573</v>
      </c>
    </row>
    <row r="318" spans="1:15">
      <c r="A318" s="206">
        <v>92</v>
      </c>
      <c r="B318" s="215" t="s">
        <v>1137</v>
      </c>
      <c r="C318" s="210">
        <v>1.4371</v>
      </c>
      <c r="D318" s="211">
        <v>11.903600000000001</v>
      </c>
      <c r="E318" s="211">
        <v>0.2074</v>
      </c>
      <c r="F318" s="210">
        <f t="shared" si="18"/>
        <v>12.111000000000001</v>
      </c>
      <c r="G318" s="210">
        <v>11.9087</v>
      </c>
      <c r="H318" s="210">
        <f t="shared" si="21"/>
        <v>0.20230000000000103</v>
      </c>
      <c r="I318" s="210">
        <f t="shared" si="19"/>
        <v>5.0999999999989665E-3</v>
      </c>
      <c r="J318" s="210">
        <f t="shared" si="20"/>
        <v>2.4590163934421247</v>
      </c>
      <c r="K318" s="210">
        <v>14</v>
      </c>
      <c r="L318" s="217">
        <v>43186.458333333336</v>
      </c>
      <c r="M318" s="217">
        <v>43186.625</v>
      </c>
      <c r="N318" s="206" t="s">
        <v>2568</v>
      </c>
      <c r="O318" s="210" t="s">
        <v>2596</v>
      </c>
    </row>
    <row r="319" spans="1:15">
      <c r="A319" s="206">
        <v>92</v>
      </c>
      <c r="B319" s="215" t="s">
        <v>1287</v>
      </c>
      <c r="C319" s="210">
        <v>1.1095999999999999</v>
      </c>
      <c r="D319" s="211">
        <v>11.4429</v>
      </c>
      <c r="E319" s="211">
        <v>0.20319999999999999</v>
      </c>
      <c r="F319" s="210">
        <f t="shared" si="18"/>
        <v>11.646100000000001</v>
      </c>
      <c r="G319" s="210">
        <v>11.523099999999999</v>
      </c>
      <c r="H319" s="210">
        <f t="shared" si="21"/>
        <v>0.12300000000000111</v>
      </c>
      <c r="I319" s="210">
        <f t="shared" si="19"/>
        <v>8.0199999999998883E-2</v>
      </c>
      <c r="J319" s="210">
        <f t="shared" si="20"/>
        <v>39.468503937007327</v>
      </c>
      <c r="K319" s="210">
        <v>15</v>
      </c>
      <c r="L319" s="217">
        <v>43186.458333333336</v>
      </c>
      <c r="M319" s="217">
        <v>43186.625</v>
      </c>
      <c r="N319" s="206" t="s">
        <v>2568</v>
      </c>
      <c r="O319" s="210"/>
    </row>
    <row r="320" spans="1:15">
      <c r="A320" s="206">
        <v>92</v>
      </c>
      <c r="B320" s="215" t="s">
        <v>1521</v>
      </c>
      <c r="C320" s="210">
        <v>0.55920000000000003</v>
      </c>
      <c r="D320" s="211">
        <v>7.8711000000000002</v>
      </c>
      <c r="E320" s="211">
        <v>0.20979999999999999</v>
      </c>
      <c r="F320" s="210">
        <f t="shared" si="18"/>
        <v>8.0808999999999997</v>
      </c>
      <c r="G320" s="210">
        <v>7.8959999999999999</v>
      </c>
      <c r="H320" s="210">
        <f t="shared" si="21"/>
        <v>0.18489999999999984</v>
      </c>
      <c r="I320" s="210">
        <f t="shared" si="19"/>
        <v>2.4900000000000144E-2</v>
      </c>
      <c r="J320" s="210">
        <f t="shared" si="20"/>
        <v>11.868446139180241</v>
      </c>
      <c r="K320" s="210">
        <v>16</v>
      </c>
      <c r="L320" s="217">
        <v>43186.458333333336</v>
      </c>
      <c r="M320" s="217">
        <v>43186.625</v>
      </c>
      <c r="N320" s="206" t="s">
        <v>2568</v>
      </c>
      <c r="O320" s="210"/>
    </row>
    <row r="321" spans="1:15">
      <c r="A321" s="207">
        <v>93</v>
      </c>
      <c r="B321" s="206" t="s">
        <v>1414</v>
      </c>
      <c r="C321" s="206">
        <v>0.5998</v>
      </c>
      <c r="D321" s="210">
        <v>11.8621</v>
      </c>
      <c r="E321" s="211">
        <v>0.20330000000000001</v>
      </c>
      <c r="F321" s="210">
        <f t="shared" si="18"/>
        <v>12.0654</v>
      </c>
      <c r="G321" s="210">
        <v>11.8895</v>
      </c>
      <c r="H321" s="210">
        <f t="shared" si="21"/>
        <v>0.17590000000000039</v>
      </c>
      <c r="I321" s="210">
        <f t="shared" si="19"/>
        <v>2.7399999999999619E-2</v>
      </c>
      <c r="J321" s="210">
        <f t="shared" si="20"/>
        <v>13.477619281849297</v>
      </c>
      <c r="K321" s="210">
        <v>25</v>
      </c>
      <c r="L321" s="213">
        <v>43212</v>
      </c>
    </row>
    <row r="322" spans="1:15">
      <c r="A322" s="207">
        <v>93</v>
      </c>
      <c r="B322" s="206" t="s">
        <v>1005</v>
      </c>
      <c r="C322" s="206">
        <v>1.4095</v>
      </c>
      <c r="D322" s="210">
        <v>8.1356000000000002</v>
      </c>
      <c r="E322" s="211">
        <v>0.2069</v>
      </c>
      <c r="F322" s="210">
        <f t="shared" ref="F322:F385" si="22">D322+E322</f>
        <v>8.3424999999999994</v>
      </c>
      <c r="G322" s="210">
        <v>8.1402000000000001</v>
      </c>
      <c r="H322" s="210">
        <f t="shared" si="21"/>
        <v>0.20229999999999926</v>
      </c>
      <c r="I322" s="210">
        <f t="shared" ref="I322:I385" si="23">E322-H322</f>
        <v>4.6000000000007424E-3</v>
      </c>
      <c r="J322" s="210">
        <f t="shared" ref="J322:J385" si="24">(I322/E322)*100</f>
        <v>2.2232962783957189</v>
      </c>
      <c r="K322" s="210">
        <v>30</v>
      </c>
      <c r="L322" s="213">
        <v>43212</v>
      </c>
    </row>
    <row r="323" spans="1:15">
      <c r="A323" s="207">
        <v>93</v>
      </c>
      <c r="B323" s="206" t="s">
        <v>1626</v>
      </c>
      <c r="C323" s="206">
        <v>0.47660000000000002</v>
      </c>
      <c r="D323" s="210">
        <v>10.313599999999999</v>
      </c>
      <c r="E323" s="211">
        <v>0.20069999999999999</v>
      </c>
      <c r="F323" s="210">
        <f t="shared" si="22"/>
        <v>10.514299999999999</v>
      </c>
      <c r="G323" s="210">
        <v>10.332700000000001</v>
      </c>
      <c r="H323" s="210">
        <f t="shared" si="21"/>
        <v>0.18159999999999776</v>
      </c>
      <c r="I323" s="210">
        <f t="shared" si="23"/>
        <v>1.9100000000002226E-2</v>
      </c>
      <c r="J323" s="210">
        <f t="shared" si="24"/>
        <v>9.5166915794729583</v>
      </c>
      <c r="K323" s="210">
        <v>15</v>
      </c>
      <c r="L323" s="213">
        <v>43213</v>
      </c>
      <c r="M323" s="213">
        <v>43213</v>
      </c>
    </row>
    <row r="324" spans="1:15">
      <c r="A324" s="210">
        <v>95</v>
      </c>
      <c r="B324" s="210" t="s">
        <v>781</v>
      </c>
      <c r="C324" s="210">
        <f>0.3847+E324</f>
        <v>0.51400000000000001</v>
      </c>
      <c r="D324" s="211">
        <v>7.8590999999999998</v>
      </c>
      <c r="E324" s="211">
        <v>0.1293</v>
      </c>
      <c r="F324" s="210">
        <f t="shared" si="22"/>
        <v>7.9883999999999995</v>
      </c>
      <c r="G324" s="210">
        <v>7.9745999999999997</v>
      </c>
      <c r="H324" s="210">
        <f t="shared" si="21"/>
        <v>1.3799999999999812E-2</v>
      </c>
      <c r="I324" s="210">
        <f t="shared" si="23"/>
        <v>0.11550000000000019</v>
      </c>
      <c r="J324" s="210">
        <f t="shared" si="24"/>
        <v>89.327146171693883</v>
      </c>
      <c r="K324" s="210">
        <v>15</v>
      </c>
      <c r="L324" s="214">
        <v>43174</v>
      </c>
      <c r="M324" s="214">
        <v>43174</v>
      </c>
      <c r="N324" s="210" t="s">
        <v>2574</v>
      </c>
      <c r="O324" s="210" t="s">
        <v>2569</v>
      </c>
    </row>
    <row r="325" spans="1:15">
      <c r="A325" s="210">
        <v>95</v>
      </c>
      <c r="B325" s="210" t="s">
        <v>594</v>
      </c>
      <c r="C325" s="206">
        <v>2.7208999999999999</v>
      </c>
      <c r="D325" s="211">
        <v>11.9041</v>
      </c>
      <c r="E325" s="211">
        <v>0.2029</v>
      </c>
      <c r="F325" s="210">
        <f t="shared" si="22"/>
        <v>12.106999999999999</v>
      </c>
      <c r="G325" s="210">
        <v>11.9305</v>
      </c>
      <c r="H325" s="210">
        <f t="shared" si="21"/>
        <v>0.17649999999999899</v>
      </c>
      <c r="I325" s="210">
        <f t="shared" si="23"/>
        <v>2.6400000000001006E-2</v>
      </c>
      <c r="J325" s="210">
        <f t="shared" si="24"/>
        <v>13.011335633317401</v>
      </c>
      <c r="K325" s="210">
        <v>16</v>
      </c>
      <c r="L325" s="214">
        <v>43174</v>
      </c>
      <c r="M325" s="214">
        <v>43174</v>
      </c>
      <c r="N325" s="210" t="s">
        <v>2574</v>
      </c>
      <c r="O325" s="210" t="s">
        <v>2569</v>
      </c>
    </row>
    <row r="326" spans="1:15">
      <c r="A326" s="210">
        <v>95</v>
      </c>
      <c r="B326" s="210" t="s">
        <v>1564</v>
      </c>
      <c r="C326" s="210">
        <f>0.4463+E326</f>
        <v>0.65189999999999992</v>
      </c>
      <c r="D326" s="211">
        <v>7.7142999999999997</v>
      </c>
      <c r="E326" s="211">
        <v>0.2056</v>
      </c>
      <c r="F326" s="210">
        <f t="shared" si="22"/>
        <v>7.9199000000000002</v>
      </c>
      <c r="G326" s="210">
        <v>7.7495000000000003</v>
      </c>
      <c r="H326" s="210">
        <f t="shared" si="21"/>
        <v>0.17039999999999988</v>
      </c>
      <c r="I326" s="210">
        <f t="shared" si="23"/>
        <v>3.520000000000012E-2</v>
      </c>
      <c r="J326" s="210">
        <f t="shared" si="24"/>
        <v>17.120622568093445</v>
      </c>
      <c r="K326" s="210">
        <v>17</v>
      </c>
      <c r="L326" s="214">
        <v>43174</v>
      </c>
      <c r="M326" s="214">
        <v>43174</v>
      </c>
      <c r="N326" s="210" t="s">
        <v>2574</v>
      </c>
      <c r="O326" s="210" t="s">
        <v>2569</v>
      </c>
    </row>
    <row r="327" spans="1:15">
      <c r="A327" s="210">
        <v>95</v>
      </c>
      <c r="B327" s="210" t="s">
        <v>1409</v>
      </c>
      <c r="C327" s="210">
        <f>0.7539+E327</f>
        <v>0.95789999999999997</v>
      </c>
      <c r="D327" s="211">
        <v>7.8712</v>
      </c>
      <c r="E327" s="211">
        <v>0.20399999999999999</v>
      </c>
      <c r="F327" s="210">
        <f t="shared" si="22"/>
        <v>8.0752000000000006</v>
      </c>
      <c r="G327" s="210">
        <v>7.9390000000000001</v>
      </c>
      <c r="H327" s="210">
        <f t="shared" si="21"/>
        <v>0.13620000000000054</v>
      </c>
      <c r="I327" s="210">
        <f t="shared" si="23"/>
        <v>6.7799999999999444E-2</v>
      </c>
      <c r="J327" s="210">
        <f t="shared" si="24"/>
        <v>33.235294117646788</v>
      </c>
      <c r="K327" s="210">
        <v>18</v>
      </c>
      <c r="L327" s="214">
        <v>43174</v>
      </c>
      <c r="M327" s="214">
        <v>43174</v>
      </c>
      <c r="N327" s="210" t="s">
        <v>2574</v>
      </c>
      <c r="O327" s="210" t="s">
        <v>2569</v>
      </c>
    </row>
    <row r="328" spans="1:15">
      <c r="A328" s="206">
        <v>96</v>
      </c>
      <c r="B328" s="206" t="s">
        <v>553</v>
      </c>
      <c r="C328" s="206">
        <v>0.6855</v>
      </c>
      <c r="D328" s="210">
        <v>7.4751000000000003</v>
      </c>
      <c r="E328" s="211">
        <v>0.2011</v>
      </c>
      <c r="F328" s="210">
        <f t="shared" si="22"/>
        <v>7.6762000000000006</v>
      </c>
      <c r="G328" s="210">
        <v>7.4874999999999998</v>
      </c>
      <c r="H328" s="210">
        <f t="shared" si="21"/>
        <v>0.18870000000000076</v>
      </c>
      <c r="I328" s="210">
        <f t="shared" si="23"/>
        <v>1.2399999999999245E-2</v>
      </c>
      <c r="J328" s="210">
        <f t="shared" si="24"/>
        <v>6.1660865241169791</v>
      </c>
      <c r="K328" s="210">
        <v>41</v>
      </c>
      <c r="L328" s="214">
        <v>43211</v>
      </c>
    </row>
    <row r="329" spans="1:15">
      <c r="A329" s="207">
        <v>96</v>
      </c>
      <c r="B329" s="206" t="s">
        <v>1571</v>
      </c>
      <c r="C329" s="206">
        <v>0.73119999999999996</v>
      </c>
      <c r="D329" s="211">
        <v>8.8449000000000009</v>
      </c>
      <c r="E329" s="211">
        <v>0.20250000000000001</v>
      </c>
      <c r="F329" s="210">
        <f t="shared" si="22"/>
        <v>9.0474000000000014</v>
      </c>
      <c r="G329" s="210">
        <v>8.8789999999999996</v>
      </c>
      <c r="H329" s="210">
        <f t="shared" si="21"/>
        <v>0.16840000000000188</v>
      </c>
      <c r="I329" s="210">
        <f t="shared" si="23"/>
        <v>3.4099999999998132E-2</v>
      </c>
      <c r="J329" s="210">
        <f t="shared" si="24"/>
        <v>16.839506172838583</v>
      </c>
      <c r="K329" s="210">
        <v>38</v>
      </c>
    </row>
    <row r="330" spans="1:15">
      <c r="A330" s="207">
        <v>96</v>
      </c>
      <c r="B330" s="206" t="s">
        <v>1505</v>
      </c>
      <c r="C330" s="206">
        <v>0.57850000000000001</v>
      </c>
      <c r="D330" s="206">
        <v>8.4441000000000006</v>
      </c>
      <c r="E330" s="211">
        <v>0.2011</v>
      </c>
      <c r="F330" s="210">
        <f t="shared" si="22"/>
        <v>8.6452000000000009</v>
      </c>
      <c r="G330" s="210">
        <v>8.4710999999999999</v>
      </c>
      <c r="H330" s="210">
        <f t="shared" si="21"/>
        <v>0.17410000000000103</v>
      </c>
      <c r="I330" s="210">
        <f t="shared" si="23"/>
        <v>2.6999999999998969E-2</v>
      </c>
      <c r="J330" s="210">
        <f t="shared" si="24"/>
        <v>13.426156141222759</v>
      </c>
      <c r="K330" s="210">
        <v>22</v>
      </c>
    </row>
    <row r="331" spans="1:15">
      <c r="A331" s="207">
        <v>96</v>
      </c>
      <c r="B331" s="206" t="s">
        <v>823</v>
      </c>
      <c r="C331" s="206">
        <v>1.5516000000000001</v>
      </c>
      <c r="D331" s="206">
        <v>7.7140000000000004</v>
      </c>
      <c r="E331" s="211">
        <v>0.20130000000000001</v>
      </c>
      <c r="F331" s="210">
        <f t="shared" si="22"/>
        <v>7.9153000000000002</v>
      </c>
      <c r="G331" s="210">
        <v>7.7363999999999997</v>
      </c>
      <c r="H331" s="210">
        <f t="shared" si="21"/>
        <v>0.1789000000000005</v>
      </c>
      <c r="I331" s="210">
        <f t="shared" si="23"/>
        <v>2.2399999999999504E-2</v>
      </c>
      <c r="J331" s="210">
        <f t="shared" si="24"/>
        <v>11.127670144063339</v>
      </c>
      <c r="K331" s="210">
        <v>13</v>
      </c>
    </row>
    <row r="332" spans="1:15">
      <c r="A332" s="207">
        <v>97</v>
      </c>
      <c r="B332" s="206" t="s">
        <v>1309</v>
      </c>
      <c r="C332" s="206">
        <v>0.42520000000000002</v>
      </c>
      <c r="D332" s="210">
        <v>10.4161</v>
      </c>
      <c r="E332" s="211">
        <v>0.20080000000000001</v>
      </c>
      <c r="F332" s="210">
        <f t="shared" si="22"/>
        <v>10.616899999999999</v>
      </c>
      <c r="G332" s="210">
        <v>10.4573</v>
      </c>
      <c r="H332" s="210">
        <f t="shared" si="21"/>
        <v>0.1595999999999993</v>
      </c>
      <c r="I332" s="210">
        <f t="shared" si="23"/>
        <v>4.1200000000000708E-2</v>
      </c>
      <c r="J332" s="210">
        <f t="shared" si="24"/>
        <v>20.517928286852939</v>
      </c>
      <c r="K332" s="210">
        <v>4</v>
      </c>
      <c r="L332" s="213">
        <v>43213</v>
      </c>
      <c r="M332" s="213">
        <v>43213</v>
      </c>
    </row>
    <row r="333" spans="1:15">
      <c r="A333" s="207">
        <v>97</v>
      </c>
      <c r="B333" s="206" t="s">
        <v>565</v>
      </c>
      <c r="C333" s="206">
        <v>1.4582999999999999</v>
      </c>
      <c r="D333" s="211">
        <v>9.5541</v>
      </c>
      <c r="E333" s="211">
        <v>0.2014</v>
      </c>
      <c r="F333" s="210">
        <f t="shared" si="22"/>
        <v>9.7554999999999996</v>
      </c>
      <c r="G333" s="210">
        <v>9.5710999999999995</v>
      </c>
      <c r="H333" s="210">
        <f t="shared" si="21"/>
        <v>0.18440000000000012</v>
      </c>
      <c r="I333" s="210">
        <f t="shared" si="23"/>
        <v>1.6999999999999876E-2</v>
      </c>
      <c r="J333" s="210">
        <f t="shared" si="24"/>
        <v>8.4409136047665729</v>
      </c>
      <c r="K333" s="210">
        <v>10</v>
      </c>
      <c r="L333" s="213">
        <v>43221</v>
      </c>
      <c r="M333" s="213">
        <v>43221</v>
      </c>
    </row>
    <row r="334" spans="1:15">
      <c r="A334" s="207">
        <v>97</v>
      </c>
      <c r="B334" s="206" t="s">
        <v>1203</v>
      </c>
      <c r="C334" s="206">
        <v>0.42770000000000002</v>
      </c>
      <c r="D334" s="211">
        <v>10.921200000000001</v>
      </c>
      <c r="E334" s="211">
        <v>0.20860000000000001</v>
      </c>
      <c r="F334" s="210">
        <f t="shared" si="22"/>
        <v>11.129800000000001</v>
      </c>
      <c r="G334" s="210">
        <v>10.9663</v>
      </c>
      <c r="H334" s="210">
        <f t="shared" si="21"/>
        <v>0.16350000000000087</v>
      </c>
      <c r="I334" s="210">
        <f t="shared" si="23"/>
        <v>4.5099999999999141E-2</v>
      </c>
      <c r="J334" s="210">
        <f t="shared" si="24"/>
        <v>21.620325982741679</v>
      </c>
      <c r="K334" s="210">
        <v>11</v>
      </c>
    </row>
    <row r="335" spans="1:15">
      <c r="A335" s="210">
        <v>98</v>
      </c>
      <c r="B335" s="215" t="s">
        <v>580</v>
      </c>
      <c r="C335" s="210">
        <v>1.3828</v>
      </c>
      <c r="D335" s="211">
        <v>11.8628</v>
      </c>
      <c r="E335" s="211">
        <v>0.2011</v>
      </c>
      <c r="F335" s="210">
        <f t="shared" si="22"/>
        <v>12.0639</v>
      </c>
      <c r="G335" s="210">
        <v>11.887499999999999</v>
      </c>
      <c r="H335" s="210">
        <f t="shared" si="21"/>
        <v>0.176400000000001</v>
      </c>
      <c r="I335" s="210">
        <f t="shared" si="23"/>
        <v>2.4699999999999001E-2</v>
      </c>
      <c r="J335" s="210">
        <f t="shared" si="24"/>
        <v>12.28244654400746</v>
      </c>
      <c r="K335" s="210">
        <v>22</v>
      </c>
      <c r="L335" s="217">
        <v>43185.385416666664</v>
      </c>
      <c r="M335" s="210"/>
      <c r="N335" s="210" t="s">
        <v>2574</v>
      </c>
      <c r="O335" s="210"/>
    </row>
    <row r="336" spans="1:15">
      <c r="A336" s="210">
        <v>98</v>
      </c>
      <c r="B336" s="215" t="s">
        <v>652</v>
      </c>
      <c r="C336" s="210">
        <v>1.3002</v>
      </c>
      <c r="D336" s="211">
        <v>10.500999999999999</v>
      </c>
      <c r="E336" s="211">
        <v>0.2019</v>
      </c>
      <c r="F336" s="210">
        <f t="shared" si="22"/>
        <v>10.7029</v>
      </c>
      <c r="G336" s="210">
        <v>10.5266</v>
      </c>
      <c r="H336" s="210">
        <f t="shared" si="21"/>
        <v>0.17629999999999946</v>
      </c>
      <c r="I336" s="210">
        <f t="shared" si="23"/>
        <v>2.5600000000000539E-2</v>
      </c>
      <c r="J336" s="210">
        <f t="shared" si="24"/>
        <v>12.679544328875947</v>
      </c>
      <c r="K336" s="210">
        <v>23</v>
      </c>
      <c r="L336" s="217">
        <v>43185.385416666664</v>
      </c>
      <c r="M336" s="210"/>
      <c r="N336" s="210" t="s">
        <v>2574</v>
      </c>
      <c r="O336" s="210"/>
    </row>
    <row r="337" spans="1:15">
      <c r="A337" s="210">
        <v>98</v>
      </c>
      <c r="B337" s="215" t="s">
        <v>1320</v>
      </c>
      <c r="C337" s="210">
        <v>0.4178</v>
      </c>
      <c r="D337" s="211">
        <v>11.1591</v>
      </c>
      <c r="E337" s="211">
        <v>0.20319999999999999</v>
      </c>
      <c r="F337" s="210">
        <f t="shared" si="22"/>
        <v>11.362300000000001</v>
      </c>
      <c r="G337" s="210">
        <v>11.19</v>
      </c>
      <c r="H337" s="210">
        <f t="shared" si="21"/>
        <v>0.17230000000000167</v>
      </c>
      <c r="I337" s="210">
        <f t="shared" si="23"/>
        <v>3.0899999999998318E-2</v>
      </c>
      <c r="J337" s="210">
        <f t="shared" si="24"/>
        <v>15.206692913385</v>
      </c>
      <c r="K337" s="210">
        <v>24</v>
      </c>
      <c r="L337" s="217">
        <v>43185.385416666664</v>
      </c>
      <c r="M337" s="210"/>
      <c r="N337" s="210" t="s">
        <v>2574</v>
      </c>
      <c r="O337" s="210"/>
    </row>
    <row r="338" spans="1:15">
      <c r="A338" s="210">
        <v>98</v>
      </c>
      <c r="B338" s="215" t="s">
        <v>1440</v>
      </c>
      <c r="C338" s="210">
        <v>0.37019999999999997</v>
      </c>
      <c r="D338" s="211">
        <v>9.2207000000000008</v>
      </c>
      <c r="E338" s="211">
        <v>0.2016</v>
      </c>
      <c r="F338" s="210">
        <f t="shared" si="22"/>
        <v>9.4222999999999999</v>
      </c>
      <c r="G338" s="210">
        <v>9.2502999999999993</v>
      </c>
      <c r="H338" s="210">
        <f t="shared" si="21"/>
        <v>0.1720000000000006</v>
      </c>
      <c r="I338" s="210">
        <f t="shared" si="23"/>
        <v>2.9599999999999405E-2</v>
      </c>
      <c r="J338" s="210">
        <f t="shared" si="24"/>
        <v>14.682539682539385</v>
      </c>
      <c r="K338" s="210">
        <v>25</v>
      </c>
      <c r="L338" s="217">
        <v>43185.385416666664</v>
      </c>
      <c r="M338" s="210"/>
      <c r="N338" s="210" t="s">
        <v>2574</v>
      </c>
      <c r="O338" s="210"/>
    </row>
    <row r="339" spans="1:15">
      <c r="A339" s="206">
        <v>99</v>
      </c>
      <c r="B339" s="206" t="s">
        <v>645</v>
      </c>
      <c r="C339" s="206">
        <v>1.2661</v>
      </c>
      <c r="D339" s="206">
        <v>20.849900000000002</v>
      </c>
      <c r="E339" s="206">
        <v>0.2036</v>
      </c>
      <c r="F339" s="206">
        <f t="shared" si="22"/>
        <v>21.053500000000003</v>
      </c>
      <c r="G339" s="206">
        <v>20.864799999999999</v>
      </c>
      <c r="H339" s="206">
        <f t="shared" si="21"/>
        <v>0.18870000000000431</v>
      </c>
      <c r="I339" s="210">
        <f t="shared" si="23"/>
        <v>1.4899999999995694E-2</v>
      </c>
      <c r="J339" s="210">
        <f t="shared" si="24"/>
        <v>7.3182711198407153</v>
      </c>
      <c r="K339" s="206">
        <v>2</v>
      </c>
      <c r="L339" s="206" t="s">
        <v>2594</v>
      </c>
      <c r="M339" s="206">
        <v>43153.729166666664</v>
      </c>
      <c r="N339" s="206" t="s">
        <v>2568</v>
      </c>
      <c r="O339" s="206" t="s">
        <v>2592</v>
      </c>
    </row>
    <row r="340" spans="1:15">
      <c r="A340" s="206">
        <v>99</v>
      </c>
      <c r="B340" s="206" t="s">
        <v>592</v>
      </c>
      <c r="C340" s="206">
        <v>1.3541000000000001</v>
      </c>
      <c r="D340" s="206">
        <v>20.781099999999999</v>
      </c>
      <c r="E340" s="206">
        <v>0.20880000000000001</v>
      </c>
      <c r="F340" s="206">
        <f t="shared" si="22"/>
        <v>20.989899999999999</v>
      </c>
      <c r="G340" s="206">
        <v>20.7882</v>
      </c>
      <c r="H340" s="206">
        <f t="shared" si="21"/>
        <v>0.20169999999999888</v>
      </c>
      <c r="I340" s="210">
        <f t="shared" si="23"/>
        <v>7.1000000000011332E-3</v>
      </c>
      <c r="J340" s="210">
        <f t="shared" si="24"/>
        <v>3.4003831417629944</v>
      </c>
      <c r="K340" s="206">
        <v>3</v>
      </c>
      <c r="L340" s="206" t="s">
        <v>2594</v>
      </c>
      <c r="M340" s="206">
        <v>43153.729166666664</v>
      </c>
      <c r="N340" s="206" t="s">
        <v>2568</v>
      </c>
      <c r="O340" s="206" t="s">
        <v>2592</v>
      </c>
    </row>
    <row r="341" spans="1:15">
      <c r="A341" s="206">
        <v>99</v>
      </c>
      <c r="B341" s="206" t="s">
        <v>1359</v>
      </c>
      <c r="C341" s="206">
        <v>0.34420000000000001</v>
      </c>
      <c r="D341" s="206">
        <v>19.667300000000001</v>
      </c>
      <c r="E341" s="206">
        <v>9.3799999999999994E-2</v>
      </c>
      <c r="F341" s="206">
        <f t="shared" si="22"/>
        <v>19.761100000000003</v>
      </c>
      <c r="G341" s="206">
        <v>19.677199999999999</v>
      </c>
      <c r="H341" s="206">
        <f t="shared" si="21"/>
        <v>8.3900000000003416E-2</v>
      </c>
      <c r="I341" s="210">
        <f t="shared" si="23"/>
        <v>9.8999999999965782E-3</v>
      </c>
      <c r="J341" s="210">
        <f t="shared" si="24"/>
        <v>10.554371002128548</v>
      </c>
      <c r="K341" s="206">
        <v>4</v>
      </c>
      <c r="L341" s="206" t="s">
        <v>2594</v>
      </c>
      <c r="M341" s="206">
        <v>43153.729166666664</v>
      </c>
      <c r="N341" s="206" t="s">
        <v>2568</v>
      </c>
      <c r="O341" s="206" t="s">
        <v>2593</v>
      </c>
    </row>
    <row r="342" spans="1:15">
      <c r="A342" s="206">
        <v>99</v>
      </c>
      <c r="B342" s="206" t="s">
        <v>1285</v>
      </c>
      <c r="C342" s="206">
        <v>0.43369999999999997</v>
      </c>
      <c r="D342" s="206">
        <v>19.387699999999999</v>
      </c>
      <c r="E342" s="206">
        <v>0.17510000000000001</v>
      </c>
      <c r="F342" s="206">
        <f t="shared" si="22"/>
        <v>19.562799999999999</v>
      </c>
      <c r="G342" s="206">
        <v>19.417000000000002</v>
      </c>
      <c r="H342" s="206">
        <f t="shared" si="21"/>
        <v>0.14579999999999771</v>
      </c>
      <c r="I342" s="210">
        <f t="shared" si="23"/>
        <v>2.9300000000002296E-2</v>
      </c>
      <c r="J342" s="210">
        <f t="shared" si="24"/>
        <v>16.733295259852824</v>
      </c>
      <c r="K342" s="206">
        <v>5</v>
      </c>
      <c r="L342" s="206" t="s">
        <v>2594</v>
      </c>
      <c r="M342" s="206">
        <v>43153.729166666664</v>
      </c>
      <c r="N342" s="206" t="s">
        <v>2568</v>
      </c>
      <c r="O342" s="206" t="s">
        <v>2593</v>
      </c>
    </row>
    <row r="343" spans="1:15">
      <c r="A343" s="210">
        <v>100</v>
      </c>
      <c r="B343" s="215" t="s">
        <v>644</v>
      </c>
      <c r="C343" s="210">
        <v>1.3843000000000001</v>
      </c>
      <c r="D343" s="210">
        <v>10.5207</v>
      </c>
      <c r="E343" s="210">
        <v>0.20019999999999999</v>
      </c>
      <c r="F343" s="210">
        <f t="shared" si="22"/>
        <v>10.7209</v>
      </c>
      <c r="G343" s="210">
        <v>10.535399999999999</v>
      </c>
      <c r="H343" s="210">
        <f t="shared" si="21"/>
        <v>0.18550000000000111</v>
      </c>
      <c r="I343" s="210">
        <f t="shared" si="23"/>
        <v>1.4699999999998881E-2</v>
      </c>
      <c r="J343" s="210">
        <f t="shared" si="24"/>
        <v>7.3426573426567847</v>
      </c>
      <c r="K343" s="210">
        <v>17</v>
      </c>
      <c r="L343" s="214">
        <v>43188</v>
      </c>
      <c r="M343" s="214">
        <v>43188</v>
      </c>
      <c r="N343" s="210"/>
      <c r="O343" s="210" t="s">
        <v>2589</v>
      </c>
    </row>
    <row r="344" spans="1:15">
      <c r="A344" s="210">
        <v>100</v>
      </c>
      <c r="B344" s="215" t="s">
        <v>641</v>
      </c>
      <c r="C344" s="210">
        <v>1.4661999999999999</v>
      </c>
      <c r="D344" s="210">
        <v>11.443099999999999</v>
      </c>
      <c r="E344" s="210">
        <v>0.20030000000000001</v>
      </c>
      <c r="F344" s="210">
        <f t="shared" si="22"/>
        <v>11.6434</v>
      </c>
      <c r="G344" s="210">
        <v>11.4878</v>
      </c>
      <c r="H344" s="210">
        <f t="shared" si="21"/>
        <v>0.15559999999999974</v>
      </c>
      <c r="I344" s="210">
        <f t="shared" si="23"/>
        <v>4.4700000000000267E-2</v>
      </c>
      <c r="J344" s="210">
        <f t="shared" si="24"/>
        <v>22.316525212181858</v>
      </c>
      <c r="K344" s="210">
        <v>18</v>
      </c>
      <c r="L344" s="214">
        <v>43188</v>
      </c>
      <c r="M344" s="214">
        <v>43188</v>
      </c>
      <c r="N344" s="210"/>
      <c r="O344" s="210"/>
    </row>
    <row r="345" spans="1:15">
      <c r="A345" s="210">
        <v>100</v>
      </c>
      <c r="B345" s="215" t="s">
        <v>1222</v>
      </c>
      <c r="C345" s="210">
        <v>0.36840000000000001</v>
      </c>
      <c r="D345" s="210">
        <v>7.1896000000000004</v>
      </c>
      <c r="E345" s="210">
        <v>0.19839999999999999</v>
      </c>
      <c r="F345" s="210">
        <f t="shared" si="22"/>
        <v>7.3880000000000008</v>
      </c>
      <c r="G345" s="210">
        <v>7.2173999999999996</v>
      </c>
      <c r="H345" s="210">
        <f t="shared" si="21"/>
        <v>0.1706000000000012</v>
      </c>
      <c r="I345" s="210">
        <f t="shared" si="23"/>
        <v>2.7799999999998798E-2</v>
      </c>
      <c r="J345" s="210">
        <f t="shared" si="24"/>
        <v>14.012096774192942</v>
      </c>
      <c r="K345" s="210">
        <v>19</v>
      </c>
      <c r="L345" s="214">
        <v>43188</v>
      </c>
      <c r="M345" s="214">
        <v>43188</v>
      </c>
      <c r="N345" s="210"/>
      <c r="O345" s="210"/>
    </row>
    <row r="346" spans="1:15">
      <c r="A346" s="210">
        <v>100</v>
      </c>
      <c r="B346" s="215" t="s">
        <v>1322</v>
      </c>
      <c r="C346" s="210">
        <v>0.38440000000000002</v>
      </c>
      <c r="D346" s="210">
        <v>7.4805999999999999</v>
      </c>
      <c r="E346" s="210">
        <v>0.20399999999999999</v>
      </c>
      <c r="F346" s="210">
        <f t="shared" si="22"/>
        <v>7.6845999999999997</v>
      </c>
      <c r="G346" s="210">
        <v>7.5067000000000004</v>
      </c>
      <c r="H346" s="210">
        <f t="shared" si="21"/>
        <v>0.17789999999999928</v>
      </c>
      <c r="I346" s="210">
        <f t="shared" si="23"/>
        <v>2.6100000000000706E-2</v>
      </c>
      <c r="J346" s="210">
        <f t="shared" si="24"/>
        <v>12.794117647059169</v>
      </c>
      <c r="K346" s="210">
        <v>20</v>
      </c>
      <c r="L346" s="214">
        <v>43188</v>
      </c>
      <c r="M346" s="214">
        <v>43188</v>
      </c>
      <c r="N346" s="210"/>
      <c r="O346" s="210"/>
    </row>
    <row r="347" spans="1:15">
      <c r="A347" s="207">
        <v>101</v>
      </c>
      <c r="B347" s="206" t="s">
        <v>659</v>
      </c>
      <c r="C347" s="206">
        <v>1.4098999999999999</v>
      </c>
      <c r="D347" s="211">
        <v>11.0875</v>
      </c>
      <c r="E347" s="211">
        <v>0.20599999999999999</v>
      </c>
      <c r="F347" s="210">
        <f t="shared" si="22"/>
        <v>11.2935</v>
      </c>
      <c r="G347" s="210">
        <v>11.106</v>
      </c>
      <c r="H347" s="210">
        <f t="shared" si="21"/>
        <v>0.1875</v>
      </c>
      <c r="I347" s="210">
        <f t="shared" si="23"/>
        <v>1.8499999999999989E-2</v>
      </c>
      <c r="J347" s="210">
        <f t="shared" si="24"/>
        <v>8.9805825242718385</v>
      </c>
      <c r="K347" s="210">
        <v>30</v>
      </c>
      <c r="L347" s="213">
        <v>43221</v>
      </c>
      <c r="M347" s="213">
        <v>43221</v>
      </c>
    </row>
    <row r="348" spans="1:15">
      <c r="A348" s="207">
        <v>101</v>
      </c>
      <c r="B348" s="206" t="s">
        <v>1175</v>
      </c>
      <c r="C348" s="206">
        <v>0.43169999999999997</v>
      </c>
      <c r="D348" s="211">
        <v>9.7734000000000005</v>
      </c>
      <c r="E348" s="211">
        <v>0.20599999999999999</v>
      </c>
      <c r="F348" s="210">
        <f t="shared" si="22"/>
        <v>9.9794</v>
      </c>
      <c r="G348" s="210">
        <v>9.8017000000000003</v>
      </c>
      <c r="H348" s="210">
        <f t="shared" si="21"/>
        <v>0.17769999999999975</v>
      </c>
      <c r="I348" s="210">
        <f t="shared" si="23"/>
        <v>2.8300000000000242E-2</v>
      </c>
      <c r="J348" s="210">
        <f t="shared" si="24"/>
        <v>13.73786407767002</v>
      </c>
      <c r="K348" s="210">
        <v>6</v>
      </c>
    </row>
    <row r="349" spans="1:15">
      <c r="A349" s="207">
        <v>101</v>
      </c>
      <c r="B349" s="206" t="s">
        <v>1131</v>
      </c>
      <c r="C349" s="206">
        <v>1.3405</v>
      </c>
      <c r="D349" s="211">
        <v>11.1214</v>
      </c>
      <c r="E349" s="211">
        <v>0.20519999999999999</v>
      </c>
      <c r="F349" s="210">
        <f t="shared" si="22"/>
        <v>11.326599999999999</v>
      </c>
      <c r="G349" s="210">
        <v>11.136799999999999</v>
      </c>
      <c r="H349" s="210">
        <f t="shared" si="21"/>
        <v>0.18979999999999997</v>
      </c>
      <c r="I349" s="210">
        <f t="shared" si="23"/>
        <v>1.5400000000000025E-2</v>
      </c>
      <c r="J349" s="210">
        <f t="shared" si="24"/>
        <v>7.5048732943469902</v>
      </c>
      <c r="K349" s="210">
        <v>35</v>
      </c>
    </row>
    <row r="350" spans="1:15">
      <c r="A350" s="207">
        <v>101</v>
      </c>
      <c r="B350" s="206" t="s">
        <v>1242</v>
      </c>
      <c r="C350" s="206">
        <v>0.37919999999999998</v>
      </c>
      <c r="D350" s="206">
        <v>10.6348</v>
      </c>
      <c r="E350" s="211">
        <v>0.2016</v>
      </c>
      <c r="F350" s="210">
        <f t="shared" si="22"/>
        <v>10.836400000000001</v>
      </c>
      <c r="G350" s="210">
        <v>10.668699999999999</v>
      </c>
      <c r="H350" s="210">
        <f t="shared" si="21"/>
        <v>0.16770000000000174</v>
      </c>
      <c r="I350" s="210">
        <f t="shared" si="23"/>
        <v>3.3899999999998265E-2</v>
      </c>
      <c r="J350" s="210">
        <f t="shared" si="24"/>
        <v>16.81547619047533</v>
      </c>
      <c r="K350" s="210">
        <v>6</v>
      </c>
    </row>
    <row r="351" spans="1:15">
      <c r="A351" s="210">
        <v>102</v>
      </c>
      <c r="B351" s="215" t="s">
        <v>1115</v>
      </c>
      <c r="C351" s="210">
        <v>1.357</v>
      </c>
      <c r="D351" s="211">
        <v>8.1191999999999993</v>
      </c>
      <c r="E351" s="211">
        <v>0.20119999999999999</v>
      </c>
      <c r="F351" s="210">
        <f t="shared" si="22"/>
        <v>8.3203999999999994</v>
      </c>
      <c r="G351" s="210">
        <v>8.1302000000000003</v>
      </c>
      <c r="H351" s="210">
        <f t="shared" si="21"/>
        <v>0.19019999999999904</v>
      </c>
      <c r="I351" s="210">
        <f t="shared" si="23"/>
        <v>1.1000000000000953E-2</v>
      </c>
      <c r="J351" s="210">
        <f t="shared" si="24"/>
        <v>5.4671968190859612</v>
      </c>
      <c r="K351" s="210">
        <v>1</v>
      </c>
      <c r="L351" s="212">
        <v>43181.645833333336</v>
      </c>
      <c r="M351" s="212">
        <v>43181.833333333336</v>
      </c>
      <c r="N351" s="210" t="s">
        <v>2574</v>
      </c>
      <c r="O351" s="210"/>
    </row>
    <row r="352" spans="1:15">
      <c r="A352" s="210">
        <v>102</v>
      </c>
      <c r="B352" s="215" t="s">
        <v>572</v>
      </c>
      <c r="C352" s="210">
        <v>1.405</v>
      </c>
      <c r="D352" s="211">
        <v>8.1679999999999993</v>
      </c>
      <c r="E352" s="211">
        <v>0.2009</v>
      </c>
      <c r="F352" s="210">
        <f t="shared" si="22"/>
        <v>8.3689</v>
      </c>
      <c r="G352" s="210">
        <v>8.1808999999999994</v>
      </c>
      <c r="H352" s="210">
        <f t="shared" si="21"/>
        <v>0.18800000000000061</v>
      </c>
      <c r="I352" s="210">
        <f t="shared" si="23"/>
        <v>1.2899999999999384E-2</v>
      </c>
      <c r="J352" s="210">
        <f t="shared" si="24"/>
        <v>6.4211050273764974</v>
      </c>
      <c r="K352" s="210">
        <v>2</v>
      </c>
      <c r="L352" s="212">
        <v>43181.645833333336</v>
      </c>
      <c r="M352" s="212">
        <v>43181.833333333336</v>
      </c>
      <c r="N352" s="210" t="s">
        <v>2574</v>
      </c>
      <c r="O352" s="210"/>
    </row>
    <row r="353" spans="1:15">
      <c r="A353" s="210">
        <v>102</v>
      </c>
      <c r="B353" s="215" t="s">
        <v>1226</v>
      </c>
      <c r="C353" s="210">
        <v>0.3619</v>
      </c>
      <c r="D353" s="211">
        <v>8.8450000000000006</v>
      </c>
      <c r="E353" s="211">
        <v>0.20219999999999999</v>
      </c>
      <c r="F353" s="210">
        <f t="shared" si="22"/>
        <v>9.0472000000000001</v>
      </c>
      <c r="G353" s="210">
        <v>8.8706999999999994</v>
      </c>
      <c r="H353" s="210">
        <f t="shared" si="21"/>
        <v>0.17650000000000077</v>
      </c>
      <c r="I353" s="210">
        <f t="shared" si="23"/>
        <v>2.5699999999999223E-2</v>
      </c>
      <c r="J353" s="210">
        <f t="shared" si="24"/>
        <v>12.710187932739478</v>
      </c>
      <c r="K353" s="210">
        <v>3</v>
      </c>
      <c r="L353" s="212">
        <v>43181.645833333336</v>
      </c>
      <c r="M353" s="212">
        <v>43181.833333333336</v>
      </c>
      <c r="N353" s="210" t="s">
        <v>2574</v>
      </c>
      <c r="O353" s="210"/>
    </row>
    <row r="354" spans="1:15">
      <c r="A354" s="210">
        <v>102</v>
      </c>
      <c r="B354" s="215" t="s">
        <v>1158</v>
      </c>
      <c r="C354" s="210">
        <v>0.45950000000000002</v>
      </c>
      <c r="D354" s="211">
        <v>9.1373999999999995</v>
      </c>
      <c r="E354" s="211">
        <v>0.20230000000000001</v>
      </c>
      <c r="F354" s="210">
        <f t="shared" si="22"/>
        <v>9.3396999999999988</v>
      </c>
      <c r="G354" s="210">
        <v>9.1631</v>
      </c>
      <c r="H354" s="210">
        <f t="shared" si="21"/>
        <v>0.17659999999999876</v>
      </c>
      <c r="I354" s="210">
        <f t="shared" si="23"/>
        <v>2.570000000000125E-2</v>
      </c>
      <c r="J354" s="210">
        <f t="shared" si="24"/>
        <v>12.703905091448961</v>
      </c>
      <c r="K354" s="210">
        <v>4</v>
      </c>
      <c r="L354" s="212">
        <v>43181.645833333336</v>
      </c>
      <c r="M354" s="212">
        <v>43181.833333333336</v>
      </c>
      <c r="N354" s="210" t="s">
        <v>2574</v>
      </c>
      <c r="O354" s="210"/>
    </row>
    <row r="355" spans="1:15">
      <c r="A355" s="210">
        <v>103</v>
      </c>
      <c r="B355" s="210" t="s">
        <v>647</v>
      </c>
      <c r="C355" s="211">
        <v>1.4354</v>
      </c>
      <c r="D355" s="210">
        <v>7.7148000000000003</v>
      </c>
      <c r="E355" s="211">
        <v>0.2031</v>
      </c>
      <c r="F355" s="210">
        <f t="shared" si="22"/>
        <v>7.9179000000000004</v>
      </c>
      <c r="G355" s="210">
        <v>7.7256</v>
      </c>
      <c r="H355" s="210">
        <f t="shared" si="21"/>
        <v>0.19230000000000036</v>
      </c>
      <c r="I355" s="210">
        <f t="shared" si="23"/>
        <v>1.0799999999999643E-2</v>
      </c>
      <c r="J355" s="210">
        <f t="shared" si="24"/>
        <v>5.3175775480057332</v>
      </c>
      <c r="K355" s="210">
        <v>25</v>
      </c>
      <c r="L355" s="210"/>
      <c r="M355" s="210"/>
      <c r="N355" s="210"/>
      <c r="O355" s="210"/>
    </row>
    <row r="356" spans="1:15">
      <c r="A356" s="210">
        <v>103</v>
      </c>
      <c r="B356" s="210" t="s">
        <v>711</v>
      </c>
      <c r="C356" s="211">
        <v>1.373</v>
      </c>
      <c r="D356" s="210">
        <v>11.033200000000001</v>
      </c>
      <c r="E356" s="211">
        <v>0.2046</v>
      </c>
      <c r="F356" s="210">
        <f t="shared" si="22"/>
        <v>11.2378</v>
      </c>
      <c r="G356" s="210">
        <v>11.042899999999999</v>
      </c>
      <c r="H356" s="210">
        <f t="shared" si="21"/>
        <v>0.19490000000000052</v>
      </c>
      <c r="I356" s="210">
        <f t="shared" si="23"/>
        <v>9.6999999999994868E-3</v>
      </c>
      <c r="J356" s="210">
        <f t="shared" si="24"/>
        <v>4.7409579667641673</v>
      </c>
      <c r="K356" s="210">
        <v>26</v>
      </c>
      <c r="M356" s="210"/>
      <c r="N356" s="210"/>
      <c r="O356" s="210"/>
    </row>
    <row r="357" spans="1:15">
      <c r="A357" s="210">
        <v>103</v>
      </c>
      <c r="B357" s="210" t="s">
        <v>1358</v>
      </c>
      <c r="C357" s="211">
        <v>0.38019999999999998</v>
      </c>
      <c r="D357" s="210">
        <v>7.9055</v>
      </c>
      <c r="E357" s="211">
        <v>0.2001</v>
      </c>
      <c r="F357" s="210">
        <f t="shared" si="22"/>
        <v>8.1056000000000008</v>
      </c>
      <c r="G357" s="210">
        <v>7.9330999999999996</v>
      </c>
      <c r="H357" s="210">
        <f t="shared" si="21"/>
        <v>0.17250000000000121</v>
      </c>
      <c r="I357" s="210">
        <f t="shared" si="23"/>
        <v>2.7599999999998792E-2</v>
      </c>
      <c r="J357" s="210">
        <f t="shared" si="24"/>
        <v>13.793103448275259</v>
      </c>
      <c r="K357" s="210">
        <v>27</v>
      </c>
      <c r="L357" s="210"/>
      <c r="M357" s="210"/>
      <c r="N357" s="210"/>
      <c r="O357" s="210"/>
    </row>
    <row r="358" spans="1:15">
      <c r="A358" s="210">
        <v>103</v>
      </c>
      <c r="B358" s="210" t="s">
        <v>1181</v>
      </c>
      <c r="C358" s="211">
        <v>0.40189999999999998</v>
      </c>
      <c r="D358" s="210">
        <v>10.9217</v>
      </c>
      <c r="E358" s="211">
        <v>0.20250000000000001</v>
      </c>
      <c r="F358" s="210">
        <f t="shared" si="22"/>
        <v>11.1242</v>
      </c>
      <c r="G358" s="210">
        <v>10.9499</v>
      </c>
      <c r="H358" s="210">
        <f t="shared" ref="H358:H421" si="25">(F358-G358)</f>
        <v>0.17430000000000057</v>
      </c>
      <c r="I358" s="210">
        <f t="shared" si="23"/>
        <v>2.8199999999999448E-2</v>
      </c>
      <c r="J358" s="210">
        <f t="shared" si="24"/>
        <v>13.925925925925654</v>
      </c>
      <c r="K358" s="210">
        <v>28</v>
      </c>
      <c r="L358" s="210"/>
      <c r="M358" s="210"/>
      <c r="N358" s="210"/>
      <c r="O358" s="210"/>
    </row>
    <row r="359" spans="1:15">
      <c r="A359" s="210">
        <v>104</v>
      </c>
      <c r="B359" s="210" t="s">
        <v>1169</v>
      </c>
      <c r="C359" s="210">
        <f>0.2214+E359</f>
        <v>0.42859999999999998</v>
      </c>
      <c r="D359" s="211">
        <v>11.4434</v>
      </c>
      <c r="E359" s="211">
        <v>0.2072</v>
      </c>
      <c r="F359" s="210">
        <f t="shared" si="22"/>
        <v>11.650600000000001</v>
      </c>
      <c r="G359" s="210">
        <v>11.471299999999999</v>
      </c>
      <c r="H359" s="210">
        <f t="shared" si="25"/>
        <v>0.17930000000000135</v>
      </c>
      <c r="I359" s="210">
        <f t="shared" si="23"/>
        <v>2.7899999999998648E-2</v>
      </c>
      <c r="J359" s="210">
        <f t="shared" si="24"/>
        <v>13.465250965250315</v>
      </c>
      <c r="K359" s="210">
        <v>28</v>
      </c>
      <c r="L359" s="214">
        <v>43174</v>
      </c>
      <c r="M359" s="214">
        <v>43174</v>
      </c>
      <c r="N359" s="210" t="s">
        <v>2574</v>
      </c>
      <c r="O359" s="210" t="s">
        <v>2569</v>
      </c>
    </row>
    <row r="360" spans="1:15">
      <c r="A360" s="210">
        <v>104</v>
      </c>
      <c r="B360" s="210" t="s">
        <v>666</v>
      </c>
      <c r="C360" s="210">
        <f>1.0694+E360</f>
        <v>1.2726999999999999</v>
      </c>
      <c r="D360" s="211">
        <v>8.7025000000000006</v>
      </c>
      <c r="E360" s="211">
        <v>0.20330000000000001</v>
      </c>
      <c r="F360" s="210">
        <f t="shared" si="22"/>
        <v>8.905800000000001</v>
      </c>
      <c r="G360" s="210">
        <v>8.7212999999999994</v>
      </c>
      <c r="H360" s="210">
        <f t="shared" si="25"/>
        <v>0.18450000000000166</v>
      </c>
      <c r="I360" s="210">
        <f t="shared" si="23"/>
        <v>1.8799999999998346E-2</v>
      </c>
      <c r="J360" s="210">
        <f t="shared" si="24"/>
        <v>9.2474176094433584</v>
      </c>
      <c r="K360" s="210">
        <v>29</v>
      </c>
      <c r="L360" s="214">
        <v>43174</v>
      </c>
      <c r="M360" s="214">
        <v>43174</v>
      </c>
      <c r="N360" s="210" t="s">
        <v>2574</v>
      </c>
      <c r="O360" s="210" t="s">
        <v>2569</v>
      </c>
    </row>
    <row r="361" spans="1:15">
      <c r="A361" s="210">
        <v>104</v>
      </c>
      <c r="B361" s="210" t="s">
        <v>564</v>
      </c>
      <c r="C361" s="210">
        <f>1.0315+E361</f>
        <v>1.2391000000000001</v>
      </c>
      <c r="D361" s="211">
        <v>10.702400000000001</v>
      </c>
      <c r="E361" s="211">
        <v>0.20760000000000001</v>
      </c>
      <c r="F361" s="210">
        <f t="shared" si="22"/>
        <v>10.91</v>
      </c>
      <c r="G361" s="210">
        <v>10.7156</v>
      </c>
      <c r="H361" s="210">
        <f t="shared" si="25"/>
        <v>0.19439999999999991</v>
      </c>
      <c r="I361" s="210">
        <f t="shared" si="23"/>
        <v>1.3200000000000101E-2</v>
      </c>
      <c r="J361" s="210">
        <f t="shared" si="24"/>
        <v>6.3583815028902215</v>
      </c>
      <c r="K361" s="210">
        <v>30</v>
      </c>
      <c r="L361" s="214">
        <v>43174</v>
      </c>
      <c r="M361" s="214">
        <v>43174</v>
      </c>
      <c r="N361" s="210" t="s">
        <v>2574</v>
      </c>
      <c r="O361" s="210" t="s">
        <v>2569</v>
      </c>
    </row>
    <row r="362" spans="1:15">
      <c r="A362" s="210">
        <v>104</v>
      </c>
      <c r="B362" s="210" t="s">
        <v>1244</v>
      </c>
      <c r="C362" s="210">
        <f>0.322+E362</f>
        <v>0.52729999999999999</v>
      </c>
      <c r="D362" s="211">
        <v>11.023</v>
      </c>
      <c r="E362" s="211">
        <v>0.20530000000000001</v>
      </c>
      <c r="F362" s="210">
        <f t="shared" si="22"/>
        <v>11.228299999999999</v>
      </c>
      <c r="G362" s="210">
        <v>11.057600000000001</v>
      </c>
      <c r="H362" s="210">
        <f t="shared" si="25"/>
        <v>0.1706999999999983</v>
      </c>
      <c r="I362" s="210">
        <f t="shared" si="23"/>
        <v>3.4600000000001713E-2</v>
      </c>
      <c r="J362" s="210">
        <f t="shared" si="24"/>
        <v>16.853385289820611</v>
      </c>
      <c r="K362" s="210">
        <v>31</v>
      </c>
      <c r="L362" s="214">
        <v>43174</v>
      </c>
      <c r="M362" s="214">
        <v>43174</v>
      </c>
      <c r="N362" s="210" t="s">
        <v>2574</v>
      </c>
      <c r="O362" s="210" t="s">
        <v>2569</v>
      </c>
    </row>
    <row r="363" spans="1:15">
      <c r="A363" s="206">
        <v>105</v>
      </c>
      <c r="B363" s="206" t="s">
        <v>601</v>
      </c>
      <c r="C363" s="206">
        <v>1.5065999999999999</v>
      </c>
      <c r="D363" s="206">
        <v>20.017700000000001</v>
      </c>
      <c r="E363" s="206">
        <v>0.20130000000000001</v>
      </c>
      <c r="F363" s="206">
        <f t="shared" si="22"/>
        <v>20.219000000000001</v>
      </c>
      <c r="G363" s="206">
        <v>20.029299999999999</v>
      </c>
      <c r="H363" s="206">
        <f t="shared" si="25"/>
        <v>0.18970000000000198</v>
      </c>
      <c r="I363" s="210">
        <f t="shared" si="23"/>
        <v>1.1599999999998029E-2</v>
      </c>
      <c r="J363" s="210">
        <f t="shared" si="24"/>
        <v>5.7625434674605209</v>
      </c>
      <c r="K363" s="206">
        <v>6</v>
      </c>
      <c r="L363" s="206" t="s">
        <v>2594</v>
      </c>
      <c r="M363" s="206">
        <v>43153.729166666664</v>
      </c>
      <c r="N363" s="206" t="s">
        <v>2568</v>
      </c>
      <c r="O363" s="206" t="s">
        <v>2592</v>
      </c>
    </row>
    <row r="364" spans="1:15">
      <c r="A364" s="206">
        <v>105</v>
      </c>
      <c r="B364" s="206" t="s">
        <v>593</v>
      </c>
      <c r="C364" s="206">
        <v>1.5258</v>
      </c>
      <c r="D364" s="206">
        <v>20.898399999999999</v>
      </c>
      <c r="E364" s="206">
        <v>0.2021</v>
      </c>
      <c r="F364" s="206">
        <f t="shared" si="22"/>
        <v>21.1005</v>
      </c>
      <c r="G364" s="206">
        <v>20.931699999999999</v>
      </c>
      <c r="H364" s="206">
        <f t="shared" si="25"/>
        <v>0.16880000000000095</v>
      </c>
      <c r="I364" s="210">
        <f t="shared" si="23"/>
        <v>3.3299999999999053E-2</v>
      </c>
      <c r="J364" s="210">
        <f t="shared" si="24"/>
        <v>16.476991588322143</v>
      </c>
      <c r="K364" s="206">
        <v>7</v>
      </c>
      <c r="L364" s="206" t="s">
        <v>2594</v>
      </c>
      <c r="M364" s="206">
        <v>43153.729166666664</v>
      </c>
      <c r="N364" s="206" t="s">
        <v>2568</v>
      </c>
      <c r="O364" s="206" t="s">
        <v>2592</v>
      </c>
    </row>
    <row r="365" spans="1:15">
      <c r="A365" s="206">
        <v>105</v>
      </c>
      <c r="B365" s="206" t="s">
        <v>1321</v>
      </c>
      <c r="C365" s="206">
        <v>0.43609999999999999</v>
      </c>
      <c r="D365" s="206">
        <v>19.694500000000001</v>
      </c>
      <c r="E365" s="206">
        <v>0.19270000000000001</v>
      </c>
      <c r="F365" s="206">
        <f t="shared" si="22"/>
        <v>19.8872</v>
      </c>
      <c r="G365" s="206">
        <v>19.732500000000002</v>
      </c>
      <c r="H365" s="206">
        <f t="shared" si="25"/>
        <v>0.15469999999999828</v>
      </c>
      <c r="I365" s="210">
        <f t="shared" si="23"/>
        <v>3.8000000000001727E-2</v>
      </c>
      <c r="J365" s="210">
        <f t="shared" si="24"/>
        <v>19.719771665802661</v>
      </c>
      <c r="K365" s="206">
        <v>8</v>
      </c>
      <c r="L365" s="206" t="s">
        <v>2594</v>
      </c>
      <c r="M365" s="206">
        <v>43153.729166666664</v>
      </c>
      <c r="N365" s="206" t="s">
        <v>2568</v>
      </c>
      <c r="O365" s="206" t="s">
        <v>2592</v>
      </c>
    </row>
    <row r="366" spans="1:15">
      <c r="A366" s="206">
        <v>105</v>
      </c>
      <c r="B366" s="206" t="s">
        <v>1189</v>
      </c>
      <c r="C366" s="206">
        <v>0.39269999999999999</v>
      </c>
      <c r="D366" s="206">
        <v>20.041599999999999</v>
      </c>
      <c r="E366" s="206">
        <v>0.11600000000000001</v>
      </c>
      <c r="F366" s="206">
        <f t="shared" si="22"/>
        <v>20.157599999999999</v>
      </c>
      <c r="G366" s="206">
        <v>20.065300000000001</v>
      </c>
      <c r="H366" s="206">
        <f t="shared" si="25"/>
        <v>9.229999999999805E-2</v>
      </c>
      <c r="I366" s="210">
        <f t="shared" si="23"/>
        <v>2.3700000000001956E-2</v>
      </c>
      <c r="J366" s="210">
        <f t="shared" si="24"/>
        <v>20.431034482760303</v>
      </c>
      <c r="K366" s="206">
        <v>9</v>
      </c>
      <c r="L366" s="206" t="s">
        <v>2594</v>
      </c>
      <c r="M366" s="206">
        <v>43153.729166666664</v>
      </c>
      <c r="N366" s="206" t="s">
        <v>2568</v>
      </c>
      <c r="O366" s="206" t="s">
        <v>2593</v>
      </c>
    </row>
    <row r="367" spans="1:15">
      <c r="A367" s="206">
        <v>106</v>
      </c>
      <c r="B367" s="206" t="s">
        <v>1108</v>
      </c>
      <c r="C367" s="206">
        <v>1.3362000000000001</v>
      </c>
      <c r="D367" s="206">
        <v>7.7127999999999997</v>
      </c>
      <c r="E367" s="206">
        <v>0.2044</v>
      </c>
      <c r="F367" s="206">
        <f t="shared" si="22"/>
        <v>7.9171999999999993</v>
      </c>
      <c r="G367" s="206">
        <v>7.7276999999999996</v>
      </c>
      <c r="H367" s="206">
        <f t="shared" si="25"/>
        <v>0.18949999999999978</v>
      </c>
      <c r="I367" s="210">
        <f t="shared" si="23"/>
        <v>1.4900000000000219E-2</v>
      </c>
      <c r="J367" s="210">
        <f t="shared" si="24"/>
        <v>7.2896281800392453</v>
      </c>
      <c r="K367" s="206">
        <v>3</v>
      </c>
      <c r="L367" s="206">
        <v>43157.395833333336</v>
      </c>
      <c r="M367" s="206">
        <v>43157.569444444445</v>
      </c>
      <c r="N367" s="206" t="s">
        <v>2568</v>
      </c>
    </row>
    <row r="368" spans="1:15">
      <c r="A368" s="206">
        <v>106</v>
      </c>
      <c r="B368" s="206" t="s">
        <v>589</v>
      </c>
      <c r="C368" s="206">
        <v>1.4557</v>
      </c>
      <c r="D368" s="206">
        <v>8.0465</v>
      </c>
      <c r="E368" s="206">
        <v>0.19600000000000001</v>
      </c>
      <c r="F368" s="206">
        <f t="shared" si="22"/>
        <v>8.2424999999999997</v>
      </c>
      <c r="G368" s="206">
        <v>8.0646000000000004</v>
      </c>
      <c r="H368" s="206">
        <f t="shared" si="25"/>
        <v>0.17789999999999928</v>
      </c>
      <c r="I368" s="210">
        <f t="shared" si="23"/>
        <v>1.8100000000000727E-2</v>
      </c>
      <c r="J368" s="210">
        <f t="shared" si="24"/>
        <v>9.2346938775513898</v>
      </c>
      <c r="K368" s="206">
        <v>4</v>
      </c>
      <c r="L368" s="206">
        <v>43157.395833333336</v>
      </c>
      <c r="M368" s="206">
        <v>43157.569444444445</v>
      </c>
      <c r="N368" s="206" t="s">
        <v>2568</v>
      </c>
    </row>
    <row r="369" spans="1:15">
      <c r="A369" s="206">
        <v>106</v>
      </c>
      <c r="B369" s="206" t="s">
        <v>1346</v>
      </c>
      <c r="C369" s="206">
        <v>0.41220000000000001</v>
      </c>
      <c r="D369" s="206">
        <v>9.3457000000000008</v>
      </c>
      <c r="E369" s="206">
        <v>0.20300000000000001</v>
      </c>
      <c r="F369" s="206">
        <f t="shared" si="22"/>
        <v>9.5487000000000002</v>
      </c>
      <c r="G369" s="206">
        <v>9.3613999999999997</v>
      </c>
      <c r="H369" s="206">
        <f t="shared" si="25"/>
        <v>0.18730000000000047</v>
      </c>
      <c r="I369" s="210">
        <f t="shared" si="23"/>
        <v>1.5699999999999548E-2</v>
      </c>
      <c r="J369" s="210">
        <f t="shared" si="24"/>
        <v>7.733990147783028</v>
      </c>
      <c r="K369" s="206">
        <v>5</v>
      </c>
      <c r="L369" s="206">
        <v>43157.395833333336</v>
      </c>
      <c r="M369" s="206">
        <v>43157.569444444445</v>
      </c>
      <c r="N369" s="206" t="s">
        <v>2568</v>
      </c>
    </row>
    <row r="370" spans="1:15">
      <c r="A370" s="206">
        <v>106</v>
      </c>
      <c r="B370" s="206" t="s">
        <v>1163</v>
      </c>
      <c r="C370" s="206">
        <v>0.4148</v>
      </c>
      <c r="D370" s="206">
        <v>7.8631000000000002</v>
      </c>
      <c r="E370" s="206">
        <v>0.2064</v>
      </c>
      <c r="F370" s="206">
        <f t="shared" si="22"/>
        <v>8.0694999999999997</v>
      </c>
      <c r="G370" s="206">
        <v>7.8890000000000002</v>
      </c>
      <c r="H370" s="206">
        <f t="shared" si="25"/>
        <v>0.18049999999999944</v>
      </c>
      <c r="I370" s="210">
        <f t="shared" si="23"/>
        <v>2.5900000000000561E-2</v>
      </c>
      <c r="J370" s="210">
        <f t="shared" si="24"/>
        <v>12.548449612403372</v>
      </c>
      <c r="K370" s="206">
        <v>6</v>
      </c>
      <c r="L370" s="206">
        <v>43157.395833333336</v>
      </c>
      <c r="M370" s="206">
        <v>43157.569444444445</v>
      </c>
      <c r="N370" s="206" t="s">
        <v>2568</v>
      </c>
    </row>
    <row r="371" spans="1:15">
      <c r="A371" s="210">
        <v>106</v>
      </c>
      <c r="B371" s="215" t="s">
        <v>548</v>
      </c>
      <c r="C371" s="211">
        <v>1.4716</v>
      </c>
      <c r="D371" s="211">
        <v>10.313599999999999</v>
      </c>
      <c r="E371" s="211">
        <v>0.20150000000000001</v>
      </c>
      <c r="F371" s="210">
        <f t="shared" si="22"/>
        <v>10.515099999999999</v>
      </c>
      <c r="G371" s="210">
        <v>10.3238</v>
      </c>
      <c r="H371" s="210">
        <f t="shared" si="25"/>
        <v>0.19129999999999825</v>
      </c>
      <c r="I371" s="210">
        <f t="shared" si="23"/>
        <v>1.0200000000001763E-2</v>
      </c>
      <c r="J371" s="210">
        <f t="shared" si="24"/>
        <v>5.062034739454969</v>
      </c>
      <c r="K371" s="210">
        <v>37</v>
      </c>
      <c r="L371" s="212">
        <v>43181.645833333336</v>
      </c>
      <c r="M371" s="212">
        <v>43181.833333333336</v>
      </c>
      <c r="N371" s="210" t="s">
        <v>2574</v>
      </c>
      <c r="O371" s="210"/>
    </row>
    <row r="372" spans="1:15">
      <c r="A372" s="210">
        <v>106</v>
      </c>
      <c r="B372" s="215" t="s">
        <v>551</v>
      </c>
      <c r="C372" s="211">
        <v>1.4161999999999999</v>
      </c>
      <c r="D372" s="211">
        <v>10.617699999999999</v>
      </c>
      <c r="E372" s="211">
        <v>0.2074</v>
      </c>
      <c r="F372" s="210">
        <f t="shared" si="22"/>
        <v>10.825099999999999</v>
      </c>
      <c r="G372" s="210">
        <v>10.6386</v>
      </c>
      <c r="H372" s="210">
        <f t="shared" si="25"/>
        <v>0.18649999999999878</v>
      </c>
      <c r="I372" s="210">
        <f t="shared" si="23"/>
        <v>2.0900000000001223E-2</v>
      </c>
      <c r="J372" s="210">
        <f t="shared" si="24"/>
        <v>10.077145612343887</v>
      </c>
      <c r="K372" s="210">
        <v>38</v>
      </c>
      <c r="L372" s="212">
        <v>43181.645833333336</v>
      </c>
      <c r="M372" s="212">
        <v>43181.833333333336</v>
      </c>
      <c r="N372" s="210" t="s">
        <v>2574</v>
      </c>
      <c r="O372" s="210"/>
    </row>
    <row r="373" spans="1:15">
      <c r="A373" s="210">
        <v>106</v>
      </c>
      <c r="B373" s="215" t="s">
        <v>1312</v>
      </c>
      <c r="C373" s="211">
        <v>0.40279999999999999</v>
      </c>
      <c r="D373" s="211">
        <v>9.7216000000000005</v>
      </c>
      <c r="E373" s="211">
        <v>0.20039999999999999</v>
      </c>
      <c r="F373" s="210">
        <f t="shared" si="22"/>
        <v>9.9220000000000006</v>
      </c>
      <c r="G373" s="210">
        <v>9.7525999999999993</v>
      </c>
      <c r="H373" s="210">
        <f t="shared" si="25"/>
        <v>0.16940000000000133</v>
      </c>
      <c r="I373" s="210">
        <f t="shared" si="23"/>
        <v>3.0999999999998668E-2</v>
      </c>
      <c r="J373" s="210">
        <f t="shared" si="24"/>
        <v>15.46906187624684</v>
      </c>
      <c r="K373" s="210">
        <v>39</v>
      </c>
      <c r="L373" s="212">
        <v>43181.645833333336</v>
      </c>
      <c r="M373" s="212">
        <v>43181.833333333336</v>
      </c>
      <c r="N373" s="210" t="s">
        <v>2574</v>
      </c>
      <c r="O373" s="210"/>
    </row>
    <row r="374" spans="1:15">
      <c r="A374" s="210">
        <v>106</v>
      </c>
      <c r="B374" s="215" t="s">
        <v>1213</v>
      </c>
      <c r="C374" s="211">
        <v>0.39040000000000002</v>
      </c>
      <c r="D374" s="211">
        <v>10.7933</v>
      </c>
      <c r="E374" s="211">
        <v>0.20569999999999999</v>
      </c>
      <c r="F374" s="210">
        <f t="shared" si="22"/>
        <v>10.999000000000001</v>
      </c>
      <c r="G374" s="210">
        <v>10.821999999999999</v>
      </c>
      <c r="H374" s="210">
        <f t="shared" si="25"/>
        <v>0.17700000000000138</v>
      </c>
      <c r="I374" s="210">
        <f t="shared" si="23"/>
        <v>2.8699999999998616E-2</v>
      </c>
      <c r="J374" s="210">
        <f t="shared" si="24"/>
        <v>13.95235780262451</v>
      </c>
      <c r="K374" s="210">
        <v>40</v>
      </c>
      <c r="L374" s="212">
        <v>43181.645833333336</v>
      </c>
      <c r="M374" s="212">
        <v>43181.833333333336</v>
      </c>
      <c r="N374" s="210" t="s">
        <v>2574</v>
      </c>
      <c r="O374" s="210"/>
    </row>
    <row r="375" spans="1:15">
      <c r="A375" s="210">
        <v>107</v>
      </c>
      <c r="B375" s="210" t="s">
        <v>631</v>
      </c>
      <c r="C375" s="210">
        <v>1.3418000000000001</v>
      </c>
      <c r="D375" s="211">
        <v>9.3185000000000002</v>
      </c>
      <c r="E375" s="210">
        <v>0.1996</v>
      </c>
      <c r="F375" s="210">
        <f t="shared" si="22"/>
        <v>9.5181000000000004</v>
      </c>
      <c r="G375" s="210">
        <v>9.3290000000000006</v>
      </c>
      <c r="H375" s="210">
        <f t="shared" si="25"/>
        <v>0.18909999999999982</v>
      </c>
      <c r="I375" s="210">
        <f t="shared" si="23"/>
        <v>1.0500000000000176E-2</v>
      </c>
      <c r="J375" s="210">
        <f t="shared" si="24"/>
        <v>5.2605210420842559</v>
      </c>
      <c r="K375" s="210">
        <v>2</v>
      </c>
      <c r="L375" s="212">
        <v>43178.395833333336</v>
      </c>
      <c r="M375" s="212">
        <v>43178.5625</v>
      </c>
      <c r="N375" s="206" t="s">
        <v>2568</v>
      </c>
      <c r="O375" s="210" t="s">
        <v>2569</v>
      </c>
    </row>
    <row r="376" spans="1:15">
      <c r="A376" s="210">
        <v>107</v>
      </c>
      <c r="B376" s="210" t="s">
        <v>567</v>
      </c>
      <c r="C376" s="210">
        <v>1.4400999999999999</v>
      </c>
      <c r="D376" s="211">
        <v>9.5545000000000009</v>
      </c>
      <c r="E376" s="211">
        <v>0.20649999999999999</v>
      </c>
      <c r="F376" s="210">
        <f t="shared" si="22"/>
        <v>9.761000000000001</v>
      </c>
      <c r="G376" s="210">
        <v>9.5670000000000002</v>
      </c>
      <c r="H376" s="210">
        <f t="shared" si="25"/>
        <v>0.19400000000000084</v>
      </c>
      <c r="I376" s="210">
        <f t="shared" si="23"/>
        <v>1.2499999999999151E-2</v>
      </c>
      <c r="J376" s="210">
        <f t="shared" si="24"/>
        <v>6.0532687651327608</v>
      </c>
      <c r="K376" s="210">
        <v>3</v>
      </c>
      <c r="L376" s="212">
        <v>43178.395833333336</v>
      </c>
      <c r="M376" s="212">
        <v>43178.5625</v>
      </c>
      <c r="N376" s="206" t="s">
        <v>2568</v>
      </c>
      <c r="O376" s="210"/>
    </row>
    <row r="377" spans="1:15">
      <c r="A377" s="210">
        <v>107</v>
      </c>
      <c r="B377" s="210" t="s">
        <v>1374</v>
      </c>
      <c r="C377" s="210">
        <v>0.45179999999999998</v>
      </c>
      <c r="D377" s="211">
        <v>11.1061</v>
      </c>
      <c r="E377" s="211">
        <v>0.20130000000000001</v>
      </c>
      <c r="F377" s="210">
        <f t="shared" si="22"/>
        <v>11.307399999999999</v>
      </c>
      <c r="G377" s="210">
        <v>11.139099999999999</v>
      </c>
      <c r="H377" s="210">
        <f t="shared" si="25"/>
        <v>0.16830000000000034</v>
      </c>
      <c r="I377" s="210">
        <f t="shared" si="23"/>
        <v>3.2999999999999668E-2</v>
      </c>
      <c r="J377" s="210">
        <f t="shared" si="24"/>
        <v>16.393442622950655</v>
      </c>
      <c r="K377" s="210">
        <v>4</v>
      </c>
      <c r="L377" s="212">
        <v>43178.395833333336</v>
      </c>
      <c r="M377" s="212">
        <v>43178.5625</v>
      </c>
      <c r="N377" s="206" t="s">
        <v>2568</v>
      </c>
      <c r="O377" s="210"/>
    </row>
    <row r="378" spans="1:15">
      <c r="A378" s="210">
        <v>107</v>
      </c>
      <c r="B378" s="210" t="s">
        <v>1362</v>
      </c>
      <c r="C378" s="210">
        <v>0.40689999999999998</v>
      </c>
      <c r="D378" s="211">
        <v>11.119</v>
      </c>
      <c r="E378" s="211">
        <v>0.20200000000000001</v>
      </c>
      <c r="F378" s="210">
        <f t="shared" si="22"/>
        <v>11.321</v>
      </c>
      <c r="G378" s="210">
        <v>11.148300000000001</v>
      </c>
      <c r="H378" s="210">
        <f t="shared" si="25"/>
        <v>0.17269999999999897</v>
      </c>
      <c r="I378" s="210">
        <f t="shared" si="23"/>
        <v>2.9300000000001047E-2</v>
      </c>
      <c r="J378" s="210">
        <f t="shared" si="24"/>
        <v>14.504950495050023</v>
      </c>
      <c r="K378" s="210">
        <v>5</v>
      </c>
      <c r="L378" s="212">
        <v>43178.395833333336</v>
      </c>
      <c r="M378" s="212">
        <v>43178.5625</v>
      </c>
      <c r="N378" s="206" t="s">
        <v>2568</v>
      </c>
      <c r="O378" s="210"/>
    </row>
    <row r="379" spans="1:15">
      <c r="A379" s="210">
        <v>108</v>
      </c>
      <c r="B379" s="215" t="s">
        <v>632</v>
      </c>
      <c r="C379" s="210">
        <v>1.3947000000000001</v>
      </c>
      <c r="D379" s="211">
        <v>8.3542000000000005</v>
      </c>
      <c r="E379" s="211">
        <v>0.20860000000000001</v>
      </c>
      <c r="F379" s="210">
        <f t="shared" si="22"/>
        <v>8.5628000000000011</v>
      </c>
      <c r="G379" s="210">
        <v>8.3659999999999997</v>
      </c>
      <c r="H379" s="210">
        <f t="shared" si="25"/>
        <v>0.19680000000000142</v>
      </c>
      <c r="I379" s="210">
        <f t="shared" si="23"/>
        <v>1.1799999999998589E-2</v>
      </c>
      <c r="J379" s="210">
        <f t="shared" si="24"/>
        <v>5.6567593480338392</v>
      </c>
      <c r="K379" s="210">
        <v>36</v>
      </c>
      <c r="L379" s="217">
        <v>43186.458333333336</v>
      </c>
      <c r="M379" s="217">
        <v>43186.625</v>
      </c>
      <c r="N379" s="206" t="s">
        <v>2568</v>
      </c>
      <c r="O379" s="210"/>
    </row>
    <row r="380" spans="1:15">
      <c r="A380" s="210">
        <v>108</v>
      </c>
      <c r="B380" s="215" t="s">
        <v>1133</v>
      </c>
      <c r="C380" s="210">
        <v>1.2354000000000001</v>
      </c>
      <c r="D380" s="211">
        <v>9.7255000000000003</v>
      </c>
      <c r="E380" s="211">
        <v>0.20080000000000001</v>
      </c>
      <c r="F380" s="210">
        <f t="shared" si="22"/>
        <v>9.9262999999999995</v>
      </c>
      <c r="G380" s="210">
        <v>9.7420000000000009</v>
      </c>
      <c r="H380" s="210">
        <f t="shared" si="25"/>
        <v>0.18429999999999858</v>
      </c>
      <c r="I380" s="210">
        <f t="shared" si="23"/>
        <v>1.650000000000143E-2</v>
      </c>
      <c r="J380" s="210">
        <f t="shared" si="24"/>
        <v>8.2171314741042973</v>
      </c>
      <c r="K380" s="210">
        <v>37</v>
      </c>
      <c r="L380" s="217">
        <v>43186.458333333336</v>
      </c>
      <c r="M380" s="217">
        <v>43186.625</v>
      </c>
      <c r="N380" s="206" t="s">
        <v>2568</v>
      </c>
      <c r="O380" s="210"/>
    </row>
    <row r="381" spans="1:15">
      <c r="A381" s="210">
        <v>108</v>
      </c>
      <c r="B381" s="215" t="s">
        <v>1205</v>
      </c>
      <c r="C381" s="210">
        <v>0.3609</v>
      </c>
      <c r="D381" s="211">
        <v>7.7736000000000001</v>
      </c>
      <c r="E381" s="211">
        <v>0.2011</v>
      </c>
      <c r="F381" s="210">
        <f t="shared" si="22"/>
        <v>7.9747000000000003</v>
      </c>
      <c r="G381" s="210">
        <v>7.7999000000000001</v>
      </c>
      <c r="H381" s="210">
        <f t="shared" si="25"/>
        <v>0.17480000000000029</v>
      </c>
      <c r="I381" s="210">
        <f t="shared" si="23"/>
        <v>2.6299999999999712E-2</v>
      </c>
      <c r="J381" s="210">
        <f t="shared" si="24"/>
        <v>13.078070611635859</v>
      </c>
      <c r="K381" s="210">
        <v>38</v>
      </c>
      <c r="L381" s="217">
        <v>43186.458333333336</v>
      </c>
      <c r="M381" s="217">
        <v>43186.625</v>
      </c>
      <c r="N381" s="206" t="s">
        <v>2568</v>
      </c>
      <c r="O381" s="210"/>
    </row>
    <row r="382" spans="1:15">
      <c r="A382" s="210">
        <v>108</v>
      </c>
      <c r="B382" s="215" t="s">
        <v>1167</v>
      </c>
      <c r="C382" s="210">
        <v>0.43359999999999999</v>
      </c>
      <c r="D382" s="211">
        <v>8.0639000000000003</v>
      </c>
      <c r="E382" s="211">
        <v>0.20230000000000001</v>
      </c>
      <c r="F382" s="210">
        <f t="shared" si="22"/>
        <v>8.2661999999999995</v>
      </c>
      <c r="G382" s="210">
        <v>8.0939999999999994</v>
      </c>
      <c r="H382" s="210">
        <f t="shared" si="25"/>
        <v>0.17220000000000013</v>
      </c>
      <c r="I382" s="210">
        <f t="shared" si="23"/>
        <v>3.0099999999999877E-2</v>
      </c>
      <c r="J382" s="210">
        <f t="shared" si="24"/>
        <v>14.878892733563953</v>
      </c>
      <c r="K382" s="210">
        <v>39</v>
      </c>
      <c r="L382" s="217">
        <v>43186.458333333336</v>
      </c>
      <c r="M382" s="217">
        <v>43186.625</v>
      </c>
      <c r="N382" s="206" t="s">
        <v>2568</v>
      </c>
      <c r="O382" s="210"/>
    </row>
    <row r="383" spans="1:15">
      <c r="A383" s="210">
        <v>110</v>
      </c>
      <c r="B383" s="215" t="s">
        <v>2532</v>
      </c>
      <c r="C383" s="210">
        <v>1.2992999999999999</v>
      </c>
      <c r="D383" s="210">
        <v>10.5213</v>
      </c>
      <c r="E383" s="211">
        <v>0.2064</v>
      </c>
      <c r="F383" s="210">
        <f t="shared" si="22"/>
        <v>10.7277</v>
      </c>
      <c r="G383" s="210">
        <v>10.5314</v>
      </c>
      <c r="H383" s="210">
        <f t="shared" si="25"/>
        <v>0.19630000000000081</v>
      </c>
      <c r="I383" s="210">
        <f t="shared" si="23"/>
        <v>1.0099999999999193E-2</v>
      </c>
      <c r="J383" s="210">
        <f t="shared" si="24"/>
        <v>4.8934108527127869</v>
      </c>
      <c r="K383" s="210">
        <v>27</v>
      </c>
      <c r="L383" s="214">
        <v>43211</v>
      </c>
    </row>
    <row r="384" spans="1:15">
      <c r="A384" s="207">
        <v>110</v>
      </c>
      <c r="B384" s="206" t="s">
        <v>1308</v>
      </c>
      <c r="C384" s="206">
        <v>0.42480000000000001</v>
      </c>
      <c r="D384" s="211">
        <v>10.5655</v>
      </c>
      <c r="E384" s="211">
        <v>0.20069999999999999</v>
      </c>
      <c r="F384" s="210">
        <f t="shared" si="22"/>
        <v>10.7662</v>
      </c>
      <c r="G384" s="210">
        <v>10.5921</v>
      </c>
      <c r="H384" s="210">
        <f t="shared" si="25"/>
        <v>0.17409999999999926</v>
      </c>
      <c r="I384" s="210">
        <f t="shared" si="23"/>
        <v>2.6600000000000734E-2</v>
      </c>
      <c r="J384" s="210">
        <f t="shared" si="24"/>
        <v>13.253612356751738</v>
      </c>
      <c r="K384" s="210">
        <v>30</v>
      </c>
      <c r="L384" s="213">
        <v>43213</v>
      </c>
      <c r="M384" s="213">
        <v>43213</v>
      </c>
    </row>
    <row r="385" spans="1:15">
      <c r="A385" s="207">
        <v>110</v>
      </c>
      <c r="B385" s="206" t="s">
        <v>679</v>
      </c>
      <c r="C385" s="206">
        <v>1.347</v>
      </c>
      <c r="D385" s="211">
        <v>7.4805999999999999</v>
      </c>
      <c r="E385" s="211">
        <v>0.2064</v>
      </c>
      <c r="F385" s="210">
        <f t="shared" si="22"/>
        <v>7.6870000000000003</v>
      </c>
      <c r="G385" s="210">
        <v>7.4957000000000003</v>
      </c>
      <c r="H385" s="210">
        <f t="shared" si="25"/>
        <v>0.19130000000000003</v>
      </c>
      <c r="I385" s="210">
        <f t="shared" si="23"/>
        <v>1.5099999999999975E-2</v>
      </c>
      <c r="J385" s="210">
        <f t="shared" si="24"/>
        <v>7.3158914728682047</v>
      </c>
      <c r="K385" s="210">
        <v>32</v>
      </c>
    </row>
    <row r="386" spans="1:15">
      <c r="A386" s="207">
        <v>110</v>
      </c>
      <c r="B386" s="206" t="s">
        <v>1168</v>
      </c>
      <c r="C386" s="206">
        <v>0.41610000000000003</v>
      </c>
      <c r="D386" s="211">
        <v>10.793100000000001</v>
      </c>
      <c r="E386" s="211">
        <v>0.20150000000000001</v>
      </c>
      <c r="F386" s="210">
        <f t="shared" ref="F386:F449" si="26">D386+E386</f>
        <v>10.9946</v>
      </c>
      <c r="G386" s="210">
        <v>10.819900000000001</v>
      </c>
      <c r="H386" s="210">
        <f t="shared" si="25"/>
        <v>0.17469999999999963</v>
      </c>
      <c r="I386" s="210">
        <f t="shared" ref="I386:I449" si="27">E386-H386</f>
        <v>2.6800000000000379E-2</v>
      </c>
      <c r="J386" s="210">
        <f t="shared" ref="J386:J449" si="28">(I386/E386)*100</f>
        <v>13.300248138958004</v>
      </c>
      <c r="K386" s="210">
        <v>5</v>
      </c>
    </row>
    <row r="387" spans="1:15">
      <c r="A387" s="210">
        <v>111</v>
      </c>
      <c r="B387" s="210" t="s">
        <v>654</v>
      </c>
      <c r="C387" s="206">
        <v>1.3611</v>
      </c>
      <c r="D387" s="211">
        <v>7.9935999999999998</v>
      </c>
      <c r="E387" s="211">
        <v>0.20330000000000001</v>
      </c>
      <c r="F387" s="210">
        <f t="shared" si="26"/>
        <v>8.1968999999999994</v>
      </c>
      <c r="G387" s="210">
        <v>8.0063999999999993</v>
      </c>
      <c r="H387" s="210">
        <f t="shared" si="25"/>
        <v>0.19050000000000011</v>
      </c>
      <c r="I387" s="210">
        <f t="shared" si="27"/>
        <v>1.2799999999999895E-2</v>
      </c>
      <c r="J387" s="210">
        <f t="shared" si="28"/>
        <v>6.2961141170683206</v>
      </c>
      <c r="K387" s="210">
        <v>44</v>
      </c>
      <c r="L387" s="217">
        <v>43186.458333333336</v>
      </c>
      <c r="M387" s="217">
        <v>43186.625</v>
      </c>
      <c r="N387" s="206" t="s">
        <v>2568</v>
      </c>
      <c r="O387" s="210"/>
    </row>
    <row r="388" spans="1:15">
      <c r="A388" s="210">
        <v>111</v>
      </c>
      <c r="B388" s="210" t="s">
        <v>636</v>
      </c>
      <c r="C388" s="210">
        <v>1.4012</v>
      </c>
      <c r="D388" s="211">
        <v>9.1372999999999998</v>
      </c>
      <c r="E388" s="211">
        <v>0.20200000000000001</v>
      </c>
      <c r="F388" s="210">
        <f t="shared" si="26"/>
        <v>9.3392999999999997</v>
      </c>
      <c r="G388" s="210">
        <v>9.1549999999999994</v>
      </c>
      <c r="H388" s="210">
        <f t="shared" si="25"/>
        <v>0.18430000000000035</v>
      </c>
      <c r="I388" s="210">
        <f t="shared" si="27"/>
        <v>1.769999999999966E-2</v>
      </c>
      <c r="J388" s="210">
        <f t="shared" si="28"/>
        <v>8.7623762376235934</v>
      </c>
      <c r="K388" s="210">
        <v>45</v>
      </c>
      <c r="L388" s="217">
        <v>43186.458333333336</v>
      </c>
      <c r="M388" s="217">
        <v>43186.625</v>
      </c>
      <c r="N388" s="206" t="s">
        <v>2568</v>
      </c>
      <c r="O388" s="210"/>
    </row>
    <row r="389" spans="1:15">
      <c r="A389" s="210">
        <v>111</v>
      </c>
      <c r="B389" s="210" t="s">
        <v>1355</v>
      </c>
      <c r="C389" s="210">
        <v>0.41639999999999999</v>
      </c>
      <c r="D389" s="211">
        <v>10.055400000000001</v>
      </c>
      <c r="E389" s="211">
        <v>0.20250000000000001</v>
      </c>
      <c r="F389" s="210">
        <f t="shared" si="26"/>
        <v>10.257900000000001</v>
      </c>
      <c r="G389" s="210">
        <v>10.082100000000001</v>
      </c>
      <c r="H389" s="210">
        <f t="shared" si="25"/>
        <v>0.17580000000000062</v>
      </c>
      <c r="I389" s="210">
        <f t="shared" si="27"/>
        <v>2.6699999999999391E-2</v>
      </c>
      <c r="J389" s="210">
        <f t="shared" si="28"/>
        <v>13.185185185184883</v>
      </c>
      <c r="K389" s="210">
        <v>46</v>
      </c>
      <c r="L389" s="217">
        <v>43186.458333333336</v>
      </c>
      <c r="M389" s="217">
        <v>43186.625</v>
      </c>
      <c r="N389" s="206" t="s">
        <v>2568</v>
      </c>
      <c r="O389" s="210"/>
    </row>
    <row r="390" spans="1:15">
      <c r="A390" s="210">
        <v>111</v>
      </c>
      <c r="B390" s="210" t="s">
        <v>1219</v>
      </c>
      <c r="C390" s="210">
        <v>0.49049999999999999</v>
      </c>
      <c r="D390" s="211">
        <v>8.7337000000000007</v>
      </c>
      <c r="E390" s="211">
        <v>0.2054</v>
      </c>
      <c r="F390" s="210">
        <f t="shared" si="26"/>
        <v>8.9390999999999998</v>
      </c>
      <c r="G390" s="210">
        <v>8.7631999999999994</v>
      </c>
      <c r="H390" s="210">
        <f t="shared" si="25"/>
        <v>0.17590000000000039</v>
      </c>
      <c r="I390" s="210">
        <f t="shared" si="27"/>
        <v>2.949999999999961E-2</v>
      </c>
      <c r="J390" s="210">
        <f t="shared" si="28"/>
        <v>14.3622200584224</v>
      </c>
      <c r="K390" s="210">
        <v>47</v>
      </c>
      <c r="L390" s="217">
        <v>43186.458333333336</v>
      </c>
      <c r="M390" s="217">
        <v>43186.625</v>
      </c>
      <c r="N390" s="206" t="s">
        <v>2568</v>
      </c>
      <c r="O390" s="210"/>
    </row>
    <row r="391" spans="1:15">
      <c r="A391" s="206">
        <v>112</v>
      </c>
      <c r="B391" s="206" t="s">
        <v>1100</v>
      </c>
      <c r="C391" s="206">
        <v>1.4342999999999999</v>
      </c>
      <c r="D391" s="206">
        <v>19.091799999999999</v>
      </c>
      <c r="E391" s="206">
        <v>0.20430000000000001</v>
      </c>
      <c r="F391" s="206">
        <f t="shared" si="26"/>
        <v>19.296099999999999</v>
      </c>
      <c r="G391" s="206">
        <v>19.106100000000001</v>
      </c>
      <c r="H391" s="206">
        <f t="shared" si="25"/>
        <v>0.18999999999999773</v>
      </c>
      <c r="I391" s="210">
        <f t="shared" si="27"/>
        <v>1.4300000000002283E-2</v>
      </c>
      <c r="J391" s="210">
        <f t="shared" si="28"/>
        <v>6.9995105237407165</v>
      </c>
      <c r="K391" s="206">
        <v>10</v>
      </c>
      <c r="L391" s="206" t="s">
        <v>2594</v>
      </c>
      <c r="M391" s="206">
        <v>43153.729166666664</v>
      </c>
      <c r="N391" s="206" t="s">
        <v>2568</v>
      </c>
      <c r="O391" s="206" t="s">
        <v>2592</v>
      </c>
    </row>
    <row r="392" spans="1:15">
      <c r="A392" s="116">
        <v>112</v>
      </c>
      <c r="B392" s="116" t="s">
        <v>611</v>
      </c>
      <c r="C392" s="116">
        <v>1.3818999999999999</v>
      </c>
      <c r="D392" s="116">
        <v>20.886099999999999</v>
      </c>
      <c r="E392" s="116">
        <v>0.20549999999999999</v>
      </c>
      <c r="F392" s="116">
        <f t="shared" si="26"/>
        <v>21.0916</v>
      </c>
      <c r="G392" s="116">
        <v>20.819700000000001</v>
      </c>
      <c r="H392" s="116">
        <f t="shared" si="25"/>
        <v>0.2718999999999987</v>
      </c>
      <c r="I392" s="116">
        <f t="shared" si="27"/>
        <v>-6.639999999999871E-2</v>
      </c>
      <c r="J392" s="116">
        <f t="shared" si="28"/>
        <v>-32.31143552311373</v>
      </c>
      <c r="K392" s="116">
        <v>11</v>
      </c>
      <c r="L392" s="206" t="s">
        <v>2594</v>
      </c>
      <c r="M392" s="206">
        <v>43153.729166666664</v>
      </c>
      <c r="N392" s="206" t="s">
        <v>2568</v>
      </c>
      <c r="O392" s="206" t="s">
        <v>2592</v>
      </c>
    </row>
    <row r="393" spans="1:15">
      <c r="A393" s="206">
        <v>112</v>
      </c>
      <c r="B393" s="206" t="s">
        <v>1198</v>
      </c>
      <c r="C393" s="206">
        <v>0.48280000000000001</v>
      </c>
      <c r="D393" s="206">
        <v>20.991</v>
      </c>
      <c r="E393" s="206">
        <v>0.20369999999999999</v>
      </c>
      <c r="F393" s="206">
        <f t="shared" si="26"/>
        <v>21.194700000000001</v>
      </c>
      <c r="G393" s="206">
        <v>21.018999999999998</v>
      </c>
      <c r="H393" s="206">
        <f t="shared" si="25"/>
        <v>0.17570000000000263</v>
      </c>
      <c r="I393" s="210">
        <f t="shared" si="27"/>
        <v>2.799999999999736E-2</v>
      </c>
      <c r="J393" s="210">
        <f t="shared" si="28"/>
        <v>13.745704467352656</v>
      </c>
      <c r="K393" s="206">
        <v>12</v>
      </c>
      <c r="L393" s="206" t="s">
        <v>2594</v>
      </c>
      <c r="M393" s="206">
        <v>43153.729166666664</v>
      </c>
      <c r="N393" s="206" t="s">
        <v>2568</v>
      </c>
      <c r="O393" s="206" t="s">
        <v>2592</v>
      </c>
    </row>
    <row r="394" spans="1:15">
      <c r="A394" s="206">
        <v>112</v>
      </c>
      <c r="B394" s="206" t="s">
        <v>1151</v>
      </c>
      <c r="C394" s="206">
        <v>0.48120000000000002</v>
      </c>
      <c r="D394" s="206">
        <v>20.965499999999999</v>
      </c>
      <c r="E394" s="206">
        <v>0.2064</v>
      </c>
      <c r="F394" s="206">
        <f t="shared" si="26"/>
        <v>21.171899999999997</v>
      </c>
      <c r="G394" s="206">
        <v>21.018699999999999</v>
      </c>
      <c r="H394" s="206">
        <f t="shared" si="25"/>
        <v>0.15319999999999823</v>
      </c>
      <c r="I394" s="210">
        <f t="shared" si="27"/>
        <v>5.3200000000001774E-2</v>
      </c>
      <c r="J394" s="210">
        <f t="shared" si="28"/>
        <v>25.775193798450474</v>
      </c>
      <c r="K394" s="206">
        <v>13</v>
      </c>
      <c r="L394" s="206" t="s">
        <v>2594</v>
      </c>
      <c r="M394" s="206">
        <v>43153.729166666664</v>
      </c>
      <c r="N394" s="206" t="s">
        <v>2568</v>
      </c>
      <c r="O394" s="206" t="s">
        <v>2592</v>
      </c>
    </row>
    <row r="395" spans="1:15">
      <c r="A395" s="210">
        <v>113</v>
      </c>
      <c r="B395" s="210" t="s">
        <v>563</v>
      </c>
      <c r="C395" s="210">
        <v>1.1912</v>
      </c>
      <c r="D395" s="210">
        <v>10.7927</v>
      </c>
      <c r="E395" s="211">
        <v>0.20369999999999999</v>
      </c>
      <c r="F395" s="210">
        <f t="shared" si="26"/>
        <v>10.9964</v>
      </c>
      <c r="G395" s="210">
        <v>10.8179</v>
      </c>
      <c r="H395" s="210">
        <f t="shared" si="25"/>
        <v>0.17849999999999966</v>
      </c>
      <c r="I395" s="210">
        <f t="shared" si="27"/>
        <v>2.5200000000000333E-2</v>
      </c>
      <c r="J395" s="210">
        <f t="shared" si="28"/>
        <v>12.371134020618721</v>
      </c>
      <c r="K395" s="210">
        <v>17</v>
      </c>
      <c r="L395" s="214">
        <v>43187</v>
      </c>
      <c r="M395" s="214">
        <v>43187</v>
      </c>
      <c r="N395" s="210"/>
      <c r="O395" s="210"/>
    </row>
    <row r="396" spans="1:15">
      <c r="A396" s="210">
        <v>113</v>
      </c>
      <c r="B396" s="210" t="s">
        <v>713</v>
      </c>
      <c r="C396" s="210">
        <v>1.3206</v>
      </c>
      <c r="D396" s="210">
        <v>8.1677</v>
      </c>
      <c r="E396" s="211">
        <v>0.20169999999999999</v>
      </c>
      <c r="F396" s="210">
        <f t="shared" si="26"/>
        <v>8.3694000000000006</v>
      </c>
      <c r="G396" s="206">
        <v>8.3503000000000007</v>
      </c>
      <c r="H396" s="206">
        <f t="shared" si="25"/>
        <v>1.9099999999999895E-2</v>
      </c>
      <c r="I396" s="210">
        <f t="shared" si="27"/>
        <v>0.1826000000000001</v>
      </c>
      <c r="J396" s="210">
        <f t="shared" si="28"/>
        <v>90.530490827962367</v>
      </c>
      <c r="K396" s="210">
        <v>18</v>
      </c>
      <c r="L396" s="214">
        <v>43187</v>
      </c>
      <c r="M396" s="214">
        <v>43187</v>
      </c>
      <c r="N396" s="210"/>
      <c r="O396" s="210" t="s">
        <v>2595</v>
      </c>
    </row>
    <row r="397" spans="1:15">
      <c r="A397" s="210">
        <v>113</v>
      </c>
      <c r="B397" s="210" t="s">
        <v>1281</v>
      </c>
      <c r="C397" s="210">
        <v>0.50229999999999997</v>
      </c>
      <c r="D397" s="210">
        <v>10.2014</v>
      </c>
      <c r="E397" s="211">
        <v>0.2077</v>
      </c>
      <c r="F397" s="210">
        <f t="shared" si="26"/>
        <v>10.409099999999999</v>
      </c>
      <c r="G397" s="206">
        <v>10.243</v>
      </c>
      <c r="H397" s="206">
        <f t="shared" si="25"/>
        <v>0.16609999999999836</v>
      </c>
      <c r="I397" s="210">
        <f t="shared" si="27"/>
        <v>4.1600000000001636E-2</v>
      </c>
      <c r="J397" s="210">
        <f t="shared" si="28"/>
        <v>20.028887818970457</v>
      </c>
      <c r="K397" s="210">
        <v>19</v>
      </c>
      <c r="L397" s="214">
        <v>43187</v>
      </c>
      <c r="M397" s="214">
        <v>43187</v>
      </c>
      <c r="N397" s="210"/>
      <c r="O397" s="210" t="s">
        <v>2501</v>
      </c>
    </row>
    <row r="398" spans="1:15">
      <c r="A398" s="210">
        <v>113</v>
      </c>
      <c r="B398" s="210" t="s">
        <v>1326</v>
      </c>
      <c r="C398" s="206">
        <v>0.41270000000000001</v>
      </c>
      <c r="D398" s="210">
        <v>7.8388</v>
      </c>
      <c r="E398" s="211">
        <v>0.2089</v>
      </c>
      <c r="F398" s="210">
        <f t="shared" si="26"/>
        <v>8.0477000000000007</v>
      </c>
      <c r="G398" s="206">
        <v>7.8710000000000004</v>
      </c>
      <c r="H398" s="206">
        <f t="shared" si="25"/>
        <v>0.1767000000000003</v>
      </c>
      <c r="I398" s="210">
        <f t="shared" si="27"/>
        <v>3.2199999999999701E-2</v>
      </c>
      <c r="J398" s="210">
        <f t="shared" si="28"/>
        <v>15.414073719482863</v>
      </c>
      <c r="K398" s="210">
        <v>20</v>
      </c>
      <c r="L398" s="214">
        <v>43187</v>
      </c>
      <c r="M398" s="214">
        <v>43187</v>
      </c>
      <c r="N398" s="210"/>
      <c r="O398" s="210"/>
    </row>
    <row r="399" spans="1:15">
      <c r="A399" s="210">
        <v>114</v>
      </c>
      <c r="B399" s="215" t="s">
        <v>1104</v>
      </c>
      <c r="C399" s="211">
        <v>1.2744</v>
      </c>
      <c r="D399" s="211">
        <v>7.9939</v>
      </c>
      <c r="E399" s="211">
        <v>0.19969999999999999</v>
      </c>
      <c r="F399" s="210">
        <f t="shared" si="26"/>
        <v>8.1936</v>
      </c>
      <c r="G399" s="210">
        <v>8.0173000000000005</v>
      </c>
      <c r="H399" s="210">
        <f t="shared" si="25"/>
        <v>0.17629999999999946</v>
      </c>
      <c r="I399" s="210">
        <f t="shared" si="27"/>
        <v>2.3400000000000531E-2</v>
      </c>
      <c r="J399" s="210">
        <f t="shared" si="28"/>
        <v>11.717576364547087</v>
      </c>
      <c r="K399" s="210">
        <v>25</v>
      </c>
      <c r="L399" s="212">
        <v>43181.645833333336</v>
      </c>
      <c r="M399" s="212">
        <v>43181.833333333336</v>
      </c>
      <c r="N399" s="210" t="s">
        <v>2574</v>
      </c>
      <c r="O399" s="215"/>
    </row>
    <row r="400" spans="1:15">
      <c r="A400" s="210">
        <v>114</v>
      </c>
      <c r="B400" s="215" t="s">
        <v>1161</v>
      </c>
      <c r="C400" s="211">
        <v>0.4541</v>
      </c>
      <c r="D400" s="211">
        <v>7.3170000000000002</v>
      </c>
      <c r="E400" s="211">
        <v>0.20749999999999999</v>
      </c>
      <c r="F400" s="210">
        <f t="shared" si="26"/>
        <v>7.5244999999999997</v>
      </c>
      <c r="G400" s="210">
        <v>7.3593999999999999</v>
      </c>
      <c r="H400" s="210">
        <f t="shared" si="25"/>
        <v>0.1650999999999998</v>
      </c>
      <c r="I400" s="210">
        <f t="shared" si="27"/>
        <v>4.2400000000000188E-2</v>
      </c>
      <c r="J400" s="210">
        <f t="shared" si="28"/>
        <v>20.433734939759127</v>
      </c>
      <c r="K400" s="210">
        <v>27</v>
      </c>
      <c r="L400" s="212">
        <v>43181.645833333336</v>
      </c>
      <c r="M400" s="212">
        <v>43181.833333333336</v>
      </c>
      <c r="N400" s="210" t="s">
        <v>2574</v>
      </c>
      <c r="O400" s="210"/>
    </row>
    <row r="401" spans="1:15">
      <c r="A401" s="210">
        <v>114</v>
      </c>
      <c r="B401" s="215" t="s">
        <v>1247</v>
      </c>
      <c r="C401" s="211">
        <v>0.44309999999999999</v>
      </c>
      <c r="D401" s="211">
        <v>9.3219999999999992</v>
      </c>
      <c r="E401" s="211">
        <v>0.20019999999999999</v>
      </c>
      <c r="F401" s="210">
        <f t="shared" si="26"/>
        <v>9.5221999999999998</v>
      </c>
      <c r="G401" s="210">
        <v>9.3641000000000005</v>
      </c>
      <c r="H401" s="210">
        <f t="shared" si="25"/>
        <v>0.15809999999999924</v>
      </c>
      <c r="I401" s="210">
        <f t="shared" si="27"/>
        <v>4.2100000000000748E-2</v>
      </c>
      <c r="J401" s="210">
        <f t="shared" si="28"/>
        <v>21.028971028971405</v>
      </c>
      <c r="K401" s="210">
        <v>28</v>
      </c>
      <c r="L401" s="212">
        <v>43181.645833333336</v>
      </c>
      <c r="M401" s="212">
        <v>43181.833333333336</v>
      </c>
      <c r="N401" s="210" t="s">
        <v>2574</v>
      </c>
    </row>
    <row r="402" spans="1:15">
      <c r="A402" s="206">
        <v>114</v>
      </c>
      <c r="B402" s="206" t="s">
        <v>539</v>
      </c>
      <c r="C402" s="206">
        <v>2.7837999999999998</v>
      </c>
      <c r="D402" s="211">
        <v>10.1225</v>
      </c>
      <c r="E402" s="211">
        <v>0.20619999999999999</v>
      </c>
      <c r="F402" s="206">
        <f t="shared" si="26"/>
        <v>10.328700000000001</v>
      </c>
      <c r="G402" s="210">
        <v>10.3186</v>
      </c>
      <c r="H402" s="210">
        <f t="shared" si="25"/>
        <v>1.010000000000133E-2</v>
      </c>
      <c r="I402" s="210">
        <f t="shared" si="27"/>
        <v>0.19609999999999866</v>
      </c>
      <c r="J402" s="210">
        <f t="shared" si="28"/>
        <v>95.101842870998382</v>
      </c>
      <c r="K402" s="206">
        <v>1</v>
      </c>
      <c r="L402" s="217">
        <v>43185.385416666664</v>
      </c>
      <c r="N402" s="210" t="s">
        <v>2574</v>
      </c>
      <c r="O402" s="210"/>
    </row>
    <row r="403" spans="1:15">
      <c r="A403" s="206">
        <v>115</v>
      </c>
      <c r="B403" s="206" t="s">
        <v>588</v>
      </c>
      <c r="C403" s="206">
        <v>0.5464</v>
      </c>
      <c r="D403" s="206">
        <v>19.7163</v>
      </c>
      <c r="E403" s="206">
        <v>0.19450000000000001</v>
      </c>
      <c r="F403" s="206">
        <f t="shared" si="26"/>
        <v>19.910800000000002</v>
      </c>
      <c r="G403" s="206">
        <v>19.8947</v>
      </c>
      <c r="H403" s="206">
        <f t="shared" si="25"/>
        <v>1.6100000000001558E-2</v>
      </c>
      <c r="I403" s="210">
        <f t="shared" si="27"/>
        <v>0.17839999999999845</v>
      </c>
      <c r="J403" s="210">
        <f t="shared" si="28"/>
        <v>91.722365038559602</v>
      </c>
      <c r="K403" s="206">
        <v>14</v>
      </c>
      <c r="L403" s="206" t="s">
        <v>2594</v>
      </c>
      <c r="M403" s="206">
        <v>43153.729166666664</v>
      </c>
      <c r="N403" s="206" t="s">
        <v>2568</v>
      </c>
      <c r="O403" s="206" t="s">
        <v>2592</v>
      </c>
    </row>
    <row r="404" spans="1:15">
      <c r="A404" s="206">
        <v>115</v>
      </c>
      <c r="B404" s="206" t="s">
        <v>619</v>
      </c>
      <c r="C404" s="206">
        <v>1.1588000000000001</v>
      </c>
      <c r="D404" s="206">
        <v>18.116499999999998</v>
      </c>
      <c r="E404" s="206">
        <v>0.2036</v>
      </c>
      <c r="F404" s="206">
        <f t="shared" si="26"/>
        <v>18.3201</v>
      </c>
      <c r="G404" s="206">
        <v>18.124500000000001</v>
      </c>
      <c r="H404" s="206">
        <f t="shared" si="25"/>
        <v>0.19559999999999889</v>
      </c>
      <c r="I404" s="210">
        <f t="shared" si="27"/>
        <v>8.0000000000011173E-3</v>
      </c>
      <c r="J404" s="210">
        <f t="shared" si="28"/>
        <v>3.9292730844799202</v>
      </c>
      <c r="K404" s="206">
        <v>15</v>
      </c>
      <c r="L404" s="206" t="s">
        <v>2594</v>
      </c>
      <c r="M404" s="206">
        <v>43153.729166666664</v>
      </c>
      <c r="N404" s="206" t="s">
        <v>2568</v>
      </c>
      <c r="O404" s="206" t="s">
        <v>2592</v>
      </c>
    </row>
    <row r="405" spans="1:15">
      <c r="A405" s="206">
        <v>115</v>
      </c>
      <c r="B405" s="206" t="s">
        <v>1357</v>
      </c>
      <c r="C405" s="206">
        <v>0.4234</v>
      </c>
      <c r="D405" s="206">
        <v>11.861499999999999</v>
      </c>
      <c r="E405" s="206">
        <v>0.18770000000000001</v>
      </c>
      <c r="F405" s="206">
        <f t="shared" si="26"/>
        <v>12.049199999999999</v>
      </c>
      <c r="G405" s="206">
        <v>11.8926</v>
      </c>
      <c r="H405" s="206">
        <f t="shared" si="25"/>
        <v>0.15659999999999918</v>
      </c>
      <c r="I405" s="210">
        <f t="shared" si="27"/>
        <v>3.1100000000000821E-2</v>
      </c>
      <c r="J405" s="210">
        <f t="shared" si="28"/>
        <v>16.568993074054781</v>
      </c>
      <c r="K405" s="206">
        <v>1</v>
      </c>
      <c r="L405" s="206">
        <v>43157.395833333336</v>
      </c>
      <c r="M405" s="206">
        <v>43157.569444444445</v>
      </c>
      <c r="N405" s="206" t="s">
        <v>2568</v>
      </c>
      <c r="O405" s="206" t="s">
        <v>2593</v>
      </c>
    </row>
    <row r="406" spans="1:15">
      <c r="A406" s="206">
        <v>115</v>
      </c>
      <c r="B406" s="206" t="s">
        <v>1272</v>
      </c>
      <c r="C406" s="206">
        <v>0.48849999999999999</v>
      </c>
      <c r="D406" s="206">
        <v>11.055099999999999</v>
      </c>
      <c r="E406" s="206">
        <v>0.20469999999999999</v>
      </c>
      <c r="F406" s="206">
        <f t="shared" si="26"/>
        <v>11.2598</v>
      </c>
      <c r="G406" s="206">
        <v>11.109500000000001</v>
      </c>
      <c r="H406" s="206">
        <f t="shared" si="25"/>
        <v>0.15029999999999966</v>
      </c>
      <c r="I406" s="210">
        <f t="shared" si="27"/>
        <v>5.4400000000000337E-2</v>
      </c>
      <c r="J406" s="210">
        <f t="shared" si="28"/>
        <v>26.575476306790591</v>
      </c>
      <c r="K406" s="206">
        <v>2</v>
      </c>
      <c r="L406" s="206">
        <v>43157.395833333336</v>
      </c>
      <c r="M406" s="206">
        <v>43157.569444444445</v>
      </c>
      <c r="N406" s="206" t="s">
        <v>2568</v>
      </c>
      <c r="O406" s="206" t="s">
        <v>2592</v>
      </c>
    </row>
    <row r="407" spans="1:15">
      <c r="A407" s="210">
        <v>116</v>
      </c>
      <c r="B407" s="215" t="s">
        <v>661</v>
      </c>
      <c r="C407" s="215">
        <v>1.2506999999999999</v>
      </c>
      <c r="D407" s="211">
        <v>7.7732000000000001</v>
      </c>
      <c r="E407" s="211">
        <v>0.20030000000000001</v>
      </c>
      <c r="F407" s="210">
        <f t="shared" si="26"/>
        <v>7.9735000000000005</v>
      </c>
      <c r="G407" s="210">
        <v>7.7914000000000003</v>
      </c>
      <c r="H407" s="210">
        <f t="shared" si="25"/>
        <v>0.18210000000000015</v>
      </c>
      <c r="I407" s="210">
        <f t="shared" si="27"/>
        <v>1.8199999999999855E-2</v>
      </c>
      <c r="J407" s="210">
        <f t="shared" si="28"/>
        <v>9.0863704443334274</v>
      </c>
      <c r="K407" s="210">
        <v>13</v>
      </c>
      <c r="L407" s="212">
        <v>43181.645833333336</v>
      </c>
      <c r="M407" s="212">
        <v>43181.833333333336</v>
      </c>
      <c r="N407" s="210" t="s">
        <v>2574</v>
      </c>
      <c r="O407" s="210"/>
    </row>
    <row r="408" spans="1:15">
      <c r="A408" s="210">
        <v>116</v>
      </c>
      <c r="B408" s="215" t="s">
        <v>682</v>
      </c>
      <c r="C408" s="211">
        <v>0.47</v>
      </c>
      <c r="D408" s="211">
        <v>8.7736999999999998</v>
      </c>
      <c r="E408" s="211">
        <v>0.2011</v>
      </c>
      <c r="F408" s="210">
        <f t="shared" si="26"/>
        <v>8.9748000000000001</v>
      </c>
      <c r="G408" s="210">
        <v>8.9442000000000004</v>
      </c>
      <c r="H408" s="210">
        <f t="shared" si="25"/>
        <v>3.0599999999999739E-2</v>
      </c>
      <c r="I408" s="210">
        <f t="shared" si="27"/>
        <v>0.17050000000000026</v>
      </c>
      <c r="J408" s="210">
        <f t="shared" si="28"/>
        <v>84.783689706613757</v>
      </c>
      <c r="K408" s="210">
        <v>14</v>
      </c>
      <c r="L408" s="212">
        <v>43181.645833333336</v>
      </c>
      <c r="M408" s="212">
        <v>43181.833333333336</v>
      </c>
      <c r="N408" s="210" t="s">
        <v>2574</v>
      </c>
      <c r="O408" s="210" t="s">
        <v>2591</v>
      </c>
    </row>
    <row r="409" spans="1:15">
      <c r="A409" s="210">
        <v>116</v>
      </c>
      <c r="B409" s="215" t="s">
        <v>1487</v>
      </c>
      <c r="C409" s="211">
        <v>0.43070000000000003</v>
      </c>
      <c r="D409" s="211">
        <v>7.1894999999999998</v>
      </c>
      <c r="E409" s="211">
        <v>0.20100000000000001</v>
      </c>
      <c r="F409" s="210">
        <f t="shared" si="26"/>
        <v>7.3904999999999994</v>
      </c>
      <c r="G409" s="210">
        <v>7.2225999999999999</v>
      </c>
      <c r="H409" s="210">
        <f t="shared" si="25"/>
        <v>0.16789999999999949</v>
      </c>
      <c r="I409" s="210">
        <f t="shared" si="27"/>
        <v>3.3100000000000518E-2</v>
      </c>
      <c r="J409" s="210">
        <f t="shared" si="28"/>
        <v>16.467661691542546</v>
      </c>
      <c r="K409" s="210">
        <v>15</v>
      </c>
      <c r="L409" s="212">
        <v>43181.645833333336</v>
      </c>
      <c r="M409" s="212">
        <v>43181.833333333336</v>
      </c>
      <c r="N409" s="210" t="s">
        <v>2574</v>
      </c>
      <c r="O409" s="210"/>
    </row>
    <row r="410" spans="1:15">
      <c r="A410" s="210">
        <v>116</v>
      </c>
      <c r="B410" s="215" t="s">
        <v>1153</v>
      </c>
      <c r="C410" s="211">
        <v>0.4783</v>
      </c>
      <c r="D410" s="211">
        <v>7.9057000000000004</v>
      </c>
      <c r="E410" s="211">
        <v>0.19919999999999999</v>
      </c>
      <c r="F410" s="210">
        <f t="shared" si="26"/>
        <v>8.1049000000000007</v>
      </c>
      <c r="G410" s="210">
        <v>7.9379</v>
      </c>
      <c r="H410" s="210">
        <f t="shared" si="25"/>
        <v>0.1670000000000007</v>
      </c>
      <c r="I410" s="210">
        <f t="shared" si="27"/>
        <v>3.2199999999999285E-2</v>
      </c>
      <c r="J410" s="210">
        <f t="shared" si="28"/>
        <v>16.164658634537794</v>
      </c>
      <c r="K410" s="210">
        <v>16</v>
      </c>
      <c r="L410" s="212">
        <v>43181.645833333336</v>
      </c>
      <c r="M410" s="212">
        <v>43181.833333333336</v>
      </c>
      <c r="N410" s="210" t="s">
        <v>2574</v>
      </c>
      <c r="O410" s="210" t="s">
        <v>2590</v>
      </c>
    </row>
    <row r="411" spans="1:15">
      <c r="A411" s="210">
        <v>117</v>
      </c>
      <c r="B411" s="211" t="s">
        <v>1149</v>
      </c>
      <c r="C411" s="210">
        <v>0.42089999999999994</v>
      </c>
      <c r="D411" s="210">
        <v>7.7733999999999996</v>
      </c>
      <c r="E411" s="210">
        <v>0.2016</v>
      </c>
      <c r="F411" s="210">
        <f t="shared" si="26"/>
        <v>7.9749999999999996</v>
      </c>
      <c r="G411" s="210">
        <v>7.8000999999999996</v>
      </c>
      <c r="H411" s="210">
        <f t="shared" si="25"/>
        <v>0.17490000000000006</v>
      </c>
      <c r="I411" s="210">
        <f t="shared" si="27"/>
        <v>2.6699999999999946E-2</v>
      </c>
      <c r="J411" s="210">
        <f t="shared" si="28"/>
        <v>13.244047619047592</v>
      </c>
      <c r="K411" s="210">
        <v>29</v>
      </c>
      <c r="L411" s="214">
        <v>43173</v>
      </c>
      <c r="M411" s="214">
        <v>43173</v>
      </c>
      <c r="N411" s="210" t="s">
        <v>2574</v>
      </c>
      <c r="O411" s="210" t="s">
        <v>2573</v>
      </c>
    </row>
    <row r="412" spans="1:15">
      <c r="A412" s="210">
        <v>117</v>
      </c>
      <c r="B412" s="211" t="s">
        <v>1485</v>
      </c>
      <c r="C412" s="210">
        <v>1.1574</v>
      </c>
      <c r="D412" s="210">
        <v>8.0631000000000004</v>
      </c>
      <c r="E412" s="210">
        <v>0.20119999999999999</v>
      </c>
      <c r="F412" s="210">
        <f t="shared" si="26"/>
        <v>8.2643000000000004</v>
      </c>
      <c r="G412" s="210">
        <v>8.0713000000000008</v>
      </c>
      <c r="H412" s="210">
        <f t="shared" si="25"/>
        <v>0.19299999999999962</v>
      </c>
      <c r="I412" s="210">
        <f t="shared" si="27"/>
        <v>8.2000000000003737E-3</v>
      </c>
      <c r="J412" s="210">
        <f t="shared" si="28"/>
        <v>4.0755467196820945</v>
      </c>
      <c r="K412" s="210">
        <v>30</v>
      </c>
      <c r="L412" s="214">
        <v>43173</v>
      </c>
      <c r="M412" s="214">
        <v>43173</v>
      </c>
      <c r="N412" s="210" t="s">
        <v>2574</v>
      </c>
      <c r="O412" s="210" t="s">
        <v>2573</v>
      </c>
    </row>
    <row r="413" spans="1:15">
      <c r="A413" s="210">
        <v>117</v>
      </c>
      <c r="B413" s="211" t="s">
        <v>630</v>
      </c>
      <c r="C413" s="210">
        <v>0.30729999999999985</v>
      </c>
      <c r="D413" s="210">
        <v>7.3170000000000002</v>
      </c>
      <c r="E413" s="210">
        <v>0.20619999999999999</v>
      </c>
      <c r="F413" s="210">
        <f t="shared" si="26"/>
        <v>7.5232000000000001</v>
      </c>
      <c r="G413" s="210">
        <v>7.5031999999999996</v>
      </c>
      <c r="H413" s="210">
        <f t="shared" si="25"/>
        <v>2.0000000000000462E-2</v>
      </c>
      <c r="I413" s="210">
        <f t="shared" si="27"/>
        <v>0.18619999999999953</v>
      </c>
      <c r="J413" s="210">
        <f t="shared" si="28"/>
        <v>90.300678952473106</v>
      </c>
      <c r="K413" s="210">
        <v>31</v>
      </c>
      <c r="L413" s="214">
        <v>43173</v>
      </c>
      <c r="M413" s="214">
        <v>43173</v>
      </c>
      <c r="N413" s="210" t="s">
        <v>2574</v>
      </c>
      <c r="O413" s="210" t="s">
        <v>2573</v>
      </c>
    </row>
    <row r="414" spans="1:15">
      <c r="A414" s="210">
        <v>117</v>
      </c>
      <c r="B414" s="211" t="s">
        <v>1261</v>
      </c>
      <c r="C414" s="210">
        <v>0.67699999999999994</v>
      </c>
      <c r="D414" s="210">
        <v>8.0625999999999998</v>
      </c>
      <c r="E414" s="210">
        <v>0.2006</v>
      </c>
      <c r="F414" s="210">
        <f t="shared" si="26"/>
        <v>8.2631999999999994</v>
      </c>
      <c r="G414" s="210">
        <v>8.1191999999999993</v>
      </c>
      <c r="H414" s="210">
        <f t="shared" si="25"/>
        <v>0.14400000000000013</v>
      </c>
      <c r="I414" s="210">
        <f t="shared" si="27"/>
        <v>5.6599999999999873E-2</v>
      </c>
      <c r="J414" s="210">
        <f t="shared" si="28"/>
        <v>28.215353938185377</v>
      </c>
      <c r="K414" s="210">
        <v>32</v>
      </c>
      <c r="L414" s="214">
        <v>43173</v>
      </c>
      <c r="M414" s="214">
        <v>43173</v>
      </c>
      <c r="N414" s="210" t="s">
        <v>2574</v>
      </c>
      <c r="O414" s="210" t="s">
        <v>2573</v>
      </c>
    </row>
    <row r="415" spans="1:15">
      <c r="A415" s="210">
        <v>118</v>
      </c>
      <c r="B415" s="215" t="s">
        <v>597</v>
      </c>
      <c r="C415" s="211">
        <v>1.3688</v>
      </c>
      <c r="D415" s="211">
        <v>7.8598999999999997</v>
      </c>
      <c r="E415" s="211">
        <v>0.19980000000000001</v>
      </c>
      <c r="F415" s="210">
        <f t="shared" si="26"/>
        <v>8.0596999999999994</v>
      </c>
      <c r="G415" s="210">
        <v>7.8691000000000004</v>
      </c>
      <c r="H415" s="210">
        <f t="shared" si="25"/>
        <v>0.19059999999999899</v>
      </c>
      <c r="I415" s="210">
        <f t="shared" si="27"/>
        <v>9.2000000000010129E-3</v>
      </c>
      <c r="J415" s="210">
        <f t="shared" si="28"/>
        <v>4.604604604605111</v>
      </c>
      <c r="K415" s="210">
        <v>17</v>
      </c>
      <c r="L415" s="210"/>
      <c r="M415" s="210"/>
      <c r="N415" s="210"/>
      <c r="O415" s="210"/>
    </row>
    <row r="416" spans="1:15">
      <c r="A416" s="210">
        <v>118</v>
      </c>
      <c r="B416" s="215" t="s">
        <v>646</v>
      </c>
      <c r="C416" s="211">
        <v>1.0033000000000001</v>
      </c>
      <c r="D416" s="211">
        <v>9.0030999999999999</v>
      </c>
      <c r="E416" s="211">
        <v>0.20230000000000001</v>
      </c>
      <c r="F416" s="210">
        <f t="shared" si="26"/>
        <v>9.2053999999999991</v>
      </c>
      <c r="G416" s="210">
        <v>9.1862999999999992</v>
      </c>
      <c r="H416" s="210">
        <f t="shared" si="25"/>
        <v>1.9099999999999895E-2</v>
      </c>
      <c r="I416" s="210">
        <f t="shared" si="27"/>
        <v>0.18320000000000011</v>
      </c>
      <c r="J416" s="210">
        <f t="shared" si="28"/>
        <v>90.558576371725209</v>
      </c>
      <c r="K416" s="210">
        <v>18</v>
      </c>
      <c r="L416" s="210"/>
      <c r="M416" s="210"/>
      <c r="N416" s="210"/>
      <c r="O416" s="210"/>
    </row>
    <row r="417" spans="1:15">
      <c r="A417" s="210">
        <v>118</v>
      </c>
      <c r="B417" s="215" t="s">
        <v>1259</v>
      </c>
      <c r="C417" s="211">
        <v>0.46929999999999999</v>
      </c>
      <c r="D417" s="211">
        <v>7.7736999999999998</v>
      </c>
      <c r="E417" s="211">
        <v>0.20050000000000001</v>
      </c>
      <c r="F417" s="210">
        <f t="shared" si="26"/>
        <v>7.9741999999999997</v>
      </c>
      <c r="G417" s="210">
        <v>7.7986000000000004</v>
      </c>
      <c r="H417" s="210">
        <f t="shared" si="25"/>
        <v>0.17559999999999931</v>
      </c>
      <c r="I417" s="210">
        <f t="shared" si="27"/>
        <v>2.4900000000000699E-2</v>
      </c>
      <c r="J417" s="210">
        <f t="shared" si="28"/>
        <v>12.418952618454213</v>
      </c>
      <c r="K417" s="210">
        <v>19</v>
      </c>
      <c r="M417" s="210"/>
      <c r="N417" s="210"/>
      <c r="O417" s="210"/>
    </row>
    <row r="418" spans="1:15">
      <c r="A418" s="210">
        <v>118</v>
      </c>
      <c r="B418" s="215" t="s">
        <v>1369</v>
      </c>
      <c r="C418" s="211">
        <v>0.379</v>
      </c>
      <c r="D418" s="210">
        <v>8.0647000000000002</v>
      </c>
      <c r="E418" s="211">
        <v>0.20280000000000001</v>
      </c>
      <c r="F418" s="210">
        <f t="shared" si="26"/>
        <v>8.2675000000000001</v>
      </c>
      <c r="G418" s="210">
        <v>8.0952000000000002</v>
      </c>
      <c r="H418" s="210">
        <f t="shared" si="25"/>
        <v>0.1722999999999999</v>
      </c>
      <c r="I418" s="210">
        <f t="shared" si="27"/>
        <v>3.050000000000011E-2</v>
      </c>
      <c r="J418" s="210">
        <f t="shared" si="28"/>
        <v>15.039447731755478</v>
      </c>
      <c r="K418" s="210">
        <v>20</v>
      </c>
      <c r="L418" s="210"/>
      <c r="M418" s="210"/>
      <c r="N418" s="210"/>
      <c r="O418" s="210"/>
    </row>
    <row r="419" spans="1:15">
      <c r="A419" s="210">
        <v>119</v>
      </c>
      <c r="B419" s="210" t="s">
        <v>615</v>
      </c>
      <c r="C419" s="210">
        <v>1.0528</v>
      </c>
      <c r="D419" s="211">
        <v>8.7311999999999994</v>
      </c>
      <c r="E419" s="211">
        <v>0.2072</v>
      </c>
      <c r="F419" s="210">
        <f t="shared" si="26"/>
        <v>8.9383999999999997</v>
      </c>
      <c r="G419" s="210">
        <v>8.7446000000000002</v>
      </c>
      <c r="H419" s="210">
        <f t="shared" si="25"/>
        <v>0.19379999999999953</v>
      </c>
      <c r="I419" s="210">
        <f t="shared" si="27"/>
        <v>1.3400000000000467E-2</v>
      </c>
      <c r="J419" s="210">
        <f t="shared" si="28"/>
        <v>6.4671814671816925</v>
      </c>
      <c r="K419" s="210">
        <v>25</v>
      </c>
      <c r="L419" s="214">
        <v>43197</v>
      </c>
      <c r="M419" s="214">
        <v>43197</v>
      </c>
      <c r="N419" s="210"/>
      <c r="O419" s="210"/>
    </row>
    <row r="420" spans="1:15">
      <c r="A420" s="210">
        <v>119</v>
      </c>
      <c r="B420" s="210" t="s">
        <v>1248</v>
      </c>
      <c r="C420" s="210">
        <v>0.43930000000000002</v>
      </c>
      <c r="D420" s="211">
        <v>11.091799999999999</v>
      </c>
      <c r="E420" s="211">
        <v>0.20100000000000001</v>
      </c>
      <c r="F420" s="210">
        <f t="shared" si="26"/>
        <v>11.2928</v>
      </c>
      <c r="G420" s="210">
        <v>11.1129</v>
      </c>
      <c r="H420" s="210">
        <f t="shared" si="25"/>
        <v>0.17989999999999995</v>
      </c>
      <c r="I420" s="210">
        <f t="shared" si="27"/>
        <v>2.1100000000000063E-2</v>
      </c>
      <c r="J420" s="210">
        <f t="shared" si="28"/>
        <v>10.497512437810975</v>
      </c>
      <c r="K420" s="210">
        <v>26</v>
      </c>
      <c r="L420" s="214">
        <v>43197</v>
      </c>
      <c r="M420" s="214">
        <v>43197</v>
      </c>
      <c r="N420" s="210"/>
      <c r="O420" s="210"/>
    </row>
    <row r="421" spans="1:15">
      <c r="A421" s="210">
        <v>119</v>
      </c>
      <c r="B421" s="210" t="s">
        <v>1393</v>
      </c>
      <c r="C421" s="210">
        <v>0.46510000000000001</v>
      </c>
      <c r="D421" s="211">
        <v>9.6732999999999993</v>
      </c>
      <c r="E421" s="211">
        <v>0.2094</v>
      </c>
      <c r="F421" s="210">
        <f t="shared" si="26"/>
        <v>9.8826999999999998</v>
      </c>
      <c r="G421" s="210">
        <v>9.7062000000000008</v>
      </c>
      <c r="H421" s="210">
        <f t="shared" si="25"/>
        <v>0.17649999999999899</v>
      </c>
      <c r="I421" s="210">
        <f t="shared" si="27"/>
        <v>3.2900000000001012E-2</v>
      </c>
      <c r="J421" s="210">
        <f t="shared" si="28"/>
        <v>15.711556829035821</v>
      </c>
      <c r="K421" s="210">
        <v>27</v>
      </c>
      <c r="L421" s="214">
        <v>43197</v>
      </c>
      <c r="M421" s="214">
        <v>43197</v>
      </c>
      <c r="N421" s="210"/>
      <c r="O421" s="210"/>
    </row>
    <row r="422" spans="1:15">
      <c r="A422" s="210">
        <v>120</v>
      </c>
      <c r="B422" s="215" t="s">
        <v>547</v>
      </c>
      <c r="C422" s="210">
        <v>1.1739999999999999</v>
      </c>
      <c r="D422" s="210">
        <v>7.9604999999999997</v>
      </c>
      <c r="E422" s="210">
        <v>0.20899999999999999</v>
      </c>
      <c r="F422" s="210">
        <f t="shared" si="26"/>
        <v>8.1694999999999993</v>
      </c>
      <c r="G422" s="210">
        <v>7.9695999999999998</v>
      </c>
      <c r="H422" s="210">
        <f t="shared" ref="H422:H485" si="29">(F422-G422)</f>
        <v>0.19989999999999952</v>
      </c>
      <c r="I422" s="210">
        <f t="shared" si="27"/>
        <v>9.1000000000004688E-3</v>
      </c>
      <c r="J422" s="210">
        <f t="shared" si="28"/>
        <v>4.3540669856461571</v>
      </c>
      <c r="K422" s="210">
        <v>5</v>
      </c>
      <c r="L422" s="214">
        <v>43174</v>
      </c>
      <c r="M422" s="214">
        <v>43174</v>
      </c>
      <c r="N422" s="210" t="s">
        <v>2574</v>
      </c>
      <c r="O422" s="210" t="s">
        <v>2569</v>
      </c>
    </row>
    <row r="423" spans="1:15">
      <c r="A423" s="210">
        <v>120</v>
      </c>
      <c r="B423" s="215" t="s">
        <v>1352</v>
      </c>
      <c r="C423" s="210">
        <v>0.36299999999999999</v>
      </c>
      <c r="D423" s="210">
        <v>9.1562000000000001</v>
      </c>
      <c r="E423" s="210">
        <v>0.20130000000000001</v>
      </c>
      <c r="F423" s="210">
        <f t="shared" si="26"/>
        <v>9.3574999999999999</v>
      </c>
      <c r="G423" s="210">
        <v>9.1860999999999997</v>
      </c>
      <c r="H423" s="210">
        <f t="shared" si="29"/>
        <v>0.17140000000000022</v>
      </c>
      <c r="I423" s="210">
        <f t="shared" si="27"/>
        <v>2.9899999999999788E-2</v>
      </c>
      <c r="J423" s="210">
        <f t="shared" si="28"/>
        <v>14.853452558370487</v>
      </c>
      <c r="K423" s="210">
        <v>6</v>
      </c>
      <c r="L423" s="214">
        <v>43174</v>
      </c>
      <c r="M423" s="214">
        <v>43174</v>
      </c>
      <c r="N423" s="210" t="s">
        <v>2574</v>
      </c>
      <c r="O423" s="210" t="s">
        <v>2569</v>
      </c>
    </row>
    <row r="424" spans="1:15">
      <c r="A424" s="210">
        <v>120</v>
      </c>
      <c r="B424" s="215" t="s">
        <v>1292</v>
      </c>
      <c r="C424" s="210">
        <v>0.44650000000000001</v>
      </c>
      <c r="D424" s="210">
        <v>8.4435000000000002</v>
      </c>
      <c r="E424" s="210">
        <v>0.21010000000000001</v>
      </c>
      <c r="F424" s="210">
        <f t="shared" si="26"/>
        <v>8.6536000000000008</v>
      </c>
      <c r="G424" s="210">
        <v>8.4864999999999995</v>
      </c>
      <c r="H424" s="210">
        <f t="shared" si="29"/>
        <v>0.16710000000000136</v>
      </c>
      <c r="I424" s="210">
        <f t="shared" si="27"/>
        <v>4.299999999999865E-2</v>
      </c>
      <c r="J424" s="210">
        <f t="shared" si="28"/>
        <v>20.466444550213541</v>
      </c>
      <c r="K424" s="210">
        <v>7</v>
      </c>
      <c r="L424" s="214">
        <v>43174</v>
      </c>
      <c r="M424" s="214">
        <v>43174</v>
      </c>
      <c r="N424" s="210" t="s">
        <v>2574</v>
      </c>
      <c r="O424" s="210" t="s">
        <v>2569</v>
      </c>
    </row>
    <row r="425" spans="1:15">
      <c r="A425" s="210">
        <v>121</v>
      </c>
      <c r="B425" s="210" t="s">
        <v>577</v>
      </c>
      <c r="C425" s="210">
        <v>1.2749999999999999</v>
      </c>
      <c r="D425" s="210">
        <v>9.2199000000000009</v>
      </c>
      <c r="E425" s="210">
        <v>0.2009</v>
      </c>
      <c r="F425" s="210">
        <f t="shared" si="26"/>
        <v>9.4208000000000016</v>
      </c>
      <c r="G425" s="210">
        <v>9.2349999999999994</v>
      </c>
      <c r="H425" s="210">
        <f t="shared" si="29"/>
        <v>0.18580000000000219</v>
      </c>
      <c r="I425" s="210">
        <f t="shared" si="27"/>
        <v>1.509999999999781E-2</v>
      </c>
      <c r="J425" s="210">
        <f t="shared" si="28"/>
        <v>7.5161772025872624</v>
      </c>
      <c r="K425" s="210">
        <v>9</v>
      </c>
      <c r="L425" s="214">
        <v>43188</v>
      </c>
      <c r="M425" s="214">
        <v>43188</v>
      </c>
      <c r="N425" s="210"/>
      <c r="O425" s="210"/>
    </row>
    <row r="426" spans="1:15">
      <c r="A426" s="210">
        <v>121</v>
      </c>
      <c r="B426" s="210" t="s">
        <v>609</v>
      </c>
      <c r="C426" s="210">
        <v>1.419</v>
      </c>
      <c r="D426" s="210">
        <v>10.0755</v>
      </c>
      <c r="E426" s="210">
        <v>0.2034</v>
      </c>
      <c r="F426" s="210">
        <f t="shared" si="26"/>
        <v>10.2789</v>
      </c>
      <c r="G426" s="210">
        <v>10.0906</v>
      </c>
      <c r="H426" s="210">
        <f t="shared" si="29"/>
        <v>0.18829999999999991</v>
      </c>
      <c r="I426" s="210">
        <f t="shared" si="27"/>
        <v>1.5100000000000086E-2</v>
      </c>
      <c r="J426" s="210">
        <f t="shared" si="28"/>
        <v>7.423795476892864</v>
      </c>
      <c r="K426" s="210">
        <v>10</v>
      </c>
      <c r="L426" s="214">
        <v>43188</v>
      </c>
      <c r="M426" s="214">
        <v>43188</v>
      </c>
      <c r="N426" s="210"/>
      <c r="O426" s="210"/>
    </row>
    <row r="427" spans="1:15">
      <c r="A427" s="210">
        <v>121</v>
      </c>
      <c r="B427" s="210" t="s">
        <v>1225</v>
      </c>
      <c r="C427" s="210">
        <v>0.42509999999999998</v>
      </c>
      <c r="D427" s="210">
        <v>11.153499999999999</v>
      </c>
      <c r="E427" s="210">
        <v>0.20530000000000001</v>
      </c>
      <c r="F427" s="210">
        <f t="shared" si="26"/>
        <v>11.358799999999999</v>
      </c>
      <c r="G427" s="210">
        <v>11.174300000000001</v>
      </c>
      <c r="H427" s="210">
        <f t="shared" si="29"/>
        <v>0.18449999999999811</v>
      </c>
      <c r="I427" s="210">
        <f t="shared" si="27"/>
        <v>2.08000000000019E-2</v>
      </c>
      <c r="J427" s="210">
        <f t="shared" si="28"/>
        <v>10.131514856308767</v>
      </c>
      <c r="K427" s="210">
        <v>11</v>
      </c>
      <c r="L427" s="214">
        <v>43188</v>
      </c>
      <c r="M427" s="214">
        <v>43188</v>
      </c>
      <c r="N427" s="210"/>
      <c r="O427" s="210"/>
    </row>
    <row r="428" spans="1:15">
      <c r="A428" s="210">
        <v>121</v>
      </c>
      <c r="B428" s="210" t="s">
        <v>1384</v>
      </c>
      <c r="C428" s="210">
        <v>0.438</v>
      </c>
      <c r="D428" s="210">
        <v>11.453799999999999</v>
      </c>
      <c r="E428" s="210">
        <v>0.20799999999999999</v>
      </c>
      <c r="F428" s="210">
        <f t="shared" si="26"/>
        <v>11.661799999999999</v>
      </c>
      <c r="G428" s="210">
        <v>11.4787</v>
      </c>
      <c r="H428" s="210">
        <f t="shared" si="29"/>
        <v>0.1830999999999996</v>
      </c>
      <c r="I428" s="210">
        <f t="shared" si="27"/>
        <v>2.4900000000000394E-2</v>
      </c>
      <c r="J428" s="210">
        <f t="shared" si="28"/>
        <v>11.971153846154037</v>
      </c>
      <c r="K428" s="210">
        <v>12</v>
      </c>
      <c r="L428" s="214">
        <v>43188</v>
      </c>
      <c r="M428" s="214">
        <v>43188</v>
      </c>
      <c r="N428" s="210"/>
      <c r="O428" s="210"/>
    </row>
    <row r="429" spans="1:15">
      <c r="A429" s="210">
        <v>122</v>
      </c>
      <c r="B429" s="215" t="s">
        <v>712</v>
      </c>
      <c r="C429" s="210">
        <v>0.999</v>
      </c>
      <c r="D429" s="211">
        <v>8.3536999999999999</v>
      </c>
      <c r="E429" s="211">
        <v>0.20200000000000001</v>
      </c>
      <c r="F429" s="210">
        <f t="shared" si="26"/>
        <v>8.5556999999999999</v>
      </c>
      <c r="G429" s="210">
        <v>8.3711000000000002</v>
      </c>
      <c r="H429" s="210">
        <f t="shared" si="29"/>
        <v>0.18459999999999965</v>
      </c>
      <c r="I429" s="210">
        <f t="shared" si="27"/>
        <v>1.740000000000036E-2</v>
      </c>
      <c r="J429" s="210">
        <f t="shared" si="28"/>
        <v>8.6138613861387903</v>
      </c>
      <c r="K429" s="210">
        <v>5</v>
      </c>
      <c r="L429" s="212">
        <v>43181.645833333336</v>
      </c>
      <c r="M429" s="212">
        <v>43181.833333333336</v>
      </c>
      <c r="N429" s="210" t="s">
        <v>2574</v>
      </c>
      <c r="O429" s="210"/>
    </row>
    <row r="430" spans="1:15">
      <c r="A430" s="210">
        <v>122</v>
      </c>
      <c r="B430" s="215" t="s">
        <v>1130</v>
      </c>
      <c r="C430" s="210">
        <v>0.99909999999999999</v>
      </c>
      <c r="D430" s="211">
        <v>8.0879999999999992</v>
      </c>
      <c r="E430" s="211">
        <v>0.1983</v>
      </c>
      <c r="F430" s="210">
        <f t="shared" si="26"/>
        <v>8.2862999999999989</v>
      </c>
      <c r="G430" s="210">
        <v>8.1047999999999991</v>
      </c>
      <c r="H430" s="210">
        <f t="shared" si="29"/>
        <v>0.18149999999999977</v>
      </c>
      <c r="I430" s="210">
        <f t="shared" si="27"/>
        <v>1.6800000000000231E-2</v>
      </c>
      <c r="J430" s="210">
        <f t="shared" si="28"/>
        <v>8.4720121028745492</v>
      </c>
      <c r="K430" s="210">
        <v>6</v>
      </c>
      <c r="L430" s="212">
        <v>43181.645833333336</v>
      </c>
      <c r="M430" s="212">
        <v>43181.833333333336</v>
      </c>
      <c r="N430" s="210" t="s">
        <v>2574</v>
      </c>
      <c r="O430" s="210"/>
    </row>
    <row r="431" spans="1:15">
      <c r="A431" s="210">
        <v>122</v>
      </c>
      <c r="B431" s="215" t="s">
        <v>1211</v>
      </c>
      <c r="C431" s="210">
        <v>0.41839999999999999</v>
      </c>
      <c r="D431" s="211">
        <v>8.2185000000000006</v>
      </c>
      <c r="E431" s="211">
        <v>0.20039999999999999</v>
      </c>
      <c r="F431" s="210">
        <f t="shared" si="26"/>
        <v>8.4189000000000007</v>
      </c>
      <c r="G431" s="210">
        <v>8.2510999999999992</v>
      </c>
      <c r="H431" s="210">
        <f t="shared" si="29"/>
        <v>0.1678000000000015</v>
      </c>
      <c r="I431" s="210">
        <f t="shared" si="27"/>
        <v>3.2599999999998491E-2</v>
      </c>
      <c r="J431" s="210">
        <f t="shared" si="28"/>
        <v>16.267465069859526</v>
      </c>
      <c r="K431" s="210">
        <v>7</v>
      </c>
      <c r="L431" s="212">
        <v>43181.645833333336</v>
      </c>
      <c r="M431" s="212">
        <v>43181.833333333336</v>
      </c>
      <c r="N431" s="210" t="s">
        <v>2574</v>
      </c>
      <c r="O431" s="210"/>
    </row>
    <row r="432" spans="1:15">
      <c r="A432" s="210">
        <v>122</v>
      </c>
      <c r="B432" s="215" t="s">
        <v>1190</v>
      </c>
      <c r="C432" s="210">
        <v>0.55149999999999999</v>
      </c>
      <c r="D432" s="211">
        <v>8.1179000000000006</v>
      </c>
      <c r="E432" s="211">
        <v>0.20180000000000001</v>
      </c>
      <c r="F432" s="210">
        <f t="shared" si="26"/>
        <v>8.319700000000001</v>
      </c>
      <c r="G432" s="210">
        <v>8.1837</v>
      </c>
      <c r="H432" s="210">
        <f t="shared" si="29"/>
        <v>0.13600000000000101</v>
      </c>
      <c r="I432" s="210">
        <f t="shared" si="27"/>
        <v>6.5799999999998998E-2</v>
      </c>
      <c r="J432" s="210">
        <f t="shared" si="28"/>
        <v>32.606541129831015</v>
      </c>
      <c r="K432" s="210">
        <v>8</v>
      </c>
      <c r="L432" s="212">
        <v>43181.645833333336</v>
      </c>
      <c r="M432" s="212">
        <v>43181.833333333336</v>
      </c>
      <c r="N432" s="210" t="s">
        <v>2574</v>
      </c>
      <c r="O432" s="210"/>
    </row>
    <row r="433" spans="1:15">
      <c r="A433" s="210">
        <v>123</v>
      </c>
      <c r="B433" s="210" t="s">
        <v>675</v>
      </c>
      <c r="C433" s="210">
        <v>1.3335999999999999</v>
      </c>
      <c r="D433" s="211">
        <v>11.054</v>
      </c>
      <c r="E433" s="211">
        <v>0.20019999999999999</v>
      </c>
      <c r="F433" s="210">
        <f t="shared" si="26"/>
        <v>11.254200000000001</v>
      </c>
      <c r="G433" s="210">
        <v>11.0619</v>
      </c>
      <c r="H433" s="210">
        <f t="shared" si="29"/>
        <v>0.19230000000000125</v>
      </c>
      <c r="I433" s="210">
        <f t="shared" si="27"/>
        <v>7.8999999999987414E-3</v>
      </c>
      <c r="J433" s="210">
        <f t="shared" si="28"/>
        <v>3.9460539460533175</v>
      </c>
      <c r="K433" s="210">
        <v>13</v>
      </c>
      <c r="L433" s="214">
        <v>43199</v>
      </c>
      <c r="M433" s="214">
        <v>43199</v>
      </c>
      <c r="N433" s="210"/>
      <c r="O433" s="210"/>
    </row>
    <row r="434" spans="1:15">
      <c r="A434" s="210">
        <v>123</v>
      </c>
      <c r="B434" s="210" t="s">
        <v>1155</v>
      </c>
      <c r="C434" s="210">
        <v>0.63339999999999996</v>
      </c>
      <c r="D434" s="211">
        <v>11.1539</v>
      </c>
      <c r="E434" s="211">
        <v>0.20730000000000001</v>
      </c>
      <c r="F434" s="210">
        <f t="shared" si="26"/>
        <v>11.3612</v>
      </c>
      <c r="G434" s="210">
        <v>11.182</v>
      </c>
      <c r="H434" s="210">
        <f t="shared" si="29"/>
        <v>0.1791999999999998</v>
      </c>
      <c r="I434" s="210">
        <f t="shared" si="27"/>
        <v>2.8100000000000208E-2</v>
      </c>
      <c r="J434" s="210">
        <f t="shared" si="28"/>
        <v>13.555233960443902</v>
      </c>
      <c r="K434" s="210">
        <v>14</v>
      </c>
      <c r="L434" s="214">
        <v>43199</v>
      </c>
      <c r="M434" s="214">
        <v>43199</v>
      </c>
      <c r="N434" s="210"/>
      <c r="O434" s="210"/>
    </row>
    <row r="435" spans="1:15">
      <c r="A435" s="210">
        <v>123</v>
      </c>
      <c r="B435" s="210" t="s">
        <v>1356</v>
      </c>
      <c r="C435" s="210">
        <v>0.40899999999999997</v>
      </c>
      <c r="D435" s="211">
        <v>9.2202000000000002</v>
      </c>
      <c r="E435" s="211">
        <v>0.2029</v>
      </c>
      <c r="F435" s="210">
        <f t="shared" si="26"/>
        <v>9.4230999999999998</v>
      </c>
      <c r="G435" s="210">
        <v>9.2517999999999994</v>
      </c>
      <c r="H435" s="210">
        <f t="shared" si="29"/>
        <v>0.17130000000000045</v>
      </c>
      <c r="I435" s="210">
        <f t="shared" si="27"/>
        <v>3.1599999999999545E-2</v>
      </c>
      <c r="J435" s="210">
        <f t="shared" si="28"/>
        <v>15.574174470182131</v>
      </c>
      <c r="K435" s="210">
        <v>15</v>
      </c>
      <c r="L435" s="214">
        <v>43199</v>
      </c>
      <c r="M435" s="214">
        <v>43199</v>
      </c>
      <c r="N435" s="210"/>
      <c r="O435" s="210"/>
    </row>
    <row r="436" spans="1:15">
      <c r="A436" s="210">
        <v>123</v>
      </c>
      <c r="B436" s="210" t="s">
        <v>566</v>
      </c>
      <c r="C436" s="210">
        <f>1.2391+E436</f>
        <v>1.4423000000000001</v>
      </c>
      <c r="D436" s="211">
        <v>9.0521999999999991</v>
      </c>
      <c r="E436" s="211">
        <v>0.20319999999999999</v>
      </c>
      <c r="F436" s="210">
        <f t="shared" si="26"/>
        <v>9.2553999999999998</v>
      </c>
      <c r="G436" s="210">
        <v>9.1052</v>
      </c>
      <c r="H436" s="210">
        <f t="shared" si="29"/>
        <v>0.15019999999999989</v>
      </c>
      <c r="I436" s="210">
        <f t="shared" si="27"/>
        <v>5.3000000000000103E-2</v>
      </c>
      <c r="J436" s="210">
        <f t="shared" si="28"/>
        <v>26.082677165354383</v>
      </c>
      <c r="K436" s="210">
        <v>23</v>
      </c>
      <c r="L436" s="214">
        <v>43174</v>
      </c>
      <c r="M436" s="214">
        <v>43174</v>
      </c>
      <c r="N436" s="210" t="s">
        <v>2574</v>
      </c>
      <c r="O436" s="210" t="s">
        <v>2569</v>
      </c>
    </row>
    <row r="437" spans="1:15">
      <c r="A437" s="210">
        <v>124</v>
      </c>
      <c r="B437" s="215" t="s">
        <v>670</v>
      </c>
      <c r="C437" s="210">
        <v>1.2547999999999999</v>
      </c>
      <c r="D437" s="211">
        <v>9.9168000000000003</v>
      </c>
      <c r="E437" s="211">
        <v>0.20200000000000001</v>
      </c>
      <c r="F437" s="210">
        <f t="shared" si="26"/>
        <v>10.1188</v>
      </c>
      <c r="G437" s="210">
        <v>9.9244000000000003</v>
      </c>
      <c r="H437" s="210">
        <f t="shared" si="29"/>
        <v>0.19439999999999991</v>
      </c>
      <c r="I437" s="210">
        <f t="shared" si="27"/>
        <v>7.6000000000001067E-3</v>
      </c>
      <c r="J437" s="210">
        <f t="shared" si="28"/>
        <v>3.762376237623815</v>
      </c>
      <c r="K437" s="210">
        <v>6</v>
      </c>
      <c r="L437" s="217">
        <v>43185.385416666664</v>
      </c>
      <c r="M437" s="210"/>
      <c r="N437" s="210" t="s">
        <v>2574</v>
      </c>
      <c r="O437" s="210"/>
    </row>
    <row r="438" spans="1:15">
      <c r="A438" s="210">
        <v>124</v>
      </c>
      <c r="B438" s="215" t="s">
        <v>1102</v>
      </c>
      <c r="C438" s="210">
        <v>1.2157</v>
      </c>
      <c r="D438" s="211">
        <v>11.4542</v>
      </c>
      <c r="E438" s="211">
        <v>0.20200000000000001</v>
      </c>
      <c r="F438" s="210">
        <f t="shared" si="26"/>
        <v>11.6562</v>
      </c>
      <c r="G438" s="210">
        <v>11.4687</v>
      </c>
      <c r="H438" s="210">
        <f t="shared" si="29"/>
        <v>0.1875</v>
      </c>
      <c r="I438" s="210">
        <f t="shared" si="27"/>
        <v>1.4500000000000013E-2</v>
      </c>
      <c r="J438" s="210">
        <f t="shared" si="28"/>
        <v>7.1782178217821846</v>
      </c>
      <c r="K438" s="210">
        <v>7</v>
      </c>
      <c r="L438" s="217">
        <v>43185.385416666664</v>
      </c>
      <c r="M438" s="210"/>
      <c r="N438" s="210" t="s">
        <v>2574</v>
      </c>
      <c r="O438" s="210"/>
    </row>
    <row r="439" spans="1:15">
      <c r="A439" s="210">
        <v>124</v>
      </c>
      <c r="B439" s="215" t="s">
        <v>1368</v>
      </c>
      <c r="C439" s="210">
        <v>0.40920000000000001</v>
      </c>
      <c r="D439" s="211">
        <v>10.0756</v>
      </c>
      <c r="E439" s="211">
        <v>0.20080000000000001</v>
      </c>
      <c r="F439" s="210">
        <f t="shared" si="26"/>
        <v>10.276399999999999</v>
      </c>
      <c r="G439" s="210">
        <v>10.100300000000001</v>
      </c>
      <c r="H439" s="210">
        <f t="shared" si="29"/>
        <v>0.17609999999999815</v>
      </c>
      <c r="I439" s="210">
        <f t="shared" si="27"/>
        <v>2.4700000000001859E-2</v>
      </c>
      <c r="J439" s="210">
        <f t="shared" si="28"/>
        <v>12.30079681274993</v>
      </c>
      <c r="K439" s="210">
        <v>8</v>
      </c>
      <c r="L439" s="217">
        <v>43185.385416666664</v>
      </c>
      <c r="M439" s="210"/>
      <c r="N439" s="210" t="s">
        <v>2574</v>
      </c>
      <c r="O439" s="210"/>
    </row>
    <row r="440" spans="1:15">
      <c r="A440" s="210">
        <v>124</v>
      </c>
      <c r="B440" s="215" t="s">
        <v>1183</v>
      </c>
      <c r="C440" s="210">
        <v>0.56330000000000002</v>
      </c>
      <c r="D440" s="211">
        <v>9.8217999999999996</v>
      </c>
      <c r="E440" s="211">
        <v>0.20699999999999999</v>
      </c>
      <c r="F440" s="210">
        <f t="shared" si="26"/>
        <v>10.0288</v>
      </c>
      <c r="G440" s="210">
        <v>9.8872</v>
      </c>
      <c r="H440" s="210">
        <f t="shared" si="29"/>
        <v>0.14160000000000039</v>
      </c>
      <c r="I440" s="210">
        <f t="shared" si="27"/>
        <v>6.5399999999999597E-2</v>
      </c>
      <c r="J440" s="210">
        <f t="shared" si="28"/>
        <v>31.594202898550535</v>
      </c>
      <c r="K440" s="210">
        <v>9</v>
      </c>
      <c r="L440" s="217">
        <v>43185.385416666664</v>
      </c>
      <c r="M440" s="210"/>
      <c r="N440" s="210" t="s">
        <v>2574</v>
      </c>
      <c r="O440" s="210"/>
    </row>
    <row r="441" spans="1:15">
      <c r="A441" s="210">
        <v>125</v>
      </c>
      <c r="B441" s="210" t="s">
        <v>655</v>
      </c>
      <c r="C441" s="210">
        <v>1.1584000000000001</v>
      </c>
      <c r="D441" s="211">
        <v>8.7596000000000007</v>
      </c>
      <c r="E441" s="211">
        <v>0.2006</v>
      </c>
      <c r="F441" s="210">
        <f t="shared" si="26"/>
        <v>8.9602000000000004</v>
      </c>
      <c r="G441" s="210">
        <v>8.7681000000000004</v>
      </c>
      <c r="H441" s="210">
        <f t="shared" si="29"/>
        <v>0.19209999999999994</v>
      </c>
      <c r="I441" s="210">
        <f t="shared" si="27"/>
        <v>8.5000000000000631E-3</v>
      </c>
      <c r="J441" s="210">
        <f t="shared" si="28"/>
        <v>4.2372881355932517</v>
      </c>
      <c r="K441" s="210">
        <v>13</v>
      </c>
      <c r="L441" s="214">
        <v>43197</v>
      </c>
      <c r="M441" s="214">
        <v>43197</v>
      </c>
      <c r="N441" s="210"/>
      <c r="O441" s="210"/>
    </row>
    <row r="442" spans="1:15">
      <c r="A442" s="210">
        <v>125</v>
      </c>
      <c r="B442" s="210" t="s">
        <v>581</v>
      </c>
      <c r="C442" s="210">
        <v>0.8</v>
      </c>
      <c r="D442" s="211">
        <v>8.7681000000000004</v>
      </c>
      <c r="E442" s="211">
        <v>0.2019</v>
      </c>
      <c r="F442" s="210">
        <f t="shared" si="26"/>
        <v>8.9700000000000006</v>
      </c>
      <c r="G442" s="210">
        <v>8.9550000000000001</v>
      </c>
      <c r="H442" s="210">
        <f t="shared" si="29"/>
        <v>1.5000000000000568E-2</v>
      </c>
      <c r="I442" s="210">
        <f t="shared" si="27"/>
        <v>0.18689999999999943</v>
      </c>
      <c r="J442" s="210">
        <f t="shared" si="28"/>
        <v>92.570579494799119</v>
      </c>
      <c r="K442" s="210">
        <v>14</v>
      </c>
      <c r="L442" s="214">
        <v>43197</v>
      </c>
      <c r="M442" s="214">
        <v>43197</v>
      </c>
      <c r="N442" s="210"/>
      <c r="O442" s="210"/>
    </row>
    <row r="443" spans="1:15">
      <c r="A443" s="210">
        <v>125</v>
      </c>
      <c r="B443" s="210" t="s">
        <v>1310</v>
      </c>
      <c r="C443" s="210">
        <v>0.40610000000000002</v>
      </c>
      <c r="D443" s="211">
        <v>7.9610000000000003</v>
      </c>
      <c r="E443" s="211">
        <v>0.2039</v>
      </c>
      <c r="F443" s="210">
        <f t="shared" si="26"/>
        <v>8.1649000000000012</v>
      </c>
      <c r="G443" s="210">
        <v>7.99</v>
      </c>
      <c r="H443" s="210">
        <f t="shared" si="29"/>
        <v>0.17490000000000094</v>
      </c>
      <c r="I443" s="210">
        <f t="shared" si="27"/>
        <v>2.8999999999999054E-2</v>
      </c>
      <c r="J443" s="210">
        <f t="shared" si="28"/>
        <v>14.222658165767069</v>
      </c>
      <c r="K443" s="210">
        <v>15</v>
      </c>
      <c r="L443" s="214">
        <v>43197</v>
      </c>
      <c r="M443" s="214">
        <v>43197</v>
      </c>
      <c r="N443" s="210"/>
      <c r="O443" s="210"/>
    </row>
    <row r="444" spans="1:15">
      <c r="A444" s="210">
        <v>125</v>
      </c>
      <c r="B444" s="210" t="s">
        <v>1257</v>
      </c>
      <c r="C444" s="210">
        <v>0.58720000000000006</v>
      </c>
      <c r="D444" s="211">
        <v>7.0933000000000002</v>
      </c>
      <c r="E444" s="211">
        <v>0.20130000000000001</v>
      </c>
      <c r="F444" s="210">
        <f t="shared" si="26"/>
        <v>7.2946</v>
      </c>
      <c r="G444" s="210">
        <v>7.1494999999999997</v>
      </c>
      <c r="H444" s="210">
        <f t="shared" si="29"/>
        <v>0.14510000000000023</v>
      </c>
      <c r="I444" s="210">
        <f t="shared" si="27"/>
        <v>5.6199999999999778E-2</v>
      </c>
      <c r="J444" s="210">
        <f t="shared" si="28"/>
        <v>27.918529557873711</v>
      </c>
      <c r="K444" s="210">
        <v>16</v>
      </c>
      <c r="L444" s="214">
        <v>43197</v>
      </c>
      <c r="M444" s="214">
        <v>43197</v>
      </c>
      <c r="N444" s="210"/>
      <c r="O444" s="210"/>
    </row>
    <row r="445" spans="1:15">
      <c r="A445" s="206">
        <v>126</v>
      </c>
      <c r="B445" s="206" t="s">
        <v>1086</v>
      </c>
      <c r="C445" s="206">
        <v>1.2043999999999999</v>
      </c>
      <c r="D445" s="206">
        <v>10.855700000000001</v>
      </c>
      <c r="E445" s="206">
        <v>0.20710000000000001</v>
      </c>
      <c r="F445" s="206">
        <f t="shared" si="26"/>
        <v>11.062800000000001</v>
      </c>
      <c r="G445" s="206">
        <v>10.863799999999999</v>
      </c>
      <c r="H445" s="206">
        <f t="shared" si="29"/>
        <v>0.19900000000000162</v>
      </c>
      <c r="I445" s="210">
        <f t="shared" si="27"/>
        <v>8.0999999999983863E-3</v>
      </c>
      <c r="J445" s="210">
        <f t="shared" si="28"/>
        <v>3.9111540318678832</v>
      </c>
      <c r="K445" s="206">
        <v>1</v>
      </c>
      <c r="L445" s="206">
        <v>43157.527777777781</v>
      </c>
      <c r="M445" s="206">
        <v>43157.694444444445</v>
      </c>
      <c r="N445" s="206" t="s">
        <v>2574</v>
      </c>
    </row>
    <row r="446" spans="1:15">
      <c r="A446" s="206">
        <v>126</v>
      </c>
      <c r="B446" s="206" t="s">
        <v>1209</v>
      </c>
      <c r="C446" s="206">
        <v>0.3841</v>
      </c>
      <c r="D446" s="206">
        <v>7.3541999999999996</v>
      </c>
      <c r="E446" s="206">
        <v>0.19570000000000001</v>
      </c>
      <c r="F446" s="206">
        <f t="shared" si="26"/>
        <v>7.5499000000000001</v>
      </c>
      <c r="G446" s="206">
        <v>7.3788</v>
      </c>
      <c r="H446" s="206">
        <f t="shared" si="29"/>
        <v>0.17110000000000003</v>
      </c>
      <c r="I446" s="210">
        <f t="shared" si="27"/>
        <v>2.4599999999999983E-2</v>
      </c>
      <c r="J446" s="210">
        <f t="shared" si="28"/>
        <v>12.570260602963709</v>
      </c>
      <c r="K446" s="206">
        <v>2</v>
      </c>
      <c r="L446" s="206">
        <v>43157.527777777781</v>
      </c>
      <c r="M446" s="206">
        <v>43157.694444444445</v>
      </c>
      <c r="N446" s="206" t="s">
        <v>2574</v>
      </c>
    </row>
    <row r="447" spans="1:15">
      <c r="A447" s="206">
        <v>126</v>
      </c>
      <c r="B447" s="206" t="s">
        <v>1301</v>
      </c>
      <c r="C447" s="206">
        <v>0.46610000000000001</v>
      </c>
      <c r="D447" s="206">
        <v>8.8634000000000004</v>
      </c>
      <c r="E447" s="206">
        <v>0.2009</v>
      </c>
      <c r="F447" s="206">
        <f t="shared" si="26"/>
        <v>9.0643000000000011</v>
      </c>
      <c r="G447" s="206">
        <v>8.8925000000000001</v>
      </c>
      <c r="H447" s="206">
        <f t="shared" si="29"/>
        <v>0.17180000000000106</v>
      </c>
      <c r="I447" s="210">
        <f t="shared" si="27"/>
        <v>2.9099999999998932E-2</v>
      </c>
      <c r="J447" s="210">
        <f t="shared" si="28"/>
        <v>14.484818317570399</v>
      </c>
      <c r="K447" s="206">
        <v>3</v>
      </c>
      <c r="L447" s="206">
        <v>43157.527777777781</v>
      </c>
      <c r="M447" s="206">
        <v>43157.694444444445</v>
      </c>
      <c r="N447" s="206" t="s">
        <v>2574</v>
      </c>
    </row>
    <row r="448" spans="1:15">
      <c r="A448" s="210">
        <v>127</v>
      </c>
      <c r="B448" s="210" t="s">
        <v>717</v>
      </c>
      <c r="C448" s="211">
        <v>1.2995000000000001</v>
      </c>
      <c r="D448" s="210">
        <v>8.9579000000000004</v>
      </c>
      <c r="E448" s="211">
        <v>0.20699999999999999</v>
      </c>
      <c r="F448" s="210">
        <f t="shared" si="26"/>
        <v>9.1649000000000012</v>
      </c>
      <c r="G448" s="210">
        <v>8.9731000000000005</v>
      </c>
      <c r="H448" s="210">
        <f t="shared" si="29"/>
        <v>0.19180000000000064</v>
      </c>
      <c r="I448" s="210">
        <f t="shared" si="27"/>
        <v>1.5199999999999353E-2</v>
      </c>
      <c r="J448" s="210">
        <f t="shared" si="28"/>
        <v>7.3429951690818136</v>
      </c>
      <c r="K448" s="210">
        <v>5</v>
      </c>
      <c r="L448" s="214">
        <v>43206</v>
      </c>
      <c r="M448" s="214">
        <v>43206</v>
      </c>
      <c r="N448" s="210"/>
      <c r="O448" s="210"/>
    </row>
    <row r="449" spans="1:15">
      <c r="A449" s="210">
        <v>127</v>
      </c>
      <c r="B449" s="210" t="s">
        <v>635</v>
      </c>
      <c r="C449" s="211">
        <v>1.2198</v>
      </c>
      <c r="D449" s="210">
        <v>7.8014000000000001</v>
      </c>
      <c r="E449" s="211">
        <v>0.20469999999999999</v>
      </c>
      <c r="F449" s="210">
        <f t="shared" si="26"/>
        <v>8.0061</v>
      </c>
      <c r="G449" s="210">
        <v>7.8133999999999997</v>
      </c>
      <c r="H449" s="210">
        <f t="shared" si="29"/>
        <v>0.19270000000000032</v>
      </c>
      <c r="I449" s="210">
        <f t="shared" si="27"/>
        <v>1.1999999999999678E-2</v>
      </c>
      <c r="J449" s="210">
        <f t="shared" si="28"/>
        <v>5.8622374206153776</v>
      </c>
      <c r="K449" s="210">
        <v>6</v>
      </c>
      <c r="L449" s="214">
        <v>43206</v>
      </c>
      <c r="M449" s="214">
        <v>43206</v>
      </c>
      <c r="N449" s="210"/>
      <c r="O449" s="210"/>
    </row>
    <row r="450" spans="1:15">
      <c r="A450" s="210">
        <v>127</v>
      </c>
      <c r="B450" s="210" t="s">
        <v>1363</v>
      </c>
      <c r="C450" s="211">
        <v>0.39150000000000001</v>
      </c>
      <c r="D450" s="210">
        <v>11.863099999999999</v>
      </c>
      <c r="E450" s="211">
        <v>0.20269999999999999</v>
      </c>
      <c r="F450" s="210">
        <f t="shared" ref="F450:F513" si="30">D450+E450</f>
        <v>12.065799999999999</v>
      </c>
      <c r="G450" s="210">
        <v>11.8986</v>
      </c>
      <c r="H450" s="210">
        <f t="shared" si="29"/>
        <v>0.16719999999999935</v>
      </c>
      <c r="I450" s="210">
        <f t="shared" ref="I450:I513" si="31">E450-H450</f>
        <v>3.5500000000000642E-2</v>
      </c>
      <c r="J450" s="210">
        <f t="shared" ref="J450:J513" si="32">(I450/E450)*100</f>
        <v>17.513566847558284</v>
      </c>
      <c r="K450" s="210">
        <v>7</v>
      </c>
      <c r="L450" s="214">
        <v>43206</v>
      </c>
      <c r="M450" s="214">
        <v>43206</v>
      </c>
      <c r="N450" s="210"/>
      <c r="O450" s="210"/>
    </row>
    <row r="451" spans="1:15">
      <c r="A451" s="210">
        <v>127</v>
      </c>
      <c r="B451" s="210" t="s">
        <v>1152</v>
      </c>
      <c r="C451" s="211">
        <v>0.39700000000000002</v>
      </c>
      <c r="D451" s="210">
        <v>10.7934</v>
      </c>
      <c r="E451" s="211">
        <v>0.19889999999999999</v>
      </c>
      <c r="F451" s="210">
        <f t="shared" si="30"/>
        <v>10.9923</v>
      </c>
      <c r="G451" s="210">
        <v>10.829700000000001</v>
      </c>
      <c r="H451" s="210">
        <f t="shared" si="29"/>
        <v>0.16259999999999941</v>
      </c>
      <c r="I451" s="210">
        <f t="shared" si="31"/>
        <v>3.6300000000000582E-2</v>
      </c>
      <c r="J451" s="210">
        <f t="shared" si="32"/>
        <v>18.25037707390678</v>
      </c>
      <c r="K451" s="210">
        <v>8</v>
      </c>
      <c r="L451" s="214">
        <v>43206</v>
      </c>
      <c r="M451" s="214">
        <v>43206</v>
      </c>
      <c r="N451" s="210"/>
      <c r="O451" s="210"/>
    </row>
    <row r="452" spans="1:15">
      <c r="A452" s="206">
        <v>128</v>
      </c>
      <c r="B452" s="206" t="s">
        <v>723</v>
      </c>
      <c r="C452" s="206">
        <v>1.1819999999999999</v>
      </c>
      <c r="D452" s="206">
        <v>8.7603000000000009</v>
      </c>
      <c r="E452" s="206">
        <v>0.20549999999999999</v>
      </c>
      <c r="F452" s="206">
        <f t="shared" si="30"/>
        <v>8.9658000000000015</v>
      </c>
      <c r="G452" s="206">
        <v>8.7693999999999992</v>
      </c>
      <c r="H452" s="206">
        <f t="shared" si="29"/>
        <v>0.19640000000000235</v>
      </c>
      <c r="I452" s="210">
        <f t="shared" si="31"/>
        <v>9.0999999999976378E-3</v>
      </c>
      <c r="J452" s="210">
        <f t="shared" si="32"/>
        <v>4.4282238442810895</v>
      </c>
      <c r="K452" s="206">
        <v>7</v>
      </c>
      <c r="L452" s="206">
        <v>43157.395833333336</v>
      </c>
      <c r="M452" s="206">
        <v>43157.569444444445</v>
      </c>
      <c r="N452" s="206" t="s">
        <v>2568</v>
      </c>
    </row>
    <row r="453" spans="1:15">
      <c r="A453" s="206">
        <v>128</v>
      </c>
      <c r="B453" s="206" t="s">
        <v>587</v>
      </c>
      <c r="C453" s="206">
        <v>1.8813</v>
      </c>
      <c r="D453" s="206">
        <v>8.1418999999999997</v>
      </c>
      <c r="E453" s="206">
        <v>0.20810000000000001</v>
      </c>
      <c r="F453" s="206">
        <f t="shared" si="30"/>
        <v>8.35</v>
      </c>
      <c r="G453" s="206">
        <v>8.2802000000000007</v>
      </c>
      <c r="H453" s="206">
        <f t="shared" si="29"/>
        <v>6.9799999999998974E-2</v>
      </c>
      <c r="I453" s="210">
        <f t="shared" si="31"/>
        <v>0.13830000000000103</v>
      </c>
      <c r="J453" s="210">
        <f t="shared" si="32"/>
        <v>66.458433445459406</v>
      </c>
      <c r="K453" s="206">
        <v>8</v>
      </c>
      <c r="L453" s="206">
        <v>43157.395833333336</v>
      </c>
      <c r="M453" s="206">
        <v>43157.569444444445</v>
      </c>
      <c r="N453" s="206" t="s">
        <v>2568</v>
      </c>
    </row>
    <row r="454" spans="1:15">
      <c r="A454" s="206">
        <v>128</v>
      </c>
      <c r="B454" s="206" t="s">
        <v>1216</v>
      </c>
      <c r="C454" s="206">
        <v>0.35189999999999999</v>
      </c>
      <c r="D454" s="206">
        <v>8.7677999999999994</v>
      </c>
      <c r="E454" s="206">
        <v>0.20730000000000001</v>
      </c>
      <c r="F454" s="206">
        <f t="shared" si="30"/>
        <v>8.9750999999999994</v>
      </c>
      <c r="G454" s="206">
        <v>8.7946000000000009</v>
      </c>
      <c r="H454" s="206">
        <f t="shared" si="29"/>
        <v>0.18049999999999855</v>
      </c>
      <c r="I454" s="210">
        <f t="shared" si="31"/>
        <v>2.6800000000001462E-2</v>
      </c>
      <c r="J454" s="210">
        <f t="shared" si="32"/>
        <v>12.928123492523619</v>
      </c>
      <c r="K454" s="206">
        <v>9</v>
      </c>
      <c r="L454" s="206">
        <v>43157.395833333336</v>
      </c>
      <c r="M454" s="206">
        <v>43157.569444444445</v>
      </c>
      <c r="N454" s="206" t="s">
        <v>2568</v>
      </c>
    </row>
    <row r="455" spans="1:15">
      <c r="A455" s="206">
        <v>128</v>
      </c>
      <c r="B455" s="206" t="s">
        <v>1217</v>
      </c>
      <c r="C455" s="206">
        <v>0.37309999999999999</v>
      </c>
      <c r="D455" s="206">
        <v>8.4431999999999992</v>
      </c>
      <c r="E455" s="206">
        <v>0.1978</v>
      </c>
      <c r="F455" s="206">
        <f t="shared" si="30"/>
        <v>8.641</v>
      </c>
      <c r="G455" s="206">
        <v>8.4629999999999992</v>
      </c>
      <c r="H455" s="206">
        <f t="shared" si="29"/>
        <v>0.17800000000000082</v>
      </c>
      <c r="I455" s="210">
        <f t="shared" si="31"/>
        <v>1.9799999999999179E-2</v>
      </c>
      <c r="J455" s="210">
        <f t="shared" si="32"/>
        <v>10.010111223457624</v>
      </c>
      <c r="K455" s="206">
        <v>10</v>
      </c>
      <c r="L455" s="206">
        <v>43157.395833333336</v>
      </c>
      <c r="M455" s="206">
        <v>43157.569444444445</v>
      </c>
      <c r="N455" s="206" t="s">
        <v>2568</v>
      </c>
    </row>
    <row r="456" spans="1:15">
      <c r="A456" s="210">
        <v>129</v>
      </c>
      <c r="B456" s="210" t="s">
        <v>621</v>
      </c>
      <c r="C456" s="210">
        <v>1.3351999999999999</v>
      </c>
      <c r="D456" s="211">
        <v>8.8605</v>
      </c>
      <c r="E456" s="211">
        <v>0.20200000000000001</v>
      </c>
      <c r="F456" s="210">
        <f t="shared" si="30"/>
        <v>9.0625</v>
      </c>
      <c r="G456" s="210">
        <v>8.8718000000000004</v>
      </c>
      <c r="H456" s="210">
        <f t="shared" si="29"/>
        <v>0.19069999999999965</v>
      </c>
      <c r="I456" s="210">
        <f t="shared" si="31"/>
        <v>1.1300000000000365E-2</v>
      </c>
      <c r="J456" s="210">
        <f t="shared" si="32"/>
        <v>5.5940594059407749</v>
      </c>
      <c r="K456" s="210">
        <v>12</v>
      </c>
      <c r="L456" s="214">
        <v>43174</v>
      </c>
      <c r="M456" s="214">
        <v>43174</v>
      </c>
      <c r="N456" s="210" t="s">
        <v>2574</v>
      </c>
      <c r="O456" s="210" t="s">
        <v>2569</v>
      </c>
    </row>
    <row r="457" spans="1:15">
      <c r="A457" s="210">
        <v>129</v>
      </c>
      <c r="B457" s="210" t="s">
        <v>1162</v>
      </c>
      <c r="C457" s="210">
        <v>0.39729999999999999</v>
      </c>
      <c r="D457" s="211">
        <v>11.2585</v>
      </c>
      <c r="E457" s="211">
        <v>0.20150000000000001</v>
      </c>
      <c r="F457" s="210">
        <f t="shared" si="30"/>
        <v>11.459999999999999</v>
      </c>
      <c r="G457" s="210">
        <v>11.289099999999999</v>
      </c>
      <c r="H457" s="210">
        <f t="shared" si="29"/>
        <v>0.17089999999999961</v>
      </c>
      <c r="I457" s="210">
        <f t="shared" si="31"/>
        <v>3.0600000000000405E-2</v>
      </c>
      <c r="J457" s="210">
        <f t="shared" si="32"/>
        <v>15.186104218362484</v>
      </c>
      <c r="K457" s="210">
        <v>13</v>
      </c>
      <c r="L457" s="214">
        <v>43174</v>
      </c>
      <c r="M457" s="214">
        <v>43174</v>
      </c>
      <c r="N457" s="210" t="s">
        <v>2574</v>
      </c>
      <c r="O457" s="210" t="s">
        <v>2569</v>
      </c>
    </row>
    <row r="458" spans="1:15">
      <c r="A458" s="210">
        <v>129</v>
      </c>
      <c r="B458" s="210" t="s">
        <v>1231</v>
      </c>
      <c r="C458" s="210">
        <v>0.39679999999999999</v>
      </c>
      <c r="D458" s="211">
        <v>9.0033999999999992</v>
      </c>
      <c r="E458" s="211">
        <v>0.2019</v>
      </c>
      <c r="F458" s="210">
        <f t="shared" si="30"/>
        <v>9.2052999999999994</v>
      </c>
      <c r="G458" s="210">
        <v>9.0358000000000001</v>
      </c>
      <c r="H458" s="210">
        <f t="shared" si="29"/>
        <v>0.16949999999999932</v>
      </c>
      <c r="I458" s="210">
        <f t="shared" si="31"/>
        <v>3.2400000000000678E-2</v>
      </c>
      <c r="J458" s="210">
        <f t="shared" si="32"/>
        <v>16.047548291233621</v>
      </c>
      <c r="K458" s="210">
        <v>14</v>
      </c>
      <c r="L458" s="214">
        <v>43174</v>
      </c>
      <c r="M458" s="214">
        <v>43174</v>
      </c>
      <c r="N458" s="210" t="s">
        <v>2574</v>
      </c>
      <c r="O458" s="210" t="s">
        <v>2569</v>
      </c>
    </row>
    <row r="459" spans="1:15">
      <c r="A459" s="210">
        <v>130</v>
      </c>
      <c r="B459" s="215" t="s">
        <v>708</v>
      </c>
      <c r="C459" s="211">
        <v>1.2664</v>
      </c>
      <c r="D459" s="211">
        <v>9.4850999999999992</v>
      </c>
      <c r="E459" s="211">
        <v>0.20419999999999999</v>
      </c>
      <c r="F459" s="210">
        <f t="shared" si="30"/>
        <v>9.6892999999999994</v>
      </c>
      <c r="G459" s="210">
        <v>9.4955999999999996</v>
      </c>
      <c r="H459" s="210">
        <f t="shared" si="29"/>
        <v>0.19369999999999976</v>
      </c>
      <c r="I459" s="210">
        <f t="shared" si="31"/>
        <v>1.0500000000000231E-2</v>
      </c>
      <c r="J459" s="210">
        <f t="shared" si="32"/>
        <v>5.1420176297748439</v>
      </c>
      <c r="K459" s="210">
        <v>33</v>
      </c>
      <c r="L459" s="212">
        <v>43181.645833333336</v>
      </c>
      <c r="M459" s="212">
        <v>43181.833333333336</v>
      </c>
      <c r="N459" s="210" t="s">
        <v>2574</v>
      </c>
      <c r="O459" s="210"/>
    </row>
    <row r="460" spans="1:15">
      <c r="A460" s="210">
        <v>130</v>
      </c>
      <c r="B460" s="215" t="s">
        <v>556</v>
      </c>
      <c r="C460" s="211">
        <v>1.3573</v>
      </c>
      <c r="D460" s="211">
        <v>11.0893</v>
      </c>
      <c r="E460" s="211">
        <v>0.2024</v>
      </c>
      <c r="F460" s="210">
        <f t="shared" si="30"/>
        <v>11.291700000000001</v>
      </c>
      <c r="G460" s="210">
        <v>11.0992</v>
      </c>
      <c r="H460" s="210">
        <f t="shared" si="29"/>
        <v>0.19250000000000078</v>
      </c>
      <c r="I460" s="210">
        <f t="shared" si="31"/>
        <v>9.899999999999215E-3</v>
      </c>
      <c r="J460" s="210">
        <f t="shared" si="32"/>
        <v>4.8913043478256997</v>
      </c>
      <c r="K460" s="210">
        <v>34</v>
      </c>
      <c r="L460" s="212">
        <v>43181.645833333336</v>
      </c>
      <c r="M460" s="212">
        <v>43181.833333333336</v>
      </c>
      <c r="N460" s="210" t="s">
        <v>2574</v>
      </c>
      <c r="O460" s="210"/>
    </row>
    <row r="461" spans="1:15">
      <c r="A461" s="210">
        <v>130</v>
      </c>
      <c r="B461" s="215" t="s">
        <v>1342</v>
      </c>
      <c r="C461" s="211">
        <v>0.3836</v>
      </c>
      <c r="D461" s="211">
        <v>9.7257999999999996</v>
      </c>
      <c r="E461" s="211">
        <v>0.20069999999999999</v>
      </c>
      <c r="F461" s="210">
        <f t="shared" si="30"/>
        <v>9.926499999999999</v>
      </c>
      <c r="G461" s="210">
        <v>9.7614000000000001</v>
      </c>
      <c r="H461" s="210">
        <f t="shared" si="29"/>
        <v>0.16509999999999891</v>
      </c>
      <c r="I461" s="210">
        <f t="shared" si="31"/>
        <v>3.5600000000001075E-2</v>
      </c>
      <c r="J461" s="210">
        <f t="shared" si="32"/>
        <v>17.737917289487331</v>
      </c>
      <c r="K461" s="210">
        <v>35</v>
      </c>
      <c r="L461" s="212">
        <v>43181.645833333336</v>
      </c>
      <c r="M461" s="212">
        <v>43181.833333333336</v>
      </c>
      <c r="N461" s="210" t="s">
        <v>2574</v>
      </c>
      <c r="O461" s="210"/>
    </row>
    <row r="462" spans="1:15">
      <c r="A462" s="210">
        <v>130</v>
      </c>
      <c r="B462" s="215" t="s">
        <v>1220</v>
      </c>
      <c r="C462" s="211">
        <v>0.35759999999999997</v>
      </c>
      <c r="D462" s="211">
        <v>10.0557</v>
      </c>
      <c r="E462" s="211">
        <v>0.20030000000000001</v>
      </c>
      <c r="F462" s="210">
        <f t="shared" si="30"/>
        <v>10.256</v>
      </c>
      <c r="G462" s="210">
        <v>10.081099999999999</v>
      </c>
      <c r="H462" s="210">
        <f t="shared" si="29"/>
        <v>0.17490000000000094</v>
      </c>
      <c r="I462" s="210">
        <f t="shared" si="31"/>
        <v>2.5399999999999062E-2</v>
      </c>
      <c r="J462" s="210">
        <f t="shared" si="32"/>
        <v>12.680978532201229</v>
      </c>
      <c r="K462" s="210">
        <v>36</v>
      </c>
      <c r="L462" s="212">
        <v>43181.645833333336</v>
      </c>
      <c r="M462" s="212">
        <v>43181.833333333336</v>
      </c>
      <c r="N462" s="210" t="s">
        <v>2574</v>
      </c>
      <c r="O462" s="210"/>
    </row>
    <row r="463" spans="1:15">
      <c r="A463" s="206">
        <v>131</v>
      </c>
      <c r="B463" s="206" t="s">
        <v>549</v>
      </c>
      <c r="C463" s="206">
        <v>1.3476999999999999</v>
      </c>
      <c r="D463" s="206">
        <v>7.9635999999999996</v>
      </c>
      <c r="E463" s="206">
        <v>0.21010000000000001</v>
      </c>
      <c r="F463" s="206">
        <f t="shared" si="30"/>
        <v>8.1737000000000002</v>
      </c>
      <c r="G463" s="206">
        <v>7.9714999999999998</v>
      </c>
      <c r="H463" s="206">
        <f t="shared" si="29"/>
        <v>0.20220000000000038</v>
      </c>
      <c r="I463" s="210">
        <f t="shared" si="31"/>
        <v>7.8999999999996295E-3</v>
      </c>
      <c r="J463" s="210">
        <f t="shared" si="32"/>
        <v>3.7601142313182434</v>
      </c>
      <c r="K463" s="206">
        <v>11</v>
      </c>
      <c r="L463" s="206">
        <v>43157.395833333336</v>
      </c>
      <c r="M463" s="206">
        <v>43157.569444444445</v>
      </c>
      <c r="N463" s="206" t="s">
        <v>2568</v>
      </c>
    </row>
    <row r="464" spans="1:15">
      <c r="A464" s="206">
        <v>131</v>
      </c>
      <c r="B464" s="206" t="s">
        <v>1304</v>
      </c>
      <c r="C464" s="206">
        <v>0.43230000000000002</v>
      </c>
      <c r="D464" s="206">
        <v>7.5270000000000001</v>
      </c>
      <c r="E464" s="206">
        <v>0.20150000000000001</v>
      </c>
      <c r="F464" s="206">
        <f t="shared" si="30"/>
        <v>7.7285000000000004</v>
      </c>
      <c r="G464" s="206">
        <v>7.5606999999999998</v>
      </c>
      <c r="H464" s="206">
        <f t="shared" si="29"/>
        <v>0.16780000000000062</v>
      </c>
      <c r="I464" s="210">
        <f t="shared" si="31"/>
        <v>3.3699999999999397E-2</v>
      </c>
      <c r="J464" s="210">
        <f t="shared" si="32"/>
        <v>16.72456575682352</v>
      </c>
      <c r="K464" s="206">
        <v>12</v>
      </c>
      <c r="L464" s="206">
        <v>43157.395833333336</v>
      </c>
      <c r="M464" s="206">
        <v>43157.569444444445</v>
      </c>
      <c r="N464" s="206" t="s">
        <v>2568</v>
      </c>
    </row>
    <row r="465" spans="1:15">
      <c r="A465" s="206">
        <v>131</v>
      </c>
      <c r="B465" s="206" t="s">
        <v>1282</v>
      </c>
      <c r="C465" s="206">
        <v>0.42449999999999999</v>
      </c>
      <c r="D465" s="206">
        <v>7.7755999999999998</v>
      </c>
      <c r="E465" s="206">
        <v>0.20480000000000001</v>
      </c>
      <c r="F465" s="206">
        <f t="shared" si="30"/>
        <v>7.9803999999999995</v>
      </c>
      <c r="G465" s="206">
        <v>7.8036000000000003</v>
      </c>
      <c r="H465" s="206">
        <f t="shared" si="29"/>
        <v>0.17679999999999918</v>
      </c>
      <c r="I465" s="210">
        <f t="shared" si="31"/>
        <v>2.800000000000083E-2</v>
      </c>
      <c r="J465" s="210">
        <f t="shared" si="32"/>
        <v>13.671875000000405</v>
      </c>
      <c r="K465" s="206">
        <v>13</v>
      </c>
      <c r="L465" s="206">
        <v>43157.395833333336</v>
      </c>
      <c r="M465" s="206">
        <v>43157.569444444445</v>
      </c>
      <c r="N465" s="206" t="s">
        <v>2568</v>
      </c>
    </row>
    <row r="466" spans="1:15">
      <c r="A466" s="210">
        <v>132</v>
      </c>
      <c r="B466" s="215" t="s">
        <v>664</v>
      </c>
      <c r="C466" s="210">
        <v>1.3210999999999999</v>
      </c>
      <c r="D466" s="210">
        <v>7.3539000000000003</v>
      </c>
      <c r="E466" s="210">
        <v>0.20399999999999999</v>
      </c>
      <c r="F466" s="210">
        <f t="shared" si="30"/>
        <v>7.5579000000000001</v>
      </c>
      <c r="G466" s="210">
        <v>7.3631000000000002</v>
      </c>
      <c r="H466" s="210">
        <f t="shared" si="29"/>
        <v>0.19479999999999986</v>
      </c>
      <c r="I466" s="210">
        <f t="shared" si="31"/>
        <v>9.2000000000001247E-3</v>
      </c>
      <c r="J466" s="210">
        <f t="shared" si="32"/>
        <v>4.5098039215686896</v>
      </c>
      <c r="K466" s="210">
        <v>13</v>
      </c>
      <c r="L466" s="214">
        <v>43188</v>
      </c>
      <c r="M466" s="214">
        <v>43188</v>
      </c>
      <c r="N466" s="210"/>
      <c r="O466" s="210"/>
    </row>
    <row r="467" spans="1:15">
      <c r="A467" s="210">
        <v>132</v>
      </c>
      <c r="B467" s="215" t="s">
        <v>605</v>
      </c>
      <c r="C467" s="210">
        <v>1.2561</v>
      </c>
      <c r="D467" s="210">
        <v>9.2353000000000005</v>
      </c>
      <c r="E467" s="210">
        <v>0.20530000000000001</v>
      </c>
      <c r="F467" s="210">
        <f t="shared" si="30"/>
        <v>9.4405999999999999</v>
      </c>
      <c r="G467" s="210">
        <v>9.4237000000000002</v>
      </c>
      <c r="H467" s="210">
        <f t="shared" si="29"/>
        <v>1.6899999999999693E-2</v>
      </c>
      <c r="I467" s="210">
        <f t="shared" si="31"/>
        <v>0.18840000000000032</v>
      </c>
      <c r="J467" s="210">
        <f t="shared" si="32"/>
        <v>91.768144179250029</v>
      </c>
      <c r="K467" s="210">
        <v>14</v>
      </c>
      <c r="L467" s="214">
        <v>43188</v>
      </c>
      <c r="M467" s="214">
        <v>43188</v>
      </c>
      <c r="N467" s="210"/>
      <c r="O467" s="210"/>
    </row>
    <row r="468" spans="1:15">
      <c r="A468" s="210">
        <v>132</v>
      </c>
      <c r="B468" s="215" t="s">
        <v>1271</v>
      </c>
      <c r="C468" s="210">
        <v>0.42670000000000002</v>
      </c>
      <c r="D468" s="210">
        <v>9.0214999999999996</v>
      </c>
      <c r="E468" s="210">
        <v>0.2014</v>
      </c>
      <c r="F468" s="210">
        <f t="shared" si="30"/>
        <v>9.2228999999999992</v>
      </c>
      <c r="G468" s="210">
        <v>9.0494000000000003</v>
      </c>
      <c r="H468" s="210">
        <f t="shared" si="29"/>
        <v>0.17349999999999888</v>
      </c>
      <c r="I468" s="210">
        <f t="shared" si="31"/>
        <v>2.7900000000001118E-2</v>
      </c>
      <c r="J468" s="210">
        <f t="shared" si="32"/>
        <v>13.853028798411678</v>
      </c>
      <c r="K468" s="210">
        <v>15</v>
      </c>
      <c r="L468" s="214">
        <v>43188</v>
      </c>
      <c r="M468" s="214">
        <v>43188</v>
      </c>
      <c r="N468" s="210"/>
      <c r="O468" s="210"/>
    </row>
    <row r="469" spans="1:15">
      <c r="A469" s="210">
        <v>132</v>
      </c>
      <c r="B469" s="215" t="s">
        <v>1325</v>
      </c>
      <c r="C469" s="210">
        <v>0.39979999999999999</v>
      </c>
      <c r="D469" s="210">
        <v>11.023</v>
      </c>
      <c r="E469" s="210">
        <v>0.2034</v>
      </c>
      <c r="F469" s="210">
        <f t="shared" si="30"/>
        <v>11.2264</v>
      </c>
      <c r="G469" s="210">
        <v>11.052199999999999</v>
      </c>
      <c r="H469" s="210">
        <f t="shared" si="29"/>
        <v>0.1742000000000008</v>
      </c>
      <c r="I469" s="210">
        <f t="shared" si="31"/>
        <v>2.9199999999999199E-2</v>
      </c>
      <c r="J469" s="210">
        <f t="shared" si="32"/>
        <v>14.355948869222813</v>
      </c>
      <c r="K469" s="210">
        <v>16</v>
      </c>
      <c r="L469" s="214">
        <v>43188</v>
      </c>
      <c r="M469" s="214">
        <v>43188</v>
      </c>
      <c r="N469" s="210"/>
      <c r="O469" s="210"/>
    </row>
    <row r="470" spans="1:15">
      <c r="A470" s="206">
        <v>133</v>
      </c>
      <c r="B470" s="206" t="s">
        <v>617</v>
      </c>
      <c r="C470" s="206">
        <v>1.3261000000000001</v>
      </c>
      <c r="D470" s="206">
        <v>8.8665000000000003</v>
      </c>
      <c r="E470" s="206">
        <v>0.1983</v>
      </c>
      <c r="F470" s="206">
        <f t="shared" si="30"/>
        <v>9.0648</v>
      </c>
      <c r="G470" s="206">
        <v>8.8714999999999993</v>
      </c>
      <c r="H470" s="206">
        <f t="shared" si="29"/>
        <v>0.19330000000000069</v>
      </c>
      <c r="I470" s="210">
        <f t="shared" si="31"/>
        <v>4.9999999999993106E-3</v>
      </c>
      <c r="J470" s="210">
        <f t="shared" si="32"/>
        <v>2.521432173474186</v>
      </c>
      <c r="K470" s="206">
        <v>14</v>
      </c>
      <c r="L470" s="206">
        <v>43157.395833333336</v>
      </c>
      <c r="M470" s="206">
        <v>43157.569444444445</v>
      </c>
      <c r="N470" s="206" t="s">
        <v>2568</v>
      </c>
    </row>
    <row r="471" spans="1:15">
      <c r="A471" s="206">
        <v>133</v>
      </c>
      <c r="B471" s="206" t="s">
        <v>544</v>
      </c>
      <c r="C471" s="206">
        <v>1.3281000000000001</v>
      </c>
      <c r="D471" s="206">
        <v>9.1540999999999997</v>
      </c>
      <c r="E471" s="206">
        <v>0.2009</v>
      </c>
      <c r="F471" s="206">
        <f t="shared" si="30"/>
        <v>9.3550000000000004</v>
      </c>
      <c r="G471" s="206">
        <v>9.1696000000000009</v>
      </c>
      <c r="H471" s="206">
        <f t="shared" si="29"/>
        <v>0.18539999999999957</v>
      </c>
      <c r="I471" s="210">
        <f t="shared" si="31"/>
        <v>1.550000000000043E-2</v>
      </c>
      <c r="J471" s="210">
        <f t="shared" si="32"/>
        <v>7.7152812344452117</v>
      </c>
      <c r="K471" s="206">
        <v>15</v>
      </c>
      <c r="L471" s="206">
        <v>43157.395833333336</v>
      </c>
      <c r="M471" s="206">
        <v>43157.569444444445</v>
      </c>
      <c r="N471" s="206" t="s">
        <v>2568</v>
      </c>
    </row>
    <row r="472" spans="1:15">
      <c r="A472" s="206">
        <v>133</v>
      </c>
      <c r="B472" s="206" t="s">
        <v>1251</v>
      </c>
      <c r="C472" s="206">
        <v>0.43490000000000001</v>
      </c>
      <c r="D472" s="206">
        <v>8.1328999999999994</v>
      </c>
      <c r="E472" s="206">
        <v>0.20250000000000001</v>
      </c>
      <c r="F472" s="206">
        <f t="shared" si="30"/>
        <v>8.3353999999999999</v>
      </c>
      <c r="G472" s="206">
        <v>8.1613000000000007</v>
      </c>
      <c r="H472" s="206">
        <f t="shared" si="29"/>
        <v>0.17409999999999926</v>
      </c>
      <c r="I472" s="210">
        <f t="shared" si="31"/>
        <v>2.8400000000000758E-2</v>
      </c>
      <c r="J472" s="210">
        <f t="shared" si="32"/>
        <v>14.024691358025066</v>
      </c>
      <c r="K472" s="206">
        <v>16</v>
      </c>
      <c r="L472" s="206">
        <v>43157.395833333336</v>
      </c>
      <c r="M472" s="206">
        <v>43157.569444444445</v>
      </c>
      <c r="N472" s="206" t="s">
        <v>2568</v>
      </c>
    </row>
    <row r="473" spans="1:15">
      <c r="A473" s="206">
        <v>133</v>
      </c>
      <c r="B473" s="206" t="s">
        <v>1204</v>
      </c>
      <c r="C473" s="206">
        <v>0.38790000000000002</v>
      </c>
      <c r="D473" s="206">
        <v>9.0521999999999991</v>
      </c>
      <c r="E473" s="206">
        <v>0.20130000000000001</v>
      </c>
      <c r="F473" s="206">
        <f t="shared" si="30"/>
        <v>9.2534999999999989</v>
      </c>
      <c r="G473" s="206">
        <v>9.0749999999999993</v>
      </c>
      <c r="H473" s="206">
        <f t="shared" si="29"/>
        <v>0.17849999999999966</v>
      </c>
      <c r="I473" s="210">
        <f t="shared" si="31"/>
        <v>2.2800000000000348E-2</v>
      </c>
      <c r="J473" s="210">
        <f t="shared" si="32"/>
        <v>11.326378539493467</v>
      </c>
      <c r="K473" s="206">
        <v>17</v>
      </c>
      <c r="L473" s="206">
        <v>43157.395833333336</v>
      </c>
      <c r="M473" s="206">
        <v>43157.569444444445</v>
      </c>
      <c r="N473" s="206" t="s">
        <v>2568</v>
      </c>
    </row>
    <row r="474" spans="1:15">
      <c r="A474" s="210">
        <v>134</v>
      </c>
      <c r="B474" s="215" t="s">
        <v>674</v>
      </c>
      <c r="C474" s="210">
        <v>1.3554999999999999</v>
      </c>
      <c r="D474" s="211">
        <v>9.3423999999999996</v>
      </c>
      <c r="E474" s="211">
        <v>0.20219999999999999</v>
      </c>
      <c r="F474" s="210">
        <f t="shared" si="30"/>
        <v>9.5445999999999991</v>
      </c>
      <c r="G474" s="210">
        <v>9.3493999999999993</v>
      </c>
      <c r="H474" s="210">
        <f t="shared" si="29"/>
        <v>0.19519999999999982</v>
      </c>
      <c r="I474" s="210">
        <f t="shared" si="31"/>
        <v>7.0000000000001728E-3</v>
      </c>
      <c r="J474" s="210">
        <f t="shared" si="32"/>
        <v>3.4619188921860404</v>
      </c>
      <c r="K474" s="210">
        <v>9</v>
      </c>
      <c r="L474" s="214">
        <v>43197</v>
      </c>
      <c r="M474" s="214">
        <v>43197</v>
      </c>
      <c r="N474" s="210"/>
      <c r="O474" s="210"/>
    </row>
    <row r="475" spans="1:15">
      <c r="A475" s="210">
        <v>134</v>
      </c>
      <c r="B475" s="215" t="s">
        <v>541</v>
      </c>
      <c r="C475" s="210">
        <v>1.1697</v>
      </c>
      <c r="D475" s="211">
        <v>8.8617000000000008</v>
      </c>
      <c r="E475" s="211">
        <v>0.20449999999999999</v>
      </c>
      <c r="F475" s="210">
        <f t="shared" si="30"/>
        <v>9.0662000000000003</v>
      </c>
      <c r="G475" s="210">
        <v>8.8765999999999998</v>
      </c>
      <c r="H475" s="210">
        <f t="shared" si="29"/>
        <v>0.18960000000000043</v>
      </c>
      <c r="I475" s="210">
        <f t="shared" si="31"/>
        <v>1.4899999999999552E-2</v>
      </c>
      <c r="J475" s="210">
        <f t="shared" si="32"/>
        <v>7.2860635696819331</v>
      </c>
      <c r="K475" s="210">
        <v>10</v>
      </c>
      <c r="L475" s="214">
        <v>43197</v>
      </c>
      <c r="M475" s="214">
        <v>43197</v>
      </c>
      <c r="N475" s="210"/>
      <c r="O475" s="210"/>
    </row>
    <row r="476" spans="1:15">
      <c r="A476" s="210">
        <v>134</v>
      </c>
      <c r="B476" s="215" t="s">
        <v>1230</v>
      </c>
      <c r="C476" s="210">
        <v>0.35370000000000001</v>
      </c>
      <c r="D476" s="211">
        <v>8.1324000000000005</v>
      </c>
      <c r="E476" s="211">
        <v>0.19989999999999999</v>
      </c>
      <c r="F476" s="210">
        <f t="shared" si="30"/>
        <v>8.3323</v>
      </c>
      <c r="G476" s="210">
        <v>8.1576000000000004</v>
      </c>
      <c r="H476" s="210">
        <f t="shared" si="29"/>
        <v>0.17469999999999963</v>
      </c>
      <c r="I476" s="210">
        <f t="shared" si="31"/>
        <v>2.5200000000000361E-2</v>
      </c>
      <c r="J476" s="210">
        <f t="shared" si="32"/>
        <v>12.606303151575968</v>
      </c>
      <c r="K476" s="210">
        <v>11</v>
      </c>
      <c r="L476" s="214">
        <v>43197</v>
      </c>
      <c r="M476" s="214">
        <v>43197</v>
      </c>
      <c r="N476" s="210"/>
      <c r="O476" s="210"/>
    </row>
    <row r="477" spans="1:15">
      <c r="A477" s="210">
        <v>134</v>
      </c>
      <c r="B477" s="215" t="s">
        <v>1294</v>
      </c>
      <c r="C477" s="210">
        <v>0.47770000000000001</v>
      </c>
      <c r="D477" s="211">
        <v>11.258599999999999</v>
      </c>
      <c r="E477" s="211">
        <v>0.20100000000000001</v>
      </c>
      <c r="F477" s="210">
        <f t="shared" si="30"/>
        <v>11.4596</v>
      </c>
      <c r="G477" s="210">
        <v>11.293200000000001</v>
      </c>
      <c r="H477" s="210">
        <f t="shared" si="29"/>
        <v>0.16639999999999944</v>
      </c>
      <c r="I477" s="210">
        <f t="shared" si="31"/>
        <v>3.4600000000000575E-2</v>
      </c>
      <c r="J477" s="210">
        <f t="shared" si="32"/>
        <v>17.213930348258991</v>
      </c>
      <c r="K477" s="210">
        <v>12</v>
      </c>
      <c r="L477" s="214">
        <v>43197</v>
      </c>
      <c r="M477" s="214">
        <v>43197</v>
      </c>
      <c r="N477" s="210"/>
      <c r="O477" s="210"/>
    </row>
    <row r="478" spans="1:15">
      <c r="A478" s="210">
        <v>135</v>
      </c>
      <c r="B478" s="210" t="s">
        <v>545</v>
      </c>
      <c r="C478" s="210">
        <f>1.0489+E478</f>
        <v>1.2515999999999998</v>
      </c>
      <c r="D478" s="211">
        <v>10.415699999999999</v>
      </c>
      <c r="E478" s="211">
        <v>0.20269999999999999</v>
      </c>
      <c r="F478" s="210">
        <f t="shared" si="30"/>
        <v>10.618399999999999</v>
      </c>
      <c r="G478" s="210">
        <v>10.4298</v>
      </c>
      <c r="H478" s="210">
        <f t="shared" si="29"/>
        <v>0.18859999999999921</v>
      </c>
      <c r="I478" s="210">
        <f t="shared" si="31"/>
        <v>1.4100000000000779E-2</v>
      </c>
      <c r="J478" s="210">
        <f t="shared" si="32"/>
        <v>6.95609274790369</v>
      </c>
      <c r="K478" s="210">
        <v>24</v>
      </c>
      <c r="L478" s="214">
        <v>43174</v>
      </c>
      <c r="M478" s="214">
        <v>43174</v>
      </c>
      <c r="N478" s="210" t="s">
        <v>2574</v>
      </c>
      <c r="O478" s="210" t="s">
        <v>2569</v>
      </c>
    </row>
    <row r="479" spans="1:15">
      <c r="A479" s="210">
        <v>135</v>
      </c>
      <c r="B479" s="210" t="s">
        <v>709</v>
      </c>
      <c r="C479" s="210">
        <f>1.1861+E479</f>
        <v>1.3946999999999998</v>
      </c>
      <c r="D479" s="211">
        <v>10.51</v>
      </c>
      <c r="E479" s="211">
        <v>0.20860000000000001</v>
      </c>
      <c r="F479" s="210">
        <f t="shared" si="30"/>
        <v>10.7186</v>
      </c>
      <c r="G479" s="210">
        <v>10.5381</v>
      </c>
      <c r="H479" s="210">
        <f t="shared" si="29"/>
        <v>0.18050000000000033</v>
      </c>
      <c r="I479" s="210">
        <f t="shared" si="31"/>
        <v>2.8099999999999681E-2</v>
      </c>
      <c r="J479" s="210">
        <f t="shared" si="32"/>
        <v>13.470757430488819</v>
      </c>
      <c r="K479" s="210">
        <v>25</v>
      </c>
      <c r="L479" s="214">
        <v>43174</v>
      </c>
      <c r="M479" s="214">
        <v>43174</v>
      </c>
      <c r="N479" s="210" t="s">
        <v>2574</v>
      </c>
      <c r="O479" s="210" t="s">
        <v>2569</v>
      </c>
    </row>
    <row r="480" spans="1:15">
      <c r="A480" s="210">
        <v>135</v>
      </c>
      <c r="B480" s="210" t="s">
        <v>1305</v>
      </c>
      <c r="C480" s="210">
        <f>0.2029+E480</f>
        <v>0.4073</v>
      </c>
      <c r="D480" s="211">
        <v>8.1356999999999999</v>
      </c>
      <c r="E480" s="211">
        <v>0.2044</v>
      </c>
      <c r="F480" s="210">
        <f t="shared" si="30"/>
        <v>8.3400999999999996</v>
      </c>
      <c r="G480" s="210">
        <v>8.1649999999999991</v>
      </c>
      <c r="H480" s="210">
        <f t="shared" si="29"/>
        <v>0.17510000000000048</v>
      </c>
      <c r="I480" s="210">
        <f t="shared" si="31"/>
        <v>2.9299999999999521E-2</v>
      </c>
      <c r="J480" s="210">
        <f t="shared" si="32"/>
        <v>14.334637964774716</v>
      </c>
      <c r="K480" s="210">
        <v>26</v>
      </c>
      <c r="L480" s="214">
        <v>43174</v>
      </c>
      <c r="M480" s="214">
        <v>43174</v>
      </c>
      <c r="N480" s="210" t="s">
        <v>2574</v>
      </c>
      <c r="O480" s="210" t="s">
        <v>2569</v>
      </c>
    </row>
    <row r="481" spans="1:15">
      <c r="A481" s="210">
        <v>135</v>
      </c>
      <c r="B481" s="210" t="s">
        <v>1208</v>
      </c>
      <c r="C481" s="210">
        <f>0.17+E481</f>
        <v>0.37019999999999997</v>
      </c>
      <c r="D481" s="211">
        <v>10.107200000000001</v>
      </c>
      <c r="E481" s="211">
        <v>0.20019999999999999</v>
      </c>
      <c r="F481" s="210">
        <f t="shared" si="30"/>
        <v>10.307400000000001</v>
      </c>
      <c r="G481" s="210">
        <v>10.135999999999999</v>
      </c>
      <c r="H481" s="210">
        <f t="shared" si="29"/>
        <v>0.171400000000002</v>
      </c>
      <c r="I481" s="210">
        <f t="shared" si="31"/>
        <v>2.8799999999997994E-2</v>
      </c>
      <c r="J481" s="210">
        <f t="shared" si="32"/>
        <v>14.385614385613385</v>
      </c>
      <c r="K481" s="210">
        <v>27</v>
      </c>
      <c r="L481" s="214">
        <v>43174</v>
      </c>
      <c r="M481" s="214">
        <v>43174</v>
      </c>
      <c r="N481" s="210" t="s">
        <v>2574</v>
      </c>
      <c r="O481" s="210" t="s">
        <v>2569</v>
      </c>
    </row>
    <row r="482" spans="1:15">
      <c r="A482" s="206">
        <v>136</v>
      </c>
      <c r="B482" s="206" t="s">
        <v>667</v>
      </c>
      <c r="C482" s="206">
        <v>1.3257000000000001</v>
      </c>
      <c r="D482" s="206">
        <v>8.7744</v>
      </c>
      <c r="E482" s="206">
        <v>0.2024</v>
      </c>
      <c r="F482" s="206">
        <f t="shared" si="30"/>
        <v>8.9768000000000008</v>
      </c>
      <c r="G482" s="206">
        <v>8.7845999999999993</v>
      </c>
      <c r="H482" s="206">
        <f t="shared" si="29"/>
        <v>0.19220000000000148</v>
      </c>
      <c r="I482" s="210">
        <f t="shared" si="31"/>
        <v>1.0199999999998516E-2</v>
      </c>
      <c r="J482" s="210">
        <f t="shared" si="32"/>
        <v>5.0395256916988718</v>
      </c>
      <c r="K482" s="206">
        <v>4</v>
      </c>
      <c r="L482" s="206">
        <v>43157.527777777781</v>
      </c>
      <c r="M482" s="206">
        <v>43157.694444444445</v>
      </c>
      <c r="N482" s="206" t="s">
        <v>2574</v>
      </c>
    </row>
    <row r="483" spans="1:15">
      <c r="A483" s="206">
        <v>136</v>
      </c>
      <c r="B483" s="206" t="s">
        <v>598</v>
      </c>
      <c r="C483" s="206">
        <v>1.3183</v>
      </c>
      <c r="D483" s="206">
        <v>8.7314000000000007</v>
      </c>
      <c r="E483" s="206">
        <v>0.20480000000000001</v>
      </c>
      <c r="F483" s="206">
        <f t="shared" si="30"/>
        <v>8.9362000000000013</v>
      </c>
      <c r="G483" s="206">
        <v>8.7448999999999995</v>
      </c>
      <c r="H483" s="206">
        <f t="shared" si="29"/>
        <v>0.1913000000000018</v>
      </c>
      <c r="I483" s="210">
        <f t="shared" si="31"/>
        <v>1.3499999999998208E-2</v>
      </c>
      <c r="J483" s="210">
        <f t="shared" si="32"/>
        <v>6.5917968749991243</v>
      </c>
      <c r="K483" s="206">
        <v>5</v>
      </c>
      <c r="L483" s="206">
        <v>43157.527777777781</v>
      </c>
      <c r="M483" s="206">
        <v>43157.694444444445</v>
      </c>
      <c r="N483" s="206" t="s">
        <v>2574</v>
      </c>
    </row>
    <row r="484" spans="1:15">
      <c r="A484" s="206">
        <v>136</v>
      </c>
      <c r="B484" s="206" t="s">
        <v>1303</v>
      </c>
      <c r="C484" s="206">
        <v>0.40770000000000001</v>
      </c>
      <c r="D484" s="206">
        <v>9.1958000000000002</v>
      </c>
      <c r="E484" s="206">
        <v>0.2059</v>
      </c>
      <c r="F484" s="206">
        <f t="shared" si="30"/>
        <v>9.4016999999999999</v>
      </c>
      <c r="G484" s="206">
        <v>9.2218999999999998</v>
      </c>
      <c r="H484" s="206">
        <f t="shared" si="29"/>
        <v>0.17980000000000018</v>
      </c>
      <c r="I484" s="210">
        <f t="shared" si="31"/>
        <v>2.6099999999999818E-2</v>
      </c>
      <c r="J484" s="210">
        <f t="shared" si="32"/>
        <v>12.676056338028079</v>
      </c>
      <c r="K484" s="206">
        <v>6</v>
      </c>
      <c r="L484" s="206">
        <v>43157.527777777781</v>
      </c>
      <c r="M484" s="206">
        <v>43157.694444444445</v>
      </c>
      <c r="N484" s="206" t="s">
        <v>2574</v>
      </c>
    </row>
    <row r="485" spans="1:15">
      <c r="A485" s="206">
        <v>136</v>
      </c>
      <c r="B485" s="206" t="s">
        <v>1218</v>
      </c>
      <c r="C485" s="206">
        <v>0.38069999999999998</v>
      </c>
      <c r="D485" s="206">
        <v>7.0791000000000004</v>
      </c>
      <c r="E485" s="206">
        <v>0.2029</v>
      </c>
      <c r="F485" s="206">
        <f t="shared" si="30"/>
        <v>7.282</v>
      </c>
      <c r="G485" s="206">
        <v>7.1097000000000001</v>
      </c>
      <c r="H485" s="206">
        <f t="shared" si="29"/>
        <v>0.1722999999999999</v>
      </c>
      <c r="I485" s="210">
        <f t="shared" si="31"/>
        <v>3.0600000000000099E-2</v>
      </c>
      <c r="J485" s="210">
        <f t="shared" si="32"/>
        <v>15.08132084770828</v>
      </c>
      <c r="K485" s="206">
        <v>7</v>
      </c>
      <c r="L485" s="206">
        <v>43157.527777777781</v>
      </c>
      <c r="M485" s="206">
        <v>43157.694444444445</v>
      </c>
      <c r="N485" s="206" t="s">
        <v>2574</v>
      </c>
    </row>
    <row r="486" spans="1:15">
      <c r="A486" s="210">
        <v>137</v>
      </c>
      <c r="B486" s="210" t="s">
        <v>658</v>
      </c>
      <c r="C486" s="211">
        <v>1.4925999999999999</v>
      </c>
      <c r="D486" s="210">
        <v>7.9610000000000003</v>
      </c>
      <c r="E486" s="211">
        <v>0.2049</v>
      </c>
      <c r="F486" s="210">
        <f t="shared" si="30"/>
        <v>8.1659000000000006</v>
      </c>
      <c r="G486" s="210">
        <v>7.9843000000000002</v>
      </c>
      <c r="H486" s="210">
        <f t="shared" ref="H486:H549" si="33">(F486-G486)</f>
        <v>0.18160000000000043</v>
      </c>
      <c r="I486" s="210">
        <f t="shared" si="31"/>
        <v>2.3299999999999571E-2</v>
      </c>
      <c r="J486" s="210">
        <f t="shared" si="32"/>
        <v>11.371400683259917</v>
      </c>
      <c r="K486" s="210">
        <v>25</v>
      </c>
      <c r="L486" s="214">
        <v>43206</v>
      </c>
      <c r="M486" s="214">
        <v>43206</v>
      </c>
      <c r="N486" s="210"/>
      <c r="O486" s="210"/>
    </row>
    <row r="487" spans="1:15">
      <c r="A487" s="210">
        <v>137</v>
      </c>
      <c r="B487" s="210" t="s">
        <v>1107</v>
      </c>
      <c r="C487" s="211">
        <v>1.3187</v>
      </c>
      <c r="D487" s="210">
        <v>8.0467999999999993</v>
      </c>
      <c r="E487" s="211">
        <v>0.2026</v>
      </c>
      <c r="F487" s="210">
        <f t="shared" si="30"/>
        <v>8.2493999999999996</v>
      </c>
      <c r="G487" s="210">
        <v>8.0627999999999993</v>
      </c>
      <c r="H487" s="210">
        <f t="shared" si="33"/>
        <v>0.18660000000000032</v>
      </c>
      <c r="I487" s="210">
        <f t="shared" si="31"/>
        <v>1.5999999999999681E-2</v>
      </c>
      <c r="J487" s="210">
        <f t="shared" si="32"/>
        <v>7.897334649555618</v>
      </c>
      <c r="K487" s="210">
        <v>26</v>
      </c>
      <c r="L487" s="214">
        <v>43206</v>
      </c>
      <c r="M487" s="214">
        <v>43206</v>
      </c>
      <c r="N487" s="210"/>
      <c r="O487" s="210"/>
    </row>
    <row r="488" spans="1:15">
      <c r="A488" s="210">
        <v>137</v>
      </c>
      <c r="B488" s="210" t="s">
        <v>1193</v>
      </c>
      <c r="C488" s="211">
        <v>0.41739999999999999</v>
      </c>
      <c r="D488" s="210">
        <v>9.0518999999999998</v>
      </c>
      <c r="E488" s="211">
        <v>0.20660000000000001</v>
      </c>
      <c r="F488" s="210">
        <f t="shared" si="30"/>
        <v>9.2584999999999997</v>
      </c>
      <c r="G488" s="210">
        <v>9.0825999999999993</v>
      </c>
      <c r="H488" s="210">
        <f t="shared" si="33"/>
        <v>0.17590000000000039</v>
      </c>
      <c r="I488" s="210">
        <f t="shared" si="31"/>
        <v>3.0699999999999616E-2</v>
      </c>
      <c r="J488" s="210">
        <f t="shared" si="32"/>
        <v>14.85963213939962</v>
      </c>
      <c r="K488" s="210">
        <v>27</v>
      </c>
      <c r="L488" s="214">
        <v>43206</v>
      </c>
      <c r="M488" s="214">
        <v>43206</v>
      </c>
      <c r="N488" s="210"/>
      <c r="O488" s="210"/>
    </row>
    <row r="489" spans="1:15">
      <c r="A489" s="210">
        <v>137</v>
      </c>
      <c r="B489" s="210" t="s">
        <v>1245</v>
      </c>
      <c r="C489" s="211">
        <v>0.41139999999999999</v>
      </c>
      <c r="D489" s="210">
        <v>9.6789000000000005</v>
      </c>
      <c r="E489" s="211">
        <v>0.20749999999999999</v>
      </c>
      <c r="F489" s="210">
        <f t="shared" si="30"/>
        <v>9.8864000000000001</v>
      </c>
      <c r="G489" s="210">
        <v>9.7113999999999994</v>
      </c>
      <c r="H489" s="210">
        <f t="shared" si="33"/>
        <v>0.17500000000000071</v>
      </c>
      <c r="I489" s="210">
        <f t="shared" si="31"/>
        <v>3.2499999999999279E-2</v>
      </c>
      <c r="J489" s="210">
        <f t="shared" si="32"/>
        <v>15.662650602409292</v>
      </c>
      <c r="K489" s="210">
        <v>28</v>
      </c>
      <c r="L489" s="214">
        <v>43206</v>
      </c>
      <c r="M489" s="214">
        <v>43206</v>
      </c>
      <c r="N489" s="210"/>
      <c r="O489" s="210"/>
    </row>
    <row r="490" spans="1:15">
      <c r="A490" s="210">
        <v>138</v>
      </c>
      <c r="B490" s="215" t="s">
        <v>1120</v>
      </c>
      <c r="C490" s="210">
        <v>1.2708999999999999</v>
      </c>
      <c r="D490" s="211">
        <v>7.3539000000000003</v>
      </c>
      <c r="E490" s="211">
        <v>0.2044</v>
      </c>
      <c r="F490" s="210">
        <f t="shared" si="30"/>
        <v>7.5583</v>
      </c>
      <c r="G490" s="210">
        <v>7.3643999999999998</v>
      </c>
      <c r="H490" s="210">
        <f t="shared" si="33"/>
        <v>0.19390000000000018</v>
      </c>
      <c r="I490" s="210">
        <f t="shared" si="31"/>
        <v>1.0499999999999815E-2</v>
      </c>
      <c r="J490" s="210">
        <f t="shared" si="32"/>
        <v>5.1369863013697721</v>
      </c>
      <c r="K490" s="210">
        <v>32</v>
      </c>
      <c r="L490" s="217">
        <v>43186.458333333336</v>
      </c>
      <c r="M490" s="217">
        <v>43186.625</v>
      </c>
      <c r="N490" s="206" t="s">
        <v>2568</v>
      </c>
      <c r="O490" s="210"/>
    </row>
    <row r="491" spans="1:15">
      <c r="A491" s="210">
        <v>138</v>
      </c>
      <c r="B491" s="215" t="s">
        <v>715</v>
      </c>
      <c r="C491" s="210">
        <v>1.3494999999999999</v>
      </c>
      <c r="D491" s="211">
        <v>11.089</v>
      </c>
      <c r="E491" s="211">
        <v>0.2021</v>
      </c>
      <c r="F491" s="210">
        <f t="shared" si="30"/>
        <v>11.2911</v>
      </c>
      <c r="G491" s="210">
        <v>11.098699999999999</v>
      </c>
      <c r="H491" s="210">
        <f t="shared" si="33"/>
        <v>0.19240000000000101</v>
      </c>
      <c r="I491" s="210">
        <f t="shared" si="31"/>
        <v>9.6999999999989872E-3</v>
      </c>
      <c r="J491" s="210">
        <f t="shared" si="32"/>
        <v>4.7996041563577378</v>
      </c>
      <c r="K491" s="210">
        <v>33</v>
      </c>
      <c r="L491" s="217">
        <v>43186.458333333336</v>
      </c>
      <c r="M491" s="217">
        <v>43186.625</v>
      </c>
      <c r="N491" s="206" t="s">
        <v>2568</v>
      </c>
      <c r="O491" s="210"/>
    </row>
    <row r="492" spans="1:15">
      <c r="A492" s="210">
        <v>138</v>
      </c>
      <c r="B492" s="215" t="s">
        <v>1427</v>
      </c>
      <c r="C492" s="210">
        <v>0.45350000000000001</v>
      </c>
      <c r="D492" s="211">
        <v>10.6175</v>
      </c>
      <c r="E492" s="211">
        <v>0.2009</v>
      </c>
      <c r="F492" s="210">
        <f t="shared" si="30"/>
        <v>10.8184</v>
      </c>
      <c r="G492" s="210">
        <v>10.6435</v>
      </c>
      <c r="H492" s="210">
        <f t="shared" si="33"/>
        <v>0.17490000000000094</v>
      </c>
      <c r="I492" s="210">
        <f t="shared" si="31"/>
        <v>2.5999999999999052E-2</v>
      </c>
      <c r="J492" s="210">
        <f t="shared" si="32"/>
        <v>12.94176207068146</v>
      </c>
      <c r="K492" s="210">
        <v>34</v>
      </c>
      <c r="L492" s="217">
        <v>43186.458333333336</v>
      </c>
      <c r="M492" s="217">
        <v>43186.625</v>
      </c>
      <c r="N492" s="206" t="s">
        <v>2568</v>
      </c>
      <c r="O492" s="210"/>
    </row>
    <row r="493" spans="1:15">
      <c r="A493" s="210">
        <v>138</v>
      </c>
      <c r="B493" s="215" t="s">
        <v>1235</v>
      </c>
      <c r="C493" s="210">
        <v>0.44069999999999998</v>
      </c>
      <c r="D493" s="211">
        <v>10.565799999999999</v>
      </c>
      <c r="E493" s="211">
        <v>0.20150000000000001</v>
      </c>
      <c r="F493" s="210">
        <f t="shared" si="30"/>
        <v>10.767299999999999</v>
      </c>
      <c r="G493" s="210">
        <v>10.594799999999999</v>
      </c>
      <c r="H493" s="210">
        <f t="shared" si="33"/>
        <v>0.17249999999999943</v>
      </c>
      <c r="I493" s="210">
        <f t="shared" si="31"/>
        <v>2.9000000000000581E-2</v>
      </c>
      <c r="J493" s="210">
        <f t="shared" si="32"/>
        <v>14.392059553350164</v>
      </c>
      <c r="K493" s="210">
        <v>35</v>
      </c>
      <c r="L493" s="217">
        <v>43186.458333333336</v>
      </c>
      <c r="M493" s="217">
        <v>43186.625</v>
      </c>
      <c r="N493" s="206" t="s">
        <v>2568</v>
      </c>
      <c r="O493" s="210"/>
    </row>
    <row r="494" spans="1:15">
      <c r="A494" s="210">
        <v>139</v>
      </c>
      <c r="B494" s="210" t="s">
        <v>578</v>
      </c>
      <c r="C494" s="210">
        <v>1.9558</v>
      </c>
      <c r="D494" s="211">
        <v>8.7025000000000006</v>
      </c>
      <c r="E494" s="211">
        <v>0.2029</v>
      </c>
      <c r="F494" s="210">
        <f t="shared" si="30"/>
        <v>8.9054000000000002</v>
      </c>
      <c r="G494" s="210">
        <v>8.8855000000000004</v>
      </c>
      <c r="H494" s="210">
        <f t="shared" si="33"/>
        <v>1.9899999999999807E-2</v>
      </c>
      <c r="I494" s="210">
        <f t="shared" si="31"/>
        <v>0.18300000000000019</v>
      </c>
      <c r="J494" s="210">
        <f t="shared" si="32"/>
        <v>90.192212912765001</v>
      </c>
      <c r="K494" s="210">
        <v>5</v>
      </c>
      <c r="L494" s="214">
        <v>43199</v>
      </c>
      <c r="M494" s="214">
        <v>43199</v>
      </c>
      <c r="N494" s="210"/>
      <c r="O494" s="210"/>
    </row>
    <row r="495" spans="1:15">
      <c r="A495" s="210">
        <v>139</v>
      </c>
      <c r="B495" s="210" t="s">
        <v>603</v>
      </c>
      <c r="C495" s="210">
        <v>1.1411</v>
      </c>
      <c r="D495" s="211">
        <v>9.5542999999999996</v>
      </c>
      <c r="E495" s="211">
        <v>0.20119999999999999</v>
      </c>
      <c r="F495" s="210">
        <f t="shared" si="30"/>
        <v>9.7554999999999996</v>
      </c>
      <c r="G495" s="210">
        <v>9.5751000000000008</v>
      </c>
      <c r="H495" s="210">
        <f t="shared" si="33"/>
        <v>0.18039999999999878</v>
      </c>
      <c r="I495" s="210">
        <f t="shared" si="31"/>
        <v>2.0800000000001206E-2</v>
      </c>
      <c r="J495" s="210">
        <f t="shared" si="32"/>
        <v>10.337972166998611</v>
      </c>
      <c r="K495" s="210">
        <v>6</v>
      </c>
      <c r="L495" s="214">
        <v>43199</v>
      </c>
      <c r="M495" s="214">
        <v>43199</v>
      </c>
      <c r="N495" s="210"/>
      <c r="O495" s="210"/>
    </row>
    <row r="496" spans="1:15">
      <c r="A496" s="210">
        <v>139</v>
      </c>
      <c r="B496" s="210" t="s">
        <v>1170</v>
      </c>
      <c r="C496" s="210">
        <v>0.51780000000000004</v>
      </c>
      <c r="D496" s="211">
        <v>11.443300000000001</v>
      </c>
      <c r="E496" s="211">
        <v>0.20019999999999999</v>
      </c>
      <c r="F496" s="210">
        <f t="shared" si="30"/>
        <v>11.643500000000001</v>
      </c>
      <c r="G496" s="210">
        <v>11.4955</v>
      </c>
      <c r="H496" s="210">
        <f t="shared" si="33"/>
        <v>0.14800000000000146</v>
      </c>
      <c r="I496" s="210">
        <f t="shared" si="31"/>
        <v>5.2199999999998525E-2</v>
      </c>
      <c r="J496" s="210">
        <f t="shared" si="32"/>
        <v>26.073926073925342</v>
      </c>
      <c r="K496" s="210">
        <v>7</v>
      </c>
      <c r="L496" s="214">
        <v>43199</v>
      </c>
      <c r="M496" s="214">
        <v>43199</v>
      </c>
      <c r="N496" s="210"/>
      <c r="O496" s="210"/>
    </row>
    <row r="497" spans="1:15">
      <c r="A497" s="210">
        <v>139</v>
      </c>
      <c r="B497" s="210" t="s">
        <v>1252</v>
      </c>
      <c r="C497" s="210">
        <v>0.4768</v>
      </c>
      <c r="D497" s="211">
        <v>7.4809999999999999</v>
      </c>
      <c r="E497" s="211">
        <v>0.20300000000000001</v>
      </c>
      <c r="F497" s="210">
        <f t="shared" si="30"/>
        <v>7.6840000000000002</v>
      </c>
      <c r="G497" s="210">
        <v>7.5209999999999999</v>
      </c>
      <c r="H497" s="210">
        <f t="shared" si="33"/>
        <v>0.16300000000000026</v>
      </c>
      <c r="I497" s="210">
        <f t="shared" si="31"/>
        <v>3.9999999999999758E-2</v>
      </c>
      <c r="J497" s="210">
        <f t="shared" si="32"/>
        <v>19.704433497536826</v>
      </c>
      <c r="K497" s="210">
        <v>8</v>
      </c>
      <c r="L497" s="214">
        <v>43199</v>
      </c>
      <c r="M497" s="214">
        <v>43199</v>
      </c>
      <c r="N497" s="210"/>
      <c r="O497" s="210" t="s">
        <v>2589</v>
      </c>
    </row>
    <row r="498" spans="1:15">
      <c r="A498" s="210">
        <v>140</v>
      </c>
      <c r="B498" s="215" t="s">
        <v>582</v>
      </c>
      <c r="C498" s="210">
        <v>1.4224000000000001</v>
      </c>
      <c r="D498" s="210">
        <v>8.4426000000000005</v>
      </c>
      <c r="E498" s="210">
        <v>0.2099</v>
      </c>
      <c r="F498" s="210">
        <f t="shared" si="30"/>
        <v>8.6524999999999999</v>
      </c>
      <c r="G498" s="210">
        <v>8.4672999999999998</v>
      </c>
      <c r="H498" s="210">
        <f t="shared" si="33"/>
        <v>0.18520000000000003</v>
      </c>
      <c r="I498" s="210">
        <f t="shared" si="31"/>
        <v>2.4699999999999972E-2</v>
      </c>
      <c r="J498" s="210">
        <f t="shared" si="32"/>
        <v>11.767508337303465</v>
      </c>
      <c r="K498" s="210">
        <v>1</v>
      </c>
      <c r="L498" s="212">
        <v>43164.628472222219</v>
      </c>
      <c r="M498" s="212">
        <v>43164.795138888891</v>
      </c>
      <c r="N498" s="206" t="s">
        <v>2568</v>
      </c>
      <c r="O498" s="210"/>
    </row>
    <row r="499" spans="1:15">
      <c r="A499" s="210">
        <v>140</v>
      </c>
      <c r="B499" s="215" t="s">
        <v>606</v>
      </c>
      <c r="C499" s="210">
        <v>1.3013999999999999</v>
      </c>
      <c r="D499" s="210">
        <v>9.3427000000000007</v>
      </c>
      <c r="E499" s="210">
        <v>0.2026</v>
      </c>
      <c r="F499" s="210">
        <f t="shared" si="30"/>
        <v>9.545300000000001</v>
      </c>
      <c r="G499" s="210">
        <v>9.3559999999999999</v>
      </c>
      <c r="H499" s="210">
        <f t="shared" si="33"/>
        <v>0.18930000000000113</v>
      </c>
      <c r="I499" s="210">
        <f t="shared" si="31"/>
        <v>1.3299999999998868E-2</v>
      </c>
      <c r="J499" s="210">
        <f t="shared" si="32"/>
        <v>6.5646594274426793</v>
      </c>
      <c r="K499" s="210">
        <v>2</v>
      </c>
      <c r="L499" s="212">
        <v>43164.628472222219</v>
      </c>
      <c r="M499" s="212">
        <v>43164.795138888891</v>
      </c>
      <c r="N499" s="206" t="s">
        <v>2568</v>
      </c>
      <c r="O499" s="210"/>
    </row>
    <row r="500" spans="1:15">
      <c r="A500" s="210">
        <v>140</v>
      </c>
      <c r="B500" s="215" t="s">
        <v>1344</v>
      </c>
      <c r="C500" s="210">
        <v>0.41689999999999999</v>
      </c>
      <c r="D500" s="210">
        <v>7.7732000000000001</v>
      </c>
      <c r="E500" s="210">
        <v>0.20130000000000001</v>
      </c>
      <c r="F500" s="210">
        <f t="shared" si="30"/>
        <v>7.9744999999999999</v>
      </c>
      <c r="G500" s="210">
        <v>7.8083999999999998</v>
      </c>
      <c r="H500" s="210">
        <f t="shared" si="33"/>
        <v>0.16610000000000014</v>
      </c>
      <c r="I500" s="210">
        <f t="shared" si="31"/>
        <v>3.519999999999987E-2</v>
      </c>
      <c r="J500" s="210">
        <f t="shared" si="32"/>
        <v>17.486338797814145</v>
      </c>
      <c r="K500" s="210">
        <v>3</v>
      </c>
      <c r="L500" s="212">
        <v>43164.628472222219</v>
      </c>
      <c r="M500" s="212">
        <v>43164.795138888891</v>
      </c>
      <c r="N500" s="206" t="s">
        <v>2568</v>
      </c>
      <c r="O500" s="210"/>
    </row>
    <row r="501" spans="1:15">
      <c r="A501" s="210">
        <v>140</v>
      </c>
      <c r="B501" s="215" t="s">
        <v>1263</v>
      </c>
      <c r="C501" s="210">
        <v>0.47910000000000003</v>
      </c>
      <c r="D501" s="210">
        <v>8.7053999999999991</v>
      </c>
      <c r="E501" s="210">
        <v>0.19919999999999999</v>
      </c>
      <c r="F501" s="210">
        <f t="shared" si="30"/>
        <v>8.9045999999999985</v>
      </c>
      <c r="G501" s="210">
        <v>8.7354000000000003</v>
      </c>
      <c r="H501" s="210">
        <f t="shared" si="33"/>
        <v>0.16919999999999824</v>
      </c>
      <c r="I501" s="210">
        <f t="shared" si="31"/>
        <v>3.0000000000001747E-2</v>
      </c>
      <c r="J501" s="210">
        <f t="shared" si="32"/>
        <v>15.0602409638563</v>
      </c>
      <c r="K501" s="210">
        <v>4</v>
      </c>
      <c r="L501" s="212">
        <v>43164.628472222219</v>
      </c>
      <c r="M501" s="212">
        <v>43164.795138888891</v>
      </c>
      <c r="N501" s="206" t="s">
        <v>2568</v>
      </c>
      <c r="O501" s="210"/>
    </row>
    <row r="502" spans="1:15">
      <c r="A502" s="206">
        <v>141</v>
      </c>
      <c r="B502" s="206" t="s">
        <v>560</v>
      </c>
      <c r="C502" s="206">
        <v>0.91259999999999997</v>
      </c>
      <c r="D502" s="206">
        <v>7.9127000000000001</v>
      </c>
      <c r="E502" s="206">
        <v>0.20449999999999999</v>
      </c>
      <c r="F502" s="206">
        <f t="shared" si="30"/>
        <v>8.1172000000000004</v>
      </c>
      <c r="G502" s="206">
        <v>8.0922999999999998</v>
      </c>
      <c r="H502" s="206">
        <f t="shared" si="33"/>
        <v>2.4900000000000588E-2</v>
      </c>
      <c r="I502" s="210">
        <f t="shared" si="31"/>
        <v>0.1795999999999994</v>
      </c>
      <c r="J502" s="210">
        <f t="shared" si="32"/>
        <v>87.823960880195301</v>
      </c>
      <c r="K502" s="206">
        <v>8</v>
      </c>
      <c r="L502" s="206">
        <v>43157.527777777781</v>
      </c>
      <c r="M502" s="206">
        <v>43157.694444444445</v>
      </c>
      <c r="N502" s="206" t="s">
        <v>2574</v>
      </c>
    </row>
    <row r="503" spans="1:15">
      <c r="A503" s="206">
        <v>141</v>
      </c>
      <c r="B503" s="206" t="s">
        <v>676</v>
      </c>
      <c r="C503" s="206">
        <v>1.4510000000000001</v>
      </c>
      <c r="D503" s="206">
        <v>11.263299999999999</v>
      </c>
      <c r="E503" s="206">
        <v>0.20349999999999999</v>
      </c>
      <c r="F503" s="206">
        <f t="shared" si="30"/>
        <v>11.466799999999999</v>
      </c>
      <c r="G503" s="206">
        <v>11.267899999999999</v>
      </c>
      <c r="H503" s="206">
        <f t="shared" si="33"/>
        <v>0.19890000000000008</v>
      </c>
      <c r="I503" s="210">
        <f t="shared" si="31"/>
        <v>4.5999999999999097E-3</v>
      </c>
      <c r="J503" s="210">
        <f t="shared" si="32"/>
        <v>2.2604422604422161</v>
      </c>
      <c r="K503" s="206">
        <v>9</v>
      </c>
      <c r="L503" s="206">
        <v>43157.527777777781</v>
      </c>
      <c r="M503" s="206">
        <v>43157.694444444445</v>
      </c>
      <c r="N503" s="206" t="s">
        <v>2574</v>
      </c>
    </row>
    <row r="504" spans="1:15">
      <c r="A504" s="206">
        <v>141</v>
      </c>
      <c r="B504" s="206" t="s">
        <v>1275</v>
      </c>
      <c r="C504" s="206">
        <v>0.50260000000000005</v>
      </c>
      <c r="D504" s="206">
        <v>7.4752999999999998</v>
      </c>
      <c r="E504" s="206">
        <v>0.20319999999999999</v>
      </c>
      <c r="F504" s="206">
        <f t="shared" si="30"/>
        <v>7.6784999999999997</v>
      </c>
      <c r="G504" s="206">
        <v>7.5221</v>
      </c>
      <c r="H504" s="206">
        <f t="shared" si="33"/>
        <v>0.15639999999999965</v>
      </c>
      <c r="I504" s="210">
        <f t="shared" si="31"/>
        <v>4.6800000000000341E-2</v>
      </c>
      <c r="J504" s="210">
        <f t="shared" si="32"/>
        <v>23.031496062992296</v>
      </c>
      <c r="K504" s="206">
        <v>10</v>
      </c>
      <c r="L504" s="206">
        <v>43157.527777777781</v>
      </c>
      <c r="M504" s="206">
        <v>43157.694444444445</v>
      </c>
      <c r="N504" s="206" t="s">
        <v>2574</v>
      </c>
    </row>
    <row r="505" spans="1:15">
      <c r="A505" s="206">
        <v>141</v>
      </c>
      <c r="B505" s="206" t="s">
        <v>1150</v>
      </c>
      <c r="C505" s="206">
        <v>0.55530000000000002</v>
      </c>
      <c r="D505" s="206">
        <v>9.2356999999999996</v>
      </c>
      <c r="E505" s="206">
        <v>0.2072</v>
      </c>
      <c r="F505" s="206">
        <f t="shared" si="30"/>
        <v>9.4428999999999998</v>
      </c>
      <c r="G505" s="206">
        <v>9.3074999999999992</v>
      </c>
      <c r="H505" s="206">
        <f t="shared" si="33"/>
        <v>0.13540000000000063</v>
      </c>
      <c r="I505" s="210">
        <f t="shared" si="31"/>
        <v>7.1799999999999364E-2</v>
      </c>
      <c r="J505" s="210">
        <f t="shared" si="32"/>
        <v>34.652509652509345</v>
      </c>
      <c r="K505" s="206">
        <v>11</v>
      </c>
      <c r="L505" s="206">
        <v>43157.527777777781</v>
      </c>
      <c r="M505" s="206">
        <v>43157.694444444445</v>
      </c>
      <c r="N505" s="206" t="s">
        <v>2574</v>
      </c>
    </row>
    <row r="506" spans="1:15">
      <c r="A506" s="210">
        <v>142</v>
      </c>
      <c r="B506" s="215" t="s">
        <v>1233</v>
      </c>
      <c r="C506" s="210">
        <v>0.84009999999999996</v>
      </c>
      <c r="D506" s="211">
        <v>9.3429000000000002</v>
      </c>
      <c r="E506" s="211">
        <v>0.2031</v>
      </c>
      <c r="F506" s="210">
        <f t="shared" si="30"/>
        <v>9.5459999999999994</v>
      </c>
      <c r="G506" s="210">
        <v>9.4362999999999992</v>
      </c>
      <c r="H506" s="210">
        <f t="shared" si="33"/>
        <v>0.10970000000000013</v>
      </c>
      <c r="I506" s="210">
        <f t="shared" si="31"/>
        <v>9.3399999999999872E-2</v>
      </c>
      <c r="J506" s="210">
        <f t="shared" si="32"/>
        <v>45.987198424421408</v>
      </c>
      <c r="K506" s="210">
        <v>1</v>
      </c>
      <c r="L506" s="217">
        <v>43186.458333333336</v>
      </c>
      <c r="M506" s="217">
        <v>43186.625</v>
      </c>
      <c r="N506" s="206" t="s">
        <v>2568</v>
      </c>
      <c r="O506" s="210" t="s">
        <v>2588</v>
      </c>
    </row>
    <row r="507" spans="1:15">
      <c r="A507" s="210">
        <v>142</v>
      </c>
      <c r="B507" s="215" t="s">
        <v>1200</v>
      </c>
      <c r="C507" s="210">
        <v>0.5554</v>
      </c>
      <c r="D507" s="211">
        <v>8.7684999999999995</v>
      </c>
      <c r="E507" s="211">
        <v>0.20230000000000001</v>
      </c>
      <c r="F507" s="210">
        <f t="shared" si="30"/>
        <v>8.9707999999999988</v>
      </c>
      <c r="G507" s="210">
        <v>8.7984000000000009</v>
      </c>
      <c r="H507" s="210">
        <f t="shared" si="33"/>
        <v>0.17239999999999789</v>
      </c>
      <c r="I507" s="210">
        <f t="shared" si="31"/>
        <v>2.9900000000002119E-2</v>
      </c>
      <c r="J507" s="210">
        <f t="shared" si="32"/>
        <v>14.780029658923441</v>
      </c>
      <c r="K507" s="210">
        <v>2</v>
      </c>
      <c r="L507" s="217">
        <v>43186.458333333336</v>
      </c>
      <c r="M507" s="217">
        <v>43186.625</v>
      </c>
      <c r="N507" s="206" t="s">
        <v>2568</v>
      </c>
      <c r="O507" s="210"/>
    </row>
    <row r="508" spans="1:15">
      <c r="A508" s="210">
        <v>143</v>
      </c>
      <c r="B508" s="210" t="s">
        <v>574</v>
      </c>
      <c r="C508" s="210">
        <v>1.3491</v>
      </c>
      <c r="D508" s="210">
        <v>8.3584999999999994</v>
      </c>
      <c r="E508" s="210">
        <v>0.2049</v>
      </c>
      <c r="F508" s="210">
        <f t="shared" si="30"/>
        <v>8.5633999999999997</v>
      </c>
      <c r="G508" s="210">
        <v>8.3665000000000003</v>
      </c>
      <c r="H508" s="210">
        <f t="shared" si="33"/>
        <v>0.19689999999999941</v>
      </c>
      <c r="I508" s="210">
        <f t="shared" si="31"/>
        <v>8.00000000000059E-3</v>
      </c>
      <c r="J508" s="210">
        <f t="shared" si="32"/>
        <v>3.9043435822355246</v>
      </c>
      <c r="K508" s="210">
        <v>9</v>
      </c>
      <c r="L508" s="212">
        <v>43171.520833333336</v>
      </c>
      <c r="M508" s="212">
        <v>43171.6875</v>
      </c>
      <c r="N508" s="206" t="s">
        <v>2568</v>
      </c>
      <c r="O508" s="210"/>
    </row>
    <row r="509" spans="1:15">
      <c r="A509" s="210">
        <v>143</v>
      </c>
      <c r="B509" s="210" t="s">
        <v>685</v>
      </c>
      <c r="C509" s="210">
        <v>1.3918999999999999</v>
      </c>
      <c r="D509" s="210">
        <v>7.8449999999999998</v>
      </c>
      <c r="E509" s="210">
        <v>0.2056</v>
      </c>
      <c r="F509" s="210">
        <f t="shared" si="30"/>
        <v>8.0505999999999993</v>
      </c>
      <c r="G509" s="210">
        <v>7.8487</v>
      </c>
      <c r="H509" s="210">
        <f t="shared" si="33"/>
        <v>0.2018999999999993</v>
      </c>
      <c r="I509" s="210">
        <f t="shared" si="31"/>
        <v>3.7000000000007027E-3</v>
      </c>
      <c r="J509" s="210">
        <f t="shared" si="32"/>
        <v>1.7996108949419758</v>
      </c>
      <c r="K509" s="210">
        <v>10</v>
      </c>
      <c r="L509" s="212">
        <v>43171.520833333336</v>
      </c>
      <c r="M509" s="212">
        <v>43171.6875</v>
      </c>
      <c r="N509" s="206" t="s">
        <v>2568</v>
      </c>
      <c r="O509" s="210"/>
    </row>
    <row r="510" spans="1:15">
      <c r="A510" s="210">
        <v>143</v>
      </c>
      <c r="B510" s="210" t="s">
        <v>1353</v>
      </c>
      <c r="C510" s="210">
        <v>0.48530000000000001</v>
      </c>
      <c r="D510" s="210">
        <v>8.8457000000000008</v>
      </c>
      <c r="E510" s="210">
        <v>0.20080000000000001</v>
      </c>
      <c r="F510" s="210">
        <f t="shared" si="30"/>
        <v>9.0465</v>
      </c>
      <c r="G510" s="210">
        <v>8.8809000000000005</v>
      </c>
      <c r="H510" s="210">
        <f t="shared" si="33"/>
        <v>0.16559999999999953</v>
      </c>
      <c r="I510" s="210">
        <f t="shared" si="31"/>
        <v>3.5200000000000481E-2</v>
      </c>
      <c r="J510" s="210">
        <f t="shared" si="32"/>
        <v>17.52988047808789</v>
      </c>
      <c r="K510" s="210">
        <v>11</v>
      </c>
      <c r="L510" s="212">
        <v>43171.520833333336</v>
      </c>
      <c r="M510" s="212">
        <v>43171.6875</v>
      </c>
      <c r="N510" s="206" t="s">
        <v>2568</v>
      </c>
      <c r="O510" s="210"/>
    </row>
    <row r="511" spans="1:15">
      <c r="A511" s="210">
        <v>143</v>
      </c>
      <c r="B511" s="210" t="s">
        <v>1214</v>
      </c>
      <c r="C511" s="210">
        <v>0.42659999999999998</v>
      </c>
      <c r="D511" s="210">
        <v>9.0321999999999996</v>
      </c>
      <c r="E511" s="210">
        <v>0.20749999999999999</v>
      </c>
      <c r="F511" s="210">
        <f t="shared" si="30"/>
        <v>9.2396999999999991</v>
      </c>
      <c r="G511" s="210">
        <v>9.0593000000000004</v>
      </c>
      <c r="H511" s="210">
        <f t="shared" si="33"/>
        <v>0.18039999999999878</v>
      </c>
      <c r="I511" s="210">
        <f t="shared" si="31"/>
        <v>2.7100000000001206E-2</v>
      </c>
      <c r="J511" s="210">
        <f t="shared" si="32"/>
        <v>13.060240963856003</v>
      </c>
      <c r="K511" s="210">
        <v>12</v>
      </c>
      <c r="L511" s="212">
        <v>43171.520833333336</v>
      </c>
      <c r="M511" s="212">
        <v>43171.6875</v>
      </c>
      <c r="N511" s="206" t="s">
        <v>2568</v>
      </c>
      <c r="O511" s="210"/>
    </row>
    <row r="512" spans="1:15">
      <c r="A512" s="210">
        <v>144</v>
      </c>
      <c r="B512" s="215" t="s">
        <v>1126</v>
      </c>
      <c r="C512" s="210">
        <v>1.3636999999999999</v>
      </c>
      <c r="D512" s="211">
        <v>7.8712</v>
      </c>
      <c r="E512" s="211">
        <v>0.20200000000000001</v>
      </c>
      <c r="F512" s="210">
        <f t="shared" si="30"/>
        <v>8.0731999999999999</v>
      </c>
      <c r="G512" s="210">
        <v>7.8936999999999999</v>
      </c>
      <c r="H512" s="210">
        <f t="shared" si="33"/>
        <v>0.17949999999999999</v>
      </c>
      <c r="I512" s="210">
        <f t="shared" si="31"/>
        <v>2.250000000000002E-2</v>
      </c>
      <c r="J512" s="210">
        <f t="shared" si="32"/>
        <v>11.138613861386148</v>
      </c>
      <c r="K512" s="210">
        <v>1</v>
      </c>
      <c r="L512" s="214">
        <v>43197</v>
      </c>
      <c r="M512" s="214">
        <v>43197</v>
      </c>
      <c r="N512" s="210"/>
      <c r="O512" s="210"/>
    </row>
    <row r="513" spans="1:15">
      <c r="A513" s="210">
        <v>144</v>
      </c>
      <c r="B513" s="215" t="s">
        <v>570</v>
      </c>
      <c r="C513" s="210">
        <v>1.0775999999999999</v>
      </c>
      <c r="D513" s="211">
        <v>7.7736000000000001</v>
      </c>
      <c r="E513" s="211">
        <v>0.20749999999999999</v>
      </c>
      <c r="F513" s="210">
        <f t="shared" si="30"/>
        <v>7.9810999999999996</v>
      </c>
      <c r="G513" s="210">
        <v>7.9349999999999996</v>
      </c>
      <c r="H513" s="210">
        <f t="shared" si="33"/>
        <v>4.610000000000003E-2</v>
      </c>
      <c r="I513" s="210">
        <f t="shared" si="31"/>
        <v>0.16139999999999996</v>
      </c>
      <c r="J513" s="210">
        <f t="shared" si="32"/>
        <v>77.783132530120469</v>
      </c>
      <c r="K513" s="210">
        <v>2</v>
      </c>
      <c r="L513" s="214">
        <v>43197</v>
      </c>
      <c r="M513" s="214">
        <v>43197</v>
      </c>
      <c r="N513" s="210"/>
      <c r="O513" s="210"/>
    </row>
    <row r="514" spans="1:15">
      <c r="A514" s="210">
        <v>144</v>
      </c>
      <c r="B514" s="215" t="s">
        <v>1156</v>
      </c>
      <c r="C514" s="210">
        <v>0.4632</v>
      </c>
      <c r="D514" s="211">
        <v>11.9041</v>
      </c>
      <c r="E514" s="211">
        <v>0.20180000000000001</v>
      </c>
      <c r="F514" s="210">
        <f t="shared" ref="F514:F577" si="34">D514+E514</f>
        <v>12.1059</v>
      </c>
      <c r="G514" s="210">
        <v>11.9465</v>
      </c>
      <c r="H514" s="210">
        <f t="shared" si="33"/>
        <v>0.15939999999999976</v>
      </c>
      <c r="I514" s="210">
        <f t="shared" ref="I514:I577" si="35">E514-H514</f>
        <v>4.2400000000000243E-2</v>
      </c>
      <c r="J514" s="210">
        <f t="shared" ref="J514:J577" si="36">(I514/E514)*100</f>
        <v>21.010901883052647</v>
      </c>
      <c r="K514" s="210">
        <v>3</v>
      </c>
      <c r="L514" s="214">
        <v>43197</v>
      </c>
      <c r="M514" s="214">
        <v>43197</v>
      </c>
      <c r="N514" s="210"/>
      <c r="O514" s="210"/>
    </row>
    <row r="515" spans="1:15">
      <c r="A515" s="210">
        <v>144</v>
      </c>
      <c r="B515" s="215" t="s">
        <v>1266</v>
      </c>
      <c r="C515" s="210">
        <v>0.53890000000000005</v>
      </c>
      <c r="D515" s="211">
        <v>9.3190000000000008</v>
      </c>
      <c r="E515" s="211">
        <v>0.2011</v>
      </c>
      <c r="F515" s="210">
        <f t="shared" si="34"/>
        <v>9.5201000000000011</v>
      </c>
      <c r="G515" s="210">
        <v>9.3720999999999997</v>
      </c>
      <c r="H515" s="210">
        <f t="shared" si="33"/>
        <v>0.14800000000000146</v>
      </c>
      <c r="I515" s="210">
        <f t="shared" si="35"/>
        <v>5.3099999999998537E-2</v>
      </c>
      <c r="J515" s="210">
        <f t="shared" si="36"/>
        <v>26.404773744405041</v>
      </c>
      <c r="K515" s="210">
        <v>4</v>
      </c>
      <c r="L515" s="214">
        <v>43197</v>
      </c>
      <c r="M515" s="214">
        <v>43197</v>
      </c>
      <c r="N515" s="210"/>
      <c r="O515" s="210"/>
    </row>
    <row r="516" spans="1:15">
      <c r="A516" s="210">
        <v>145</v>
      </c>
      <c r="B516" s="211" t="s">
        <v>1148</v>
      </c>
      <c r="C516" s="210">
        <v>0.59219999999999995</v>
      </c>
      <c r="D516" s="210">
        <v>7.9939999999999998</v>
      </c>
      <c r="E516" s="210">
        <v>0.2024</v>
      </c>
      <c r="F516" s="210">
        <f t="shared" si="34"/>
        <v>8.1964000000000006</v>
      </c>
      <c r="G516" s="210">
        <v>8.0348000000000006</v>
      </c>
      <c r="H516" s="210">
        <f t="shared" si="33"/>
        <v>0.16159999999999997</v>
      </c>
      <c r="I516" s="210">
        <f t="shared" si="35"/>
        <v>4.0800000000000031E-2</v>
      </c>
      <c r="J516" s="210">
        <f t="shared" si="36"/>
        <v>20.158102766798436</v>
      </c>
      <c r="K516" s="210">
        <v>25</v>
      </c>
      <c r="L516" s="214">
        <v>43173</v>
      </c>
      <c r="M516" s="214">
        <v>43173</v>
      </c>
      <c r="N516" s="210" t="s">
        <v>2574</v>
      </c>
      <c r="O516" s="210" t="s">
        <v>2573</v>
      </c>
    </row>
    <row r="517" spans="1:15">
      <c r="A517" s="210">
        <v>145</v>
      </c>
      <c r="B517" s="211" t="s">
        <v>1101</v>
      </c>
      <c r="C517" s="210">
        <v>1.3506999999999998</v>
      </c>
      <c r="D517" s="210">
        <v>8.2186000000000003</v>
      </c>
      <c r="E517" s="210">
        <v>0.20599999999999999</v>
      </c>
      <c r="F517" s="210">
        <f t="shared" si="34"/>
        <v>8.4245999999999999</v>
      </c>
      <c r="G517" s="210">
        <v>8.2359000000000009</v>
      </c>
      <c r="H517" s="210">
        <f t="shared" si="33"/>
        <v>0.18869999999999898</v>
      </c>
      <c r="I517" s="210">
        <f t="shared" si="35"/>
        <v>1.7300000000001009E-2</v>
      </c>
      <c r="J517" s="210">
        <f t="shared" si="36"/>
        <v>8.3980582524276741</v>
      </c>
      <c r="K517" s="210">
        <v>26</v>
      </c>
      <c r="L517" s="214">
        <v>43173</v>
      </c>
      <c r="M517" s="214">
        <v>43173</v>
      </c>
      <c r="N517" s="210" t="s">
        <v>2574</v>
      </c>
      <c r="O517" s="210" t="s">
        <v>2573</v>
      </c>
    </row>
    <row r="518" spans="1:15">
      <c r="A518" s="210">
        <v>145</v>
      </c>
      <c r="B518" s="211" t="s">
        <v>1114</v>
      </c>
      <c r="C518" s="210">
        <v>1.4273</v>
      </c>
      <c r="D518" s="210">
        <v>8.0883000000000003</v>
      </c>
      <c r="E518" s="210">
        <v>0.2056</v>
      </c>
      <c r="F518" s="210">
        <f t="shared" si="34"/>
        <v>8.2939000000000007</v>
      </c>
      <c r="G518" s="210">
        <v>8.1059000000000001</v>
      </c>
      <c r="H518" s="210">
        <f t="shared" si="33"/>
        <v>0.18800000000000061</v>
      </c>
      <c r="I518" s="210">
        <f t="shared" si="35"/>
        <v>1.7599999999999394E-2</v>
      </c>
      <c r="J518" s="210">
        <f t="shared" si="36"/>
        <v>8.5603112840463975</v>
      </c>
      <c r="K518" s="210">
        <v>27</v>
      </c>
      <c r="L518" s="214">
        <v>43173</v>
      </c>
      <c r="M518" s="214">
        <v>43173</v>
      </c>
      <c r="N518" s="210" t="s">
        <v>2574</v>
      </c>
      <c r="O518" s="210" t="s">
        <v>2573</v>
      </c>
    </row>
    <row r="519" spans="1:15">
      <c r="A519" s="210">
        <v>145</v>
      </c>
      <c r="B519" s="211" t="s">
        <v>1397</v>
      </c>
      <c r="C519" s="210">
        <v>0.49199999999999988</v>
      </c>
      <c r="D519" s="210">
        <v>7.7736999999999998</v>
      </c>
      <c r="E519" s="210">
        <v>0.20580000000000001</v>
      </c>
      <c r="F519" s="210">
        <f t="shared" si="34"/>
        <v>7.9794999999999998</v>
      </c>
      <c r="G519" s="210">
        <v>7.8140999999999998</v>
      </c>
      <c r="H519" s="210">
        <f t="shared" si="33"/>
        <v>0.16539999999999999</v>
      </c>
      <c r="I519" s="210">
        <f t="shared" si="35"/>
        <v>4.0400000000000019E-2</v>
      </c>
      <c r="J519" s="210">
        <f t="shared" si="36"/>
        <v>19.630709426627803</v>
      </c>
      <c r="K519" s="210">
        <v>28</v>
      </c>
      <c r="L519" s="214">
        <v>43173</v>
      </c>
      <c r="M519" s="214">
        <v>43173</v>
      </c>
      <c r="N519" s="210" t="s">
        <v>2574</v>
      </c>
      <c r="O519" s="210" t="s">
        <v>2573</v>
      </c>
    </row>
    <row r="520" spans="1:15">
      <c r="A520" s="206">
        <v>146</v>
      </c>
      <c r="B520" s="206" t="s">
        <v>649</v>
      </c>
      <c r="C520" s="206">
        <v>1.4488000000000001</v>
      </c>
      <c r="D520" s="206">
        <v>9.3224</v>
      </c>
      <c r="E520" s="206">
        <v>0.2069</v>
      </c>
      <c r="F520" s="206">
        <f t="shared" si="34"/>
        <v>9.5292999999999992</v>
      </c>
      <c r="G520" s="206">
        <v>9.3308</v>
      </c>
      <c r="H520" s="206">
        <f t="shared" si="33"/>
        <v>0.19849999999999923</v>
      </c>
      <c r="I520" s="210">
        <f t="shared" si="35"/>
        <v>8.400000000000768E-3</v>
      </c>
      <c r="J520" s="210">
        <f t="shared" si="36"/>
        <v>4.0599323344614637</v>
      </c>
      <c r="K520" s="206">
        <v>13</v>
      </c>
      <c r="L520" s="206">
        <v>43157.527777777781</v>
      </c>
      <c r="M520" s="206">
        <v>43157.694444444445</v>
      </c>
      <c r="N520" s="206" t="s">
        <v>2574</v>
      </c>
    </row>
    <row r="521" spans="1:15">
      <c r="A521" s="206">
        <v>146</v>
      </c>
      <c r="B521" s="206" t="s">
        <v>1288</v>
      </c>
      <c r="C521" s="206">
        <v>0.41170000000000001</v>
      </c>
      <c r="D521" s="206">
        <v>9.0025999999999993</v>
      </c>
      <c r="E521" s="206">
        <v>0.20610000000000001</v>
      </c>
      <c r="F521" s="206">
        <f t="shared" si="34"/>
        <v>9.2086999999999986</v>
      </c>
      <c r="G521" s="206">
        <v>9.0376999999999992</v>
      </c>
      <c r="H521" s="206">
        <f t="shared" si="33"/>
        <v>0.17099999999999937</v>
      </c>
      <c r="I521" s="210">
        <f t="shared" si="35"/>
        <v>3.5100000000000631E-2</v>
      </c>
      <c r="J521" s="210">
        <f t="shared" si="36"/>
        <v>17.030567685589826</v>
      </c>
      <c r="K521" s="206">
        <v>14</v>
      </c>
      <c r="L521" s="206">
        <v>43157.527777777781</v>
      </c>
      <c r="M521" s="206">
        <v>43157.694444444445</v>
      </c>
      <c r="N521" s="206" t="s">
        <v>2574</v>
      </c>
    </row>
    <row r="522" spans="1:15">
      <c r="A522" s="206">
        <v>146</v>
      </c>
      <c r="B522" s="206" t="s">
        <v>1361</v>
      </c>
      <c r="C522" s="206">
        <v>0.35870000000000002</v>
      </c>
      <c r="D522" s="206">
        <v>8.7056000000000004</v>
      </c>
      <c r="E522" s="206">
        <v>0.20649999999999999</v>
      </c>
      <c r="F522" s="206">
        <f t="shared" si="34"/>
        <v>8.9121000000000006</v>
      </c>
      <c r="G522" s="206">
        <v>8.7347000000000001</v>
      </c>
      <c r="H522" s="206">
        <f t="shared" si="33"/>
        <v>0.17740000000000045</v>
      </c>
      <c r="I522" s="210">
        <f t="shared" si="35"/>
        <v>2.9099999999999543E-2</v>
      </c>
      <c r="J522" s="210">
        <f t="shared" si="36"/>
        <v>14.092009685229803</v>
      </c>
      <c r="K522" s="206">
        <v>15</v>
      </c>
      <c r="L522" s="206">
        <v>43157.527777777781</v>
      </c>
      <c r="M522" s="206">
        <v>43157.694444444445</v>
      </c>
      <c r="N522" s="206" t="s">
        <v>2574</v>
      </c>
    </row>
    <row r="523" spans="1:15">
      <c r="A523" s="210">
        <v>146</v>
      </c>
      <c r="B523" s="210" t="s">
        <v>673</v>
      </c>
      <c r="C523" s="206">
        <v>1.4504999999999999</v>
      </c>
      <c r="D523" s="210">
        <v>8.8605999999999998</v>
      </c>
      <c r="E523" s="211">
        <v>0.19750000000000001</v>
      </c>
      <c r="F523" s="210">
        <f t="shared" si="34"/>
        <v>9.0580999999999996</v>
      </c>
      <c r="G523" s="210">
        <v>8.8713999999999995</v>
      </c>
      <c r="H523" s="210">
        <f t="shared" si="33"/>
        <v>0.18670000000000009</v>
      </c>
      <c r="I523" s="210">
        <f t="shared" si="35"/>
        <v>1.0799999999999921E-2</v>
      </c>
      <c r="J523" s="210">
        <f t="shared" si="36"/>
        <v>5.4683544303797067</v>
      </c>
      <c r="K523" s="210">
        <v>1</v>
      </c>
      <c r="L523" s="214">
        <v>43211</v>
      </c>
      <c r="M523" s="210"/>
      <c r="N523" s="210"/>
      <c r="O523" s="210"/>
    </row>
    <row r="524" spans="1:15">
      <c r="A524" s="210">
        <v>147</v>
      </c>
      <c r="B524" s="210" t="s">
        <v>559</v>
      </c>
      <c r="C524" s="210">
        <v>1.4904999999999999</v>
      </c>
      <c r="D524" s="211">
        <v>8.3656000000000006</v>
      </c>
      <c r="E524" s="210">
        <v>0.20660000000000001</v>
      </c>
      <c r="F524" s="210">
        <f t="shared" si="34"/>
        <v>8.5722000000000005</v>
      </c>
      <c r="G524" s="210">
        <v>8.3682999999999996</v>
      </c>
      <c r="H524" s="210">
        <f t="shared" si="33"/>
        <v>0.20390000000000086</v>
      </c>
      <c r="I524" s="210">
        <f t="shared" si="35"/>
        <v>2.6999999999991475E-3</v>
      </c>
      <c r="J524" s="210">
        <f t="shared" si="36"/>
        <v>1.3068731848979416</v>
      </c>
      <c r="K524" s="210">
        <v>21</v>
      </c>
      <c r="L524" s="214">
        <v>43197</v>
      </c>
      <c r="M524" s="214">
        <v>43197</v>
      </c>
      <c r="N524" s="210"/>
      <c r="O524" s="210"/>
    </row>
    <row r="525" spans="1:15">
      <c r="A525" s="210">
        <v>147</v>
      </c>
      <c r="B525" s="210" t="s">
        <v>568</v>
      </c>
      <c r="C525" s="210">
        <v>1.5023</v>
      </c>
      <c r="D525" s="211">
        <v>9.7204999999999995</v>
      </c>
      <c r="E525" s="211">
        <v>0.20680000000000001</v>
      </c>
      <c r="F525" s="210">
        <f t="shared" si="34"/>
        <v>9.9272999999999989</v>
      </c>
      <c r="G525" s="210">
        <v>9.7386999999999997</v>
      </c>
      <c r="H525" s="210">
        <f t="shared" si="33"/>
        <v>0.18859999999999921</v>
      </c>
      <c r="I525" s="210">
        <f t="shared" si="35"/>
        <v>1.8200000000000799E-2</v>
      </c>
      <c r="J525" s="210">
        <f t="shared" si="36"/>
        <v>8.8007736943911006</v>
      </c>
      <c r="K525" s="210">
        <v>22</v>
      </c>
      <c r="L525" s="214">
        <v>43197</v>
      </c>
      <c r="M525" s="214">
        <v>43197</v>
      </c>
      <c r="N525" s="210"/>
      <c r="O525" s="210"/>
    </row>
    <row r="526" spans="1:15">
      <c r="A526" s="210">
        <v>147</v>
      </c>
      <c r="B526" s="210" t="s">
        <v>1172</v>
      </c>
      <c r="C526" s="210">
        <v>0.42459999999999998</v>
      </c>
      <c r="D526" s="211">
        <v>7.9916999999999998</v>
      </c>
      <c r="E526" s="211">
        <v>0.2036</v>
      </c>
      <c r="F526" s="210">
        <f t="shared" si="34"/>
        <v>8.1952999999999996</v>
      </c>
      <c r="G526" s="210">
        <v>8.0297000000000001</v>
      </c>
      <c r="H526" s="210">
        <f t="shared" si="33"/>
        <v>0.16559999999999953</v>
      </c>
      <c r="I526" s="210">
        <f t="shared" si="35"/>
        <v>3.8000000000000478E-2</v>
      </c>
      <c r="J526" s="210">
        <f t="shared" si="36"/>
        <v>18.664047151277249</v>
      </c>
      <c r="K526" s="210">
        <v>23</v>
      </c>
      <c r="L526" s="214">
        <v>43197</v>
      </c>
      <c r="M526" s="214">
        <v>43197</v>
      </c>
      <c r="N526" s="210"/>
      <c r="O526" s="210"/>
    </row>
    <row r="527" spans="1:15">
      <c r="A527" s="210">
        <v>147</v>
      </c>
      <c r="B527" s="210" t="s">
        <v>1372</v>
      </c>
      <c r="C527" s="210">
        <v>0.49569999999999997</v>
      </c>
      <c r="D527" s="211">
        <v>8.4428999999999998</v>
      </c>
      <c r="E527" s="211">
        <v>0.20019999999999999</v>
      </c>
      <c r="F527" s="210">
        <f t="shared" si="34"/>
        <v>8.6431000000000004</v>
      </c>
      <c r="G527" s="210">
        <v>8.4756</v>
      </c>
      <c r="H527" s="210">
        <f t="shared" si="33"/>
        <v>0.16750000000000043</v>
      </c>
      <c r="I527" s="210">
        <f t="shared" si="35"/>
        <v>3.2699999999999563E-2</v>
      </c>
      <c r="J527" s="210">
        <f t="shared" si="36"/>
        <v>16.333666333666116</v>
      </c>
      <c r="K527" s="210">
        <v>24</v>
      </c>
      <c r="L527" s="214">
        <v>43197</v>
      </c>
      <c r="M527" s="214">
        <v>43197</v>
      </c>
      <c r="N527" s="210"/>
      <c r="O527" s="210"/>
    </row>
    <row r="528" spans="1:15">
      <c r="A528" s="210">
        <v>148</v>
      </c>
      <c r="B528" s="215" t="s">
        <v>1121</v>
      </c>
      <c r="C528" s="211">
        <v>1.3778999999999999</v>
      </c>
      <c r="D528" s="211">
        <v>10.855600000000001</v>
      </c>
      <c r="E528" s="211">
        <v>2.1999999999999999E-2</v>
      </c>
      <c r="F528" s="210">
        <f t="shared" si="34"/>
        <v>10.877600000000001</v>
      </c>
      <c r="G528" s="210">
        <v>10.8681</v>
      </c>
      <c r="H528" s="210">
        <f t="shared" si="33"/>
        <v>9.5000000000009521E-3</v>
      </c>
      <c r="I528" s="210">
        <f t="shared" si="35"/>
        <v>1.2499999999999047E-2</v>
      </c>
      <c r="J528" s="210">
        <f t="shared" si="36"/>
        <v>56.818181818177493</v>
      </c>
      <c r="K528" s="210">
        <v>20</v>
      </c>
      <c r="L528" s="212">
        <v>43181.645833333336</v>
      </c>
      <c r="M528" s="212">
        <v>43181.833333333336</v>
      </c>
      <c r="N528" s="210" t="s">
        <v>2574</v>
      </c>
      <c r="O528" s="210" t="s">
        <v>2587</v>
      </c>
    </row>
    <row r="529" spans="1:15">
      <c r="A529" s="210">
        <v>148</v>
      </c>
      <c r="B529" s="215" t="s">
        <v>1243</v>
      </c>
      <c r="C529" s="211">
        <v>0.52270000000000005</v>
      </c>
      <c r="D529" s="211">
        <v>11.7468</v>
      </c>
      <c r="E529" s="211">
        <v>0.20830000000000001</v>
      </c>
      <c r="F529" s="210">
        <f t="shared" si="34"/>
        <v>11.9551</v>
      </c>
      <c r="G529" s="210">
        <v>11.786799999999999</v>
      </c>
      <c r="H529" s="210">
        <f t="shared" si="33"/>
        <v>0.16830000000000034</v>
      </c>
      <c r="I529" s="210">
        <f t="shared" si="35"/>
        <v>3.9999999999999675E-2</v>
      </c>
      <c r="J529" s="210">
        <f t="shared" si="36"/>
        <v>19.203072491598501</v>
      </c>
      <c r="K529" s="210">
        <v>21</v>
      </c>
      <c r="L529" s="212">
        <v>43181.645833333336</v>
      </c>
      <c r="M529" s="212">
        <v>43181.833333333336</v>
      </c>
      <c r="N529" s="210" t="s">
        <v>2574</v>
      </c>
      <c r="O529" s="210" t="s">
        <v>2587</v>
      </c>
    </row>
    <row r="530" spans="1:15">
      <c r="A530" s="207">
        <v>149</v>
      </c>
      <c r="B530" s="206" t="s">
        <v>608</v>
      </c>
      <c r="C530" s="206">
        <v>1.5586</v>
      </c>
      <c r="D530" s="210">
        <v>11.0868</v>
      </c>
      <c r="E530" s="211">
        <v>0.20100000000000001</v>
      </c>
      <c r="F530" s="210">
        <f t="shared" si="34"/>
        <v>11.287800000000001</v>
      </c>
      <c r="G530" s="210">
        <v>11.11</v>
      </c>
      <c r="H530" s="210">
        <f t="shared" si="33"/>
        <v>0.17780000000000129</v>
      </c>
      <c r="I530" s="210">
        <f t="shared" si="35"/>
        <v>2.3199999999998722E-2</v>
      </c>
      <c r="J530" s="210">
        <f t="shared" si="36"/>
        <v>11.542288557213293</v>
      </c>
      <c r="K530" s="210">
        <v>21</v>
      </c>
      <c r="L530" s="213">
        <v>43212</v>
      </c>
    </row>
    <row r="531" spans="1:15">
      <c r="A531" s="207">
        <v>149</v>
      </c>
      <c r="B531" s="206" t="s">
        <v>596</v>
      </c>
      <c r="C531" s="206">
        <v>1.4964999999999999</v>
      </c>
      <c r="D531" s="210">
        <v>7.9055</v>
      </c>
      <c r="E531" s="211">
        <v>0.20230000000000001</v>
      </c>
      <c r="F531" s="210">
        <f t="shared" si="34"/>
        <v>8.1077999999999992</v>
      </c>
      <c r="G531" s="210">
        <v>7.9234999999999998</v>
      </c>
      <c r="H531" s="210">
        <f t="shared" si="33"/>
        <v>0.18429999999999946</v>
      </c>
      <c r="I531" s="210">
        <f t="shared" si="35"/>
        <v>1.8000000000000543E-2</v>
      </c>
      <c r="J531" s="210">
        <f t="shared" si="36"/>
        <v>8.8976767177461902</v>
      </c>
      <c r="K531" s="210">
        <v>40</v>
      </c>
      <c r="L531" s="213">
        <v>43212</v>
      </c>
      <c r="O531" s="206" t="s">
        <v>2586</v>
      </c>
    </row>
    <row r="532" spans="1:15">
      <c r="A532" s="207">
        <v>149</v>
      </c>
      <c r="B532" s="206" t="s">
        <v>1317</v>
      </c>
      <c r="C532" s="210">
        <v>0.56620000000000004</v>
      </c>
      <c r="D532" s="211">
        <v>9.1377000000000006</v>
      </c>
      <c r="E532" s="211">
        <v>0.2019</v>
      </c>
      <c r="F532" s="210">
        <f t="shared" si="34"/>
        <v>9.3396000000000008</v>
      </c>
      <c r="G532" s="210">
        <v>9.1988000000000003</v>
      </c>
      <c r="H532" s="210">
        <f t="shared" si="33"/>
        <v>0.14080000000000048</v>
      </c>
      <c r="I532" s="210">
        <f t="shared" si="35"/>
        <v>6.1099999999999516E-2</v>
      </c>
      <c r="J532" s="210">
        <f t="shared" si="36"/>
        <v>30.262506191183512</v>
      </c>
      <c r="K532" s="210">
        <v>21</v>
      </c>
      <c r="L532" s="213">
        <v>43213</v>
      </c>
      <c r="M532" s="213">
        <v>43213</v>
      </c>
    </row>
    <row r="533" spans="1:15">
      <c r="A533" s="207">
        <v>149</v>
      </c>
      <c r="B533" s="206" t="s">
        <v>1354</v>
      </c>
      <c r="C533" s="206">
        <v>0.63670000000000004</v>
      </c>
      <c r="D533" s="211">
        <v>11.158799999999999</v>
      </c>
      <c r="E533" s="211">
        <v>0.20519999999999999</v>
      </c>
      <c r="F533" s="210">
        <f t="shared" si="34"/>
        <v>11.363999999999999</v>
      </c>
      <c r="G533" s="210">
        <v>11.222899999999999</v>
      </c>
      <c r="H533" s="210">
        <f t="shared" si="33"/>
        <v>0.14109999999999978</v>
      </c>
      <c r="I533" s="210">
        <f t="shared" si="35"/>
        <v>6.4100000000000212E-2</v>
      </c>
      <c r="J533" s="210">
        <f t="shared" si="36"/>
        <v>31.23781676413266</v>
      </c>
      <c r="K533" s="210">
        <v>23</v>
      </c>
      <c r="L533" s="213">
        <v>43221</v>
      </c>
      <c r="M533" s="213">
        <v>43221</v>
      </c>
    </row>
    <row r="534" spans="1:15">
      <c r="A534" s="210">
        <v>150</v>
      </c>
      <c r="B534" s="215" t="s">
        <v>569</v>
      </c>
      <c r="C534" s="210">
        <v>1.2972999999999999</v>
      </c>
      <c r="D534" s="211">
        <v>9.1969999999999992</v>
      </c>
      <c r="E534" s="211">
        <v>0.20180000000000001</v>
      </c>
      <c r="F534" s="210">
        <f t="shared" si="34"/>
        <v>9.3987999999999996</v>
      </c>
      <c r="G534" s="210">
        <v>9.2114999999999991</v>
      </c>
      <c r="H534" s="210">
        <f t="shared" si="33"/>
        <v>0.18730000000000047</v>
      </c>
      <c r="I534" s="210">
        <f t="shared" si="35"/>
        <v>1.4499999999999541E-2</v>
      </c>
      <c r="J534" s="210">
        <f t="shared" si="36"/>
        <v>7.1853320118927355</v>
      </c>
      <c r="K534" s="210">
        <v>9</v>
      </c>
      <c r="L534" s="214">
        <v>43199</v>
      </c>
      <c r="M534" s="214">
        <v>43199</v>
      </c>
      <c r="N534" s="210"/>
      <c r="O534" s="210"/>
    </row>
    <row r="535" spans="1:15">
      <c r="A535" s="210">
        <v>150</v>
      </c>
      <c r="B535" s="215" t="s">
        <v>1134</v>
      </c>
      <c r="C535" s="210">
        <v>1.4441999999999999</v>
      </c>
      <c r="D535" s="211">
        <v>7.4745999999999997</v>
      </c>
      <c r="E535" s="211">
        <v>0.2051</v>
      </c>
      <c r="F535" s="210">
        <f t="shared" si="34"/>
        <v>7.6796999999999995</v>
      </c>
      <c r="G535" s="210">
        <v>7.4954999999999998</v>
      </c>
      <c r="H535" s="210">
        <f t="shared" si="33"/>
        <v>0.1841999999999997</v>
      </c>
      <c r="I535" s="210">
        <f t="shared" si="35"/>
        <v>2.0900000000000307E-2</v>
      </c>
      <c r="J535" s="210">
        <f t="shared" si="36"/>
        <v>10.190151145782695</v>
      </c>
      <c r="K535" s="210">
        <v>10</v>
      </c>
      <c r="L535" s="214">
        <v>43199</v>
      </c>
      <c r="M535" s="214">
        <v>43199</v>
      </c>
      <c r="N535" s="210"/>
      <c r="O535" s="210"/>
    </row>
    <row r="536" spans="1:15">
      <c r="A536" s="210">
        <v>150</v>
      </c>
      <c r="B536" s="215" t="s">
        <v>1249</v>
      </c>
      <c r="C536" s="210">
        <v>0.40389999999999998</v>
      </c>
      <c r="D536" s="211">
        <v>9.8871000000000002</v>
      </c>
      <c r="E536" s="211">
        <v>0.2031</v>
      </c>
      <c r="F536" s="210">
        <f t="shared" si="34"/>
        <v>10.090199999999999</v>
      </c>
      <c r="G536" s="210">
        <v>9.9278999999999993</v>
      </c>
      <c r="H536" s="210">
        <f t="shared" si="33"/>
        <v>0.16230000000000011</v>
      </c>
      <c r="I536" s="210">
        <f t="shared" si="35"/>
        <v>4.0799999999999892E-2</v>
      </c>
      <c r="J536" s="210">
        <f t="shared" si="36"/>
        <v>20.08862629246671</v>
      </c>
      <c r="K536" s="210">
        <v>11</v>
      </c>
      <c r="L536" s="214">
        <v>43199</v>
      </c>
      <c r="M536" s="214">
        <v>43199</v>
      </c>
      <c r="N536" s="210"/>
      <c r="O536" s="210"/>
    </row>
    <row r="537" spans="1:15">
      <c r="A537" s="210">
        <v>150</v>
      </c>
      <c r="B537" s="215" t="s">
        <v>1392</v>
      </c>
      <c r="C537" s="210">
        <v>0.48359999999999997</v>
      </c>
      <c r="D537" s="211">
        <v>10.539899999999999</v>
      </c>
      <c r="E537" s="211">
        <v>0.20069999999999999</v>
      </c>
      <c r="F537" s="210">
        <f t="shared" si="34"/>
        <v>10.740599999999999</v>
      </c>
      <c r="G537" s="210">
        <v>10.5875</v>
      </c>
      <c r="H537" s="210">
        <f t="shared" si="33"/>
        <v>0.15309999999999846</v>
      </c>
      <c r="I537" s="210">
        <f t="shared" si="35"/>
        <v>4.760000000000153E-2</v>
      </c>
      <c r="J537" s="210">
        <f t="shared" si="36"/>
        <v>23.716990533134794</v>
      </c>
      <c r="K537" s="210">
        <v>12</v>
      </c>
      <c r="L537" s="214">
        <v>43199</v>
      </c>
      <c r="M537" s="214">
        <v>43199</v>
      </c>
      <c r="N537" s="210"/>
      <c r="O537" s="210"/>
    </row>
    <row r="538" spans="1:15">
      <c r="A538" s="210">
        <v>151</v>
      </c>
      <c r="B538" s="210" t="s">
        <v>637</v>
      </c>
      <c r="C538" s="206">
        <v>1.5096000000000001</v>
      </c>
      <c r="D538" s="206">
        <v>8.0462000000000007</v>
      </c>
      <c r="E538" s="206">
        <v>0.20319999999999999</v>
      </c>
      <c r="F538" s="206">
        <f t="shared" si="34"/>
        <v>8.2494000000000014</v>
      </c>
      <c r="G538" s="206">
        <v>8.0591000000000008</v>
      </c>
      <c r="H538" s="206">
        <f t="shared" si="33"/>
        <v>0.19030000000000058</v>
      </c>
      <c r="I538" s="210">
        <f t="shared" si="35"/>
        <v>1.2899999999999412E-2</v>
      </c>
      <c r="J538" s="210">
        <f t="shared" si="36"/>
        <v>6.3484251968501049</v>
      </c>
      <c r="K538" s="206">
        <v>10</v>
      </c>
      <c r="L538" s="217">
        <v>43160.520833333336</v>
      </c>
      <c r="M538" s="217">
        <v>43160.6875</v>
      </c>
      <c r="N538" s="206" t="s">
        <v>2568</v>
      </c>
      <c r="O538" s="206" t="s">
        <v>2585</v>
      </c>
    </row>
    <row r="539" spans="1:15">
      <c r="A539" s="210">
        <v>151</v>
      </c>
      <c r="B539" s="210" t="s">
        <v>694</v>
      </c>
      <c r="C539" s="206">
        <v>1.4498</v>
      </c>
      <c r="D539" s="206">
        <v>11.8634</v>
      </c>
      <c r="E539" s="206">
        <v>0.20419999999999999</v>
      </c>
      <c r="F539" s="206">
        <f t="shared" si="34"/>
        <v>12.067600000000001</v>
      </c>
      <c r="G539" s="206">
        <v>11.8766</v>
      </c>
      <c r="H539" s="206">
        <f t="shared" si="33"/>
        <v>0.19100000000000072</v>
      </c>
      <c r="I539" s="210">
        <f t="shared" si="35"/>
        <v>1.3199999999999268E-2</v>
      </c>
      <c r="J539" s="210">
        <f t="shared" si="36"/>
        <v>6.4642507345735885</v>
      </c>
      <c r="K539" s="206">
        <v>11</v>
      </c>
      <c r="L539" s="217">
        <v>43160.520833333336</v>
      </c>
      <c r="M539" s="217">
        <v>43160.6875</v>
      </c>
      <c r="N539" s="206" t="s">
        <v>2568</v>
      </c>
    </row>
    <row r="540" spans="1:15">
      <c r="A540" s="210">
        <v>151</v>
      </c>
      <c r="B540" s="210" t="s">
        <v>1403</v>
      </c>
      <c r="C540" s="206">
        <v>0.54200000000000004</v>
      </c>
      <c r="D540" s="206">
        <v>8.7667999999999999</v>
      </c>
      <c r="E540" s="206">
        <v>0.20930000000000001</v>
      </c>
      <c r="F540" s="206">
        <f t="shared" si="34"/>
        <v>8.9761000000000006</v>
      </c>
      <c r="G540" s="206">
        <v>8.8093000000000004</v>
      </c>
      <c r="H540" s="206">
        <f t="shared" si="33"/>
        <v>0.16680000000000028</v>
      </c>
      <c r="I540" s="210">
        <f t="shared" si="35"/>
        <v>4.2499999999999732E-2</v>
      </c>
      <c r="J540" s="210">
        <f t="shared" si="36"/>
        <v>20.305781175346262</v>
      </c>
      <c r="K540" s="206">
        <v>12</v>
      </c>
      <c r="L540" s="217">
        <v>43160.520833333336</v>
      </c>
      <c r="M540" s="217">
        <v>43160.6875</v>
      </c>
      <c r="N540" s="206" t="s">
        <v>2568</v>
      </c>
    </row>
    <row r="541" spans="1:15">
      <c r="A541" s="210">
        <v>151</v>
      </c>
      <c r="B541" s="210" t="s">
        <v>1483</v>
      </c>
      <c r="C541" s="206">
        <v>0.56779999999999997</v>
      </c>
      <c r="D541" s="206">
        <v>9.0214999999999996</v>
      </c>
      <c r="E541" s="206">
        <v>0.2077</v>
      </c>
      <c r="F541" s="206">
        <f t="shared" si="34"/>
        <v>9.2291999999999987</v>
      </c>
      <c r="G541" s="206">
        <v>9.0632000000000001</v>
      </c>
      <c r="H541" s="206">
        <f t="shared" si="33"/>
        <v>0.16599999999999859</v>
      </c>
      <c r="I541" s="210">
        <f t="shared" si="35"/>
        <v>4.1700000000001403E-2</v>
      </c>
      <c r="J541" s="210">
        <f t="shared" si="36"/>
        <v>20.077034183919789</v>
      </c>
      <c r="K541" s="206">
        <v>13</v>
      </c>
      <c r="L541" s="217">
        <v>43160.520833333336</v>
      </c>
      <c r="M541" s="217">
        <v>43160.6875</v>
      </c>
      <c r="N541" s="206" t="s">
        <v>2568</v>
      </c>
    </row>
    <row r="542" spans="1:15">
      <c r="A542" s="206">
        <v>152</v>
      </c>
      <c r="B542" s="206" t="s">
        <v>550</v>
      </c>
      <c r="C542" s="206">
        <v>1.4439</v>
      </c>
      <c r="D542" s="210">
        <v>10.510199999999999</v>
      </c>
      <c r="E542" s="211">
        <v>0.20830000000000001</v>
      </c>
      <c r="F542" s="210">
        <f t="shared" si="34"/>
        <v>10.718499999999999</v>
      </c>
      <c r="G542" s="210">
        <v>10.5229</v>
      </c>
      <c r="H542" s="210">
        <f t="shared" si="33"/>
        <v>0.19559999999999889</v>
      </c>
      <c r="I542" s="210">
        <f t="shared" si="35"/>
        <v>1.2700000000001127E-2</v>
      </c>
      <c r="J542" s="210">
        <f t="shared" si="36"/>
        <v>6.0969755160831145</v>
      </c>
      <c r="K542" s="210">
        <v>18</v>
      </c>
      <c r="L542" s="213">
        <v>43212</v>
      </c>
    </row>
    <row r="543" spans="1:15">
      <c r="A543" s="207">
        <v>152</v>
      </c>
      <c r="B543" s="206" t="s">
        <v>1306</v>
      </c>
      <c r="C543" s="206">
        <v>0.44969999999999999</v>
      </c>
      <c r="D543" s="210">
        <v>8.7333999999999996</v>
      </c>
      <c r="E543" s="211">
        <v>0.20399999999999999</v>
      </c>
      <c r="F543" s="210">
        <f t="shared" si="34"/>
        <v>8.9374000000000002</v>
      </c>
      <c r="G543" s="210">
        <v>8.7609999999999992</v>
      </c>
      <c r="H543" s="210">
        <f t="shared" si="33"/>
        <v>0.176400000000001</v>
      </c>
      <c r="I543" s="210">
        <f t="shared" si="35"/>
        <v>2.7599999999998986E-2</v>
      </c>
      <c r="J543" s="210">
        <f t="shared" si="36"/>
        <v>13.529411764705387</v>
      </c>
      <c r="K543" s="210">
        <v>26</v>
      </c>
      <c r="L543" s="213">
        <v>43212</v>
      </c>
    </row>
    <row r="544" spans="1:15">
      <c r="A544" s="206">
        <v>152</v>
      </c>
      <c r="B544" s="206" t="s">
        <v>562</v>
      </c>
      <c r="C544" s="206">
        <v>1.2967</v>
      </c>
      <c r="D544" s="210">
        <v>7.8011999999999997</v>
      </c>
      <c r="E544" s="211">
        <v>0.19989999999999999</v>
      </c>
      <c r="F544" s="210">
        <f t="shared" si="34"/>
        <v>8.0010999999999992</v>
      </c>
      <c r="G544" s="210">
        <v>7.8114999999999997</v>
      </c>
      <c r="H544" s="210">
        <f t="shared" si="33"/>
        <v>0.18959999999999955</v>
      </c>
      <c r="I544" s="210">
        <f t="shared" si="35"/>
        <v>1.0300000000000448E-2</v>
      </c>
      <c r="J544" s="210">
        <f t="shared" si="36"/>
        <v>5.1525762881442967</v>
      </c>
      <c r="K544" s="210">
        <v>5</v>
      </c>
      <c r="L544" s="213">
        <v>43213</v>
      </c>
      <c r="M544" s="213">
        <v>43213</v>
      </c>
    </row>
    <row r="545" spans="1:15">
      <c r="A545" s="207">
        <v>152</v>
      </c>
      <c r="B545" s="206" t="s">
        <v>1197</v>
      </c>
      <c r="C545" s="206">
        <v>0.38779999999999998</v>
      </c>
      <c r="D545" s="211">
        <v>10.794</v>
      </c>
      <c r="E545" s="211">
        <v>0.2019</v>
      </c>
      <c r="F545" s="210">
        <f t="shared" si="34"/>
        <v>10.995900000000001</v>
      </c>
      <c r="G545" s="210">
        <v>10.836</v>
      </c>
      <c r="H545" s="210">
        <f t="shared" si="33"/>
        <v>0.15990000000000038</v>
      </c>
      <c r="I545" s="210">
        <f t="shared" si="35"/>
        <v>4.1999999999999621E-2</v>
      </c>
      <c r="J545" s="210">
        <f t="shared" si="36"/>
        <v>20.802377414561477</v>
      </c>
      <c r="K545" s="210">
        <v>35</v>
      </c>
      <c r="L545" s="213">
        <v>43221</v>
      </c>
      <c r="M545" s="213">
        <v>43221</v>
      </c>
    </row>
    <row r="546" spans="1:15">
      <c r="A546" s="207">
        <v>153</v>
      </c>
      <c r="B546" s="206" t="s">
        <v>1250</v>
      </c>
      <c r="C546" s="206">
        <v>0.3836</v>
      </c>
      <c r="D546" s="210">
        <v>10.1531</v>
      </c>
      <c r="E546" s="211">
        <v>0.20330000000000001</v>
      </c>
      <c r="F546" s="210">
        <f t="shared" si="34"/>
        <v>10.356400000000001</v>
      </c>
      <c r="G546" s="210">
        <v>10.1874</v>
      </c>
      <c r="H546" s="210">
        <f t="shared" si="33"/>
        <v>0.16900000000000048</v>
      </c>
      <c r="I546" s="210">
        <f t="shared" si="35"/>
        <v>3.4299999999999525E-2</v>
      </c>
      <c r="J546" s="210">
        <f t="shared" si="36"/>
        <v>16.871618298081419</v>
      </c>
      <c r="K546" s="210">
        <v>13</v>
      </c>
      <c r="L546" s="213">
        <v>43212</v>
      </c>
    </row>
    <row r="547" spans="1:15">
      <c r="A547" s="207">
        <v>153</v>
      </c>
      <c r="B547" s="206" t="s">
        <v>701</v>
      </c>
      <c r="C547" s="206">
        <v>1.4160999999999999</v>
      </c>
      <c r="D547" s="211">
        <v>7.5282</v>
      </c>
      <c r="E547" s="211">
        <v>0.2014</v>
      </c>
      <c r="F547" s="210">
        <f t="shared" si="34"/>
        <v>7.7295999999999996</v>
      </c>
      <c r="G547" s="210">
        <v>7.5362999999999998</v>
      </c>
      <c r="H547" s="210">
        <f t="shared" si="33"/>
        <v>0.19329999999999981</v>
      </c>
      <c r="I547" s="210">
        <f t="shared" si="35"/>
        <v>8.1000000000001904E-3</v>
      </c>
      <c r="J547" s="210">
        <f t="shared" si="36"/>
        <v>4.0218470705065492</v>
      </c>
      <c r="K547" s="210">
        <v>15</v>
      </c>
      <c r="L547" s="213">
        <v>43221</v>
      </c>
      <c r="M547" s="213">
        <v>43221</v>
      </c>
      <c r="O547" s="206" t="s">
        <v>2584</v>
      </c>
    </row>
    <row r="548" spans="1:15">
      <c r="A548" s="207">
        <v>153</v>
      </c>
      <c r="B548" s="206" t="s">
        <v>1165</v>
      </c>
      <c r="C548" s="206">
        <v>0.39190000000000003</v>
      </c>
      <c r="D548" s="211">
        <v>9.5187000000000008</v>
      </c>
      <c r="E548" s="211">
        <v>0.20050000000000001</v>
      </c>
      <c r="F548" s="210">
        <f t="shared" si="34"/>
        <v>9.7192000000000007</v>
      </c>
      <c r="G548" s="210">
        <v>9.5429999999999993</v>
      </c>
      <c r="H548" s="210">
        <f t="shared" si="33"/>
        <v>0.17620000000000147</v>
      </c>
      <c r="I548" s="210">
        <f t="shared" si="35"/>
        <v>2.4299999999998545E-2</v>
      </c>
      <c r="J548" s="210">
        <f t="shared" si="36"/>
        <v>12.119700748128949</v>
      </c>
      <c r="K548" s="210">
        <v>13</v>
      </c>
    </row>
    <row r="549" spans="1:15">
      <c r="A549" s="207">
        <v>153</v>
      </c>
      <c r="B549" s="206" t="s">
        <v>662</v>
      </c>
      <c r="C549" s="206">
        <v>1.0609</v>
      </c>
      <c r="D549" s="206">
        <v>11.171900000000001</v>
      </c>
      <c r="E549" s="206">
        <v>0.20050000000000001</v>
      </c>
      <c r="F549" s="210">
        <f t="shared" si="34"/>
        <v>11.372400000000001</v>
      </c>
      <c r="G549" s="210">
        <v>11.3263</v>
      </c>
      <c r="H549" s="210">
        <f t="shared" si="33"/>
        <v>4.6100000000000918E-2</v>
      </c>
      <c r="I549" s="210">
        <f t="shared" si="35"/>
        <v>0.15439999999999909</v>
      </c>
      <c r="J549" s="210">
        <f t="shared" si="36"/>
        <v>77.007481296757646</v>
      </c>
      <c r="K549" s="210">
        <v>21</v>
      </c>
      <c r="O549" s="206" t="s">
        <v>2583</v>
      </c>
    </row>
    <row r="550" spans="1:15">
      <c r="A550" s="210">
        <v>154</v>
      </c>
      <c r="B550" s="215" t="s">
        <v>656</v>
      </c>
      <c r="C550" s="210">
        <v>1.516</v>
      </c>
      <c r="D550" s="211">
        <v>7.0930999999999997</v>
      </c>
      <c r="E550" s="211">
        <v>0.20630000000000001</v>
      </c>
      <c r="F550" s="210">
        <f t="shared" si="34"/>
        <v>7.2993999999999994</v>
      </c>
      <c r="G550" s="210">
        <v>7.1177000000000001</v>
      </c>
      <c r="H550" s="210">
        <f t="shared" ref="H550:H613" si="37">(F550-G550)</f>
        <v>0.18169999999999931</v>
      </c>
      <c r="I550" s="210">
        <f t="shared" si="35"/>
        <v>2.4600000000000705E-2</v>
      </c>
      <c r="J550" s="210">
        <f t="shared" si="36"/>
        <v>11.924381968008097</v>
      </c>
      <c r="K550" s="210">
        <v>24</v>
      </c>
      <c r="L550" s="217">
        <v>43186.458333333336</v>
      </c>
      <c r="M550" s="217">
        <v>43186.625</v>
      </c>
      <c r="N550" s="206" t="s">
        <v>2568</v>
      </c>
      <c r="O550" s="210"/>
    </row>
    <row r="551" spans="1:15">
      <c r="A551" s="210">
        <v>154</v>
      </c>
      <c r="B551" s="215" t="s">
        <v>1366</v>
      </c>
      <c r="C551" s="210">
        <v>0.37980000000000003</v>
      </c>
      <c r="D551" s="211">
        <v>11.105499999999999</v>
      </c>
      <c r="E551" s="211">
        <v>0.19839999999999999</v>
      </c>
      <c r="F551" s="210">
        <f t="shared" si="34"/>
        <v>11.303899999999999</v>
      </c>
      <c r="G551" s="210">
        <v>11.1403</v>
      </c>
      <c r="H551" s="210">
        <f t="shared" si="37"/>
        <v>0.16359999999999886</v>
      </c>
      <c r="I551" s="210">
        <f t="shared" si="35"/>
        <v>3.4800000000001136E-2</v>
      </c>
      <c r="J551" s="210">
        <f t="shared" si="36"/>
        <v>17.540322580645736</v>
      </c>
      <c r="K551" s="210">
        <v>25</v>
      </c>
      <c r="L551" s="217">
        <v>43186.458333333336</v>
      </c>
      <c r="M551" s="217">
        <v>43186.625</v>
      </c>
      <c r="N551" s="206" t="s">
        <v>2568</v>
      </c>
      <c r="O551" s="210"/>
    </row>
    <row r="552" spans="1:15">
      <c r="A552" s="210">
        <v>154</v>
      </c>
      <c r="B552" s="215" t="s">
        <v>1375</v>
      </c>
      <c r="C552" s="210">
        <v>0.37</v>
      </c>
      <c r="D552" s="211">
        <v>7.4812000000000003</v>
      </c>
      <c r="E552" s="211">
        <v>0.20849999999999999</v>
      </c>
      <c r="F552" s="210">
        <f t="shared" si="34"/>
        <v>7.6897000000000002</v>
      </c>
      <c r="G552" s="210">
        <v>7.5187999999999997</v>
      </c>
      <c r="H552" s="210">
        <f t="shared" si="37"/>
        <v>0.1709000000000005</v>
      </c>
      <c r="I552" s="210">
        <f t="shared" si="35"/>
        <v>3.7599999999999495E-2</v>
      </c>
      <c r="J552" s="210">
        <f t="shared" si="36"/>
        <v>18.033573141486571</v>
      </c>
      <c r="K552" s="210">
        <v>26</v>
      </c>
      <c r="L552" s="217">
        <v>43186.458333333336</v>
      </c>
      <c r="M552" s="217">
        <v>43186.625</v>
      </c>
      <c r="N552" s="206" t="s">
        <v>2568</v>
      </c>
      <c r="O552" s="210"/>
    </row>
    <row r="553" spans="1:15">
      <c r="A553" s="210">
        <v>155</v>
      </c>
      <c r="B553" s="210" t="s">
        <v>585</v>
      </c>
      <c r="C553" s="211">
        <v>1.3769</v>
      </c>
      <c r="D553" s="210">
        <v>8.7598000000000003</v>
      </c>
      <c r="E553" s="211">
        <v>0.20030000000000001</v>
      </c>
      <c r="F553" s="210">
        <f t="shared" si="34"/>
        <v>8.9601000000000006</v>
      </c>
      <c r="G553" s="210">
        <v>8.7750000000000004</v>
      </c>
      <c r="H553" s="210">
        <f t="shared" si="37"/>
        <v>0.18510000000000026</v>
      </c>
      <c r="I553" s="210">
        <f t="shared" si="35"/>
        <v>1.5199999999999741E-2</v>
      </c>
      <c r="J553" s="210">
        <f t="shared" si="36"/>
        <v>7.5886170743882877</v>
      </c>
      <c r="K553" s="210">
        <v>21</v>
      </c>
      <c r="L553" s="214">
        <v>43206</v>
      </c>
      <c r="M553" s="214">
        <v>43206</v>
      </c>
      <c r="N553" s="210"/>
      <c r="O553" s="210" t="s">
        <v>2582</v>
      </c>
    </row>
    <row r="554" spans="1:15">
      <c r="A554" s="210">
        <v>155</v>
      </c>
      <c r="B554" s="210" t="s">
        <v>657</v>
      </c>
      <c r="C554" s="211">
        <v>1.4883</v>
      </c>
      <c r="D554" s="210">
        <v>11.0893</v>
      </c>
      <c r="E554" s="211">
        <v>0.2026</v>
      </c>
      <c r="F554" s="210">
        <f t="shared" si="34"/>
        <v>11.2919</v>
      </c>
      <c r="G554" s="210">
        <v>11.1092</v>
      </c>
      <c r="H554" s="210">
        <f t="shared" si="37"/>
        <v>0.18270000000000053</v>
      </c>
      <c r="I554" s="210">
        <f t="shared" si="35"/>
        <v>1.9899999999999474E-2</v>
      </c>
      <c r="J554" s="210">
        <f t="shared" si="36"/>
        <v>9.822309970384735</v>
      </c>
      <c r="K554" s="210">
        <v>22</v>
      </c>
      <c r="L554" s="214">
        <v>43206</v>
      </c>
      <c r="M554" s="214">
        <v>43206</v>
      </c>
      <c r="N554" s="210"/>
      <c r="O554" s="210"/>
    </row>
    <row r="555" spans="1:15">
      <c r="A555" s="210">
        <v>155</v>
      </c>
      <c r="B555" s="210" t="s">
        <v>1223</v>
      </c>
      <c r="C555" s="211">
        <v>0.40339999999999998</v>
      </c>
      <c r="D555" s="210">
        <v>9.3427000000000007</v>
      </c>
      <c r="E555" s="211">
        <v>0.19980000000000001</v>
      </c>
      <c r="F555" s="210">
        <f t="shared" si="34"/>
        <v>9.5425000000000004</v>
      </c>
      <c r="G555" s="210">
        <v>9.3811</v>
      </c>
      <c r="H555" s="210">
        <f t="shared" si="37"/>
        <v>0.16140000000000043</v>
      </c>
      <c r="I555" s="210">
        <f t="shared" si="35"/>
        <v>3.8399999999999573E-2</v>
      </c>
      <c r="J555" s="210">
        <f t="shared" si="36"/>
        <v>19.219219219219006</v>
      </c>
      <c r="K555" s="210">
        <v>23</v>
      </c>
      <c r="L555" s="214">
        <v>43206</v>
      </c>
      <c r="M555" s="214">
        <v>43206</v>
      </c>
      <c r="N555" s="210"/>
      <c r="O555" s="210"/>
    </row>
    <row r="556" spans="1:15">
      <c r="A556" s="210">
        <v>155</v>
      </c>
      <c r="B556" s="210" t="s">
        <v>1191</v>
      </c>
      <c r="C556" s="211">
        <v>0.46060000000000001</v>
      </c>
      <c r="D556" s="210">
        <v>9.0318000000000005</v>
      </c>
      <c r="E556" s="211">
        <v>0.2041</v>
      </c>
      <c r="F556" s="210">
        <f t="shared" si="34"/>
        <v>9.2359000000000009</v>
      </c>
      <c r="G556" s="210">
        <v>9.0668000000000006</v>
      </c>
      <c r="H556" s="210">
        <f t="shared" si="37"/>
        <v>0.16910000000000025</v>
      </c>
      <c r="I556" s="210">
        <f t="shared" si="35"/>
        <v>3.4999999999999754E-2</v>
      </c>
      <c r="J556" s="210">
        <f t="shared" si="36"/>
        <v>17.148456638902378</v>
      </c>
      <c r="K556" s="210">
        <v>24</v>
      </c>
      <c r="L556" s="214">
        <v>43206</v>
      </c>
      <c r="M556" s="214">
        <v>43206</v>
      </c>
      <c r="N556" s="210"/>
      <c r="O556" s="210"/>
    </row>
    <row r="557" spans="1:15">
      <c r="A557" s="210">
        <v>156</v>
      </c>
      <c r="B557" s="215" t="s">
        <v>677</v>
      </c>
      <c r="C557" s="210">
        <v>1.5392999999999999</v>
      </c>
      <c r="D557" s="210">
        <v>19.650400000000001</v>
      </c>
      <c r="E557" s="210">
        <v>0.2051</v>
      </c>
      <c r="F557" s="210">
        <f t="shared" si="34"/>
        <v>19.855500000000003</v>
      </c>
      <c r="G557" s="210">
        <v>19.668600000000001</v>
      </c>
      <c r="H557" s="210">
        <f t="shared" si="37"/>
        <v>0.1869000000000014</v>
      </c>
      <c r="I557" s="210">
        <f t="shared" si="35"/>
        <v>1.8199999999998606E-2</v>
      </c>
      <c r="J557" s="210">
        <f t="shared" si="36"/>
        <v>8.8737201365180916</v>
      </c>
      <c r="K557" s="210">
        <v>13</v>
      </c>
      <c r="L557" s="212">
        <v>43171.520833333336</v>
      </c>
      <c r="M557" s="212">
        <v>43171.6875</v>
      </c>
      <c r="N557" s="206" t="s">
        <v>2568</v>
      </c>
      <c r="O557" s="210"/>
    </row>
    <row r="558" spans="1:15">
      <c r="A558" s="210">
        <v>156</v>
      </c>
      <c r="B558" s="215" t="s">
        <v>543</v>
      </c>
      <c r="C558" s="210">
        <v>1.5407</v>
      </c>
      <c r="D558" s="210">
        <v>7.9958</v>
      </c>
      <c r="E558" s="210">
        <v>0.2024</v>
      </c>
      <c r="F558" s="210">
        <f t="shared" si="34"/>
        <v>8.1981999999999999</v>
      </c>
      <c r="G558" s="210">
        <v>8.0113000000000003</v>
      </c>
      <c r="H558" s="210">
        <f t="shared" si="37"/>
        <v>0.18689999999999962</v>
      </c>
      <c r="I558" s="210">
        <f t="shared" si="35"/>
        <v>1.5500000000000375E-2</v>
      </c>
      <c r="J558" s="210">
        <f t="shared" si="36"/>
        <v>7.6581027667986037</v>
      </c>
      <c r="K558" s="210">
        <v>14</v>
      </c>
      <c r="L558" s="212">
        <v>43171.520833333336</v>
      </c>
      <c r="M558" s="212">
        <v>43171.6875</v>
      </c>
      <c r="N558" s="206" t="s">
        <v>2568</v>
      </c>
      <c r="O558" s="210"/>
    </row>
    <row r="559" spans="1:15">
      <c r="A559" s="210">
        <v>156</v>
      </c>
      <c r="B559" s="215" t="s">
        <v>1396</v>
      </c>
      <c r="C559" s="210">
        <v>0.51719999999999999</v>
      </c>
      <c r="D559" s="210">
        <v>8.1660000000000004</v>
      </c>
      <c r="E559" s="210">
        <v>0.2077</v>
      </c>
      <c r="F559" s="210">
        <f t="shared" si="34"/>
        <v>8.3736999999999995</v>
      </c>
      <c r="G559" s="210">
        <v>8.218</v>
      </c>
      <c r="H559" s="210">
        <f t="shared" si="37"/>
        <v>0.15569999999999951</v>
      </c>
      <c r="I559" s="210">
        <f t="shared" si="35"/>
        <v>5.200000000000049E-2</v>
      </c>
      <c r="J559" s="210">
        <f t="shared" si="36"/>
        <v>25.036109773712322</v>
      </c>
      <c r="K559" s="210">
        <v>16</v>
      </c>
      <c r="L559" s="212">
        <v>43171.520833333336</v>
      </c>
      <c r="M559" s="212">
        <v>43171.6875</v>
      </c>
      <c r="N559" s="206" t="s">
        <v>2568</v>
      </c>
      <c r="O559" s="210"/>
    </row>
    <row r="560" spans="1:15">
      <c r="A560" s="210">
        <v>156</v>
      </c>
      <c r="B560" s="210" t="s">
        <v>1383</v>
      </c>
      <c r="C560" s="210">
        <v>0.43380000000000002</v>
      </c>
      <c r="D560" s="210">
        <v>8.7672000000000008</v>
      </c>
      <c r="E560" s="211">
        <v>0.16839999999999999</v>
      </c>
      <c r="F560" s="210">
        <f t="shared" si="34"/>
        <v>8.9356000000000009</v>
      </c>
      <c r="G560" s="210">
        <v>8.8134999999999994</v>
      </c>
      <c r="H560" s="210">
        <f t="shared" si="37"/>
        <v>0.12210000000000143</v>
      </c>
      <c r="I560" s="210">
        <f t="shared" si="35"/>
        <v>4.6299999999998565E-2</v>
      </c>
      <c r="J560" s="210">
        <f t="shared" si="36"/>
        <v>27.494061757718864</v>
      </c>
      <c r="K560" s="210">
        <v>2</v>
      </c>
      <c r="L560" s="214">
        <v>43211</v>
      </c>
      <c r="M560" s="210"/>
      <c r="N560" s="210"/>
      <c r="O560" s="210"/>
    </row>
    <row r="561" spans="1:15">
      <c r="A561" s="210">
        <v>157</v>
      </c>
      <c r="B561" s="210" t="s">
        <v>1106</v>
      </c>
      <c r="C561" s="210">
        <v>1.6922999999999999</v>
      </c>
      <c r="D561" s="211">
        <v>7.8589000000000002</v>
      </c>
      <c r="E561" s="211">
        <v>0.2026</v>
      </c>
      <c r="F561" s="210">
        <f t="shared" si="34"/>
        <v>8.0615000000000006</v>
      </c>
      <c r="G561" s="210">
        <v>7.8792</v>
      </c>
      <c r="H561" s="210">
        <f t="shared" si="37"/>
        <v>0.18230000000000057</v>
      </c>
      <c r="I561" s="210">
        <f t="shared" si="35"/>
        <v>2.029999999999943E-2</v>
      </c>
      <c r="J561" s="210">
        <f t="shared" si="36"/>
        <v>10.019743336623607</v>
      </c>
      <c r="K561" s="210">
        <v>26</v>
      </c>
      <c r="L561" s="217">
        <v>43185.385416666664</v>
      </c>
      <c r="M561" s="210"/>
      <c r="N561" s="210" t="s">
        <v>2574</v>
      </c>
      <c r="O561" s="210"/>
    </row>
    <row r="562" spans="1:15">
      <c r="A562" s="210">
        <v>157</v>
      </c>
      <c r="B562" s="210" t="s">
        <v>1111</v>
      </c>
      <c r="C562" s="210">
        <v>1.5705</v>
      </c>
      <c r="D562" s="211">
        <v>7.4748000000000001</v>
      </c>
      <c r="E562" s="211">
        <v>0.20549999999999999</v>
      </c>
      <c r="F562" s="210">
        <f t="shared" si="34"/>
        <v>7.6802999999999999</v>
      </c>
      <c r="G562" s="210">
        <v>7.4926000000000004</v>
      </c>
      <c r="H562" s="210">
        <f t="shared" si="37"/>
        <v>0.18769999999999953</v>
      </c>
      <c r="I562" s="210">
        <f t="shared" si="35"/>
        <v>1.7800000000000454E-2</v>
      </c>
      <c r="J562" s="210">
        <f t="shared" si="36"/>
        <v>8.6618004866182261</v>
      </c>
      <c r="K562" s="210">
        <v>27</v>
      </c>
      <c r="L562" s="217">
        <v>43185.385416666664</v>
      </c>
      <c r="M562" s="210"/>
      <c r="N562" s="210" t="s">
        <v>2574</v>
      </c>
      <c r="O562" s="210"/>
    </row>
    <row r="563" spans="1:15">
      <c r="A563" s="210">
        <v>157</v>
      </c>
      <c r="B563" s="210" t="s">
        <v>1273</v>
      </c>
      <c r="C563" s="210">
        <v>0.51759999999999995</v>
      </c>
      <c r="D563" s="211">
        <v>11.0229</v>
      </c>
      <c r="E563" s="211">
        <v>0.20050000000000001</v>
      </c>
      <c r="F563" s="210">
        <f t="shared" si="34"/>
        <v>11.2234</v>
      </c>
      <c r="G563" s="210">
        <v>11.0542</v>
      </c>
      <c r="H563" s="210">
        <f t="shared" si="37"/>
        <v>0.16920000000000002</v>
      </c>
      <c r="I563" s="210">
        <f t="shared" si="35"/>
        <v>3.1299999999999994E-2</v>
      </c>
      <c r="J563" s="210">
        <f t="shared" si="36"/>
        <v>15.610972568578548</v>
      </c>
      <c r="K563" s="210">
        <v>28</v>
      </c>
      <c r="L563" s="217">
        <v>43185.385416666664</v>
      </c>
      <c r="M563" s="210"/>
      <c r="N563" s="210" t="s">
        <v>2574</v>
      </c>
      <c r="O563" s="210"/>
    </row>
    <row r="564" spans="1:15">
      <c r="A564" s="210">
        <v>157</v>
      </c>
      <c r="B564" s="210" t="s">
        <v>1160</v>
      </c>
      <c r="C564" s="210">
        <v>0.51929999999999998</v>
      </c>
      <c r="D564" s="211">
        <v>11.055300000000001</v>
      </c>
      <c r="E564" s="211">
        <v>0.2019</v>
      </c>
      <c r="F564" s="210">
        <f t="shared" si="34"/>
        <v>11.257200000000001</v>
      </c>
      <c r="G564" s="210">
        <v>11.0831</v>
      </c>
      <c r="H564" s="210">
        <f t="shared" si="37"/>
        <v>0.17410000000000103</v>
      </c>
      <c r="I564" s="210">
        <f t="shared" si="35"/>
        <v>2.7799999999998964E-2</v>
      </c>
      <c r="J564" s="210">
        <f t="shared" si="36"/>
        <v>13.769192669637922</v>
      </c>
      <c r="K564" s="210">
        <v>29</v>
      </c>
      <c r="L564" s="217">
        <v>43185.385416666664</v>
      </c>
      <c r="M564" s="210"/>
      <c r="N564" s="210" t="s">
        <v>2574</v>
      </c>
      <c r="O564" s="210"/>
    </row>
    <row r="565" spans="1:15">
      <c r="A565" s="210">
        <v>158</v>
      </c>
      <c r="B565" s="215" t="s">
        <v>571</v>
      </c>
      <c r="C565" s="211">
        <v>1.4619</v>
      </c>
      <c r="D565" s="211">
        <v>10.124499999999999</v>
      </c>
      <c r="E565" s="211">
        <v>0.1996</v>
      </c>
      <c r="F565" s="210">
        <f t="shared" si="34"/>
        <v>10.3241</v>
      </c>
      <c r="G565" s="210">
        <v>10.1335</v>
      </c>
      <c r="H565" s="210">
        <f t="shared" si="37"/>
        <v>0.19059999999999988</v>
      </c>
      <c r="I565" s="210">
        <f t="shared" si="35"/>
        <v>9.000000000000119E-3</v>
      </c>
      <c r="J565" s="210">
        <f t="shared" si="36"/>
        <v>4.5090180360722032</v>
      </c>
      <c r="K565" s="210">
        <v>20</v>
      </c>
      <c r="L565" s="214">
        <v>43199</v>
      </c>
      <c r="M565" s="214">
        <v>43199</v>
      </c>
      <c r="N565" s="210"/>
      <c r="O565" s="210"/>
    </row>
    <row r="566" spans="1:15">
      <c r="A566" s="210">
        <v>158</v>
      </c>
      <c r="B566" s="215" t="s">
        <v>1125</v>
      </c>
      <c r="C566" s="211">
        <v>1.5450999999999999</v>
      </c>
      <c r="D566" s="211">
        <v>11.1591</v>
      </c>
      <c r="E566" s="211">
        <v>0.2041</v>
      </c>
      <c r="F566" s="210">
        <f t="shared" si="34"/>
        <v>11.363200000000001</v>
      </c>
      <c r="G566" s="210">
        <v>11.169</v>
      </c>
      <c r="H566" s="210">
        <f t="shared" si="37"/>
        <v>0.19420000000000037</v>
      </c>
      <c r="I566" s="210">
        <f t="shared" si="35"/>
        <v>9.8999999999996313E-3</v>
      </c>
      <c r="J566" s="210">
        <f t="shared" si="36"/>
        <v>4.8505634492893828</v>
      </c>
      <c r="K566" s="210">
        <v>21</v>
      </c>
      <c r="L566" s="214">
        <v>43199</v>
      </c>
      <c r="M566" s="214">
        <v>43199</v>
      </c>
      <c r="N566" s="210"/>
      <c r="O566" s="210"/>
    </row>
    <row r="567" spans="1:15">
      <c r="A567" s="210">
        <v>158</v>
      </c>
      <c r="B567" s="215" t="s">
        <v>1166</v>
      </c>
      <c r="C567" s="211">
        <v>0.41439999999999999</v>
      </c>
      <c r="D567" s="211">
        <v>7.19</v>
      </c>
      <c r="E567" s="211">
        <v>0.20330000000000001</v>
      </c>
      <c r="F567" s="210">
        <f t="shared" si="34"/>
        <v>7.3933</v>
      </c>
      <c r="G567" s="210">
        <v>7.2130000000000001</v>
      </c>
      <c r="H567" s="210">
        <f t="shared" si="37"/>
        <v>0.1802999999999999</v>
      </c>
      <c r="I567" s="210">
        <f t="shared" si="35"/>
        <v>2.3000000000000104E-2</v>
      </c>
      <c r="J567" s="210">
        <f t="shared" si="36"/>
        <v>11.313330054107281</v>
      </c>
      <c r="K567" s="210">
        <v>22</v>
      </c>
      <c r="L567" s="214">
        <v>43199</v>
      </c>
      <c r="M567" s="214">
        <v>43199</v>
      </c>
      <c r="N567" s="210"/>
      <c r="O567" s="210"/>
    </row>
    <row r="568" spans="1:15">
      <c r="A568" s="210">
        <v>160</v>
      </c>
      <c r="B568" s="215" t="s">
        <v>680</v>
      </c>
      <c r="C568" s="210">
        <v>1.5044999999999999</v>
      </c>
      <c r="D568" s="210">
        <v>7.3540000000000001</v>
      </c>
      <c r="E568" s="211">
        <v>0.2009</v>
      </c>
      <c r="F568" s="210">
        <f t="shared" si="34"/>
        <v>7.5548999999999999</v>
      </c>
      <c r="G568" s="210">
        <v>7.3624000000000001</v>
      </c>
      <c r="H568" s="210">
        <f t="shared" si="37"/>
        <v>0.19249999999999989</v>
      </c>
      <c r="I568" s="210">
        <f t="shared" si="35"/>
        <v>8.4000000000001018E-3</v>
      </c>
      <c r="J568" s="210">
        <f t="shared" si="36"/>
        <v>4.181184668989598</v>
      </c>
      <c r="K568" s="210">
        <v>15</v>
      </c>
      <c r="L568" s="214">
        <v>43211</v>
      </c>
    </row>
    <row r="569" spans="1:15">
      <c r="A569" s="210">
        <v>160</v>
      </c>
      <c r="B569" s="215" t="s">
        <v>720</v>
      </c>
      <c r="C569" s="210">
        <v>1.4998</v>
      </c>
      <c r="D569" s="210">
        <v>7.0930999999999997</v>
      </c>
      <c r="E569" s="211">
        <v>0.20030000000000001</v>
      </c>
      <c r="F569" s="210">
        <f t="shared" si="34"/>
        <v>7.2934000000000001</v>
      </c>
      <c r="G569" s="210">
        <v>7.1029</v>
      </c>
      <c r="H569" s="210">
        <f t="shared" si="37"/>
        <v>0.19050000000000011</v>
      </c>
      <c r="I569" s="210">
        <f t="shared" si="35"/>
        <v>9.7999999999998921E-3</v>
      </c>
      <c r="J569" s="210">
        <f t="shared" si="36"/>
        <v>4.8926610084872157</v>
      </c>
      <c r="K569" s="210">
        <v>16</v>
      </c>
      <c r="L569" s="214">
        <v>43211</v>
      </c>
    </row>
    <row r="570" spans="1:15">
      <c r="A570" s="210">
        <v>160</v>
      </c>
      <c r="B570" s="215" t="s">
        <v>1174</v>
      </c>
      <c r="C570" s="210">
        <v>0.47570000000000001</v>
      </c>
      <c r="D570" s="210">
        <v>8.3545999999999996</v>
      </c>
      <c r="E570" s="211">
        <v>0.20019999999999999</v>
      </c>
      <c r="F570" s="210">
        <f t="shared" si="34"/>
        <v>8.5548000000000002</v>
      </c>
      <c r="G570" s="210">
        <v>8.3789999999999996</v>
      </c>
      <c r="H570" s="210">
        <f t="shared" si="37"/>
        <v>0.17580000000000062</v>
      </c>
      <c r="I570" s="210">
        <f t="shared" si="35"/>
        <v>2.4399999999999367E-2</v>
      </c>
      <c r="J570" s="210">
        <f t="shared" si="36"/>
        <v>12.187812187811872</v>
      </c>
      <c r="K570" s="210">
        <v>17</v>
      </c>
      <c r="L570" s="214">
        <v>43211</v>
      </c>
    </row>
    <row r="571" spans="1:15">
      <c r="A571" s="210">
        <v>160</v>
      </c>
      <c r="B571" s="215" t="s">
        <v>1241</v>
      </c>
      <c r="C571" s="210">
        <v>0.502</v>
      </c>
      <c r="D571" s="210">
        <v>8.1328999999999994</v>
      </c>
      <c r="E571" s="211">
        <v>0.20799999999999999</v>
      </c>
      <c r="F571" s="210">
        <f t="shared" si="34"/>
        <v>8.3408999999999995</v>
      </c>
      <c r="G571" s="210">
        <v>8.1625999999999994</v>
      </c>
      <c r="H571" s="210">
        <f t="shared" si="37"/>
        <v>0.17830000000000013</v>
      </c>
      <c r="I571" s="210">
        <f t="shared" si="35"/>
        <v>2.9699999999999865E-2</v>
      </c>
      <c r="J571" s="210">
        <f t="shared" si="36"/>
        <v>14.278846153846089</v>
      </c>
      <c r="K571" s="210">
        <v>18</v>
      </c>
      <c r="L571" s="214">
        <v>43211</v>
      </c>
    </row>
    <row r="572" spans="1:15">
      <c r="A572" s="206">
        <v>161</v>
      </c>
      <c r="B572" s="206" t="s">
        <v>888</v>
      </c>
      <c r="C572" s="206">
        <v>1.4676</v>
      </c>
      <c r="D572" s="206">
        <v>9.1572999999999993</v>
      </c>
      <c r="E572" s="206">
        <v>0.2084</v>
      </c>
      <c r="F572" s="206">
        <f t="shared" si="34"/>
        <v>9.3656999999999986</v>
      </c>
      <c r="G572" s="206">
        <v>9.1624999999999996</v>
      </c>
      <c r="H572" s="206">
        <f t="shared" si="37"/>
        <v>0.20319999999999894</v>
      </c>
      <c r="I572" s="210">
        <f t="shared" si="35"/>
        <v>5.2000000000010649E-3</v>
      </c>
      <c r="J572" s="210">
        <f t="shared" si="36"/>
        <v>2.4952015355091484</v>
      </c>
      <c r="K572" s="206">
        <v>1</v>
      </c>
      <c r="L572" s="206">
        <v>43160.520833333336</v>
      </c>
      <c r="M572" s="206">
        <v>43160.6875</v>
      </c>
      <c r="N572" s="206" t="s">
        <v>2568</v>
      </c>
    </row>
    <row r="573" spans="1:15">
      <c r="A573" s="206">
        <v>161</v>
      </c>
      <c r="B573" s="206" t="s">
        <v>1017</v>
      </c>
      <c r="C573" s="206">
        <v>1.4500999999999999</v>
      </c>
      <c r="D573" s="206">
        <v>8.7805999999999997</v>
      </c>
      <c r="E573" s="206">
        <v>0.20710000000000001</v>
      </c>
      <c r="F573" s="206">
        <f t="shared" si="34"/>
        <v>8.9877000000000002</v>
      </c>
      <c r="G573" s="206">
        <v>8.7827000000000002</v>
      </c>
      <c r="H573" s="206">
        <f t="shared" si="37"/>
        <v>0.20500000000000007</v>
      </c>
      <c r="I573" s="210">
        <f t="shared" si="35"/>
        <v>2.0999999999999353E-3</v>
      </c>
      <c r="J573" s="210">
        <f t="shared" si="36"/>
        <v>1.0140028971511033</v>
      </c>
      <c r="K573" s="206">
        <v>2</v>
      </c>
      <c r="L573" s="206">
        <v>43160.520833333336</v>
      </c>
      <c r="M573" s="206">
        <v>43160.6875</v>
      </c>
      <c r="N573" s="206" t="s">
        <v>2568</v>
      </c>
    </row>
    <row r="574" spans="1:15">
      <c r="A574" s="210">
        <v>161</v>
      </c>
      <c r="B574" s="206" t="s">
        <v>1699</v>
      </c>
      <c r="C574" s="206">
        <v>0.3921</v>
      </c>
      <c r="D574" s="206">
        <v>8.8637999999999995</v>
      </c>
      <c r="E574" s="206">
        <v>0.20130000000000001</v>
      </c>
      <c r="F574" s="206">
        <f t="shared" si="34"/>
        <v>9.0650999999999993</v>
      </c>
      <c r="G574" s="206">
        <v>8.8859999999999992</v>
      </c>
      <c r="H574" s="206">
        <f t="shared" si="37"/>
        <v>0.17910000000000004</v>
      </c>
      <c r="I574" s="210">
        <f t="shared" si="35"/>
        <v>2.219999999999997E-2</v>
      </c>
      <c r="J574" s="210">
        <f t="shared" si="36"/>
        <v>11.028315946348718</v>
      </c>
      <c r="K574" s="206">
        <v>3</v>
      </c>
      <c r="L574" s="217">
        <v>43160.520833333336</v>
      </c>
      <c r="M574" s="217">
        <v>43160.6875</v>
      </c>
      <c r="N574" s="206" t="s">
        <v>2568</v>
      </c>
    </row>
    <row r="575" spans="1:15">
      <c r="A575" s="210">
        <v>161</v>
      </c>
      <c r="B575" s="206" t="s">
        <v>1698</v>
      </c>
      <c r="C575" s="206">
        <v>0.39190000000000003</v>
      </c>
      <c r="D575" s="206">
        <v>8.1366999999999994</v>
      </c>
      <c r="E575" s="206">
        <v>0.20119999999999999</v>
      </c>
      <c r="F575" s="206">
        <f t="shared" si="34"/>
        <v>8.3378999999999994</v>
      </c>
      <c r="G575" s="206">
        <v>8.1506000000000007</v>
      </c>
      <c r="H575" s="206">
        <f t="shared" si="37"/>
        <v>0.18729999999999869</v>
      </c>
      <c r="I575" s="210">
        <f t="shared" si="35"/>
        <v>1.39000000000013E-2</v>
      </c>
      <c r="J575" s="210">
        <f t="shared" si="36"/>
        <v>6.9085487077541252</v>
      </c>
      <c r="K575" s="206">
        <v>4</v>
      </c>
      <c r="L575" s="217">
        <v>43160.520833333336</v>
      </c>
      <c r="M575" s="217">
        <v>43160.6875</v>
      </c>
      <c r="N575" s="206" t="s">
        <v>2568</v>
      </c>
    </row>
    <row r="576" spans="1:15">
      <c r="A576" s="210">
        <v>162</v>
      </c>
      <c r="B576" s="215" t="s">
        <v>939</v>
      </c>
      <c r="C576" s="210">
        <v>0.29349999999999998</v>
      </c>
      <c r="D576" s="211">
        <v>9.1972000000000005</v>
      </c>
      <c r="E576" s="211">
        <v>0.2001</v>
      </c>
      <c r="F576" s="210">
        <f t="shared" si="34"/>
        <v>9.3973000000000013</v>
      </c>
      <c r="G576" s="210">
        <v>9.3561999999999994</v>
      </c>
      <c r="H576" s="210">
        <f t="shared" si="37"/>
        <v>4.1100000000001913E-2</v>
      </c>
      <c r="I576" s="210">
        <f t="shared" si="35"/>
        <v>0.15899999999999809</v>
      </c>
      <c r="J576" s="210">
        <f t="shared" si="36"/>
        <v>79.460269865066508</v>
      </c>
      <c r="K576" s="210">
        <v>27</v>
      </c>
      <c r="L576" s="217">
        <v>43186.458333333336</v>
      </c>
      <c r="M576" s="217">
        <v>43186.625</v>
      </c>
      <c r="N576" s="206" t="s">
        <v>2568</v>
      </c>
      <c r="O576" s="210" t="s">
        <v>2581</v>
      </c>
    </row>
    <row r="577" spans="1:15">
      <c r="A577" s="206">
        <v>162</v>
      </c>
      <c r="B577" s="206" t="s">
        <v>1608</v>
      </c>
      <c r="C577" s="206">
        <v>0.47949999999999998</v>
      </c>
      <c r="D577" s="210">
        <v>9.6789000000000005</v>
      </c>
      <c r="E577" s="211">
        <v>0.2021</v>
      </c>
      <c r="F577" s="210">
        <f t="shared" si="34"/>
        <v>9.8810000000000002</v>
      </c>
      <c r="G577" s="210">
        <v>9.6943000000000001</v>
      </c>
      <c r="H577" s="210">
        <f t="shared" si="37"/>
        <v>0.18670000000000009</v>
      </c>
      <c r="I577" s="210">
        <f t="shared" si="35"/>
        <v>1.5399999999999914E-2</v>
      </c>
      <c r="J577" s="210">
        <f t="shared" si="36"/>
        <v>7.6199901039089131</v>
      </c>
      <c r="K577" s="210">
        <v>10</v>
      </c>
      <c r="L577" s="213">
        <v>43212</v>
      </c>
    </row>
    <row r="578" spans="1:15">
      <c r="A578" s="207">
        <v>162</v>
      </c>
      <c r="B578" s="206" t="s">
        <v>856</v>
      </c>
      <c r="C578" s="206">
        <v>1.4475</v>
      </c>
      <c r="D578" s="210">
        <v>9.1560000000000006</v>
      </c>
      <c r="E578" s="211">
        <v>0.20630000000000001</v>
      </c>
      <c r="F578" s="210">
        <f t="shared" ref="F578:F641" si="38">D578+E578</f>
        <v>9.3623000000000012</v>
      </c>
      <c r="G578" s="210">
        <v>9.1598000000000006</v>
      </c>
      <c r="H578" s="210">
        <f t="shared" si="37"/>
        <v>0.20250000000000057</v>
      </c>
      <c r="I578" s="210">
        <f t="shared" ref="I578:I641" si="39">E578-H578</f>
        <v>3.7999999999994427E-3</v>
      </c>
      <c r="J578" s="210">
        <f t="shared" ref="J578:J641" si="40">(I578/E578)*100</f>
        <v>1.8419777023749115</v>
      </c>
      <c r="K578" s="210">
        <v>16</v>
      </c>
      <c r="L578" s="213">
        <v>43212</v>
      </c>
    </row>
    <row r="579" spans="1:15">
      <c r="A579" s="207">
        <v>162</v>
      </c>
      <c r="B579" s="206" t="s">
        <v>1665</v>
      </c>
      <c r="C579" s="206">
        <v>0.44819999999999999</v>
      </c>
      <c r="D579" s="211">
        <v>10.635</v>
      </c>
      <c r="E579" s="211">
        <v>0.2034</v>
      </c>
      <c r="F579" s="210">
        <f t="shared" si="38"/>
        <v>10.8384</v>
      </c>
      <c r="G579" s="210">
        <v>10.6524</v>
      </c>
      <c r="H579" s="210">
        <f t="shared" si="37"/>
        <v>0.18599999999999994</v>
      </c>
      <c r="I579" s="210">
        <f t="shared" si="39"/>
        <v>1.7400000000000054E-2</v>
      </c>
      <c r="J579" s="210">
        <f t="shared" si="40"/>
        <v>8.5545722713864567</v>
      </c>
      <c r="K579" s="210">
        <v>28</v>
      </c>
      <c r="L579" s="213">
        <v>43221</v>
      </c>
      <c r="M579" s="213">
        <v>43221</v>
      </c>
    </row>
    <row r="580" spans="1:15">
      <c r="A580" s="210">
        <v>163</v>
      </c>
      <c r="B580" s="210" t="s">
        <v>800</v>
      </c>
      <c r="C580" s="210">
        <v>1.4843</v>
      </c>
      <c r="D580" s="211">
        <v>9.6784999999999997</v>
      </c>
      <c r="E580" s="211">
        <v>0.20050000000000001</v>
      </c>
      <c r="F580" s="210">
        <f t="shared" si="38"/>
        <v>9.8789999999999996</v>
      </c>
      <c r="G580" s="210">
        <v>9.6830999999999996</v>
      </c>
      <c r="H580" s="210">
        <f t="shared" si="37"/>
        <v>0.19589999999999996</v>
      </c>
      <c r="I580" s="210">
        <f t="shared" si="39"/>
        <v>4.6000000000000485E-3</v>
      </c>
      <c r="J580" s="210">
        <f t="shared" si="40"/>
        <v>2.2942643391521438</v>
      </c>
      <c r="K580" s="210">
        <v>28</v>
      </c>
      <c r="L580" s="217">
        <v>43186.458333333336</v>
      </c>
      <c r="M580" s="217">
        <v>43186.625</v>
      </c>
      <c r="N580" s="206" t="s">
        <v>2568</v>
      </c>
      <c r="O580" s="210"/>
    </row>
    <row r="581" spans="1:15">
      <c r="A581" s="210">
        <v>163</v>
      </c>
      <c r="B581" s="210" t="s">
        <v>1045</v>
      </c>
      <c r="C581" s="210">
        <v>1.4429000000000001</v>
      </c>
      <c r="D581" s="211">
        <v>9.3186999999999998</v>
      </c>
      <c r="E581" s="211">
        <v>0.2014</v>
      </c>
      <c r="F581" s="210">
        <f t="shared" si="38"/>
        <v>9.5200999999999993</v>
      </c>
      <c r="G581" s="210">
        <v>9.3233999999999995</v>
      </c>
      <c r="H581" s="210">
        <f t="shared" si="37"/>
        <v>0.19669999999999987</v>
      </c>
      <c r="I581" s="210">
        <f t="shared" si="39"/>
        <v>4.7000000000001207E-3</v>
      </c>
      <c r="J581" s="210">
        <f t="shared" si="40"/>
        <v>2.3336643495531879</v>
      </c>
      <c r="K581" s="210">
        <v>29</v>
      </c>
      <c r="L581" s="217">
        <v>43186.458333333336</v>
      </c>
      <c r="M581" s="217">
        <v>43186.625</v>
      </c>
      <c r="N581" s="206" t="s">
        <v>2568</v>
      </c>
      <c r="O581" s="210"/>
    </row>
    <row r="582" spans="1:15">
      <c r="A582" s="210">
        <v>163</v>
      </c>
      <c r="B582" s="210" t="s">
        <v>1307</v>
      </c>
      <c r="C582" s="210">
        <v>0.49299999999999999</v>
      </c>
      <c r="D582" s="211">
        <v>11.120900000000001</v>
      </c>
      <c r="E582" s="211">
        <v>0.20039999999999999</v>
      </c>
      <c r="F582" s="210">
        <f t="shared" si="38"/>
        <v>11.321300000000001</v>
      </c>
      <c r="G582" s="210">
        <v>11.1366</v>
      </c>
      <c r="H582" s="210">
        <f t="shared" si="37"/>
        <v>0.1847000000000012</v>
      </c>
      <c r="I582" s="210">
        <f t="shared" si="39"/>
        <v>1.5699999999998798E-2</v>
      </c>
      <c r="J582" s="210">
        <f t="shared" si="40"/>
        <v>7.8343313373247501</v>
      </c>
      <c r="K582" s="210">
        <v>30</v>
      </c>
      <c r="L582" s="217">
        <v>43186.458333333336</v>
      </c>
      <c r="M582" s="217">
        <v>43186.625</v>
      </c>
      <c r="N582" s="206" t="s">
        <v>2568</v>
      </c>
      <c r="O582" s="210"/>
    </row>
    <row r="583" spans="1:15">
      <c r="A583" s="210">
        <v>163</v>
      </c>
      <c r="B583" s="210" t="s">
        <v>1848</v>
      </c>
      <c r="C583" s="210">
        <v>0.45610000000000001</v>
      </c>
      <c r="D583" s="211">
        <v>10.503399999999999</v>
      </c>
      <c r="E583" s="211">
        <v>0.20180000000000001</v>
      </c>
      <c r="F583" s="210">
        <f t="shared" si="38"/>
        <v>10.7052</v>
      </c>
      <c r="G583" s="210">
        <v>10.522399999999999</v>
      </c>
      <c r="H583" s="210">
        <f t="shared" si="37"/>
        <v>0.1828000000000003</v>
      </c>
      <c r="I583" s="210">
        <f t="shared" si="39"/>
        <v>1.8999999999999712E-2</v>
      </c>
      <c r="J583" s="210">
        <f t="shared" si="40"/>
        <v>9.4152626362733951</v>
      </c>
      <c r="K583" s="210">
        <v>31</v>
      </c>
      <c r="L583" s="217">
        <v>43186.458333333336</v>
      </c>
      <c r="M583" s="217">
        <v>43186.625</v>
      </c>
      <c r="N583" s="206" t="s">
        <v>2568</v>
      </c>
      <c r="O583" s="210"/>
    </row>
    <row r="584" spans="1:15">
      <c r="A584" s="210">
        <v>164</v>
      </c>
      <c r="B584" s="215" t="s">
        <v>877</v>
      </c>
      <c r="C584" s="210">
        <v>1.4674</v>
      </c>
      <c r="D584" s="210">
        <v>8.2187000000000001</v>
      </c>
      <c r="E584" s="211">
        <v>0.20730000000000001</v>
      </c>
      <c r="F584" s="210">
        <f t="shared" si="38"/>
        <v>8.4260000000000002</v>
      </c>
      <c r="G584" s="210">
        <v>8.2226999999999997</v>
      </c>
      <c r="H584" s="206">
        <f t="shared" si="37"/>
        <v>0.20330000000000048</v>
      </c>
      <c r="I584" s="210">
        <f t="shared" si="39"/>
        <v>3.9999999999995317E-3</v>
      </c>
      <c r="J584" s="210">
        <f t="shared" si="40"/>
        <v>1.9295706705255817</v>
      </c>
      <c r="K584" s="210">
        <v>24</v>
      </c>
      <c r="L584" s="214">
        <v>43187</v>
      </c>
      <c r="M584" s="214">
        <v>43187</v>
      </c>
      <c r="N584" s="210"/>
      <c r="O584" s="210" t="s">
        <v>2580</v>
      </c>
    </row>
    <row r="585" spans="1:15">
      <c r="A585" s="210">
        <v>164</v>
      </c>
      <c r="B585" s="215" t="s">
        <v>824</v>
      </c>
      <c r="C585" s="210">
        <v>1.4870000000000001</v>
      </c>
      <c r="D585" s="210">
        <v>7.8597999999999999</v>
      </c>
      <c r="E585" s="211">
        <v>0.2006</v>
      </c>
      <c r="F585" s="210">
        <f t="shared" si="38"/>
        <v>8.0603999999999996</v>
      </c>
      <c r="G585" s="210">
        <v>7.8639999999999999</v>
      </c>
      <c r="H585" s="210">
        <f t="shared" si="37"/>
        <v>0.19639999999999969</v>
      </c>
      <c r="I585" s="210">
        <f t="shared" si="39"/>
        <v>4.2000000000003146E-3</v>
      </c>
      <c r="J585" s="210">
        <f t="shared" si="40"/>
        <v>2.0937188434697482</v>
      </c>
      <c r="K585" s="210">
        <v>25</v>
      </c>
      <c r="L585" s="214">
        <v>43187</v>
      </c>
      <c r="M585" s="214">
        <v>43187</v>
      </c>
      <c r="N585" s="210"/>
      <c r="O585" s="210"/>
    </row>
    <row r="586" spans="1:15">
      <c r="A586" s="210">
        <v>164</v>
      </c>
      <c r="B586" s="215" t="s">
        <v>1660</v>
      </c>
      <c r="C586" s="210">
        <v>0.45400000000000001</v>
      </c>
      <c r="D586" s="210">
        <v>10.312900000000001</v>
      </c>
      <c r="E586" s="211">
        <v>0.20069999999999999</v>
      </c>
      <c r="F586" s="210">
        <f t="shared" si="38"/>
        <v>10.5136</v>
      </c>
      <c r="G586" s="210">
        <v>10.331200000000001</v>
      </c>
      <c r="H586" s="210">
        <f t="shared" si="37"/>
        <v>0.18239999999999945</v>
      </c>
      <c r="I586" s="210">
        <f t="shared" si="39"/>
        <v>1.8300000000000538E-2</v>
      </c>
      <c r="J586" s="210">
        <f t="shared" si="40"/>
        <v>9.1180866965623011</v>
      </c>
      <c r="K586" s="210">
        <v>26</v>
      </c>
      <c r="L586" s="214">
        <v>43187</v>
      </c>
      <c r="M586" s="214">
        <v>43187</v>
      </c>
      <c r="N586" s="210"/>
      <c r="O586" s="210"/>
    </row>
    <row r="587" spans="1:15">
      <c r="A587" s="210">
        <v>164</v>
      </c>
      <c r="B587" s="215" t="s">
        <v>1364</v>
      </c>
      <c r="C587" s="210">
        <v>0.44059999999999999</v>
      </c>
      <c r="D587" s="210">
        <v>10.855700000000001</v>
      </c>
      <c r="E587" s="211">
        <v>0.2087</v>
      </c>
      <c r="F587" s="210">
        <f t="shared" si="38"/>
        <v>11.064400000000001</v>
      </c>
      <c r="G587" s="210">
        <v>10.875999999999999</v>
      </c>
      <c r="H587" s="210">
        <f t="shared" si="37"/>
        <v>0.18840000000000146</v>
      </c>
      <c r="I587" s="210">
        <f t="shared" si="39"/>
        <v>2.0299999999998541E-2</v>
      </c>
      <c r="J587" s="210">
        <f t="shared" si="40"/>
        <v>9.7268806899849256</v>
      </c>
      <c r="K587" s="210">
        <v>27</v>
      </c>
      <c r="L587" s="214">
        <v>43187</v>
      </c>
      <c r="M587" s="214">
        <v>43187</v>
      </c>
      <c r="N587" s="210"/>
      <c r="O587" s="210"/>
    </row>
    <row r="588" spans="1:15">
      <c r="A588" s="210">
        <v>165</v>
      </c>
      <c r="B588" s="206" t="s">
        <v>730</v>
      </c>
      <c r="C588" s="210">
        <v>1.4901</v>
      </c>
      <c r="D588" s="210">
        <v>8.0657999999999994</v>
      </c>
      <c r="E588" s="210">
        <v>0.2082</v>
      </c>
      <c r="F588" s="210">
        <f t="shared" si="38"/>
        <v>8.2739999999999991</v>
      </c>
      <c r="G588" s="210">
        <v>8.0698000000000008</v>
      </c>
      <c r="H588" s="210">
        <f t="shared" si="37"/>
        <v>0.20419999999999838</v>
      </c>
      <c r="I588" s="210">
        <f t="shared" si="39"/>
        <v>4.0000000000016134E-3</v>
      </c>
      <c r="J588" s="210">
        <f t="shared" si="40"/>
        <v>1.9212295869364138</v>
      </c>
      <c r="K588" s="210">
        <v>17</v>
      </c>
      <c r="L588" s="212">
        <v>43164.628472222219</v>
      </c>
      <c r="M588" s="212">
        <v>43164.795138888891</v>
      </c>
      <c r="N588" s="206" t="s">
        <v>2568</v>
      </c>
      <c r="O588" s="210"/>
    </row>
    <row r="589" spans="1:15">
      <c r="A589" s="116">
        <v>165</v>
      </c>
      <c r="B589" s="116" t="s">
        <v>810</v>
      </c>
      <c r="C589" s="116">
        <v>1.4888999999999999</v>
      </c>
      <c r="D589" s="116">
        <v>7.3173000000000004</v>
      </c>
      <c r="E589" s="116">
        <v>0.2009</v>
      </c>
      <c r="F589" s="116">
        <f t="shared" si="38"/>
        <v>7.5182000000000002</v>
      </c>
      <c r="G589" s="116">
        <v>7.3159000000000001</v>
      </c>
      <c r="H589" s="116">
        <f t="shared" si="37"/>
        <v>0.20230000000000015</v>
      </c>
      <c r="I589" s="116">
        <f t="shared" si="39"/>
        <v>-1.4000000000001511E-3</v>
      </c>
      <c r="J589" s="116">
        <f t="shared" si="40"/>
        <v>-0.69686411149833305</v>
      </c>
      <c r="K589" s="116">
        <v>18</v>
      </c>
      <c r="L589" s="216">
        <v>43164.628472222219</v>
      </c>
      <c r="M589" s="216">
        <v>43164.795138888891</v>
      </c>
      <c r="N589" s="116" t="s">
        <v>2568</v>
      </c>
      <c r="O589" s="210"/>
    </row>
    <row r="590" spans="1:15">
      <c r="A590" s="210">
        <v>165</v>
      </c>
      <c r="B590" s="210" t="s">
        <v>1240</v>
      </c>
      <c r="C590" s="210">
        <v>0.4632</v>
      </c>
      <c r="D590" s="210">
        <v>7.7762000000000002</v>
      </c>
      <c r="E590" s="210">
        <v>0.20080000000000001</v>
      </c>
      <c r="F590" s="210">
        <f t="shared" si="38"/>
        <v>7.9770000000000003</v>
      </c>
      <c r="G590" s="210">
        <v>7.7915999999999999</v>
      </c>
      <c r="H590" s="210">
        <f t="shared" si="37"/>
        <v>0.18540000000000045</v>
      </c>
      <c r="I590" s="210">
        <f t="shared" si="39"/>
        <v>1.5399999999999553E-2</v>
      </c>
      <c r="J590" s="210">
        <f t="shared" si="40"/>
        <v>7.6693227091631231</v>
      </c>
      <c r="K590" s="210">
        <v>19</v>
      </c>
      <c r="L590" s="212">
        <v>43164.628472222219</v>
      </c>
      <c r="M590" s="212">
        <v>43164.795138888891</v>
      </c>
      <c r="N590" s="206" t="s">
        <v>2568</v>
      </c>
      <c r="O590" s="210"/>
    </row>
    <row r="591" spans="1:15">
      <c r="A591" s="210">
        <v>165</v>
      </c>
      <c r="B591" s="210" t="s">
        <v>1682</v>
      </c>
      <c r="C591" s="210">
        <v>0.53839999999999999</v>
      </c>
      <c r="D591" s="210">
        <v>8.0638000000000005</v>
      </c>
      <c r="E591" s="210">
        <v>0.20449999999999999</v>
      </c>
      <c r="F591" s="210">
        <f t="shared" si="38"/>
        <v>8.2683</v>
      </c>
      <c r="G591" s="210">
        <v>8.0785999999999998</v>
      </c>
      <c r="H591" s="210">
        <f t="shared" si="37"/>
        <v>0.1897000000000002</v>
      </c>
      <c r="I591" s="210">
        <f t="shared" si="39"/>
        <v>1.4799999999999786E-2</v>
      </c>
      <c r="J591" s="210">
        <f t="shared" si="40"/>
        <v>7.2371638141808248</v>
      </c>
      <c r="K591" s="210">
        <v>20</v>
      </c>
      <c r="L591" s="212">
        <v>43164.628472222219</v>
      </c>
      <c r="M591" s="212">
        <v>43164.795138888891</v>
      </c>
      <c r="N591" s="206" t="s">
        <v>2568</v>
      </c>
      <c r="O591" s="210"/>
    </row>
    <row r="592" spans="1:15">
      <c r="A592" s="207">
        <v>166</v>
      </c>
      <c r="B592" s="206" t="s">
        <v>1763</v>
      </c>
      <c r="C592" s="206">
        <v>0.53959999999999997</v>
      </c>
      <c r="D592" s="210">
        <v>8.0640000000000001</v>
      </c>
      <c r="E592" s="211">
        <v>0.20080000000000001</v>
      </c>
      <c r="F592" s="210">
        <f t="shared" si="38"/>
        <v>8.2647999999999993</v>
      </c>
      <c r="G592" s="210">
        <v>8.0802999999999994</v>
      </c>
      <c r="H592" s="210">
        <f t="shared" si="37"/>
        <v>0.18449999999999989</v>
      </c>
      <c r="I592" s="210">
        <f t="shared" si="39"/>
        <v>1.630000000000012E-2</v>
      </c>
      <c r="J592" s="210">
        <f t="shared" si="40"/>
        <v>8.1175298804781466</v>
      </c>
      <c r="K592" s="210">
        <v>7</v>
      </c>
      <c r="L592" s="213">
        <v>43212</v>
      </c>
    </row>
    <row r="593" spans="1:15">
      <c r="A593" s="207">
        <v>166</v>
      </c>
      <c r="B593" s="206" t="s">
        <v>854</v>
      </c>
      <c r="C593" s="206">
        <v>1.4665999999999999</v>
      </c>
      <c r="D593" s="211">
        <v>9.2353000000000005</v>
      </c>
      <c r="E593" s="211">
        <v>0.20380000000000001</v>
      </c>
      <c r="F593" s="210">
        <f t="shared" si="38"/>
        <v>9.4390999999999998</v>
      </c>
      <c r="G593" s="210">
        <v>9.2392000000000003</v>
      </c>
      <c r="H593" s="210">
        <f t="shared" si="37"/>
        <v>0.19989999999999952</v>
      </c>
      <c r="I593" s="210">
        <f t="shared" si="39"/>
        <v>3.9000000000004864E-3</v>
      </c>
      <c r="J593" s="210">
        <f t="shared" si="40"/>
        <v>1.9136408243378245</v>
      </c>
      <c r="K593" s="210">
        <v>8</v>
      </c>
    </row>
    <row r="594" spans="1:15">
      <c r="A594" s="207">
        <v>166</v>
      </c>
      <c r="B594" s="206" t="s">
        <v>882</v>
      </c>
      <c r="C594" s="206">
        <v>1.5031000000000001</v>
      </c>
      <c r="D594" s="211">
        <v>9.1373999999999995</v>
      </c>
      <c r="E594" s="211">
        <v>0.20180000000000001</v>
      </c>
      <c r="F594" s="210">
        <f t="shared" si="38"/>
        <v>9.3391999999999999</v>
      </c>
      <c r="G594" s="210">
        <v>9.1412999999999993</v>
      </c>
      <c r="H594" s="210">
        <f t="shared" si="37"/>
        <v>0.19790000000000063</v>
      </c>
      <c r="I594" s="210">
        <f t="shared" si="39"/>
        <v>3.8999999999993762E-3</v>
      </c>
      <c r="J594" s="210">
        <f t="shared" si="40"/>
        <v>1.9326065411295223</v>
      </c>
      <c r="K594" s="210">
        <v>15</v>
      </c>
    </row>
    <row r="595" spans="1:15">
      <c r="A595" s="207">
        <v>166</v>
      </c>
      <c r="B595" s="206" t="s">
        <v>1716</v>
      </c>
      <c r="C595" s="206">
        <v>0.60729999999999995</v>
      </c>
      <c r="D595" s="206">
        <v>8.0645000000000007</v>
      </c>
      <c r="E595" s="211">
        <v>0.20250000000000001</v>
      </c>
      <c r="F595" s="210">
        <f t="shared" si="38"/>
        <v>8.2670000000000012</v>
      </c>
      <c r="G595" s="210">
        <v>8.0913000000000004</v>
      </c>
      <c r="H595" s="210">
        <f t="shared" si="37"/>
        <v>0.17570000000000086</v>
      </c>
      <c r="I595" s="210">
        <f t="shared" si="39"/>
        <v>2.6799999999999158E-2</v>
      </c>
      <c r="J595" s="210">
        <f t="shared" si="40"/>
        <v>13.234567901234151</v>
      </c>
      <c r="K595" s="210">
        <v>3</v>
      </c>
    </row>
    <row r="596" spans="1:15">
      <c r="A596" s="210">
        <v>167</v>
      </c>
      <c r="B596" s="215" t="s">
        <v>1607</v>
      </c>
      <c r="C596" s="210">
        <v>0.51249999999999996</v>
      </c>
      <c r="D596" s="210">
        <v>10.1244</v>
      </c>
      <c r="E596" s="211">
        <v>0.20119999999999999</v>
      </c>
      <c r="F596" s="210">
        <f t="shared" si="38"/>
        <v>10.3256</v>
      </c>
      <c r="G596" s="210">
        <v>10.1416</v>
      </c>
      <c r="H596" s="210">
        <f t="shared" si="37"/>
        <v>0.18399999999999928</v>
      </c>
      <c r="I596" s="210">
        <f t="shared" si="39"/>
        <v>1.7200000000000715E-2</v>
      </c>
      <c r="J596" s="210">
        <f t="shared" si="40"/>
        <v>8.5487077534794818</v>
      </c>
      <c r="K596" s="210">
        <v>31</v>
      </c>
      <c r="L596" s="214">
        <v>43211</v>
      </c>
    </row>
    <row r="597" spans="1:15">
      <c r="A597" s="207">
        <v>167</v>
      </c>
      <c r="B597" s="206" t="s">
        <v>926</v>
      </c>
      <c r="C597" s="206">
        <v>1.5136000000000001</v>
      </c>
      <c r="D597" s="210">
        <v>9.0513999999999992</v>
      </c>
      <c r="E597" s="211">
        <v>0.20619999999999999</v>
      </c>
      <c r="F597" s="210">
        <f t="shared" si="38"/>
        <v>9.2576000000000001</v>
      </c>
      <c r="G597" s="210">
        <v>9.0551999999999992</v>
      </c>
      <c r="H597" s="210">
        <f t="shared" si="37"/>
        <v>0.2024000000000008</v>
      </c>
      <c r="I597" s="210">
        <f t="shared" si="39"/>
        <v>3.7999999999991929E-3</v>
      </c>
      <c r="J597" s="210">
        <f t="shared" si="40"/>
        <v>1.8428709990296765</v>
      </c>
      <c r="K597" s="210">
        <v>38</v>
      </c>
      <c r="L597" s="213">
        <v>43212</v>
      </c>
    </row>
    <row r="598" spans="1:15">
      <c r="A598" s="207">
        <v>167</v>
      </c>
      <c r="B598" s="206" t="s">
        <v>886</v>
      </c>
      <c r="C598" s="206">
        <v>1.5271999999999999</v>
      </c>
      <c r="D598" s="211">
        <v>8.0466999999999995</v>
      </c>
      <c r="E598" s="211">
        <v>0.20660000000000001</v>
      </c>
      <c r="F598" s="210">
        <f t="shared" si="38"/>
        <v>8.2532999999999994</v>
      </c>
      <c r="G598" s="210">
        <v>8.0503</v>
      </c>
      <c r="H598" s="210">
        <f t="shared" si="37"/>
        <v>0.2029999999999994</v>
      </c>
      <c r="I598" s="210">
        <f t="shared" si="39"/>
        <v>3.6000000000006027E-3</v>
      </c>
      <c r="J598" s="210">
        <f t="shared" si="40"/>
        <v>1.7424975798647639</v>
      </c>
      <c r="K598" s="210">
        <v>34</v>
      </c>
    </row>
    <row r="599" spans="1:15">
      <c r="A599" s="206">
        <v>167</v>
      </c>
      <c r="B599" s="206" t="s">
        <v>1621</v>
      </c>
      <c r="C599" s="206">
        <v>0.48499999999999999</v>
      </c>
      <c r="D599" s="211">
        <v>10.202</v>
      </c>
      <c r="E599" s="211">
        <v>0.2014</v>
      </c>
      <c r="F599" s="210">
        <f t="shared" si="38"/>
        <v>10.4034</v>
      </c>
      <c r="G599" s="210">
        <v>10.218999999999999</v>
      </c>
      <c r="H599" s="210">
        <f t="shared" si="37"/>
        <v>0.18440000000000012</v>
      </c>
      <c r="I599" s="210">
        <f t="shared" si="39"/>
        <v>1.6999999999999876E-2</v>
      </c>
      <c r="J599" s="210">
        <f t="shared" si="40"/>
        <v>8.4409136047665729</v>
      </c>
      <c r="K599" s="210">
        <v>36</v>
      </c>
    </row>
    <row r="600" spans="1:15">
      <c r="A600" s="210">
        <v>168</v>
      </c>
      <c r="B600" s="215" t="s">
        <v>819</v>
      </c>
      <c r="C600" s="210">
        <v>1.4461999999999999</v>
      </c>
      <c r="D600" s="211">
        <v>10.520200000000001</v>
      </c>
      <c r="E600" s="211">
        <v>0.20119999999999999</v>
      </c>
      <c r="F600" s="210">
        <f t="shared" si="38"/>
        <v>10.721400000000001</v>
      </c>
      <c r="G600" s="210">
        <v>10.5245</v>
      </c>
      <c r="H600" s="210">
        <f t="shared" si="37"/>
        <v>0.19690000000000119</v>
      </c>
      <c r="I600" s="210">
        <f t="shared" si="39"/>
        <v>4.2999999999988048E-3</v>
      </c>
      <c r="J600" s="210">
        <f t="shared" si="40"/>
        <v>2.1371769383691874</v>
      </c>
      <c r="K600" s="210">
        <v>10</v>
      </c>
      <c r="L600" s="217">
        <v>43185.385416666664</v>
      </c>
      <c r="M600" s="210"/>
      <c r="N600" s="210" t="s">
        <v>2574</v>
      </c>
      <c r="O600" s="210"/>
    </row>
    <row r="601" spans="1:15">
      <c r="A601" s="210">
        <v>168</v>
      </c>
      <c r="B601" s="215" t="s">
        <v>607</v>
      </c>
      <c r="C601" s="210">
        <v>1.4766999999999999</v>
      </c>
      <c r="D601" s="211">
        <v>10.539199999999999</v>
      </c>
      <c r="E601" s="211">
        <v>0.20269999999999999</v>
      </c>
      <c r="F601" s="210">
        <f t="shared" si="38"/>
        <v>10.741899999999999</v>
      </c>
      <c r="G601" s="210">
        <v>10.543200000000001</v>
      </c>
      <c r="H601" s="210">
        <f t="shared" si="37"/>
        <v>0.19869999999999877</v>
      </c>
      <c r="I601" s="210">
        <f t="shared" si="39"/>
        <v>4.0000000000012248E-3</v>
      </c>
      <c r="J601" s="210">
        <f t="shared" si="40"/>
        <v>1.9733596447958683</v>
      </c>
      <c r="K601" s="210">
        <v>11</v>
      </c>
      <c r="L601" s="217">
        <v>43185.385416666664</v>
      </c>
      <c r="M601" s="210"/>
      <c r="N601" s="210" t="s">
        <v>2574</v>
      </c>
      <c r="O601" s="210"/>
    </row>
    <row r="602" spans="1:15">
      <c r="A602" s="210">
        <v>168</v>
      </c>
      <c r="B602" s="215" t="s">
        <v>1370</v>
      </c>
      <c r="C602" s="210">
        <v>0.76470000000000005</v>
      </c>
      <c r="D602" s="211">
        <v>10.2715</v>
      </c>
      <c r="E602" s="211">
        <v>0.2087</v>
      </c>
      <c r="F602" s="210">
        <f t="shared" si="38"/>
        <v>10.4802</v>
      </c>
      <c r="G602" s="210">
        <v>10.2873</v>
      </c>
      <c r="H602" s="210">
        <f t="shared" si="37"/>
        <v>0.19289999999999985</v>
      </c>
      <c r="I602" s="210">
        <f t="shared" si="39"/>
        <v>1.5800000000000147E-2</v>
      </c>
      <c r="J602" s="210">
        <f t="shared" si="40"/>
        <v>7.5706756109248428</v>
      </c>
      <c r="K602" s="210">
        <v>12</v>
      </c>
      <c r="L602" s="217">
        <v>43185.385416666664</v>
      </c>
      <c r="M602" s="210"/>
      <c r="N602" s="210" t="s">
        <v>2574</v>
      </c>
      <c r="O602" s="210"/>
    </row>
    <row r="603" spans="1:15">
      <c r="A603" s="210">
        <v>168</v>
      </c>
      <c r="B603" s="215" t="s">
        <v>1589</v>
      </c>
      <c r="C603" s="210">
        <v>0.5857</v>
      </c>
      <c r="D603" s="211">
        <v>9.8872999999999998</v>
      </c>
      <c r="E603" s="211">
        <v>0.20119999999999999</v>
      </c>
      <c r="F603" s="210">
        <f t="shared" si="38"/>
        <v>10.0885</v>
      </c>
      <c r="G603" s="210">
        <v>9.9053000000000004</v>
      </c>
      <c r="H603" s="210">
        <f t="shared" si="37"/>
        <v>0.18319999999999936</v>
      </c>
      <c r="I603" s="210">
        <f t="shared" si="39"/>
        <v>1.8000000000000627E-2</v>
      </c>
      <c r="J603" s="210">
        <f t="shared" si="40"/>
        <v>8.9463220675947444</v>
      </c>
      <c r="K603" s="210">
        <v>13</v>
      </c>
      <c r="L603" s="217">
        <v>43185.385416666664</v>
      </c>
      <c r="M603" s="210"/>
      <c r="N603" s="210" t="s">
        <v>2574</v>
      </c>
      <c r="O603" s="210"/>
    </row>
    <row r="604" spans="1:15">
      <c r="A604" s="210">
        <v>169</v>
      </c>
      <c r="B604" s="210" t="s">
        <v>738</v>
      </c>
      <c r="C604" s="210">
        <v>1.4878</v>
      </c>
      <c r="D604" s="210">
        <v>7.7732000000000001</v>
      </c>
      <c r="E604" s="211">
        <v>0.20669999999999999</v>
      </c>
      <c r="F604" s="210">
        <f t="shared" si="38"/>
        <v>7.9798999999999998</v>
      </c>
      <c r="G604" s="206">
        <v>7.7808000000000002</v>
      </c>
      <c r="H604" s="206">
        <f t="shared" si="37"/>
        <v>0.19909999999999961</v>
      </c>
      <c r="I604" s="210">
        <f t="shared" si="39"/>
        <v>7.6000000000003842E-3</v>
      </c>
      <c r="J604" s="210">
        <f t="shared" si="40"/>
        <v>3.6768263183359386</v>
      </c>
      <c r="K604" s="210">
        <v>21</v>
      </c>
      <c r="L604" s="214">
        <v>43187</v>
      </c>
      <c r="M604" s="214">
        <v>43187</v>
      </c>
      <c r="N604" s="210"/>
      <c r="O604" s="210"/>
    </row>
    <row r="605" spans="1:15">
      <c r="A605" s="210">
        <v>169</v>
      </c>
      <c r="B605" s="210" t="s">
        <v>1554</v>
      </c>
      <c r="C605" s="210">
        <v>0.37340000000000001</v>
      </c>
      <c r="D605" s="210">
        <v>11.0869</v>
      </c>
      <c r="E605" s="211">
        <v>0.20369999999999999</v>
      </c>
      <c r="F605" s="210">
        <f t="shared" si="38"/>
        <v>11.2906</v>
      </c>
      <c r="G605" s="210">
        <v>11.1061</v>
      </c>
      <c r="H605" s="206">
        <f t="shared" si="37"/>
        <v>0.18449999999999989</v>
      </c>
      <c r="I605" s="210">
        <f t="shared" si="39"/>
        <v>1.9200000000000106E-2</v>
      </c>
      <c r="J605" s="210">
        <f t="shared" si="40"/>
        <v>9.4256259204713331</v>
      </c>
      <c r="K605" s="210">
        <v>22</v>
      </c>
      <c r="L605" s="214">
        <v>43187</v>
      </c>
      <c r="M605" s="214">
        <v>43187</v>
      </c>
      <c r="N605" s="210"/>
      <c r="O605" s="210"/>
    </row>
    <row r="606" spans="1:15">
      <c r="A606" s="210">
        <v>169</v>
      </c>
      <c r="B606" s="210" t="s">
        <v>1625</v>
      </c>
      <c r="C606" s="210">
        <v>0.4572</v>
      </c>
      <c r="D606" s="210">
        <v>9.3218999999999994</v>
      </c>
      <c r="E606" s="211">
        <v>0.20080000000000001</v>
      </c>
      <c r="F606" s="210">
        <f t="shared" si="38"/>
        <v>9.5226999999999986</v>
      </c>
      <c r="G606" s="210">
        <v>9.3447999999999993</v>
      </c>
      <c r="H606" s="206">
        <f t="shared" si="37"/>
        <v>0.17789999999999928</v>
      </c>
      <c r="I606" s="210">
        <f t="shared" si="39"/>
        <v>2.2900000000000725E-2</v>
      </c>
      <c r="J606" s="210">
        <f t="shared" si="40"/>
        <v>11.404382470119883</v>
      </c>
      <c r="K606" s="210">
        <v>23</v>
      </c>
      <c r="L606" s="214">
        <v>43187</v>
      </c>
      <c r="M606" s="214">
        <v>43187</v>
      </c>
      <c r="N606" s="210"/>
      <c r="O606" s="210"/>
    </row>
    <row r="607" spans="1:15">
      <c r="A607" s="210">
        <v>170</v>
      </c>
      <c r="B607" s="210" t="s">
        <v>558</v>
      </c>
      <c r="C607" s="210">
        <v>1.4823</v>
      </c>
      <c r="D607" s="210">
        <v>7.8014000000000001</v>
      </c>
      <c r="E607" s="211">
        <v>0.2001</v>
      </c>
      <c r="F607" s="210">
        <f t="shared" si="38"/>
        <v>8.0015000000000001</v>
      </c>
      <c r="G607" s="210">
        <v>7.8061999999999996</v>
      </c>
      <c r="H607" s="210">
        <f t="shared" si="37"/>
        <v>0.19530000000000047</v>
      </c>
      <c r="I607" s="210">
        <f t="shared" si="39"/>
        <v>4.7999999999995269E-3</v>
      </c>
      <c r="J607" s="210">
        <f t="shared" si="40"/>
        <v>2.3988005996999138</v>
      </c>
      <c r="K607" s="210">
        <v>1</v>
      </c>
      <c r="L607" s="214">
        <v>43187</v>
      </c>
      <c r="M607" s="214">
        <v>43187</v>
      </c>
      <c r="N607" s="210"/>
      <c r="O607" s="210"/>
    </row>
    <row r="608" spans="1:15">
      <c r="A608" s="210">
        <v>170</v>
      </c>
      <c r="B608" s="210" t="s">
        <v>811</v>
      </c>
      <c r="C608" s="210">
        <v>1.5392999999999999</v>
      </c>
      <c r="D608" s="210">
        <v>10.1532</v>
      </c>
      <c r="E608" s="211">
        <v>0.20330000000000001</v>
      </c>
      <c r="F608" s="210">
        <f t="shared" si="38"/>
        <v>10.3565</v>
      </c>
      <c r="G608" s="210">
        <v>10.1576</v>
      </c>
      <c r="H608" s="210">
        <f t="shared" si="37"/>
        <v>0.19890000000000008</v>
      </c>
      <c r="I608" s="210">
        <f t="shared" si="39"/>
        <v>4.3999999999999317E-3</v>
      </c>
      <c r="J608" s="210">
        <f t="shared" si="40"/>
        <v>2.1642892277422194</v>
      </c>
      <c r="K608" s="210">
        <v>2</v>
      </c>
      <c r="L608" s="214">
        <v>43187</v>
      </c>
      <c r="M608" s="214">
        <v>43187</v>
      </c>
      <c r="N608" s="210"/>
      <c r="O608" s="210"/>
    </row>
    <row r="609" spans="1:15">
      <c r="A609" s="210">
        <v>170</v>
      </c>
      <c r="B609" s="210" t="s">
        <v>1376</v>
      </c>
      <c r="C609" s="210">
        <v>0.42299999999999999</v>
      </c>
      <c r="D609" s="210">
        <v>10.739000000000001</v>
      </c>
      <c r="E609" s="211">
        <v>0.2026</v>
      </c>
      <c r="F609" s="210">
        <f t="shared" si="38"/>
        <v>10.941600000000001</v>
      </c>
      <c r="G609" s="210">
        <v>10.7568</v>
      </c>
      <c r="H609" s="210">
        <f t="shared" si="37"/>
        <v>0.18480000000000096</v>
      </c>
      <c r="I609" s="210">
        <f t="shared" si="39"/>
        <v>1.7799999999999039E-2</v>
      </c>
      <c r="J609" s="210">
        <f t="shared" si="40"/>
        <v>8.7857847976303241</v>
      </c>
      <c r="K609" s="210">
        <v>3</v>
      </c>
      <c r="L609" s="214">
        <v>43187</v>
      </c>
      <c r="M609" s="214">
        <v>43187</v>
      </c>
      <c r="N609" s="210"/>
      <c r="O609" s="210"/>
    </row>
    <row r="610" spans="1:15">
      <c r="A610" s="210">
        <v>170</v>
      </c>
      <c r="B610" s="210" t="s">
        <v>1617</v>
      </c>
      <c r="C610" s="210">
        <v>0.44679999999999997</v>
      </c>
      <c r="D610" s="210">
        <v>8.8449000000000009</v>
      </c>
      <c r="E610" s="211">
        <v>0.2014</v>
      </c>
      <c r="F610" s="210">
        <f t="shared" si="38"/>
        <v>9.0463000000000005</v>
      </c>
      <c r="G610" s="210">
        <v>8.8640000000000008</v>
      </c>
      <c r="H610" s="210">
        <f t="shared" si="37"/>
        <v>0.18229999999999968</v>
      </c>
      <c r="I610" s="210">
        <f t="shared" si="39"/>
        <v>1.9100000000000311E-2</v>
      </c>
      <c r="J610" s="210">
        <f t="shared" si="40"/>
        <v>9.4836146971203146</v>
      </c>
      <c r="K610" s="210">
        <v>4</v>
      </c>
      <c r="L610" s="214">
        <v>43187</v>
      </c>
      <c r="M610" s="214">
        <v>43187</v>
      </c>
      <c r="N610" s="210"/>
      <c r="O610" s="210"/>
    </row>
    <row r="611" spans="1:15">
      <c r="A611" s="210">
        <v>171</v>
      </c>
      <c r="B611" s="210" t="s">
        <v>690</v>
      </c>
      <c r="C611" s="210">
        <v>1.3996</v>
      </c>
      <c r="D611" s="210">
        <v>7.5286</v>
      </c>
      <c r="E611" s="210">
        <v>0.20319999999999999</v>
      </c>
      <c r="F611" s="210">
        <f t="shared" si="38"/>
        <v>7.7317999999999998</v>
      </c>
      <c r="G611" s="210">
        <v>7.5320999999999998</v>
      </c>
      <c r="H611" s="210">
        <f t="shared" si="37"/>
        <v>0.19969999999999999</v>
      </c>
      <c r="I611" s="210">
        <f t="shared" si="39"/>
        <v>3.5000000000000031E-3</v>
      </c>
      <c r="J611" s="210">
        <f t="shared" si="40"/>
        <v>1.7224409448818911</v>
      </c>
      <c r="K611" s="210">
        <v>8</v>
      </c>
      <c r="L611" s="214">
        <v>43174</v>
      </c>
      <c r="M611" s="214">
        <v>43174</v>
      </c>
      <c r="N611" s="210" t="s">
        <v>2574</v>
      </c>
      <c r="O611" s="210" t="s">
        <v>2569</v>
      </c>
    </row>
    <row r="612" spans="1:15">
      <c r="A612" s="210">
        <v>171</v>
      </c>
      <c r="B612" s="210" t="s">
        <v>583</v>
      </c>
      <c r="C612" s="210">
        <v>1.3822000000000001</v>
      </c>
      <c r="D612" s="211">
        <v>8.7588000000000008</v>
      </c>
      <c r="E612" s="211">
        <v>0.20580000000000001</v>
      </c>
      <c r="F612" s="210">
        <f t="shared" si="38"/>
        <v>8.9646000000000008</v>
      </c>
      <c r="G612" s="210">
        <v>8.7649000000000008</v>
      </c>
      <c r="H612" s="210">
        <f t="shared" si="37"/>
        <v>0.19969999999999999</v>
      </c>
      <c r="I612" s="210">
        <f t="shared" si="39"/>
        <v>6.1000000000000221E-3</v>
      </c>
      <c r="J612" s="210">
        <f t="shared" si="40"/>
        <v>2.9640427599611376</v>
      </c>
      <c r="K612" s="210">
        <v>9</v>
      </c>
      <c r="L612" s="214">
        <v>43174</v>
      </c>
      <c r="M612" s="214">
        <v>43174</v>
      </c>
      <c r="N612" s="210" t="s">
        <v>2574</v>
      </c>
      <c r="O612" s="210" t="s">
        <v>2569</v>
      </c>
    </row>
    <row r="613" spans="1:15">
      <c r="A613" s="210">
        <v>171</v>
      </c>
      <c r="B613" s="210" t="s">
        <v>1546</v>
      </c>
      <c r="C613" s="210">
        <v>0.36259999999999998</v>
      </c>
      <c r="D613" s="211">
        <v>8.8628999999999998</v>
      </c>
      <c r="E613" s="211">
        <v>0.20030000000000001</v>
      </c>
      <c r="F613" s="210">
        <f t="shared" si="38"/>
        <v>9.0632000000000001</v>
      </c>
      <c r="G613" s="210">
        <v>8.8802000000000003</v>
      </c>
      <c r="H613" s="210">
        <f t="shared" si="37"/>
        <v>0.18299999999999983</v>
      </c>
      <c r="I613" s="210">
        <f t="shared" si="39"/>
        <v>1.7300000000000176E-2</v>
      </c>
      <c r="J613" s="210">
        <f t="shared" si="40"/>
        <v>8.6370444333500629</v>
      </c>
      <c r="K613" s="210">
        <v>10</v>
      </c>
      <c r="L613" s="214">
        <v>43174</v>
      </c>
      <c r="M613" s="214">
        <v>43174</v>
      </c>
      <c r="N613" s="210" t="s">
        <v>2574</v>
      </c>
      <c r="O613" s="210" t="s">
        <v>2569</v>
      </c>
    </row>
    <row r="614" spans="1:15">
      <c r="A614" s="210">
        <v>171</v>
      </c>
      <c r="B614" s="210" t="s">
        <v>1394</v>
      </c>
      <c r="C614" s="210">
        <v>0.46429999999999999</v>
      </c>
      <c r="D614" s="211">
        <v>7.4753999999999996</v>
      </c>
      <c r="E614" s="211">
        <v>0.2019</v>
      </c>
      <c r="F614" s="210">
        <f t="shared" si="38"/>
        <v>7.6772999999999998</v>
      </c>
      <c r="G614" s="210">
        <v>7.5002000000000004</v>
      </c>
      <c r="H614" s="210">
        <f t="shared" ref="H614:H677" si="41">(F614-G614)</f>
        <v>0.17709999999999937</v>
      </c>
      <c r="I614" s="210">
        <f t="shared" si="39"/>
        <v>2.4800000000000627E-2</v>
      </c>
      <c r="J614" s="210">
        <f t="shared" si="40"/>
        <v>12.283308568598626</v>
      </c>
      <c r="K614" s="210">
        <v>11</v>
      </c>
      <c r="L614" s="214">
        <v>43174</v>
      </c>
      <c r="M614" s="214">
        <v>43174</v>
      </c>
      <c r="N614" s="210" t="s">
        <v>2574</v>
      </c>
      <c r="O614" s="210" t="s">
        <v>2569</v>
      </c>
    </row>
    <row r="615" spans="1:15">
      <c r="A615" s="210">
        <v>172</v>
      </c>
      <c r="B615" s="210" t="s">
        <v>1611</v>
      </c>
      <c r="C615" s="210">
        <f>0.203+E615</f>
        <v>0.41049999999999998</v>
      </c>
      <c r="D615" s="211">
        <v>9.343</v>
      </c>
      <c r="E615" s="211">
        <v>0.20749999999999999</v>
      </c>
      <c r="F615" s="210">
        <f t="shared" si="38"/>
        <v>9.5504999999999995</v>
      </c>
      <c r="G615" s="210">
        <v>9.3618000000000006</v>
      </c>
      <c r="H615" s="210">
        <f t="shared" si="41"/>
        <v>0.18869999999999898</v>
      </c>
      <c r="I615" s="210">
        <f t="shared" si="39"/>
        <v>1.880000000000101E-2</v>
      </c>
      <c r="J615" s="210">
        <f t="shared" si="40"/>
        <v>9.0602409638559092</v>
      </c>
      <c r="K615" s="210">
        <v>19</v>
      </c>
      <c r="L615" s="214">
        <v>43174</v>
      </c>
      <c r="M615" s="214">
        <v>43174</v>
      </c>
      <c r="N615" s="210" t="s">
        <v>2574</v>
      </c>
      <c r="O615" s="210" t="s">
        <v>2569</v>
      </c>
    </row>
    <row r="616" spans="1:15">
      <c r="A616" s="210">
        <v>172</v>
      </c>
      <c r="B616" s="210" t="s">
        <v>606</v>
      </c>
      <c r="C616" s="210">
        <f>1.3431+E616</f>
        <v>1.5443</v>
      </c>
      <c r="D616" s="211">
        <v>9.2363999999999997</v>
      </c>
      <c r="E616" s="211">
        <v>0.20119999999999999</v>
      </c>
      <c r="F616" s="210">
        <f t="shared" si="38"/>
        <v>9.4375999999999998</v>
      </c>
      <c r="G616" s="210">
        <v>9.2407000000000004</v>
      </c>
      <c r="H616" s="210">
        <f t="shared" si="41"/>
        <v>0.19689999999999941</v>
      </c>
      <c r="I616" s="210">
        <f t="shared" si="39"/>
        <v>4.3000000000005811E-3</v>
      </c>
      <c r="J616" s="210">
        <f t="shared" si="40"/>
        <v>2.1371769383700703</v>
      </c>
      <c r="K616" s="210">
        <v>20</v>
      </c>
      <c r="L616" s="214">
        <v>43174</v>
      </c>
      <c r="M616" s="214">
        <v>43174</v>
      </c>
      <c r="N616" s="210" t="s">
        <v>2574</v>
      </c>
      <c r="O616" s="210" t="s">
        <v>2569</v>
      </c>
    </row>
    <row r="617" spans="1:15">
      <c r="A617" s="210">
        <v>172</v>
      </c>
      <c r="B617" s="210" t="s">
        <v>1769</v>
      </c>
      <c r="C617" s="210">
        <f>0.2997+E617</f>
        <v>0.50160000000000005</v>
      </c>
      <c r="D617" s="211">
        <v>10.1441</v>
      </c>
      <c r="E617" s="211">
        <v>0.2019</v>
      </c>
      <c r="F617" s="210">
        <f t="shared" si="38"/>
        <v>10.346</v>
      </c>
      <c r="G617" s="210">
        <v>10.1615</v>
      </c>
      <c r="H617" s="210">
        <f t="shared" si="41"/>
        <v>0.18449999999999989</v>
      </c>
      <c r="I617" s="210">
        <f t="shared" si="39"/>
        <v>1.740000000000011E-2</v>
      </c>
      <c r="J617" s="210">
        <f t="shared" si="40"/>
        <v>8.6181277860327441</v>
      </c>
      <c r="K617" s="210">
        <v>21</v>
      </c>
      <c r="L617" s="214">
        <v>43174</v>
      </c>
      <c r="M617" s="214">
        <v>43174</v>
      </c>
      <c r="N617" s="210" t="s">
        <v>2574</v>
      </c>
      <c r="O617" s="210" t="s">
        <v>2569</v>
      </c>
    </row>
    <row r="618" spans="1:15">
      <c r="A618" s="210">
        <v>172</v>
      </c>
      <c r="B618" s="210" t="s">
        <v>984</v>
      </c>
      <c r="C618" s="210">
        <f>1.2551+E618</f>
        <v>1.4623000000000002</v>
      </c>
      <c r="D618" s="211">
        <v>9.0211000000000006</v>
      </c>
      <c r="E618" s="211">
        <v>0.2072</v>
      </c>
      <c r="F618" s="210">
        <f t="shared" si="38"/>
        <v>9.2283000000000008</v>
      </c>
      <c r="G618" s="210">
        <v>9.0306999999999995</v>
      </c>
      <c r="H618" s="210">
        <f t="shared" si="41"/>
        <v>0.19760000000000133</v>
      </c>
      <c r="I618" s="210">
        <f t="shared" si="39"/>
        <v>9.5999999999986652E-3</v>
      </c>
      <c r="J618" s="210">
        <f t="shared" si="40"/>
        <v>4.6332046332039889</v>
      </c>
      <c r="K618" s="210">
        <v>22</v>
      </c>
      <c r="L618" s="214">
        <v>43174</v>
      </c>
      <c r="M618" s="214">
        <v>43174</v>
      </c>
      <c r="N618" s="210" t="s">
        <v>2574</v>
      </c>
      <c r="O618" s="210" t="s">
        <v>2569</v>
      </c>
    </row>
    <row r="619" spans="1:15">
      <c r="A619" s="210">
        <v>173</v>
      </c>
      <c r="B619" s="210" t="s">
        <v>1036</v>
      </c>
      <c r="C619" s="211">
        <v>1.4504999999999999</v>
      </c>
      <c r="D619" s="211">
        <v>8.0630000000000006</v>
      </c>
      <c r="E619" s="211">
        <v>0.20680000000000001</v>
      </c>
      <c r="F619" s="210">
        <f t="shared" si="38"/>
        <v>8.2698</v>
      </c>
      <c r="G619" s="210">
        <v>8.0683000000000007</v>
      </c>
      <c r="H619" s="210">
        <f t="shared" si="41"/>
        <v>0.20149999999999935</v>
      </c>
      <c r="I619" s="210">
        <f t="shared" si="39"/>
        <v>5.3000000000006653E-3</v>
      </c>
      <c r="J619" s="210">
        <f t="shared" si="40"/>
        <v>2.5628626692459697</v>
      </c>
      <c r="K619" s="210">
        <v>22</v>
      </c>
      <c r="L619" s="212">
        <v>43181.645833333336</v>
      </c>
      <c r="M619" s="212">
        <v>43181.833333333336</v>
      </c>
      <c r="N619" s="210" t="s">
        <v>2574</v>
      </c>
      <c r="O619" s="215" t="s">
        <v>2579</v>
      </c>
    </row>
    <row r="620" spans="1:15">
      <c r="A620" s="210">
        <v>173</v>
      </c>
      <c r="B620" s="210" t="s">
        <v>1185</v>
      </c>
      <c r="C620" s="211">
        <v>0.45369999999999999</v>
      </c>
      <c r="D620" s="211">
        <v>9.0315999999999992</v>
      </c>
      <c r="E620" s="211">
        <v>0.20019999999999999</v>
      </c>
      <c r="F620" s="210">
        <f t="shared" si="38"/>
        <v>9.2317999999999998</v>
      </c>
      <c r="G620" s="210">
        <v>9.0498999999999992</v>
      </c>
      <c r="H620" s="210">
        <f t="shared" si="41"/>
        <v>0.18190000000000062</v>
      </c>
      <c r="I620" s="210">
        <f t="shared" si="39"/>
        <v>1.8299999999999372E-2</v>
      </c>
      <c r="J620" s="210">
        <f t="shared" si="40"/>
        <v>9.1408591408588276</v>
      </c>
      <c r="K620" s="210">
        <v>23</v>
      </c>
      <c r="L620" s="212">
        <v>43181.645833333336</v>
      </c>
      <c r="M620" s="212">
        <v>43181.833333333336</v>
      </c>
      <c r="N620" s="210" t="s">
        <v>2574</v>
      </c>
      <c r="O620" s="215" t="s">
        <v>2579</v>
      </c>
    </row>
    <row r="621" spans="1:15">
      <c r="A621" s="210">
        <v>173</v>
      </c>
      <c r="B621" s="210" t="s">
        <v>1834</v>
      </c>
      <c r="C621" s="211">
        <v>0.39800000000000002</v>
      </c>
      <c r="D621" s="211">
        <v>7.7735000000000003</v>
      </c>
      <c r="E621" s="211">
        <v>0.20319999999999999</v>
      </c>
      <c r="F621" s="210">
        <f t="shared" si="38"/>
        <v>7.9767000000000001</v>
      </c>
      <c r="G621" s="210">
        <v>7.7927999999999997</v>
      </c>
      <c r="H621" s="210">
        <f t="shared" si="41"/>
        <v>0.1839000000000004</v>
      </c>
      <c r="I621" s="210">
        <f t="shared" si="39"/>
        <v>1.9299999999999595E-2</v>
      </c>
      <c r="J621" s="210">
        <f t="shared" si="40"/>
        <v>9.4980314960627936</v>
      </c>
      <c r="K621" s="210">
        <v>24</v>
      </c>
      <c r="L621" s="212">
        <v>43181.645833333336</v>
      </c>
      <c r="M621" s="212">
        <v>43181.833333333336</v>
      </c>
      <c r="N621" s="210" t="s">
        <v>2574</v>
      </c>
      <c r="O621" s="218" t="s">
        <v>2578</v>
      </c>
    </row>
    <row r="622" spans="1:15">
      <c r="A622" s="210">
        <v>174</v>
      </c>
      <c r="B622" s="215" t="s">
        <v>757</v>
      </c>
      <c r="C622" s="210">
        <v>1.5111000000000001</v>
      </c>
      <c r="D622" s="211">
        <v>8.4430999999999994</v>
      </c>
      <c r="E622" s="211">
        <v>0.2092</v>
      </c>
      <c r="F622" s="210">
        <f t="shared" si="38"/>
        <v>8.6522999999999985</v>
      </c>
      <c r="G622" s="210">
        <v>8.4474999999999998</v>
      </c>
      <c r="H622" s="210">
        <f t="shared" si="41"/>
        <v>0.20479999999999876</v>
      </c>
      <c r="I622" s="210">
        <f t="shared" si="39"/>
        <v>4.4000000000012363E-3</v>
      </c>
      <c r="J622" s="210">
        <f t="shared" si="40"/>
        <v>2.1032504780120633</v>
      </c>
      <c r="K622" s="210">
        <v>7</v>
      </c>
      <c r="L622" s="217">
        <v>43186.458333333336</v>
      </c>
      <c r="M622" s="217">
        <v>43186.625</v>
      </c>
      <c r="N622" s="206" t="s">
        <v>2568</v>
      </c>
      <c r="O622" s="210"/>
    </row>
    <row r="623" spans="1:15">
      <c r="A623" s="210">
        <v>174</v>
      </c>
      <c r="B623" s="215" t="s">
        <v>834</v>
      </c>
      <c r="C623" s="210">
        <v>1.4733000000000001</v>
      </c>
      <c r="D623" s="211">
        <v>7.9611000000000001</v>
      </c>
      <c r="E623" s="211">
        <v>0.20150000000000001</v>
      </c>
      <c r="F623" s="210">
        <f t="shared" si="38"/>
        <v>8.1625999999999994</v>
      </c>
      <c r="G623" s="210">
        <v>7.9642999999999997</v>
      </c>
      <c r="H623" s="210">
        <f t="shared" si="41"/>
        <v>0.1982999999999997</v>
      </c>
      <c r="I623" s="210">
        <f t="shared" si="39"/>
        <v>3.2000000000003137E-3</v>
      </c>
      <c r="J623" s="210">
        <f t="shared" si="40"/>
        <v>1.5880893300249692</v>
      </c>
      <c r="K623" s="210">
        <v>8</v>
      </c>
      <c r="L623" s="217">
        <v>43186.458333333336</v>
      </c>
      <c r="M623" s="217">
        <v>43186.625</v>
      </c>
      <c r="N623" s="206" t="s">
        <v>2568</v>
      </c>
      <c r="O623" s="210"/>
    </row>
    <row r="624" spans="1:15">
      <c r="A624" s="210">
        <v>174</v>
      </c>
      <c r="B624" s="215" t="s">
        <v>1314</v>
      </c>
      <c r="C624" s="210">
        <v>0.42899999999999999</v>
      </c>
      <c r="D624" s="211">
        <v>7.0749000000000004</v>
      </c>
      <c r="E624" s="211">
        <v>0.2029</v>
      </c>
      <c r="F624" s="210">
        <f t="shared" si="38"/>
        <v>7.2778</v>
      </c>
      <c r="G624" s="210">
        <v>7.0926999999999998</v>
      </c>
      <c r="H624" s="210">
        <f t="shared" si="41"/>
        <v>0.18510000000000026</v>
      </c>
      <c r="I624" s="210">
        <f t="shared" si="39"/>
        <v>1.7799999999999733E-2</v>
      </c>
      <c r="J624" s="210">
        <f t="shared" si="40"/>
        <v>8.7727944800392965</v>
      </c>
      <c r="K624" s="210">
        <v>9</v>
      </c>
      <c r="L624" s="217">
        <v>43186.458333333336</v>
      </c>
      <c r="M624" s="217">
        <v>43186.625</v>
      </c>
      <c r="N624" s="206" t="s">
        <v>2568</v>
      </c>
      <c r="O624" s="210"/>
    </row>
    <row r="625" spans="1:15">
      <c r="A625" s="210">
        <v>174</v>
      </c>
      <c r="B625" s="215" t="s">
        <v>1395</v>
      </c>
      <c r="C625" s="210">
        <v>0.48580000000000001</v>
      </c>
      <c r="D625" s="211">
        <v>8.1355000000000004</v>
      </c>
      <c r="E625" s="211">
        <v>0.20269999999999999</v>
      </c>
      <c r="F625" s="210">
        <f t="shared" si="38"/>
        <v>8.3382000000000005</v>
      </c>
      <c r="G625" s="210">
        <v>8.1510999999999996</v>
      </c>
      <c r="H625" s="210">
        <f t="shared" si="41"/>
        <v>0.18710000000000093</v>
      </c>
      <c r="I625" s="210">
        <f t="shared" si="39"/>
        <v>1.5599999999999059E-2</v>
      </c>
      <c r="J625" s="210">
        <f t="shared" si="40"/>
        <v>7.6961026147010658</v>
      </c>
      <c r="K625" s="210">
        <v>10</v>
      </c>
      <c r="L625" s="217">
        <v>43186.458333333336</v>
      </c>
      <c r="M625" s="217">
        <v>43186.625</v>
      </c>
      <c r="N625" s="206" t="s">
        <v>2568</v>
      </c>
      <c r="O625" s="210"/>
    </row>
    <row r="626" spans="1:15">
      <c r="A626" s="210">
        <v>175</v>
      </c>
      <c r="B626" s="211" t="s">
        <v>1593</v>
      </c>
      <c r="C626" s="210">
        <v>0.49159999999999987</v>
      </c>
      <c r="D626" s="210">
        <v>7.8007</v>
      </c>
      <c r="E626" s="210">
        <v>0.20119999999999999</v>
      </c>
      <c r="F626" s="210">
        <f t="shared" si="38"/>
        <v>8.0018999999999991</v>
      </c>
      <c r="G626" s="210">
        <v>7.8201999999999998</v>
      </c>
      <c r="H626" s="210">
        <f t="shared" si="41"/>
        <v>0.18169999999999931</v>
      </c>
      <c r="I626" s="210">
        <f t="shared" si="39"/>
        <v>1.9500000000000683E-2</v>
      </c>
      <c r="J626" s="210">
        <f t="shared" si="40"/>
        <v>9.6918489065609759</v>
      </c>
      <c r="K626" s="210">
        <v>1</v>
      </c>
      <c r="L626" s="214">
        <v>43173</v>
      </c>
      <c r="M626" s="214">
        <v>43173</v>
      </c>
      <c r="N626" s="210" t="s">
        <v>2574</v>
      </c>
      <c r="O626" s="210"/>
    </row>
    <row r="627" spans="1:15">
      <c r="A627" s="210">
        <v>175</v>
      </c>
      <c r="B627" s="211" t="s">
        <v>660</v>
      </c>
      <c r="C627" s="210">
        <v>1.4577</v>
      </c>
      <c r="D627" s="210">
        <v>8.7330000000000005</v>
      </c>
      <c r="E627" s="210">
        <v>0.20499999999999999</v>
      </c>
      <c r="F627" s="210">
        <f t="shared" si="38"/>
        <v>8.9380000000000006</v>
      </c>
      <c r="G627" s="210">
        <v>8.7789000000000001</v>
      </c>
      <c r="H627" s="210">
        <f t="shared" si="41"/>
        <v>0.15910000000000046</v>
      </c>
      <c r="I627" s="210">
        <f t="shared" si="39"/>
        <v>4.5899999999999525E-2</v>
      </c>
      <c r="J627" s="210">
        <f t="shared" si="40"/>
        <v>22.390243902438794</v>
      </c>
      <c r="K627" s="210">
        <v>2</v>
      </c>
      <c r="L627" s="214">
        <v>43173</v>
      </c>
      <c r="M627" s="214">
        <v>43173</v>
      </c>
      <c r="N627" s="210" t="s">
        <v>2574</v>
      </c>
      <c r="O627" s="210"/>
    </row>
    <row r="628" spans="1:15">
      <c r="A628" s="210">
        <v>175</v>
      </c>
      <c r="B628" s="211" t="s">
        <v>1278</v>
      </c>
      <c r="C628" s="206">
        <v>0.40219999999999995</v>
      </c>
      <c r="D628" s="210">
        <v>8.3539999999999992</v>
      </c>
      <c r="E628" s="210">
        <v>0.1961</v>
      </c>
      <c r="F628" s="210">
        <f t="shared" si="38"/>
        <v>8.5500999999999987</v>
      </c>
      <c r="G628" s="210">
        <v>8.3718000000000004</v>
      </c>
      <c r="H628" s="210">
        <f t="shared" si="41"/>
        <v>0.17829999999999835</v>
      </c>
      <c r="I628" s="210">
        <f t="shared" si="39"/>
        <v>1.7800000000001648E-2</v>
      </c>
      <c r="J628" s="210">
        <f t="shared" si="40"/>
        <v>9.0770015298325593</v>
      </c>
      <c r="K628" s="210">
        <v>3</v>
      </c>
      <c r="L628" s="214">
        <v>43173</v>
      </c>
      <c r="M628" s="214">
        <v>43173</v>
      </c>
      <c r="N628" s="210" t="s">
        <v>2574</v>
      </c>
      <c r="O628" s="210" t="s">
        <v>2573</v>
      </c>
    </row>
    <row r="629" spans="1:15">
      <c r="A629" s="210">
        <v>175</v>
      </c>
      <c r="B629" s="211" t="s">
        <v>683</v>
      </c>
      <c r="C629" s="210">
        <v>0.44899999999999984</v>
      </c>
      <c r="D629" s="210">
        <v>7.3536999999999999</v>
      </c>
      <c r="E629" s="210">
        <v>0.19980000000000001</v>
      </c>
      <c r="F629" s="210">
        <f t="shared" si="38"/>
        <v>7.5534999999999997</v>
      </c>
      <c r="G629" s="210">
        <v>7.4848999999999997</v>
      </c>
      <c r="H629" s="210">
        <f t="shared" si="41"/>
        <v>6.8599999999999994E-2</v>
      </c>
      <c r="I629" s="210">
        <f t="shared" si="39"/>
        <v>0.13120000000000001</v>
      </c>
      <c r="J629" s="210">
        <f t="shared" si="40"/>
        <v>65.665665665665671</v>
      </c>
      <c r="K629" s="210">
        <v>4</v>
      </c>
      <c r="L629" s="214">
        <v>43173</v>
      </c>
      <c r="M629" s="214">
        <v>43173</v>
      </c>
      <c r="N629" s="210" t="s">
        <v>2574</v>
      </c>
      <c r="O629" s="210" t="s">
        <v>2573</v>
      </c>
    </row>
    <row r="630" spans="1:15">
      <c r="A630" s="210">
        <v>176</v>
      </c>
      <c r="B630" s="211" t="s">
        <v>651</v>
      </c>
      <c r="C630" s="210">
        <v>1.4691999999999998</v>
      </c>
      <c r="D630" s="210">
        <v>8.9580000000000002</v>
      </c>
      <c r="E630" s="210">
        <v>0.20050000000000001</v>
      </c>
      <c r="F630" s="210">
        <f t="shared" si="38"/>
        <v>9.1585000000000001</v>
      </c>
      <c r="G630" s="210">
        <v>8.9633000000000003</v>
      </c>
      <c r="H630" s="210">
        <f t="shared" si="41"/>
        <v>0.19519999999999982</v>
      </c>
      <c r="I630" s="210">
        <f t="shared" si="39"/>
        <v>5.3000000000001934E-3</v>
      </c>
      <c r="J630" s="210">
        <f t="shared" si="40"/>
        <v>2.6433915211971035</v>
      </c>
      <c r="K630" s="210">
        <v>17</v>
      </c>
      <c r="L630" s="214">
        <v>43173</v>
      </c>
      <c r="M630" s="214">
        <v>43173</v>
      </c>
      <c r="N630" s="210" t="s">
        <v>2574</v>
      </c>
      <c r="O630" s="210" t="s">
        <v>2573</v>
      </c>
    </row>
    <row r="631" spans="1:15">
      <c r="A631" s="210">
        <v>176</v>
      </c>
      <c r="B631" s="211" t="s">
        <v>1580</v>
      </c>
      <c r="C631" s="210">
        <v>0.42199999999999993</v>
      </c>
      <c r="D631" s="210">
        <v>8.1182999999999996</v>
      </c>
      <c r="E631" s="210">
        <v>0.1956</v>
      </c>
      <c r="F631" s="210">
        <f t="shared" si="38"/>
        <v>8.3139000000000003</v>
      </c>
      <c r="G631" s="210">
        <v>8.1365999999999996</v>
      </c>
      <c r="H631" s="210">
        <f t="shared" si="41"/>
        <v>0.17730000000000068</v>
      </c>
      <c r="I631" s="210">
        <f t="shared" si="39"/>
        <v>1.8299999999999317E-2</v>
      </c>
      <c r="J631" s="210">
        <f t="shared" si="40"/>
        <v>9.3558282208585464</v>
      </c>
      <c r="K631" s="210">
        <v>18</v>
      </c>
      <c r="L631" s="214">
        <v>43173</v>
      </c>
      <c r="M631" s="214">
        <v>43173</v>
      </c>
      <c r="N631" s="210" t="s">
        <v>2574</v>
      </c>
      <c r="O631" s="210" t="s">
        <v>2573</v>
      </c>
    </row>
    <row r="632" spans="1:15">
      <c r="A632" s="210">
        <v>176</v>
      </c>
      <c r="B632" s="211" t="s">
        <v>1596</v>
      </c>
      <c r="C632" s="210">
        <v>0.46539999999999981</v>
      </c>
      <c r="D632" s="210">
        <v>9.1382999999999992</v>
      </c>
      <c r="E632" s="210">
        <v>0.20399999999999999</v>
      </c>
      <c r="F632" s="210">
        <f t="shared" si="38"/>
        <v>9.3422999999999998</v>
      </c>
      <c r="G632" s="210">
        <v>9.1598000000000006</v>
      </c>
      <c r="H632" s="210">
        <f t="shared" si="41"/>
        <v>0.18249999999999922</v>
      </c>
      <c r="I632" s="210">
        <f t="shared" si="39"/>
        <v>2.1500000000000768E-2</v>
      </c>
      <c r="J632" s="210">
        <f t="shared" si="40"/>
        <v>10.539215686274888</v>
      </c>
      <c r="K632" s="210">
        <v>19</v>
      </c>
      <c r="L632" s="214">
        <v>43173</v>
      </c>
      <c r="M632" s="214">
        <v>43173</v>
      </c>
      <c r="N632" s="210" t="s">
        <v>2574</v>
      </c>
      <c r="O632" s="210" t="s">
        <v>2573</v>
      </c>
    </row>
    <row r="633" spans="1:15">
      <c r="A633" s="210">
        <v>176</v>
      </c>
      <c r="B633" s="211" t="s">
        <v>815</v>
      </c>
      <c r="C633" s="210">
        <v>1.4487999999999999</v>
      </c>
      <c r="D633" s="210">
        <v>8.1203000000000003</v>
      </c>
      <c r="E633" s="210">
        <v>0.20899999999999999</v>
      </c>
      <c r="F633" s="210">
        <f t="shared" si="38"/>
        <v>8.3292999999999999</v>
      </c>
      <c r="G633" s="210">
        <v>8.1327999999999996</v>
      </c>
      <c r="H633" s="210">
        <f t="shared" si="41"/>
        <v>0.19650000000000034</v>
      </c>
      <c r="I633" s="210">
        <f t="shared" si="39"/>
        <v>1.249999999999965E-2</v>
      </c>
      <c r="J633" s="210">
        <f t="shared" si="40"/>
        <v>5.9808612440189712</v>
      </c>
      <c r="K633" s="210">
        <v>20</v>
      </c>
      <c r="L633" s="214">
        <v>43173</v>
      </c>
      <c r="M633" s="214">
        <v>43173</v>
      </c>
      <c r="N633" s="210" t="s">
        <v>2574</v>
      </c>
      <c r="O633" s="210" t="s">
        <v>2573</v>
      </c>
    </row>
    <row r="634" spans="1:15">
      <c r="A634" s="210">
        <v>177</v>
      </c>
      <c r="B634" s="210" t="s">
        <v>671</v>
      </c>
      <c r="C634" s="210">
        <v>1.419</v>
      </c>
      <c r="D634" s="210">
        <v>11.8626</v>
      </c>
      <c r="E634" s="211">
        <v>0.20669999999999999</v>
      </c>
      <c r="F634" s="210">
        <f t="shared" si="38"/>
        <v>12.0693</v>
      </c>
      <c r="G634" s="210">
        <v>11.8675</v>
      </c>
      <c r="H634" s="210">
        <f t="shared" si="41"/>
        <v>0.20180000000000042</v>
      </c>
      <c r="I634" s="210">
        <f t="shared" si="39"/>
        <v>4.8999999999995714E-3</v>
      </c>
      <c r="J634" s="210">
        <f t="shared" si="40"/>
        <v>2.3705853894531068</v>
      </c>
      <c r="K634" s="210">
        <v>36</v>
      </c>
      <c r="L634" s="214">
        <v>43187</v>
      </c>
      <c r="M634" s="214">
        <v>43187</v>
      </c>
      <c r="N634" s="210"/>
      <c r="O634" s="210"/>
    </row>
    <row r="635" spans="1:15">
      <c r="A635" s="210">
        <v>177</v>
      </c>
      <c r="B635" s="210" t="s">
        <v>879</v>
      </c>
      <c r="C635" s="210">
        <v>1.4048</v>
      </c>
      <c r="D635" s="210">
        <v>9.7731999999999992</v>
      </c>
      <c r="E635" s="211">
        <v>0.20100000000000001</v>
      </c>
      <c r="F635" s="210">
        <f t="shared" si="38"/>
        <v>9.9741999999999997</v>
      </c>
      <c r="G635" s="210">
        <v>9.7787000000000006</v>
      </c>
      <c r="H635" s="210">
        <f t="shared" si="41"/>
        <v>0.19549999999999912</v>
      </c>
      <c r="I635" s="210">
        <f t="shared" si="39"/>
        <v>5.5000000000008931E-3</v>
      </c>
      <c r="J635" s="210">
        <f t="shared" si="40"/>
        <v>2.7363184079606433</v>
      </c>
      <c r="K635" s="210">
        <v>37</v>
      </c>
      <c r="L635" s="214">
        <v>43187</v>
      </c>
      <c r="M635" s="214">
        <v>43187</v>
      </c>
      <c r="N635" s="210"/>
      <c r="O635" s="210"/>
    </row>
    <row r="636" spans="1:15">
      <c r="A636" s="210">
        <v>177</v>
      </c>
      <c r="B636" s="210" t="s">
        <v>1567</v>
      </c>
      <c r="C636" s="210">
        <v>0.39500000000000002</v>
      </c>
      <c r="D636" s="210">
        <v>7.7146999999999997</v>
      </c>
      <c r="E636" s="211">
        <v>0.1996</v>
      </c>
      <c r="F636" s="210">
        <f t="shared" si="38"/>
        <v>7.9142999999999999</v>
      </c>
      <c r="G636" s="210">
        <v>7.7317</v>
      </c>
      <c r="H636" s="210">
        <f t="shared" si="41"/>
        <v>0.18259999999999987</v>
      </c>
      <c r="I636" s="210">
        <f t="shared" si="39"/>
        <v>1.7000000000000126E-2</v>
      </c>
      <c r="J636" s="210">
        <f t="shared" si="40"/>
        <v>8.5170340681363346</v>
      </c>
      <c r="K636" s="210">
        <v>38</v>
      </c>
      <c r="L636" s="214">
        <v>43187</v>
      </c>
      <c r="M636" s="214">
        <v>43187</v>
      </c>
      <c r="N636" s="210"/>
      <c r="O636" s="210"/>
    </row>
    <row r="637" spans="1:15">
      <c r="A637" s="210">
        <v>177</v>
      </c>
      <c r="B637" s="210" t="s">
        <v>1688</v>
      </c>
      <c r="C637" s="210">
        <v>0.42699999999999999</v>
      </c>
      <c r="D637" s="210">
        <v>9.0031999999999996</v>
      </c>
      <c r="E637" s="211">
        <v>0.20569999999999999</v>
      </c>
      <c r="F637" s="210">
        <f t="shared" si="38"/>
        <v>9.2088999999999999</v>
      </c>
      <c r="G637" s="210">
        <v>9.0220000000000002</v>
      </c>
      <c r="H637" s="210">
        <f t="shared" si="41"/>
        <v>0.18689999999999962</v>
      </c>
      <c r="I637" s="210">
        <f t="shared" si="39"/>
        <v>1.8800000000000372E-2</v>
      </c>
      <c r="J637" s="210">
        <f t="shared" si="40"/>
        <v>9.1395235780264326</v>
      </c>
      <c r="K637" s="210">
        <v>39</v>
      </c>
      <c r="L637" s="214">
        <v>43187</v>
      </c>
      <c r="M637" s="214">
        <v>43187</v>
      </c>
      <c r="N637" s="210"/>
      <c r="O637" s="210"/>
    </row>
    <row r="638" spans="1:15">
      <c r="A638" s="210">
        <v>178</v>
      </c>
      <c r="B638" s="210" t="s">
        <v>653</v>
      </c>
      <c r="C638" s="206">
        <v>1.4132</v>
      </c>
      <c r="D638" s="206">
        <v>7.9055999999999997</v>
      </c>
      <c r="E638" s="206">
        <v>0.2019</v>
      </c>
      <c r="F638" s="206">
        <f t="shared" si="38"/>
        <v>8.1074999999999999</v>
      </c>
      <c r="G638" s="206">
        <v>7.9097999999999997</v>
      </c>
      <c r="H638" s="206">
        <f t="shared" si="41"/>
        <v>0.19770000000000021</v>
      </c>
      <c r="I638" s="210">
        <f t="shared" si="39"/>
        <v>4.1999999999997872E-3</v>
      </c>
      <c r="J638" s="210">
        <f t="shared" si="40"/>
        <v>2.0802377414560613</v>
      </c>
      <c r="K638" s="206">
        <v>14</v>
      </c>
      <c r="L638" s="217">
        <v>43160.520833333336</v>
      </c>
      <c r="M638" s="217">
        <v>43160.6875</v>
      </c>
      <c r="N638" s="206" t="s">
        <v>2568</v>
      </c>
    </row>
    <row r="639" spans="1:15">
      <c r="A639" s="210">
        <v>178</v>
      </c>
      <c r="B639" s="210" t="s">
        <v>832</v>
      </c>
      <c r="C639" s="206">
        <v>1.4516</v>
      </c>
      <c r="D639" s="206">
        <v>8.7627000000000006</v>
      </c>
      <c r="E639" s="206">
        <v>0.2054</v>
      </c>
      <c r="F639" s="206">
        <f t="shared" si="38"/>
        <v>8.9680999999999997</v>
      </c>
      <c r="G639" s="206">
        <v>8.7645</v>
      </c>
      <c r="H639" s="206">
        <f t="shared" si="41"/>
        <v>0.20359999999999978</v>
      </c>
      <c r="I639" s="210">
        <f t="shared" si="39"/>
        <v>1.8000000000002181E-3</v>
      </c>
      <c r="J639" s="210">
        <f t="shared" si="40"/>
        <v>0.87633885102250153</v>
      </c>
      <c r="K639" s="206">
        <v>15</v>
      </c>
      <c r="L639" s="217">
        <v>43160.520833333336</v>
      </c>
      <c r="M639" s="217">
        <v>43160.6875</v>
      </c>
      <c r="N639" s="206" t="s">
        <v>2568</v>
      </c>
    </row>
    <row r="640" spans="1:15">
      <c r="A640" s="210">
        <v>178</v>
      </c>
      <c r="B640" s="210" t="s">
        <v>1269</v>
      </c>
      <c r="C640" s="210">
        <v>0.43630000000000002</v>
      </c>
      <c r="D640" s="210">
        <v>9.2057000000000002</v>
      </c>
      <c r="E640" s="210">
        <v>0.20749999999999999</v>
      </c>
      <c r="F640" s="210">
        <f t="shared" si="38"/>
        <v>9.4131999999999998</v>
      </c>
      <c r="G640" s="206">
        <v>9.2203999999999997</v>
      </c>
      <c r="H640" s="206">
        <f t="shared" si="41"/>
        <v>0.19280000000000008</v>
      </c>
      <c r="I640" s="210">
        <f t="shared" si="39"/>
        <v>1.4699999999999908E-2</v>
      </c>
      <c r="J640" s="210">
        <f t="shared" si="40"/>
        <v>7.0843373493975461</v>
      </c>
      <c r="K640" s="210">
        <v>16</v>
      </c>
      <c r="L640" s="217">
        <v>43160.520833333336</v>
      </c>
      <c r="M640" s="217">
        <v>43160.6875</v>
      </c>
      <c r="N640" s="206" t="s">
        <v>2568</v>
      </c>
    </row>
    <row r="641" spans="1:15">
      <c r="A641" s="210">
        <v>178</v>
      </c>
      <c r="B641" s="210" t="s">
        <v>1157</v>
      </c>
      <c r="C641" s="210">
        <v>0.3957</v>
      </c>
      <c r="D641" s="210">
        <v>7.4756</v>
      </c>
      <c r="E641" s="210">
        <v>0.20549999999999999</v>
      </c>
      <c r="F641" s="210">
        <f t="shared" si="38"/>
        <v>7.6810999999999998</v>
      </c>
      <c r="G641" s="206">
        <v>7.4923000000000002</v>
      </c>
      <c r="H641" s="206">
        <f t="shared" si="41"/>
        <v>0.18879999999999963</v>
      </c>
      <c r="I641" s="210">
        <f t="shared" si="39"/>
        <v>1.6700000000000353E-2</v>
      </c>
      <c r="J641" s="210">
        <f t="shared" si="40"/>
        <v>8.1265206812653794</v>
      </c>
      <c r="K641" s="210">
        <v>17</v>
      </c>
      <c r="L641" s="217">
        <v>43160.520833333336</v>
      </c>
      <c r="M641" s="217">
        <v>43160.6875</v>
      </c>
      <c r="N641" s="206" t="s">
        <v>2568</v>
      </c>
      <c r="O641" s="210"/>
    </row>
    <row r="642" spans="1:15">
      <c r="A642" s="206">
        <v>179</v>
      </c>
      <c r="B642" s="206" t="s">
        <v>1224</v>
      </c>
      <c r="C642" s="206">
        <v>0.4194</v>
      </c>
      <c r="D642" s="210">
        <v>10.0555</v>
      </c>
      <c r="E642" s="211">
        <v>0.20530000000000001</v>
      </c>
      <c r="F642" s="210">
        <f t="shared" ref="F642:F705" si="42">D642+E642</f>
        <v>10.2608</v>
      </c>
      <c r="G642" s="210">
        <v>10.073499999999999</v>
      </c>
      <c r="H642" s="210">
        <f t="shared" si="41"/>
        <v>0.18730000000000047</v>
      </c>
      <c r="I642" s="210">
        <f t="shared" ref="I642:I705" si="43">E642-H642</f>
        <v>1.7999999999999544E-2</v>
      </c>
      <c r="J642" s="210">
        <f t="shared" ref="J642:J705" si="44">(I642/E642)*100</f>
        <v>8.7676570871892565</v>
      </c>
      <c r="K642" s="210">
        <v>29</v>
      </c>
      <c r="L642" s="213">
        <v>43212</v>
      </c>
    </row>
    <row r="643" spans="1:15">
      <c r="A643" s="207">
        <v>179</v>
      </c>
      <c r="B643" s="206" t="s">
        <v>868</v>
      </c>
      <c r="C643" s="206">
        <v>1.4451000000000001</v>
      </c>
      <c r="D643" s="211">
        <v>8.3543000000000003</v>
      </c>
      <c r="E643" s="211">
        <v>0.2059</v>
      </c>
      <c r="F643" s="210">
        <f t="shared" si="42"/>
        <v>8.5602</v>
      </c>
      <c r="G643" s="210">
        <v>8.3583999999999996</v>
      </c>
      <c r="H643" s="210">
        <f t="shared" si="41"/>
        <v>0.20180000000000042</v>
      </c>
      <c r="I643" s="210">
        <f t="shared" si="43"/>
        <v>4.0999999999995762E-3</v>
      </c>
      <c r="J643" s="210">
        <f t="shared" si="44"/>
        <v>1.9912578921804642</v>
      </c>
      <c r="K643" s="210">
        <v>25</v>
      </c>
      <c r="L643" s="213">
        <v>43221</v>
      </c>
      <c r="M643" s="213">
        <v>43221</v>
      </c>
    </row>
    <row r="644" spans="1:15">
      <c r="A644" s="207">
        <v>179</v>
      </c>
      <c r="B644" s="206" t="s">
        <v>1109</v>
      </c>
      <c r="C644" s="206">
        <v>1.4331</v>
      </c>
      <c r="D644" s="211">
        <v>11.1722</v>
      </c>
      <c r="E644" s="211">
        <v>0.2056</v>
      </c>
      <c r="F644" s="210">
        <f t="shared" si="42"/>
        <v>11.377800000000001</v>
      </c>
      <c r="G644" s="210">
        <v>11.176</v>
      </c>
      <c r="H644" s="210">
        <f t="shared" si="41"/>
        <v>0.20180000000000042</v>
      </c>
      <c r="I644" s="210">
        <f t="shared" si="43"/>
        <v>3.7999999999995815E-3</v>
      </c>
      <c r="J644" s="210">
        <f t="shared" si="44"/>
        <v>1.8482490272371503</v>
      </c>
      <c r="K644" s="210">
        <v>7</v>
      </c>
    </row>
    <row r="645" spans="1:15">
      <c r="A645" s="206">
        <v>179</v>
      </c>
      <c r="B645" s="206" t="s">
        <v>1599</v>
      </c>
      <c r="C645" s="206">
        <v>0.43290000000000001</v>
      </c>
      <c r="D645" s="211">
        <v>9.0517000000000003</v>
      </c>
      <c r="E645" s="211">
        <v>0.2079</v>
      </c>
      <c r="F645" s="210">
        <f t="shared" si="42"/>
        <v>9.2596000000000007</v>
      </c>
      <c r="G645" s="210">
        <v>9.0702999999999996</v>
      </c>
      <c r="H645" s="210">
        <f t="shared" si="41"/>
        <v>0.18930000000000113</v>
      </c>
      <c r="I645" s="210">
        <f t="shared" si="43"/>
        <v>1.8599999999998867E-2</v>
      </c>
      <c r="J645" s="210">
        <f t="shared" si="44"/>
        <v>8.9466089466084018</v>
      </c>
      <c r="K645" s="210">
        <v>18</v>
      </c>
    </row>
    <row r="646" spans="1:15">
      <c r="A646" s="210">
        <v>180</v>
      </c>
      <c r="B646" s="206" t="s">
        <v>1690</v>
      </c>
      <c r="C646" s="206">
        <v>0.43020000000000003</v>
      </c>
      <c r="D646" s="210">
        <v>11.4535</v>
      </c>
      <c r="E646" s="211">
        <v>0.20649999999999999</v>
      </c>
      <c r="F646" s="210">
        <f t="shared" si="42"/>
        <v>11.66</v>
      </c>
      <c r="G646" s="210">
        <v>11.4724</v>
      </c>
      <c r="H646" s="210">
        <f t="shared" si="41"/>
        <v>0.18759999999999977</v>
      </c>
      <c r="I646" s="210">
        <f t="shared" si="43"/>
        <v>1.8900000000000222E-2</v>
      </c>
      <c r="J646" s="210">
        <f t="shared" si="44"/>
        <v>9.1525423728814648</v>
      </c>
      <c r="K646" s="210">
        <v>38</v>
      </c>
      <c r="L646" s="214">
        <v>43211</v>
      </c>
    </row>
    <row r="647" spans="1:15">
      <c r="A647" s="207">
        <v>180</v>
      </c>
      <c r="B647" s="206" t="s">
        <v>1267</v>
      </c>
      <c r="C647" s="210">
        <v>0.4501</v>
      </c>
      <c r="D647" s="211">
        <v>8.0470000000000006</v>
      </c>
      <c r="E647" s="211">
        <v>0.19950000000000001</v>
      </c>
      <c r="F647" s="210">
        <f t="shared" si="42"/>
        <v>8.2465000000000011</v>
      </c>
      <c r="G647" s="210">
        <v>8.0645000000000007</v>
      </c>
      <c r="H647" s="210">
        <f t="shared" si="41"/>
        <v>0.18200000000000038</v>
      </c>
      <c r="I647" s="210">
        <f t="shared" si="43"/>
        <v>1.7499999999999627E-2</v>
      </c>
      <c r="J647" s="210">
        <f t="shared" si="44"/>
        <v>8.7719298245612158</v>
      </c>
      <c r="K647" s="210">
        <v>24</v>
      </c>
      <c r="L647" s="213">
        <v>43213</v>
      </c>
      <c r="M647" s="213">
        <v>43213</v>
      </c>
    </row>
    <row r="648" spans="1:15">
      <c r="A648" s="206">
        <v>180</v>
      </c>
      <c r="B648" s="206" t="s">
        <v>873</v>
      </c>
      <c r="C648" s="210">
        <v>1.4306000000000001</v>
      </c>
      <c r="D648" s="211">
        <v>11.0229</v>
      </c>
      <c r="E648" s="211">
        <v>0.20399999999999999</v>
      </c>
      <c r="F648" s="210">
        <f t="shared" si="42"/>
        <v>11.226900000000001</v>
      </c>
      <c r="G648" s="210">
        <v>11.027100000000001</v>
      </c>
      <c r="H648" s="210">
        <f t="shared" si="41"/>
        <v>0.19979999999999976</v>
      </c>
      <c r="I648" s="210">
        <f t="shared" si="43"/>
        <v>4.2000000000002313E-3</v>
      </c>
      <c r="J648" s="210">
        <f t="shared" si="44"/>
        <v>2.0588235294118782</v>
      </c>
      <c r="K648" s="210">
        <v>26</v>
      </c>
      <c r="L648" s="213">
        <v>43213</v>
      </c>
      <c r="M648" s="213">
        <v>43213</v>
      </c>
    </row>
    <row r="649" spans="1:15">
      <c r="A649" s="207">
        <v>180</v>
      </c>
      <c r="B649" s="206" t="s">
        <v>840</v>
      </c>
      <c r="C649" s="206">
        <v>1.4709000000000001</v>
      </c>
      <c r="D649" s="211">
        <v>10.510300000000001</v>
      </c>
      <c r="E649" s="211">
        <v>0.1996</v>
      </c>
      <c r="F649" s="210">
        <f t="shared" si="42"/>
        <v>10.709900000000001</v>
      </c>
      <c r="G649" s="210">
        <v>10.514099999999999</v>
      </c>
      <c r="H649" s="210">
        <f t="shared" si="41"/>
        <v>0.19580000000000197</v>
      </c>
      <c r="I649" s="210">
        <f t="shared" si="43"/>
        <v>3.7999999999980272E-3</v>
      </c>
      <c r="J649" s="210">
        <f t="shared" si="44"/>
        <v>1.9038076152294727</v>
      </c>
      <c r="K649" s="210">
        <v>40</v>
      </c>
      <c r="L649" s="213">
        <v>43221</v>
      </c>
      <c r="M649" s="213">
        <v>43221</v>
      </c>
    </row>
    <row r="650" spans="1:15">
      <c r="A650" s="206">
        <v>181</v>
      </c>
      <c r="B650" s="206" t="s">
        <v>850</v>
      </c>
      <c r="C650" s="206">
        <v>1.4736</v>
      </c>
      <c r="D650" s="210">
        <v>7.8385999999999996</v>
      </c>
      <c r="E650" s="211">
        <v>0.20610000000000001</v>
      </c>
      <c r="F650" s="210">
        <f t="shared" si="42"/>
        <v>8.0446999999999989</v>
      </c>
      <c r="G650" s="210">
        <v>7.843</v>
      </c>
      <c r="H650" s="210">
        <f t="shared" si="41"/>
        <v>0.20169999999999888</v>
      </c>
      <c r="I650" s="210">
        <f t="shared" si="43"/>
        <v>4.4000000000011252E-3</v>
      </c>
      <c r="J650" s="210">
        <f t="shared" si="44"/>
        <v>2.1348859776812832</v>
      </c>
      <c r="K650" s="210">
        <v>5</v>
      </c>
      <c r="L650" s="213">
        <v>43212</v>
      </c>
    </row>
    <row r="651" spans="1:15">
      <c r="A651" s="207">
        <v>181</v>
      </c>
      <c r="B651" s="206" t="s">
        <v>1499</v>
      </c>
      <c r="C651" s="206">
        <v>0.42820000000000003</v>
      </c>
      <c r="D651" s="210">
        <v>7.9611000000000001</v>
      </c>
      <c r="E651" s="211">
        <v>0.2046</v>
      </c>
      <c r="F651" s="210">
        <f t="shared" si="42"/>
        <v>8.1656999999999993</v>
      </c>
      <c r="G651" s="210">
        <v>7.9786000000000001</v>
      </c>
      <c r="H651" s="210">
        <f t="shared" si="41"/>
        <v>0.18709999999999916</v>
      </c>
      <c r="I651" s="210">
        <f t="shared" si="43"/>
        <v>1.7500000000000848E-2</v>
      </c>
      <c r="J651" s="210">
        <f t="shared" si="44"/>
        <v>8.5532746823073538</v>
      </c>
      <c r="K651" s="210">
        <v>39</v>
      </c>
      <c r="L651" s="213">
        <v>43212</v>
      </c>
    </row>
    <row r="652" spans="1:15">
      <c r="A652" s="207">
        <v>181</v>
      </c>
      <c r="B652" s="206" t="s">
        <v>554</v>
      </c>
      <c r="C652" s="206">
        <v>1.2970999999999999</v>
      </c>
      <c r="D652" s="211">
        <v>9.5193999999999992</v>
      </c>
      <c r="E652" s="211">
        <v>0.2026</v>
      </c>
      <c r="F652" s="210">
        <f t="shared" si="42"/>
        <v>9.7219999999999995</v>
      </c>
      <c r="G652" s="210">
        <v>9.5234000000000005</v>
      </c>
      <c r="H652" s="210">
        <f t="shared" si="41"/>
        <v>0.198599999999999</v>
      </c>
      <c r="I652" s="210">
        <f t="shared" si="43"/>
        <v>4.0000000000010028E-3</v>
      </c>
      <c r="J652" s="210">
        <f t="shared" si="44"/>
        <v>1.9743336623894387</v>
      </c>
      <c r="K652" s="210">
        <v>6</v>
      </c>
      <c r="L652" s="213">
        <v>43221</v>
      </c>
      <c r="M652" s="213">
        <v>43221</v>
      </c>
    </row>
    <row r="653" spans="1:15">
      <c r="A653" s="207">
        <v>181</v>
      </c>
      <c r="B653" s="206" t="s">
        <v>1592</v>
      </c>
      <c r="C653" s="206">
        <v>0.4042</v>
      </c>
      <c r="D653" s="206">
        <v>10.6159</v>
      </c>
      <c r="E653" s="211">
        <v>0.20250000000000001</v>
      </c>
      <c r="F653" s="210">
        <f t="shared" si="42"/>
        <v>10.8184</v>
      </c>
      <c r="G653" s="210">
        <v>10.634399999999999</v>
      </c>
      <c r="H653" s="210">
        <f t="shared" si="41"/>
        <v>0.18400000000000105</v>
      </c>
      <c r="I653" s="210">
        <f t="shared" si="43"/>
        <v>1.8499999999998962E-2</v>
      </c>
      <c r="J653" s="210">
        <f t="shared" si="44"/>
        <v>9.1358024691352888</v>
      </c>
      <c r="K653" s="210">
        <v>9</v>
      </c>
    </row>
    <row r="654" spans="1:15">
      <c r="A654" s="207">
        <v>182</v>
      </c>
      <c r="B654" s="206" t="s">
        <v>697</v>
      </c>
      <c r="C654" s="206">
        <v>1.5347999999999999</v>
      </c>
      <c r="D654" s="210">
        <v>9.0031999999999996</v>
      </c>
      <c r="E654" s="211">
        <v>0.20280000000000001</v>
      </c>
      <c r="F654" s="210">
        <f t="shared" si="42"/>
        <v>9.2059999999999995</v>
      </c>
      <c r="G654" s="210">
        <v>9.0077999999999996</v>
      </c>
      <c r="H654" s="210">
        <f t="shared" si="41"/>
        <v>0.19819999999999993</v>
      </c>
      <c r="I654" s="210">
        <f t="shared" si="43"/>
        <v>4.6000000000000763E-3</v>
      </c>
      <c r="J654" s="210">
        <f t="shared" si="44"/>
        <v>2.2682445759369214</v>
      </c>
      <c r="K654" s="210">
        <v>11</v>
      </c>
      <c r="L654" s="213">
        <v>43212</v>
      </c>
    </row>
    <row r="655" spans="1:15">
      <c r="A655" s="207">
        <v>182</v>
      </c>
      <c r="B655" s="206" t="s">
        <v>1232</v>
      </c>
      <c r="C655" s="206">
        <v>0.42420000000000002</v>
      </c>
      <c r="D655" s="210">
        <v>8.0953999999999997</v>
      </c>
      <c r="E655" s="211">
        <v>0.2084</v>
      </c>
      <c r="F655" s="210">
        <f t="shared" si="42"/>
        <v>8.303799999999999</v>
      </c>
      <c r="G655" s="210">
        <v>8.1163000000000007</v>
      </c>
      <c r="H655" s="210">
        <f t="shared" si="41"/>
        <v>0.18749999999999822</v>
      </c>
      <c r="I655" s="210">
        <f t="shared" si="43"/>
        <v>2.0900000000001778E-2</v>
      </c>
      <c r="J655" s="210">
        <f t="shared" si="44"/>
        <v>10.028790786949029</v>
      </c>
      <c r="K655" s="210">
        <v>44</v>
      </c>
      <c r="L655" s="213">
        <v>43212</v>
      </c>
    </row>
    <row r="656" spans="1:15">
      <c r="A656" s="207">
        <v>182</v>
      </c>
      <c r="B656" s="206" t="s">
        <v>1647</v>
      </c>
      <c r="C656" s="206">
        <v>0.50329999999999997</v>
      </c>
      <c r="D656" s="211">
        <v>9.8215000000000003</v>
      </c>
      <c r="E656" s="211">
        <v>0.2026</v>
      </c>
      <c r="F656" s="210">
        <f t="shared" si="42"/>
        <v>10.024100000000001</v>
      </c>
      <c r="G656" s="210">
        <v>9.8394999999999992</v>
      </c>
      <c r="H656" s="210">
        <f t="shared" si="41"/>
        <v>0.18460000000000143</v>
      </c>
      <c r="I656" s="210">
        <f t="shared" si="43"/>
        <v>1.7999999999998573E-2</v>
      </c>
      <c r="J656" s="210">
        <f t="shared" si="44"/>
        <v>8.8845014807495417</v>
      </c>
      <c r="K656" s="210">
        <v>16</v>
      </c>
      <c r="L656" s="213">
        <v>43221</v>
      </c>
      <c r="M656" s="213">
        <v>43221</v>
      </c>
    </row>
    <row r="657" spans="1:15">
      <c r="A657" s="207">
        <v>182</v>
      </c>
      <c r="B657" s="206" t="s">
        <v>604</v>
      </c>
      <c r="C657" s="206">
        <v>1.5063</v>
      </c>
      <c r="D657" s="211">
        <v>7.7148000000000003</v>
      </c>
      <c r="E657" s="211">
        <v>0.20039999999999999</v>
      </c>
      <c r="F657" s="210">
        <f t="shared" si="42"/>
        <v>7.9152000000000005</v>
      </c>
      <c r="G657" s="210">
        <v>7.7190000000000003</v>
      </c>
      <c r="H657" s="210">
        <f t="shared" si="41"/>
        <v>0.19620000000000015</v>
      </c>
      <c r="I657" s="210">
        <f t="shared" si="43"/>
        <v>4.1999999999998427E-3</v>
      </c>
      <c r="J657" s="210">
        <f t="shared" si="44"/>
        <v>2.0958083832334542</v>
      </c>
      <c r="K657" s="210">
        <v>12</v>
      </c>
    </row>
    <row r="658" spans="1:15">
      <c r="A658" s="206">
        <v>183</v>
      </c>
      <c r="B658" s="210" t="s">
        <v>851</v>
      </c>
      <c r="C658" s="210">
        <v>1.4666999999999999</v>
      </c>
      <c r="D658" s="211">
        <v>9.0211000000000006</v>
      </c>
      <c r="E658" s="211">
        <v>0.20080000000000001</v>
      </c>
      <c r="F658" s="210">
        <f t="shared" si="42"/>
        <v>9.2218999999999998</v>
      </c>
      <c r="G658" s="210">
        <v>9.0264000000000006</v>
      </c>
      <c r="H658" s="210">
        <f t="shared" si="41"/>
        <v>0.19549999999999912</v>
      </c>
      <c r="I658" s="210">
        <f t="shared" si="43"/>
        <v>5.3000000000008873E-3</v>
      </c>
      <c r="J658" s="210">
        <f t="shared" si="44"/>
        <v>2.639442231076139</v>
      </c>
      <c r="K658" s="210">
        <v>11</v>
      </c>
      <c r="L658" s="217">
        <v>43186.458333333336</v>
      </c>
      <c r="M658" s="217">
        <v>43186.625</v>
      </c>
      <c r="N658" s="206" t="s">
        <v>2568</v>
      </c>
      <c r="O658" s="210"/>
    </row>
    <row r="659" spans="1:15">
      <c r="A659" s="206">
        <v>183</v>
      </c>
      <c r="B659" s="210" t="s">
        <v>1154</v>
      </c>
      <c r="C659" s="210">
        <v>0.4118</v>
      </c>
      <c r="D659" s="211">
        <v>8.7599</v>
      </c>
      <c r="E659" s="211">
        <v>0.20250000000000001</v>
      </c>
      <c r="F659" s="210">
        <f t="shared" si="42"/>
        <v>8.9624000000000006</v>
      </c>
      <c r="G659" s="210">
        <v>8.7789000000000001</v>
      </c>
      <c r="H659" s="210">
        <f t="shared" si="41"/>
        <v>0.18350000000000044</v>
      </c>
      <c r="I659" s="210">
        <f t="shared" si="43"/>
        <v>1.8999999999999573E-2</v>
      </c>
      <c r="J659" s="210">
        <f t="shared" si="44"/>
        <v>9.3827160493825037</v>
      </c>
      <c r="K659" s="210">
        <v>12</v>
      </c>
      <c r="L659" s="217">
        <v>43186.458333333336</v>
      </c>
      <c r="M659" s="217">
        <v>43186.625</v>
      </c>
      <c r="N659" s="206" t="s">
        <v>2568</v>
      </c>
      <c r="O659" s="210"/>
    </row>
    <row r="660" spans="1:15">
      <c r="A660" s="206">
        <v>183</v>
      </c>
      <c r="B660" s="210" t="s">
        <v>1465</v>
      </c>
      <c r="C660" s="210">
        <v>0.51190000000000002</v>
      </c>
      <c r="D660" s="211">
        <v>10.1073</v>
      </c>
      <c r="E660" s="211">
        <v>0.20580000000000001</v>
      </c>
      <c r="F660" s="210">
        <f t="shared" si="42"/>
        <v>10.3131</v>
      </c>
      <c r="G660" s="210">
        <v>10.1282</v>
      </c>
      <c r="H660" s="210">
        <f t="shared" si="41"/>
        <v>0.18490000000000073</v>
      </c>
      <c r="I660" s="210">
        <f t="shared" si="43"/>
        <v>2.089999999999928E-2</v>
      </c>
      <c r="J660" s="210">
        <f t="shared" si="44"/>
        <v>10.155490767735316</v>
      </c>
      <c r="K660" s="210">
        <v>13</v>
      </c>
      <c r="L660" s="217">
        <v>43186.458333333336</v>
      </c>
      <c r="M660" s="217">
        <v>43186.625</v>
      </c>
      <c r="N660" s="206" t="s">
        <v>2568</v>
      </c>
      <c r="O660" s="210"/>
    </row>
    <row r="661" spans="1:15">
      <c r="A661" s="210">
        <v>184</v>
      </c>
      <c r="B661" s="206" t="s">
        <v>600</v>
      </c>
      <c r="C661" s="206">
        <v>1.5148999999999999</v>
      </c>
      <c r="D661" s="210">
        <v>11.4434</v>
      </c>
      <c r="E661" s="211">
        <v>0.20369999999999999</v>
      </c>
      <c r="F661" s="210">
        <f t="shared" si="42"/>
        <v>11.6471</v>
      </c>
      <c r="G661" s="210">
        <v>11.448700000000001</v>
      </c>
      <c r="H661" s="210">
        <f t="shared" si="41"/>
        <v>0.19839999999999947</v>
      </c>
      <c r="I661" s="210">
        <f t="shared" si="43"/>
        <v>5.3000000000005265E-3</v>
      </c>
      <c r="J661" s="210">
        <f t="shared" si="44"/>
        <v>2.6018654884636851</v>
      </c>
      <c r="K661" s="210">
        <v>36</v>
      </c>
      <c r="L661" s="214">
        <v>43211</v>
      </c>
    </row>
    <row r="662" spans="1:15">
      <c r="A662" s="207">
        <v>184</v>
      </c>
      <c r="B662" s="206" t="s">
        <v>1381</v>
      </c>
      <c r="C662" s="206">
        <v>0.5524</v>
      </c>
      <c r="D662" s="210">
        <v>10.540100000000001</v>
      </c>
      <c r="E662" s="211">
        <v>0.2019</v>
      </c>
      <c r="F662" s="210">
        <f t="shared" si="42"/>
        <v>10.742000000000001</v>
      </c>
      <c r="G662" s="210">
        <v>10.557700000000001</v>
      </c>
      <c r="H662" s="210">
        <f t="shared" si="41"/>
        <v>0.18430000000000035</v>
      </c>
      <c r="I662" s="210">
        <f t="shared" si="43"/>
        <v>1.7599999999999644E-2</v>
      </c>
      <c r="J662" s="210">
        <f t="shared" si="44"/>
        <v>8.7171867261018541</v>
      </c>
      <c r="K662" s="210">
        <v>2</v>
      </c>
      <c r="L662" s="213">
        <v>43212</v>
      </c>
    </row>
    <row r="663" spans="1:15">
      <c r="A663" s="207">
        <v>184</v>
      </c>
      <c r="B663" s="206" t="s">
        <v>586</v>
      </c>
      <c r="C663" s="206">
        <v>1.5008999999999999</v>
      </c>
      <c r="D663" s="211">
        <v>11.055300000000001</v>
      </c>
      <c r="E663" s="211">
        <v>0.2036</v>
      </c>
      <c r="F663" s="210">
        <f t="shared" si="42"/>
        <v>11.258900000000001</v>
      </c>
      <c r="G663" s="210">
        <v>11.0609</v>
      </c>
      <c r="H663" s="210">
        <f t="shared" si="41"/>
        <v>0.1980000000000004</v>
      </c>
      <c r="I663" s="210">
        <f t="shared" si="43"/>
        <v>5.5999999999996053E-3</v>
      </c>
      <c r="J663" s="210">
        <f t="shared" si="44"/>
        <v>2.750491159135366</v>
      </c>
      <c r="K663" s="210">
        <v>3</v>
      </c>
      <c r="L663" s="213">
        <v>43221</v>
      </c>
      <c r="M663" s="213">
        <v>43221</v>
      </c>
    </row>
    <row r="664" spans="1:15">
      <c r="A664" s="207">
        <v>184</v>
      </c>
      <c r="B664" s="206" t="s">
        <v>1713</v>
      </c>
      <c r="C664" s="206">
        <v>0.46029999999999999</v>
      </c>
      <c r="D664" s="206">
        <v>8.1677999999999997</v>
      </c>
      <c r="E664" s="211">
        <v>0.2014</v>
      </c>
      <c r="F664" s="210">
        <f t="shared" si="42"/>
        <v>8.3691999999999993</v>
      </c>
      <c r="G664" s="210">
        <v>8.1896000000000004</v>
      </c>
      <c r="H664" s="210">
        <f t="shared" si="41"/>
        <v>0.17959999999999887</v>
      </c>
      <c r="I664" s="210">
        <f t="shared" si="43"/>
        <v>2.1800000000001124E-2</v>
      </c>
      <c r="J664" s="210">
        <f t="shared" si="44"/>
        <v>10.824230387289536</v>
      </c>
      <c r="K664" s="210">
        <v>20</v>
      </c>
    </row>
    <row r="665" spans="1:15">
      <c r="A665" s="210">
        <v>185</v>
      </c>
      <c r="B665" s="215" t="s">
        <v>1627</v>
      </c>
      <c r="C665" s="210">
        <v>0.44009999999999999</v>
      </c>
      <c r="D665" s="210">
        <v>10.1159</v>
      </c>
      <c r="E665" s="211">
        <v>0.2036</v>
      </c>
      <c r="F665" s="210">
        <f t="shared" si="42"/>
        <v>10.3195</v>
      </c>
      <c r="G665" s="210">
        <v>10.135199999999999</v>
      </c>
      <c r="H665" s="210">
        <f t="shared" si="41"/>
        <v>0.18430000000000035</v>
      </c>
      <c r="I665" s="210">
        <f t="shared" si="43"/>
        <v>1.9299999999999651E-2</v>
      </c>
      <c r="J665" s="210">
        <f t="shared" si="44"/>
        <v>9.4793713163063114</v>
      </c>
      <c r="K665" s="210">
        <v>28</v>
      </c>
      <c r="L665" s="214">
        <v>43211</v>
      </c>
    </row>
    <row r="666" spans="1:15">
      <c r="A666" s="210">
        <v>185</v>
      </c>
      <c r="B666" s="215" t="s">
        <v>1090</v>
      </c>
      <c r="C666" s="210">
        <v>1.5618000000000001</v>
      </c>
      <c r="D666" s="210">
        <v>11.055300000000001</v>
      </c>
      <c r="E666" s="211">
        <v>0.20119999999999999</v>
      </c>
      <c r="F666" s="210">
        <f t="shared" si="42"/>
        <v>11.256500000000001</v>
      </c>
      <c r="G666" s="210">
        <v>11.0595</v>
      </c>
      <c r="H666" s="210">
        <f t="shared" si="41"/>
        <v>0.19700000000000095</v>
      </c>
      <c r="I666" s="210">
        <f t="shared" si="43"/>
        <v>4.1999999999990378E-3</v>
      </c>
      <c r="J666" s="210">
        <f t="shared" si="44"/>
        <v>2.0874751491048897</v>
      </c>
      <c r="K666" s="210">
        <v>29</v>
      </c>
      <c r="L666" s="214">
        <v>43211</v>
      </c>
    </row>
    <row r="667" spans="1:15">
      <c r="A667" s="206">
        <v>185</v>
      </c>
      <c r="B667" s="206" t="s">
        <v>602</v>
      </c>
      <c r="C667" s="206">
        <v>1.538</v>
      </c>
      <c r="D667" s="210">
        <v>10.7933</v>
      </c>
      <c r="E667" s="211">
        <v>0.20069999999999999</v>
      </c>
      <c r="F667" s="210">
        <f t="shared" si="42"/>
        <v>10.994</v>
      </c>
      <c r="G667" s="210">
        <v>10.7965</v>
      </c>
      <c r="H667" s="210">
        <f t="shared" si="41"/>
        <v>0.19749999999999979</v>
      </c>
      <c r="I667" s="210">
        <f t="shared" si="43"/>
        <v>3.2000000000002027E-3</v>
      </c>
      <c r="J667" s="210">
        <f t="shared" si="44"/>
        <v>1.5944195316393635</v>
      </c>
      <c r="K667" s="210">
        <v>32</v>
      </c>
      <c r="L667" s="213">
        <v>43212</v>
      </c>
    </row>
    <row r="668" spans="1:15">
      <c r="A668" s="207">
        <v>185</v>
      </c>
      <c r="B668" s="206" t="s">
        <v>1486</v>
      </c>
      <c r="C668" s="206">
        <v>0.44240000000000002</v>
      </c>
      <c r="D668" s="211">
        <v>10.0556</v>
      </c>
      <c r="E668" s="211">
        <v>0.2016</v>
      </c>
      <c r="F668" s="210">
        <f t="shared" si="42"/>
        <v>10.257200000000001</v>
      </c>
      <c r="G668" s="210">
        <v>10.0726</v>
      </c>
      <c r="H668" s="210">
        <f t="shared" si="41"/>
        <v>0.18460000000000143</v>
      </c>
      <c r="I668" s="210">
        <f t="shared" si="43"/>
        <v>1.6999999999998572E-2</v>
      </c>
      <c r="J668" s="210">
        <f t="shared" si="44"/>
        <v>8.4325396825389731</v>
      </c>
      <c r="K668" s="210">
        <v>3</v>
      </c>
    </row>
    <row r="669" spans="1:15">
      <c r="A669" s="210">
        <v>186</v>
      </c>
      <c r="B669" s="215" t="s">
        <v>955</v>
      </c>
      <c r="C669" s="210">
        <v>1.5461</v>
      </c>
      <c r="D669" s="210">
        <v>10.270899999999999</v>
      </c>
      <c r="E669" s="211">
        <v>0.2019</v>
      </c>
      <c r="F669" s="210">
        <f t="shared" si="42"/>
        <v>10.472799999999999</v>
      </c>
      <c r="G669" s="210">
        <v>10.275499999999999</v>
      </c>
      <c r="H669" s="210">
        <f t="shared" si="41"/>
        <v>0.19730000000000025</v>
      </c>
      <c r="I669" s="210">
        <f t="shared" si="43"/>
        <v>4.5999999999997432E-3</v>
      </c>
      <c r="J669" s="210">
        <f t="shared" si="44"/>
        <v>2.2783556215947218</v>
      </c>
      <c r="K669" s="210">
        <v>28</v>
      </c>
      <c r="L669" s="214">
        <v>43187</v>
      </c>
      <c r="M669" s="214">
        <v>43187</v>
      </c>
      <c r="N669" s="210"/>
      <c r="O669" s="210"/>
    </row>
    <row r="670" spans="1:15">
      <c r="A670" s="210">
        <v>186</v>
      </c>
      <c r="B670" s="215" t="s">
        <v>584</v>
      </c>
      <c r="C670" s="210">
        <v>1.514</v>
      </c>
      <c r="D670" s="210">
        <v>10.697900000000001</v>
      </c>
      <c r="E670" s="211">
        <v>0.20419999999999999</v>
      </c>
      <c r="F670" s="210">
        <f t="shared" si="42"/>
        <v>10.902100000000001</v>
      </c>
      <c r="G670" s="210">
        <v>10.702299999999999</v>
      </c>
      <c r="H670" s="210">
        <f t="shared" si="41"/>
        <v>0.19980000000000153</v>
      </c>
      <c r="I670" s="210">
        <f t="shared" si="43"/>
        <v>4.3999999999984607E-3</v>
      </c>
      <c r="J670" s="210">
        <f t="shared" si="44"/>
        <v>2.1547502448572287</v>
      </c>
      <c r="K670" s="210">
        <v>29</v>
      </c>
      <c r="L670" s="214">
        <v>43187</v>
      </c>
      <c r="M670" s="214">
        <v>43187</v>
      </c>
      <c r="N670" s="210"/>
      <c r="O670" s="210"/>
    </row>
    <row r="671" spans="1:15">
      <c r="A671" s="210">
        <v>186</v>
      </c>
      <c r="B671" s="215" t="s">
        <v>1442</v>
      </c>
      <c r="C671" s="210">
        <v>0.4279</v>
      </c>
      <c r="D671" s="210">
        <v>10.6746</v>
      </c>
      <c r="E671" s="211">
        <v>0.20050000000000001</v>
      </c>
      <c r="F671" s="210">
        <f t="shared" si="42"/>
        <v>10.8751</v>
      </c>
      <c r="G671" s="210">
        <v>10.6927</v>
      </c>
      <c r="H671" s="210">
        <f t="shared" si="41"/>
        <v>0.18239999999999945</v>
      </c>
      <c r="I671" s="210">
        <f t="shared" si="43"/>
        <v>1.810000000000056E-2</v>
      </c>
      <c r="J671" s="210">
        <f t="shared" si="44"/>
        <v>9.0274314214466642</v>
      </c>
      <c r="K671" s="210">
        <v>30</v>
      </c>
      <c r="L671" s="214">
        <v>43187</v>
      </c>
      <c r="M671" s="214">
        <v>43187</v>
      </c>
      <c r="N671" s="210"/>
      <c r="O671" s="210"/>
    </row>
    <row r="672" spans="1:15">
      <c r="A672" s="210">
        <v>186</v>
      </c>
      <c r="B672" s="215" t="s">
        <v>1506</v>
      </c>
      <c r="C672" s="210">
        <v>0.48909999999999998</v>
      </c>
      <c r="D672" s="210">
        <v>11.171799999999999</v>
      </c>
      <c r="E672" s="211">
        <v>0.2044</v>
      </c>
      <c r="F672" s="210">
        <f t="shared" si="42"/>
        <v>11.376199999999999</v>
      </c>
      <c r="G672" s="210">
        <v>11.1913</v>
      </c>
      <c r="H672" s="210">
        <f t="shared" si="41"/>
        <v>0.18489999999999895</v>
      </c>
      <c r="I672" s="210">
        <f t="shared" si="43"/>
        <v>1.9500000000001044E-2</v>
      </c>
      <c r="J672" s="210">
        <f t="shared" si="44"/>
        <v>9.5401174168302578</v>
      </c>
      <c r="K672" s="210">
        <v>31</v>
      </c>
      <c r="L672" s="214">
        <v>43187</v>
      </c>
      <c r="M672" s="214">
        <v>43187</v>
      </c>
      <c r="N672" s="210"/>
      <c r="O672" s="210"/>
    </row>
    <row r="673" spans="1:15">
      <c r="A673" s="206">
        <v>187</v>
      </c>
      <c r="B673" s="206" t="s">
        <v>1685</v>
      </c>
      <c r="C673" s="206">
        <v>0.46639999999999998</v>
      </c>
      <c r="D673" s="210">
        <v>11.1212</v>
      </c>
      <c r="E673" s="211">
        <v>0.2019</v>
      </c>
      <c r="F673" s="210">
        <f t="shared" si="42"/>
        <v>11.3231</v>
      </c>
      <c r="G673" s="210">
        <v>11.138999999999999</v>
      </c>
      <c r="H673" s="210">
        <f t="shared" si="41"/>
        <v>0.18410000000000082</v>
      </c>
      <c r="I673" s="210">
        <f t="shared" si="43"/>
        <v>1.7799999999999178E-2</v>
      </c>
      <c r="J673" s="210">
        <f t="shared" si="44"/>
        <v>8.8162456661709641</v>
      </c>
      <c r="K673" s="210">
        <v>37</v>
      </c>
      <c r="L673" s="213">
        <v>43212</v>
      </c>
    </row>
    <row r="674" spans="1:15">
      <c r="A674" s="207">
        <v>187</v>
      </c>
      <c r="B674" s="206" t="s">
        <v>1430</v>
      </c>
      <c r="C674" s="206">
        <v>0.40920000000000001</v>
      </c>
      <c r="D674" s="211">
        <v>8.7684999999999995</v>
      </c>
      <c r="E674" s="211">
        <v>0.20630000000000001</v>
      </c>
      <c r="F674" s="210">
        <f t="shared" si="42"/>
        <v>8.9748000000000001</v>
      </c>
      <c r="G674" s="210">
        <v>8.7864000000000004</v>
      </c>
      <c r="H674" s="210">
        <f t="shared" si="41"/>
        <v>0.18839999999999968</v>
      </c>
      <c r="I674" s="210">
        <f t="shared" si="43"/>
        <v>1.7900000000000332E-2</v>
      </c>
      <c r="J674" s="210">
        <f t="shared" si="44"/>
        <v>8.6766844401358867</v>
      </c>
      <c r="K674" s="210">
        <v>22</v>
      </c>
      <c r="L674" s="213">
        <v>43221</v>
      </c>
      <c r="M674" s="213">
        <v>43221</v>
      </c>
    </row>
    <row r="675" spans="1:15">
      <c r="A675" s="207">
        <v>187</v>
      </c>
      <c r="B675" s="206" t="s">
        <v>714</v>
      </c>
      <c r="C675" s="206">
        <v>1.4764999999999999</v>
      </c>
      <c r="D675" s="211">
        <v>10.7433</v>
      </c>
      <c r="E675" s="211">
        <v>0.2056</v>
      </c>
      <c r="F675" s="210">
        <f t="shared" si="42"/>
        <v>10.9489</v>
      </c>
      <c r="G675" s="210">
        <v>10.747299999999999</v>
      </c>
      <c r="H675" s="210">
        <f t="shared" si="41"/>
        <v>0.20160000000000089</v>
      </c>
      <c r="I675" s="210">
        <f t="shared" si="43"/>
        <v>3.9999999999991154E-3</v>
      </c>
      <c r="J675" s="210">
        <f t="shared" si="44"/>
        <v>1.9455252918283636</v>
      </c>
      <c r="K675" s="210">
        <v>18</v>
      </c>
    </row>
    <row r="676" spans="1:15">
      <c r="A676" s="207">
        <v>187</v>
      </c>
      <c r="B676" s="206" t="s">
        <v>561</v>
      </c>
      <c r="C676" s="206">
        <v>1.4157999999999999</v>
      </c>
      <c r="D676" s="211">
        <v>8.7024000000000008</v>
      </c>
      <c r="E676" s="211">
        <v>0.2056</v>
      </c>
      <c r="F676" s="210">
        <f t="shared" si="42"/>
        <v>8.9080000000000013</v>
      </c>
      <c r="G676" s="210">
        <v>8.7066999999999997</v>
      </c>
      <c r="H676" s="210">
        <f t="shared" si="41"/>
        <v>0.20130000000000159</v>
      </c>
      <c r="I676" s="210">
        <f t="shared" si="43"/>
        <v>4.2999999999984162E-3</v>
      </c>
      <c r="J676" s="210">
        <f t="shared" si="44"/>
        <v>2.0914396887151829</v>
      </c>
      <c r="K676" s="210">
        <v>12</v>
      </c>
    </row>
    <row r="677" spans="1:15">
      <c r="A677" s="207">
        <v>188</v>
      </c>
      <c r="B677" s="206" t="s">
        <v>919</v>
      </c>
      <c r="C677" s="206">
        <v>1.397</v>
      </c>
      <c r="D677" s="211">
        <v>8.7731999999999992</v>
      </c>
      <c r="E677" s="211">
        <v>0.20899999999999999</v>
      </c>
      <c r="F677" s="210">
        <f t="shared" si="42"/>
        <v>8.9821999999999989</v>
      </c>
      <c r="G677" s="210">
        <v>8.7799999999999994</v>
      </c>
      <c r="H677" s="210">
        <f t="shared" si="41"/>
        <v>0.20219999999999949</v>
      </c>
      <c r="I677" s="210">
        <f t="shared" si="43"/>
        <v>6.8000000000005001E-3</v>
      </c>
      <c r="J677" s="210">
        <f t="shared" si="44"/>
        <v>3.2535885167466505</v>
      </c>
      <c r="K677" s="210">
        <v>11</v>
      </c>
    </row>
    <row r="678" spans="1:15">
      <c r="A678" s="207">
        <v>188</v>
      </c>
      <c r="B678" s="206" t="s">
        <v>1675</v>
      </c>
      <c r="C678" s="206">
        <v>0.37780000000000002</v>
      </c>
      <c r="D678" s="211">
        <v>7.0929000000000002</v>
      </c>
      <c r="E678" s="211">
        <v>0.20569999999999999</v>
      </c>
      <c r="F678" s="210">
        <f t="shared" si="42"/>
        <v>7.2986000000000004</v>
      </c>
      <c r="G678" s="210">
        <v>7.11</v>
      </c>
      <c r="H678" s="210">
        <f t="shared" ref="H678:H741" si="45">(F678-G678)</f>
        <v>0.1886000000000001</v>
      </c>
      <c r="I678" s="210">
        <f t="shared" si="43"/>
        <v>1.7099999999999893E-2</v>
      </c>
      <c r="J678" s="210">
        <f t="shared" si="44"/>
        <v>8.3130772970344644</v>
      </c>
      <c r="K678" s="210">
        <v>33</v>
      </c>
    </row>
    <row r="679" spans="1:15">
      <c r="A679" s="207">
        <v>188</v>
      </c>
      <c r="B679" s="206" t="s">
        <v>1630</v>
      </c>
      <c r="C679" s="206">
        <v>0.18920000000000001</v>
      </c>
      <c r="D679" s="206">
        <v>10.1435</v>
      </c>
      <c r="E679" s="211">
        <v>0.17380000000000001</v>
      </c>
      <c r="F679" s="210">
        <f t="shared" si="42"/>
        <v>10.317299999999999</v>
      </c>
      <c r="G679" s="210">
        <v>10.164899999999999</v>
      </c>
      <c r="H679" s="210">
        <f t="shared" si="45"/>
        <v>0.15240000000000009</v>
      </c>
      <c r="I679" s="210">
        <f t="shared" si="43"/>
        <v>2.1399999999999919E-2</v>
      </c>
      <c r="J679" s="210">
        <f t="shared" si="44"/>
        <v>12.313003452243912</v>
      </c>
      <c r="K679" s="210">
        <v>5</v>
      </c>
      <c r="O679" s="206" t="s">
        <v>2577</v>
      </c>
    </row>
    <row r="680" spans="1:15">
      <c r="A680" s="210">
        <v>189</v>
      </c>
      <c r="B680" s="210" t="s">
        <v>925</v>
      </c>
      <c r="C680" s="211">
        <v>1.4669000000000001</v>
      </c>
      <c r="D680" s="211">
        <v>10.901400000000001</v>
      </c>
      <c r="E680" s="211">
        <v>0.20180000000000001</v>
      </c>
      <c r="F680" s="210">
        <f t="shared" si="42"/>
        <v>11.103200000000001</v>
      </c>
      <c r="G680" s="210">
        <v>10.9069</v>
      </c>
      <c r="H680" s="210">
        <f t="shared" si="45"/>
        <v>0.19630000000000081</v>
      </c>
      <c r="I680" s="210">
        <f t="shared" si="43"/>
        <v>5.4999999999992E-3</v>
      </c>
      <c r="J680" s="210">
        <f t="shared" si="44"/>
        <v>2.7254707631314172</v>
      </c>
      <c r="K680" s="210">
        <v>13</v>
      </c>
      <c r="L680" s="210"/>
      <c r="M680" s="210"/>
      <c r="N680" s="210"/>
      <c r="O680" s="210" t="s">
        <v>2575</v>
      </c>
    </row>
    <row r="681" spans="1:15">
      <c r="A681" s="210">
        <v>189</v>
      </c>
      <c r="B681" s="210" t="s">
        <v>787</v>
      </c>
      <c r="C681" s="211">
        <v>1.5351999999999999</v>
      </c>
      <c r="D681" s="211">
        <v>9.7731999999999992</v>
      </c>
      <c r="E681" s="211">
        <v>0.20169999999999999</v>
      </c>
      <c r="F681" s="210">
        <f t="shared" si="42"/>
        <v>9.9748999999999999</v>
      </c>
      <c r="G681" s="210">
        <v>9.7782</v>
      </c>
      <c r="H681" s="210">
        <f t="shared" si="45"/>
        <v>0.19669999999999987</v>
      </c>
      <c r="I681" s="210">
        <f t="shared" si="43"/>
        <v>5.0000000000001155E-3</v>
      </c>
      <c r="J681" s="210">
        <f t="shared" si="44"/>
        <v>2.4789291026277223</v>
      </c>
      <c r="K681" s="210">
        <v>14</v>
      </c>
      <c r="L681" s="210"/>
      <c r="M681" s="210"/>
      <c r="N681" s="210"/>
      <c r="O681" s="210"/>
    </row>
    <row r="682" spans="1:15">
      <c r="A682" s="210">
        <v>189</v>
      </c>
      <c r="B682" s="210" t="s">
        <v>1513</v>
      </c>
      <c r="C682" s="211">
        <v>0.50870000000000004</v>
      </c>
      <c r="D682" s="211">
        <v>10.201499999999999</v>
      </c>
      <c r="E682" s="211">
        <v>0.20849999999999999</v>
      </c>
      <c r="F682" s="210">
        <f t="shared" si="42"/>
        <v>10.41</v>
      </c>
      <c r="G682" s="210">
        <v>10.2203</v>
      </c>
      <c r="H682" s="210">
        <f t="shared" si="45"/>
        <v>0.1897000000000002</v>
      </c>
      <c r="I682" s="210">
        <f t="shared" si="43"/>
        <v>1.8799999999999789E-2</v>
      </c>
      <c r="J682" s="210">
        <f t="shared" si="44"/>
        <v>9.0167865707433048</v>
      </c>
      <c r="K682" s="210">
        <v>15</v>
      </c>
      <c r="L682" s="210"/>
      <c r="M682" s="210"/>
      <c r="N682" s="210"/>
      <c r="O682" s="210"/>
    </row>
    <row r="683" spans="1:15">
      <c r="A683" s="210">
        <v>189</v>
      </c>
      <c r="B683" s="210" t="s">
        <v>1683</v>
      </c>
      <c r="C683" s="211">
        <v>0.60070000000000001</v>
      </c>
      <c r="D683" s="211">
        <v>11.7463</v>
      </c>
      <c r="E683" s="211">
        <v>0.2014</v>
      </c>
      <c r="F683" s="210">
        <f t="shared" si="42"/>
        <v>11.947699999999999</v>
      </c>
      <c r="G683" s="210">
        <v>11.7652</v>
      </c>
      <c r="H683" s="210">
        <f t="shared" si="45"/>
        <v>0.18249999999999922</v>
      </c>
      <c r="I683" s="210">
        <f t="shared" si="43"/>
        <v>1.8900000000000777E-2</v>
      </c>
      <c r="J683" s="210">
        <f t="shared" si="44"/>
        <v>9.3843098311821134</v>
      </c>
      <c r="K683" s="210">
        <v>16</v>
      </c>
      <c r="L683" s="210"/>
      <c r="M683" s="210"/>
      <c r="N683" s="210"/>
      <c r="O683" s="210"/>
    </row>
    <row r="684" spans="1:15">
      <c r="A684" s="210">
        <v>190</v>
      </c>
      <c r="B684" s="215" t="s">
        <v>909</v>
      </c>
      <c r="C684" s="210">
        <v>1.5285</v>
      </c>
      <c r="D684" s="210">
        <v>7.1898999999999997</v>
      </c>
      <c r="E684" s="211">
        <v>0.20300000000000001</v>
      </c>
      <c r="F684" s="210">
        <f t="shared" si="42"/>
        <v>7.3929</v>
      </c>
      <c r="G684" s="210">
        <v>7.1943999999999999</v>
      </c>
      <c r="H684" s="210">
        <f t="shared" si="45"/>
        <v>0.19850000000000012</v>
      </c>
      <c r="I684" s="210">
        <f t="shared" si="43"/>
        <v>4.499999999999893E-3</v>
      </c>
      <c r="J684" s="210">
        <f t="shared" si="44"/>
        <v>2.2167487684728533</v>
      </c>
      <c r="K684" s="210">
        <v>32</v>
      </c>
      <c r="L684" s="214">
        <v>43211</v>
      </c>
    </row>
    <row r="685" spans="1:15">
      <c r="A685" s="207">
        <v>190</v>
      </c>
      <c r="B685" s="206" t="s">
        <v>1657</v>
      </c>
      <c r="C685" s="206">
        <v>0.4425</v>
      </c>
      <c r="D685" s="211">
        <v>8.1195000000000004</v>
      </c>
      <c r="E685" s="211">
        <v>0.2021</v>
      </c>
      <c r="F685" s="210">
        <f t="shared" si="42"/>
        <v>8.3216000000000001</v>
      </c>
      <c r="G685" s="210">
        <v>8.1387999999999998</v>
      </c>
      <c r="H685" s="210">
        <f t="shared" si="45"/>
        <v>0.1828000000000003</v>
      </c>
      <c r="I685" s="210">
        <f t="shared" si="43"/>
        <v>1.9299999999999706E-2</v>
      </c>
      <c r="J685" s="210">
        <f t="shared" si="44"/>
        <v>9.5497278574961424</v>
      </c>
      <c r="K685" s="210">
        <v>39</v>
      </c>
      <c r="L685" s="213">
        <v>43221</v>
      </c>
      <c r="M685" s="213">
        <v>43221</v>
      </c>
    </row>
    <row r="686" spans="1:15">
      <c r="A686" s="207">
        <v>190</v>
      </c>
      <c r="B686" s="206" t="s">
        <v>1524</v>
      </c>
      <c r="C686" s="206">
        <v>0.43909999999999999</v>
      </c>
      <c r="D686" s="211">
        <v>9.2203999999999997</v>
      </c>
      <c r="E686" s="211">
        <v>0.20039999999999999</v>
      </c>
      <c r="F686" s="210">
        <f t="shared" si="42"/>
        <v>9.4207999999999998</v>
      </c>
      <c r="G686" s="210">
        <v>9.24</v>
      </c>
      <c r="H686" s="210">
        <f t="shared" si="45"/>
        <v>0.18079999999999963</v>
      </c>
      <c r="I686" s="210">
        <f t="shared" si="43"/>
        <v>1.9600000000000367E-2</v>
      </c>
      <c r="J686" s="210">
        <f t="shared" si="44"/>
        <v>9.78043912175667</v>
      </c>
      <c r="K686" s="210">
        <v>14</v>
      </c>
    </row>
    <row r="687" spans="1:15">
      <c r="A687" s="206">
        <v>190</v>
      </c>
      <c r="B687" s="206" t="s">
        <v>977</v>
      </c>
      <c r="C687" s="206">
        <v>1.4583999999999999</v>
      </c>
      <c r="D687" s="211">
        <v>7.7739000000000003</v>
      </c>
      <c r="E687" s="211">
        <v>0.20449999999999999</v>
      </c>
      <c r="F687" s="210">
        <f t="shared" si="42"/>
        <v>7.9784000000000006</v>
      </c>
      <c r="G687" s="210">
        <v>7.7792000000000003</v>
      </c>
      <c r="H687" s="210">
        <f t="shared" si="45"/>
        <v>0.19920000000000027</v>
      </c>
      <c r="I687" s="210">
        <f t="shared" si="43"/>
        <v>5.2999999999997216E-3</v>
      </c>
      <c r="J687" s="210">
        <f t="shared" si="44"/>
        <v>2.591687041564656</v>
      </c>
      <c r="K687" s="210">
        <v>23</v>
      </c>
    </row>
    <row r="688" spans="1:15">
      <c r="A688" s="210">
        <v>191</v>
      </c>
      <c r="B688" s="206" t="s">
        <v>1633</v>
      </c>
      <c r="C688" s="206">
        <v>0.44040000000000001</v>
      </c>
      <c r="D688" s="210">
        <v>9.5192999999999994</v>
      </c>
      <c r="E688" s="211">
        <v>0.20100000000000001</v>
      </c>
      <c r="F688" s="210">
        <f t="shared" si="42"/>
        <v>9.7202999999999999</v>
      </c>
      <c r="G688" s="210">
        <v>9.5374999999999996</v>
      </c>
      <c r="H688" s="210">
        <f t="shared" si="45"/>
        <v>0.1828000000000003</v>
      </c>
      <c r="I688" s="210">
        <f t="shared" si="43"/>
        <v>1.8199999999999716E-2</v>
      </c>
      <c r="J688" s="210">
        <f t="shared" si="44"/>
        <v>9.0547263681590628</v>
      </c>
      <c r="K688" s="210">
        <v>35</v>
      </c>
      <c r="L688" s="214">
        <v>43211</v>
      </c>
    </row>
    <row r="689" spans="1:15">
      <c r="A689" s="207">
        <v>191</v>
      </c>
      <c r="B689" s="206" t="s">
        <v>1528</v>
      </c>
      <c r="C689" s="206">
        <v>0.43</v>
      </c>
      <c r="D689" s="210">
        <v>9.7736000000000001</v>
      </c>
      <c r="E689" s="211">
        <v>0.20030000000000001</v>
      </c>
      <c r="F689" s="210">
        <f t="shared" si="42"/>
        <v>9.9739000000000004</v>
      </c>
      <c r="G689" s="210">
        <v>9.7920999999999996</v>
      </c>
      <c r="H689" s="210">
        <f t="shared" si="45"/>
        <v>0.18180000000000085</v>
      </c>
      <c r="I689" s="210">
        <f t="shared" si="43"/>
        <v>1.8499999999999156E-2</v>
      </c>
      <c r="J689" s="210">
        <f t="shared" si="44"/>
        <v>9.2361457813275862</v>
      </c>
      <c r="K689" s="210">
        <v>36</v>
      </c>
      <c r="L689" s="213">
        <v>43212</v>
      </c>
    </row>
    <row r="690" spans="1:15">
      <c r="A690" s="207">
        <v>191</v>
      </c>
      <c r="B690" s="206" t="s">
        <v>754</v>
      </c>
      <c r="C690" s="206">
        <v>1.4354</v>
      </c>
      <c r="D690" s="211">
        <v>7.0750999999999999</v>
      </c>
      <c r="E690" s="211">
        <v>0.20080000000000001</v>
      </c>
      <c r="F690" s="210">
        <f t="shared" si="42"/>
        <v>7.2759</v>
      </c>
      <c r="G690" s="210">
        <v>7.0793999999999997</v>
      </c>
      <c r="H690" s="210">
        <f t="shared" si="45"/>
        <v>0.19650000000000034</v>
      </c>
      <c r="I690" s="210">
        <f t="shared" si="43"/>
        <v>4.2999999999996652E-3</v>
      </c>
      <c r="J690" s="210">
        <f t="shared" si="44"/>
        <v>2.1414342629480405</v>
      </c>
      <c r="K690" s="210">
        <v>13</v>
      </c>
    </row>
    <row r="691" spans="1:15">
      <c r="A691" s="207">
        <v>191</v>
      </c>
      <c r="B691" s="206" t="s">
        <v>805</v>
      </c>
      <c r="C691" s="206">
        <v>1.4473</v>
      </c>
      <c r="D691" s="211">
        <v>9.1560000000000006</v>
      </c>
      <c r="E691" s="211">
        <v>0.20430000000000001</v>
      </c>
      <c r="F691" s="210">
        <f t="shared" si="42"/>
        <v>9.3603000000000005</v>
      </c>
      <c r="G691" s="210">
        <v>9.1599000000000004</v>
      </c>
      <c r="H691" s="210">
        <f t="shared" si="45"/>
        <v>0.20040000000000013</v>
      </c>
      <c r="I691" s="210">
        <f t="shared" si="43"/>
        <v>3.8999999999998758E-3</v>
      </c>
      <c r="J691" s="210">
        <f t="shared" si="44"/>
        <v>1.9089574155652842</v>
      </c>
      <c r="K691" s="210">
        <v>21</v>
      </c>
    </row>
    <row r="692" spans="1:15">
      <c r="A692" s="210">
        <v>192</v>
      </c>
      <c r="B692" s="215" t="s">
        <v>795</v>
      </c>
      <c r="C692" s="210">
        <v>1.4165000000000001</v>
      </c>
      <c r="D692" s="211">
        <v>10.697800000000001</v>
      </c>
      <c r="E692" s="211">
        <v>0.20599999999999999</v>
      </c>
      <c r="F692" s="210">
        <f t="shared" si="42"/>
        <v>10.9038</v>
      </c>
      <c r="G692" s="210">
        <v>10.7037</v>
      </c>
      <c r="H692" s="210">
        <f t="shared" si="45"/>
        <v>0.20010000000000083</v>
      </c>
      <c r="I692" s="210">
        <f t="shared" si="43"/>
        <v>5.8999999999991559E-3</v>
      </c>
      <c r="J692" s="210">
        <f t="shared" si="44"/>
        <v>2.8640776699025032</v>
      </c>
      <c r="K692" s="210">
        <v>14</v>
      </c>
      <c r="L692" s="217">
        <v>43185.385416666664</v>
      </c>
      <c r="M692" s="210"/>
      <c r="N692" s="210" t="s">
        <v>2574</v>
      </c>
      <c r="O692" s="210"/>
    </row>
    <row r="693" spans="1:15">
      <c r="A693" s="210">
        <v>192</v>
      </c>
      <c r="B693" s="215" t="s">
        <v>878</v>
      </c>
      <c r="C693" s="210">
        <v>0.82550000000000001</v>
      </c>
      <c r="D693" s="211">
        <v>11.0334</v>
      </c>
      <c r="E693" s="211">
        <v>0.20669999999999999</v>
      </c>
      <c r="F693" s="210">
        <f t="shared" si="42"/>
        <v>11.2401</v>
      </c>
      <c r="G693" s="210">
        <v>11.125299999999999</v>
      </c>
      <c r="H693" s="210">
        <f t="shared" si="45"/>
        <v>0.11480000000000068</v>
      </c>
      <c r="I693" s="210">
        <f t="shared" si="43"/>
        <v>9.1899999999999316E-2</v>
      </c>
      <c r="J693" s="210">
        <f t="shared" si="44"/>
        <v>44.460570875664885</v>
      </c>
      <c r="K693" s="210">
        <v>15</v>
      </c>
      <c r="L693" s="217">
        <v>43185.385416666664</v>
      </c>
      <c r="M693" s="210"/>
      <c r="N693" s="210" t="s">
        <v>2574</v>
      </c>
      <c r="O693" s="210"/>
    </row>
    <row r="694" spans="1:15">
      <c r="A694" s="210">
        <v>192</v>
      </c>
      <c r="B694" s="215" t="s">
        <v>1753</v>
      </c>
      <c r="C694" s="210">
        <v>0.42030000000000001</v>
      </c>
      <c r="D694" s="211">
        <v>9.5191999999999997</v>
      </c>
      <c r="E694" s="211">
        <v>0.20019999999999999</v>
      </c>
      <c r="F694" s="210">
        <f t="shared" si="42"/>
        <v>9.7194000000000003</v>
      </c>
      <c r="G694" s="210">
        <v>9.5379000000000005</v>
      </c>
      <c r="H694" s="210">
        <f t="shared" si="45"/>
        <v>0.18149999999999977</v>
      </c>
      <c r="I694" s="210">
        <f t="shared" si="43"/>
        <v>1.8700000000000216E-2</v>
      </c>
      <c r="J694" s="210">
        <f t="shared" si="44"/>
        <v>9.3406593406594496</v>
      </c>
      <c r="K694" s="210">
        <v>16</v>
      </c>
      <c r="L694" s="217">
        <v>43185.385416666664</v>
      </c>
      <c r="M694" s="210"/>
      <c r="N694" s="210" t="s">
        <v>2574</v>
      </c>
      <c r="O694" s="210"/>
    </row>
    <row r="695" spans="1:15">
      <c r="A695" s="210">
        <v>192</v>
      </c>
      <c r="B695" s="215" t="s">
        <v>1459</v>
      </c>
      <c r="C695" s="210">
        <v>0.45319999999999999</v>
      </c>
      <c r="D695" s="211">
        <v>10.115600000000001</v>
      </c>
      <c r="E695" s="211">
        <v>0.20150000000000001</v>
      </c>
      <c r="F695" s="210">
        <f t="shared" si="42"/>
        <v>10.3171</v>
      </c>
      <c r="G695" s="210">
        <v>10.1364</v>
      </c>
      <c r="H695" s="210">
        <f t="shared" si="45"/>
        <v>0.18069999999999986</v>
      </c>
      <c r="I695" s="210">
        <f t="shared" si="43"/>
        <v>2.0800000000000152E-2</v>
      </c>
      <c r="J695" s="210">
        <f t="shared" si="44"/>
        <v>10.322580645161365</v>
      </c>
      <c r="K695" s="210">
        <v>17</v>
      </c>
      <c r="L695" s="217">
        <v>43185.385416666664</v>
      </c>
      <c r="M695" s="210"/>
      <c r="N695" s="210" t="s">
        <v>2574</v>
      </c>
      <c r="O695" s="210"/>
    </row>
    <row r="696" spans="1:15">
      <c r="A696" s="207">
        <v>193</v>
      </c>
      <c r="B696" s="206" t="s">
        <v>1016</v>
      </c>
      <c r="C696" s="206">
        <v>1.0089999999999999</v>
      </c>
      <c r="D696" s="210">
        <v>9.4854000000000003</v>
      </c>
      <c r="E696" s="211">
        <v>0.20050000000000001</v>
      </c>
      <c r="F696" s="210">
        <f t="shared" si="42"/>
        <v>9.6859000000000002</v>
      </c>
      <c r="G696" s="210">
        <v>9.4951000000000008</v>
      </c>
      <c r="H696" s="210">
        <f t="shared" si="45"/>
        <v>0.19079999999999941</v>
      </c>
      <c r="I696" s="210">
        <f t="shared" si="43"/>
        <v>9.700000000000597E-3</v>
      </c>
      <c r="J696" s="210">
        <f t="shared" si="44"/>
        <v>4.8379052369080275</v>
      </c>
      <c r="K696" s="210">
        <v>22</v>
      </c>
      <c r="L696" s="213">
        <v>43212</v>
      </c>
    </row>
    <row r="697" spans="1:15">
      <c r="A697" s="207">
        <v>193</v>
      </c>
      <c r="B697" s="206" t="s">
        <v>1187</v>
      </c>
      <c r="C697" s="206">
        <v>0.46110000000000001</v>
      </c>
      <c r="D697" s="211">
        <v>10.116099999999999</v>
      </c>
      <c r="E697" s="211">
        <v>0.20549999999999999</v>
      </c>
      <c r="F697" s="210">
        <f t="shared" si="42"/>
        <v>10.3216</v>
      </c>
      <c r="G697" s="210">
        <v>10.132999999999999</v>
      </c>
      <c r="H697" s="210">
        <f t="shared" si="45"/>
        <v>0.18860000000000099</v>
      </c>
      <c r="I697" s="210">
        <f t="shared" si="43"/>
        <v>1.6899999999998999E-2</v>
      </c>
      <c r="J697" s="210">
        <f t="shared" si="44"/>
        <v>8.2238442822379554</v>
      </c>
      <c r="K697" s="210">
        <v>27</v>
      </c>
      <c r="L697" s="213">
        <v>43221</v>
      </c>
      <c r="M697" s="213">
        <v>43221</v>
      </c>
    </row>
    <row r="698" spans="1:15">
      <c r="A698" s="206">
        <v>193</v>
      </c>
      <c r="B698" s="206" t="s">
        <v>777</v>
      </c>
      <c r="C698" s="206">
        <v>1.1823999999999999</v>
      </c>
      <c r="D698" s="211">
        <v>8.7326999999999995</v>
      </c>
      <c r="E698" s="211">
        <v>0.2051</v>
      </c>
      <c r="F698" s="210">
        <f t="shared" si="42"/>
        <v>8.9377999999999993</v>
      </c>
      <c r="G698" s="210">
        <v>8.7398000000000007</v>
      </c>
      <c r="H698" s="210">
        <f t="shared" si="45"/>
        <v>0.19799999999999862</v>
      </c>
      <c r="I698" s="210">
        <f t="shared" si="43"/>
        <v>7.100000000001383E-3</v>
      </c>
      <c r="J698" s="210">
        <f t="shared" si="44"/>
        <v>3.461725987323931</v>
      </c>
      <c r="K698" s="210">
        <v>5</v>
      </c>
    </row>
    <row r="699" spans="1:15">
      <c r="A699" s="207">
        <v>193</v>
      </c>
      <c r="B699" s="206" t="s">
        <v>1466</v>
      </c>
      <c r="C699" s="206">
        <v>0.45090000000000002</v>
      </c>
      <c r="D699" s="211">
        <v>11.023</v>
      </c>
      <c r="E699" s="211">
        <v>0.20319999999999999</v>
      </c>
      <c r="F699" s="210">
        <f t="shared" si="42"/>
        <v>11.2262</v>
      </c>
      <c r="G699" s="210">
        <v>11.039099999999999</v>
      </c>
      <c r="H699" s="210">
        <f t="shared" si="45"/>
        <v>0.18710000000000093</v>
      </c>
      <c r="I699" s="210">
        <f t="shared" si="43"/>
        <v>1.609999999999906E-2</v>
      </c>
      <c r="J699" s="210">
        <f t="shared" si="44"/>
        <v>7.9232283464562308</v>
      </c>
      <c r="K699" s="210">
        <v>19</v>
      </c>
    </row>
    <row r="700" spans="1:15">
      <c r="A700" s="206">
        <v>194</v>
      </c>
      <c r="B700" s="215" t="s">
        <v>974</v>
      </c>
      <c r="C700" s="210">
        <v>1.2291000000000001</v>
      </c>
      <c r="D700" s="211">
        <v>8.0465</v>
      </c>
      <c r="E700" s="211">
        <v>0.20039999999999999</v>
      </c>
      <c r="F700" s="210">
        <f t="shared" si="42"/>
        <v>8.2469000000000001</v>
      </c>
      <c r="G700" s="210">
        <v>8.0530000000000008</v>
      </c>
      <c r="H700" s="210">
        <f t="shared" si="45"/>
        <v>0.1938999999999993</v>
      </c>
      <c r="I700" s="210">
        <f t="shared" si="43"/>
        <v>6.5000000000006997E-3</v>
      </c>
      <c r="J700" s="210">
        <f t="shared" si="44"/>
        <v>3.2435129740522455</v>
      </c>
      <c r="K700" s="210">
        <v>20</v>
      </c>
      <c r="L700" s="217">
        <v>43186.458333333336</v>
      </c>
      <c r="M700" s="217">
        <v>43186.625</v>
      </c>
      <c r="N700" s="206" t="s">
        <v>2568</v>
      </c>
      <c r="O700" s="210" t="s">
        <v>2576</v>
      </c>
    </row>
    <row r="701" spans="1:15">
      <c r="A701" s="206">
        <v>194</v>
      </c>
      <c r="B701" s="215" t="s">
        <v>852</v>
      </c>
      <c r="C701" s="210">
        <v>1.2582</v>
      </c>
      <c r="D701" s="211">
        <v>9.5543999999999993</v>
      </c>
      <c r="E701" s="211">
        <v>0.20749999999999999</v>
      </c>
      <c r="F701" s="210">
        <f t="shared" si="42"/>
        <v>9.7618999999999989</v>
      </c>
      <c r="G701" s="210">
        <v>9.5617000000000001</v>
      </c>
      <c r="H701" s="210">
        <f t="shared" si="45"/>
        <v>0.20019999999999882</v>
      </c>
      <c r="I701" s="210">
        <f t="shared" si="43"/>
        <v>7.3000000000011667E-3</v>
      </c>
      <c r="J701" s="210">
        <f t="shared" si="44"/>
        <v>3.5180722891571889</v>
      </c>
      <c r="K701" s="210">
        <v>21</v>
      </c>
      <c r="L701" s="217">
        <v>43186.458333333336</v>
      </c>
      <c r="M701" s="217">
        <v>43186.625</v>
      </c>
      <c r="N701" s="206" t="s">
        <v>2568</v>
      </c>
      <c r="O701" s="210"/>
    </row>
    <row r="702" spans="1:15">
      <c r="A702" s="206">
        <v>194</v>
      </c>
      <c r="B702" s="215" t="s">
        <v>1337</v>
      </c>
      <c r="C702" s="210">
        <v>0.42909999999999998</v>
      </c>
      <c r="D702" s="211">
        <v>11.258699999999999</v>
      </c>
      <c r="E702" s="211">
        <v>0.20100000000000001</v>
      </c>
      <c r="F702" s="210">
        <f t="shared" si="42"/>
        <v>11.4597</v>
      </c>
      <c r="G702" s="210">
        <v>11.2761</v>
      </c>
      <c r="H702" s="210">
        <f t="shared" si="45"/>
        <v>0.18360000000000021</v>
      </c>
      <c r="I702" s="210">
        <f t="shared" si="43"/>
        <v>1.7399999999999805E-2</v>
      </c>
      <c r="J702" s="210">
        <f t="shared" si="44"/>
        <v>8.6567164179103493</v>
      </c>
      <c r="K702" s="210">
        <v>22</v>
      </c>
      <c r="L702" s="217">
        <v>43186.458333333336</v>
      </c>
      <c r="M702" s="217">
        <v>43186.625</v>
      </c>
      <c r="N702" s="206" t="s">
        <v>2568</v>
      </c>
      <c r="O702" s="210"/>
    </row>
    <row r="703" spans="1:15">
      <c r="A703" s="206">
        <v>194</v>
      </c>
      <c r="B703" s="215" t="s">
        <v>1435</v>
      </c>
      <c r="C703" s="210">
        <v>0.42880000000000001</v>
      </c>
      <c r="D703" s="211">
        <v>9.0518999999999998</v>
      </c>
      <c r="E703" s="211">
        <v>0.2029</v>
      </c>
      <c r="F703" s="210">
        <f t="shared" si="42"/>
        <v>9.2547999999999995</v>
      </c>
      <c r="G703" s="210">
        <v>9.0746000000000002</v>
      </c>
      <c r="H703" s="210">
        <f t="shared" si="45"/>
        <v>0.18019999999999925</v>
      </c>
      <c r="I703" s="210">
        <f t="shared" si="43"/>
        <v>2.2700000000000747E-2</v>
      </c>
      <c r="J703" s="210">
        <f t="shared" si="44"/>
        <v>11.187777230163009</v>
      </c>
      <c r="K703" s="210">
        <v>23</v>
      </c>
      <c r="L703" s="217">
        <v>43186.458333333336</v>
      </c>
      <c r="M703" s="217">
        <v>43186.625</v>
      </c>
      <c r="N703" s="206" t="s">
        <v>2568</v>
      </c>
      <c r="O703" s="210"/>
    </row>
    <row r="704" spans="1:15">
      <c r="A704" s="210">
        <v>195</v>
      </c>
      <c r="B704" s="210" t="s">
        <v>1116</v>
      </c>
      <c r="C704" s="210">
        <v>1.1187</v>
      </c>
      <c r="D704" s="210">
        <v>10.8569</v>
      </c>
      <c r="E704" s="210">
        <v>0.20469999999999999</v>
      </c>
      <c r="F704" s="210">
        <f t="shared" si="42"/>
        <v>11.0616</v>
      </c>
      <c r="G704" s="210">
        <v>10.866300000000001</v>
      </c>
      <c r="H704" s="210">
        <f t="shared" si="45"/>
        <v>0.19529999999999959</v>
      </c>
      <c r="I704" s="210">
        <f t="shared" si="43"/>
        <v>9.400000000000408E-3</v>
      </c>
      <c r="J704" s="210">
        <f t="shared" si="44"/>
        <v>4.592085979482369</v>
      </c>
      <c r="K704" s="210">
        <v>13</v>
      </c>
      <c r="L704" s="212">
        <v>43164.628472222219</v>
      </c>
      <c r="M704" s="212">
        <v>43164.795138888891</v>
      </c>
      <c r="N704" s="206" t="s">
        <v>2568</v>
      </c>
      <c r="O704" s="210"/>
    </row>
    <row r="705" spans="1:15">
      <c r="A705" s="210">
        <v>195</v>
      </c>
      <c r="B705" s="210" t="s">
        <v>763</v>
      </c>
      <c r="C705" s="210">
        <v>1.2686999999999999</v>
      </c>
      <c r="D705" s="210">
        <v>8.7335999999999991</v>
      </c>
      <c r="E705" s="210">
        <v>0.2026</v>
      </c>
      <c r="F705" s="210">
        <f t="shared" si="42"/>
        <v>8.9361999999999995</v>
      </c>
      <c r="G705" s="210">
        <v>8.7361000000000004</v>
      </c>
      <c r="H705" s="210">
        <f t="shared" si="45"/>
        <v>0.20009999999999906</v>
      </c>
      <c r="I705" s="210">
        <f t="shared" si="43"/>
        <v>2.5000000000009459E-3</v>
      </c>
      <c r="J705" s="210">
        <f t="shared" si="44"/>
        <v>1.2339585389935566</v>
      </c>
      <c r="K705" s="210">
        <v>14</v>
      </c>
      <c r="L705" s="212">
        <v>43164.628472222219</v>
      </c>
      <c r="M705" s="212">
        <v>43164.795138888891</v>
      </c>
      <c r="N705" s="206" t="s">
        <v>2568</v>
      </c>
      <c r="O705" s="210"/>
    </row>
    <row r="706" spans="1:15">
      <c r="A706" s="210">
        <v>195</v>
      </c>
      <c r="B706" s="210" t="s">
        <v>1525</v>
      </c>
      <c r="C706" s="210">
        <v>0.4844</v>
      </c>
      <c r="D706" s="210">
        <v>9.2359000000000009</v>
      </c>
      <c r="E706" s="210">
        <v>0.2001</v>
      </c>
      <c r="F706" s="210">
        <f t="shared" ref="F706:F769" si="46">D706+E706</f>
        <v>9.4360000000000017</v>
      </c>
      <c r="G706" s="210">
        <v>9.2614999999999998</v>
      </c>
      <c r="H706" s="210">
        <f t="shared" si="45"/>
        <v>0.17450000000000188</v>
      </c>
      <c r="I706" s="210">
        <f t="shared" ref="I706:I769" si="47">E706-H706</f>
        <v>2.5599999999998124E-2</v>
      </c>
      <c r="J706" s="210">
        <f t="shared" ref="J706:J769" si="48">(I706/E706)*100</f>
        <v>12.793603198399861</v>
      </c>
      <c r="K706" s="210">
        <v>15</v>
      </c>
      <c r="L706" s="212">
        <v>43164.628472222219</v>
      </c>
      <c r="M706" s="212">
        <v>43164.795138888891</v>
      </c>
      <c r="N706" s="206" t="s">
        <v>2568</v>
      </c>
      <c r="O706" s="210"/>
    </row>
    <row r="707" spans="1:15">
      <c r="A707" s="210">
        <v>195</v>
      </c>
      <c r="B707" s="210" t="s">
        <v>1229</v>
      </c>
      <c r="C707" s="210">
        <v>0.54490000000000005</v>
      </c>
      <c r="D707" s="210">
        <v>11.905200000000001</v>
      </c>
      <c r="E707" s="210">
        <v>0.20069999999999999</v>
      </c>
      <c r="F707" s="210">
        <f t="shared" si="46"/>
        <v>12.1059</v>
      </c>
      <c r="G707" s="210">
        <v>11.935499999999999</v>
      </c>
      <c r="H707" s="210">
        <f t="shared" si="45"/>
        <v>0.17040000000000077</v>
      </c>
      <c r="I707" s="210">
        <f t="shared" si="47"/>
        <v>3.0299999999999216E-2</v>
      </c>
      <c r="J707" s="210">
        <f t="shared" si="48"/>
        <v>15.097159940208879</v>
      </c>
      <c r="K707" s="210">
        <v>16</v>
      </c>
      <c r="L707" s="212">
        <v>43164.628472222219</v>
      </c>
      <c r="M707" s="212">
        <v>43164.795138888891</v>
      </c>
      <c r="N707" s="206" t="s">
        <v>2568</v>
      </c>
      <c r="O707" s="210"/>
    </row>
    <row r="708" spans="1:15">
      <c r="A708" s="206">
        <v>195</v>
      </c>
      <c r="B708" s="206" t="s">
        <v>1116</v>
      </c>
      <c r="C708" s="206">
        <v>1.4236</v>
      </c>
      <c r="D708" s="210">
        <v>11.1591</v>
      </c>
      <c r="E708" s="211">
        <v>0.2039</v>
      </c>
      <c r="F708" s="210">
        <f t="shared" si="46"/>
        <v>11.363000000000001</v>
      </c>
      <c r="G708" s="210">
        <v>11.1755</v>
      </c>
      <c r="H708" s="210">
        <f t="shared" si="45"/>
        <v>0.18750000000000178</v>
      </c>
      <c r="I708" s="210">
        <f t="shared" si="47"/>
        <v>1.6399999999998222E-2</v>
      </c>
      <c r="J708" s="210">
        <f t="shared" si="48"/>
        <v>8.0431584109849048</v>
      </c>
      <c r="K708" s="210">
        <v>40</v>
      </c>
      <c r="L708" s="214">
        <v>43211</v>
      </c>
    </row>
    <row r="709" spans="1:15">
      <c r="A709" s="207">
        <v>196</v>
      </c>
      <c r="B709" s="206" t="s">
        <v>766</v>
      </c>
      <c r="C709" s="206">
        <v>1.1523000000000001</v>
      </c>
      <c r="D709" s="210">
        <v>10.0762</v>
      </c>
      <c r="E709" s="211">
        <v>0.20669999999999999</v>
      </c>
      <c r="F709" s="210">
        <f t="shared" si="46"/>
        <v>10.2829</v>
      </c>
      <c r="G709" s="210">
        <v>10.086600000000001</v>
      </c>
      <c r="H709" s="210">
        <f t="shared" si="45"/>
        <v>0.19629999999999903</v>
      </c>
      <c r="I709" s="210">
        <f t="shared" si="47"/>
        <v>1.0400000000000964E-2</v>
      </c>
      <c r="J709" s="210">
        <f t="shared" si="48"/>
        <v>5.0314465408809701</v>
      </c>
      <c r="K709" s="210">
        <v>4</v>
      </c>
      <c r="L709" s="213">
        <v>43212</v>
      </c>
    </row>
    <row r="710" spans="1:15">
      <c r="A710" s="207">
        <v>196</v>
      </c>
      <c r="B710" s="206" t="s">
        <v>1296</v>
      </c>
      <c r="C710" s="206">
        <v>0.48659999999999998</v>
      </c>
      <c r="D710" s="210">
        <v>11.106199999999999</v>
      </c>
      <c r="E710" s="211">
        <v>0.20669999999999999</v>
      </c>
      <c r="F710" s="210">
        <f t="shared" si="46"/>
        <v>11.312899999999999</v>
      </c>
      <c r="G710" s="210">
        <v>11.1279</v>
      </c>
      <c r="H710" s="210">
        <f t="shared" si="45"/>
        <v>0.18499999999999872</v>
      </c>
      <c r="I710" s="210">
        <f t="shared" si="47"/>
        <v>2.1700000000001274E-2</v>
      </c>
      <c r="J710" s="210">
        <f t="shared" si="48"/>
        <v>10.498306724722434</v>
      </c>
      <c r="K710" s="210">
        <v>41</v>
      </c>
      <c r="L710" s="213">
        <v>43212</v>
      </c>
    </row>
    <row r="711" spans="1:15">
      <c r="A711" s="206">
        <v>196</v>
      </c>
      <c r="B711" s="206" t="s">
        <v>1164</v>
      </c>
      <c r="C711" s="206">
        <v>0.39300000000000002</v>
      </c>
      <c r="D711" s="210">
        <v>9.7210999999999999</v>
      </c>
      <c r="E711" s="211">
        <v>0.20330000000000001</v>
      </c>
      <c r="F711" s="210">
        <f t="shared" si="46"/>
        <v>9.9244000000000003</v>
      </c>
      <c r="G711" s="210">
        <v>9.7446999999999999</v>
      </c>
      <c r="H711" s="210">
        <f t="shared" si="45"/>
        <v>0.17970000000000041</v>
      </c>
      <c r="I711" s="210">
        <f t="shared" si="47"/>
        <v>2.3599999999999594E-2</v>
      </c>
      <c r="J711" s="210">
        <f t="shared" si="48"/>
        <v>11.60846040334461</v>
      </c>
      <c r="K711" s="210">
        <v>10</v>
      </c>
      <c r="L711" s="213">
        <v>43213</v>
      </c>
      <c r="M711" s="213">
        <v>43213</v>
      </c>
    </row>
    <row r="712" spans="1:15">
      <c r="A712" s="207">
        <v>196</v>
      </c>
      <c r="B712" s="206" t="s">
        <v>779</v>
      </c>
      <c r="C712" s="206">
        <v>1.2983</v>
      </c>
      <c r="D712" s="211">
        <v>9.9158000000000008</v>
      </c>
      <c r="E712" s="211">
        <v>0.20319999999999999</v>
      </c>
      <c r="F712" s="210">
        <f t="shared" si="46"/>
        <v>10.119000000000002</v>
      </c>
      <c r="G712" s="210">
        <v>9.9232999999999993</v>
      </c>
      <c r="H712" s="210">
        <f t="shared" si="45"/>
        <v>0.19570000000000221</v>
      </c>
      <c r="I712" s="210">
        <f t="shared" si="47"/>
        <v>7.4999999999977862E-3</v>
      </c>
      <c r="J712" s="210">
        <f t="shared" si="48"/>
        <v>3.690944881888675</v>
      </c>
      <c r="K712" s="210">
        <v>13</v>
      </c>
      <c r="L712" s="213">
        <v>43221</v>
      </c>
      <c r="M712" s="213">
        <v>43221</v>
      </c>
    </row>
    <row r="713" spans="1:15">
      <c r="A713" s="207">
        <v>197</v>
      </c>
      <c r="B713" s="206" t="s">
        <v>1662</v>
      </c>
      <c r="C713" s="206">
        <v>0.50419999999999998</v>
      </c>
      <c r="D713" s="210">
        <v>8.9580000000000002</v>
      </c>
      <c r="E713" s="211">
        <v>0.20349999999999999</v>
      </c>
      <c r="F713" s="210">
        <f t="shared" si="46"/>
        <v>9.1615000000000002</v>
      </c>
      <c r="G713" s="210">
        <v>8.9794999999999998</v>
      </c>
      <c r="H713" s="210">
        <f t="shared" si="45"/>
        <v>0.18200000000000038</v>
      </c>
      <c r="I713" s="210">
        <f t="shared" si="47"/>
        <v>2.1499999999999603E-2</v>
      </c>
      <c r="J713" s="210">
        <f t="shared" si="48"/>
        <v>10.565110565110372</v>
      </c>
      <c r="K713" s="210">
        <v>3</v>
      </c>
      <c r="L713" s="213">
        <v>43213</v>
      </c>
      <c r="M713" s="213">
        <v>43213</v>
      </c>
    </row>
    <row r="714" spans="1:15">
      <c r="A714" s="207">
        <v>197</v>
      </c>
      <c r="B714" s="206" t="s">
        <v>771</v>
      </c>
      <c r="C714" s="206">
        <v>1.2739</v>
      </c>
      <c r="D714" s="211">
        <v>8.0947999999999993</v>
      </c>
      <c r="E714" s="211">
        <v>0.20519999999999999</v>
      </c>
      <c r="F714" s="210">
        <f t="shared" si="46"/>
        <v>8.2999999999999989</v>
      </c>
      <c r="G714" s="210">
        <v>8.1052</v>
      </c>
      <c r="H714" s="210">
        <f t="shared" si="45"/>
        <v>0.19479999999999897</v>
      </c>
      <c r="I714" s="210">
        <f t="shared" si="47"/>
        <v>1.040000000000102E-2</v>
      </c>
      <c r="J714" s="210">
        <f t="shared" si="48"/>
        <v>5.0682261208581973</v>
      </c>
      <c r="K714" s="210">
        <v>22</v>
      </c>
    </row>
    <row r="715" spans="1:15">
      <c r="A715" s="207">
        <v>197</v>
      </c>
      <c r="B715" s="206" t="s">
        <v>1335</v>
      </c>
      <c r="C715" s="206">
        <v>0.49</v>
      </c>
      <c r="D715" s="211">
        <v>11.2583</v>
      </c>
      <c r="E715" s="211">
        <v>0.20200000000000001</v>
      </c>
      <c r="F715" s="210">
        <f t="shared" si="46"/>
        <v>11.4603</v>
      </c>
      <c r="G715" s="210">
        <v>11.283200000000001</v>
      </c>
      <c r="H715" s="210">
        <f t="shared" si="45"/>
        <v>0.17709999999999937</v>
      </c>
      <c r="I715" s="210">
        <f t="shared" si="47"/>
        <v>2.4900000000000644E-2</v>
      </c>
      <c r="J715" s="210">
        <f t="shared" si="48"/>
        <v>12.326732673267644</v>
      </c>
      <c r="K715" s="210">
        <v>10</v>
      </c>
    </row>
    <row r="716" spans="1:15">
      <c r="A716" s="207">
        <v>197</v>
      </c>
      <c r="B716" s="206" t="s">
        <v>922</v>
      </c>
      <c r="C716" s="206">
        <v>1.3661000000000001</v>
      </c>
      <c r="D716" s="206">
        <v>10.510300000000001</v>
      </c>
      <c r="E716" s="211">
        <v>0.20469999999999999</v>
      </c>
      <c r="F716" s="210">
        <f t="shared" si="46"/>
        <v>10.715000000000002</v>
      </c>
      <c r="G716" s="210">
        <v>10.533799999999999</v>
      </c>
      <c r="H716" s="210">
        <f t="shared" si="45"/>
        <v>0.18120000000000225</v>
      </c>
      <c r="I716" s="210">
        <f t="shared" si="47"/>
        <v>2.3499999999997745E-2</v>
      </c>
      <c r="J716" s="210">
        <f t="shared" si="48"/>
        <v>11.480214948704322</v>
      </c>
      <c r="K716" s="210">
        <v>12</v>
      </c>
    </row>
    <row r="717" spans="1:15">
      <c r="A717" s="210">
        <v>198</v>
      </c>
      <c r="B717" s="206" t="s">
        <v>973</v>
      </c>
      <c r="C717" s="210">
        <v>1.3452999999999999</v>
      </c>
      <c r="D717" s="210">
        <v>8.0958000000000006</v>
      </c>
      <c r="E717" s="210">
        <v>0.20519999999999999</v>
      </c>
      <c r="F717" s="210">
        <f t="shared" si="46"/>
        <v>8.3010000000000002</v>
      </c>
      <c r="G717" s="210">
        <v>8.1021999999999998</v>
      </c>
      <c r="H717" s="210">
        <f t="shared" si="45"/>
        <v>0.19880000000000031</v>
      </c>
      <c r="I717" s="210">
        <f t="shared" si="47"/>
        <v>6.3999999999996837E-3</v>
      </c>
      <c r="J717" s="210">
        <f t="shared" si="48"/>
        <v>3.118908382066123</v>
      </c>
      <c r="K717" s="210">
        <v>21</v>
      </c>
      <c r="L717" s="212">
        <v>43164.628472222219</v>
      </c>
      <c r="M717" s="212">
        <v>43164.795138888891</v>
      </c>
      <c r="N717" s="206" t="s">
        <v>2568</v>
      </c>
      <c r="O717" s="210"/>
    </row>
    <row r="718" spans="1:15">
      <c r="A718" s="210">
        <v>198</v>
      </c>
      <c r="B718" s="210" t="s">
        <v>678</v>
      </c>
      <c r="C718" s="210">
        <v>1.319</v>
      </c>
      <c r="D718" s="210">
        <v>7.8014000000000001</v>
      </c>
      <c r="E718" s="210">
        <v>0.20369999999999999</v>
      </c>
      <c r="F718" s="210">
        <f t="shared" si="46"/>
        <v>8.0051000000000005</v>
      </c>
      <c r="G718" s="210">
        <v>7.8170999999999999</v>
      </c>
      <c r="H718" s="210">
        <f t="shared" si="45"/>
        <v>0.18800000000000061</v>
      </c>
      <c r="I718" s="210">
        <f t="shared" si="47"/>
        <v>1.5699999999999381E-2</v>
      </c>
      <c r="J718" s="210">
        <f t="shared" si="48"/>
        <v>7.7074128620517337</v>
      </c>
      <c r="K718" s="210">
        <v>22</v>
      </c>
      <c r="L718" s="212">
        <v>43164.628472222219</v>
      </c>
      <c r="M718" s="212">
        <v>43164.795138888891</v>
      </c>
      <c r="N718" s="206" t="s">
        <v>2568</v>
      </c>
      <c r="O718" s="210"/>
    </row>
    <row r="719" spans="1:15">
      <c r="A719" s="210">
        <v>198</v>
      </c>
      <c r="B719" s="215" t="s">
        <v>1588</v>
      </c>
      <c r="C719" s="210">
        <v>0.52729999999999999</v>
      </c>
      <c r="D719" s="210">
        <v>7.8711000000000002</v>
      </c>
      <c r="E719" s="210">
        <v>0.20219999999999999</v>
      </c>
      <c r="F719" s="210">
        <f t="shared" si="46"/>
        <v>8.0732999999999997</v>
      </c>
      <c r="G719" s="210">
        <v>7.8887999999999998</v>
      </c>
      <c r="H719" s="210">
        <f t="shared" si="45"/>
        <v>0.18449999999999989</v>
      </c>
      <c r="I719" s="210">
        <f t="shared" si="47"/>
        <v>1.7700000000000105E-2</v>
      </c>
      <c r="J719" s="210">
        <f t="shared" si="48"/>
        <v>8.7537091988131088</v>
      </c>
      <c r="K719" s="210">
        <v>23</v>
      </c>
      <c r="L719" s="212">
        <v>43164.628472222219</v>
      </c>
      <c r="M719" s="212">
        <v>43164.795138888891</v>
      </c>
      <c r="N719" s="206" t="s">
        <v>2568</v>
      </c>
      <c r="O719" s="210"/>
    </row>
    <row r="720" spans="1:15">
      <c r="A720" s="210">
        <v>198</v>
      </c>
      <c r="B720" s="215" t="s">
        <v>1265</v>
      </c>
      <c r="C720" s="210">
        <v>0.46010000000000001</v>
      </c>
      <c r="D720" s="210">
        <v>8.2189999999999994</v>
      </c>
      <c r="E720" s="210">
        <v>0.2006</v>
      </c>
      <c r="F720" s="210">
        <f t="shared" si="46"/>
        <v>8.4195999999999991</v>
      </c>
      <c r="G720" s="210">
        <v>8.2378</v>
      </c>
      <c r="H720" s="210">
        <f t="shared" si="45"/>
        <v>0.18179999999999907</v>
      </c>
      <c r="I720" s="210">
        <f t="shared" si="47"/>
        <v>1.8800000000000927E-2</v>
      </c>
      <c r="J720" s="210">
        <f t="shared" si="48"/>
        <v>9.3718843469595843</v>
      </c>
      <c r="K720" s="210">
        <v>24</v>
      </c>
      <c r="L720" s="212">
        <v>43164.628472222219</v>
      </c>
      <c r="M720" s="212">
        <v>43164.795138888891</v>
      </c>
      <c r="N720" s="206" t="s">
        <v>2568</v>
      </c>
      <c r="O720" s="210"/>
    </row>
    <row r="721" spans="1:15">
      <c r="A721" s="210">
        <v>199</v>
      </c>
      <c r="B721" s="206" t="s">
        <v>774</v>
      </c>
      <c r="C721" s="211">
        <v>1.4128000000000001</v>
      </c>
      <c r="D721" s="211">
        <v>10.702299999999999</v>
      </c>
      <c r="E721" s="211">
        <v>0.20180000000000001</v>
      </c>
      <c r="F721" s="210">
        <f t="shared" si="46"/>
        <v>10.9041</v>
      </c>
      <c r="G721" s="210">
        <v>10.708</v>
      </c>
      <c r="H721" s="210">
        <f t="shared" si="45"/>
        <v>0.1960999999999995</v>
      </c>
      <c r="I721" s="210">
        <f t="shared" si="47"/>
        <v>5.7000000000005102E-3</v>
      </c>
      <c r="J721" s="210">
        <f t="shared" si="48"/>
        <v>2.8245787908823141</v>
      </c>
      <c r="K721" s="210">
        <v>1</v>
      </c>
      <c r="N721" s="210"/>
      <c r="O721" s="210" t="s">
        <v>2575</v>
      </c>
    </row>
    <row r="722" spans="1:15">
      <c r="A722" s="210">
        <v>199</v>
      </c>
      <c r="B722" s="206" t="s">
        <v>802</v>
      </c>
      <c r="C722" s="211">
        <v>1.3551</v>
      </c>
      <c r="D722" s="211">
        <v>10.743499999999999</v>
      </c>
      <c r="E722" s="210">
        <v>0.20610000000000001</v>
      </c>
      <c r="F722" s="210">
        <f t="shared" si="46"/>
        <v>10.949599999999998</v>
      </c>
      <c r="G722" s="210">
        <v>10.750999999999999</v>
      </c>
      <c r="H722" s="210">
        <f t="shared" si="45"/>
        <v>0.198599999999999</v>
      </c>
      <c r="I722" s="210">
        <f t="shared" si="47"/>
        <v>7.5000000000010059E-3</v>
      </c>
      <c r="J722" s="210">
        <f t="shared" si="48"/>
        <v>3.6390101892290181</v>
      </c>
      <c r="K722" s="210">
        <v>2</v>
      </c>
      <c r="L722" s="210"/>
      <c r="M722" s="210"/>
      <c r="N722" s="210"/>
      <c r="O722" s="210"/>
    </row>
    <row r="723" spans="1:15">
      <c r="A723" s="210">
        <v>199</v>
      </c>
      <c r="B723" s="206" t="s">
        <v>1338</v>
      </c>
      <c r="C723" s="211">
        <v>0.46410000000000001</v>
      </c>
      <c r="D723" s="211">
        <v>8.1358999999999995</v>
      </c>
      <c r="E723" s="211">
        <v>0.2074</v>
      </c>
      <c r="F723" s="210">
        <f t="shared" si="46"/>
        <v>8.3432999999999993</v>
      </c>
      <c r="G723" s="210">
        <v>8.1542999999999992</v>
      </c>
      <c r="H723" s="210">
        <f t="shared" si="45"/>
        <v>0.18900000000000006</v>
      </c>
      <c r="I723" s="210">
        <f t="shared" si="47"/>
        <v>1.8399999999999944E-2</v>
      </c>
      <c r="J723" s="210">
        <f t="shared" si="48"/>
        <v>8.8717454194792413</v>
      </c>
      <c r="K723" s="210">
        <v>3</v>
      </c>
      <c r="L723" s="210"/>
      <c r="M723" s="210"/>
      <c r="N723" s="210"/>
      <c r="O723" s="210"/>
    </row>
    <row r="724" spans="1:15">
      <c r="A724" s="210">
        <v>199</v>
      </c>
      <c r="B724" s="210" t="s">
        <v>1173</v>
      </c>
      <c r="C724" s="211">
        <v>0.4622</v>
      </c>
      <c r="D724" s="211">
        <v>11.1212</v>
      </c>
      <c r="E724" s="211">
        <v>0.2011</v>
      </c>
      <c r="F724" s="210">
        <f t="shared" si="46"/>
        <v>11.3223</v>
      </c>
      <c r="G724" s="210">
        <v>11.144600000000001</v>
      </c>
      <c r="H724" s="210">
        <f t="shared" si="45"/>
        <v>0.17769999999999975</v>
      </c>
      <c r="I724" s="210">
        <f t="shared" si="47"/>
        <v>2.3400000000000254E-2</v>
      </c>
      <c r="J724" s="210">
        <f t="shared" si="48"/>
        <v>11.636001989060295</v>
      </c>
      <c r="K724" s="210">
        <v>4</v>
      </c>
      <c r="L724" s="210"/>
      <c r="M724" s="210"/>
      <c r="N724" s="210"/>
      <c r="O724" s="210"/>
    </row>
    <row r="725" spans="1:15">
      <c r="A725" s="207">
        <v>200</v>
      </c>
      <c r="B725" s="206" t="s">
        <v>838</v>
      </c>
      <c r="C725" s="206">
        <v>1.363</v>
      </c>
      <c r="D725" s="211">
        <v>11.7463</v>
      </c>
      <c r="E725" s="211">
        <v>0.20039999999999999</v>
      </c>
      <c r="F725" s="210">
        <f t="shared" si="46"/>
        <v>11.9467</v>
      </c>
      <c r="G725" s="210">
        <v>11.7552</v>
      </c>
      <c r="H725" s="210">
        <f t="shared" si="45"/>
        <v>0.19149999999999956</v>
      </c>
      <c r="I725" s="210">
        <f t="shared" si="47"/>
        <v>8.9000000000004353E-3</v>
      </c>
      <c r="J725" s="210">
        <f t="shared" si="48"/>
        <v>4.4411177644712749</v>
      </c>
      <c r="K725" s="210">
        <v>26</v>
      </c>
    </row>
    <row r="726" spans="1:15">
      <c r="A726" s="207">
        <v>200</v>
      </c>
      <c r="B726" s="206" t="s">
        <v>1341</v>
      </c>
      <c r="C726" s="206">
        <v>0.41339999999999999</v>
      </c>
      <c r="D726" s="211">
        <v>9.3222000000000005</v>
      </c>
      <c r="E726" s="211">
        <v>0.20119999999999999</v>
      </c>
      <c r="F726" s="210">
        <f t="shared" si="46"/>
        <v>9.5234000000000005</v>
      </c>
      <c r="G726" s="210">
        <v>9.3420000000000005</v>
      </c>
      <c r="H726" s="210">
        <f t="shared" si="45"/>
        <v>0.18140000000000001</v>
      </c>
      <c r="I726" s="210">
        <f t="shared" si="47"/>
        <v>1.9799999999999984E-2</v>
      </c>
      <c r="J726" s="210">
        <f t="shared" si="48"/>
        <v>9.8409542743538694</v>
      </c>
      <c r="K726" s="210">
        <v>16</v>
      </c>
    </row>
    <row r="727" spans="1:15">
      <c r="A727" s="206">
        <v>200</v>
      </c>
      <c r="B727" s="206" t="s">
        <v>1234</v>
      </c>
      <c r="C727" s="206">
        <v>0.49859999999999999</v>
      </c>
      <c r="D727" s="211">
        <v>11.1541</v>
      </c>
      <c r="E727" s="211">
        <v>0.2029</v>
      </c>
      <c r="F727" s="210">
        <f t="shared" si="46"/>
        <v>11.356999999999999</v>
      </c>
      <c r="G727" s="210">
        <v>11.176600000000001</v>
      </c>
      <c r="H727" s="210">
        <f t="shared" si="45"/>
        <v>0.18039999999999878</v>
      </c>
      <c r="I727" s="210">
        <f t="shared" si="47"/>
        <v>2.2500000000001213E-2</v>
      </c>
      <c r="J727" s="210">
        <f t="shared" si="48"/>
        <v>11.089206505668416</v>
      </c>
      <c r="K727" s="210">
        <v>26</v>
      </c>
    </row>
    <row r="728" spans="1:15">
      <c r="A728" s="207">
        <v>200</v>
      </c>
      <c r="B728" s="206" t="s">
        <v>782</v>
      </c>
      <c r="C728" s="206">
        <v>1.3246</v>
      </c>
      <c r="D728" s="211">
        <v>11.055</v>
      </c>
      <c r="E728" s="211">
        <v>0.20599999999999999</v>
      </c>
      <c r="F728" s="210">
        <f t="shared" si="46"/>
        <v>11.260999999999999</v>
      </c>
      <c r="G728" s="210">
        <v>11.0633</v>
      </c>
      <c r="H728" s="210">
        <f t="shared" si="45"/>
        <v>0.19769999999999932</v>
      </c>
      <c r="I728" s="210">
        <f t="shared" si="47"/>
        <v>8.300000000000668E-3</v>
      </c>
      <c r="J728" s="210">
        <f t="shared" si="48"/>
        <v>4.0291262135925576</v>
      </c>
      <c r="K728" s="210">
        <v>19</v>
      </c>
    </row>
    <row r="729" spans="1:15">
      <c r="A729" s="210">
        <v>201</v>
      </c>
      <c r="B729" s="206" t="s">
        <v>923</v>
      </c>
      <c r="C729" s="206">
        <v>1.4213</v>
      </c>
      <c r="D729" s="210">
        <v>9.8872</v>
      </c>
      <c r="E729" s="211">
        <v>0.20599999999999999</v>
      </c>
      <c r="F729" s="210">
        <f t="shared" si="46"/>
        <v>10.0932</v>
      </c>
      <c r="G729" s="210">
        <v>9.8940000000000001</v>
      </c>
      <c r="H729" s="210">
        <f t="shared" si="45"/>
        <v>0.19919999999999938</v>
      </c>
      <c r="I729" s="210">
        <f t="shared" si="47"/>
        <v>6.8000000000006111E-3</v>
      </c>
      <c r="J729" s="210">
        <f t="shared" si="48"/>
        <v>3.3009708737867043</v>
      </c>
      <c r="K729" s="210">
        <v>37</v>
      </c>
      <c r="L729" s="214">
        <v>43211</v>
      </c>
    </row>
    <row r="730" spans="1:15">
      <c r="A730" s="207">
        <v>201</v>
      </c>
      <c r="B730" s="206" t="s">
        <v>746</v>
      </c>
      <c r="C730" s="206">
        <v>1.3948</v>
      </c>
      <c r="D730" s="210">
        <v>10.5029</v>
      </c>
      <c r="E730" s="211">
        <v>0.20250000000000001</v>
      </c>
      <c r="F730" s="210">
        <f t="shared" si="46"/>
        <v>10.705400000000001</v>
      </c>
      <c r="G730" s="210">
        <v>10.509</v>
      </c>
      <c r="H730" s="210">
        <f t="shared" si="45"/>
        <v>0.19640000000000057</v>
      </c>
      <c r="I730" s="210">
        <f t="shared" si="47"/>
        <v>6.0999999999994392E-3</v>
      </c>
      <c r="J730" s="210">
        <f t="shared" si="48"/>
        <v>3.0123456790120686</v>
      </c>
      <c r="K730" s="210">
        <v>9</v>
      </c>
      <c r="L730" s="213">
        <v>43212</v>
      </c>
    </row>
    <row r="731" spans="1:15">
      <c r="A731" s="207">
        <v>201</v>
      </c>
      <c r="B731" s="206" t="s">
        <v>1343</v>
      </c>
      <c r="C731" s="206">
        <v>0.45</v>
      </c>
      <c r="D731" s="210">
        <v>8.7733000000000008</v>
      </c>
      <c r="E731" s="211">
        <v>0.20749999999999999</v>
      </c>
      <c r="F731" s="210">
        <f t="shared" si="46"/>
        <v>8.9808000000000003</v>
      </c>
      <c r="G731" s="210">
        <v>8.7985000000000007</v>
      </c>
      <c r="H731" s="210">
        <f t="shared" si="45"/>
        <v>0.18229999999999968</v>
      </c>
      <c r="I731" s="210">
        <f t="shared" si="47"/>
        <v>2.5200000000000305E-2</v>
      </c>
      <c r="J731" s="210">
        <f t="shared" si="48"/>
        <v>12.14457831325316</v>
      </c>
      <c r="K731" s="210">
        <v>20</v>
      </c>
      <c r="L731" s="213">
        <v>43213</v>
      </c>
      <c r="M731" s="213">
        <v>43213</v>
      </c>
    </row>
    <row r="732" spans="1:15">
      <c r="A732" s="206">
        <v>201</v>
      </c>
      <c r="B732" s="206" t="s">
        <v>1239</v>
      </c>
      <c r="C732" s="206">
        <v>0.41320000000000001</v>
      </c>
      <c r="D732" s="211">
        <v>9.7257999999999996</v>
      </c>
      <c r="E732" s="211">
        <v>0.20150000000000001</v>
      </c>
      <c r="F732" s="210">
        <f t="shared" si="46"/>
        <v>9.9272999999999989</v>
      </c>
      <c r="G732" s="210">
        <v>9.7493999999999996</v>
      </c>
      <c r="H732" s="210">
        <f t="shared" si="45"/>
        <v>0.17789999999999928</v>
      </c>
      <c r="I732" s="210">
        <f t="shared" si="47"/>
        <v>2.3600000000000732E-2</v>
      </c>
      <c r="J732" s="210">
        <f t="shared" si="48"/>
        <v>11.712158808933365</v>
      </c>
      <c r="K732" s="210">
        <v>21</v>
      </c>
    </row>
    <row r="733" spans="1:15">
      <c r="A733" s="210">
        <v>202</v>
      </c>
      <c r="B733" s="215" t="s">
        <v>959</v>
      </c>
      <c r="C733" s="210">
        <v>1.417</v>
      </c>
      <c r="D733" s="211">
        <v>11.153</v>
      </c>
      <c r="E733" s="211">
        <v>0.2039</v>
      </c>
      <c r="F733" s="210">
        <f t="shared" si="46"/>
        <v>11.356900000000001</v>
      </c>
      <c r="G733" s="210">
        <v>11.161</v>
      </c>
      <c r="H733" s="210">
        <f t="shared" si="45"/>
        <v>0.19590000000000174</v>
      </c>
      <c r="I733" s="210">
        <f t="shared" si="47"/>
        <v>7.9999999999982585E-3</v>
      </c>
      <c r="J733" s="210">
        <f t="shared" si="48"/>
        <v>3.9234919077970858</v>
      </c>
      <c r="K733" s="210">
        <v>18</v>
      </c>
      <c r="L733" s="217">
        <v>43185.385416666664</v>
      </c>
      <c r="M733" s="210"/>
      <c r="N733" s="210" t="s">
        <v>2574</v>
      </c>
      <c r="O733" s="210"/>
    </row>
    <row r="734" spans="1:15">
      <c r="A734" s="210">
        <v>202</v>
      </c>
      <c r="B734" s="215" t="s">
        <v>1006</v>
      </c>
      <c r="C734" s="210">
        <v>1.3778999999999999</v>
      </c>
      <c r="D734" s="211">
        <v>10.6349</v>
      </c>
      <c r="E734" s="211">
        <v>0.2041</v>
      </c>
      <c r="F734" s="210">
        <f t="shared" si="46"/>
        <v>10.839</v>
      </c>
      <c r="G734" s="210">
        <v>10.642899999999999</v>
      </c>
      <c r="H734" s="210">
        <f t="shared" si="45"/>
        <v>0.19610000000000127</v>
      </c>
      <c r="I734" s="210">
        <f t="shared" si="47"/>
        <v>7.9999999999987303E-3</v>
      </c>
      <c r="J734" s="210">
        <f t="shared" si="48"/>
        <v>3.9196472317485203</v>
      </c>
      <c r="K734" s="210">
        <v>19</v>
      </c>
      <c r="L734" s="217">
        <v>43185.385416666664</v>
      </c>
      <c r="M734" s="210"/>
      <c r="N734" s="210" t="s">
        <v>2574</v>
      </c>
      <c r="O734" s="210"/>
    </row>
    <row r="735" spans="1:15">
      <c r="A735" s="210">
        <v>202</v>
      </c>
      <c r="B735" s="215" t="s">
        <v>1280</v>
      </c>
      <c r="C735" s="210">
        <v>0.76239999999999997</v>
      </c>
      <c r="D735" s="211">
        <v>10.675000000000001</v>
      </c>
      <c r="E735" s="211">
        <v>0.20960000000000001</v>
      </c>
      <c r="F735" s="210">
        <f t="shared" si="46"/>
        <v>10.884600000000001</v>
      </c>
      <c r="G735" s="210">
        <v>10.742000000000001</v>
      </c>
      <c r="H735" s="210">
        <f t="shared" si="45"/>
        <v>0.14259999999999984</v>
      </c>
      <c r="I735" s="210">
        <f t="shared" si="47"/>
        <v>6.7000000000000171E-2</v>
      </c>
      <c r="J735" s="210">
        <f t="shared" si="48"/>
        <v>31.965648854961913</v>
      </c>
      <c r="K735" s="210">
        <v>20</v>
      </c>
      <c r="L735" s="217">
        <v>43185.385416666664</v>
      </c>
      <c r="M735" s="210"/>
      <c r="N735" s="210" t="s">
        <v>2574</v>
      </c>
      <c r="O735" s="210"/>
    </row>
    <row r="736" spans="1:15">
      <c r="A736" s="210">
        <v>202</v>
      </c>
      <c r="B736" s="215" t="s">
        <v>1277</v>
      </c>
      <c r="C736" s="210">
        <v>0.61229999999999996</v>
      </c>
      <c r="D736" s="211">
        <v>11.172000000000001</v>
      </c>
      <c r="E736" s="211">
        <v>0.2</v>
      </c>
      <c r="F736" s="210">
        <f t="shared" si="46"/>
        <v>11.372</v>
      </c>
      <c r="G736" s="210">
        <v>11.196400000000001</v>
      </c>
      <c r="H736" s="210">
        <f t="shared" si="45"/>
        <v>0.17559999999999931</v>
      </c>
      <c r="I736" s="210">
        <f t="shared" si="47"/>
        <v>2.4400000000000699E-2</v>
      </c>
      <c r="J736" s="210">
        <f t="shared" si="48"/>
        <v>12.200000000000349</v>
      </c>
      <c r="K736" s="210">
        <v>21</v>
      </c>
      <c r="L736" s="217">
        <v>43185.385416666664</v>
      </c>
      <c r="M736" s="210"/>
      <c r="N736" s="210" t="s">
        <v>2574</v>
      </c>
      <c r="O736" s="210"/>
    </row>
    <row r="737" spans="1:15">
      <c r="A737" s="207">
        <v>203</v>
      </c>
      <c r="B737" s="206" t="s">
        <v>1297</v>
      </c>
      <c r="C737" s="206">
        <v>0.57879999999999998</v>
      </c>
      <c r="D737" s="210">
        <v>10.1075</v>
      </c>
      <c r="E737" s="211">
        <v>0.1993</v>
      </c>
      <c r="F737" s="210">
        <f t="shared" si="46"/>
        <v>10.306799999999999</v>
      </c>
      <c r="G737" s="210">
        <v>10.126300000000001</v>
      </c>
      <c r="H737" s="210">
        <f t="shared" si="45"/>
        <v>0.18049999999999855</v>
      </c>
      <c r="I737" s="210">
        <f t="shared" si="47"/>
        <v>1.8800000000001454E-2</v>
      </c>
      <c r="J737" s="210">
        <f t="shared" si="48"/>
        <v>9.4330155544412708</v>
      </c>
      <c r="K737" s="210">
        <v>12</v>
      </c>
      <c r="L737" s="213">
        <v>43212</v>
      </c>
    </row>
    <row r="738" spans="1:15">
      <c r="A738" s="207">
        <v>203</v>
      </c>
      <c r="B738" s="206" t="s">
        <v>1405</v>
      </c>
      <c r="C738" s="206">
        <v>0.60440000000000005</v>
      </c>
      <c r="D738" s="210">
        <v>10.271599999999999</v>
      </c>
      <c r="E738" s="211">
        <v>0.20330000000000001</v>
      </c>
      <c r="F738" s="210">
        <f t="shared" si="46"/>
        <v>10.4749</v>
      </c>
      <c r="G738" s="210">
        <v>10.2941</v>
      </c>
      <c r="H738" s="210">
        <f t="shared" si="45"/>
        <v>0.18079999999999963</v>
      </c>
      <c r="I738" s="210">
        <f t="shared" si="47"/>
        <v>2.2500000000000381E-2</v>
      </c>
      <c r="J738" s="210">
        <f t="shared" si="48"/>
        <v>11.067388096409434</v>
      </c>
      <c r="K738" s="210">
        <v>14</v>
      </c>
      <c r="L738" s="213">
        <v>43212</v>
      </c>
    </row>
    <row r="739" spans="1:15">
      <c r="A739" s="207">
        <v>203</v>
      </c>
      <c r="B739" s="206" t="s">
        <v>799</v>
      </c>
      <c r="C739" s="210">
        <v>1.3754999999999999</v>
      </c>
      <c r="D739" s="211">
        <v>7.7732999999999999</v>
      </c>
      <c r="E739" s="211">
        <v>0.20039999999999999</v>
      </c>
      <c r="F739" s="210">
        <f t="shared" si="46"/>
        <v>7.9737</v>
      </c>
      <c r="G739" s="210">
        <v>7.7805999999999997</v>
      </c>
      <c r="H739" s="210">
        <f t="shared" si="45"/>
        <v>0.19310000000000027</v>
      </c>
      <c r="I739" s="210">
        <f t="shared" si="47"/>
        <v>7.2999999999997234E-3</v>
      </c>
      <c r="J739" s="210">
        <f t="shared" si="48"/>
        <v>3.642714570858145</v>
      </c>
      <c r="K739" s="210">
        <v>25</v>
      </c>
      <c r="L739" s="213">
        <v>43213</v>
      </c>
      <c r="M739" s="213">
        <v>43213</v>
      </c>
    </row>
    <row r="740" spans="1:15">
      <c r="A740" s="207">
        <v>203</v>
      </c>
      <c r="B740" s="206" t="s">
        <v>769</v>
      </c>
      <c r="C740" s="206">
        <v>1.3894</v>
      </c>
      <c r="D740" s="211">
        <v>9.1971000000000007</v>
      </c>
      <c r="E740" s="211">
        <v>0.20019999999999999</v>
      </c>
      <c r="F740" s="210">
        <f t="shared" si="46"/>
        <v>9.3973000000000013</v>
      </c>
      <c r="G740" s="210">
        <v>9.2055000000000007</v>
      </c>
      <c r="H740" s="210">
        <f t="shared" si="45"/>
        <v>0.19180000000000064</v>
      </c>
      <c r="I740" s="210">
        <f t="shared" si="47"/>
        <v>8.3999999999993524E-3</v>
      </c>
      <c r="J740" s="210">
        <f t="shared" si="48"/>
        <v>4.1958041958038725</v>
      </c>
      <c r="K740" s="210">
        <v>18</v>
      </c>
      <c r="L740" s="213">
        <v>43221</v>
      </c>
      <c r="M740" s="213">
        <v>43221</v>
      </c>
    </row>
    <row r="741" spans="1:15">
      <c r="A741" s="184">
        <v>204</v>
      </c>
      <c r="B741" s="210" t="s">
        <v>807</v>
      </c>
      <c r="C741" s="206">
        <v>1.3375999999999999</v>
      </c>
      <c r="D741" s="206">
        <v>7.0744999999999996</v>
      </c>
      <c r="E741" s="206">
        <v>0.20680000000000001</v>
      </c>
      <c r="F741" s="206">
        <f t="shared" si="46"/>
        <v>7.2812999999999999</v>
      </c>
      <c r="G741" s="206">
        <v>7.0857999999999999</v>
      </c>
      <c r="H741" s="206">
        <f t="shared" si="45"/>
        <v>0.19550000000000001</v>
      </c>
      <c r="I741" s="210">
        <f t="shared" si="47"/>
        <v>1.1300000000000004E-2</v>
      </c>
      <c r="J741" s="210">
        <f t="shared" si="48"/>
        <v>5.4642166344294019</v>
      </c>
      <c r="K741" s="206">
        <v>9</v>
      </c>
      <c r="L741" s="217">
        <v>43160.520833333336</v>
      </c>
      <c r="M741" s="217">
        <v>43160.6875</v>
      </c>
      <c r="N741" s="206" t="s">
        <v>2568</v>
      </c>
    </row>
    <row r="742" spans="1:15">
      <c r="A742" s="207">
        <v>204</v>
      </c>
      <c r="B742" s="206" t="s">
        <v>1410</v>
      </c>
      <c r="C742" s="206">
        <v>0.52149999999999996</v>
      </c>
      <c r="D742" s="210">
        <v>9.0312999999999999</v>
      </c>
      <c r="E742" s="211">
        <v>0.20649999999999999</v>
      </c>
      <c r="F742" s="210">
        <f t="shared" si="46"/>
        <v>9.2378</v>
      </c>
      <c r="G742" s="210">
        <v>9.0551999999999992</v>
      </c>
      <c r="H742" s="210">
        <f t="shared" ref="H742:H805" si="49">(F742-G742)</f>
        <v>0.18260000000000076</v>
      </c>
      <c r="I742" s="210">
        <f t="shared" si="47"/>
        <v>2.3899999999999227E-2</v>
      </c>
      <c r="J742" s="210">
        <f t="shared" si="48"/>
        <v>11.573849878934253</v>
      </c>
      <c r="K742" s="210">
        <v>17</v>
      </c>
      <c r="L742" s="213">
        <v>43212</v>
      </c>
    </row>
    <row r="743" spans="1:15">
      <c r="A743" s="207">
        <v>204</v>
      </c>
      <c r="B743" s="206" t="s">
        <v>1002</v>
      </c>
      <c r="C743" s="206">
        <v>1.4052</v>
      </c>
      <c r="D743" s="210">
        <v>8.0645000000000007</v>
      </c>
      <c r="E743" s="211">
        <v>0.20349999999999999</v>
      </c>
      <c r="F743" s="210">
        <f t="shared" si="46"/>
        <v>8.2680000000000007</v>
      </c>
      <c r="G743" s="210">
        <v>8.0704999999999991</v>
      </c>
      <c r="H743" s="210">
        <f t="shared" si="49"/>
        <v>0.19750000000000156</v>
      </c>
      <c r="I743" s="210">
        <f t="shared" si="47"/>
        <v>5.9999999999984233E-3</v>
      </c>
      <c r="J743" s="210">
        <f t="shared" si="48"/>
        <v>2.9484029484021739</v>
      </c>
      <c r="K743" s="210">
        <v>34</v>
      </c>
      <c r="L743" s="213">
        <v>43212</v>
      </c>
    </row>
    <row r="744" spans="1:15">
      <c r="A744" s="207">
        <v>204</v>
      </c>
      <c r="B744" s="206" t="s">
        <v>1236</v>
      </c>
      <c r="C744" s="206">
        <v>0.49020000000000002</v>
      </c>
      <c r="D744" s="211">
        <v>8.0884</v>
      </c>
      <c r="E744" s="211">
        <v>0.2</v>
      </c>
      <c r="F744" s="210">
        <f t="shared" si="46"/>
        <v>8.2883999999999993</v>
      </c>
      <c r="G744" s="210">
        <v>8.1113999999999997</v>
      </c>
      <c r="H744" s="210">
        <f t="shared" si="49"/>
        <v>0.1769999999999996</v>
      </c>
      <c r="I744" s="210">
        <f t="shared" si="47"/>
        <v>2.3000000000000409E-2</v>
      </c>
      <c r="J744" s="210">
        <f t="shared" si="48"/>
        <v>11.500000000000204</v>
      </c>
      <c r="K744" s="210">
        <v>2</v>
      </c>
    </row>
    <row r="745" spans="1:15">
      <c r="A745" s="210">
        <v>205</v>
      </c>
      <c r="B745" s="210" t="s">
        <v>1049</v>
      </c>
      <c r="C745" s="206">
        <v>1.4713000000000001</v>
      </c>
      <c r="D745" s="206">
        <v>11.2583</v>
      </c>
      <c r="E745" s="206">
        <v>0.2029</v>
      </c>
      <c r="F745" s="206">
        <f t="shared" si="46"/>
        <v>11.4612</v>
      </c>
      <c r="G745" s="206">
        <v>11.267799999999999</v>
      </c>
      <c r="H745" s="206">
        <f t="shared" si="49"/>
        <v>0.19340000000000046</v>
      </c>
      <c r="I745" s="210">
        <f t="shared" si="47"/>
        <v>9.4999999999995366E-3</v>
      </c>
      <c r="J745" s="210">
        <f t="shared" si="48"/>
        <v>4.6821094135039614</v>
      </c>
      <c r="K745" s="206">
        <v>5</v>
      </c>
      <c r="L745" s="217">
        <v>43160.520833333336</v>
      </c>
      <c r="M745" s="217">
        <v>43160.6875</v>
      </c>
      <c r="N745" s="206" t="s">
        <v>2568</v>
      </c>
    </row>
    <row r="746" spans="1:15">
      <c r="A746" s="210">
        <v>205</v>
      </c>
      <c r="B746" s="210" t="s">
        <v>876</v>
      </c>
      <c r="C746" s="206">
        <v>1.4040999999999999</v>
      </c>
      <c r="D746" s="206">
        <v>7.9531999999999998</v>
      </c>
      <c r="E746" s="206">
        <v>0.20480000000000001</v>
      </c>
      <c r="F746" s="206">
        <f t="shared" si="46"/>
        <v>8.1579999999999995</v>
      </c>
      <c r="G746" s="206">
        <v>7.9816000000000003</v>
      </c>
      <c r="H746" s="206">
        <f t="shared" si="49"/>
        <v>0.17639999999999922</v>
      </c>
      <c r="I746" s="210">
        <f t="shared" si="47"/>
        <v>2.8400000000000786E-2</v>
      </c>
      <c r="J746" s="210">
        <f t="shared" si="48"/>
        <v>13.867187500000384</v>
      </c>
      <c r="K746" s="206">
        <v>6</v>
      </c>
      <c r="L746" s="217">
        <v>43160.520833333336</v>
      </c>
      <c r="M746" s="217">
        <v>43160.6875</v>
      </c>
      <c r="N746" s="206" t="s">
        <v>2568</v>
      </c>
    </row>
    <row r="747" spans="1:15">
      <c r="A747" s="210">
        <v>205</v>
      </c>
      <c r="B747" s="210" t="s">
        <v>1382</v>
      </c>
      <c r="C747" s="206">
        <v>0.4955</v>
      </c>
      <c r="D747" s="206">
        <v>8.1356999999999999</v>
      </c>
      <c r="E747" s="206">
        <v>0.2049</v>
      </c>
      <c r="F747" s="206">
        <f t="shared" si="46"/>
        <v>8.3406000000000002</v>
      </c>
      <c r="G747" s="206">
        <v>8.1722000000000001</v>
      </c>
      <c r="H747" s="206">
        <f t="shared" si="49"/>
        <v>0.16840000000000011</v>
      </c>
      <c r="I747" s="210">
        <f t="shared" si="47"/>
        <v>3.6499999999999894E-2</v>
      </c>
      <c r="J747" s="210">
        <f t="shared" si="48"/>
        <v>17.813567593948214</v>
      </c>
      <c r="K747" s="206">
        <v>7</v>
      </c>
      <c r="L747" s="217">
        <v>43160.520833333336</v>
      </c>
      <c r="M747" s="217">
        <v>43160.6875</v>
      </c>
      <c r="N747" s="206" t="s">
        <v>2568</v>
      </c>
    </row>
    <row r="748" spans="1:15">
      <c r="A748" s="210">
        <v>205</v>
      </c>
      <c r="B748" s="210" t="s">
        <v>1429</v>
      </c>
      <c r="C748" s="206">
        <v>0.52459999999999996</v>
      </c>
      <c r="D748" s="206">
        <v>11.0524</v>
      </c>
      <c r="E748" s="206">
        <v>0.20369999999999999</v>
      </c>
      <c r="F748" s="206">
        <f t="shared" si="46"/>
        <v>11.2561</v>
      </c>
      <c r="G748" s="206">
        <v>11.097300000000001</v>
      </c>
      <c r="H748" s="206">
        <f t="shared" si="49"/>
        <v>0.15879999999999939</v>
      </c>
      <c r="I748" s="210">
        <f t="shared" si="47"/>
        <v>4.4900000000000606E-2</v>
      </c>
      <c r="J748" s="210">
        <f t="shared" si="48"/>
        <v>22.042218949435743</v>
      </c>
      <c r="K748" s="206">
        <v>8</v>
      </c>
      <c r="L748" s="217">
        <v>43160.520833333336</v>
      </c>
      <c r="M748" s="217">
        <v>43160.6875</v>
      </c>
      <c r="N748" s="206" t="s">
        <v>2568</v>
      </c>
    </row>
    <row r="749" spans="1:15">
      <c r="A749" s="210">
        <v>206</v>
      </c>
      <c r="B749" s="215" t="s">
        <v>813</v>
      </c>
      <c r="C749" s="210">
        <v>1.3629</v>
      </c>
      <c r="D749" s="210">
        <v>8.0951000000000004</v>
      </c>
      <c r="E749" s="211">
        <v>0.2041</v>
      </c>
      <c r="F749" s="210">
        <f t="shared" si="46"/>
        <v>8.2992000000000008</v>
      </c>
      <c r="G749" s="210">
        <v>8.1071000000000009</v>
      </c>
      <c r="H749" s="210">
        <f t="shared" si="49"/>
        <v>0.19209999999999994</v>
      </c>
      <c r="I749" s="210">
        <f t="shared" si="47"/>
        <v>1.2000000000000066E-2</v>
      </c>
      <c r="J749" s="210">
        <f t="shared" si="48"/>
        <v>5.8794708476237458</v>
      </c>
      <c r="K749" s="210">
        <v>11</v>
      </c>
      <c r="L749" s="214">
        <v>43187</v>
      </c>
      <c r="M749" s="214">
        <v>43187</v>
      </c>
      <c r="N749" s="210"/>
      <c r="O749" s="210"/>
    </row>
    <row r="750" spans="1:15">
      <c r="A750" s="210">
        <v>206</v>
      </c>
      <c r="B750" s="215" t="s">
        <v>907</v>
      </c>
      <c r="C750" s="210">
        <v>1.468</v>
      </c>
      <c r="D750" s="210">
        <v>8.9577000000000009</v>
      </c>
      <c r="E750" s="211">
        <v>0.20619999999999999</v>
      </c>
      <c r="F750" s="210">
        <f t="shared" si="46"/>
        <v>9.1639000000000017</v>
      </c>
      <c r="G750" s="210">
        <v>8.9783000000000008</v>
      </c>
      <c r="H750" s="210">
        <f t="shared" si="49"/>
        <v>0.18560000000000088</v>
      </c>
      <c r="I750" s="210">
        <f t="shared" si="47"/>
        <v>2.0599999999999119E-2</v>
      </c>
      <c r="J750" s="210">
        <f t="shared" si="48"/>
        <v>9.9903006789520461</v>
      </c>
      <c r="K750" s="210">
        <v>12</v>
      </c>
      <c r="L750" s="214">
        <v>43187</v>
      </c>
      <c r="M750" s="214">
        <v>43187</v>
      </c>
      <c r="N750" s="210"/>
      <c r="O750" s="210"/>
    </row>
    <row r="751" spans="1:15">
      <c r="A751" s="210">
        <v>206</v>
      </c>
      <c r="B751" s="215" t="s">
        <v>1159</v>
      </c>
      <c r="C751" s="210">
        <v>0.49709999999999999</v>
      </c>
      <c r="D751" s="210">
        <v>11.7463</v>
      </c>
      <c r="E751" s="211">
        <v>0.20200000000000001</v>
      </c>
      <c r="F751" s="210">
        <f t="shared" si="46"/>
        <v>11.9483</v>
      </c>
      <c r="G751" s="210">
        <v>11.773400000000001</v>
      </c>
      <c r="H751" s="210">
        <f t="shared" si="49"/>
        <v>0.17489999999999917</v>
      </c>
      <c r="I751" s="210">
        <f t="shared" si="47"/>
        <v>2.7100000000000846E-2</v>
      </c>
      <c r="J751" s="210">
        <f t="shared" si="48"/>
        <v>13.415841584158834</v>
      </c>
      <c r="K751" s="210">
        <v>13</v>
      </c>
      <c r="L751" s="214">
        <v>43187</v>
      </c>
      <c r="M751" s="214">
        <v>43187</v>
      </c>
      <c r="N751" s="210"/>
      <c r="O751" s="210"/>
    </row>
    <row r="752" spans="1:15">
      <c r="A752" s="210">
        <v>206</v>
      </c>
      <c r="B752" s="215" t="s">
        <v>1373</v>
      </c>
      <c r="C752" s="210">
        <v>0.61060000000000003</v>
      </c>
      <c r="D752" s="210">
        <v>9.4850999999999992</v>
      </c>
      <c r="E752" s="211">
        <v>0.2019</v>
      </c>
      <c r="F752" s="210">
        <f t="shared" si="46"/>
        <v>9.6869999999999994</v>
      </c>
      <c r="G752" s="210">
        <v>9.5200999999999993</v>
      </c>
      <c r="H752" s="210">
        <f t="shared" si="49"/>
        <v>0.16690000000000005</v>
      </c>
      <c r="I752" s="210">
        <f t="shared" si="47"/>
        <v>3.4999999999999948E-2</v>
      </c>
      <c r="J752" s="210">
        <f t="shared" si="48"/>
        <v>17.335314512134694</v>
      </c>
      <c r="K752" s="210">
        <v>14</v>
      </c>
      <c r="L752" s="214">
        <v>43187</v>
      </c>
      <c r="M752" s="214">
        <v>43187</v>
      </c>
      <c r="N752" s="210"/>
      <c r="O752" s="210"/>
    </row>
    <row r="753" spans="1:15">
      <c r="A753" s="210">
        <v>207</v>
      </c>
      <c r="B753" s="210" t="s">
        <v>992</v>
      </c>
      <c r="C753" s="210">
        <v>1.1487000000000001</v>
      </c>
      <c r="D753" s="211">
        <v>10.565200000000001</v>
      </c>
      <c r="E753" s="211">
        <v>0.20499999999999999</v>
      </c>
      <c r="F753" s="210">
        <f t="shared" si="46"/>
        <v>10.770200000000001</v>
      </c>
      <c r="G753" s="210">
        <v>10.5845</v>
      </c>
      <c r="H753" s="210">
        <f t="shared" si="49"/>
        <v>0.18570000000000064</v>
      </c>
      <c r="I753" s="210">
        <f t="shared" si="47"/>
        <v>1.9299999999999345E-2</v>
      </c>
      <c r="J753" s="210">
        <f t="shared" si="48"/>
        <v>9.4146341463411449</v>
      </c>
      <c r="K753" s="210">
        <v>5</v>
      </c>
      <c r="L753" s="214">
        <v>43197</v>
      </c>
      <c r="M753" s="214">
        <v>43197</v>
      </c>
      <c r="N753" s="210"/>
      <c r="O753" s="210"/>
    </row>
    <row r="754" spans="1:15">
      <c r="A754" s="210">
        <v>207</v>
      </c>
      <c r="B754" s="210" t="s">
        <v>883</v>
      </c>
      <c r="C754" s="210">
        <v>1.3046</v>
      </c>
      <c r="D754" s="211">
        <v>9.1372999999999998</v>
      </c>
      <c r="E754" s="211">
        <v>0.20169999999999999</v>
      </c>
      <c r="F754" s="210">
        <f t="shared" si="46"/>
        <v>9.3390000000000004</v>
      </c>
      <c r="G754" s="210">
        <v>9.1700999999999997</v>
      </c>
      <c r="H754" s="210">
        <f t="shared" si="49"/>
        <v>0.16890000000000072</v>
      </c>
      <c r="I754" s="210">
        <f t="shared" si="47"/>
        <v>3.2799999999999274E-2</v>
      </c>
      <c r="J754" s="210">
        <f t="shared" si="48"/>
        <v>16.261774913237122</v>
      </c>
      <c r="K754" s="210">
        <v>6</v>
      </c>
      <c r="L754" s="214">
        <v>43197</v>
      </c>
      <c r="M754" s="214">
        <v>43197</v>
      </c>
      <c r="N754" s="210"/>
      <c r="O754" s="210"/>
    </row>
    <row r="755" spans="1:15">
      <c r="A755" s="210">
        <v>207</v>
      </c>
      <c r="B755" s="210" t="s">
        <v>1510</v>
      </c>
      <c r="C755" s="210">
        <v>0.51390000000000002</v>
      </c>
      <c r="D755" s="211">
        <v>9.0518999999999998</v>
      </c>
      <c r="E755" s="211">
        <v>0.2</v>
      </c>
      <c r="F755" s="210">
        <f t="shared" si="46"/>
        <v>9.2518999999999991</v>
      </c>
      <c r="G755" s="210">
        <v>9.0950000000000006</v>
      </c>
      <c r="H755" s="210">
        <f t="shared" si="49"/>
        <v>0.15689999999999849</v>
      </c>
      <c r="I755" s="210">
        <f t="shared" si="47"/>
        <v>4.3100000000001526E-2</v>
      </c>
      <c r="J755" s="210">
        <f t="shared" si="48"/>
        <v>21.550000000000765</v>
      </c>
      <c r="K755" s="210">
        <v>7</v>
      </c>
      <c r="L755" s="214">
        <v>43197</v>
      </c>
      <c r="M755" s="214">
        <v>43197</v>
      </c>
      <c r="N755" s="210"/>
      <c r="O755" s="210"/>
    </row>
    <row r="756" spans="1:15">
      <c r="A756" s="210">
        <v>207</v>
      </c>
      <c r="B756" s="210" t="s">
        <v>1476</v>
      </c>
      <c r="C756" s="210">
        <v>0.54110000000000003</v>
      </c>
      <c r="D756" s="211">
        <v>10.6175</v>
      </c>
      <c r="E756" s="211">
        <v>0.2</v>
      </c>
      <c r="F756" s="210">
        <f t="shared" si="46"/>
        <v>10.817499999999999</v>
      </c>
      <c r="G756" s="210">
        <v>10.6647</v>
      </c>
      <c r="H756" s="210">
        <f t="shared" si="49"/>
        <v>0.15279999999999916</v>
      </c>
      <c r="I756" s="210">
        <f t="shared" si="47"/>
        <v>4.7200000000000852E-2</v>
      </c>
      <c r="J756" s="210">
        <f t="shared" si="48"/>
        <v>23.600000000000428</v>
      </c>
      <c r="K756" s="210">
        <v>8</v>
      </c>
      <c r="L756" s="214">
        <v>43197</v>
      </c>
      <c r="M756" s="214">
        <v>43197</v>
      </c>
      <c r="N756" s="210"/>
      <c r="O756" s="210"/>
    </row>
    <row r="757" spans="1:15">
      <c r="A757" s="210">
        <v>208</v>
      </c>
      <c r="B757" s="215" t="s">
        <v>692</v>
      </c>
      <c r="C757" s="210">
        <v>1.3623000000000001</v>
      </c>
      <c r="D757" s="210">
        <v>8.9587000000000003</v>
      </c>
      <c r="E757" s="210">
        <v>0.20549999999999999</v>
      </c>
      <c r="F757" s="210">
        <f t="shared" si="46"/>
        <v>9.164200000000001</v>
      </c>
      <c r="G757" s="210">
        <v>8.9741999999999997</v>
      </c>
      <c r="H757" s="210">
        <f t="shared" si="49"/>
        <v>0.19000000000000128</v>
      </c>
      <c r="I757" s="210">
        <f t="shared" si="47"/>
        <v>1.5499999999998709E-2</v>
      </c>
      <c r="J757" s="210">
        <f t="shared" si="48"/>
        <v>7.5425790754251629</v>
      </c>
      <c r="K757" s="210">
        <v>5</v>
      </c>
      <c r="L757" s="212">
        <v>43171.520833333336</v>
      </c>
      <c r="M757" s="212">
        <v>43171.6875</v>
      </c>
      <c r="N757" s="206" t="s">
        <v>2568</v>
      </c>
      <c r="O757" s="210"/>
    </row>
    <row r="758" spans="1:15">
      <c r="A758" s="210">
        <v>208</v>
      </c>
      <c r="B758" s="215" t="s">
        <v>797</v>
      </c>
      <c r="C758" s="210">
        <v>1.2427999999999999</v>
      </c>
      <c r="D758" s="210">
        <v>7.4835000000000003</v>
      </c>
      <c r="E758" s="210">
        <v>0.20280000000000001</v>
      </c>
      <c r="F758" s="210">
        <f t="shared" si="46"/>
        <v>7.6863000000000001</v>
      </c>
      <c r="G758" s="210">
        <v>7.5007999999999999</v>
      </c>
      <c r="H758" s="210">
        <f t="shared" si="49"/>
        <v>0.18550000000000022</v>
      </c>
      <c r="I758" s="210">
        <f t="shared" si="47"/>
        <v>1.7299999999999788E-2</v>
      </c>
      <c r="J758" s="210">
        <f t="shared" si="48"/>
        <v>8.5305719921103496</v>
      </c>
      <c r="K758" s="210">
        <v>6</v>
      </c>
      <c r="L758" s="212">
        <v>43171.520833333336</v>
      </c>
      <c r="M758" s="212">
        <v>43171.6875</v>
      </c>
      <c r="N758" s="206" t="s">
        <v>2568</v>
      </c>
      <c r="O758" s="210"/>
    </row>
    <row r="759" spans="1:15">
      <c r="A759" s="210">
        <v>208</v>
      </c>
      <c r="B759" s="215" t="s">
        <v>1542</v>
      </c>
      <c r="C759" s="210">
        <v>0.60719999999999996</v>
      </c>
      <c r="D759" s="210">
        <v>7.0932000000000004</v>
      </c>
      <c r="E759" s="210">
        <v>0.20119999999999999</v>
      </c>
      <c r="F759" s="210">
        <f t="shared" si="46"/>
        <v>7.2944000000000004</v>
      </c>
      <c r="G759" s="210">
        <v>7.1178999999999997</v>
      </c>
      <c r="H759" s="210">
        <f t="shared" si="49"/>
        <v>0.17650000000000077</v>
      </c>
      <c r="I759" s="210">
        <f t="shared" si="47"/>
        <v>2.4699999999999223E-2</v>
      </c>
      <c r="J759" s="210">
        <f t="shared" si="48"/>
        <v>12.276341948309753</v>
      </c>
      <c r="K759" s="210">
        <v>7</v>
      </c>
      <c r="L759" s="212">
        <v>43171.520833333336</v>
      </c>
      <c r="M759" s="212">
        <v>43171.6875</v>
      </c>
      <c r="N759" s="206" t="s">
        <v>2568</v>
      </c>
      <c r="O759" s="210"/>
    </row>
    <row r="760" spans="1:15">
      <c r="A760" s="210">
        <v>208</v>
      </c>
      <c r="B760" s="215" t="s">
        <v>1340</v>
      </c>
      <c r="C760" s="210">
        <v>0.63100000000000001</v>
      </c>
      <c r="D760" s="210">
        <v>8.1204000000000001</v>
      </c>
      <c r="E760" s="210">
        <v>0.20069999999999999</v>
      </c>
      <c r="F760" s="210">
        <f t="shared" si="46"/>
        <v>8.3210999999999995</v>
      </c>
      <c r="G760" s="210">
        <v>8.1574000000000009</v>
      </c>
      <c r="H760" s="210">
        <f t="shared" si="49"/>
        <v>0.16369999999999862</v>
      </c>
      <c r="I760" s="210">
        <f t="shared" si="47"/>
        <v>3.7000000000001365E-2</v>
      </c>
      <c r="J760" s="210">
        <f t="shared" si="48"/>
        <v>18.435475834579655</v>
      </c>
      <c r="K760" s="210">
        <v>8</v>
      </c>
      <c r="L760" s="212">
        <v>43171.520833333336</v>
      </c>
      <c r="M760" s="212">
        <v>43171.6875</v>
      </c>
      <c r="N760" s="206" t="s">
        <v>2568</v>
      </c>
      <c r="O760" s="210"/>
    </row>
    <row r="761" spans="1:15">
      <c r="A761" s="210">
        <v>209</v>
      </c>
      <c r="B761" s="210" t="s">
        <v>999</v>
      </c>
      <c r="C761" s="210">
        <v>1.3449</v>
      </c>
      <c r="D761" s="210">
        <v>11.0547</v>
      </c>
      <c r="E761" s="210">
        <v>0.20760000000000001</v>
      </c>
      <c r="F761" s="210">
        <f t="shared" si="46"/>
        <v>11.2623</v>
      </c>
      <c r="G761" s="210">
        <v>11.0677</v>
      </c>
      <c r="H761" s="210">
        <f t="shared" si="49"/>
        <v>0.19459999999999944</v>
      </c>
      <c r="I761" s="210">
        <f t="shared" si="47"/>
        <v>1.3000000000000567E-2</v>
      </c>
      <c r="J761" s="210">
        <f t="shared" si="48"/>
        <v>6.2620423892102917</v>
      </c>
      <c r="K761" s="210">
        <v>1</v>
      </c>
      <c r="L761" s="214">
        <v>43174</v>
      </c>
      <c r="M761" s="214">
        <v>43174</v>
      </c>
      <c r="N761" s="210" t="s">
        <v>2574</v>
      </c>
      <c r="O761" s="210" t="s">
        <v>2573</v>
      </c>
    </row>
    <row r="762" spans="1:15">
      <c r="A762" s="210">
        <v>209</v>
      </c>
      <c r="B762" s="210" t="s">
        <v>870</v>
      </c>
      <c r="C762" s="210">
        <v>1.4764999999999999</v>
      </c>
      <c r="D762" s="210">
        <v>11.862399999999999</v>
      </c>
      <c r="E762" s="210">
        <v>0.20419999999999999</v>
      </c>
      <c r="F762" s="210">
        <f t="shared" si="46"/>
        <v>12.066599999999999</v>
      </c>
      <c r="G762" s="210">
        <v>11.8809</v>
      </c>
      <c r="H762" s="210">
        <f t="shared" si="49"/>
        <v>0.18569999999999887</v>
      </c>
      <c r="I762" s="210">
        <f t="shared" si="47"/>
        <v>1.8500000000001127E-2</v>
      </c>
      <c r="J762" s="210">
        <f t="shared" si="48"/>
        <v>9.0597453476988878</v>
      </c>
      <c r="K762" s="210">
        <v>2</v>
      </c>
      <c r="L762" s="214">
        <v>43174</v>
      </c>
      <c r="M762" s="214">
        <v>43174</v>
      </c>
      <c r="N762" s="210" t="s">
        <v>2574</v>
      </c>
      <c r="O762" s="210" t="s">
        <v>2573</v>
      </c>
    </row>
    <row r="763" spans="1:15">
      <c r="A763" s="210">
        <v>209</v>
      </c>
      <c r="B763" s="210" t="s">
        <v>1413</v>
      </c>
      <c r="C763" s="210">
        <v>0.6653</v>
      </c>
      <c r="D763" s="210">
        <v>7.0747</v>
      </c>
      <c r="E763" s="210">
        <v>0.2049</v>
      </c>
      <c r="F763" s="210">
        <f t="shared" si="46"/>
        <v>7.2796000000000003</v>
      </c>
      <c r="G763" s="210">
        <v>7.1105</v>
      </c>
      <c r="H763" s="210">
        <f t="shared" si="49"/>
        <v>0.16910000000000025</v>
      </c>
      <c r="I763" s="210">
        <f t="shared" si="47"/>
        <v>3.5799999999999749E-2</v>
      </c>
      <c r="J763" s="210">
        <f t="shared" si="48"/>
        <v>17.471937530502561</v>
      </c>
      <c r="K763" s="210">
        <v>3</v>
      </c>
      <c r="L763" s="214">
        <v>43174</v>
      </c>
      <c r="M763" s="214">
        <v>43174</v>
      </c>
      <c r="N763" s="210" t="s">
        <v>2574</v>
      </c>
      <c r="O763" s="210" t="s">
        <v>2569</v>
      </c>
    </row>
    <row r="764" spans="1:15">
      <c r="A764" s="210">
        <v>209</v>
      </c>
      <c r="B764" s="210" t="s">
        <v>1446</v>
      </c>
      <c r="C764" s="210">
        <v>0.55049999999999999</v>
      </c>
      <c r="D764" s="210">
        <v>8.7682000000000002</v>
      </c>
      <c r="E764" s="210">
        <v>0.20119999999999999</v>
      </c>
      <c r="F764" s="210">
        <f t="shared" si="46"/>
        <v>8.9694000000000003</v>
      </c>
      <c r="G764" s="210">
        <v>8.8010999999999999</v>
      </c>
      <c r="H764" s="210">
        <f t="shared" si="49"/>
        <v>0.16830000000000034</v>
      </c>
      <c r="I764" s="210">
        <f t="shared" si="47"/>
        <v>3.2899999999999652E-2</v>
      </c>
      <c r="J764" s="210">
        <f t="shared" si="48"/>
        <v>16.351888667991876</v>
      </c>
      <c r="K764" s="210">
        <v>4</v>
      </c>
      <c r="L764" s="214">
        <v>43174</v>
      </c>
      <c r="M764" s="214">
        <v>43174</v>
      </c>
      <c r="N764" s="210" t="s">
        <v>2574</v>
      </c>
      <c r="O764" s="210" t="s">
        <v>2569</v>
      </c>
    </row>
    <row r="765" spans="1:15">
      <c r="A765" s="206">
        <v>210</v>
      </c>
      <c r="B765" s="206" t="s">
        <v>801</v>
      </c>
      <c r="C765" s="206">
        <v>1.3895</v>
      </c>
      <c r="D765" s="210">
        <v>8.1191999999999993</v>
      </c>
      <c r="E765" s="211">
        <v>0.20680000000000001</v>
      </c>
      <c r="F765" s="210">
        <f t="shared" si="46"/>
        <v>8.3259999999999987</v>
      </c>
      <c r="G765" s="210">
        <v>8.141</v>
      </c>
      <c r="H765" s="210">
        <f t="shared" si="49"/>
        <v>0.18499999999999872</v>
      </c>
      <c r="I765" s="210">
        <f t="shared" si="47"/>
        <v>2.1800000000001291E-2</v>
      </c>
      <c r="J765" s="210">
        <f t="shared" si="48"/>
        <v>10.541586073501591</v>
      </c>
      <c r="K765" s="210">
        <v>42</v>
      </c>
      <c r="L765" s="213">
        <v>43212</v>
      </c>
    </row>
    <row r="766" spans="1:15">
      <c r="A766" s="207">
        <v>210</v>
      </c>
      <c r="B766" s="206" t="s">
        <v>1330</v>
      </c>
      <c r="C766" s="206">
        <v>0.5302</v>
      </c>
      <c r="D766" s="211">
        <v>8.8605</v>
      </c>
      <c r="E766" s="211">
        <v>0.20799999999999999</v>
      </c>
      <c r="F766" s="210">
        <f t="shared" si="46"/>
        <v>9.0685000000000002</v>
      </c>
      <c r="G766" s="210">
        <v>8.8939000000000004</v>
      </c>
      <c r="H766" s="210">
        <f t="shared" si="49"/>
        <v>0.17459999999999987</v>
      </c>
      <c r="I766" s="210">
        <f t="shared" si="47"/>
        <v>3.3400000000000124E-2</v>
      </c>
      <c r="J766" s="210">
        <f t="shared" si="48"/>
        <v>16.057692307692367</v>
      </c>
      <c r="K766" s="210">
        <v>11</v>
      </c>
      <c r="L766" s="213">
        <v>43221</v>
      </c>
      <c r="M766" s="213">
        <v>43221</v>
      </c>
    </row>
    <row r="767" spans="1:15">
      <c r="A767" s="207">
        <v>210</v>
      </c>
      <c r="B767" s="206" t="s">
        <v>1179</v>
      </c>
      <c r="C767" s="206">
        <v>0.60350000000000004</v>
      </c>
      <c r="D767" s="211">
        <v>10.697900000000001</v>
      </c>
      <c r="E767" s="211">
        <v>0.2016</v>
      </c>
      <c r="F767" s="210">
        <f t="shared" si="46"/>
        <v>10.8995</v>
      </c>
      <c r="G767" s="210">
        <v>10.7323</v>
      </c>
      <c r="H767" s="210">
        <f t="shared" si="49"/>
        <v>0.16719999999999935</v>
      </c>
      <c r="I767" s="210">
        <f t="shared" si="47"/>
        <v>3.4400000000000652E-2</v>
      </c>
      <c r="J767" s="210">
        <f t="shared" si="48"/>
        <v>17.063492063492387</v>
      </c>
      <c r="K767" s="210">
        <v>21</v>
      </c>
    </row>
    <row r="768" spans="1:15">
      <c r="A768" s="207">
        <v>210</v>
      </c>
      <c r="B768" s="206" t="s">
        <v>749</v>
      </c>
      <c r="C768" s="206">
        <v>1.4152</v>
      </c>
      <c r="D768" s="211">
        <v>8.1193000000000008</v>
      </c>
      <c r="E768" s="211">
        <v>0.2087</v>
      </c>
      <c r="F768" s="210">
        <f t="shared" si="46"/>
        <v>8.3280000000000012</v>
      </c>
      <c r="G768" s="210">
        <v>8.1370000000000005</v>
      </c>
      <c r="H768" s="210">
        <f t="shared" si="49"/>
        <v>0.19100000000000072</v>
      </c>
      <c r="I768" s="210">
        <f t="shared" si="47"/>
        <v>1.7699999999999272E-2</v>
      </c>
      <c r="J768" s="210">
        <f t="shared" si="48"/>
        <v>8.4810733109723397</v>
      </c>
      <c r="K768" s="210">
        <v>3</v>
      </c>
    </row>
    <row r="769" spans="1:15">
      <c r="A769" s="210">
        <v>211</v>
      </c>
      <c r="B769" s="211" t="s">
        <v>760</v>
      </c>
      <c r="C769" s="210">
        <v>1.2363</v>
      </c>
      <c r="D769" s="210">
        <v>8.0954999999999995</v>
      </c>
      <c r="E769" s="210">
        <v>0.20369999999999999</v>
      </c>
      <c r="F769" s="210">
        <f t="shared" si="46"/>
        <v>8.299199999999999</v>
      </c>
      <c r="G769" s="210">
        <v>8.1160999999999994</v>
      </c>
      <c r="H769" s="210">
        <f t="shared" si="49"/>
        <v>0.1830999999999996</v>
      </c>
      <c r="I769" s="210">
        <f t="shared" si="47"/>
        <v>2.0600000000000396E-2</v>
      </c>
      <c r="J769" s="210">
        <f t="shared" si="48"/>
        <v>10.112911143839174</v>
      </c>
      <c r="K769" s="210">
        <v>13</v>
      </c>
      <c r="L769" s="214">
        <v>43173</v>
      </c>
      <c r="M769" s="214">
        <v>43173</v>
      </c>
      <c r="N769" s="210" t="s">
        <v>2574</v>
      </c>
      <c r="O769" s="210" t="s">
        <v>2573</v>
      </c>
    </row>
    <row r="770" spans="1:15">
      <c r="A770" s="210">
        <v>211</v>
      </c>
      <c r="B770" s="211" t="s">
        <v>1228</v>
      </c>
      <c r="C770" s="210">
        <v>0.62309999999999999</v>
      </c>
      <c r="D770" s="210">
        <v>9.0317000000000007</v>
      </c>
      <c r="E770" s="210">
        <v>0.20119999999999999</v>
      </c>
      <c r="F770" s="210">
        <f t="shared" ref="F770:F825" si="50">D770+E770</f>
        <v>9.2329000000000008</v>
      </c>
      <c r="G770" s="210">
        <v>9.0663999999999998</v>
      </c>
      <c r="H770" s="210">
        <f t="shared" si="49"/>
        <v>0.16650000000000098</v>
      </c>
      <c r="I770" s="210">
        <f t="shared" ref="I770:I825" si="51">E770-H770</f>
        <v>3.4699999999999009E-2</v>
      </c>
      <c r="J770" s="210">
        <f t="shared" ref="J770:J825" si="52">(I770/E770)*100</f>
        <v>17.246520874750999</v>
      </c>
      <c r="K770" s="210">
        <v>14</v>
      </c>
      <c r="L770" s="214">
        <v>43173</v>
      </c>
      <c r="M770" s="214">
        <v>43173</v>
      </c>
      <c r="N770" s="210" t="s">
        <v>2574</v>
      </c>
      <c r="O770" s="210" t="s">
        <v>2573</v>
      </c>
    </row>
    <row r="771" spans="1:15">
      <c r="A771" s="210">
        <v>211</v>
      </c>
      <c r="B771" s="211" t="s">
        <v>1254</v>
      </c>
      <c r="C771" s="210">
        <v>0.66139999999999988</v>
      </c>
      <c r="D771" s="210">
        <v>8.7333999999999996</v>
      </c>
      <c r="E771" s="210">
        <v>0.2026</v>
      </c>
      <c r="F771" s="210">
        <f t="shared" si="50"/>
        <v>8.9359999999999999</v>
      </c>
      <c r="G771" s="210">
        <v>8.8157999999999994</v>
      </c>
      <c r="H771" s="210">
        <f t="shared" si="49"/>
        <v>0.12020000000000053</v>
      </c>
      <c r="I771" s="210">
        <f t="shared" si="51"/>
        <v>8.2399999999999474E-2</v>
      </c>
      <c r="J771" s="210">
        <f t="shared" si="52"/>
        <v>40.67127344521198</v>
      </c>
      <c r="K771" s="210">
        <v>15</v>
      </c>
      <c r="L771" s="214">
        <v>43173</v>
      </c>
      <c r="M771" s="214">
        <v>43173</v>
      </c>
      <c r="N771" s="210" t="s">
        <v>2574</v>
      </c>
      <c r="O771" s="210" t="s">
        <v>2573</v>
      </c>
    </row>
    <row r="772" spans="1:15">
      <c r="A772" s="210">
        <v>211</v>
      </c>
      <c r="B772" s="211" t="s">
        <v>552</v>
      </c>
      <c r="C772" s="210">
        <v>1.3182999999999998</v>
      </c>
      <c r="D772" s="210">
        <v>7.8391999999999999</v>
      </c>
      <c r="E772" s="210">
        <v>0.20230000000000001</v>
      </c>
      <c r="F772" s="210">
        <f t="shared" si="50"/>
        <v>8.0414999999999992</v>
      </c>
      <c r="G772" s="210">
        <v>7.8541999999999996</v>
      </c>
      <c r="H772" s="210">
        <f t="shared" si="49"/>
        <v>0.18729999999999958</v>
      </c>
      <c r="I772" s="210">
        <f t="shared" si="51"/>
        <v>1.500000000000043E-2</v>
      </c>
      <c r="J772" s="210">
        <f t="shared" si="52"/>
        <v>7.414730598121813</v>
      </c>
      <c r="K772" s="210">
        <v>16</v>
      </c>
      <c r="L772" s="214">
        <v>43173</v>
      </c>
      <c r="M772" s="214">
        <v>43173</v>
      </c>
      <c r="N772" s="210" t="s">
        <v>2574</v>
      </c>
      <c r="O772" s="210" t="s">
        <v>2573</v>
      </c>
    </row>
    <row r="773" spans="1:15">
      <c r="A773" s="210">
        <v>212</v>
      </c>
      <c r="B773" s="215" t="s">
        <v>1011</v>
      </c>
      <c r="C773" s="210">
        <v>1.45</v>
      </c>
      <c r="D773" s="210">
        <v>8.0891000000000002</v>
      </c>
      <c r="E773" s="210">
        <v>0.20219999999999999</v>
      </c>
      <c r="F773" s="210">
        <f t="shared" si="50"/>
        <v>8.2912999999999997</v>
      </c>
      <c r="G773" s="210">
        <v>8.1037999999999997</v>
      </c>
      <c r="H773" s="210">
        <f t="shared" si="49"/>
        <v>0.1875</v>
      </c>
      <c r="I773" s="210">
        <f t="shared" si="51"/>
        <v>1.4699999999999991E-2</v>
      </c>
      <c r="J773" s="210">
        <f t="shared" si="52"/>
        <v>7.2700296735904999</v>
      </c>
      <c r="K773" s="210">
        <v>1</v>
      </c>
      <c r="L773" s="212">
        <v>43171.520833333336</v>
      </c>
      <c r="M773" s="212">
        <v>43171.6875</v>
      </c>
      <c r="N773" s="206" t="s">
        <v>2568</v>
      </c>
      <c r="O773" s="210"/>
    </row>
    <row r="774" spans="1:15">
      <c r="A774" s="210">
        <v>212</v>
      </c>
      <c r="B774" s="215" t="s">
        <v>1048</v>
      </c>
      <c r="C774" s="210">
        <v>1.35</v>
      </c>
      <c r="D774" s="210">
        <v>9.1357999999999997</v>
      </c>
      <c r="E774" s="210">
        <v>0.2059</v>
      </c>
      <c r="F774" s="210">
        <f t="shared" si="50"/>
        <v>9.3416999999999994</v>
      </c>
      <c r="G774" s="210">
        <v>9.1507000000000005</v>
      </c>
      <c r="H774" s="210">
        <f t="shared" si="49"/>
        <v>0.19099999999999895</v>
      </c>
      <c r="I774" s="210">
        <f t="shared" si="51"/>
        <v>1.4900000000001051E-2</v>
      </c>
      <c r="J774" s="210">
        <f t="shared" si="52"/>
        <v>7.2365225837790437</v>
      </c>
      <c r="K774" s="210">
        <v>2</v>
      </c>
      <c r="L774" s="212">
        <v>43171.520833333336</v>
      </c>
      <c r="M774" s="212">
        <v>43171.6875</v>
      </c>
      <c r="N774" s="206" t="s">
        <v>2568</v>
      </c>
      <c r="O774" s="210"/>
    </row>
    <row r="775" spans="1:15">
      <c r="A775" s="210">
        <v>212</v>
      </c>
      <c r="B775" s="215" t="s">
        <v>1490</v>
      </c>
      <c r="C775" s="210">
        <v>1.1640999999999999</v>
      </c>
      <c r="D775" s="210">
        <v>8.1172000000000004</v>
      </c>
      <c r="E775" s="210">
        <v>0.20930000000000001</v>
      </c>
      <c r="F775" s="210">
        <f t="shared" si="50"/>
        <v>8.3265000000000011</v>
      </c>
      <c r="G775" s="210">
        <v>8.1989999999999998</v>
      </c>
      <c r="H775" s="210">
        <f t="shared" si="49"/>
        <v>0.12750000000000128</v>
      </c>
      <c r="I775" s="210">
        <f t="shared" si="51"/>
        <v>8.1799999999998735E-2</v>
      </c>
      <c r="J775" s="210">
        <f t="shared" si="52"/>
        <v>39.082656473960213</v>
      </c>
      <c r="K775" s="210">
        <v>3</v>
      </c>
      <c r="L775" s="212">
        <v>43171.520833333336</v>
      </c>
      <c r="M775" s="212">
        <v>43171.6875</v>
      </c>
      <c r="N775" s="206" t="s">
        <v>2568</v>
      </c>
      <c r="O775" s="210"/>
    </row>
    <row r="776" spans="1:15">
      <c r="A776" s="210">
        <v>212</v>
      </c>
      <c r="B776" s="215" t="s">
        <v>1264</v>
      </c>
      <c r="C776" s="210">
        <v>0.64780000000000004</v>
      </c>
      <c r="D776" s="210">
        <v>7.1905999999999999</v>
      </c>
      <c r="E776" s="210">
        <v>0.19969999999999999</v>
      </c>
      <c r="F776" s="210">
        <f t="shared" si="50"/>
        <v>7.3902999999999999</v>
      </c>
      <c r="G776" s="210">
        <v>7.2156000000000002</v>
      </c>
      <c r="H776" s="210">
        <f t="shared" si="49"/>
        <v>0.17469999999999963</v>
      </c>
      <c r="I776" s="210">
        <f t="shared" si="51"/>
        <v>2.5000000000000355E-2</v>
      </c>
      <c r="J776" s="210">
        <f t="shared" si="52"/>
        <v>12.518778167251055</v>
      </c>
      <c r="K776" s="210">
        <v>4</v>
      </c>
      <c r="L776" s="212">
        <v>43171.520833333336</v>
      </c>
      <c r="M776" s="212">
        <v>43171.6875</v>
      </c>
      <c r="N776" s="206" t="s">
        <v>2568</v>
      </c>
      <c r="O776" s="210"/>
    </row>
    <row r="777" spans="1:15">
      <c r="A777" s="210">
        <v>213</v>
      </c>
      <c r="B777" s="210" t="s">
        <v>1030</v>
      </c>
      <c r="C777" s="210">
        <v>1.3273999999999999</v>
      </c>
      <c r="D777" s="210">
        <v>9.5183999999999997</v>
      </c>
      <c r="E777" s="210">
        <v>0.20580000000000001</v>
      </c>
      <c r="F777" s="210">
        <f t="shared" si="50"/>
        <v>9.7241999999999997</v>
      </c>
      <c r="G777" s="210">
        <v>9.5253999999999994</v>
      </c>
      <c r="H777" s="210">
        <f t="shared" si="49"/>
        <v>0.19880000000000031</v>
      </c>
      <c r="I777" s="210">
        <f t="shared" si="51"/>
        <v>6.9999999999997009E-3</v>
      </c>
      <c r="J777" s="210">
        <f t="shared" si="52"/>
        <v>3.4013605442175416</v>
      </c>
      <c r="K777" s="210">
        <v>5</v>
      </c>
      <c r="L777" s="214">
        <v>43188</v>
      </c>
      <c r="M777" s="214">
        <v>43188</v>
      </c>
      <c r="N777" s="210"/>
      <c r="O777" s="210"/>
    </row>
    <row r="778" spans="1:15">
      <c r="A778" s="210">
        <v>213</v>
      </c>
      <c r="B778" s="210" t="s">
        <v>1053</v>
      </c>
      <c r="C778" s="210">
        <v>1.2839</v>
      </c>
      <c r="D778" s="210">
        <v>11.054600000000001</v>
      </c>
      <c r="E778" s="210">
        <v>0.20619999999999999</v>
      </c>
      <c r="F778" s="210">
        <f t="shared" si="50"/>
        <v>11.260800000000001</v>
      </c>
      <c r="G778" s="210">
        <v>11.0619</v>
      </c>
      <c r="H778" s="210">
        <f t="shared" si="49"/>
        <v>0.19890000000000185</v>
      </c>
      <c r="I778" s="210">
        <f t="shared" si="51"/>
        <v>7.2999999999981413E-3</v>
      </c>
      <c r="J778" s="210">
        <f t="shared" si="52"/>
        <v>3.5402521823463347</v>
      </c>
      <c r="K778" s="210">
        <v>6</v>
      </c>
      <c r="L778" s="214">
        <v>43188</v>
      </c>
      <c r="M778" s="214">
        <v>43188</v>
      </c>
      <c r="N778" s="210"/>
      <c r="O778" s="210"/>
    </row>
    <row r="779" spans="1:15">
      <c r="A779" s="210">
        <v>213</v>
      </c>
      <c r="B779" s="210" t="s">
        <v>1334</v>
      </c>
      <c r="C779" s="210">
        <v>0.6149</v>
      </c>
      <c r="D779" s="210">
        <v>10.1242</v>
      </c>
      <c r="E779" s="210">
        <v>0.2026</v>
      </c>
      <c r="F779" s="210">
        <f t="shared" si="50"/>
        <v>10.3268</v>
      </c>
      <c r="G779" s="210">
        <v>10.141</v>
      </c>
      <c r="H779" s="210">
        <f t="shared" si="49"/>
        <v>0.18580000000000041</v>
      </c>
      <c r="I779" s="210">
        <f t="shared" si="51"/>
        <v>1.6799999999999593E-2</v>
      </c>
      <c r="J779" s="210">
        <f t="shared" si="52"/>
        <v>8.2922013820333618</v>
      </c>
      <c r="K779" s="210">
        <v>7</v>
      </c>
      <c r="L779" s="214">
        <v>43188</v>
      </c>
      <c r="M779" s="214">
        <v>43188</v>
      </c>
      <c r="N779" s="210"/>
      <c r="O779" s="210"/>
    </row>
    <row r="780" spans="1:15">
      <c r="A780" s="210">
        <v>213</v>
      </c>
      <c r="B780" s="210" t="s">
        <v>1478</v>
      </c>
      <c r="C780" s="210">
        <v>0.49080000000000001</v>
      </c>
      <c r="D780" s="210">
        <v>9.8213000000000008</v>
      </c>
      <c r="E780" s="210">
        <v>0.2019</v>
      </c>
      <c r="F780" s="210">
        <f t="shared" si="50"/>
        <v>10.023200000000001</v>
      </c>
      <c r="G780" s="210">
        <v>9.8420000000000005</v>
      </c>
      <c r="H780" s="210">
        <f t="shared" si="49"/>
        <v>0.18120000000000047</v>
      </c>
      <c r="I780" s="210">
        <f t="shared" si="51"/>
        <v>2.0699999999999524E-2</v>
      </c>
      <c r="J780" s="210">
        <f t="shared" si="52"/>
        <v>10.252600297176585</v>
      </c>
      <c r="K780" s="210">
        <v>8</v>
      </c>
      <c r="L780" s="214">
        <v>43188</v>
      </c>
      <c r="M780" s="214">
        <v>43188</v>
      </c>
      <c r="N780" s="210"/>
      <c r="O780" s="210"/>
    </row>
    <row r="781" spans="1:15">
      <c r="A781" s="210">
        <v>214</v>
      </c>
      <c r="B781" s="215" t="s">
        <v>729</v>
      </c>
      <c r="C781" s="210">
        <v>1.2703</v>
      </c>
      <c r="D781" s="210">
        <v>8.9997000000000007</v>
      </c>
      <c r="E781" s="210">
        <v>0.2001</v>
      </c>
      <c r="F781" s="210">
        <f t="shared" si="50"/>
        <v>9.1998000000000015</v>
      </c>
      <c r="G781" s="210">
        <v>9.0108999999999995</v>
      </c>
      <c r="H781" s="210">
        <f t="shared" si="49"/>
        <v>0.18890000000000207</v>
      </c>
      <c r="I781" s="210">
        <f t="shared" si="51"/>
        <v>1.1199999999997934E-2</v>
      </c>
      <c r="J781" s="210">
        <f t="shared" si="52"/>
        <v>5.5972013992993173</v>
      </c>
      <c r="K781" s="210">
        <v>5</v>
      </c>
      <c r="L781" s="212">
        <v>43164.628472222219</v>
      </c>
      <c r="M781" s="212">
        <v>43164.795138888891</v>
      </c>
      <c r="N781" s="206" t="s">
        <v>2568</v>
      </c>
      <c r="O781" s="210"/>
    </row>
    <row r="782" spans="1:15">
      <c r="A782" s="116">
        <v>214</v>
      </c>
      <c r="B782" s="116" t="s">
        <v>758</v>
      </c>
      <c r="C782" s="116">
        <v>1.3544</v>
      </c>
      <c r="D782" s="116">
        <v>7.5347</v>
      </c>
      <c r="E782" s="116">
        <v>0.2014</v>
      </c>
      <c r="F782" s="116">
        <f t="shared" si="50"/>
        <v>7.7360999999999995</v>
      </c>
      <c r="G782" s="116">
        <v>7.5335999999999999</v>
      </c>
      <c r="H782" s="116">
        <f t="shared" si="49"/>
        <v>0.20249999999999968</v>
      </c>
      <c r="I782" s="116">
        <f t="shared" si="51"/>
        <v>-1.0999999999996846E-3</v>
      </c>
      <c r="J782" s="116">
        <f t="shared" si="52"/>
        <v>-0.54617676266121384</v>
      </c>
      <c r="K782" s="116">
        <v>6</v>
      </c>
      <c r="L782" s="216">
        <v>43164.628472222219</v>
      </c>
      <c r="M782" s="216">
        <v>43164.795138888891</v>
      </c>
      <c r="N782" s="116" t="s">
        <v>2568</v>
      </c>
      <c r="O782" s="210"/>
    </row>
    <row r="783" spans="1:15">
      <c r="A783" s="210">
        <v>214</v>
      </c>
      <c r="B783" s="215" t="s">
        <v>1469</v>
      </c>
      <c r="C783" s="210">
        <v>0.44280000000000003</v>
      </c>
      <c r="D783" s="210">
        <v>8.8611000000000004</v>
      </c>
      <c r="E783" s="210">
        <v>0.20580000000000001</v>
      </c>
      <c r="F783" s="210">
        <f t="shared" si="50"/>
        <v>9.0669000000000004</v>
      </c>
      <c r="G783" s="210">
        <v>8.8782999999999994</v>
      </c>
      <c r="H783" s="210">
        <f t="shared" si="49"/>
        <v>0.18860000000000099</v>
      </c>
      <c r="I783" s="210">
        <f t="shared" si="51"/>
        <v>1.7199999999999022E-2</v>
      </c>
      <c r="J783" s="210">
        <f t="shared" si="52"/>
        <v>8.3576287657915547</v>
      </c>
      <c r="K783" s="210">
        <v>7</v>
      </c>
      <c r="L783" s="212">
        <v>43164.628472222219</v>
      </c>
      <c r="M783" s="212">
        <v>43164.795138888891</v>
      </c>
      <c r="N783" s="206" t="s">
        <v>2568</v>
      </c>
      <c r="O783" s="210"/>
    </row>
    <row r="784" spans="1:15">
      <c r="A784" s="210">
        <v>214</v>
      </c>
      <c r="B784" s="215" t="s">
        <v>1289</v>
      </c>
      <c r="C784" s="210">
        <v>0.52159999999999995</v>
      </c>
      <c r="D784" s="210">
        <v>9.0526</v>
      </c>
      <c r="E784" s="210">
        <v>0.20019999999999999</v>
      </c>
      <c r="F784" s="210">
        <f t="shared" si="50"/>
        <v>9.2528000000000006</v>
      </c>
      <c r="G784" s="210">
        <v>9.0746000000000002</v>
      </c>
      <c r="H784" s="210">
        <f t="shared" si="49"/>
        <v>0.17820000000000036</v>
      </c>
      <c r="I784" s="210">
        <f t="shared" si="51"/>
        <v>2.1999999999999631E-2</v>
      </c>
      <c r="J784" s="210">
        <f t="shared" si="52"/>
        <v>10.989010989010806</v>
      </c>
      <c r="K784" s="210">
        <v>8</v>
      </c>
      <c r="L784" s="212">
        <v>43164.628472222219</v>
      </c>
      <c r="M784" s="212">
        <v>43164.795138888891</v>
      </c>
      <c r="N784" s="206" t="s">
        <v>2568</v>
      </c>
      <c r="O784" s="210"/>
    </row>
    <row r="785" spans="1:15">
      <c r="A785" s="206">
        <v>215</v>
      </c>
      <c r="B785" s="206" t="s">
        <v>1332</v>
      </c>
      <c r="C785" s="206">
        <v>0.4864</v>
      </c>
      <c r="D785" s="211">
        <v>11.4543</v>
      </c>
      <c r="E785" s="211">
        <v>0.2029</v>
      </c>
      <c r="F785" s="210">
        <f t="shared" si="50"/>
        <v>11.6572</v>
      </c>
      <c r="G785" s="210">
        <v>11.469099999999999</v>
      </c>
      <c r="H785" s="210">
        <f t="shared" si="49"/>
        <v>0.18810000000000038</v>
      </c>
      <c r="I785" s="210">
        <f t="shared" si="51"/>
        <v>1.4799999999999619E-2</v>
      </c>
      <c r="J785" s="210">
        <f t="shared" si="52"/>
        <v>7.2942336126168659</v>
      </c>
      <c r="K785" s="210">
        <v>4</v>
      </c>
      <c r="L785" s="213">
        <v>43221</v>
      </c>
      <c r="M785" s="213">
        <v>43221</v>
      </c>
    </row>
    <row r="786" spans="1:15">
      <c r="A786" s="206">
        <v>215</v>
      </c>
      <c r="B786" s="206" t="s">
        <v>1192</v>
      </c>
      <c r="C786" s="206">
        <v>0.50380000000000003</v>
      </c>
      <c r="D786" s="211">
        <v>9.8874999999999993</v>
      </c>
      <c r="E786" s="211">
        <v>0.20039999999999999</v>
      </c>
      <c r="F786" s="210">
        <f t="shared" si="50"/>
        <v>10.087899999999999</v>
      </c>
      <c r="G786" s="210">
        <v>9.9017999999999997</v>
      </c>
      <c r="H786" s="210">
        <f t="shared" si="49"/>
        <v>0.18609999999999971</v>
      </c>
      <c r="I786" s="210">
        <f t="shared" si="51"/>
        <v>1.4300000000000285E-2</v>
      </c>
      <c r="J786" s="210">
        <f t="shared" si="52"/>
        <v>7.1357285429143147</v>
      </c>
      <c r="K786" s="210">
        <v>24</v>
      </c>
      <c r="L786" s="213">
        <v>43221</v>
      </c>
      <c r="M786" s="213">
        <v>43221</v>
      </c>
    </row>
    <row r="787" spans="1:15">
      <c r="A787" s="206">
        <v>215</v>
      </c>
      <c r="B787" s="206" t="s">
        <v>996</v>
      </c>
      <c r="C787" s="206">
        <v>1.3466</v>
      </c>
      <c r="D787" s="211">
        <v>7.7739000000000003</v>
      </c>
      <c r="E787" s="211">
        <v>0.20599999999999999</v>
      </c>
      <c r="F787" s="210">
        <f t="shared" si="50"/>
        <v>7.9799000000000007</v>
      </c>
      <c r="G787" s="210">
        <v>7.7789000000000001</v>
      </c>
      <c r="H787" s="210">
        <f t="shared" si="49"/>
        <v>0.20100000000000051</v>
      </c>
      <c r="I787" s="210">
        <f t="shared" si="51"/>
        <v>4.9999999999994771E-3</v>
      </c>
      <c r="J787" s="210">
        <f t="shared" si="52"/>
        <v>2.4271844660191637</v>
      </c>
      <c r="K787" s="210">
        <v>11</v>
      </c>
    </row>
    <row r="788" spans="1:15">
      <c r="A788" s="207">
        <v>215</v>
      </c>
      <c r="B788" s="206" t="s">
        <v>707</v>
      </c>
      <c r="C788" s="206">
        <v>1.3608</v>
      </c>
      <c r="D788" s="211">
        <v>11.003299999999999</v>
      </c>
      <c r="E788" s="211">
        <v>0.20480000000000001</v>
      </c>
      <c r="F788" s="210">
        <f t="shared" si="50"/>
        <v>11.2081</v>
      </c>
      <c r="G788" s="210">
        <v>11.0077</v>
      </c>
      <c r="H788" s="210">
        <f t="shared" si="49"/>
        <v>0.20040000000000013</v>
      </c>
      <c r="I788" s="210">
        <f t="shared" si="51"/>
        <v>4.3999999999998762E-3</v>
      </c>
      <c r="J788" s="210">
        <f t="shared" si="52"/>
        <v>2.1484374999999396</v>
      </c>
      <c r="K788" s="210">
        <v>20</v>
      </c>
    </row>
    <row r="789" spans="1:15">
      <c r="A789" s="210">
        <v>216</v>
      </c>
      <c r="B789" s="215" t="s">
        <v>684</v>
      </c>
      <c r="C789" s="210">
        <v>1.3617999999999999</v>
      </c>
      <c r="D789" s="210">
        <v>9.5545000000000009</v>
      </c>
      <c r="E789" s="211">
        <v>0.2094</v>
      </c>
      <c r="F789" s="210">
        <f t="shared" si="50"/>
        <v>9.7639000000000014</v>
      </c>
      <c r="G789" s="210">
        <v>9.5614000000000008</v>
      </c>
      <c r="H789" s="210">
        <f t="shared" si="49"/>
        <v>0.20250000000000057</v>
      </c>
      <c r="I789" s="210">
        <f t="shared" si="51"/>
        <v>6.8999999999994344E-3</v>
      </c>
      <c r="J789" s="210">
        <f t="shared" si="52"/>
        <v>3.2951289398278099</v>
      </c>
      <c r="K789" s="210">
        <v>22</v>
      </c>
      <c r="L789" s="214">
        <v>43211</v>
      </c>
      <c r="O789" s="206" t="s">
        <v>2572</v>
      </c>
    </row>
    <row r="790" spans="1:15">
      <c r="A790" s="210">
        <v>216</v>
      </c>
      <c r="B790" s="215" t="s">
        <v>900</v>
      </c>
      <c r="C790" s="210">
        <v>1.2964</v>
      </c>
      <c r="D790" s="210">
        <v>9.1974999999999998</v>
      </c>
      <c r="E790" s="211">
        <v>0.2026</v>
      </c>
      <c r="F790" s="210">
        <f t="shared" si="50"/>
        <v>9.4001000000000001</v>
      </c>
      <c r="G790" s="210">
        <v>9.2410999999999994</v>
      </c>
      <c r="H790" s="210">
        <f t="shared" si="49"/>
        <v>0.1590000000000007</v>
      </c>
      <c r="I790" s="210">
        <f t="shared" si="51"/>
        <v>4.3599999999999306E-2</v>
      </c>
      <c r="J790" s="210">
        <f t="shared" si="52"/>
        <v>21.520236920039142</v>
      </c>
      <c r="K790" s="210">
        <v>23</v>
      </c>
      <c r="L790" s="214">
        <v>43211</v>
      </c>
    </row>
    <row r="791" spans="1:15">
      <c r="A791" s="210">
        <v>216</v>
      </c>
      <c r="B791" s="215" t="s">
        <v>1437</v>
      </c>
      <c r="C791" s="210">
        <v>0.61939999999999995</v>
      </c>
      <c r="D791" s="210">
        <v>9.2355</v>
      </c>
      <c r="E791" s="211">
        <v>0.20699999999999999</v>
      </c>
      <c r="F791" s="210">
        <f t="shared" si="50"/>
        <v>9.4425000000000008</v>
      </c>
      <c r="G791" s="210">
        <v>9.2507000000000001</v>
      </c>
      <c r="H791" s="210">
        <f t="shared" si="49"/>
        <v>0.19180000000000064</v>
      </c>
      <c r="I791" s="210">
        <f t="shared" si="51"/>
        <v>1.5199999999999353E-2</v>
      </c>
      <c r="J791" s="210">
        <f t="shared" si="52"/>
        <v>7.3429951690818136</v>
      </c>
      <c r="K791" s="210">
        <v>24</v>
      </c>
      <c r="L791" s="214">
        <v>43211</v>
      </c>
    </row>
    <row r="792" spans="1:15">
      <c r="A792" s="210">
        <v>216</v>
      </c>
      <c r="B792" s="215" t="s">
        <v>1295</v>
      </c>
      <c r="C792" s="210">
        <v>0.66800000000000004</v>
      </c>
      <c r="D792" s="210">
        <v>11.023300000000001</v>
      </c>
      <c r="E792" s="211">
        <v>0.2036</v>
      </c>
      <c r="F792" s="210">
        <f t="shared" si="50"/>
        <v>11.226900000000001</v>
      </c>
      <c r="G792" s="210">
        <v>11.0402</v>
      </c>
      <c r="H792" s="210">
        <f t="shared" si="49"/>
        <v>0.18670000000000009</v>
      </c>
      <c r="I792" s="210">
        <f t="shared" si="51"/>
        <v>1.6899999999999915E-2</v>
      </c>
      <c r="J792" s="210">
        <f t="shared" si="52"/>
        <v>8.3005893909626298</v>
      </c>
      <c r="K792" s="210">
        <v>25</v>
      </c>
      <c r="L792" s="214">
        <v>43211</v>
      </c>
    </row>
    <row r="793" spans="1:15">
      <c r="A793" s="210">
        <v>217</v>
      </c>
      <c r="B793" s="210" t="s">
        <v>731</v>
      </c>
      <c r="C793" s="210">
        <v>1.2276</v>
      </c>
      <c r="D793" s="210">
        <v>9.1377000000000006</v>
      </c>
      <c r="E793" s="211">
        <v>0.2034</v>
      </c>
      <c r="F793" s="210">
        <f t="shared" si="50"/>
        <v>9.3411000000000008</v>
      </c>
      <c r="G793" s="210">
        <v>9.1463999999999999</v>
      </c>
      <c r="H793" s="210">
        <f t="shared" si="49"/>
        <v>0.19470000000000098</v>
      </c>
      <c r="I793" s="210">
        <f t="shared" si="51"/>
        <v>8.6999999999990141E-3</v>
      </c>
      <c r="J793" s="210">
        <f t="shared" si="52"/>
        <v>4.277286135692731</v>
      </c>
      <c r="K793" s="210">
        <v>3</v>
      </c>
      <c r="L793" s="214">
        <v>43211</v>
      </c>
      <c r="M793" s="210"/>
      <c r="N793" s="210"/>
      <c r="O793" s="210"/>
    </row>
    <row r="794" spans="1:15">
      <c r="A794" s="210">
        <v>217</v>
      </c>
      <c r="B794" s="210" t="s">
        <v>839</v>
      </c>
      <c r="C794" s="210">
        <v>1.1337999999999999</v>
      </c>
      <c r="D794" s="210">
        <v>9.7261000000000006</v>
      </c>
      <c r="E794" s="211">
        <v>0.2029</v>
      </c>
      <c r="F794" s="210">
        <f t="shared" si="50"/>
        <v>9.9290000000000003</v>
      </c>
      <c r="G794" s="210">
        <v>9.7372999999999994</v>
      </c>
      <c r="H794" s="210">
        <f t="shared" si="49"/>
        <v>0.19170000000000087</v>
      </c>
      <c r="I794" s="210">
        <f t="shared" si="51"/>
        <v>1.1199999999999127E-2</v>
      </c>
      <c r="J794" s="210">
        <f t="shared" si="52"/>
        <v>5.5199605717097722</v>
      </c>
      <c r="K794" s="210">
        <v>4</v>
      </c>
      <c r="L794" s="214">
        <v>43211</v>
      </c>
      <c r="M794" s="210"/>
      <c r="N794" s="210"/>
      <c r="O794" s="210" t="s">
        <v>2571</v>
      </c>
    </row>
    <row r="795" spans="1:15">
      <c r="A795" s="210">
        <v>217</v>
      </c>
      <c r="B795" s="210" t="s">
        <v>1246</v>
      </c>
      <c r="C795" s="210">
        <v>0.4556</v>
      </c>
      <c r="D795" s="210">
        <v>10.617900000000001</v>
      </c>
      <c r="E795" s="211">
        <v>0.20169999999999999</v>
      </c>
      <c r="F795" s="210">
        <f t="shared" si="50"/>
        <v>10.819600000000001</v>
      </c>
      <c r="G795" s="210">
        <v>10.635199999999999</v>
      </c>
      <c r="H795" s="210">
        <f t="shared" si="49"/>
        <v>0.1844000000000019</v>
      </c>
      <c r="I795" s="210">
        <f t="shared" si="51"/>
        <v>1.7299999999998095E-2</v>
      </c>
      <c r="J795" s="210">
        <f t="shared" si="52"/>
        <v>8.5770946950907749</v>
      </c>
      <c r="K795" s="210">
        <v>5</v>
      </c>
      <c r="L795" s="214">
        <v>43211</v>
      </c>
      <c r="M795" s="210"/>
      <c r="N795" s="210"/>
      <c r="O795" s="210" t="s">
        <v>2570</v>
      </c>
    </row>
    <row r="796" spans="1:15">
      <c r="A796" s="210">
        <v>217</v>
      </c>
      <c r="B796" s="210" t="s">
        <v>1255</v>
      </c>
      <c r="C796" s="210">
        <v>0.57120000000000004</v>
      </c>
      <c r="D796" s="210">
        <v>7.9939999999999998</v>
      </c>
      <c r="E796" s="211">
        <v>0.2056</v>
      </c>
      <c r="F796" s="210">
        <f t="shared" si="50"/>
        <v>8.1996000000000002</v>
      </c>
      <c r="G796" s="210">
        <v>8.0124999999999993</v>
      </c>
      <c r="H796" s="210">
        <f t="shared" si="49"/>
        <v>0.18710000000000093</v>
      </c>
      <c r="I796" s="210">
        <f t="shared" si="51"/>
        <v>1.8499999999999073E-2</v>
      </c>
      <c r="J796" s="210">
        <f t="shared" si="52"/>
        <v>8.99805447470772</v>
      </c>
      <c r="K796" s="210">
        <v>6</v>
      </c>
      <c r="L796" s="214">
        <v>43211</v>
      </c>
      <c r="M796" s="210"/>
      <c r="N796" s="210"/>
      <c r="O796" s="210"/>
    </row>
    <row r="797" spans="1:15">
      <c r="A797" s="206">
        <v>218</v>
      </c>
      <c r="B797" s="206" t="s">
        <v>699</v>
      </c>
      <c r="C797" s="206">
        <v>1.1541999999999999</v>
      </c>
      <c r="D797" s="210">
        <v>10.743499999999999</v>
      </c>
      <c r="E797" s="211">
        <v>0.2031</v>
      </c>
      <c r="F797" s="210">
        <f t="shared" si="50"/>
        <v>10.946599999999998</v>
      </c>
      <c r="G797" s="210">
        <v>10.757199999999999</v>
      </c>
      <c r="H797" s="210">
        <f t="shared" si="49"/>
        <v>0.18939999999999912</v>
      </c>
      <c r="I797" s="210">
        <f t="shared" si="51"/>
        <v>1.3700000000000878E-2</v>
      </c>
      <c r="J797" s="210">
        <f t="shared" si="52"/>
        <v>6.7454455933042237</v>
      </c>
      <c r="K797" s="210">
        <v>15</v>
      </c>
      <c r="L797" s="213">
        <v>43212</v>
      </c>
    </row>
    <row r="798" spans="1:15">
      <c r="A798" s="207">
        <v>218</v>
      </c>
      <c r="B798" s="206" t="s">
        <v>1038</v>
      </c>
      <c r="C798" s="206">
        <v>1.2075</v>
      </c>
      <c r="D798" s="210">
        <v>10.698</v>
      </c>
      <c r="E798" s="211">
        <v>0.20280000000000001</v>
      </c>
      <c r="F798" s="210">
        <f t="shared" si="50"/>
        <v>10.9008</v>
      </c>
      <c r="G798" s="210">
        <v>10.7095</v>
      </c>
      <c r="H798" s="210">
        <f t="shared" si="49"/>
        <v>0.19130000000000003</v>
      </c>
      <c r="I798" s="210">
        <f t="shared" si="51"/>
        <v>1.1499999999999982E-2</v>
      </c>
      <c r="J798" s="210">
        <f t="shared" si="52"/>
        <v>5.6706114398422001</v>
      </c>
      <c r="K798" s="210">
        <v>19</v>
      </c>
      <c r="L798" s="213">
        <v>43212</v>
      </c>
    </row>
    <row r="799" spans="1:15">
      <c r="A799" s="207">
        <v>218</v>
      </c>
      <c r="B799" s="206" t="s">
        <v>1799</v>
      </c>
      <c r="C799" s="206">
        <v>0.56159999999999999</v>
      </c>
      <c r="D799" s="211">
        <v>11.032400000000001</v>
      </c>
      <c r="E799" s="211">
        <v>0.20150000000000001</v>
      </c>
      <c r="F799" s="210">
        <f t="shared" si="50"/>
        <v>11.2339</v>
      </c>
      <c r="G799" s="210">
        <v>11.058299999999999</v>
      </c>
      <c r="H799" s="210">
        <f t="shared" si="49"/>
        <v>0.17560000000000109</v>
      </c>
      <c r="I799" s="210">
        <f t="shared" si="51"/>
        <v>2.5899999999998924E-2</v>
      </c>
      <c r="J799" s="210">
        <f t="shared" si="52"/>
        <v>12.853598014887801</v>
      </c>
      <c r="K799" s="210">
        <v>5</v>
      </c>
    </row>
    <row r="800" spans="1:15">
      <c r="A800" s="207">
        <v>218</v>
      </c>
      <c r="B800" s="206" t="s">
        <v>1463</v>
      </c>
      <c r="C800" s="206">
        <v>0.53339999999999999</v>
      </c>
      <c r="D800" s="211">
        <v>11.903499999999999</v>
      </c>
      <c r="E800" s="211">
        <v>0.20280000000000001</v>
      </c>
      <c r="F800" s="210">
        <f t="shared" si="50"/>
        <v>12.106299999999999</v>
      </c>
      <c r="G800" s="210">
        <v>11.93</v>
      </c>
      <c r="H800" s="210">
        <f t="shared" si="49"/>
        <v>0.17629999999999946</v>
      </c>
      <c r="I800" s="210">
        <f t="shared" si="51"/>
        <v>2.6500000000000551E-2</v>
      </c>
      <c r="J800" s="210">
        <f t="shared" si="52"/>
        <v>13.067061143984493</v>
      </c>
      <c r="K800" s="210">
        <v>16</v>
      </c>
    </row>
    <row r="801" spans="1:15">
      <c r="A801" s="210">
        <v>219</v>
      </c>
      <c r="B801" s="210" t="s">
        <v>785</v>
      </c>
      <c r="C801" s="210">
        <v>1.2475000000000001</v>
      </c>
      <c r="D801" s="210">
        <v>9.3215000000000003</v>
      </c>
      <c r="E801" s="210">
        <v>0.2087</v>
      </c>
      <c r="F801" s="210">
        <f t="shared" si="50"/>
        <v>9.5302000000000007</v>
      </c>
      <c r="G801" s="210">
        <v>9.3369999999999997</v>
      </c>
      <c r="H801" s="210">
        <f t="shared" si="49"/>
        <v>0.19320000000000093</v>
      </c>
      <c r="I801" s="210">
        <f t="shared" si="51"/>
        <v>1.549999999999907E-2</v>
      </c>
      <c r="J801" s="210">
        <f t="shared" si="52"/>
        <v>7.426928605653603</v>
      </c>
      <c r="K801" s="210">
        <v>9</v>
      </c>
      <c r="L801" s="212">
        <v>43164.628472222219</v>
      </c>
      <c r="M801" s="212">
        <v>43164.795138888891</v>
      </c>
      <c r="N801" s="206" t="s">
        <v>2568</v>
      </c>
      <c r="O801" s="210"/>
    </row>
    <row r="802" spans="1:15">
      <c r="A802" s="210">
        <v>219</v>
      </c>
      <c r="B802" s="210" t="s">
        <v>965</v>
      </c>
      <c r="C802" s="210">
        <v>1.1993</v>
      </c>
      <c r="D802" s="210">
        <v>7.7163000000000004</v>
      </c>
      <c r="E802" s="210">
        <v>0.20380000000000001</v>
      </c>
      <c r="F802" s="210">
        <f t="shared" si="50"/>
        <v>7.9201000000000006</v>
      </c>
      <c r="G802" s="210">
        <v>7.7293000000000003</v>
      </c>
      <c r="H802" s="210">
        <f t="shared" si="49"/>
        <v>0.1908000000000003</v>
      </c>
      <c r="I802" s="210">
        <f t="shared" si="51"/>
        <v>1.2999999999999706E-2</v>
      </c>
      <c r="J802" s="210">
        <f t="shared" si="52"/>
        <v>6.3788027477918092</v>
      </c>
      <c r="K802" s="210">
        <v>10</v>
      </c>
      <c r="L802" s="212">
        <v>43164.628472222219</v>
      </c>
      <c r="M802" s="212">
        <v>43164.795138888891</v>
      </c>
      <c r="N802" s="206" t="s">
        <v>2568</v>
      </c>
      <c r="O802" s="210"/>
    </row>
    <row r="803" spans="1:15">
      <c r="A803" s="210">
        <v>219</v>
      </c>
      <c r="B803" s="206" t="s">
        <v>1559</v>
      </c>
      <c r="C803" s="210">
        <v>0.4577</v>
      </c>
      <c r="D803" s="210">
        <v>7.8586999999999998</v>
      </c>
      <c r="E803" s="210">
        <v>0.2044</v>
      </c>
      <c r="F803" s="210">
        <f t="shared" si="50"/>
        <v>8.0631000000000004</v>
      </c>
      <c r="G803" s="210">
        <v>7.8825000000000003</v>
      </c>
      <c r="H803" s="210">
        <f t="shared" si="49"/>
        <v>0.18060000000000009</v>
      </c>
      <c r="I803" s="210">
        <f t="shared" si="51"/>
        <v>2.3799999999999905E-2</v>
      </c>
      <c r="J803" s="210">
        <f t="shared" si="52"/>
        <v>11.643835616438309</v>
      </c>
      <c r="K803" s="210">
        <v>11</v>
      </c>
      <c r="L803" s="212">
        <v>43164.628472222219</v>
      </c>
      <c r="M803" s="212">
        <v>43164.795138888891</v>
      </c>
      <c r="N803" s="206" t="s">
        <v>2568</v>
      </c>
      <c r="O803" s="210"/>
    </row>
    <row r="804" spans="1:15">
      <c r="A804" s="210">
        <v>219</v>
      </c>
      <c r="B804" s="210" t="s">
        <v>1323</v>
      </c>
      <c r="C804" s="210">
        <v>0.50029999999999997</v>
      </c>
      <c r="D804" s="210">
        <v>7.3544</v>
      </c>
      <c r="E804" s="210">
        <v>0.19819999999999999</v>
      </c>
      <c r="F804" s="210">
        <f t="shared" si="50"/>
        <v>7.5526</v>
      </c>
      <c r="G804" s="210">
        <v>7.3773999999999997</v>
      </c>
      <c r="H804" s="210">
        <f t="shared" si="49"/>
        <v>0.17520000000000024</v>
      </c>
      <c r="I804" s="210">
        <f t="shared" si="51"/>
        <v>2.2999999999999743E-2</v>
      </c>
      <c r="J804" s="210">
        <f t="shared" si="52"/>
        <v>11.604439959636602</v>
      </c>
      <c r="K804" s="210">
        <v>12</v>
      </c>
      <c r="L804" s="212">
        <v>43164.628472222219</v>
      </c>
      <c r="M804" s="212">
        <v>43164.795138888891</v>
      </c>
      <c r="N804" s="206" t="s">
        <v>2568</v>
      </c>
      <c r="O804" s="210"/>
    </row>
    <row r="805" spans="1:15">
      <c r="A805" s="206">
        <v>220</v>
      </c>
      <c r="B805" s="206" t="s">
        <v>1201</v>
      </c>
      <c r="C805" s="206">
        <v>0.46010000000000001</v>
      </c>
      <c r="D805" s="211">
        <v>7.9047999999999998</v>
      </c>
      <c r="E805" s="211">
        <v>0.20230000000000001</v>
      </c>
      <c r="F805" s="210">
        <f t="shared" si="50"/>
        <v>8.1070999999999991</v>
      </c>
      <c r="G805" s="210">
        <v>7.9282000000000004</v>
      </c>
      <c r="H805" s="210">
        <f t="shared" si="49"/>
        <v>0.17889999999999873</v>
      </c>
      <c r="I805" s="210">
        <f t="shared" si="51"/>
        <v>2.3400000000001281E-2</v>
      </c>
      <c r="J805" s="210">
        <f t="shared" si="52"/>
        <v>11.566979733070331</v>
      </c>
      <c r="K805" s="210">
        <v>17</v>
      </c>
    </row>
    <row r="806" spans="1:15">
      <c r="A806" s="207">
        <v>220</v>
      </c>
      <c r="B806" s="206" t="s">
        <v>822</v>
      </c>
      <c r="C806" s="206">
        <v>1.3140000000000001</v>
      </c>
      <c r="D806" s="211">
        <v>9.0319000000000003</v>
      </c>
      <c r="E806" s="211">
        <v>0.2011</v>
      </c>
      <c r="F806" s="210">
        <f t="shared" si="50"/>
        <v>9.2330000000000005</v>
      </c>
      <c r="G806" s="210">
        <v>9.0419999999999998</v>
      </c>
      <c r="H806" s="210">
        <f t="shared" ref="H806:H825" si="53">(F806-G806)</f>
        <v>0.19100000000000072</v>
      </c>
      <c r="I806" s="210">
        <f t="shared" si="51"/>
        <v>1.0099999999999276E-2</v>
      </c>
      <c r="J806" s="210">
        <f t="shared" si="52"/>
        <v>5.0223769269016794</v>
      </c>
      <c r="K806" s="210">
        <v>20</v>
      </c>
    </row>
    <row r="807" spans="1:15">
      <c r="A807" s="207">
        <v>220</v>
      </c>
      <c r="B807" s="206" t="s">
        <v>1268</v>
      </c>
      <c r="C807" s="206">
        <v>0.46260000000000001</v>
      </c>
      <c r="D807" s="211">
        <v>8.8605999999999998</v>
      </c>
      <c r="E807" s="211">
        <v>0.20369999999999999</v>
      </c>
      <c r="F807" s="210">
        <f t="shared" si="50"/>
        <v>9.0642999999999994</v>
      </c>
      <c r="G807" s="210">
        <v>8.8831000000000007</v>
      </c>
      <c r="H807" s="210">
        <f t="shared" si="53"/>
        <v>0.1811999999999987</v>
      </c>
      <c r="I807" s="210">
        <f t="shared" si="51"/>
        <v>2.2500000000001297E-2</v>
      </c>
      <c r="J807" s="210">
        <f t="shared" si="52"/>
        <v>11.045655375552919</v>
      </c>
      <c r="K807" s="210">
        <v>2</v>
      </c>
    </row>
    <row r="808" spans="1:15">
      <c r="A808" s="207">
        <v>220</v>
      </c>
      <c r="B808" s="206" t="s">
        <v>891</v>
      </c>
      <c r="C808" s="206">
        <v>1.3202</v>
      </c>
      <c r="D808" s="211">
        <v>8.7681000000000004</v>
      </c>
      <c r="E808" s="211">
        <v>0.20599999999999999</v>
      </c>
      <c r="F808" s="210">
        <f t="shared" si="50"/>
        <v>8.9741</v>
      </c>
      <c r="G808" s="210">
        <v>8.7797000000000001</v>
      </c>
      <c r="H808" s="210">
        <f t="shared" si="53"/>
        <v>0.19439999999999991</v>
      </c>
      <c r="I808" s="210">
        <f t="shared" si="51"/>
        <v>1.1600000000000082E-2</v>
      </c>
      <c r="J808" s="210">
        <f t="shared" si="52"/>
        <v>5.6310679611650896</v>
      </c>
      <c r="K808" s="210">
        <v>6</v>
      </c>
    </row>
    <row r="809" spans="1:15">
      <c r="A809" s="210" t="s">
        <v>2533</v>
      </c>
      <c r="B809" s="210" t="s">
        <v>2482</v>
      </c>
      <c r="C809" s="210">
        <v>1.7141999999999999</v>
      </c>
      <c r="D809" s="211">
        <v>10.565200000000001</v>
      </c>
      <c r="E809" s="211">
        <v>0.20119999999999999</v>
      </c>
      <c r="F809" s="210">
        <f t="shared" si="50"/>
        <v>10.766400000000001</v>
      </c>
      <c r="G809" s="210">
        <v>10.575100000000001</v>
      </c>
      <c r="H809" s="210">
        <f t="shared" si="53"/>
        <v>0.19130000000000003</v>
      </c>
      <c r="I809" s="210">
        <f t="shared" si="51"/>
        <v>9.8999999999999644E-3</v>
      </c>
      <c r="J809" s="210">
        <f t="shared" si="52"/>
        <v>4.9204771371769205</v>
      </c>
      <c r="K809" s="210">
        <v>1</v>
      </c>
      <c r="L809" s="212">
        <v>43178.395833333336</v>
      </c>
      <c r="M809" s="212">
        <v>43178.5625</v>
      </c>
      <c r="N809" s="206" t="s">
        <v>2568</v>
      </c>
      <c r="O809" s="210" t="s">
        <v>2569</v>
      </c>
    </row>
    <row r="810" spans="1:15">
      <c r="A810" s="210" t="s">
        <v>2533</v>
      </c>
      <c r="B810" s="210" t="s">
        <v>1969</v>
      </c>
      <c r="C810" s="211">
        <v>1.7512000000000001</v>
      </c>
      <c r="D810" s="211">
        <v>9.6748999999999992</v>
      </c>
      <c r="E810" s="211">
        <v>0.20449999999999999</v>
      </c>
      <c r="F810" s="210">
        <f t="shared" si="50"/>
        <v>9.8793999999999986</v>
      </c>
      <c r="G810" s="210">
        <v>9.6892999999999994</v>
      </c>
      <c r="H810" s="210">
        <f t="shared" si="53"/>
        <v>0.19009999999999927</v>
      </c>
      <c r="I810" s="210">
        <f t="shared" si="51"/>
        <v>1.4400000000000718E-2</v>
      </c>
      <c r="J810" s="210">
        <f t="shared" si="52"/>
        <v>7.0415647921763895</v>
      </c>
      <c r="K810" s="210">
        <v>6</v>
      </c>
      <c r="L810" s="212">
        <v>43178.395833333336</v>
      </c>
      <c r="M810" s="212">
        <v>43178.5625</v>
      </c>
      <c r="N810" s="206" t="s">
        <v>2568</v>
      </c>
      <c r="O810" s="210"/>
    </row>
    <row r="811" spans="1:15">
      <c r="A811" s="210" t="s">
        <v>2533</v>
      </c>
      <c r="B811" s="210" t="s">
        <v>2484</v>
      </c>
      <c r="C811" s="211">
        <v>1.8006</v>
      </c>
      <c r="D811" s="211">
        <v>9.1958000000000002</v>
      </c>
      <c r="E811" s="211">
        <v>0.20749999999999999</v>
      </c>
      <c r="F811" s="210">
        <f t="shared" si="50"/>
        <v>9.4032999999999998</v>
      </c>
      <c r="G811" s="210">
        <v>9.2073</v>
      </c>
      <c r="H811" s="210">
        <f t="shared" si="53"/>
        <v>0.19599999999999973</v>
      </c>
      <c r="I811" s="210">
        <f t="shared" si="51"/>
        <v>1.150000000000026E-2</v>
      </c>
      <c r="J811" s="210">
        <f t="shared" si="52"/>
        <v>5.5421686746989201</v>
      </c>
      <c r="K811" s="210">
        <v>7</v>
      </c>
      <c r="L811" s="212">
        <v>43178.395833333336</v>
      </c>
      <c r="M811" s="212">
        <v>43178.5625</v>
      </c>
      <c r="N811" s="206" t="s">
        <v>2568</v>
      </c>
      <c r="O811" s="210"/>
    </row>
    <row r="812" spans="1:15">
      <c r="A812" s="210" t="s">
        <v>2533</v>
      </c>
      <c r="B812" s="210" t="s">
        <v>1938</v>
      </c>
      <c r="C812" s="210">
        <v>1.7291000000000001</v>
      </c>
      <c r="D812" s="211">
        <v>7.0926999999999998</v>
      </c>
      <c r="E812" s="211">
        <v>0.20349999999999999</v>
      </c>
      <c r="F812" s="210">
        <f t="shared" si="50"/>
        <v>7.2961999999999998</v>
      </c>
      <c r="G812" s="210">
        <v>7.1036000000000001</v>
      </c>
      <c r="H812" s="210">
        <f t="shared" si="53"/>
        <v>0.19259999999999966</v>
      </c>
      <c r="I812" s="210">
        <f t="shared" si="51"/>
        <v>1.0900000000000326E-2</v>
      </c>
      <c r="J812" s="210">
        <f t="shared" si="52"/>
        <v>5.3562653562655171</v>
      </c>
      <c r="K812" s="210">
        <v>8</v>
      </c>
      <c r="L812" s="212">
        <v>43178.395833333336</v>
      </c>
      <c r="M812" s="212">
        <v>43178.5625</v>
      </c>
      <c r="N812" s="206" t="s">
        <v>2568</v>
      </c>
      <c r="O812" s="210"/>
    </row>
    <row r="813" spans="1:15">
      <c r="A813" s="210" t="s">
        <v>2533</v>
      </c>
      <c r="B813" s="210" t="s">
        <v>1977</v>
      </c>
      <c r="C813" s="210">
        <v>1.7074</v>
      </c>
      <c r="D813" s="211">
        <v>8.0459999999999994</v>
      </c>
      <c r="E813" s="211">
        <v>0.20069999999999999</v>
      </c>
      <c r="F813" s="210">
        <f t="shared" si="50"/>
        <v>8.2466999999999988</v>
      </c>
      <c r="G813" s="210">
        <v>8.0563000000000002</v>
      </c>
      <c r="H813" s="210">
        <f t="shared" si="53"/>
        <v>0.19039999999999857</v>
      </c>
      <c r="I813" s="210">
        <f t="shared" si="51"/>
        <v>1.0300000000001419E-2</v>
      </c>
      <c r="J813" s="210">
        <f t="shared" si="52"/>
        <v>5.1320378674645841</v>
      </c>
      <c r="K813" s="210">
        <v>9</v>
      </c>
      <c r="L813" s="212">
        <v>43178.395833333336</v>
      </c>
      <c r="M813" s="212">
        <v>43178.5625</v>
      </c>
      <c r="N813" s="206" t="s">
        <v>2568</v>
      </c>
      <c r="O813" s="210"/>
    </row>
    <row r="814" spans="1:15">
      <c r="A814" s="210" t="s">
        <v>2533</v>
      </c>
      <c r="B814" s="210" t="s">
        <v>477</v>
      </c>
      <c r="C814" s="210">
        <v>1.7670999999999999</v>
      </c>
      <c r="D814" s="211">
        <v>10.502700000000001</v>
      </c>
      <c r="E814" s="211">
        <v>0.20019999999999999</v>
      </c>
      <c r="F814" s="210">
        <f t="shared" si="50"/>
        <v>10.702900000000001</v>
      </c>
      <c r="G814" s="210">
        <v>10.507400000000001</v>
      </c>
      <c r="H814" s="210">
        <f t="shared" si="53"/>
        <v>0.1955000000000009</v>
      </c>
      <c r="I814" s="210">
        <f t="shared" si="51"/>
        <v>4.6999999999990938E-3</v>
      </c>
      <c r="J814" s="210">
        <f t="shared" si="52"/>
        <v>2.3476523476518953</v>
      </c>
      <c r="K814" s="210">
        <v>10</v>
      </c>
      <c r="L814" s="212">
        <v>43178.395833333336</v>
      </c>
      <c r="M814" s="212">
        <v>43178.5625</v>
      </c>
      <c r="N814" s="206" t="s">
        <v>2568</v>
      </c>
      <c r="O814" s="210"/>
    </row>
    <row r="815" spans="1:15">
      <c r="A815" s="210" t="s">
        <v>2533</v>
      </c>
      <c r="B815" s="210" t="s">
        <v>483</v>
      </c>
      <c r="C815" s="210">
        <v>1.8496999999999999</v>
      </c>
      <c r="D815" s="211">
        <v>7.4794999999999998</v>
      </c>
      <c r="E815" s="211">
        <v>0.20230000000000001</v>
      </c>
      <c r="F815" s="210">
        <f t="shared" si="50"/>
        <v>7.6818</v>
      </c>
      <c r="G815" s="210">
        <v>7.4847999999999999</v>
      </c>
      <c r="H815" s="210">
        <f t="shared" si="53"/>
        <v>0.19700000000000006</v>
      </c>
      <c r="I815" s="210">
        <f t="shared" si="51"/>
        <v>5.2999999999999436E-3</v>
      </c>
      <c r="J815" s="210">
        <f t="shared" si="52"/>
        <v>2.619871478002938</v>
      </c>
      <c r="K815" s="210">
        <v>11</v>
      </c>
      <c r="L815" s="212">
        <v>43178.395833333336</v>
      </c>
      <c r="M815" s="212">
        <v>43178.5625</v>
      </c>
      <c r="N815" s="206" t="s">
        <v>2568</v>
      </c>
      <c r="O815" s="210"/>
    </row>
    <row r="816" spans="1:15">
      <c r="A816" s="210" t="s">
        <v>2533</v>
      </c>
      <c r="B816" s="210" t="s">
        <v>439</v>
      </c>
      <c r="C816" s="210">
        <v>1.8443000000000001</v>
      </c>
      <c r="D816" s="211">
        <v>7.3543000000000003</v>
      </c>
      <c r="E816" s="211">
        <v>0.2024</v>
      </c>
      <c r="F816" s="210">
        <f t="shared" si="50"/>
        <v>7.5567000000000002</v>
      </c>
      <c r="G816" s="210">
        <v>7.3581000000000003</v>
      </c>
      <c r="H816" s="210">
        <f t="shared" si="53"/>
        <v>0.19859999999999989</v>
      </c>
      <c r="I816" s="210">
        <f t="shared" si="51"/>
        <v>3.8000000000001088E-3</v>
      </c>
      <c r="J816" s="210">
        <f t="shared" si="52"/>
        <v>1.8774703557312791</v>
      </c>
      <c r="K816" s="210">
        <v>12</v>
      </c>
      <c r="L816" s="212">
        <v>43178.395833333336</v>
      </c>
      <c r="M816" s="212">
        <v>43178.5625</v>
      </c>
      <c r="N816" s="206" t="s">
        <v>2568</v>
      </c>
      <c r="O816" s="210"/>
    </row>
    <row r="817" spans="1:15">
      <c r="A817" s="210" t="s">
        <v>2533</v>
      </c>
      <c r="B817" s="206" t="s">
        <v>2534</v>
      </c>
      <c r="C817" s="206">
        <v>1.7144999999999999</v>
      </c>
      <c r="D817" s="206">
        <v>9.1545000000000005</v>
      </c>
      <c r="E817" s="206">
        <v>0.20910000000000001</v>
      </c>
      <c r="F817" s="210">
        <f t="shared" si="50"/>
        <v>9.3635999999999999</v>
      </c>
      <c r="G817" s="210">
        <v>9.1666000000000007</v>
      </c>
      <c r="H817" s="210">
        <f t="shared" si="53"/>
        <v>0.19699999999999918</v>
      </c>
      <c r="I817" s="210">
        <f t="shared" si="51"/>
        <v>1.2100000000000832E-2</v>
      </c>
      <c r="J817" s="210">
        <f t="shared" si="52"/>
        <v>5.7867049258731855</v>
      </c>
      <c r="K817" s="210">
        <v>22</v>
      </c>
      <c r="O817" s="206" t="s">
        <v>2567</v>
      </c>
    </row>
    <row r="818" spans="1:15">
      <c r="A818" s="206" t="s">
        <v>2533</v>
      </c>
      <c r="B818" s="206" t="s">
        <v>2535</v>
      </c>
      <c r="C818" s="206">
        <v>1.7393000000000001</v>
      </c>
      <c r="D818" s="206">
        <v>10.1534</v>
      </c>
      <c r="E818" s="206">
        <v>0.20530000000000001</v>
      </c>
      <c r="F818" s="210">
        <f t="shared" si="50"/>
        <v>10.358699999999999</v>
      </c>
      <c r="G818" s="210">
        <v>10.1647</v>
      </c>
      <c r="H818" s="210">
        <f t="shared" si="53"/>
        <v>0.19399999999999906</v>
      </c>
      <c r="I818" s="210">
        <f t="shared" si="51"/>
        <v>1.1300000000000948E-2</v>
      </c>
      <c r="J818" s="210">
        <f t="shared" si="52"/>
        <v>5.5041402825138563</v>
      </c>
      <c r="K818" s="210">
        <v>23</v>
      </c>
      <c r="O818" s="206" t="s">
        <v>2566</v>
      </c>
    </row>
    <row r="819" spans="1:15">
      <c r="A819" s="116" t="s">
        <v>2533</v>
      </c>
      <c r="B819" s="116" t="s">
        <v>2536</v>
      </c>
      <c r="C819" s="116">
        <v>1.7766</v>
      </c>
      <c r="D819" s="116">
        <v>9.359</v>
      </c>
      <c r="E819" s="116">
        <v>0.2056</v>
      </c>
      <c r="F819" s="116">
        <f t="shared" si="50"/>
        <v>9.5646000000000004</v>
      </c>
      <c r="G819" s="116">
        <v>11.0436</v>
      </c>
      <c r="H819" s="116">
        <f t="shared" si="53"/>
        <v>-1.4789999999999992</v>
      </c>
      <c r="I819" s="116">
        <f t="shared" si="51"/>
        <v>1.6845999999999992</v>
      </c>
      <c r="J819" s="116">
        <f t="shared" si="52"/>
        <v>819.35797665369614</v>
      </c>
      <c r="K819" s="116">
        <v>24</v>
      </c>
      <c r="O819" s="206" t="s">
        <v>2565</v>
      </c>
    </row>
    <row r="820" spans="1:15">
      <c r="A820" s="210" t="s">
        <v>2533</v>
      </c>
      <c r="B820" s="206" t="s">
        <v>2537</v>
      </c>
      <c r="C820" s="206">
        <v>1.7238</v>
      </c>
      <c r="D820" s="206">
        <v>9.3217999999999996</v>
      </c>
      <c r="E820" s="206">
        <v>0.20369999999999999</v>
      </c>
      <c r="F820" s="210">
        <f t="shared" si="50"/>
        <v>9.5254999999999992</v>
      </c>
      <c r="G820" s="210">
        <v>9.3321000000000005</v>
      </c>
      <c r="H820" s="210">
        <f t="shared" si="53"/>
        <v>0.19339999999999868</v>
      </c>
      <c r="I820" s="210">
        <f t="shared" si="51"/>
        <v>1.0300000000001308E-2</v>
      </c>
      <c r="J820" s="210">
        <f t="shared" si="52"/>
        <v>5.0564555719201323</v>
      </c>
      <c r="K820" s="210">
        <v>25</v>
      </c>
      <c r="O820" s="206" t="s">
        <v>2564</v>
      </c>
    </row>
    <row r="821" spans="1:15">
      <c r="A821" s="210" t="s">
        <v>2533</v>
      </c>
      <c r="B821" s="206" t="s">
        <v>2538</v>
      </c>
      <c r="C821" s="206">
        <v>1.7256</v>
      </c>
      <c r="D821" s="206">
        <v>11.8629</v>
      </c>
      <c r="E821" s="206">
        <v>0.2021</v>
      </c>
      <c r="F821" s="210">
        <f t="shared" si="50"/>
        <v>12.065</v>
      </c>
      <c r="G821" s="210">
        <v>11.8735</v>
      </c>
      <c r="H821" s="210">
        <f t="shared" si="53"/>
        <v>0.19149999999999956</v>
      </c>
      <c r="I821" s="210">
        <f t="shared" si="51"/>
        <v>1.0600000000000442E-2</v>
      </c>
      <c r="J821" s="210">
        <f t="shared" si="52"/>
        <v>5.2449282533401496</v>
      </c>
      <c r="K821" s="210">
        <v>26</v>
      </c>
      <c r="O821" s="206" t="s">
        <v>2563</v>
      </c>
    </row>
    <row r="822" spans="1:15">
      <c r="A822" s="207"/>
      <c r="B822" s="116" t="s">
        <v>1062</v>
      </c>
      <c r="C822" s="206">
        <v>1.1731</v>
      </c>
      <c r="D822" s="211">
        <v>10.738300000000001</v>
      </c>
      <c r="E822" s="211">
        <v>0.20169999999999999</v>
      </c>
      <c r="F822" s="210">
        <f t="shared" si="50"/>
        <v>10.940000000000001</v>
      </c>
      <c r="G822" s="210">
        <v>10.751899999999999</v>
      </c>
      <c r="H822" s="210">
        <f t="shared" si="53"/>
        <v>0.18810000000000215</v>
      </c>
      <c r="I822" s="210">
        <f t="shared" si="51"/>
        <v>1.3599999999997836E-2</v>
      </c>
      <c r="J822" s="210">
        <f t="shared" si="52"/>
        <v>6.7426871591461754</v>
      </c>
      <c r="K822" s="210">
        <v>9</v>
      </c>
    </row>
    <row r="823" spans="1:15">
      <c r="B823" s="116" t="s">
        <v>618</v>
      </c>
      <c r="C823" s="206">
        <v>1.3698999999999999</v>
      </c>
      <c r="D823" s="211">
        <v>11.089399999999999</v>
      </c>
      <c r="E823" s="211">
        <v>0.2064</v>
      </c>
      <c r="F823" s="210">
        <f t="shared" si="50"/>
        <v>11.2958</v>
      </c>
      <c r="G823" s="210">
        <v>11.0945</v>
      </c>
      <c r="H823" s="210">
        <f t="shared" si="53"/>
        <v>0.20129999999999981</v>
      </c>
      <c r="I823" s="210">
        <f t="shared" si="51"/>
        <v>5.1000000000001877E-3</v>
      </c>
      <c r="J823" s="210">
        <f t="shared" si="52"/>
        <v>2.4709302325582305</v>
      </c>
      <c r="K823" s="210">
        <v>4</v>
      </c>
    </row>
    <row r="824" spans="1:15">
      <c r="A824" s="207"/>
      <c r="B824" s="116" t="s">
        <v>1504</v>
      </c>
      <c r="C824" s="206">
        <v>0.67520000000000002</v>
      </c>
      <c r="D824" s="211">
        <v>9.3188999999999993</v>
      </c>
      <c r="E824" s="211">
        <v>0.20599999999999999</v>
      </c>
      <c r="F824" s="210">
        <f t="shared" si="50"/>
        <v>9.5248999999999988</v>
      </c>
      <c r="G824" s="210">
        <v>9.3529999999999998</v>
      </c>
      <c r="H824" s="210">
        <f t="shared" si="53"/>
        <v>0.17189999999999905</v>
      </c>
      <c r="I824" s="210">
        <f t="shared" si="51"/>
        <v>3.4100000000000935E-2</v>
      </c>
      <c r="J824" s="210">
        <f t="shared" si="52"/>
        <v>16.553398058252881</v>
      </c>
      <c r="K824" s="210">
        <v>10</v>
      </c>
    </row>
    <row r="825" spans="1:15">
      <c r="A825" s="207"/>
      <c r="B825" s="206" t="s">
        <v>2539</v>
      </c>
      <c r="C825" s="206">
        <v>1.2074</v>
      </c>
      <c r="D825" s="206">
        <v>9.0214999999999996</v>
      </c>
      <c r="E825" s="211">
        <v>0.2011</v>
      </c>
      <c r="F825" s="210">
        <f t="shared" si="50"/>
        <v>9.2225999999999999</v>
      </c>
      <c r="G825" s="210">
        <v>9.0272000000000006</v>
      </c>
      <c r="H825" s="210">
        <f t="shared" si="53"/>
        <v>0.19539999999999935</v>
      </c>
      <c r="I825" s="210">
        <f t="shared" si="51"/>
        <v>5.700000000000649E-3</v>
      </c>
      <c r="J825" s="210">
        <f t="shared" si="52"/>
        <v>2.8344107409252359</v>
      </c>
      <c r="K825" s="210">
        <v>24</v>
      </c>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206" customWidth="1"/>
    <col min="2" max="16384" width="11.44140625" style="206"/>
  </cols>
  <sheetData>
    <row r="1" spans="1:9" ht="36.6">
      <c r="A1" s="231" t="s">
        <v>2658</v>
      </c>
    </row>
    <row r="2" spans="1:9">
      <c r="A2" s="229" t="s">
        <v>2657</v>
      </c>
    </row>
    <row r="3" spans="1:9">
      <c r="A3" s="229" t="s">
        <v>2656</v>
      </c>
    </row>
    <row r="4" spans="1:9">
      <c r="A4" s="229" t="s">
        <v>2655</v>
      </c>
    </row>
    <row r="5" spans="1:9">
      <c r="A5" s="229" t="s">
        <v>2654</v>
      </c>
    </row>
    <row r="6" spans="1:9">
      <c r="A6" s="229" t="s">
        <v>2653</v>
      </c>
    </row>
    <row r="7" spans="1:9">
      <c r="A7" s="229" t="s">
        <v>2652</v>
      </c>
    </row>
    <row r="8" spans="1:9">
      <c r="A8" s="229" t="s">
        <v>2651</v>
      </c>
    </row>
    <row r="9" spans="1:9">
      <c r="A9" s="229" t="s">
        <v>2650</v>
      </c>
    </row>
    <row r="10" spans="1:9">
      <c r="A10" s="229" t="s">
        <v>2649</v>
      </c>
    </row>
    <row r="11" spans="1:9">
      <c r="A11" s="229" t="s">
        <v>2648</v>
      </c>
    </row>
    <row r="12" spans="1:9">
      <c r="A12" s="230"/>
    </row>
    <row r="13" spans="1:9" ht="15" thickBot="1">
      <c r="A13" s="229" t="s">
        <v>2647</v>
      </c>
    </row>
    <row r="14" spans="1:9" ht="43.8" thickBot="1">
      <c r="A14" s="228" t="s">
        <v>1144</v>
      </c>
      <c r="B14" s="227" t="s">
        <v>1141</v>
      </c>
      <c r="C14" s="227" t="s">
        <v>2646</v>
      </c>
      <c r="D14" s="227" t="s">
        <v>2645</v>
      </c>
      <c r="E14" s="227" t="s">
        <v>2644</v>
      </c>
    </row>
    <row r="15" spans="1:9" ht="15" thickBot="1">
      <c r="A15" s="226" t="s">
        <v>1742</v>
      </c>
      <c r="B15" s="225">
        <v>43150</v>
      </c>
      <c r="C15" s="224" t="s">
        <v>2643</v>
      </c>
      <c r="D15" s="224" t="s">
        <v>2642</v>
      </c>
      <c r="E15" s="224" t="s">
        <v>2641</v>
      </c>
    </row>
    <row r="16" spans="1:9">
      <c r="A16" s="299" t="s">
        <v>3701</v>
      </c>
      <c r="B16" s="223">
        <v>20</v>
      </c>
      <c r="H16" s="206" t="s">
        <v>2640</v>
      </c>
      <c r="I16" s="206">
        <v>800</v>
      </c>
    </row>
    <row r="17" spans="1:13">
      <c r="B17" s="206" t="s">
        <v>2639</v>
      </c>
      <c r="C17" s="206" t="s">
        <v>2638</v>
      </c>
      <c r="D17" s="206" t="s">
        <v>2637</v>
      </c>
      <c r="F17" s="222" t="s">
        <v>3702</v>
      </c>
      <c r="H17" s="206" t="s">
        <v>2636</v>
      </c>
      <c r="I17" s="206">
        <v>0</v>
      </c>
    </row>
    <row r="18" spans="1:13">
      <c r="A18" s="206" t="s">
        <v>2635</v>
      </c>
      <c r="B18" s="206">
        <f>(5*B16)/60</f>
        <v>1.6666666666666667</v>
      </c>
      <c r="C18" s="206">
        <v>4</v>
      </c>
      <c r="D18" s="206">
        <v>1</v>
      </c>
      <c r="E18" s="206">
        <v>1</v>
      </c>
      <c r="F18" s="222">
        <f>B18+C18+D18+E18</f>
        <v>7.666666666666667</v>
      </c>
      <c r="H18" s="206" t="s">
        <v>2634</v>
      </c>
      <c r="I18" s="206">
        <f>I16-I17</f>
        <v>800</v>
      </c>
      <c r="J18" s="206" t="s">
        <v>2633</v>
      </c>
      <c r="K18" s="206">
        <f>I18/B16</f>
        <v>40</v>
      </c>
      <c r="L18" s="206">
        <v>1</v>
      </c>
      <c r="M18" s="206" t="s">
        <v>2632</v>
      </c>
    </row>
    <row r="19" spans="1:13">
      <c r="H19" s="206" t="s">
        <v>2631</v>
      </c>
      <c r="I19" s="206">
        <f>F18*K18</f>
        <v>306.66666666666669</v>
      </c>
      <c r="J19" s="206" t="s">
        <v>2630</v>
      </c>
    </row>
    <row r="20" spans="1:13">
      <c r="K20" s="222">
        <f>K18</f>
        <v>40</v>
      </c>
      <c r="L20" s="222" t="s">
        <v>2629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K44" sqref="K44"/>
    </sheetView>
  </sheetViews>
  <sheetFormatPr baseColWidth="10" defaultColWidth="8.88671875" defaultRowHeight="14.4"/>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v>
      </c>
      <c r="B2" t="s">
        <v>2176</v>
      </c>
      <c r="C2" t="s">
        <v>2177</v>
      </c>
      <c r="D2" t="s">
        <v>2677</v>
      </c>
      <c r="E2" t="s">
        <v>2677</v>
      </c>
      <c r="F2" t="s">
        <v>2178</v>
      </c>
      <c r="G2" t="s">
        <v>2966</v>
      </c>
      <c r="H2" t="s">
        <v>2967</v>
      </c>
      <c r="I2">
        <v>107</v>
      </c>
      <c r="J2">
        <v>811</v>
      </c>
      <c r="K2">
        <v>377</v>
      </c>
      <c r="L2" t="s">
        <v>2968</v>
      </c>
      <c r="M2">
        <v>69</v>
      </c>
      <c r="N2" t="s">
        <v>2717</v>
      </c>
      <c r="O2">
        <v>6.900000125</v>
      </c>
    </row>
    <row r="3" spans="1:15">
      <c r="A3">
        <v>3</v>
      </c>
      <c r="B3" t="s">
        <v>2176</v>
      </c>
      <c r="C3" t="s">
        <v>2184</v>
      </c>
      <c r="D3" t="s">
        <v>2677</v>
      </c>
      <c r="E3" t="s">
        <v>2677</v>
      </c>
      <c r="F3" t="s">
        <v>2178</v>
      </c>
      <c r="G3" t="s">
        <v>2966</v>
      </c>
      <c r="H3" t="s">
        <v>2967</v>
      </c>
      <c r="I3">
        <v>259</v>
      </c>
      <c r="J3">
        <v>742</v>
      </c>
      <c r="K3">
        <v>44</v>
      </c>
      <c r="L3" t="s">
        <v>2969</v>
      </c>
      <c r="M3">
        <v>69</v>
      </c>
      <c r="N3" t="s">
        <v>2717</v>
      </c>
      <c r="O3">
        <v>6.900000125</v>
      </c>
    </row>
    <row r="4" spans="1:15">
      <c r="A4">
        <v>4</v>
      </c>
      <c r="B4" t="s">
        <v>2176</v>
      </c>
      <c r="C4" t="s">
        <v>2186</v>
      </c>
      <c r="D4" t="s">
        <v>2677</v>
      </c>
      <c r="E4" t="s">
        <v>2677</v>
      </c>
      <c r="F4" t="s">
        <v>2178</v>
      </c>
      <c r="G4" t="s">
        <v>2966</v>
      </c>
      <c r="H4" t="s">
        <v>2967</v>
      </c>
      <c r="I4">
        <v>255</v>
      </c>
      <c r="J4">
        <v>661</v>
      </c>
      <c r="K4">
        <v>357</v>
      </c>
      <c r="L4" t="s">
        <v>2970</v>
      </c>
      <c r="M4">
        <v>69</v>
      </c>
      <c r="N4" t="s">
        <v>2717</v>
      </c>
      <c r="O4">
        <v>6.900000125</v>
      </c>
    </row>
    <row r="5" spans="1:15">
      <c r="A5">
        <v>6</v>
      </c>
      <c r="B5" t="s">
        <v>2176</v>
      </c>
      <c r="C5" t="s">
        <v>2190</v>
      </c>
      <c r="D5" t="s">
        <v>2677</v>
      </c>
      <c r="E5" t="s">
        <v>2677</v>
      </c>
      <c r="F5" t="s">
        <v>2178</v>
      </c>
      <c r="G5" t="s">
        <v>2966</v>
      </c>
      <c r="H5" t="s">
        <v>2967</v>
      </c>
      <c r="I5">
        <v>478</v>
      </c>
      <c r="J5">
        <v>688</v>
      </c>
      <c r="K5">
        <v>164</v>
      </c>
      <c r="L5" t="s">
        <v>2971</v>
      </c>
      <c r="M5">
        <v>69</v>
      </c>
      <c r="N5" t="s">
        <v>2717</v>
      </c>
      <c r="O5">
        <v>6.900000125</v>
      </c>
    </row>
    <row r="6" spans="1:15">
      <c r="A6">
        <v>7</v>
      </c>
      <c r="B6" t="s">
        <v>2176</v>
      </c>
      <c r="C6" t="s">
        <v>2191</v>
      </c>
      <c r="D6" t="s">
        <v>2677</v>
      </c>
      <c r="E6" t="s">
        <v>2677</v>
      </c>
      <c r="F6" t="s">
        <v>2178</v>
      </c>
      <c r="G6" t="s">
        <v>2966</v>
      </c>
      <c r="H6" t="s">
        <v>2967</v>
      </c>
      <c r="I6">
        <v>106</v>
      </c>
      <c r="J6">
        <v>762</v>
      </c>
      <c r="K6">
        <v>776</v>
      </c>
      <c r="L6" t="s">
        <v>2972</v>
      </c>
      <c r="M6">
        <v>69</v>
      </c>
      <c r="N6" t="s">
        <v>2717</v>
      </c>
      <c r="O6">
        <v>6.900000125</v>
      </c>
    </row>
    <row r="7" spans="1:15">
      <c r="A7">
        <v>8</v>
      </c>
      <c r="B7" t="s">
        <v>2176</v>
      </c>
      <c r="C7" t="s">
        <v>2192</v>
      </c>
      <c r="D7" t="s">
        <v>2677</v>
      </c>
      <c r="E7" t="s">
        <v>2677</v>
      </c>
      <c r="F7" t="s">
        <v>2178</v>
      </c>
      <c r="G7" t="s">
        <v>2966</v>
      </c>
      <c r="H7" t="s">
        <v>2967</v>
      </c>
      <c r="I7">
        <v>228</v>
      </c>
      <c r="J7">
        <v>727</v>
      </c>
      <c r="K7">
        <v>23</v>
      </c>
      <c r="L7" t="s">
        <v>2973</v>
      </c>
      <c r="M7">
        <v>69</v>
      </c>
      <c r="N7" t="s">
        <v>2717</v>
      </c>
      <c r="O7">
        <v>6.900000125</v>
      </c>
    </row>
    <row r="8" spans="1:15">
      <c r="A8">
        <v>9</v>
      </c>
      <c r="B8" t="s">
        <v>2176</v>
      </c>
      <c r="C8" t="s">
        <v>2193</v>
      </c>
      <c r="D8" t="s">
        <v>2677</v>
      </c>
      <c r="E8" t="s">
        <v>2677</v>
      </c>
      <c r="F8" t="s">
        <v>2194</v>
      </c>
      <c r="G8" t="s">
        <v>2966</v>
      </c>
      <c r="H8" t="s">
        <v>2967</v>
      </c>
      <c r="I8">
        <v>277</v>
      </c>
      <c r="J8">
        <v>785</v>
      </c>
      <c r="K8">
        <v>570</v>
      </c>
      <c r="L8" t="s">
        <v>2974</v>
      </c>
      <c r="M8">
        <v>69</v>
      </c>
      <c r="N8" t="s">
        <v>2725</v>
      </c>
      <c r="O8">
        <v>6.900000125</v>
      </c>
    </row>
    <row r="9" spans="1:15">
      <c r="A9">
        <v>11</v>
      </c>
      <c r="B9" t="s">
        <v>2176</v>
      </c>
      <c r="C9" t="s">
        <v>2197</v>
      </c>
      <c r="D9" t="s">
        <v>2677</v>
      </c>
      <c r="E9" t="s">
        <v>2677</v>
      </c>
      <c r="F9" t="s">
        <v>2194</v>
      </c>
      <c r="G9" t="s">
        <v>2966</v>
      </c>
      <c r="H9" t="s">
        <v>2967</v>
      </c>
      <c r="I9">
        <v>435</v>
      </c>
      <c r="J9">
        <v>748</v>
      </c>
      <c r="K9">
        <v>663</v>
      </c>
      <c r="L9" t="s">
        <v>2975</v>
      </c>
      <c r="M9">
        <v>69</v>
      </c>
      <c r="N9" t="s">
        <v>2725</v>
      </c>
      <c r="O9">
        <v>6.900000125</v>
      </c>
    </row>
    <row r="10" spans="1:15">
      <c r="A10">
        <v>13</v>
      </c>
      <c r="B10" t="s">
        <v>2176</v>
      </c>
      <c r="C10" t="s">
        <v>2199</v>
      </c>
      <c r="D10" t="s">
        <v>2677</v>
      </c>
      <c r="E10" t="s">
        <v>2677</v>
      </c>
      <c r="F10" t="s">
        <v>2194</v>
      </c>
      <c r="G10" t="s">
        <v>2966</v>
      </c>
      <c r="H10" t="s">
        <v>2967</v>
      </c>
      <c r="I10">
        <v>2</v>
      </c>
      <c r="J10">
        <v>784</v>
      </c>
      <c r="K10">
        <v>874</v>
      </c>
      <c r="L10" t="s">
        <v>2976</v>
      </c>
      <c r="M10">
        <v>69</v>
      </c>
      <c r="N10" t="s">
        <v>2725</v>
      </c>
      <c r="O10">
        <v>6.900000125</v>
      </c>
    </row>
    <row r="11" spans="1:15">
      <c r="A11">
        <v>14</v>
      </c>
      <c r="B11" t="s">
        <v>2176</v>
      </c>
      <c r="C11" t="s">
        <v>2201</v>
      </c>
      <c r="D11" t="s">
        <v>2677</v>
      </c>
      <c r="E11" t="s">
        <v>2677</v>
      </c>
      <c r="F11" t="s">
        <v>2194</v>
      </c>
      <c r="G11" t="s">
        <v>2966</v>
      </c>
      <c r="H11" t="s">
        <v>2967</v>
      </c>
      <c r="I11">
        <v>225</v>
      </c>
      <c r="J11">
        <v>838</v>
      </c>
      <c r="K11">
        <v>219</v>
      </c>
      <c r="L11" t="s">
        <v>2977</v>
      </c>
      <c r="M11">
        <v>69</v>
      </c>
      <c r="N11" t="s">
        <v>2725</v>
      </c>
      <c r="O11">
        <v>6.900000125</v>
      </c>
    </row>
    <row r="12" spans="1:15">
      <c r="A12">
        <v>15</v>
      </c>
      <c r="B12" t="s">
        <v>2176</v>
      </c>
      <c r="C12" t="s">
        <v>2202</v>
      </c>
      <c r="D12" t="s">
        <v>2677</v>
      </c>
      <c r="E12" t="s">
        <v>2677</v>
      </c>
      <c r="F12" t="s">
        <v>2194</v>
      </c>
      <c r="G12" t="s">
        <v>2966</v>
      </c>
      <c r="H12" t="s">
        <v>2967</v>
      </c>
      <c r="I12">
        <v>444</v>
      </c>
      <c r="J12">
        <v>793</v>
      </c>
      <c r="K12">
        <v>630</v>
      </c>
      <c r="L12" t="s">
        <v>2978</v>
      </c>
      <c r="M12">
        <v>69</v>
      </c>
      <c r="N12" t="s">
        <v>2725</v>
      </c>
      <c r="O12">
        <v>6.900000125</v>
      </c>
    </row>
    <row r="13" spans="1:15">
      <c r="A13">
        <v>16</v>
      </c>
      <c r="B13" t="s">
        <v>2176</v>
      </c>
      <c r="C13" t="s">
        <v>2205</v>
      </c>
      <c r="D13" t="s">
        <v>2677</v>
      </c>
      <c r="E13" t="s">
        <v>2677</v>
      </c>
      <c r="F13" t="s">
        <v>2194</v>
      </c>
      <c r="G13" t="s">
        <v>2966</v>
      </c>
      <c r="H13" t="s">
        <v>2967</v>
      </c>
      <c r="I13">
        <v>376</v>
      </c>
      <c r="J13">
        <v>755</v>
      </c>
      <c r="K13">
        <v>662</v>
      </c>
      <c r="L13" t="s">
        <v>2979</v>
      </c>
      <c r="M13">
        <v>69</v>
      </c>
      <c r="N13" t="s">
        <v>2725</v>
      </c>
      <c r="O13">
        <v>6.900000125</v>
      </c>
    </row>
    <row r="14" spans="1:15">
      <c r="A14">
        <v>17</v>
      </c>
      <c r="B14" t="s">
        <v>2176</v>
      </c>
      <c r="C14" t="s">
        <v>2207</v>
      </c>
      <c r="D14" t="s">
        <v>2677</v>
      </c>
      <c r="E14" t="s">
        <v>2677</v>
      </c>
      <c r="F14" t="s">
        <v>2208</v>
      </c>
      <c r="G14" t="s">
        <v>2980</v>
      </c>
      <c r="H14" t="s">
        <v>2967</v>
      </c>
      <c r="I14">
        <v>209</v>
      </c>
      <c r="J14">
        <v>826</v>
      </c>
      <c r="K14">
        <v>349</v>
      </c>
      <c r="L14" t="s">
        <v>2981</v>
      </c>
      <c r="M14">
        <v>71</v>
      </c>
      <c r="N14" t="s">
        <v>2734</v>
      </c>
      <c r="O14">
        <v>6.900000125</v>
      </c>
    </row>
    <row r="15" spans="1:15">
      <c r="A15">
        <v>18</v>
      </c>
      <c r="B15" t="s">
        <v>2176</v>
      </c>
      <c r="C15" t="s">
        <v>2210</v>
      </c>
      <c r="D15" t="s">
        <v>2677</v>
      </c>
      <c r="E15" t="s">
        <v>2677</v>
      </c>
      <c r="F15" t="s">
        <v>2208</v>
      </c>
      <c r="G15" t="s">
        <v>2980</v>
      </c>
      <c r="H15" t="s">
        <v>2967</v>
      </c>
      <c r="I15">
        <v>10</v>
      </c>
      <c r="J15">
        <v>732</v>
      </c>
      <c r="K15">
        <v>113</v>
      </c>
      <c r="L15" t="s">
        <v>2982</v>
      </c>
      <c r="M15">
        <v>71</v>
      </c>
      <c r="N15" t="s">
        <v>2734</v>
      </c>
      <c r="O15">
        <v>6.900000125</v>
      </c>
    </row>
    <row r="16" spans="1:15">
      <c r="A16">
        <v>19</v>
      </c>
      <c r="B16" t="s">
        <v>2176</v>
      </c>
      <c r="C16" t="s">
        <v>2211</v>
      </c>
      <c r="D16" t="s">
        <v>2677</v>
      </c>
      <c r="E16" t="s">
        <v>2677</v>
      </c>
      <c r="F16" t="s">
        <v>2208</v>
      </c>
      <c r="G16" t="s">
        <v>2980</v>
      </c>
      <c r="H16" t="s">
        <v>2967</v>
      </c>
      <c r="I16">
        <v>190</v>
      </c>
      <c r="J16">
        <v>749</v>
      </c>
      <c r="K16">
        <v>394</v>
      </c>
      <c r="L16" t="s">
        <v>2983</v>
      </c>
      <c r="M16">
        <v>71</v>
      </c>
      <c r="N16" t="s">
        <v>2734</v>
      </c>
      <c r="O16">
        <v>6.900000125</v>
      </c>
    </row>
    <row r="17" spans="1:15">
      <c r="A17">
        <v>20</v>
      </c>
      <c r="B17" t="s">
        <v>2176</v>
      </c>
      <c r="C17" t="s">
        <v>2212</v>
      </c>
      <c r="D17" t="s">
        <v>2677</v>
      </c>
      <c r="E17" t="s">
        <v>2677</v>
      </c>
      <c r="F17" t="s">
        <v>2208</v>
      </c>
      <c r="G17" t="s">
        <v>2980</v>
      </c>
      <c r="H17" t="s">
        <v>2967</v>
      </c>
      <c r="I17">
        <v>38</v>
      </c>
      <c r="J17">
        <v>632</v>
      </c>
      <c r="K17">
        <v>79</v>
      </c>
      <c r="L17" t="s">
        <v>2984</v>
      </c>
      <c r="M17">
        <v>71</v>
      </c>
      <c r="N17" t="s">
        <v>2734</v>
      </c>
      <c r="O17">
        <v>6.900000125</v>
      </c>
    </row>
    <row r="18" spans="1:15">
      <c r="A18">
        <v>21</v>
      </c>
      <c r="B18" t="s">
        <v>2176</v>
      </c>
      <c r="C18" t="s">
        <v>2213</v>
      </c>
      <c r="D18" t="s">
        <v>2677</v>
      </c>
      <c r="E18" t="s">
        <v>2677</v>
      </c>
      <c r="F18" t="s">
        <v>2208</v>
      </c>
      <c r="G18" t="s">
        <v>2980</v>
      </c>
      <c r="H18" t="s">
        <v>2967</v>
      </c>
      <c r="I18">
        <v>468</v>
      </c>
      <c r="J18">
        <v>630</v>
      </c>
      <c r="K18">
        <v>488</v>
      </c>
      <c r="L18" t="s">
        <v>2985</v>
      </c>
      <c r="M18">
        <v>71</v>
      </c>
      <c r="N18" t="s">
        <v>2734</v>
      </c>
      <c r="O18">
        <v>6.900000125</v>
      </c>
    </row>
    <row r="19" spans="1:15">
      <c r="A19">
        <v>22</v>
      </c>
      <c r="B19" t="s">
        <v>2176</v>
      </c>
      <c r="C19" t="s">
        <v>2214</v>
      </c>
      <c r="D19" t="s">
        <v>2677</v>
      </c>
      <c r="E19" t="s">
        <v>2677</v>
      </c>
      <c r="F19" t="s">
        <v>2208</v>
      </c>
      <c r="G19" t="s">
        <v>2980</v>
      </c>
      <c r="H19" t="s">
        <v>2967</v>
      </c>
      <c r="I19">
        <v>8</v>
      </c>
      <c r="J19">
        <v>723</v>
      </c>
      <c r="K19">
        <v>750</v>
      </c>
      <c r="L19" t="s">
        <v>2986</v>
      </c>
      <c r="M19">
        <v>71</v>
      </c>
      <c r="N19" t="s">
        <v>2734</v>
      </c>
      <c r="O19">
        <v>6.900000125</v>
      </c>
    </row>
    <row r="20" spans="1:15">
      <c r="A20">
        <v>24</v>
      </c>
      <c r="B20" t="s">
        <v>2176</v>
      </c>
      <c r="C20" t="s">
        <v>2216</v>
      </c>
      <c r="D20" t="s">
        <v>2677</v>
      </c>
      <c r="E20" t="s">
        <v>2677</v>
      </c>
      <c r="F20" t="s">
        <v>2208</v>
      </c>
      <c r="G20" t="s">
        <v>2980</v>
      </c>
      <c r="H20" t="s">
        <v>2967</v>
      </c>
      <c r="I20">
        <v>320</v>
      </c>
      <c r="J20">
        <v>225</v>
      </c>
      <c r="K20">
        <v>562</v>
      </c>
      <c r="L20" t="s">
        <v>2987</v>
      </c>
      <c r="M20">
        <v>71</v>
      </c>
      <c r="N20" t="s">
        <v>2734</v>
      </c>
      <c r="O20">
        <v>6.900000125</v>
      </c>
    </row>
    <row r="21" spans="1:15">
      <c r="A21">
        <v>25</v>
      </c>
      <c r="B21" t="s">
        <v>2176</v>
      </c>
      <c r="C21" t="s">
        <v>2217</v>
      </c>
      <c r="D21" t="s">
        <v>2677</v>
      </c>
      <c r="E21" t="s">
        <v>2677</v>
      </c>
      <c r="F21" t="s">
        <v>2218</v>
      </c>
      <c r="G21" t="s">
        <v>2980</v>
      </c>
      <c r="H21" t="s">
        <v>2967</v>
      </c>
      <c r="I21">
        <v>32</v>
      </c>
      <c r="J21">
        <v>43</v>
      </c>
      <c r="K21">
        <v>156</v>
      </c>
      <c r="L21" t="s">
        <v>2988</v>
      </c>
      <c r="M21">
        <v>71</v>
      </c>
      <c r="N21" t="s">
        <v>2742</v>
      </c>
      <c r="O21">
        <v>6.900000125</v>
      </c>
    </row>
    <row r="22" spans="1:15">
      <c r="A22">
        <v>26</v>
      </c>
      <c r="B22" t="s">
        <v>2176</v>
      </c>
      <c r="C22" t="s">
        <v>2219</v>
      </c>
      <c r="D22" t="s">
        <v>2677</v>
      </c>
      <c r="E22" t="s">
        <v>2677</v>
      </c>
      <c r="F22" t="s">
        <v>2218</v>
      </c>
      <c r="G22" t="s">
        <v>2980</v>
      </c>
      <c r="H22" t="s">
        <v>2967</v>
      </c>
      <c r="I22">
        <v>58</v>
      </c>
      <c r="J22">
        <v>602</v>
      </c>
      <c r="K22">
        <v>555</v>
      </c>
      <c r="L22" t="s">
        <v>2989</v>
      </c>
      <c r="M22">
        <v>71</v>
      </c>
      <c r="N22" t="s">
        <v>2742</v>
      </c>
      <c r="O22">
        <v>6.900000125</v>
      </c>
    </row>
    <row r="23" spans="1:15">
      <c r="A23">
        <v>27</v>
      </c>
      <c r="B23" t="s">
        <v>2176</v>
      </c>
      <c r="C23" t="s">
        <v>2220</v>
      </c>
      <c r="D23" t="s">
        <v>2677</v>
      </c>
      <c r="E23" t="s">
        <v>2677</v>
      </c>
      <c r="F23" t="s">
        <v>2218</v>
      </c>
      <c r="G23" t="s">
        <v>2980</v>
      </c>
      <c r="H23" t="s">
        <v>2967</v>
      </c>
      <c r="I23">
        <v>340</v>
      </c>
      <c r="J23">
        <v>666</v>
      </c>
      <c r="K23">
        <v>378</v>
      </c>
      <c r="L23" t="s">
        <v>2990</v>
      </c>
      <c r="M23">
        <v>71</v>
      </c>
      <c r="N23" t="s">
        <v>2742</v>
      </c>
      <c r="O23">
        <v>6.900000125</v>
      </c>
    </row>
    <row r="24" spans="1:15">
      <c r="A24">
        <v>28</v>
      </c>
      <c r="B24" t="s">
        <v>2176</v>
      </c>
      <c r="C24" t="s">
        <v>2221</v>
      </c>
      <c r="D24" t="s">
        <v>2677</v>
      </c>
      <c r="E24" t="s">
        <v>2677</v>
      </c>
      <c r="F24" t="s">
        <v>2218</v>
      </c>
      <c r="G24" t="s">
        <v>2980</v>
      </c>
      <c r="H24" t="s">
        <v>2967</v>
      </c>
      <c r="I24">
        <v>61</v>
      </c>
      <c r="J24">
        <v>705</v>
      </c>
      <c r="K24">
        <v>46</v>
      </c>
      <c r="L24" t="s">
        <v>2991</v>
      </c>
      <c r="M24">
        <v>71</v>
      </c>
      <c r="N24" t="s">
        <v>2742</v>
      </c>
      <c r="O24">
        <v>6.900000125</v>
      </c>
    </row>
    <row r="25" spans="1:15">
      <c r="A25">
        <v>29</v>
      </c>
      <c r="B25" t="s">
        <v>2176</v>
      </c>
      <c r="C25" t="s">
        <v>2222</v>
      </c>
      <c r="D25" t="s">
        <v>2677</v>
      </c>
      <c r="E25" t="s">
        <v>2677</v>
      </c>
      <c r="F25" t="s">
        <v>2218</v>
      </c>
      <c r="G25" t="s">
        <v>2980</v>
      </c>
      <c r="H25" t="s">
        <v>2967</v>
      </c>
      <c r="I25">
        <v>319</v>
      </c>
      <c r="J25">
        <v>305</v>
      </c>
      <c r="K25">
        <v>397</v>
      </c>
      <c r="L25" t="s">
        <v>2992</v>
      </c>
      <c r="M25">
        <v>71</v>
      </c>
      <c r="N25" t="s">
        <v>2742</v>
      </c>
      <c r="O25">
        <v>6.900000125</v>
      </c>
    </row>
    <row r="26" spans="1:15">
      <c r="A26">
        <v>30</v>
      </c>
      <c r="B26" t="s">
        <v>2176</v>
      </c>
      <c r="C26" t="s">
        <v>2223</v>
      </c>
      <c r="D26" t="s">
        <v>2677</v>
      </c>
      <c r="E26" t="s">
        <v>2677</v>
      </c>
      <c r="F26" t="s">
        <v>2218</v>
      </c>
      <c r="G26" t="s">
        <v>2980</v>
      </c>
      <c r="H26" t="s">
        <v>2967</v>
      </c>
      <c r="I26">
        <v>273</v>
      </c>
      <c r="J26">
        <v>667</v>
      </c>
      <c r="K26">
        <v>166</v>
      </c>
      <c r="L26" t="s">
        <v>2993</v>
      </c>
      <c r="M26">
        <v>71</v>
      </c>
      <c r="N26" t="s">
        <v>2742</v>
      </c>
      <c r="O26">
        <v>6.900000125</v>
      </c>
    </row>
    <row r="27" spans="1:15">
      <c r="A27">
        <v>32</v>
      </c>
      <c r="B27" t="s">
        <v>2176</v>
      </c>
      <c r="C27" t="s">
        <v>2225</v>
      </c>
      <c r="D27" t="s">
        <v>2677</v>
      </c>
      <c r="E27" t="s">
        <v>2677</v>
      </c>
      <c r="F27" t="s">
        <v>2218</v>
      </c>
      <c r="G27" t="s">
        <v>2980</v>
      </c>
      <c r="H27" t="s">
        <v>2967</v>
      </c>
      <c r="I27">
        <v>193</v>
      </c>
      <c r="J27">
        <v>743</v>
      </c>
      <c r="K27">
        <v>293</v>
      </c>
      <c r="L27" t="s">
        <v>2994</v>
      </c>
      <c r="M27">
        <v>71</v>
      </c>
      <c r="N27" t="s">
        <v>2742</v>
      </c>
      <c r="O27">
        <v>6.900000125</v>
      </c>
    </row>
    <row r="28" spans="1:15">
      <c r="A28">
        <v>33</v>
      </c>
      <c r="B28" t="s">
        <v>2176</v>
      </c>
      <c r="C28" t="s">
        <v>2226</v>
      </c>
      <c r="D28" t="s">
        <v>2677</v>
      </c>
      <c r="E28" t="s">
        <v>2677</v>
      </c>
      <c r="F28" t="s">
        <v>2227</v>
      </c>
      <c r="G28" t="s">
        <v>2966</v>
      </c>
      <c r="H28" t="s">
        <v>2995</v>
      </c>
      <c r="I28">
        <v>218</v>
      </c>
      <c r="J28">
        <v>769</v>
      </c>
      <c r="K28">
        <v>139</v>
      </c>
      <c r="L28" t="s">
        <v>2996</v>
      </c>
      <c r="M28">
        <v>67</v>
      </c>
      <c r="N28" t="s">
        <v>2753</v>
      </c>
      <c r="O28">
        <v>6.5250000359999998</v>
      </c>
    </row>
    <row r="29" spans="1:15">
      <c r="A29">
        <v>34</v>
      </c>
      <c r="B29" t="s">
        <v>2176</v>
      </c>
      <c r="C29" t="s">
        <v>2229</v>
      </c>
      <c r="D29" t="s">
        <v>2677</v>
      </c>
      <c r="E29" t="s">
        <v>2677</v>
      </c>
      <c r="F29" t="s">
        <v>2227</v>
      </c>
      <c r="G29" t="s">
        <v>2966</v>
      </c>
      <c r="H29" t="s">
        <v>2995</v>
      </c>
      <c r="I29">
        <v>104</v>
      </c>
      <c r="J29">
        <v>753</v>
      </c>
      <c r="K29">
        <v>487</v>
      </c>
      <c r="L29" t="s">
        <v>2997</v>
      </c>
      <c r="M29">
        <v>67</v>
      </c>
      <c r="N29" t="s">
        <v>2753</v>
      </c>
      <c r="O29">
        <v>6.5250000359999998</v>
      </c>
    </row>
    <row r="30" spans="1:15">
      <c r="A30">
        <v>35</v>
      </c>
      <c r="B30" t="s">
        <v>2176</v>
      </c>
      <c r="C30" t="s">
        <v>2232</v>
      </c>
      <c r="D30" t="s">
        <v>2677</v>
      </c>
      <c r="E30" t="s">
        <v>2677</v>
      </c>
      <c r="F30" t="s">
        <v>2227</v>
      </c>
      <c r="G30" t="s">
        <v>2966</v>
      </c>
      <c r="H30" t="s">
        <v>2995</v>
      </c>
      <c r="I30">
        <v>188</v>
      </c>
      <c r="J30">
        <v>776</v>
      </c>
      <c r="K30">
        <v>717</v>
      </c>
      <c r="L30" t="s">
        <v>2998</v>
      </c>
      <c r="M30">
        <v>67</v>
      </c>
      <c r="N30" t="s">
        <v>2753</v>
      </c>
      <c r="O30">
        <v>6.5250000359999998</v>
      </c>
    </row>
    <row r="31" spans="1:15">
      <c r="A31">
        <v>36</v>
      </c>
      <c r="B31" t="s">
        <v>2176</v>
      </c>
      <c r="C31" t="s">
        <v>2233</v>
      </c>
      <c r="D31" t="s">
        <v>2677</v>
      </c>
      <c r="E31" t="s">
        <v>2677</v>
      </c>
      <c r="F31" t="s">
        <v>2227</v>
      </c>
      <c r="G31" t="s">
        <v>2966</v>
      </c>
      <c r="H31" t="s">
        <v>2995</v>
      </c>
      <c r="I31">
        <v>379</v>
      </c>
      <c r="J31">
        <v>799</v>
      </c>
      <c r="K31">
        <v>767</v>
      </c>
      <c r="L31" t="s">
        <v>2999</v>
      </c>
      <c r="M31">
        <v>67</v>
      </c>
      <c r="N31" t="s">
        <v>2753</v>
      </c>
      <c r="O31">
        <v>6.5250000359999998</v>
      </c>
    </row>
    <row r="32" spans="1:15">
      <c r="A32">
        <v>37</v>
      </c>
      <c r="B32" t="s">
        <v>2176</v>
      </c>
      <c r="C32" t="s">
        <v>2235</v>
      </c>
      <c r="D32" t="s">
        <v>2677</v>
      </c>
      <c r="E32" t="s">
        <v>2677</v>
      </c>
      <c r="F32" t="s">
        <v>2227</v>
      </c>
      <c r="G32" t="s">
        <v>2966</v>
      </c>
      <c r="H32" t="s">
        <v>2995</v>
      </c>
      <c r="I32">
        <v>66</v>
      </c>
      <c r="J32">
        <v>722</v>
      </c>
      <c r="K32">
        <v>473</v>
      </c>
      <c r="L32" t="s">
        <v>3000</v>
      </c>
      <c r="M32">
        <v>67</v>
      </c>
      <c r="N32" t="s">
        <v>2753</v>
      </c>
      <c r="O32">
        <v>6.5250000359999998</v>
      </c>
    </row>
    <row r="33" spans="1:15">
      <c r="A33">
        <v>38</v>
      </c>
      <c r="B33" t="s">
        <v>2176</v>
      </c>
      <c r="C33" t="s">
        <v>2237</v>
      </c>
      <c r="D33" t="s">
        <v>2677</v>
      </c>
      <c r="E33" t="s">
        <v>2677</v>
      </c>
      <c r="F33" t="s">
        <v>2227</v>
      </c>
      <c r="G33" t="s">
        <v>2966</v>
      </c>
      <c r="H33" t="s">
        <v>2995</v>
      </c>
      <c r="I33">
        <v>625</v>
      </c>
      <c r="J33">
        <v>796</v>
      </c>
      <c r="K33">
        <v>111</v>
      </c>
      <c r="L33" t="s">
        <v>3001</v>
      </c>
      <c r="M33">
        <v>67</v>
      </c>
      <c r="N33" t="s">
        <v>2753</v>
      </c>
      <c r="O33">
        <v>6.5250000359999998</v>
      </c>
    </row>
    <row r="34" spans="1:15">
      <c r="A34">
        <v>40</v>
      </c>
      <c r="B34" t="s">
        <v>2176</v>
      </c>
      <c r="C34" t="s">
        <v>2241</v>
      </c>
      <c r="D34" t="s">
        <v>2677</v>
      </c>
      <c r="E34" t="s">
        <v>2677</v>
      </c>
      <c r="F34" t="s">
        <v>2227</v>
      </c>
      <c r="G34" t="s">
        <v>2966</v>
      </c>
      <c r="H34" t="s">
        <v>2995</v>
      </c>
      <c r="I34">
        <v>88</v>
      </c>
      <c r="J34">
        <v>782</v>
      </c>
      <c r="K34">
        <v>646</v>
      </c>
      <c r="L34" t="s">
        <v>3002</v>
      </c>
      <c r="M34">
        <v>67</v>
      </c>
      <c r="N34" t="s">
        <v>2753</v>
      </c>
      <c r="O34">
        <v>6.5250000359999998</v>
      </c>
    </row>
    <row r="35" spans="1:15">
      <c r="A35">
        <v>41</v>
      </c>
      <c r="B35" t="s">
        <v>2176</v>
      </c>
      <c r="C35" t="s">
        <v>2243</v>
      </c>
      <c r="D35" t="s">
        <v>2677</v>
      </c>
      <c r="E35" t="s">
        <v>2677</v>
      </c>
      <c r="F35" t="s">
        <v>2244</v>
      </c>
      <c r="G35" t="s">
        <v>2966</v>
      </c>
      <c r="H35" t="s">
        <v>2995</v>
      </c>
      <c r="I35">
        <v>256</v>
      </c>
      <c r="J35">
        <v>820</v>
      </c>
      <c r="K35">
        <v>43</v>
      </c>
      <c r="L35" t="s">
        <v>3003</v>
      </c>
      <c r="M35">
        <v>67</v>
      </c>
      <c r="N35" t="s">
        <v>2762</v>
      </c>
      <c r="O35">
        <v>6.5250000359999998</v>
      </c>
    </row>
    <row r="36" spans="1:15">
      <c r="A36">
        <v>42</v>
      </c>
      <c r="B36" t="s">
        <v>2176</v>
      </c>
      <c r="C36" t="s">
        <v>2245</v>
      </c>
      <c r="D36" t="s">
        <v>2677</v>
      </c>
      <c r="E36" t="s">
        <v>2677</v>
      </c>
      <c r="F36" t="s">
        <v>2244</v>
      </c>
      <c r="G36" t="s">
        <v>2966</v>
      </c>
      <c r="H36" t="s">
        <v>2995</v>
      </c>
      <c r="I36">
        <v>341</v>
      </c>
      <c r="J36">
        <v>806</v>
      </c>
      <c r="K36">
        <v>268</v>
      </c>
      <c r="L36" t="s">
        <v>3004</v>
      </c>
      <c r="M36">
        <v>67</v>
      </c>
      <c r="N36" t="s">
        <v>2762</v>
      </c>
      <c r="O36">
        <v>6.5250000359999998</v>
      </c>
    </row>
    <row r="37" spans="1:15">
      <c r="A37">
        <v>43</v>
      </c>
      <c r="B37" t="s">
        <v>2176</v>
      </c>
      <c r="C37" t="s">
        <v>2247</v>
      </c>
      <c r="D37" t="s">
        <v>2677</v>
      </c>
      <c r="E37" t="s">
        <v>2677</v>
      </c>
      <c r="F37" t="s">
        <v>2244</v>
      </c>
      <c r="G37" t="s">
        <v>2966</v>
      </c>
      <c r="H37" t="s">
        <v>2995</v>
      </c>
      <c r="I37">
        <v>246</v>
      </c>
      <c r="J37">
        <v>758</v>
      </c>
      <c r="K37">
        <v>300</v>
      </c>
      <c r="L37" t="s">
        <v>3005</v>
      </c>
      <c r="M37">
        <v>67</v>
      </c>
      <c r="N37" t="s">
        <v>2762</v>
      </c>
      <c r="O37">
        <v>6.5250000359999998</v>
      </c>
    </row>
    <row r="38" spans="1:15">
      <c r="A38">
        <v>44</v>
      </c>
      <c r="B38" t="s">
        <v>2176</v>
      </c>
      <c r="C38" t="s">
        <v>2248</v>
      </c>
      <c r="D38" t="s">
        <v>2677</v>
      </c>
      <c r="E38" t="s">
        <v>2677</v>
      </c>
      <c r="F38" t="s">
        <v>2244</v>
      </c>
      <c r="G38" t="s">
        <v>2966</v>
      </c>
      <c r="H38" t="s">
        <v>2995</v>
      </c>
      <c r="I38">
        <v>115</v>
      </c>
      <c r="J38">
        <v>783</v>
      </c>
      <c r="K38">
        <v>823</v>
      </c>
      <c r="L38" t="s">
        <v>3006</v>
      </c>
      <c r="M38">
        <v>67</v>
      </c>
      <c r="N38" t="s">
        <v>2762</v>
      </c>
      <c r="O38">
        <v>6.5250000359999998</v>
      </c>
    </row>
    <row r="39" spans="1:15">
      <c r="A39">
        <v>45</v>
      </c>
      <c r="B39" t="s">
        <v>2176</v>
      </c>
      <c r="C39" t="s">
        <v>2249</v>
      </c>
      <c r="D39" t="s">
        <v>2677</v>
      </c>
      <c r="E39" t="s">
        <v>2677</v>
      </c>
      <c r="F39" t="s">
        <v>2244</v>
      </c>
      <c r="G39" t="s">
        <v>2966</v>
      </c>
      <c r="H39" t="s">
        <v>2995</v>
      </c>
      <c r="I39">
        <v>480</v>
      </c>
      <c r="J39">
        <v>827</v>
      </c>
      <c r="K39">
        <v>354</v>
      </c>
      <c r="L39" t="s">
        <v>3007</v>
      </c>
      <c r="M39">
        <v>67</v>
      </c>
      <c r="N39" t="s">
        <v>2762</v>
      </c>
      <c r="O39">
        <v>6.5250000359999998</v>
      </c>
    </row>
    <row r="40" spans="1:15">
      <c r="A40">
        <v>47</v>
      </c>
      <c r="B40" t="s">
        <v>2176</v>
      </c>
      <c r="C40" t="s">
        <v>2252</v>
      </c>
      <c r="D40" t="s">
        <v>2677</v>
      </c>
      <c r="E40" t="s">
        <v>2677</v>
      </c>
      <c r="F40" t="s">
        <v>2244</v>
      </c>
      <c r="G40" t="s">
        <v>2966</v>
      </c>
      <c r="H40" t="s">
        <v>2995</v>
      </c>
      <c r="I40">
        <v>110</v>
      </c>
      <c r="J40">
        <v>831</v>
      </c>
      <c r="K40">
        <v>659</v>
      </c>
      <c r="L40" t="s">
        <v>3008</v>
      </c>
      <c r="M40">
        <v>67</v>
      </c>
      <c r="N40" t="s">
        <v>2762</v>
      </c>
      <c r="O40">
        <v>6.5250000359999998</v>
      </c>
    </row>
    <row r="41" spans="1:15">
      <c r="A41">
        <v>48</v>
      </c>
      <c r="B41" t="s">
        <v>2176</v>
      </c>
      <c r="C41" t="s">
        <v>2254</v>
      </c>
      <c r="D41" t="s">
        <v>2677</v>
      </c>
      <c r="E41" t="s">
        <v>2677</v>
      </c>
      <c r="F41" t="s">
        <v>2244</v>
      </c>
      <c r="G41" t="s">
        <v>2966</v>
      </c>
      <c r="H41" t="s">
        <v>2995</v>
      </c>
      <c r="I41">
        <v>233</v>
      </c>
      <c r="J41">
        <v>828</v>
      </c>
      <c r="K41">
        <v>267</v>
      </c>
      <c r="L41" t="s">
        <v>3009</v>
      </c>
      <c r="M41">
        <v>67</v>
      </c>
      <c r="N41" t="s">
        <v>2762</v>
      </c>
      <c r="O41">
        <v>6.5250000359999998</v>
      </c>
    </row>
    <row r="42" spans="1:15">
      <c r="A42">
        <v>49</v>
      </c>
      <c r="B42" t="s">
        <v>2176</v>
      </c>
      <c r="C42" t="s">
        <v>2255</v>
      </c>
      <c r="D42" t="s">
        <v>2677</v>
      </c>
      <c r="E42" t="s">
        <v>2677</v>
      </c>
      <c r="F42" t="s">
        <v>2256</v>
      </c>
      <c r="G42" t="s">
        <v>2966</v>
      </c>
      <c r="H42" t="s">
        <v>2995</v>
      </c>
      <c r="I42">
        <v>54</v>
      </c>
      <c r="J42">
        <v>805</v>
      </c>
      <c r="K42">
        <v>812</v>
      </c>
      <c r="L42" t="s">
        <v>3010</v>
      </c>
      <c r="M42">
        <v>67</v>
      </c>
      <c r="N42" t="s">
        <v>2771</v>
      </c>
      <c r="O42">
        <v>6.5250000359999998</v>
      </c>
    </row>
    <row r="43" spans="1:15">
      <c r="A43">
        <v>51</v>
      </c>
      <c r="B43" t="s">
        <v>2176</v>
      </c>
      <c r="C43" t="s">
        <v>2258</v>
      </c>
      <c r="D43" t="s">
        <v>2677</v>
      </c>
      <c r="E43" t="s">
        <v>2677</v>
      </c>
      <c r="F43" t="s">
        <v>2256</v>
      </c>
      <c r="G43" t="s">
        <v>2966</v>
      </c>
      <c r="H43" t="s">
        <v>2995</v>
      </c>
      <c r="I43">
        <v>227</v>
      </c>
      <c r="J43">
        <v>798</v>
      </c>
      <c r="K43">
        <v>598</v>
      </c>
      <c r="L43" t="s">
        <v>3011</v>
      </c>
      <c r="M43">
        <v>67</v>
      </c>
      <c r="N43" t="s">
        <v>2771</v>
      </c>
      <c r="O43">
        <v>6.5250000359999998</v>
      </c>
    </row>
    <row r="44" spans="1:15">
      <c r="A44">
        <v>52</v>
      </c>
      <c r="B44" t="s">
        <v>2176</v>
      </c>
      <c r="C44" t="s">
        <v>2259</v>
      </c>
      <c r="D44" t="s">
        <v>2677</v>
      </c>
      <c r="E44" t="s">
        <v>2677</v>
      </c>
      <c r="F44" t="s">
        <v>2256</v>
      </c>
      <c r="G44" t="s">
        <v>2966</v>
      </c>
      <c r="H44" t="s">
        <v>2995</v>
      </c>
      <c r="I44">
        <v>237</v>
      </c>
      <c r="J44">
        <v>833</v>
      </c>
      <c r="K44">
        <v>818</v>
      </c>
      <c r="L44" t="s">
        <v>3012</v>
      </c>
      <c r="M44">
        <v>67</v>
      </c>
      <c r="N44" t="s">
        <v>2771</v>
      </c>
      <c r="O44">
        <v>6.5250000359999998</v>
      </c>
    </row>
    <row r="45" spans="1:15">
      <c r="A45">
        <v>53</v>
      </c>
      <c r="B45" t="s">
        <v>2176</v>
      </c>
      <c r="C45" t="s">
        <v>2260</v>
      </c>
      <c r="D45" t="s">
        <v>2677</v>
      </c>
      <c r="E45" t="s">
        <v>2677</v>
      </c>
      <c r="F45" t="s">
        <v>2256</v>
      </c>
      <c r="G45" t="s">
        <v>2966</v>
      </c>
      <c r="H45" t="s">
        <v>2995</v>
      </c>
      <c r="I45">
        <v>172</v>
      </c>
      <c r="J45">
        <v>734</v>
      </c>
      <c r="K45">
        <v>759</v>
      </c>
      <c r="L45" t="s">
        <v>3013</v>
      </c>
      <c r="M45">
        <v>67</v>
      </c>
      <c r="N45" t="s">
        <v>2771</v>
      </c>
      <c r="O45">
        <v>6.5250000359999998</v>
      </c>
    </row>
    <row r="46" spans="1:15">
      <c r="A46">
        <v>55</v>
      </c>
      <c r="B46" t="s">
        <v>2176</v>
      </c>
      <c r="C46" t="s">
        <v>2262</v>
      </c>
      <c r="D46" t="s">
        <v>2677</v>
      </c>
      <c r="E46" t="s">
        <v>2677</v>
      </c>
      <c r="F46" t="s">
        <v>2256</v>
      </c>
      <c r="G46" t="s">
        <v>2966</v>
      </c>
      <c r="H46" t="s">
        <v>2995</v>
      </c>
      <c r="I46">
        <v>86</v>
      </c>
      <c r="J46">
        <v>839</v>
      </c>
      <c r="K46">
        <v>260</v>
      </c>
      <c r="L46" t="s">
        <v>3014</v>
      </c>
      <c r="M46">
        <v>67</v>
      </c>
      <c r="N46" t="s">
        <v>2771</v>
      </c>
      <c r="O46">
        <v>6.5250000359999998</v>
      </c>
    </row>
    <row r="47" spans="1:15">
      <c r="A47">
        <v>56</v>
      </c>
      <c r="B47" t="s">
        <v>2176</v>
      </c>
      <c r="C47" t="s">
        <v>2263</v>
      </c>
      <c r="D47" t="s">
        <v>2677</v>
      </c>
      <c r="E47" t="s">
        <v>2677</v>
      </c>
      <c r="F47" t="s">
        <v>2256</v>
      </c>
      <c r="G47" t="s">
        <v>2966</v>
      </c>
      <c r="H47" t="s">
        <v>2995</v>
      </c>
      <c r="I47">
        <v>107</v>
      </c>
      <c r="J47">
        <v>760</v>
      </c>
      <c r="K47">
        <v>493</v>
      </c>
      <c r="L47" t="s">
        <v>3015</v>
      </c>
      <c r="M47">
        <v>67</v>
      </c>
      <c r="N47" t="s">
        <v>2771</v>
      </c>
      <c r="O47">
        <v>6.5250000359999998</v>
      </c>
    </row>
    <row r="48" spans="1:15">
      <c r="A48">
        <v>57</v>
      </c>
      <c r="B48" t="s">
        <v>2176</v>
      </c>
      <c r="C48" t="s">
        <v>2264</v>
      </c>
      <c r="D48" t="s">
        <v>2677</v>
      </c>
      <c r="E48" t="s">
        <v>2677</v>
      </c>
      <c r="F48" t="s">
        <v>2265</v>
      </c>
      <c r="G48" t="s">
        <v>2966</v>
      </c>
      <c r="H48" t="s">
        <v>2995</v>
      </c>
      <c r="I48">
        <v>41</v>
      </c>
      <c r="J48">
        <v>830</v>
      </c>
      <c r="K48">
        <v>347</v>
      </c>
      <c r="L48" t="s">
        <v>3016</v>
      </c>
      <c r="M48">
        <v>67</v>
      </c>
      <c r="N48" t="s">
        <v>2779</v>
      </c>
      <c r="O48">
        <v>6.5250000359999998</v>
      </c>
    </row>
    <row r="49" spans="1:15">
      <c r="A49">
        <v>58</v>
      </c>
      <c r="B49" t="s">
        <v>2176</v>
      </c>
      <c r="C49" t="s">
        <v>2267</v>
      </c>
      <c r="D49" t="s">
        <v>2677</v>
      </c>
      <c r="E49" t="s">
        <v>2677</v>
      </c>
      <c r="F49" t="s">
        <v>2265</v>
      </c>
      <c r="G49" t="s">
        <v>2966</v>
      </c>
      <c r="H49" t="s">
        <v>2995</v>
      </c>
      <c r="I49">
        <v>481</v>
      </c>
      <c r="J49">
        <v>725</v>
      </c>
      <c r="K49">
        <v>735</v>
      </c>
      <c r="L49" t="s">
        <v>3017</v>
      </c>
      <c r="M49">
        <v>67</v>
      </c>
      <c r="N49" t="s">
        <v>2779</v>
      </c>
      <c r="O49">
        <v>6.5250000359999998</v>
      </c>
    </row>
    <row r="50" spans="1:15">
      <c r="A50">
        <v>59</v>
      </c>
      <c r="B50" t="s">
        <v>2176</v>
      </c>
      <c r="C50" t="s">
        <v>2268</v>
      </c>
      <c r="D50" t="s">
        <v>2677</v>
      </c>
      <c r="E50" t="s">
        <v>2677</v>
      </c>
      <c r="F50" t="s">
        <v>2265</v>
      </c>
      <c r="G50" t="s">
        <v>2966</v>
      </c>
      <c r="H50" t="s">
        <v>2995</v>
      </c>
      <c r="I50">
        <v>261</v>
      </c>
      <c r="J50">
        <v>721</v>
      </c>
      <c r="K50">
        <v>558</v>
      </c>
      <c r="L50" t="s">
        <v>3018</v>
      </c>
      <c r="M50">
        <v>67</v>
      </c>
      <c r="N50" t="s">
        <v>2779</v>
      </c>
      <c r="O50">
        <v>6.5250000359999998</v>
      </c>
    </row>
    <row r="51" spans="1:15">
      <c r="A51">
        <v>60</v>
      </c>
      <c r="B51" t="s">
        <v>2176</v>
      </c>
      <c r="C51" t="s">
        <v>2269</v>
      </c>
      <c r="D51" t="s">
        <v>2677</v>
      </c>
      <c r="E51" t="s">
        <v>2677</v>
      </c>
      <c r="F51" t="s">
        <v>2265</v>
      </c>
      <c r="G51" t="s">
        <v>2966</v>
      </c>
      <c r="H51" t="s">
        <v>2995</v>
      </c>
      <c r="I51">
        <v>152</v>
      </c>
      <c r="J51">
        <v>763</v>
      </c>
      <c r="K51">
        <v>751</v>
      </c>
      <c r="L51" t="s">
        <v>3019</v>
      </c>
      <c r="M51">
        <v>67</v>
      </c>
      <c r="N51" t="s">
        <v>2779</v>
      </c>
      <c r="O51">
        <v>6.5250000359999998</v>
      </c>
    </row>
    <row r="52" spans="1:15">
      <c r="A52">
        <v>61</v>
      </c>
      <c r="B52" t="s">
        <v>2176</v>
      </c>
      <c r="C52" t="s">
        <v>2271</v>
      </c>
      <c r="D52" t="s">
        <v>2677</v>
      </c>
      <c r="E52" t="s">
        <v>2677</v>
      </c>
      <c r="F52" t="s">
        <v>2265</v>
      </c>
      <c r="G52" t="s">
        <v>2966</v>
      </c>
      <c r="H52" t="s">
        <v>2995</v>
      </c>
      <c r="I52">
        <v>191</v>
      </c>
      <c r="J52">
        <v>775</v>
      </c>
      <c r="K52">
        <v>748</v>
      </c>
      <c r="L52" t="s">
        <v>3020</v>
      </c>
      <c r="M52">
        <v>67</v>
      </c>
      <c r="N52" t="s">
        <v>2779</v>
      </c>
      <c r="O52">
        <v>6.5250000359999998</v>
      </c>
    </row>
    <row r="53" spans="1:15">
      <c r="A53">
        <v>63</v>
      </c>
      <c r="B53" t="s">
        <v>2176</v>
      </c>
      <c r="C53" t="s">
        <v>2274</v>
      </c>
      <c r="D53" t="s">
        <v>2677</v>
      </c>
      <c r="E53" t="s">
        <v>2677</v>
      </c>
      <c r="F53" t="s">
        <v>2265</v>
      </c>
      <c r="G53" t="s">
        <v>2966</v>
      </c>
      <c r="H53" t="s">
        <v>2995</v>
      </c>
      <c r="I53">
        <v>49</v>
      </c>
      <c r="J53">
        <v>733</v>
      </c>
      <c r="K53">
        <v>629</v>
      </c>
      <c r="L53" t="s">
        <v>3021</v>
      </c>
      <c r="M53">
        <v>67</v>
      </c>
      <c r="N53" t="s">
        <v>2779</v>
      </c>
      <c r="O53">
        <v>6.5250000359999998</v>
      </c>
    </row>
    <row r="54" spans="1:15">
      <c r="A54">
        <v>64</v>
      </c>
      <c r="B54" t="s">
        <v>2176</v>
      </c>
      <c r="C54" t="s">
        <v>2275</v>
      </c>
      <c r="D54" t="s">
        <v>2677</v>
      </c>
      <c r="E54" t="s">
        <v>2677</v>
      </c>
      <c r="F54" t="s">
        <v>2265</v>
      </c>
      <c r="G54" t="s">
        <v>2966</v>
      </c>
      <c r="H54" t="s">
        <v>2995</v>
      </c>
      <c r="I54">
        <v>347</v>
      </c>
      <c r="J54">
        <v>765</v>
      </c>
      <c r="K54">
        <v>84</v>
      </c>
      <c r="L54" t="s">
        <v>3022</v>
      </c>
      <c r="M54">
        <v>67</v>
      </c>
      <c r="N54" t="s">
        <v>2779</v>
      </c>
      <c r="O54">
        <v>6.5250000359999998</v>
      </c>
    </row>
    <row r="55" spans="1:15">
      <c r="A55">
        <v>65</v>
      </c>
      <c r="B55" t="s">
        <v>2276</v>
      </c>
      <c r="C55" t="s">
        <v>2277</v>
      </c>
      <c r="D55" t="s">
        <v>2677</v>
      </c>
      <c r="E55" t="s">
        <v>2677</v>
      </c>
      <c r="F55" t="s">
        <v>2278</v>
      </c>
      <c r="G55" t="s">
        <v>3023</v>
      </c>
      <c r="H55" t="s">
        <v>2995</v>
      </c>
      <c r="I55">
        <v>495</v>
      </c>
      <c r="J55">
        <v>731</v>
      </c>
      <c r="K55">
        <v>586</v>
      </c>
      <c r="L55" t="s">
        <v>3024</v>
      </c>
      <c r="M55">
        <v>68</v>
      </c>
      <c r="N55" t="s">
        <v>2788</v>
      </c>
      <c r="O55">
        <v>6.900000125</v>
      </c>
    </row>
    <row r="56" spans="1:15">
      <c r="A56">
        <v>66</v>
      </c>
      <c r="B56" t="s">
        <v>2276</v>
      </c>
      <c r="C56" t="s">
        <v>2279</v>
      </c>
      <c r="D56" t="s">
        <v>2677</v>
      </c>
      <c r="E56" t="s">
        <v>2677</v>
      </c>
      <c r="F56" t="s">
        <v>2278</v>
      </c>
      <c r="G56" t="s">
        <v>3023</v>
      </c>
      <c r="H56" t="s">
        <v>2995</v>
      </c>
      <c r="I56">
        <v>247</v>
      </c>
      <c r="J56">
        <v>816</v>
      </c>
      <c r="K56">
        <v>851</v>
      </c>
      <c r="L56" t="s">
        <v>3025</v>
      </c>
      <c r="M56">
        <v>68</v>
      </c>
      <c r="N56" t="s">
        <v>2788</v>
      </c>
      <c r="O56">
        <v>6.900000125</v>
      </c>
    </row>
    <row r="57" spans="1:15">
      <c r="A57">
        <v>68</v>
      </c>
      <c r="B57" t="s">
        <v>2276</v>
      </c>
      <c r="C57" t="s">
        <v>2281</v>
      </c>
      <c r="D57" t="s">
        <v>2677</v>
      </c>
      <c r="E57" t="s">
        <v>2677</v>
      </c>
      <c r="F57" t="s">
        <v>2278</v>
      </c>
      <c r="G57" t="s">
        <v>3023</v>
      </c>
      <c r="H57" t="s">
        <v>2995</v>
      </c>
      <c r="I57">
        <v>63</v>
      </c>
      <c r="J57">
        <v>815</v>
      </c>
      <c r="K57">
        <v>467</v>
      </c>
      <c r="L57" t="s">
        <v>3026</v>
      </c>
      <c r="M57">
        <v>68</v>
      </c>
      <c r="N57" t="s">
        <v>2788</v>
      </c>
      <c r="O57">
        <v>6.900000125</v>
      </c>
    </row>
    <row r="58" spans="1:15">
      <c r="A58">
        <v>69</v>
      </c>
      <c r="B58" t="s">
        <v>2276</v>
      </c>
      <c r="C58" t="s">
        <v>2282</v>
      </c>
      <c r="D58" t="s">
        <v>2677</v>
      </c>
      <c r="E58" t="s">
        <v>2677</v>
      </c>
      <c r="F58" t="s">
        <v>2278</v>
      </c>
      <c r="G58" t="s">
        <v>3023</v>
      </c>
      <c r="H58" t="s">
        <v>3027</v>
      </c>
      <c r="I58">
        <v>382</v>
      </c>
      <c r="J58">
        <v>741</v>
      </c>
      <c r="K58">
        <v>766</v>
      </c>
      <c r="L58" t="s">
        <v>3028</v>
      </c>
      <c r="M58">
        <v>69</v>
      </c>
      <c r="N58" t="s">
        <v>2788</v>
      </c>
      <c r="O58">
        <v>6.900000125</v>
      </c>
    </row>
    <row r="59" spans="1:15">
      <c r="A59">
        <v>70</v>
      </c>
      <c r="B59" t="s">
        <v>2276</v>
      </c>
      <c r="C59" t="s">
        <v>2283</v>
      </c>
      <c r="D59" t="s">
        <v>2677</v>
      </c>
      <c r="E59" t="s">
        <v>2677</v>
      </c>
      <c r="F59" t="s">
        <v>2278</v>
      </c>
      <c r="G59" t="s">
        <v>3023</v>
      </c>
      <c r="H59" t="s">
        <v>3027</v>
      </c>
      <c r="I59">
        <v>278</v>
      </c>
      <c r="J59">
        <v>294</v>
      </c>
      <c r="K59">
        <v>430</v>
      </c>
      <c r="L59" t="s">
        <v>3029</v>
      </c>
      <c r="M59">
        <v>69</v>
      </c>
      <c r="N59" t="s">
        <v>2788</v>
      </c>
      <c r="O59">
        <v>6.900000125</v>
      </c>
    </row>
    <row r="60" spans="1:15">
      <c r="A60">
        <v>71</v>
      </c>
      <c r="B60" t="s">
        <v>2276</v>
      </c>
      <c r="C60" t="s">
        <v>2284</v>
      </c>
      <c r="D60" t="s">
        <v>2677</v>
      </c>
      <c r="E60" t="s">
        <v>2677</v>
      </c>
      <c r="F60" t="s">
        <v>2278</v>
      </c>
      <c r="G60" t="s">
        <v>3023</v>
      </c>
      <c r="H60" t="s">
        <v>3027</v>
      </c>
      <c r="I60">
        <v>138</v>
      </c>
      <c r="J60">
        <v>761</v>
      </c>
      <c r="K60">
        <v>174</v>
      </c>
      <c r="L60" t="s">
        <v>3030</v>
      </c>
      <c r="M60">
        <v>69</v>
      </c>
      <c r="N60" t="s">
        <v>2788</v>
      </c>
      <c r="O60">
        <v>6.900000125</v>
      </c>
    </row>
    <row r="61" spans="1:15">
      <c r="A61">
        <v>72</v>
      </c>
      <c r="B61" t="s">
        <v>2276</v>
      </c>
      <c r="C61" t="s">
        <v>2285</v>
      </c>
      <c r="D61" t="s">
        <v>2677</v>
      </c>
      <c r="E61" t="s">
        <v>2677</v>
      </c>
      <c r="F61" t="s">
        <v>2278</v>
      </c>
      <c r="G61" t="s">
        <v>3023</v>
      </c>
      <c r="H61" t="s">
        <v>3027</v>
      </c>
      <c r="I61">
        <v>431</v>
      </c>
      <c r="J61">
        <v>780</v>
      </c>
      <c r="K61">
        <v>714</v>
      </c>
      <c r="L61" t="s">
        <v>3031</v>
      </c>
      <c r="M61">
        <v>69</v>
      </c>
      <c r="N61" t="s">
        <v>2788</v>
      </c>
      <c r="O61">
        <v>6.900000125</v>
      </c>
    </row>
    <row r="62" spans="1:15">
      <c r="A62">
        <v>73</v>
      </c>
      <c r="B62" t="s">
        <v>2276</v>
      </c>
      <c r="C62" t="s">
        <v>2286</v>
      </c>
      <c r="D62" t="s">
        <v>2677</v>
      </c>
      <c r="E62" t="s">
        <v>2677</v>
      </c>
      <c r="F62" t="s">
        <v>2287</v>
      </c>
      <c r="G62" t="s">
        <v>3023</v>
      </c>
      <c r="H62" t="s">
        <v>3027</v>
      </c>
      <c r="I62">
        <v>321</v>
      </c>
      <c r="J62">
        <v>730</v>
      </c>
      <c r="K62">
        <v>726</v>
      </c>
      <c r="L62" t="s">
        <v>3032</v>
      </c>
      <c r="M62">
        <v>69</v>
      </c>
      <c r="N62" t="s">
        <v>2797</v>
      </c>
      <c r="O62">
        <v>6.900000125</v>
      </c>
    </row>
    <row r="63" spans="1:15">
      <c r="A63">
        <v>74</v>
      </c>
      <c r="B63" t="s">
        <v>2276</v>
      </c>
      <c r="C63" t="s">
        <v>2288</v>
      </c>
      <c r="D63" t="s">
        <v>2677</v>
      </c>
      <c r="E63" t="s">
        <v>2677</v>
      </c>
      <c r="F63" t="s">
        <v>2287</v>
      </c>
      <c r="G63" t="s">
        <v>3023</v>
      </c>
      <c r="H63" t="s">
        <v>3027</v>
      </c>
      <c r="I63">
        <v>329</v>
      </c>
      <c r="J63">
        <v>825</v>
      </c>
      <c r="K63">
        <v>866</v>
      </c>
      <c r="L63" t="s">
        <v>3033</v>
      </c>
      <c r="M63">
        <v>69</v>
      </c>
      <c r="N63" t="s">
        <v>2797</v>
      </c>
      <c r="O63">
        <v>6.900000125</v>
      </c>
    </row>
    <row r="64" spans="1:15">
      <c r="A64">
        <v>75</v>
      </c>
      <c r="B64" t="s">
        <v>2276</v>
      </c>
      <c r="C64" t="s">
        <v>2289</v>
      </c>
      <c r="D64" t="s">
        <v>2677</v>
      </c>
      <c r="E64" t="s">
        <v>2677</v>
      </c>
      <c r="F64" t="s">
        <v>2287</v>
      </c>
      <c r="G64" t="s">
        <v>3023</v>
      </c>
      <c r="H64" t="s">
        <v>3027</v>
      </c>
      <c r="I64">
        <v>215</v>
      </c>
      <c r="J64">
        <v>840</v>
      </c>
      <c r="K64">
        <v>705</v>
      </c>
      <c r="L64" t="s">
        <v>3034</v>
      </c>
      <c r="M64">
        <v>69</v>
      </c>
      <c r="N64" t="s">
        <v>2797</v>
      </c>
      <c r="O64">
        <v>6.900000125</v>
      </c>
    </row>
    <row r="65" spans="1:15">
      <c r="A65">
        <v>76</v>
      </c>
      <c r="B65" t="s">
        <v>2276</v>
      </c>
      <c r="C65" t="s">
        <v>2290</v>
      </c>
      <c r="D65" t="s">
        <v>2677</v>
      </c>
      <c r="E65" t="s">
        <v>2677</v>
      </c>
      <c r="F65" t="s">
        <v>2287</v>
      </c>
      <c r="G65" t="s">
        <v>3023</v>
      </c>
      <c r="H65" t="s">
        <v>3027</v>
      </c>
      <c r="I65">
        <v>60</v>
      </c>
      <c r="J65">
        <v>770</v>
      </c>
      <c r="K65">
        <v>601</v>
      </c>
      <c r="L65" t="s">
        <v>3035</v>
      </c>
      <c r="M65">
        <v>69</v>
      </c>
      <c r="N65" t="s">
        <v>2797</v>
      </c>
      <c r="O65">
        <v>6.900000125</v>
      </c>
    </row>
    <row r="66" spans="1:15">
      <c r="A66">
        <v>78</v>
      </c>
      <c r="B66" t="s">
        <v>2276</v>
      </c>
      <c r="C66" t="s">
        <v>2292</v>
      </c>
      <c r="D66" t="s">
        <v>2677</v>
      </c>
      <c r="E66" t="s">
        <v>2677</v>
      </c>
      <c r="F66" t="s">
        <v>2287</v>
      </c>
      <c r="G66" t="s">
        <v>3023</v>
      </c>
      <c r="H66" t="s">
        <v>3027</v>
      </c>
      <c r="I66">
        <v>97</v>
      </c>
      <c r="J66">
        <v>696</v>
      </c>
      <c r="K66">
        <v>157</v>
      </c>
      <c r="L66" t="s">
        <v>3036</v>
      </c>
      <c r="M66">
        <v>69</v>
      </c>
      <c r="N66" t="s">
        <v>2797</v>
      </c>
      <c r="O66">
        <v>6.900000125</v>
      </c>
    </row>
    <row r="67" spans="1:15">
      <c r="A67">
        <v>79</v>
      </c>
      <c r="B67" t="s">
        <v>2276</v>
      </c>
      <c r="C67" t="s">
        <v>2293</v>
      </c>
      <c r="D67" t="s">
        <v>2677</v>
      </c>
      <c r="E67" t="s">
        <v>2677</v>
      </c>
      <c r="F67" t="s">
        <v>2287</v>
      </c>
      <c r="G67" t="s">
        <v>3023</v>
      </c>
      <c r="H67" t="s">
        <v>3027</v>
      </c>
      <c r="I67">
        <v>120</v>
      </c>
      <c r="J67">
        <v>270</v>
      </c>
      <c r="K67">
        <v>226</v>
      </c>
      <c r="L67" t="s">
        <v>3037</v>
      </c>
      <c r="M67">
        <v>69</v>
      </c>
      <c r="N67" t="s">
        <v>2797</v>
      </c>
      <c r="O67">
        <v>6.900000125</v>
      </c>
    </row>
    <row r="68" spans="1:15">
      <c r="A68">
        <v>80</v>
      </c>
      <c r="B68" t="s">
        <v>2276</v>
      </c>
      <c r="C68" t="s">
        <v>2294</v>
      </c>
      <c r="D68" t="s">
        <v>2677</v>
      </c>
      <c r="E68" t="s">
        <v>2677</v>
      </c>
      <c r="F68" t="s">
        <v>2287</v>
      </c>
      <c r="G68" t="s">
        <v>3023</v>
      </c>
      <c r="H68" t="s">
        <v>3027</v>
      </c>
      <c r="I68">
        <v>24</v>
      </c>
      <c r="J68">
        <v>726</v>
      </c>
      <c r="K68">
        <v>855</v>
      </c>
      <c r="L68" t="s">
        <v>3038</v>
      </c>
      <c r="M68">
        <v>69</v>
      </c>
      <c r="N68" t="s">
        <v>2797</v>
      </c>
      <c r="O68">
        <v>6.900000125</v>
      </c>
    </row>
    <row r="69" spans="1:15">
      <c r="A69">
        <v>81</v>
      </c>
      <c r="B69" t="s">
        <v>2276</v>
      </c>
      <c r="C69" t="s">
        <v>2295</v>
      </c>
      <c r="D69" t="s">
        <v>2677</v>
      </c>
      <c r="E69" t="s">
        <v>2677</v>
      </c>
      <c r="F69" t="s">
        <v>2296</v>
      </c>
      <c r="G69" t="s">
        <v>3023</v>
      </c>
      <c r="H69" t="s">
        <v>3027</v>
      </c>
      <c r="I69">
        <v>312</v>
      </c>
      <c r="J69">
        <v>739</v>
      </c>
      <c r="K69">
        <v>413</v>
      </c>
      <c r="L69" t="s">
        <v>3039</v>
      </c>
      <c r="M69">
        <v>69</v>
      </c>
      <c r="N69" t="s">
        <v>2806</v>
      </c>
      <c r="O69">
        <v>12.563016860999999</v>
      </c>
    </row>
    <row r="70" spans="1:15">
      <c r="A70">
        <v>82</v>
      </c>
      <c r="B70" t="s">
        <v>2276</v>
      </c>
      <c r="C70" t="s">
        <v>2298</v>
      </c>
      <c r="D70" t="s">
        <v>2677</v>
      </c>
      <c r="E70" t="s">
        <v>2677</v>
      </c>
      <c r="F70" t="s">
        <v>2296</v>
      </c>
      <c r="G70" t="s">
        <v>3023</v>
      </c>
      <c r="H70" t="s">
        <v>3027</v>
      </c>
      <c r="I70">
        <v>356</v>
      </c>
      <c r="J70">
        <v>800</v>
      </c>
      <c r="K70">
        <v>370</v>
      </c>
      <c r="L70" t="s">
        <v>3040</v>
      </c>
      <c r="M70">
        <v>69</v>
      </c>
      <c r="N70" t="s">
        <v>2806</v>
      </c>
      <c r="O70">
        <v>12.563016860999999</v>
      </c>
    </row>
    <row r="71" spans="1:15">
      <c r="A71">
        <v>83</v>
      </c>
      <c r="B71" t="s">
        <v>2276</v>
      </c>
      <c r="C71" t="s">
        <v>2299</v>
      </c>
      <c r="D71" t="s">
        <v>2677</v>
      </c>
      <c r="E71" t="s">
        <v>2677</v>
      </c>
      <c r="F71" t="s">
        <v>2296</v>
      </c>
      <c r="G71" t="s">
        <v>3023</v>
      </c>
      <c r="H71" t="s">
        <v>3027</v>
      </c>
      <c r="I71">
        <v>331</v>
      </c>
      <c r="J71">
        <v>764</v>
      </c>
      <c r="K71">
        <v>879</v>
      </c>
      <c r="L71" t="s">
        <v>3041</v>
      </c>
      <c r="M71">
        <v>69</v>
      </c>
      <c r="N71" t="s">
        <v>2806</v>
      </c>
      <c r="O71">
        <v>12.563016860999999</v>
      </c>
    </row>
    <row r="72" spans="1:15">
      <c r="A72">
        <v>84</v>
      </c>
      <c r="B72" t="s">
        <v>2276</v>
      </c>
      <c r="C72" t="s">
        <v>2300</v>
      </c>
      <c r="D72" t="s">
        <v>2677</v>
      </c>
      <c r="E72" t="s">
        <v>2677</v>
      </c>
      <c r="F72" t="s">
        <v>2296</v>
      </c>
      <c r="G72" t="s">
        <v>3023</v>
      </c>
      <c r="H72" t="s">
        <v>3027</v>
      </c>
      <c r="I72">
        <v>101</v>
      </c>
      <c r="J72">
        <v>778</v>
      </c>
      <c r="K72">
        <v>854</v>
      </c>
      <c r="L72" t="s">
        <v>3042</v>
      </c>
      <c r="M72">
        <v>69</v>
      </c>
      <c r="N72" t="s">
        <v>2806</v>
      </c>
      <c r="O72">
        <v>12.563016860999999</v>
      </c>
    </row>
    <row r="73" spans="1:15">
      <c r="A73">
        <v>86</v>
      </c>
      <c r="B73" t="s">
        <v>2276</v>
      </c>
      <c r="C73" t="s">
        <v>2302</v>
      </c>
      <c r="D73" t="s">
        <v>2677</v>
      </c>
      <c r="E73" t="s">
        <v>2677</v>
      </c>
      <c r="F73" t="s">
        <v>2296</v>
      </c>
      <c r="G73" t="s">
        <v>3023</v>
      </c>
      <c r="H73" t="s">
        <v>3027</v>
      </c>
      <c r="I73">
        <v>31</v>
      </c>
      <c r="J73">
        <v>738</v>
      </c>
      <c r="K73">
        <v>788</v>
      </c>
      <c r="L73" t="s">
        <v>3043</v>
      </c>
      <c r="M73">
        <v>69</v>
      </c>
      <c r="N73" t="s">
        <v>2806</v>
      </c>
      <c r="O73">
        <v>12.563016860999999</v>
      </c>
    </row>
    <row r="74" spans="1:15">
      <c r="A74">
        <v>87</v>
      </c>
      <c r="B74" t="s">
        <v>2276</v>
      </c>
      <c r="C74" t="s">
        <v>2303</v>
      </c>
      <c r="D74" t="s">
        <v>2677</v>
      </c>
      <c r="E74" t="s">
        <v>2677</v>
      </c>
      <c r="F74" t="s">
        <v>2296</v>
      </c>
      <c r="G74" t="s">
        <v>3023</v>
      </c>
      <c r="H74" t="s">
        <v>3027</v>
      </c>
      <c r="I74">
        <v>220</v>
      </c>
      <c r="J74">
        <v>394</v>
      </c>
      <c r="K74">
        <v>91</v>
      </c>
      <c r="L74" t="s">
        <v>3044</v>
      </c>
      <c r="M74">
        <v>69</v>
      </c>
      <c r="N74" t="s">
        <v>2806</v>
      </c>
      <c r="O74">
        <v>12.563016860999999</v>
      </c>
    </row>
    <row r="75" spans="1:15">
      <c r="A75">
        <v>88</v>
      </c>
      <c r="B75" t="s">
        <v>2276</v>
      </c>
      <c r="C75" t="s">
        <v>2304</v>
      </c>
      <c r="D75" t="s">
        <v>2677</v>
      </c>
      <c r="E75" t="s">
        <v>2677</v>
      </c>
      <c r="F75" t="s">
        <v>2296</v>
      </c>
      <c r="G75" t="s">
        <v>3023</v>
      </c>
      <c r="H75" t="s">
        <v>3027</v>
      </c>
      <c r="I75">
        <v>531</v>
      </c>
      <c r="J75">
        <v>819</v>
      </c>
      <c r="K75">
        <v>364</v>
      </c>
      <c r="L75" t="s">
        <v>3045</v>
      </c>
      <c r="M75">
        <v>69</v>
      </c>
      <c r="N75" t="s">
        <v>2806</v>
      </c>
      <c r="O75">
        <v>12.563016860999999</v>
      </c>
    </row>
    <row r="76" spans="1:15">
      <c r="A76">
        <v>89</v>
      </c>
      <c r="B76" t="s">
        <v>2276</v>
      </c>
      <c r="C76" t="s">
        <v>2305</v>
      </c>
      <c r="D76" t="s">
        <v>2677</v>
      </c>
      <c r="E76" t="s">
        <v>2677</v>
      </c>
      <c r="F76" t="s">
        <v>2306</v>
      </c>
      <c r="G76" t="s">
        <v>3023</v>
      </c>
      <c r="H76" t="s">
        <v>3027</v>
      </c>
      <c r="I76">
        <v>35</v>
      </c>
      <c r="J76">
        <v>818</v>
      </c>
      <c r="K76">
        <v>862</v>
      </c>
      <c r="L76" t="s">
        <v>3046</v>
      </c>
      <c r="M76">
        <v>69</v>
      </c>
      <c r="N76" t="s">
        <v>2815</v>
      </c>
      <c r="O76">
        <v>12.563016860999999</v>
      </c>
    </row>
    <row r="77" spans="1:15">
      <c r="A77">
        <v>90</v>
      </c>
      <c r="B77" t="s">
        <v>2276</v>
      </c>
      <c r="C77" t="s">
        <v>2307</v>
      </c>
      <c r="D77" t="s">
        <v>2677</v>
      </c>
      <c r="E77" t="s">
        <v>2677</v>
      </c>
      <c r="F77" t="s">
        <v>2306</v>
      </c>
      <c r="G77" t="s">
        <v>3023</v>
      </c>
      <c r="H77" t="s">
        <v>3027</v>
      </c>
      <c r="I77">
        <v>264</v>
      </c>
      <c r="J77">
        <v>767</v>
      </c>
      <c r="K77">
        <v>330</v>
      </c>
      <c r="L77" t="s">
        <v>3047</v>
      </c>
      <c r="M77">
        <v>69</v>
      </c>
      <c r="N77" t="s">
        <v>2815</v>
      </c>
      <c r="O77">
        <v>12.563016860999999</v>
      </c>
    </row>
    <row r="78" spans="1:15">
      <c r="A78">
        <v>91</v>
      </c>
      <c r="B78" t="s">
        <v>2276</v>
      </c>
      <c r="C78" t="s">
        <v>2308</v>
      </c>
      <c r="D78" t="s">
        <v>2677</v>
      </c>
      <c r="E78" t="s">
        <v>2677</v>
      </c>
      <c r="F78" t="s">
        <v>2306</v>
      </c>
      <c r="G78" t="s">
        <v>3023</v>
      </c>
      <c r="H78" t="s">
        <v>3027</v>
      </c>
      <c r="I78">
        <v>13</v>
      </c>
      <c r="J78">
        <v>787</v>
      </c>
      <c r="K78">
        <v>596</v>
      </c>
      <c r="L78" t="s">
        <v>3048</v>
      </c>
      <c r="M78">
        <v>69</v>
      </c>
      <c r="N78" t="s">
        <v>2815</v>
      </c>
      <c r="O78">
        <v>12.563016860999999</v>
      </c>
    </row>
    <row r="79" spans="1:15">
      <c r="A79">
        <v>92</v>
      </c>
      <c r="B79" t="s">
        <v>2276</v>
      </c>
      <c r="C79" t="s">
        <v>2309</v>
      </c>
      <c r="D79" t="s">
        <v>2677</v>
      </c>
      <c r="E79" t="s">
        <v>2677</v>
      </c>
      <c r="F79" t="s">
        <v>2306</v>
      </c>
      <c r="G79" t="s">
        <v>3023</v>
      </c>
      <c r="H79" t="s">
        <v>3027</v>
      </c>
      <c r="I79">
        <v>324</v>
      </c>
      <c r="J79">
        <v>812</v>
      </c>
      <c r="K79">
        <v>380</v>
      </c>
      <c r="L79" t="s">
        <v>3049</v>
      </c>
      <c r="M79">
        <v>69</v>
      </c>
      <c r="N79" t="s">
        <v>2815</v>
      </c>
      <c r="O79">
        <v>12.563016860999999</v>
      </c>
    </row>
    <row r="80" spans="1:15">
      <c r="A80">
        <v>93</v>
      </c>
      <c r="B80" t="s">
        <v>2276</v>
      </c>
      <c r="C80" t="s">
        <v>2310</v>
      </c>
      <c r="D80" t="s">
        <v>2677</v>
      </c>
      <c r="E80" t="s">
        <v>2677</v>
      </c>
      <c r="F80" t="s">
        <v>2306</v>
      </c>
      <c r="G80" t="s">
        <v>3023</v>
      </c>
      <c r="H80" t="s">
        <v>3027</v>
      </c>
      <c r="I80">
        <v>99</v>
      </c>
      <c r="J80">
        <v>675</v>
      </c>
      <c r="K80">
        <v>872</v>
      </c>
      <c r="L80" t="s">
        <v>3050</v>
      </c>
      <c r="M80">
        <v>69</v>
      </c>
      <c r="N80" t="s">
        <v>2815</v>
      </c>
      <c r="O80">
        <v>12.563016860999999</v>
      </c>
    </row>
    <row r="81" spans="1:15">
      <c r="A81">
        <v>95</v>
      </c>
      <c r="B81" t="s">
        <v>2276</v>
      </c>
      <c r="C81" t="s">
        <v>2312</v>
      </c>
      <c r="D81" t="s">
        <v>2677</v>
      </c>
      <c r="E81" t="s">
        <v>2677</v>
      </c>
      <c r="F81" t="s">
        <v>2306</v>
      </c>
      <c r="G81" t="s">
        <v>3023</v>
      </c>
      <c r="H81" t="s">
        <v>3027</v>
      </c>
      <c r="I81">
        <v>126</v>
      </c>
      <c r="J81">
        <v>794</v>
      </c>
      <c r="K81">
        <v>844</v>
      </c>
      <c r="L81" t="s">
        <v>3051</v>
      </c>
      <c r="M81">
        <v>69</v>
      </c>
      <c r="N81" t="s">
        <v>2815</v>
      </c>
      <c r="O81">
        <v>12.563016860999999</v>
      </c>
    </row>
    <row r="82" spans="1:15">
      <c r="A82">
        <v>96</v>
      </c>
      <c r="B82" t="s">
        <v>2276</v>
      </c>
      <c r="C82" t="s">
        <v>2313</v>
      </c>
      <c r="D82" t="s">
        <v>2677</v>
      </c>
      <c r="E82" t="s">
        <v>2677</v>
      </c>
      <c r="F82" t="s">
        <v>2306</v>
      </c>
      <c r="G82" t="s">
        <v>3023</v>
      </c>
      <c r="H82" t="s">
        <v>3027</v>
      </c>
      <c r="I82">
        <v>244</v>
      </c>
      <c r="J82">
        <v>737</v>
      </c>
      <c r="K82">
        <v>372</v>
      </c>
      <c r="L82" t="s">
        <v>3052</v>
      </c>
      <c r="M82">
        <v>69</v>
      </c>
      <c r="N82" t="s">
        <v>2815</v>
      </c>
      <c r="O82">
        <v>12.563016860999999</v>
      </c>
    </row>
    <row r="83" spans="1:15">
      <c r="A83">
        <v>97</v>
      </c>
      <c r="B83" t="s">
        <v>2684</v>
      </c>
      <c r="C83" t="s">
        <v>2315</v>
      </c>
      <c r="D83" t="s">
        <v>2460</v>
      </c>
      <c r="E83" t="s">
        <v>2677</v>
      </c>
      <c r="F83" t="s">
        <v>2178</v>
      </c>
      <c r="G83" t="s">
        <v>3053</v>
      </c>
      <c r="H83" t="s">
        <v>3054</v>
      </c>
      <c r="I83">
        <v>432</v>
      </c>
      <c r="J83">
        <v>801</v>
      </c>
      <c r="K83">
        <v>3</v>
      </c>
      <c r="L83" t="s">
        <v>3055</v>
      </c>
      <c r="M83">
        <v>71</v>
      </c>
      <c r="N83" t="s">
        <v>2825</v>
      </c>
      <c r="O83">
        <v>137.19979645800001</v>
      </c>
    </row>
    <row r="84" spans="1:15">
      <c r="A84">
        <v>98</v>
      </c>
      <c r="B84" t="s">
        <v>2684</v>
      </c>
      <c r="C84" t="s">
        <v>2316</v>
      </c>
      <c r="D84" t="s">
        <v>2460</v>
      </c>
      <c r="E84" t="s">
        <v>2677</v>
      </c>
      <c r="F84" t="s">
        <v>2178</v>
      </c>
      <c r="G84" t="s">
        <v>3053</v>
      </c>
      <c r="H84" t="s">
        <v>3054</v>
      </c>
      <c r="I84">
        <v>184</v>
      </c>
      <c r="J84">
        <v>808</v>
      </c>
      <c r="K84">
        <v>25</v>
      </c>
      <c r="L84" t="s">
        <v>3056</v>
      </c>
      <c r="M84">
        <v>71</v>
      </c>
      <c r="N84" t="s">
        <v>2825</v>
      </c>
      <c r="O84">
        <v>137.19979645800001</v>
      </c>
    </row>
    <row r="85" spans="1:15">
      <c r="A85">
        <v>100</v>
      </c>
      <c r="B85" t="s">
        <v>2684</v>
      </c>
      <c r="C85" t="s">
        <v>2318</v>
      </c>
      <c r="D85" t="s">
        <v>2460</v>
      </c>
      <c r="E85" t="s">
        <v>2677</v>
      </c>
      <c r="F85" t="s">
        <v>2178</v>
      </c>
      <c r="G85" t="s">
        <v>3053</v>
      </c>
      <c r="H85" t="s">
        <v>3054</v>
      </c>
      <c r="I85">
        <v>176</v>
      </c>
      <c r="J85">
        <v>276</v>
      </c>
      <c r="K85">
        <v>187</v>
      </c>
      <c r="L85" t="s">
        <v>3057</v>
      </c>
      <c r="M85">
        <v>71</v>
      </c>
      <c r="N85" t="s">
        <v>2825</v>
      </c>
      <c r="O85">
        <v>137.19979645800001</v>
      </c>
    </row>
    <row r="86" spans="1:15">
      <c r="A86">
        <v>101</v>
      </c>
      <c r="B86" t="s">
        <v>2684</v>
      </c>
      <c r="C86" t="s">
        <v>2320</v>
      </c>
      <c r="D86" t="s">
        <v>2460</v>
      </c>
      <c r="E86" t="s">
        <v>2677</v>
      </c>
      <c r="F86" t="s">
        <v>2178</v>
      </c>
      <c r="G86" t="s">
        <v>3053</v>
      </c>
      <c r="H86" t="s">
        <v>3054</v>
      </c>
      <c r="I86">
        <v>11</v>
      </c>
      <c r="J86">
        <v>624</v>
      </c>
      <c r="K86">
        <v>398</v>
      </c>
      <c r="L86" t="s">
        <v>3058</v>
      </c>
      <c r="M86">
        <v>71</v>
      </c>
      <c r="N86" t="s">
        <v>2825</v>
      </c>
      <c r="O86">
        <v>137.19979645800001</v>
      </c>
    </row>
    <row r="87" spans="1:15">
      <c r="A87">
        <v>102</v>
      </c>
      <c r="B87" t="s">
        <v>2684</v>
      </c>
      <c r="C87" t="s">
        <v>2321</v>
      </c>
      <c r="D87" t="s">
        <v>2460</v>
      </c>
      <c r="E87" t="s">
        <v>2677</v>
      </c>
      <c r="F87" t="s">
        <v>2178</v>
      </c>
      <c r="G87" t="s">
        <v>3053</v>
      </c>
      <c r="H87" t="s">
        <v>3054</v>
      </c>
      <c r="I87">
        <v>284</v>
      </c>
      <c r="J87">
        <v>781</v>
      </c>
      <c r="K87">
        <v>120</v>
      </c>
      <c r="L87" t="s">
        <v>3059</v>
      </c>
      <c r="M87">
        <v>71</v>
      </c>
      <c r="N87" t="s">
        <v>2825</v>
      </c>
      <c r="O87">
        <v>137.19979645800001</v>
      </c>
    </row>
    <row r="88" spans="1:15">
      <c r="A88">
        <v>103</v>
      </c>
      <c r="B88" t="s">
        <v>2684</v>
      </c>
      <c r="C88" t="s">
        <v>2322</v>
      </c>
      <c r="D88" t="s">
        <v>2460</v>
      </c>
      <c r="E88" t="s">
        <v>2677</v>
      </c>
      <c r="F88" t="s">
        <v>2178</v>
      </c>
      <c r="G88" t="s">
        <v>3053</v>
      </c>
      <c r="H88" t="s">
        <v>3054</v>
      </c>
      <c r="I88">
        <v>326</v>
      </c>
      <c r="J88">
        <v>772</v>
      </c>
      <c r="K88">
        <v>145</v>
      </c>
      <c r="L88" t="s">
        <v>3060</v>
      </c>
      <c r="M88">
        <v>71</v>
      </c>
      <c r="N88" t="s">
        <v>2825</v>
      </c>
      <c r="O88">
        <v>137.19979645800001</v>
      </c>
    </row>
    <row r="89" spans="1:15">
      <c r="A89">
        <v>104</v>
      </c>
      <c r="B89" t="s">
        <v>2684</v>
      </c>
      <c r="C89" t="s">
        <v>2323</v>
      </c>
      <c r="D89" t="s">
        <v>2460</v>
      </c>
      <c r="E89" t="s">
        <v>2677</v>
      </c>
      <c r="F89" t="s">
        <v>2178</v>
      </c>
      <c r="G89" t="s">
        <v>3053</v>
      </c>
      <c r="H89" t="s">
        <v>3054</v>
      </c>
      <c r="I89">
        <v>162</v>
      </c>
      <c r="J89">
        <v>744</v>
      </c>
      <c r="K89">
        <v>76</v>
      </c>
      <c r="L89" t="s">
        <v>3061</v>
      </c>
      <c r="M89">
        <v>71</v>
      </c>
      <c r="N89" t="s">
        <v>2825</v>
      </c>
      <c r="O89">
        <v>137.19979645800001</v>
      </c>
    </row>
    <row r="90" spans="1:15">
      <c r="A90">
        <v>105</v>
      </c>
      <c r="B90" t="s">
        <v>2684</v>
      </c>
      <c r="C90" t="s">
        <v>2324</v>
      </c>
      <c r="D90" t="s">
        <v>2460</v>
      </c>
      <c r="E90" t="s">
        <v>2677</v>
      </c>
      <c r="F90" t="s">
        <v>2194</v>
      </c>
      <c r="G90" t="s">
        <v>3053</v>
      </c>
      <c r="H90" t="s">
        <v>3054</v>
      </c>
      <c r="I90">
        <v>6</v>
      </c>
      <c r="J90">
        <v>824</v>
      </c>
      <c r="K90">
        <v>57</v>
      </c>
      <c r="L90" t="s">
        <v>3062</v>
      </c>
      <c r="M90">
        <v>71</v>
      </c>
      <c r="N90" t="s">
        <v>2834</v>
      </c>
      <c r="O90">
        <v>137.19979645800001</v>
      </c>
    </row>
    <row r="91" spans="1:15">
      <c r="A91">
        <v>106</v>
      </c>
      <c r="B91" t="s">
        <v>2684</v>
      </c>
      <c r="C91" t="s">
        <v>2325</v>
      </c>
      <c r="D91" t="s">
        <v>2460</v>
      </c>
      <c r="E91" t="s">
        <v>2677</v>
      </c>
      <c r="F91" t="s">
        <v>2194</v>
      </c>
      <c r="G91" t="s">
        <v>3053</v>
      </c>
      <c r="H91" t="s">
        <v>3054</v>
      </c>
      <c r="I91">
        <v>20</v>
      </c>
      <c r="J91">
        <v>790</v>
      </c>
      <c r="K91">
        <v>167</v>
      </c>
      <c r="L91" t="s">
        <v>3063</v>
      </c>
      <c r="M91">
        <v>71</v>
      </c>
      <c r="N91" t="s">
        <v>2834</v>
      </c>
      <c r="O91">
        <v>137.19979645800001</v>
      </c>
    </row>
    <row r="92" spans="1:15">
      <c r="A92">
        <v>107</v>
      </c>
      <c r="B92" t="s">
        <v>2684</v>
      </c>
      <c r="C92" t="s">
        <v>2326</v>
      </c>
      <c r="D92" t="s">
        <v>2460</v>
      </c>
      <c r="E92" t="s">
        <v>2677</v>
      </c>
      <c r="F92" t="s">
        <v>2194</v>
      </c>
      <c r="G92" t="s">
        <v>3053</v>
      </c>
      <c r="H92" t="s">
        <v>3054</v>
      </c>
      <c r="I92">
        <v>129</v>
      </c>
      <c r="J92">
        <v>809</v>
      </c>
      <c r="K92">
        <v>208</v>
      </c>
      <c r="L92" t="s">
        <v>3064</v>
      </c>
      <c r="M92">
        <v>71</v>
      </c>
      <c r="N92" t="s">
        <v>2834</v>
      </c>
      <c r="O92">
        <v>137.19979645800001</v>
      </c>
    </row>
    <row r="93" spans="1:15">
      <c r="A93">
        <v>108</v>
      </c>
      <c r="B93" t="s">
        <v>2684</v>
      </c>
      <c r="C93" t="s">
        <v>2327</v>
      </c>
      <c r="D93" t="s">
        <v>2460</v>
      </c>
      <c r="E93" t="s">
        <v>2677</v>
      </c>
      <c r="F93" t="s">
        <v>2194</v>
      </c>
      <c r="G93" t="s">
        <v>3053</v>
      </c>
      <c r="H93" t="s">
        <v>3054</v>
      </c>
      <c r="I93">
        <v>258</v>
      </c>
      <c r="J93">
        <v>777</v>
      </c>
      <c r="K93">
        <v>62</v>
      </c>
      <c r="L93" t="s">
        <v>3065</v>
      </c>
      <c r="M93">
        <v>71</v>
      </c>
      <c r="N93" t="s">
        <v>2834</v>
      </c>
      <c r="O93">
        <v>137.19979645800001</v>
      </c>
    </row>
    <row r="94" spans="1:15">
      <c r="A94">
        <v>109</v>
      </c>
      <c r="B94" t="s">
        <v>2684</v>
      </c>
      <c r="C94" t="s">
        <v>2329</v>
      </c>
      <c r="D94" t="s">
        <v>2460</v>
      </c>
      <c r="E94" t="s">
        <v>2677</v>
      </c>
      <c r="F94" t="s">
        <v>2194</v>
      </c>
      <c r="G94" t="s">
        <v>3053</v>
      </c>
      <c r="H94" t="s">
        <v>3054</v>
      </c>
      <c r="I94">
        <v>294</v>
      </c>
      <c r="J94">
        <v>804</v>
      </c>
      <c r="K94">
        <v>102</v>
      </c>
      <c r="L94" t="s">
        <v>3066</v>
      </c>
      <c r="M94">
        <v>71</v>
      </c>
      <c r="N94" t="s">
        <v>2834</v>
      </c>
      <c r="O94">
        <v>137.19979645800001</v>
      </c>
    </row>
    <row r="95" spans="1:15">
      <c r="A95">
        <v>110</v>
      </c>
      <c r="B95" t="s">
        <v>2684</v>
      </c>
      <c r="C95" t="s">
        <v>2330</v>
      </c>
      <c r="D95" t="s">
        <v>2460</v>
      </c>
      <c r="E95" t="s">
        <v>2677</v>
      </c>
      <c r="F95" t="s">
        <v>2194</v>
      </c>
      <c r="G95" t="s">
        <v>3053</v>
      </c>
      <c r="H95" t="s">
        <v>3054</v>
      </c>
      <c r="I95">
        <v>350</v>
      </c>
      <c r="J95">
        <v>786</v>
      </c>
      <c r="K95">
        <v>265</v>
      </c>
      <c r="L95" t="s">
        <v>3067</v>
      </c>
      <c r="M95">
        <v>71</v>
      </c>
      <c r="N95" t="s">
        <v>2834</v>
      </c>
      <c r="O95">
        <v>137.19979645800001</v>
      </c>
    </row>
    <row r="96" spans="1:15">
      <c r="A96">
        <v>111</v>
      </c>
      <c r="B96" t="s">
        <v>2684</v>
      </c>
      <c r="C96" t="s">
        <v>2331</v>
      </c>
      <c r="D96" t="s">
        <v>2460</v>
      </c>
      <c r="E96" t="s">
        <v>2677</v>
      </c>
      <c r="F96" t="s">
        <v>2194</v>
      </c>
      <c r="G96" t="s">
        <v>3053</v>
      </c>
      <c r="H96" t="s">
        <v>3054</v>
      </c>
      <c r="I96">
        <v>274</v>
      </c>
      <c r="J96">
        <v>835</v>
      </c>
      <c r="K96">
        <v>455</v>
      </c>
      <c r="L96" t="s">
        <v>3068</v>
      </c>
      <c r="M96">
        <v>71</v>
      </c>
      <c r="N96" t="s">
        <v>2834</v>
      </c>
      <c r="O96">
        <v>137.19979645800001</v>
      </c>
    </row>
    <row r="97" spans="1:15">
      <c r="A97">
        <v>113</v>
      </c>
      <c r="B97" t="s">
        <v>2684</v>
      </c>
      <c r="C97" t="s">
        <v>2333</v>
      </c>
      <c r="D97" t="s">
        <v>2460</v>
      </c>
      <c r="E97" t="s">
        <v>2677</v>
      </c>
      <c r="F97" t="s">
        <v>2208</v>
      </c>
      <c r="G97" t="s">
        <v>3053</v>
      </c>
      <c r="H97" t="s">
        <v>3069</v>
      </c>
      <c r="I97">
        <v>314</v>
      </c>
      <c r="J97">
        <v>807</v>
      </c>
      <c r="K97">
        <v>490</v>
      </c>
      <c r="L97" t="s">
        <v>3070</v>
      </c>
      <c r="M97">
        <v>69</v>
      </c>
      <c r="N97" t="s">
        <v>2842</v>
      </c>
      <c r="O97">
        <v>136.27214243</v>
      </c>
    </row>
    <row r="98" spans="1:15">
      <c r="A98">
        <v>114</v>
      </c>
      <c r="B98" t="s">
        <v>2684</v>
      </c>
      <c r="C98" t="s">
        <v>2334</v>
      </c>
      <c r="D98" t="s">
        <v>2460</v>
      </c>
      <c r="E98" t="s">
        <v>2677</v>
      </c>
      <c r="F98" t="s">
        <v>2208</v>
      </c>
      <c r="G98" t="s">
        <v>3053</v>
      </c>
      <c r="H98" t="s">
        <v>3069</v>
      </c>
      <c r="I98">
        <v>263</v>
      </c>
      <c r="J98">
        <v>829</v>
      </c>
      <c r="K98">
        <v>650</v>
      </c>
      <c r="L98" t="s">
        <v>3071</v>
      </c>
      <c r="M98">
        <v>69</v>
      </c>
      <c r="N98" t="s">
        <v>2842</v>
      </c>
      <c r="O98">
        <v>136.27214243</v>
      </c>
    </row>
    <row r="99" spans="1:15">
      <c r="A99">
        <v>115</v>
      </c>
      <c r="B99" t="s">
        <v>2684</v>
      </c>
      <c r="C99" t="s">
        <v>2335</v>
      </c>
      <c r="D99" t="s">
        <v>2460</v>
      </c>
      <c r="E99" t="s">
        <v>2677</v>
      </c>
      <c r="F99" t="s">
        <v>2208</v>
      </c>
      <c r="G99" t="s">
        <v>3053</v>
      </c>
      <c r="H99" t="s">
        <v>3069</v>
      </c>
      <c r="I99">
        <v>125</v>
      </c>
      <c r="J99">
        <v>766</v>
      </c>
      <c r="K99">
        <v>873</v>
      </c>
      <c r="L99" t="s">
        <v>3072</v>
      </c>
      <c r="M99">
        <v>69</v>
      </c>
      <c r="N99" t="s">
        <v>2842</v>
      </c>
      <c r="O99">
        <v>136.27214243</v>
      </c>
    </row>
    <row r="100" spans="1:15">
      <c r="A100">
        <v>116</v>
      </c>
      <c r="B100" t="s">
        <v>2684</v>
      </c>
      <c r="C100" t="s">
        <v>2336</v>
      </c>
      <c r="D100" t="s">
        <v>2460</v>
      </c>
      <c r="E100" t="s">
        <v>2677</v>
      </c>
      <c r="F100" t="s">
        <v>2208</v>
      </c>
      <c r="G100" t="s">
        <v>3053</v>
      </c>
      <c r="H100" t="s">
        <v>3069</v>
      </c>
      <c r="I100">
        <v>189</v>
      </c>
      <c r="J100">
        <v>757</v>
      </c>
      <c r="K100">
        <v>206</v>
      </c>
      <c r="L100" t="s">
        <v>3073</v>
      </c>
      <c r="M100">
        <v>69</v>
      </c>
      <c r="N100" t="s">
        <v>2842</v>
      </c>
      <c r="O100">
        <v>136.27214243</v>
      </c>
    </row>
    <row r="101" spans="1:15">
      <c r="A101">
        <v>117</v>
      </c>
      <c r="B101" t="s">
        <v>2684</v>
      </c>
      <c r="C101" t="s">
        <v>2337</v>
      </c>
      <c r="D101" t="s">
        <v>2460</v>
      </c>
      <c r="E101" t="s">
        <v>2677</v>
      </c>
      <c r="F101" t="s">
        <v>2208</v>
      </c>
      <c r="G101" t="s">
        <v>3053</v>
      </c>
      <c r="H101" t="s">
        <v>3069</v>
      </c>
      <c r="I101">
        <v>533</v>
      </c>
      <c r="J101">
        <v>745</v>
      </c>
      <c r="K101">
        <v>163</v>
      </c>
      <c r="L101" t="s">
        <v>3074</v>
      </c>
      <c r="M101">
        <v>69</v>
      </c>
      <c r="N101" t="s">
        <v>2842</v>
      </c>
      <c r="O101">
        <v>136.27214243</v>
      </c>
    </row>
    <row r="102" spans="1:15">
      <c r="A102">
        <v>118</v>
      </c>
      <c r="B102" t="s">
        <v>2684</v>
      </c>
      <c r="C102" t="s">
        <v>2338</v>
      </c>
      <c r="D102" t="s">
        <v>2460</v>
      </c>
      <c r="E102" t="s">
        <v>2677</v>
      </c>
      <c r="F102" t="s">
        <v>2208</v>
      </c>
      <c r="G102" t="s">
        <v>3053</v>
      </c>
      <c r="H102" t="s">
        <v>3069</v>
      </c>
      <c r="I102">
        <v>200</v>
      </c>
      <c r="J102">
        <v>791</v>
      </c>
      <c r="K102">
        <v>83</v>
      </c>
      <c r="L102" t="s">
        <v>3075</v>
      </c>
      <c r="M102">
        <v>69</v>
      </c>
      <c r="N102" t="s">
        <v>2842</v>
      </c>
      <c r="O102">
        <v>136.27214243</v>
      </c>
    </row>
    <row r="103" spans="1:15">
      <c r="A103">
        <v>119</v>
      </c>
      <c r="B103" t="s">
        <v>2684</v>
      </c>
      <c r="C103" t="s">
        <v>2339</v>
      </c>
      <c r="D103" t="s">
        <v>2460</v>
      </c>
      <c r="E103" t="s">
        <v>2677</v>
      </c>
      <c r="F103" t="s">
        <v>2208</v>
      </c>
      <c r="G103" t="s">
        <v>3053</v>
      </c>
      <c r="H103" t="s">
        <v>3069</v>
      </c>
      <c r="I103">
        <v>236</v>
      </c>
      <c r="J103">
        <v>802</v>
      </c>
      <c r="K103">
        <v>159</v>
      </c>
      <c r="L103" t="s">
        <v>3076</v>
      </c>
      <c r="M103">
        <v>69</v>
      </c>
      <c r="N103" t="s">
        <v>2842</v>
      </c>
      <c r="O103">
        <v>136.27214243</v>
      </c>
    </row>
    <row r="104" spans="1:15">
      <c r="A104">
        <v>121</v>
      </c>
      <c r="B104" t="s">
        <v>2684</v>
      </c>
      <c r="C104" t="s">
        <v>2341</v>
      </c>
      <c r="D104" t="s">
        <v>2460</v>
      </c>
      <c r="E104" t="s">
        <v>2677</v>
      </c>
      <c r="F104" t="s">
        <v>2218</v>
      </c>
      <c r="G104" t="s">
        <v>3053</v>
      </c>
      <c r="H104" t="s">
        <v>3069</v>
      </c>
      <c r="I104">
        <v>280</v>
      </c>
      <c r="J104">
        <v>822</v>
      </c>
      <c r="K104">
        <v>16</v>
      </c>
      <c r="L104" t="s">
        <v>3077</v>
      </c>
      <c r="M104">
        <v>69</v>
      </c>
      <c r="N104" t="s">
        <v>2851</v>
      </c>
      <c r="O104">
        <v>136.27214243</v>
      </c>
    </row>
    <row r="105" spans="1:15">
      <c r="A105">
        <v>122</v>
      </c>
      <c r="B105" t="s">
        <v>2684</v>
      </c>
      <c r="C105" t="s">
        <v>2342</v>
      </c>
      <c r="D105" t="s">
        <v>2460</v>
      </c>
      <c r="E105" t="s">
        <v>2677</v>
      </c>
      <c r="F105" t="s">
        <v>2218</v>
      </c>
      <c r="G105" t="s">
        <v>3053</v>
      </c>
      <c r="H105" t="s">
        <v>3069</v>
      </c>
      <c r="I105">
        <v>231</v>
      </c>
      <c r="J105">
        <v>792</v>
      </c>
      <c r="K105">
        <v>109</v>
      </c>
      <c r="L105" t="s">
        <v>3078</v>
      </c>
      <c r="M105">
        <v>69</v>
      </c>
      <c r="N105" t="s">
        <v>2851</v>
      </c>
      <c r="O105">
        <v>136.27214243</v>
      </c>
    </row>
    <row r="106" spans="1:15">
      <c r="A106">
        <v>123</v>
      </c>
      <c r="B106" t="s">
        <v>2684</v>
      </c>
      <c r="C106" t="s">
        <v>2343</v>
      </c>
      <c r="D106" t="s">
        <v>2460</v>
      </c>
      <c r="E106" t="s">
        <v>2677</v>
      </c>
      <c r="F106" t="s">
        <v>2218</v>
      </c>
      <c r="G106" t="s">
        <v>3053</v>
      </c>
      <c r="H106" t="s">
        <v>3069</v>
      </c>
      <c r="I106">
        <v>292</v>
      </c>
      <c r="J106">
        <v>740</v>
      </c>
      <c r="K106">
        <v>344</v>
      </c>
      <c r="L106" t="s">
        <v>3079</v>
      </c>
      <c r="M106">
        <v>69</v>
      </c>
      <c r="N106" t="s">
        <v>2851</v>
      </c>
      <c r="O106">
        <v>136.27214243</v>
      </c>
    </row>
    <row r="107" spans="1:15">
      <c r="A107">
        <v>124</v>
      </c>
      <c r="B107" t="s">
        <v>2684</v>
      </c>
      <c r="C107" t="s">
        <v>2345</v>
      </c>
      <c r="D107" t="s">
        <v>2460</v>
      </c>
      <c r="E107" t="s">
        <v>2677</v>
      </c>
      <c r="F107" t="s">
        <v>2218</v>
      </c>
      <c r="G107" t="s">
        <v>3053</v>
      </c>
      <c r="H107" t="s">
        <v>3069</v>
      </c>
      <c r="I107">
        <v>116</v>
      </c>
      <c r="J107">
        <v>797</v>
      </c>
      <c r="K107">
        <v>221</v>
      </c>
      <c r="L107" t="s">
        <v>3080</v>
      </c>
      <c r="M107">
        <v>69</v>
      </c>
      <c r="N107" t="s">
        <v>2851</v>
      </c>
      <c r="O107">
        <v>136.27214243</v>
      </c>
    </row>
    <row r="108" spans="1:15">
      <c r="A108">
        <v>125</v>
      </c>
      <c r="B108" t="s">
        <v>2684</v>
      </c>
      <c r="C108" t="s">
        <v>2346</v>
      </c>
      <c r="D108" t="s">
        <v>2460</v>
      </c>
      <c r="E108" t="s">
        <v>2677</v>
      </c>
      <c r="F108" t="s">
        <v>2218</v>
      </c>
      <c r="G108" t="s">
        <v>3053</v>
      </c>
      <c r="H108" t="s">
        <v>3069</v>
      </c>
      <c r="I108">
        <v>50</v>
      </c>
      <c r="J108">
        <v>795</v>
      </c>
      <c r="K108">
        <v>757</v>
      </c>
      <c r="L108" t="s">
        <v>2927</v>
      </c>
      <c r="M108">
        <v>69</v>
      </c>
      <c r="N108" t="s">
        <v>2851</v>
      </c>
      <c r="O108">
        <v>136.27214243</v>
      </c>
    </row>
    <row r="109" spans="1:15">
      <c r="A109">
        <v>127</v>
      </c>
      <c r="B109" t="s">
        <v>2684</v>
      </c>
      <c r="C109" t="s">
        <v>2348</v>
      </c>
      <c r="D109" t="s">
        <v>2460</v>
      </c>
      <c r="E109" t="s">
        <v>2677</v>
      </c>
      <c r="F109" t="s">
        <v>2218</v>
      </c>
      <c r="G109" t="s">
        <v>3053</v>
      </c>
      <c r="H109" t="s">
        <v>3069</v>
      </c>
      <c r="I109">
        <v>318</v>
      </c>
      <c r="J109">
        <v>751</v>
      </c>
      <c r="K109">
        <v>96</v>
      </c>
      <c r="L109" t="s">
        <v>3081</v>
      </c>
      <c r="M109">
        <v>69</v>
      </c>
      <c r="N109" t="s">
        <v>2851</v>
      </c>
      <c r="O109">
        <v>136.27214243</v>
      </c>
    </row>
    <row r="110" spans="1:15">
      <c r="A110">
        <v>128</v>
      </c>
      <c r="B110" t="s">
        <v>2684</v>
      </c>
      <c r="C110" t="s">
        <v>2349</v>
      </c>
      <c r="D110" t="s">
        <v>2460</v>
      </c>
      <c r="E110" t="s">
        <v>2677</v>
      </c>
      <c r="F110" t="s">
        <v>2218</v>
      </c>
      <c r="G110" t="s">
        <v>3053</v>
      </c>
      <c r="H110" t="s">
        <v>3069</v>
      </c>
      <c r="I110">
        <v>34</v>
      </c>
      <c r="J110">
        <v>819</v>
      </c>
      <c r="K110">
        <v>134</v>
      </c>
      <c r="L110" t="s">
        <v>3082</v>
      </c>
      <c r="M110">
        <v>69</v>
      </c>
      <c r="N110" t="s">
        <v>2851</v>
      </c>
      <c r="O110">
        <v>136.27214243</v>
      </c>
    </row>
    <row r="111" spans="1:15">
      <c r="A111">
        <v>129</v>
      </c>
      <c r="B111" t="s">
        <v>2684</v>
      </c>
      <c r="C111" t="s">
        <v>2350</v>
      </c>
      <c r="D111" t="s">
        <v>2460</v>
      </c>
      <c r="E111" t="s">
        <v>2677</v>
      </c>
      <c r="F111" t="s">
        <v>2227</v>
      </c>
      <c r="G111" t="s">
        <v>3053</v>
      </c>
      <c r="H111" t="s">
        <v>3069</v>
      </c>
      <c r="I111">
        <v>80</v>
      </c>
      <c r="J111">
        <v>768</v>
      </c>
      <c r="K111">
        <v>671</v>
      </c>
      <c r="L111" t="s">
        <v>3083</v>
      </c>
      <c r="M111">
        <v>69</v>
      </c>
      <c r="N111" t="s">
        <v>2860</v>
      </c>
      <c r="O111">
        <v>136.27214243</v>
      </c>
    </row>
    <row r="112" spans="1:15">
      <c r="A112">
        <v>130</v>
      </c>
      <c r="B112" t="s">
        <v>2684</v>
      </c>
      <c r="C112" t="s">
        <v>2351</v>
      </c>
      <c r="D112" t="s">
        <v>2460</v>
      </c>
      <c r="E112" t="s">
        <v>2677</v>
      </c>
      <c r="F112" t="s">
        <v>2227</v>
      </c>
      <c r="G112" t="s">
        <v>3053</v>
      </c>
      <c r="H112" t="s">
        <v>3069</v>
      </c>
      <c r="I112">
        <v>64</v>
      </c>
      <c r="J112">
        <v>789</v>
      </c>
      <c r="K112">
        <v>400</v>
      </c>
      <c r="L112" t="s">
        <v>3084</v>
      </c>
      <c r="M112">
        <v>69</v>
      </c>
      <c r="N112" t="s">
        <v>2860</v>
      </c>
      <c r="O112">
        <v>136.27214243</v>
      </c>
    </row>
    <row r="113" spans="1:15">
      <c r="A113">
        <v>131</v>
      </c>
      <c r="B113" t="s">
        <v>2684</v>
      </c>
      <c r="C113" t="s">
        <v>2352</v>
      </c>
      <c r="D113" t="s">
        <v>2460</v>
      </c>
      <c r="E113" t="s">
        <v>2677</v>
      </c>
      <c r="F113" t="s">
        <v>2227</v>
      </c>
      <c r="G113" t="s">
        <v>3053</v>
      </c>
      <c r="H113" t="s">
        <v>3069</v>
      </c>
      <c r="I113">
        <v>118</v>
      </c>
      <c r="J113">
        <v>586</v>
      </c>
      <c r="K113">
        <v>48</v>
      </c>
      <c r="L113" t="s">
        <v>3085</v>
      </c>
      <c r="M113">
        <v>69</v>
      </c>
      <c r="N113" t="s">
        <v>2860</v>
      </c>
      <c r="O113">
        <v>136.27214243</v>
      </c>
    </row>
    <row r="114" spans="1:15">
      <c r="A114">
        <v>133</v>
      </c>
      <c r="B114" t="s">
        <v>2684</v>
      </c>
      <c r="C114" t="s">
        <v>2354</v>
      </c>
      <c r="D114" t="s">
        <v>2460</v>
      </c>
      <c r="E114" t="s">
        <v>2677</v>
      </c>
      <c r="F114" t="s">
        <v>2227</v>
      </c>
      <c r="G114" t="s">
        <v>3053</v>
      </c>
      <c r="H114" t="s">
        <v>3069</v>
      </c>
      <c r="I114">
        <v>270</v>
      </c>
      <c r="J114">
        <v>817</v>
      </c>
      <c r="K114">
        <v>210</v>
      </c>
      <c r="L114" t="s">
        <v>3086</v>
      </c>
      <c r="M114">
        <v>69</v>
      </c>
      <c r="N114" t="s">
        <v>2860</v>
      </c>
      <c r="O114">
        <v>136.27214243</v>
      </c>
    </row>
    <row r="115" spans="1:15">
      <c r="A115">
        <v>134</v>
      </c>
      <c r="B115" t="s">
        <v>2684</v>
      </c>
      <c r="C115" t="s">
        <v>2355</v>
      </c>
      <c r="D115" t="s">
        <v>2460</v>
      </c>
      <c r="E115" t="s">
        <v>2677</v>
      </c>
      <c r="F115" t="s">
        <v>2227</v>
      </c>
      <c r="G115" t="s">
        <v>3053</v>
      </c>
      <c r="H115" t="s">
        <v>3069</v>
      </c>
      <c r="I115">
        <v>316</v>
      </c>
      <c r="J115">
        <v>837</v>
      </c>
      <c r="K115">
        <v>40</v>
      </c>
      <c r="L115" t="s">
        <v>3087</v>
      </c>
      <c r="M115">
        <v>69</v>
      </c>
      <c r="N115" t="s">
        <v>2860</v>
      </c>
      <c r="O115">
        <v>136.27214243</v>
      </c>
    </row>
    <row r="116" spans="1:15">
      <c r="A116">
        <v>135</v>
      </c>
      <c r="B116" t="s">
        <v>2684</v>
      </c>
      <c r="C116" t="s">
        <v>2356</v>
      </c>
      <c r="D116" t="s">
        <v>2460</v>
      </c>
      <c r="E116" t="s">
        <v>2677</v>
      </c>
      <c r="F116" t="s">
        <v>2227</v>
      </c>
      <c r="G116" t="s">
        <v>3053</v>
      </c>
      <c r="H116" t="s">
        <v>3069</v>
      </c>
      <c r="I116">
        <v>77</v>
      </c>
      <c r="J116">
        <v>756</v>
      </c>
      <c r="K116">
        <v>517</v>
      </c>
      <c r="L116" t="s">
        <v>2929</v>
      </c>
      <c r="M116">
        <v>69</v>
      </c>
      <c r="N116" t="s">
        <v>2860</v>
      </c>
      <c r="O116">
        <v>136.27214243</v>
      </c>
    </row>
    <row r="117" spans="1:15">
      <c r="A117">
        <v>136</v>
      </c>
      <c r="B117" t="s">
        <v>2684</v>
      </c>
      <c r="C117" t="s">
        <v>2357</v>
      </c>
      <c r="D117" t="s">
        <v>2460</v>
      </c>
      <c r="E117" t="s">
        <v>2677</v>
      </c>
      <c r="F117" t="s">
        <v>2227</v>
      </c>
      <c r="G117" t="s">
        <v>3053</v>
      </c>
      <c r="H117" t="s">
        <v>3069</v>
      </c>
      <c r="I117">
        <v>332</v>
      </c>
      <c r="J117">
        <v>184</v>
      </c>
      <c r="K117">
        <v>67</v>
      </c>
      <c r="L117" t="s">
        <v>3088</v>
      </c>
      <c r="M117">
        <v>69</v>
      </c>
      <c r="N117" t="s">
        <v>2860</v>
      </c>
      <c r="O117">
        <v>136.27214243</v>
      </c>
    </row>
    <row r="118" spans="1:15">
      <c r="A118">
        <v>137</v>
      </c>
      <c r="B118" t="s">
        <v>2684</v>
      </c>
      <c r="C118" t="s">
        <v>2358</v>
      </c>
      <c r="D118" t="s">
        <v>2460</v>
      </c>
      <c r="E118" t="s">
        <v>2677</v>
      </c>
      <c r="F118" t="s">
        <v>2244</v>
      </c>
      <c r="G118" t="s">
        <v>3053</v>
      </c>
      <c r="H118" t="s">
        <v>3069</v>
      </c>
      <c r="I118">
        <v>30</v>
      </c>
      <c r="J118">
        <v>746</v>
      </c>
      <c r="K118">
        <v>335</v>
      </c>
      <c r="L118" t="s">
        <v>3089</v>
      </c>
      <c r="M118">
        <v>69</v>
      </c>
      <c r="N118" t="s">
        <v>2869</v>
      </c>
      <c r="O118">
        <v>136.27214243</v>
      </c>
    </row>
    <row r="119" spans="1:15">
      <c r="A119">
        <v>138</v>
      </c>
      <c r="B119" t="s">
        <v>2684</v>
      </c>
      <c r="C119" t="s">
        <v>2359</v>
      </c>
      <c r="D119" t="s">
        <v>2460</v>
      </c>
      <c r="E119" t="s">
        <v>2677</v>
      </c>
      <c r="F119" t="s">
        <v>2244</v>
      </c>
      <c r="G119" t="s">
        <v>3053</v>
      </c>
      <c r="H119" t="s">
        <v>3069</v>
      </c>
      <c r="I119">
        <v>213</v>
      </c>
      <c r="J119">
        <v>821</v>
      </c>
      <c r="K119">
        <v>484</v>
      </c>
      <c r="L119" t="s">
        <v>3090</v>
      </c>
      <c r="M119">
        <v>69</v>
      </c>
      <c r="N119" t="s">
        <v>2869</v>
      </c>
      <c r="O119">
        <v>136.27214243</v>
      </c>
    </row>
    <row r="120" spans="1:15">
      <c r="A120">
        <v>139</v>
      </c>
      <c r="B120" t="s">
        <v>2684</v>
      </c>
      <c r="C120" t="s">
        <v>2360</v>
      </c>
      <c r="D120" t="s">
        <v>2460</v>
      </c>
      <c r="E120" t="s">
        <v>2677</v>
      </c>
      <c r="F120" t="s">
        <v>2244</v>
      </c>
      <c r="G120" t="s">
        <v>3053</v>
      </c>
      <c r="H120" t="s">
        <v>3069</v>
      </c>
      <c r="I120">
        <v>250</v>
      </c>
      <c r="J120">
        <v>813</v>
      </c>
      <c r="K120">
        <v>868</v>
      </c>
      <c r="L120" t="s">
        <v>3091</v>
      </c>
      <c r="M120">
        <v>69</v>
      </c>
      <c r="N120" t="s">
        <v>2869</v>
      </c>
      <c r="O120">
        <v>136.27214243</v>
      </c>
    </row>
    <row r="121" spans="1:15">
      <c r="A121">
        <v>140</v>
      </c>
      <c r="B121" t="s">
        <v>2684</v>
      </c>
      <c r="C121" t="s">
        <v>2362</v>
      </c>
      <c r="D121" t="s">
        <v>2460</v>
      </c>
      <c r="E121" t="s">
        <v>2677</v>
      </c>
      <c r="F121" t="s">
        <v>2244</v>
      </c>
      <c r="G121" t="s">
        <v>3053</v>
      </c>
      <c r="H121" t="s">
        <v>3069</v>
      </c>
      <c r="I121">
        <v>401</v>
      </c>
      <c r="J121">
        <v>729</v>
      </c>
      <c r="K121">
        <v>792</v>
      </c>
      <c r="L121" t="s">
        <v>3092</v>
      </c>
      <c r="M121">
        <v>69</v>
      </c>
      <c r="N121" t="s">
        <v>2869</v>
      </c>
      <c r="O121">
        <v>136.27214243</v>
      </c>
    </row>
    <row r="122" spans="1:15">
      <c r="A122">
        <v>142</v>
      </c>
      <c r="B122" t="s">
        <v>2684</v>
      </c>
      <c r="C122" t="s">
        <v>2364</v>
      </c>
      <c r="D122" t="s">
        <v>2460</v>
      </c>
      <c r="E122" t="s">
        <v>2677</v>
      </c>
      <c r="F122" t="s">
        <v>2244</v>
      </c>
      <c r="G122" t="s">
        <v>3053</v>
      </c>
      <c r="H122" t="s">
        <v>3069</v>
      </c>
      <c r="I122">
        <v>87</v>
      </c>
      <c r="J122">
        <v>834</v>
      </c>
      <c r="K122">
        <v>711</v>
      </c>
      <c r="L122" t="s">
        <v>3093</v>
      </c>
      <c r="M122">
        <v>69</v>
      </c>
      <c r="N122" t="s">
        <v>2869</v>
      </c>
      <c r="O122">
        <v>136.27214243</v>
      </c>
    </row>
    <row r="123" spans="1:15">
      <c r="A123">
        <v>143</v>
      </c>
      <c r="B123" t="s">
        <v>2684</v>
      </c>
      <c r="C123" t="s">
        <v>2365</v>
      </c>
      <c r="D123" t="s">
        <v>2460</v>
      </c>
      <c r="E123" t="s">
        <v>2677</v>
      </c>
      <c r="F123" t="s">
        <v>2244</v>
      </c>
      <c r="G123" t="s">
        <v>3053</v>
      </c>
      <c r="H123" t="s">
        <v>3069</v>
      </c>
      <c r="I123">
        <v>501</v>
      </c>
      <c r="J123">
        <v>774</v>
      </c>
      <c r="K123">
        <v>205</v>
      </c>
      <c r="L123" t="s">
        <v>3094</v>
      </c>
      <c r="M123">
        <v>69</v>
      </c>
      <c r="N123" t="s">
        <v>2869</v>
      </c>
      <c r="O123">
        <v>136.27214243</v>
      </c>
    </row>
    <row r="124" spans="1:15">
      <c r="A124">
        <v>144</v>
      </c>
      <c r="B124" t="s">
        <v>2684</v>
      </c>
      <c r="C124" t="s">
        <v>2366</v>
      </c>
      <c r="D124" t="s">
        <v>2460</v>
      </c>
      <c r="E124" t="s">
        <v>2677</v>
      </c>
      <c r="F124" t="s">
        <v>2244</v>
      </c>
      <c r="G124" t="s">
        <v>3053</v>
      </c>
      <c r="H124" t="s">
        <v>3069</v>
      </c>
      <c r="I124">
        <v>141</v>
      </c>
      <c r="J124">
        <v>779</v>
      </c>
      <c r="K124">
        <v>384</v>
      </c>
      <c r="L124" t="s">
        <v>3095</v>
      </c>
      <c r="M124">
        <v>69</v>
      </c>
      <c r="N124" t="s">
        <v>2869</v>
      </c>
      <c r="O124">
        <v>136.27214243</v>
      </c>
    </row>
    <row r="125" spans="1:15">
      <c r="A125">
        <v>145</v>
      </c>
      <c r="B125" t="s">
        <v>2684</v>
      </c>
      <c r="C125" t="s">
        <v>2367</v>
      </c>
      <c r="D125" t="s">
        <v>2460</v>
      </c>
      <c r="E125" t="s">
        <v>2677</v>
      </c>
      <c r="F125" t="s">
        <v>2256</v>
      </c>
      <c r="G125" t="s">
        <v>3053</v>
      </c>
      <c r="H125" t="s">
        <v>3054</v>
      </c>
      <c r="I125">
        <v>131</v>
      </c>
      <c r="J125">
        <v>728</v>
      </c>
      <c r="K125">
        <v>72</v>
      </c>
      <c r="L125" t="s">
        <v>3096</v>
      </c>
      <c r="M125">
        <v>71</v>
      </c>
      <c r="N125" t="s">
        <v>2879</v>
      </c>
      <c r="O125">
        <v>137.19979645800001</v>
      </c>
    </row>
    <row r="126" spans="1:15">
      <c r="A126">
        <v>146</v>
      </c>
      <c r="B126" t="s">
        <v>2684</v>
      </c>
      <c r="C126" t="s">
        <v>2368</v>
      </c>
      <c r="D126" t="s">
        <v>2460</v>
      </c>
      <c r="E126" t="s">
        <v>2677</v>
      </c>
      <c r="F126" t="s">
        <v>2256</v>
      </c>
      <c r="G126" t="s">
        <v>3053</v>
      </c>
      <c r="H126" t="s">
        <v>3054</v>
      </c>
      <c r="I126">
        <v>465</v>
      </c>
      <c r="J126">
        <v>13</v>
      </c>
      <c r="K126">
        <v>336</v>
      </c>
      <c r="L126" t="s">
        <v>3097</v>
      </c>
      <c r="M126">
        <v>71</v>
      </c>
      <c r="N126" t="s">
        <v>2879</v>
      </c>
      <c r="O126">
        <v>137.19979645800001</v>
      </c>
    </row>
    <row r="127" spans="1:15">
      <c r="A127">
        <v>147</v>
      </c>
      <c r="B127" t="s">
        <v>2684</v>
      </c>
      <c r="C127" t="s">
        <v>2369</v>
      </c>
      <c r="D127" t="s">
        <v>2460</v>
      </c>
      <c r="E127" t="s">
        <v>2677</v>
      </c>
      <c r="F127" t="s">
        <v>2256</v>
      </c>
      <c r="G127" t="s">
        <v>3053</v>
      </c>
      <c r="H127" t="s">
        <v>3054</v>
      </c>
      <c r="I127">
        <v>15</v>
      </c>
      <c r="J127">
        <v>832</v>
      </c>
      <c r="K127">
        <v>303</v>
      </c>
      <c r="L127" t="s">
        <v>3098</v>
      </c>
      <c r="M127">
        <v>71</v>
      </c>
      <c r="N127" t="s">
        <v>2879</v>
      </c>
      <c r="O127">
        <v>137.19979645800001</v>
      </c>
    </row>
    <row r="128" spans="1:15">
      <c r="A128">
        <v>148</v>
      </c>
      <c r="B128" t="s">
        <v>2684</v>
      </c>
      <c r="C128" t="s">
        <v>2370</v>
      </c>
      <c r="D128" t="s">
        <v>2460</v>
      </c>
      <c r="E128" t="s">
        <v>2677</v>
      </c>
      <c r="F128" t="s">
        <v>2256</v>
      </c>
      <c r="G128" t="s">
        <v>3053</v>
      </c>
      <c r="H128" t="s">
        <v>3054</v>
      </c>
      <c r="I128">
        <v>290</v>
      </c>
      <c r="J128">
        <v>823</v>
      </c>
      <c r="K128">
        <v>161</v>
      </c>
      <c r="L128" t="s">
        <v>3099</v>
      </c>
      <c r="M128">
        <v>71</v>
      </c>
      <c r="N128" t="s">
        <v>2879</v>
      </c>
      <c r="O128">
        <v>137.19979645800001</v>
      </c>
    </row>
    <row r="129" spans="1:15">
      <c r="A129">
        <v>149</v>
      </c>
      <c r="B129" t="s">
        <v>2684</v>
      </c>
      <c r="C129" t="s">
        <v>2371</v>
      </c>
      <c r="D129" t="s">
        <v>2460</v>
      </c>
      <c r="E129" t="s">
        <v>2677</v>
      </c>
      <c r="F129" t="s">
        <v>2256</v>
      </c>
      <c r="G129" t="s">
        <v>3053</v>
      </c>
      <c r="H129" t="s">
        <v>3054</v>
      </c>
      <c r="I129">
        <v>194</v>
      </c>
      <c r="J129">
        <v>703</v>
      </c>
      <c r="K129">
        <v>464</v>
      </c>
      <c r="L129" t="s">
        <v>3100</v>
      </c>
      <c r="M129">
        <v>71</v>
      </c>
      <c r="N129" t="s">
        <v>2879</v>
      </c>
      <c r="O129">
        <v>137.19979645800001</v>
      </c>
    </row>
    <row r="130" spans="1:15">
      <c r="A130">
        <v>150</v>
      </c>
      <c r="B130" t="s">
        <v>2684</v>
      </c>
      <c r="C130" t="s">
        <v>2372</v>
      </c>
      <c r="D130" t="s">
        <v>2460</v>
      </c>
      <c r="E130" t="s">
        <v>2677</v>
      </c>
      <c r="F130" t="s">
        <v>2256</v>
      </c>
      <c r="G130" t="s">
        <v>3053</v>
      </c>
      <c r="H130" t="s">
        <v>3054</v>
      </c>
      <c r="I130">
        <v>272</v>
      </c>
      <c r="J130">
        <v>668</v>
      </c>
      <c r="K130">
        <v>843</v>
      </c>
      <c r="L130" t="s">
        <v>3101</v>
      </c>
      <c r="M130">
        <v>71</v>
      </c>
      <c r="N130" t="s">
        <v>2879</v>
      </c>
      <c r="O130">
        <v>137.19979645800001</v>
      </c>
    </row>
    <row r="131" spans="1:15">
      <c r="A131">
        <v>152</v>
      </c>
      <c r="B131" t="s">
        <v>2684</v>
      </c>
      <c r="C131" t="s">
        <v>2374</v>
      </c>
      <c r="D131" t="s">
        <v>2460</v>
      </c>
      <c r="E131" t="s">
        <v>2677</v>
      </c>
      <c r="F131" t="s">
        <v>2256</v>
      </c>
      <c r="G131" t="s">
        <v>3053</v>
      </c>
      <c r="H131" t="s">
        <v>3054</v>
      </c>
      <c r="I131">
        <v>198</v>
      </c>
      <c r="J131">
        <v>788</v>
      </c>
      <c r="K131">
        <v>617</v>
      </c>
      <c r="L131" t="s">
        <v>3102</v>
      </c>
      <c r="M131">
        <v>71</v>
      </c>
      <c r="N131" t="s">
        <v>2879</v>
      </c>
      <c r="O131">
        <v>137.19979645800001</v>
      </c>
    </row>
    <row r="132" spans="1:15">
      <c r="A132">
        <v>153</v>
      </c>
      <c r="B132" t="s">
        <v>2684</v>
      </c>
      <c r="C132" t="s">
        <v>2376</v>
      </c>
      <c r="D132" t="s">
        <v>2460</v>
      </c>
      <c r="E132" t="s">
        <v>2677</v>
      </c>
      <c r="F132" t="s">
        <v>2265</v>
      </c>
      <c r="G132" t="s">
        <v>3053</v>
      </c>
      <c r="H132" t="s">
        <v>3054</v>
      </c>
      <c r="I132">
        <v>197</v>
      </c>
      <c r="J132">
        <v>735</v>
      </c>
      <c r="K132">
        <v>19</v>
      </c>
      <c r="L132" t="s">
        <v>3103</v>
      </c>
      <c r="M132">
        <v>71</v>
      </c>
      <c r="N132" t="s">
        <v>2888</v>
      </c>
      <c r="O132">
        <v>137.19979645800001</v>
      </c>
    </row>
    <row r="133" spans="1:15">
      <c r="A133">
        <v>154</v>
      </c>
      <c r="B133" t="s">
        <v>2684</v>
      </c>
      <c r="C133" t="s">
        <v>2377</v>
      </c>
      <c r="D133" t="s">
        <v>2460</v>
      </c>
      <c r="E133" t="s">
        <v>2677</v>
      </c>
      <c r="F133" t="s">
        <v>2265</v>
      </c>
      <c r="G133" t="s">
        <v>3053</v>
      </c>
      <c r="H133" t="s">
        <v>3054</v>
      </c>
      <c r="I133">
        <v>127</v>
      </c>
      <c r="J133">
        <v>836</v>
      </c>
      <c r="K133">
        <v>275</v>
      </c>
      <c r="L133" t="s">
        <v>3104</v>
      </c>
      <c r="M133">
        <v>71</v>
      </c>
      <c r="N133" t="s">
        <v>2888</v>
      </c>
      <c r="O133">
        <v>137.19979645800001</v>
      </c>
    </row>
    <row r="134" spans="1:15">
      <c r="A134">
        <v>155</v>
      </c>
      <c r="B134" t="s">
        <v>2684</v>
      </c>
      <c r="C134" t="s">
        <v>2378</v>
      </c>
      <c r="D134" t="s">
        <v>2460</v>
      </c>
      <c r="E134" t="s">
        <v>2677</v>
      </c>
      <c r="F134" t="s">
        <v>2265</v>
      </c>
      <c r="G134" t="s">
        <v>3053</v>
      </c>
      <c r="H134" t="s">
        <v>3054</v>
      </c>
      <c r="I134">
        <v>253</v>
      </c>
      <c r="J134">
        <v>337</v>
      </c>
      <c r="K134">
        <v>289</v>
      </c>
      <c r="L134" t="s">
        <v>3105</v>
      </c>
      <c r="M134">
        <v>71</v>
      </c>
      <c r="N134" t="s">
        <v>2888</v>
      </c>
      <c r="O134">
        <v>137.19979645800001</v>
      </c>
    </row>
    <row r="135" spans="1:15">
      <c r="A135">
        <v>156</v>
      </c>
      <c r="B135" t="s">
        <v>2684</v>
      </c>
      <c r="C135" t="s">
        <v>2379</v>
      </c>
      <c r="D135" t="s">
        <v>2460</v>
      </c>
      <c r="E135" t="s">
        <v>2677</v>
      </c>
      <c r="F135" t="s">
        <v>2265</v>
      </c>
      <c r="G135" t="s">
        <v>3053</v>
      </c>
      <c r="H135" t="s">
        <v>3054</v>
      </c>
      <c r="I135">
        <v>47</v>
      </c>
      <c r="J135">
        <v>118</v>
      </c>
      <c r="K135">
        <v>65</v>
      </c>
      <c r="L135" t="s">
        <v>3106</v>
      </c>
      <c r="M135">
        <v>71</v>
      </c>
      <c r="N135" t="s">
        <v>2888</v>
      </c>
      <c r="O135">
        <v>137.19979645800001</v>
      </c>
    </row>
    <row r="136" spans="1:15">
      <c r="A136">
        <v>157</v>
      </c>
      <c r="B136" t="s">
        <v>2684</v>
      </c>
      <c r="C136" t="s">
        <v>2381</v>
      </c>
      <c r="D136" t="s">
        <v>2460</v>
      </c>
      <c r="E136" t="s">
        <v>2677</v>
      </c>
      <c r="F136" t="s">
        <v>2265</v>
      </c>
      <c r="G136" t="s">
        <v>3053</v>
      </c>
      <c r="H136" t="s">
        <v>3054</v>
      </c>
      <c r="I136">
        <v>328</v>
      </c>
      <c r="J136">
        <v>478</v>
      </c>
      <c r="K136">
        <v>33</v>
      </c>
      <c r="L136" t="s">
        <v>3107</v>
      </c>
      <c r="M136">
        <v>71</v>
      </c>
      <c r="N136" t="s">
        <v>2888</v>
      </c>
      <c r="O136">
        <v>137.19979645800001</v>
      </c>
    </row>
    <row r="137" spans="1:15">
      <c r="A137">
        <v>158</v>
      </c>
      <c r="B137" t="s">
        <v>2684</v>
      </c>
      <c r="C137" t="s">
        <v>2382</v>
      </c>
      <c r="D137" t="s">
        <v>2460</v>
      </c>
      <c r="E137" t="s">
        <v>2677</v>
      </c>
      <c r="F137" t="s">
        <v>2265</v>
      </c>
      <c r="G137" t="s">
        <v>3053</v>
      </c>
      <c r="H137" t="s">
        <v>3054</v>
      </c>
      <c r="I137">
        <v>21</v>
      </c>
      <c r="J137">
        <v>773</v>
      </c>
      <c r="K137">
        <v>153</v>
      </c>
      <c r="L137" t="s">
        <v>3108</v>
      </c>
      <c r="M137">
        <v>71</v>
      </c>
      <c r="N137" t="s">
        <v>2888</v>
      </c>
      <c r="O137">
        <v>137.19979645800001</v>
      </c>
    </row>
    <row r="138" spans="1:15">
      <c r="A138">
        <v>160</v>
      </c>
      <c r="B138" t="s">
        <v>2684</v>
      </c>
      <c r="C138" t="s">
        <v>2384</v>
      </c>
      <c r="D138" t="s">
        <v>2460</v>
      </c>
      <c r="E138" t="s">
        <v>2677</v>
      </c>
      <c r="F138" t="s">
        <v>2265</v>
      </c>
      <c r="G138" t="s">
        <v>3053</v>
      </c>
      <c r="H138" t="s">
        <v>3054</v>
      </c>
      <c r="I138">
        <v>482</v>
      </c>
      <c r="J138">
        <v>401</v>
      </c>
      <c r="K138">
        <v>175</v>
      </c>
      <c r="L138" t="s">
        <v>3109</v>
      </c>
      <c r="M138">
        <v>71</v>
      </c>
      <c r="N138" t="s">
        <v>2888</v>
      </c>
      <c r="O138">
        <v>137.19979645800001</v>
      </c>
    </row>
    <row r="139" spans="1:15">
      <c r="A139">
        <v>161</v>
      </c>
      <c r="B139" t="s">
        <v>2385</v>
      </c>
      <c r="C139" t="s">
        <v>2386</v>
      </c>
      <c r="D139" t="s">
        <v>2460</v>
      </c>
      <c r="E139" t="s">
        <v>2677</v>
      </c>
      <c r="F139" t="s">
        <v>2278</v>
      </c>
      <c r="G139" t="s">
        <v>3110</v>
      </c>
      <c r="H139" t="s">
        <v>3111</v>
      </c>
      <c r="I139">
        <v>51</v>
      </c>
      <c r="J139">
        <v>673</v>
      </c>
      <c r="K139">
        <v>207</v>
      </c>
      <c r="L139" t="s">
        <v>3112</v>
      </c>
      <c r="M139">
        <v>69</v>
      </c>
      <c r="N139" t="s">
        <v>2899</v>
      </c>
      <c r="O139">
        <v>162.634207253</v>
      </c>
    </row>
    <row r="140" spans="1:15">
      <c r="A140">
        <v>162</v>
      </c>
      <c r="B140" t="s">
        <v>2385</v>
      </c>
      <c r="C140" t="s">
        <v>2387</v>
      </c>
      <c r="D140" t="s">
        <v>2460</v>
      </c>
      <c r="E140" t="s">
        <v>2677</v>
      </c>
      <c r="F140" t="s">
        <v>2278</v>
      </c>
      <c r="G140" t="s">
        <v>3110</v>
      </c>
      <c r="H140" t="s">
        <v>3111</v>
      </c>
      <c r="I140">
        <v>238</v>
      </c>
      <c r="J140">
        <v>814</v>
      </c>
      <c r="K140">
        <v>580</v>
      </c>
      <c r="L140" t="s">
        <v>3113</v>
      </c>
      <c r="M140">
        <v>69</v>
      </c>
      <c r="N140" t="s">
        <v>2899</v>
      </c>
      <c r="O140">
        <v>162.634207253</v>
      </c>
    </row>
    <row r="141" spans="1:15">
      <c r="A141">
        <v>163</v>
      </c>
      <c r="B141" t="s">
        <v>2385</v>
      </c>
      <c r="C141" t="s">
        <v>2388</v>
      </c>
      <c r="D141" t="s">
        <v>2460</v>
      </c>
      <c r="E141" t="s">
        <v>2677</v>
      </c>
      <c r="F141" t="s">
        <v>2278</v>
      </c>
      <c r="G141" t="s">
        <v>3110</v>
      </c>
      <c r="H141" t="s">
        <v>3111</v>
      </c>
      <c r="I141">
        <v>59</v>
      </c>
      <c r="J141">
        <v>615</v>
      </c>
      <c r="K141">
        <v>722</v>
      </c>
      <c r="L141" t="s">
        <v>3114</v>
      </c>
      <c r="M141">
        <v>69</v>
      </c>
      <c r="N141" t="s">
        <v>2899</v>
      </c>
      <c r="O141">
        <v>162.634207253</v>
      </c>
    </row>
    <row r="142" spans="1:15">
      <c r="A142">
        <v>164</v>
      </c>
      <c r="B142" t="s">
        <v>2385</v>
      </c>
      <c r="C142" t="s">
        <v>2389</v>
      </c>
      <c r="D142" t="s">
        <v>2460</v>
      </c>
      <c r="E142" t="s">
        <v>2677</v>
      </c>
      <c r="F142" t="s">
        <v>2278</v>
      </c>
      <c r="G142" t="s">
        <v>3110</v>
      </c>
      <c r="H142" t="s">
        <v>3111</v>
      </c>
      <c r="I142">
        <v>7</v>
      </c>
      <c r="J142">
        <v>514</v>
      </c>
      <c r="K142">
        <v>239</v>
      </c>
      <c r="L142" t="s">
        <v>3115</v>
      </c>
      <c r="M142">
        <v>69</v>
      </c>
      <c r="N142" t="s">
        <v>2899</v>
      </c>
      <c r="O142">
        <v>162.634207253</v>
      </c>
    </row>
    <row r="143" spans="1:15">
      <c r="A143">
        <v>165</v>
      </c>
      <c r="B143" t="s">
        <v>2385</v>
      </c>
      <c r="C143" t="s">
        <v>2390</v>
      </c>
      <c r="D143" t="s">
        <v>2460</v>
      </c>
      <c r="E143" t="s">
        <v>2677</v>
      </c>
      <c r="F143" t="s">
        <v>2278</v>
      </c>
      <c r="G143" t="s">
        <v>3110</v>
      </c>
      <c r="H143" t="s">
        <v>3111</v>
      </c>
      <c r="I143">
        <v>85</v>
      </c>
      <c r="J143">
        <v>127</v>
      </c>
      <c r="K143">
        <v>343</v>
      </c>
      <c r="L143" t="s">
        <v>3116</v>
      </c>
      <c r="M143">
        <v>69</v>
      </c>
      <c r="N143" t="s">
        <v>2899</v>
      </c>
      <c r="O143">
        <v>162.634207253</v>
      </c>
    </row>
    <row r="144" spans="1:15">
      <c r="A144">
        <v>166</v>
      </c>
      <c r="B144" t="s">
        <v>2385</v>
      </c>
      <c r="C144" t="s">
        <v>2391</v>
      </c>
      <c r="D144" t="s">
        <v>2460</v>
      </c>
      <c r="E144" t="s">
        <v>2677</v>
      </c>
      <c r="F144" t="s">
        <v>2278</v>
      </c>
      <c r="G144" t="s">
        <v>3110</v>
      </c>
      <c r="H144" t="s">
        <v>3111</v>
      </c>
      <c r="I144">
        <v>1</v>
      </c>
      <c r="J144">
        <v>752</v>
      </c>
      <c r="K144">
        <v>409</v>
      </c>
      <c r="L144" t="s">
        <v>2943</v>
      </c>
      <c r="M144">
        <v>69</v>
      </c>
      <c r="N144" t="s">
        <v>2899</v>
      </c>
      <c r="O144">
        <v>162.634207253</v>
      </c>
    </row>
    <row r="145" spans="1:15">
      <c r="A145">
        <v>168</v>
      </c>
      <c r="B145" t="s">
        <v>2385</v>
      </c>
      <c r="C145" t="s">
        <v>2394</v>
      </c>
      <c r="D145" t="s">
        <v>2460</v>
      </c>
      <c r="E145" t="s">
        <v>2677</v>
      </c>
      <c r="F145" t="s">
        <v>2278</v>
      </c>
      <c r="G145" t="s">
        <v>3110</v>
      </c>
      <c r="H145" t="s">
        <v>3111</v>
      </c>
      <c r="I145">
        <v>70</v>
      </c>
      <c r="J145">
        <v>690</v>
      </c>
      <c r="K145">
        <v>304</v>
      </c>
      <c r="L145" t="s">
        <v>3117</v>
      </c>
      <c r="M145">
        <v>69</v>
      </c>
      <c r="N145" t="s">
        <v>2899</v>
      </c>
      <c r="O145">
        <v>162.634207253</v>
      </c>
    </row>
    <row r="146" spans="1:15">
      <c r="A146">
        <v>169</v>
      </c>
      <c r="B146" t="s">
        <v>2385</v>
      </c>
      <c r="C146" t="s">
        <v>2395</v>
      </c>
      <c r="D146" t="s">
        <v>2460</v>
      </c>
      <c r="E146" t="s">
        <v>2677</v>
      </c>
      <c r="F146" t="s">
        <v>2287</v>
      </c>
      <c r="G146" t="s">
        <v>3110</v>
      </c>
      <c r="H146" t="s">
        <v>3111</v>
      </c>
      <c r="I146">
        <v>250</v>
      </c>
      <c r="J146">
        <v>684</v>
      </c>
      <c r="K146">
        <v>135</v>
      </c>
      <c r="L146" t="s">
        <v>3118</v>
      </c>
      <c r="M146">
        <v>69</v>
      </c>
      <c r="N146" t="s">
        <v>2908</v>
      </c>
      <c r="O146">
        <v>162.634207253</v>
      </c>
    </row>
    <row r="147" spans="1:15">
      <c r="A147">
        <v>170</v>
      </c>
      <c r="B147" t="s">
        <v>2385</v>
      </c>
      <c r="C147" t="s">
        <v>2396</v>
      </c>
      <c r="D147" t="s">
        <v>2460</v>
      </c>
      <c r="E147" t="s">
        <v>2677</v>
      </c>
      <c r="F147" t="s">
        <v>2287</v>
      </c>
      <c r="G147" t="s">
        <v>3110</v>
      </c>
      <c r="H147" t="s">
        <v>3111</v>
      </c>
      <c r="I147">
        <v>624</v>
      </c>
      <c r="J147">
        <v>694</v>
      </c>
      <c r="K147">
        <v>515</v>
      </c>
      <c r="L147" t="s">
        <v>3119</v>
      </c>
      <c r="M147">
        <v>69</v>
      </c>
      <c r="N147" t="s">
        <v>2908</v>
      </c>
      <c r="O147">
        <v>162.634207253</v>
      </c>
    </row>
    <row r="148" spans="1:15">
      <c r="A148">
        <v>171</v>
      </c>
      <c r="B148" t="s">
        <v>2385</v>
      </c>
      <c r="C148" t="s">
        <v>2397</v>
      </c>
      <c r="D148" t="s">
        <v>2460</v>
      </c>
      <c r="E148" t="s">
        <v>2677</v>
      </c>
      <c r="F148" t="s">
        <v>2287</v>
      </c>
      <c r="G148" t="s">
        <v>3110</v>
      </c>
      <c r="H148" t="s">
        <v>3111</v>
      </c>
      <c r="I148">
        <v>149</v>
      </c>
      <c r="J148">
        <v>655</v>
      </c>
      <c r="K148">
        <v>348</v>
      </c>
      <c r="L148" t="s">
        <v>3120</v>
      </c>
      <c r="M148">
        <v>69</v>
      </c>
      <c r="N148" t="s">
        <v>2908</v>
      </c>
      <c r="O148">
        <v>162.634207253</v>
      </c>
    </row>
    <row r="149" spans="1:15">
      <c r="A149">
        <v>173</v>
      </c>
      <c r="B149" t="s">
        <v>2385</v>
      </c>
      <c r="C149" t="s">
        <v>2399</v>
      </c>
      <c r="D149" t="s">
        <v>2460</v>
      </c>
      <c r="E149" t="s">
        <v>2677</v>
      </c>
      <c r="F149" t="s">
        <v>2287</v>
      </c>
      <c r="G149" t="s">
        <v>3110</v>
      </c>
      <c r="H149" t="s">
        <v>3111</v>
      </c>
      <c r="I149">
        <v>597</v>
      </c>
      <c r="J149">
        <v>405</v>
      </c>
      <c r="K149">
        <v>307</v>
      </c>
      <c r="L149" t="s">
        <v>3121</v>
      </c>
      <c r="M149">
        <v>69</v>
      </c>
      <c r="N149" t="s">
        <v>2908</v>
      </c>
      <c r="O149">
        <v>162.634207253</v>
      </c>
    </row>
    <row r="150" spans="1:15">
      <c r="A150">
        <v>174</v>
      </c>
      <c r="B150" t="s">
        <v>2385</v>
      </c>
      <c r="C150" t="s">
        <v>2400</v>
      </c>
      <c r="D150" t="s">
        <v>2460</v>
      </c>
      <c r="E150" t="s">
        <v>2677</v>
      </c>
      <c r="F150" t="s">
        <v>2287</v>
      </c>
      <c r="G150" t="s">
        <v>3110</v>
      </c>
      <c r="H150" t="s">
        <v>3111</v>
      </c>
      <c r="I150">
        <v>396</v>
      </c>
      <c r="J150">
        <v>736</v>
      </c>
      <c r="K150">
        <v>155</v>
      </c>
      <c r="L150" t="s">
        <v>3122</v>
      </c>
      <c r="M150">
        <v>69</v>
      </c>
      <c r="N150" t="s">
        <v>2908</v>
      </c>
      <c r="O150">
        <v>162.634207253</v>
      </c>
    </row>
    <row r="151" spans="1:15">
      <c r="A151">
        <v>175</v>
      </c>
      <c r="B151" t="s">
        <v>2385</v>
      </c>
      <c r="C151" t="s">
        <v>2401</v>
      </c>
      <c r="D151" t="s">
        <v>2460</v>
      </c>
      <c r="E151" t="s">
        <v>2677</v>
      </c>
      <c r="F151" t="s">
        <v>2287</v>
      </c>
      <c r="G151" t="s">
        <v>3110</v>
      </c>
      <c r="H151" t="s">
        <v>3111</v>
      </c>
      <c r="I151">
        <v>612</v>
      </c>
      <c r="J151">
        <v>338</v>
      </c>
      <c r="K151">
        <v>719</v>
      </c>
      <c r="L151" t="s">
        <v>3123</v>
      </c>
      <c r="M151">
        <v>69</v>
      </c>
      <c r="N151" t="s">
        <v>2908</v>
      </c>
      <c r="O151">
        <v>162.634207253</v>
      </c>
    </row>
    <row r="152" spans="1:15">
      <c r="A152">
        <v>176</v>
      </c>
      <c r="B152" t="s">
        <v>2385</v>
      </c>
      <c r="C152" t="s">
        <v>2402</v>
      </c>
      <c r="D152" t="s">
        <v>2460</v>
      </c>
      <c r="E152" t="s">
        <v>2677</v>
      </c>
      <c r="F152" t="s">
        <v>2287</v>
      </c>
      <c r="G152" t="s">
        <v>3110</v>
      </c>
      <c r="H152" t="s">
        <v>3111</v>
      </c>
      <c r="I152">
        <v>183</v>
      </c>
      <c r="J152">
        <v>52</v>
      </c>
      <c r="K152">
        <v>323</v>
      </c>
      <c r="L152" t="s">
        <v>3124</v>
      </c>
      <c r="M152">
        <v>69</v>
      </c>
      <c r="N152" t="s">
        <v>2908</v>
      </c>
      <c r="O152">
        <v>162.634207253</v>
      </c>
    </row>
    <row r="153" spans="1:15">
      <c r="A153">
        <v>177</v>
      </c>
      <c r="B153" t="s">
        <v>2385</v>
      </c>
      <c r="C153" t="s">
        <v>2403</v>
      </c>
      <c r="D153" t="s">
        <v>2460</v>
      </c>
      <c r="E153" t="s">
        <v>2677</v>
      </c>
      <c r="F153" t="s">
        <v>2296</v>
      </c>
      <c r="G153" t="s">
        <v>3110</v>
      </c>
      <c r="H153" t="s">
        <v>3111</v>
      </c>
      <c r="I153">
        <v>98</v>
      </c>
      <c r="J153">
        <v>750</v>
      </c>
      <c r="K153">
        <v>14</v>
      </c>
      <c r="L153" t="s">
        <v>3125</v>
      </c>
      <c r="M153">
        <v>69</v>
      </c>
      <c r="N153" t="s">
        <v>2917</v>
      </c>
      <c r="O153">
        <v>162.634207253</v>
      </c>
    </row>
    <row r="154" spans="1:15">
      <c r="A154">
        <v>178</v>
      </c>
      <c r="B154" t="s">
        <v>2385</v>
      </c>
      <c r="C154" t="s">
        <v>2404</v>
      </c>
      <c r="D154" t="s">
        <v>2460</v>
      </c>
      <c r="E154" t="s">
        <v>2677</v>
      </c>
      <c r="F154" t="s">
        <v>2296</v>
      </c>
      <c r="G154" t="s">
        <v>3110</v>
      </c>
      <c r="H154" t="s">
        <v>3111</v>
      </c>
      <c r="I154">
        <v>353</v>
      </c>
      <c r="J154">
        <v>612</v>
      </c>
      <c r="K154">
        <v>410</v>
      </c>
      <c r="L154" t="s">
        <v>3126</v>
      </c>
      <c r="M154">
        <v>69</v>
      </c>
      <c r="N154" t="s">
        <v>2917</v>
      </c>
      <c r="O154">
        <v>162.634207253</v>
      </c>
    </row>
    <row r="155" spans="1:15">
      <c r="A155">
        <v>179</v>
      </c>
      <c r="B155" t="s">
        <v>2385</v>
      </c>
      <c r="C155" t="s">
        <v>2405</v>
      </c>
      <c r="D155" t="s">
        <v>2460</v>
      </c>
      <c r="E155" t="s">
        <v>2677</v>
      </c>
      <c r="F155" t="s">
        <v>2296</v>
      </c>
      <c r="G155" t="s">
        <v>3110</v>
      </c>
      <c r="H155" t="s">
        <v>3111</v>
      </c>
      <c r="I155">
        <v>42</v>
      </c>
      <c r="J155">
        <v>491</v>
      </c>
      <c r="K155">
        <v>78</v>
      </c>
      <c r="L155" t="s">
        <v>3127</v>
      </c>
      <c r="M155">
        <v>69</v>
      </c>
      <c r="N155" t="s">
        <v>2917</v>
      </c>
      <c r="O155">
        <v>162.634207253</v>
      </c>
    </row>
    <row r="156" spans="1:15">
      <c r="A156">
        <v>180</v>
      </c>
      <c r="B156" t="s">
        <v>2385</v>
      </c>
      <c r="C156" t="s">
        <v>2406</v>
      </c>
      <c r="D156" t="s">
        <v>2460</v>
      </c>
      <c r="E156" t="s">
        <v>2677</v>
      </c>
      <c r="F156" t="s">
        <v>2296</v>
      </c>
      <c r="G156" t="s">
        <v>3110</v>
      </c>
      <c r="H156" t="s">
        <v>3111</v>
      </c>
      <c r="I156">
        <v>245</v>
      </c>
      <c r="J156">
        <v>325</v>
      </c>
      <c r="K156">
        <v>422</v>
      </c>
      <c r="L156" t="s">
        <v>3128</v>
      </c>
      <c r="M156">
        <v>69</v>
      </c>
      <c r="N156" t="s">
        <v>2917</v>
      </c>
      <c r="O156">
        <v>162.634207253</v>
      </c>
    </row>
    <row r="157" spans="1:15">
      <c r="A157">
        <v>181</v>
      </c>
      <c r="B157" t="s">
        <v>2385</v>
      </c>
      <c r="C157" t="s">
        <v>2407</v>
      </c>
      <c r="D157" t="s">
        <v>2460</v>
      </c>
      <c r="E157" t="s">
        <v>2677</v>
      </c>
      <c r="F157" t="s">
        <v>2296</v>
      </c>
      <c r="G157" t="s">
        <v>3110</v>
      </c>
      <c r="H157" t="s">
        <v>3111</v>
      </c>
      <c r="I157">
        <v>411</v>
      </c>
      <c r="J157">
        <v>116</v>
      </c>
      <c r="K157">
        <v>870</v>
      </c>
      <c r="L157" t="s">
        <v>3129</v>
      </c>
      <c r="M157">
        <v>69</v>
      </c>
      <c r="N157" t="s">
        <v>2917</v>
      </c>
      <c r="O157">
        <v>162.634207253</v>
      </c>
    </row>
    <row r="158" spans="1:15">
      <c r="A158">
        <v>182</v>
      </c>
      <c r="B158" t="s">
        <v>2385</v>
      </c>
      <c r="C158" t="s">
        <v>2408</v>
      </c>
      <c r="D158" t="s">
        <v>2460</v>
      </c>
      <c r="E158" t="s">
        <v>2677</v>
      </c>
      <c r="F158" t="s">
        <v>2296</v>
      </c>
      <c r="G158" t="s">
        <v>3110</v>
      </c>
      <c r="H158" t="s">
        <v>3111</v>
      </c>
      <c r="I158">
        <v>309</v>
      </c>
      <c r="J158">
        <v>613</v>
      </c>
      <c r="K158">
        <v>136</v>
      </c>
      <c r="L158" t="s">
        <v>3130</v>
      </c>
      <c r="M158">
        <v>69</v>
      </c>
      <c r="N158" t="s">
        <v>2917</v>
      </c>
      <c r="O158">
        <v>162.634207253</v>
      </c>
    </row>
    <row r="159" spans="1:15">
      <c r="A159">
        <v>184</v>
      </c>
      <c r="B159" t="s">
        <v>2385</v>
      </c>
      <c r="C159" t="s">
        <v>2410</v>
      </c>
      <c r="D159" t="s">
        <v>2460</v>
      </c>
      <c r="E159" t="s">
        <v>2677</v>
      </c>
      <c r="F159" t="s">
        <v>2296</v>
      </c>
      <c r="G159" t="s">
        <v>3110</v>
      </c>
      <c r="H159" t="s">
        <v>3111</v>
      </c>
      <c r="I159">
        <v>235</v>
      </c>
      <c r="J159">
        <v>179</v>
      </c>
      <c r="K159">
        <v>266</v>
      </c>
      <c r="L159" t="s">
        <v>3131</v>
      </c>
      <c r="M159">
        <v>69</v>
      </c>
      <c r="N159" t="s">
        <v>2917</v>
      </c>
      <c r="O159">
        <v>162.634207253</v>
      </c>
    </row>
    <row r="160" spans="1:15">
      <c r="A160">
        <v>185</v>
      </c>
      <c r="B160" t="s">
        <v>2385</v>
      </c>
      <c r="C160" t="s">
        <v>2412</v>
      </c>
      <c r="D160" t="s">
        <v>2460</v>
      </c>
      <c r="E160" t="s">
        <v>2677</v>
      </c>
      <c r="F160" t="s">
        <v>2306</v>
      </c>
      <c r="G160" t="s">
        <v>3110</v>
      </c>
      <c r="H160" t="s">
        <v>3111</v>
      </c>
      <c r="I160">
        <v>369</v>
      </c>
      <c r="J160">
        <v>300</v>
      </c>
      <c r="K160">
        <v>165</v>
      </c>
      <c r="L160" t="s">
        <v>3132</v>
      </c>
      <c r="M160">
        <v>69</v>
      </c>
      <c r="N160" t="s">
        <v>2926</v>
      </c>
      <c r="O160">
        <v>162.634207253</v>
      </c>
    </row>
    <row r="161" spans="1:15">
      <c r="A161">
        <v>186</v>
      </c>
      <c r="B161" t="s">
        <v>2385</v>
      </c>
      <c r="C161" t="s">
        <v>2413</v>
      </c>
      <c r="D161" t="s">
        <v>2460</v>
      </c>
      <c r="E161" t="s">
        <v>2677</v>
      </c>
      <c r="F161" t="s">
        <v>2306</v>
      </c>
      <c r="G161" t="s">
        <v>3110</v>
      </c>
      <c r="H161" t="s">
        <v>3111</v>
      </c>
      <c r="I161">
        <v>295</v>
      </c>
      <c r="J161">
        <v>717</v>
      </c>
      <c r="K161">
        <v>22</v>
      </c>
      <c r="L161" t="s">
        <v>3133</v>
      </c>
      <c r="M161">
        <v>69</v>
      </c>
      <c r="N161" t="s">
        <v>2926</v>
      </c>
      <c r="O161">
        <v>162.634207253</v>
      </c>
    </row>
    <row r="162" spans="1:15">
      <c r="A162">
        <v>187</v>
      </c>
      <c r="B162" t="s">
        <v>2385</v>
      </c>
      <c r="C162" t="s">
        <v>2414</v>
      </c>
      <c r="D162" t="s">
        <v>2460</v>
      </c>
      <c r="E162" t="s">
        <v>2677</v>
      </c>
      <c r="F162" t="s">
        <v>2306</v>
      </c>
      <c r="G162" t="s">
        <v>3110</v>
      </c>
      <c r="H162" t="s">
        <v>3111</v>
      </c>
      <c r="I162">
        <v>242</v>
      </c>
      <c r="J162">
        <v>759</v>
      </c>
      <c r="K162">
        <v>371</v>
      </c>
      <c r="L162" t="s">
        <v>3134</v>
      </c>
      <c r="M162">
        <v>69</v>
      </c>
      <c r="N162" t="s">
        <v>2926</v>
      </c>
      <c r="O162">
        <v>162.634207253</v>
      </c>
    </row>
    <row r="163" spans="1:15">
      <c r="A163">
        <v>188</v>
      </c>
      <c r="B163" t="s">
        <v>2385</v>
      </c>
      <c r="C163" t="s">
        <v>2415</v>
      </c>
      <c r="D163" t="s">
        <v>2460</v>
      </c>
      <c r="E163" t="s">
        <v>2677</v>
      </c>
      <c r="F163" t="s">
        <v>2306</v>
      </c>
      <c r="G163" t="s">
        <v>3110</v>
      </c>
      <c r="H163" t="s">
        <v>3111</v>
      </c>
      <c r="I163">
        <v>146</v>
      </c>
      <c r="J163">
        <v>357</v>
      </c>
      <c r="K163">
        <v>185</v>
      </c>
      <c r="L163" t="s">
        <v>3135</v>
      </c>
      <c r="M163">
        <v>69</v>
      </c>
      <c r="N163" t="s">
        <v>2926</v>
      </c>
      <c r="O163">
        <v>162.634207253</v>
      </c>
    </row>
    <row r="164" spans="1:15">
      <c r="A164">
        <v>189</v>
      </c>
      <c r="B164" t="s">
        <v>2385</v>
      </c>
      <c r="C164" t="s">
        <v>2417</v>
      </c>
      <c r="D164" t="s">
        <v>2460</v>
      </c>
      <c r="E164" t="s">
        <v>2677</v>
      </c>
      <c r="F164" t="s">
        <v>2306</v>
      </c>
      <c r="G164" t="s">
        <v>3110</v>
      </c>
      <c r="H164" t="s">
        <v>3111</v>
      </c>
      <c r="I164">
        <v>144</v>
      </c>
      <c r="J164">
        <v>18</v>
      </c>
      <c r="K164">
        <v>301</v>
      </c>
      <c r="L164" t="s">
        <v>3136</v>
      </c>
      <c r="M164">
        <v>69</v>
      </c>
      <c r="N164" t="s">
        <v>2926</v>
      </c>
      <c r="O164">
        <v>162.634207253</v>
      </c>
    </row>
    <row r="165" spans="1:15">
      <c r="A165">
        <v>190</v>
      </c>
      <c r="B165" t="s">
        <v>2385</v>
      </c>
      <c r="C165" t="s">
        <v>2418</v>
      </c>
      <c r="D165" t="s">
        <v>2460</v>
      </c>
      <c r="E165" t="s">
        <v>2677</v>
      </c>
      <c r="F165" t="s">
        <v>2306</v>
      </c>
      <c r="G165" t="s">
        <v>3110</v>
      </c>
      <c r="H165" t="s">
        <v>3111</v>
      </c>
      <c r="I165">
        <v>171</v>
      </c>
      <c r="J165">
        <v>397</v>
      </c>
      <c r="K165">
        <v>466</v>
      </c>
      <c r="L165" t="s">
        <v>3137</v>
      </c>
      <c r="M165">
        <v>69</v>
      </c>
      <c r="N165" t="s">
        <v>2926</v>
      </c>
      <c r="O165">
        <v>162.634207253</v>
      </c>
    </row>
    <row r="166" spans="1:15">
      <c r="A166">
        <v>191</v>
      </c>
      <c r="B166" t="s">
        <v>2385</v>
      </c>
      <c r="C166" t="s">
        <v>2419</v>
      </c>
      <c r="D166" t="s">
        <v>2460</v>
      </c>
      <c r="E166" t="s">
        <v>2677</v>
      </c>
      <c r="F166" t="s">
        <v>2306</v>
      </c>
      <c r="G166" t="s">
        <v>3110</v>
      </c>
      <c r="H166" t="s">
        <v>3111</v>
      </c>
      <c r="I166">
        <v>232</v>
      </c>
      <c r="J166">
        <v>715</v>
      </c>
      <c r="K166">
        <v>32</v>
      </c>
      <c r="L166" t="s">
        <v>3138</v>
      </c>
      <c r="M166">
        <v>69</v>
      </c>
      <c r="N166" t="s">
        <v>2926</v>
      </c>
      <c r="O166">
        <v>162.634207253</v>
      </c>
    </row>
    <row r="167" spans="1:15">
      <c r="A167">
        <v>193</v>
      </c>
      <c r="B167" t="s">
        <v>2428</v>
      </c>
      <c r="C167" t="s">
        <v>2445</v>
      </c>
      <c r="D167" t="s">
        <v>2677</v>
      </c>
      <c r="E167" t="s">
        <v>2677</v>
      </c>
      <c r="F167" t="s">
        <v>2505</v>
      </c>
      <c r="G167" t="s">
        <v>3139</v>
      </c>
      <c r="H167" t="s">
        <v>3140</v>
      </c>
      <c r="I167">
        <v>257</v>
      </c>
      <c r="J167">
        <v>695</v>
      </c>
      <c r="K167">
        <v>45</v>
      </c>
      <c r="L167" t="s">
        <v>3141</v>
      </c>
      <c r="M167">
        <v>62</v>
      </c>
      <c r="N167" t="s">
        <v>2937</v>
      </c>
      <c r="O167">
        <v>171.84818423999999</v>
      </c>
    </row>
    <row r="168" spans="1:15">
      <c r="A168">
        <v>194</v>
      </c>
      <c r="B168" t="s">
        <v>2428</v>
      </c>
      <c r="C168" t="s">
        <v>2438</v>
      </c>
      <c r="D168" t="s">
        <v>2677</v>
      </c>
      <c r="E168" t="s">
        <v>2677</v>
      </c>
      <c r="F168" t="s">
        <v>2505</v>
      </c>
      <c r="G168" t="s">
        <v>3139</v>
      </c>
      <c r="H168" t="s">
        <v>3140</v>
      </c>
      <c r="I168">
        <v>148</v>
      </c>
      <c r="J168">
        <v>653</v>
      </c>
      <c r="K168">
        <v>90</v>
      </c>
      <c r="L168" t="s">
        <v>3142</v>
      </c>
      <c r="M168">
        <v>62</v>
      </c>
      <c r="N168" t="s">
        <v>2937</v>
      </c>
      <c r="O168">
        <v>171.84818423999999</v>
      </c>
    </row>
    <row r="169" spans="1:15">
      <c r="A169">
        <v>195</v>
      </c>
      <c r="B169" t="s">
        <v>2428</v>
      </c>
      <c r="C169" t="s">
        <v>2430</v>
      </c>
      <c r="D169" t="s">
        <v>2677</v>
      </c>
      <c r="E169" t="s">
        <v>2677</v>
      </c>
      <c r="F169" t="s">
        <v>2505</v>
      </c>
      <c r="G169" t="s">
        <v>3139</v>
      </c>
      <c r="H169" t="s">
        <v>3140</v>
      </c>
      <c r="I169">
        <v>105</v>
      </c>
      <c r="J169">
        <v>389</v>
      </c>
      <c r="K169">
        <v>338</v>
      </c>
      <c r="L169" t="s">
        <v>3143</v>
      </c>
      <c r="M169">
        <v>62</v>
      </c>
      <c r="N169" t="s">
        <v>2937</v>
      </c>
      <c r="O169">
        <v>171.84818423999999</v>
      </c>
    </row>
    <row r="170" spans="1:15">
      <c r="A170">
        <v>196</v>
      </c>
      <c r="B170" t="s">
        <v>2428</v>
      </c>
      <c r="C170" t="s">
        <v>2421</v>
      </c>
      <c r="D170" t="s">
        <v>2677</v>
      </c>
      <c r="E170" t="s">
        <v>2677</v>
      </c>
      <c r="F170" t="s">
        <v>2505</v>
      </c>
      <c r="G170" t="s">
        <v>3139</v>
      </c>
      <c r="H170" t="s">
        <v>3140</v>
      </c>
      <c r="I170">
        <v>12</v>
      </c>
      <c r="J170">
        <v>455</v>
      </c>
      <c r="K170">
        <v>243</v>
      </c>
      <c r="L170" t="s">
        <v>3144</v>
      </c>
      <c r="M170">
        <v>62</v>
      </c>
      <c r="N170" t="s">
        <v>2937</v>
      </c>
      <c r="O170">
        <v>171.84818423999999</v>
      </c>
    </row>
    <row r="171" spans="1:15">
      <c r="A171">
        <v>197</v>
      </c>
      <c r="B171" t="s">
        <v>2428</v>
      </c>
      <c r="C171" t="s">
        <v>2431</v>
      </c>
      <c r="D171" t="s">
        <v>2677</v>
      </c>
      <c r="E171" t="s">
        <v>2677</v>
      </c>
      <c r="F171" t="s">
        <v>2505</v>
      </c>
      <c r="G171" t="s">
        <v>3139</v>
      </c>
      <c r="H171" t="s">
        <v>3140</v>
      </c>
      <c r="I171">
        <v>399</v>
      </c>
      <c r="J171">
        <v>692</v>
      </c>
      <c r="K171">
        <v>254</v>
      </c>
      <c r="L171" t="s">
        <v>3145</v>
      </c>
      <c r="M171">
        <v>62</v>
      </c>
      <c r="N171" t="s">
        <v>2937</v>
      </c>
      <c r="O171">
        <v>171.84818423999999</v>
      </c>
    </row>
    <row r="172" spans="1:15">
      <c r="A172">
        <v>198</v>
      </c>
      <c r="B172" t="s">
        <v>2428</v>
      </c>
      <c r="C172" t="s">
        <v>2439</v>
      </c>
      <c r="D172" t="s">
        <v>2677</v>
      </c>
      <c r="E172" t="s">
        <v>2677</v>
      </c>
      <c r="F172" t="s">
        <v>2505</v>
      </c>
      <c r="G172" t="s">
        <v>3139</v>
      </c>
      <c r="H172" t="s">
        <v>3140</v>
      </c>
      <c r="I172">
        <v>27</v>
      </c>
      <c r="J172">
        <v>352</v>
      </c>
      <c r="K172">
        <v>780</v>
      </c>
      <c r="L172" t="s">
        <v>3146</v>
      </c>
      <c r="M172">
        <v>62</v>
      </c>
      <c r="N172" t="s">
        <v>2937</v>
      </c>
      <c r="O172">
        <v>171.84818423999999</v>
      </c>
    </row>
    <row r="173" spans="1:15">
      <c r="A173">
        <v>199</v>
      </c>
      <c r="B173" t="s">
        <v>2428</v>
      </c>
      <c r="C173" t="s">
        <v>2423</v>
      </c>
      <c r="D173" t="s">
        <v>2677</v>
      </c>
      <c r="E173" t="s">
        <v>2677</v>
      </c>
      <c r="F173" t="s">
        <v>2505</v>
      </c>
      <c r="G173" t="s">
        <v>3139</v>
      </c>
      <c r="H173" t="s">
        <v>3140</v>
      </c>
      <c r="I173">
        <v>224</v>
      </c>
      <c r="J173">
        <v>327</v>
      </c>
      <c r="K173">
        <v>182</v>
      </c>
      <c r="L173" t="s">
        <v>3147</v>
      </c>
      <c r="M173">
        <v>62</v>
      </c>
      <c r="N173" t="s">
        <v>2937</v>
      </c>
      <c r="O173">
        <v>171.84818423999999</v>
      </c>
    </row>
    <row r="174" spans="1:15">
      <c r="A174">
        <v>200</v>
      </c>
      <c r="B174" t="s">
        <v>2428</v>
      </c>
      <c r="C174" t="s">
        <v>2446</v>
      </c>
      <c r="D174" t="s">
        <v>2677</v>
      </c>
      <c r="E174" t="s">
        <v>2677</v>
      </c>
      <c r="F174" t="s">
        <v>2505</v>
      </c>
      <c r="G174" t="s">
        <v>3139</v>
      </c>
      <c r="H174" t="s">
        <v>3140</v>
      </c>
      <c r="I174">
        <v>158</v>
      </c>
      <c r="J174">
        <v>75</v>
      </c>
      <c r="K174">
        <v>186</v>
      </c>
      <c r="L174" t="s">
        <v>3148</v>
      </c>
      <c r="M174">
        <v>62</v>
      </c>
      <c r="N174" t="s">
        <v>2937</v>
      </c>
      <c r="O174">
        <v>171.84818423999999</v>
      </c>
    </row>
    <row r="175" spans="1:15">
      <c r="A175">
        <v>201</v>
      </c>
      <c r="B175" t="s">
        <v>2428</v>
      </c>
      <c r="C175" t="s">
        <v>2447</v>
      </c>
      <c r="D175" t="s">
        <v>2677</v>
      </c>
      <c r="E175" t="s">
        <v>2677</v>
      </c>
      <c r="F175" t="s">
        <v>2505</v>
      </c>
      <c r="G175" t="s">
        <v>3139</v>
      </c>
      <c r="H175" t="s">
        <v>3140</v>
      </c>
      <c r="I175">
        <v>211</v>
      </c>
      <c r="J175">
        <v>36</v>
      </c>
      <c r="K175">
        <v>315</v>
      </c>
      <c r="L175" t="s">
        <v>3149</v>
      </c>
      <c r="M175">
        <v>62</v>
      </c>
      <c r="N175" t="s">
        <v>2937</v>
      </c>
      <c r="O175">
        <v>171.84818423999999</v>
      </c>
    </row>
    <row r="176" spans="1:15">
      <c r="A176">
        <v>202</v>
      </c>
      <c r="B176" t="s">
        <v>2428</v>
      </c>
      <c r="C176" t="s">
        <v>2424</v>
      </c>
      <c r="D176" t="s">
        <v>2677</v>
      </c>
      <c r="E176" t="s">
        <v>2677</v>
      </c>
      <c r="F176" t="s">
        <v>2505</v>
      </c>
      <c r="G176" t="s">
        <v>3139</v>
      </c>
      <c r="H176" t="s">
        <v>3140</v>
      </c>
      <c r="I176">
        <v>181</v>
      </c>
      <c r="J176">
        <v>676</v>
      </c>
      <c r="K176">
        <v>147</v>
      </c>
      <c r="L176" t="s">
        <v>3150</v>
      </c>
      <c r="M176">
        <v>62</v>
      </c>
      <c r="N176" t="s">
        <v>2937</v>
      </c>
      <c r="O176">
        <v>171.84818423999999</v>
      </c>
    </row>
    <row r="177" spans="1:15">
      <c r="A177">
        <v>203</v>
      </c>
      <c r="B177" t="s">
        <v>2428</v>
      </c>
      <c r="C177" t="s">
        <v>2433</v>
      </c>
      <c r="D177" t="s">
        <v>2677</v>
      </c>
      <c r="E177" t="s">
        <v>2677</v>
      </c>
      <c r="F177" t="s">
        <v>2505</v>
      </c>
      <c r="G177" t="s">
        <v>3139</v>
      </c>
      <c r="H177" t="s">
        <v>3140</v>
      </c>
      <c r="I177">
        <v>179</v>
      </c>
      <c r="J177">
        <v>685</v>
      </c>
      <c r="K177">
        <v>168</v>
      </c>
      <c r="L177" t="s">
        <v>3151</v>
      </c>
      <c r="M177">
        <v>62</v>
      </c>
      <c r="N177" t="s">
        <v>2937</v>
      </c>
      <c r="O177">
        <v>171.84818423999999</v>
      </c>
    </row>
    <row r="178" spans="1:15">
      <c r="A178">
        <v>204</v>
      </c>
      <c r="B178" t="s">
        <v>2428</v>
      </c>
      <c r="C178" t="s">
        <v>2440</v>
      </c>
      <c r="D178" t="s">
        <v>2677</v>
      </c>
      <c r="E178" t="s">
        <v>2677</v>
      </c>
      <c r="F178" t="s">
        <v>2505</v>
      </c>
      <c r="G178" t="s">
        <v>3139</v>
      </c>
      <c r="H178" t="s">
        <v>3140</v>
      </c>
      <c r="I178">
        <v>248</v>
      </c>
      <c r="J178">
        <v>254</v>
      </c>
      <c r="K178">
        <v>672</v>
      </c>
      <c r="L178" t="s">
        <v>3119</v>
      </c>
      <c r="M178">
        <v>62</v>
      </c>
      <c r="N178" t="s">
        <v>2937</v>
      </c>
      <c r="O178">
        <v>171.84818423999999</v>
      </c>
    </row>
    <row r="179" spans="1:15">
      <c r="A179">
        <v>205</v>
      </c>
      <c r="B179" t="s">
        <v>2428</v>
      </c>
      <c r="C179" t="s">
        <v>2434</v>
      </c>
      <c r="D179" t="s">
        <v>2460</v>
      </c>
      <c r="E179" t="s">
        <v>2677</v>
      </c>
      <c r="F179" t="s">
        <v>2505</v>
      </c>
      <c r="G179" t="s">
        <v>3139</v>
      </c>
      <c r="H179" t="s">
        <v>3140</v>
      </c>
      <c r="I179">
        <v>55</v>
      </c>
      <c r="J179">
        <v>348</v>
      </c>
      <c r="K179">
        <v>173</v>
      </c>
      <c r="L179" t="s">
        <v>3152</v>
      </c>
      <c r="M179">
        <v>62</v>
      </c>
      <c r="N179" t="s">
        <v>2937</v>
      </c>
      <c r="O179">
        <v>171.84818423999999</v>
      </c>
    </row>
    <row r="180" spans="1:15">
      <c r="A180">
        <v>206</v>
      </c>
      <c r="B180" t="s">
        <v>2428</v>
      </c>
      <c r="C180" t="s">
        <v>2425</v>
      </c>
      <c r="D180" t="s">
        <v>2460</v>
      </c>
      <c r="E180" t="s">
        <v>2677</v>
      </c>
      <c r="F180" t="s">
        <v>2505</v>
      </c>
      <c r="G180" t="s">
        <v>3139</v>
      </c>
      <c r="H180" t="s">
        <v>3140</v>
      </c>
      <c r="I180">
        <v>124</v>
      </c>
      <c r="J180">
        <v>686</v>
      </c>
      <c r="K180">
        <v>262</v>
      </c>
      <c r="L180" t="s">
        <v>3153</v>
      </c>
      <c r="M180">
        <v>62</v>
      </c>
      <c r="N180" t="s">
        <v>2937</v>
      </c>
      <c r="O180">
        <v>171.84818423999999</v>
      </c>
    </row>
    <row r="181" spans="1:15">
      <c r="A181">
        <v>207</v>
      </c>
      <c r="B181" t="s">
        <v>2428</v>
      </c>
      <c r="C181" t="s">
        <v>2448</v>
      </c>
      <c r="D181" t="s">
        <v>2460</v>
      </c>
      <c r="E181" t="s">
        <v>2677</v>
      </c>
      <c r="F181" t="s">
        <v>2505</v>
      </c>
      <c r="G181" t="s">
        <v>3139</v>
      </c>
      <c r="H181" t="s">
        <v>3140</v>
      </c>
      <c r="I181">
        <v>234</v>
      </c>
      <c r="J181">
        <v>551</v>
      </c>
      <c r="K181">
        <v>230</v>
      </c>
      <c r="L181" t="s">
        <v>3154</v>
      </c>
      <c r="M181">
        <v>62</v>
      </c>
      <c r="N181" t="s">
        <v>2937</v>
      </c>
      <c r="O181">
        <v>171.84818423999999</v>
      </c>
    </row>
    <row r="182" spans="1:15">
      <c r="A182">
        <v>208</v>
      </c>
      <c r="B182" t="s">
        <v>2428</v>
      </c>
      <c r="C182" t="s">
        <v>2441</v>
      </c>
      <c r="D182" t="s">
        <v>2460</v>
      </c>
      <c r="E182" t="s">
        <v>2677</v>
      </c>
      <c r="F182" t="s">
        <v>2505</v>
      </c>
      <c r="G182" t="s">
        <v>3139</v>
      </c>
      <c r="H182" t="s">
        <v>3140</v>
      </c>
      <c r="I182">
        <v>412</v>
      </c>
      <c r="J182">
        <v>516</v>
      </c>
      <c r="K182">
        <v>140</v>
      </c>
      <c r="L182" t="s">
        <v>3155</v>
      </c>
      <c r="M182">
        <v>62</v>
      </c>
      <c r="N182" t="s">
        <v>2937</v>
      </c>
      <c r="O182">
        <v>171.84818423999999</v>
      </c>
    </row>
    <row r="183" spans="1:15">
      <c r="A183">
        <v>209</v>
      </c>
      <c r="B183" t="s">
        <v>2428</v>
      </c>
      <c r="C183" t="s">
        <v>2435</v>
      </c>
      <c r="D183" t="s">
        <v>2460</v>
      </c>
      <c r="E183" t="s">
        <v>2677</v>
      </c>
      <c r="F183" t="s">
        <v>2505</v>
      </c>
      <c r="G183" t="s">
        <v>3139</v>
      </c>
      <c r="H183" t="s">
        <v>3140</v>
      </c>
      <c r="I183">
        <v>94</v>
      </c>
      <c r="J183">
        <v>678</v>
      </c>
      <c r="K183">
        <v>92</v>
      </c>
      <c r="L183" t="s">
        <v>3156</v>
      </c>
      <c r="M183">
        <v>62</v>
      </c>
      <c r="N183" t="s">
        <v>2937</v>
      </c>
      <c r="O183">
        <v>171.84818423999999</v>
      </c>
    </row>
    <row r="184" spans="1:15">
      <c r="A184">
        <v>210</v>
      </c>
      <c r="B184" t="s">
        <v>2428</v>
      </c>
      <c r="C184" t="s">
        <v>2449</v>
      </c>
      <c r="D184" t="s">
        <v>2460</v>
      </c>
      <c r="E184" t="s">
        <v>2677</v>
      </c>
      <c r="F184" t="s">
        <v>2505</v>
      </c>
      <c r="G184" t="s">
        <v>3139</v>
      </c>
      <c r="H184" t="s">
        <v>3140</v>
      </c>
      <c r="I184">
        <v>93</v>
      </c>
      <c r="J184">
        <v>335</v>
      </c>
      <c r="K184">
        <v>36</v>
      </c>
      <c r="L184" t="s">
        <v>3157</v>
      </c>
      <c r="M184">
        <v>62</v>
      </c>
      <c r="N184" t="s">
        <v>2937</v>
      </c>
      <c r="O184">
        <v>171.84818423999999</v>
      </c>
    </row>
    <row r="185" spans="1:15">
      <c r="A185">
        <v>211</v>
      </c>
      <c r="B185" t="s">
        <v>2428</v>
      </c>
      <c r="C185" t="s">
        <v>2426</v>
      </c>
      <c r="D185" t="s">
        <v>2460</v>
      </c>
      <c r="E185" t="s">
        <v>2677</v>
      </c>
      <c r="F185" t="s">
        <v>2505</v>
      </c>
      <c r="G185" t="s">
        <v>3139</v>
      </c>
      <c r="H185" t="s">
        <v>3140</v>
      </c>
      <c r="I185">
        <v>26</v>
      </c>
      <c r="J185">
        <v>249</v>
      </c>
      <c r="K185">
        <v>434</v>
      </c>
      <c r="L185" t="s">
        <v>3158</v>
      </c>
      <c r="M185">
        <v>62</v>
      </c>
      <c r="N185" t="s">
        <v>2937</v>
      </c>
      <c r="O185">
        <v>171.84818423999999</v>
      </c>
    </row>
    <row r="186" spans="1:15">
      <c r="A186">
        <v>211</v>
      </c>
      <c r="B186" t="s">
        <v>2428</v>
      </c>
      <c r="C186" t="s">
        <v>2426</v>
      </c>
      <c r="D186" t="s">
        <v>2460</v>
      </c>
      <c r="E186" t="s">
        <v>2677</v>
      </c>
      <c r="F186" t="s">
        <v>2505</v>
      </c>
      <c r="G186" t="s">
        <v>3139</v>
      </c>
      <c r="H186" t="s">
        <v>3140</v>
      </c>
      <c r="I186">
        <v>169</v>
      </c>
      <c r="J186">
        <v>627</v>
      </c>
      <c r="K186">
        <v>56</v>
      </c>
      <c r="L186" t="s">
        <v>3159</v>
      </c>
      <c r="M186">
        <v>62</v>
      </c>
      <c r="N186" t="s">
        <v>2937</v>
      </c>
      <c r="O186">
        <v>171.84818423999999</v>
      </c>
    </row>
    <row r="187" spans="1:15">
      <c r="A187">
        <v>212</v>
      </c>
      <c r="B187" t="s">
        <v>2428</v>
      </c>
      <c r="C187" t="s">
        <v>2442</v>
      </c>
      <c r="D187" t="s">
        <v>2460</v>
      </c>
      <c r="E187" t="s">
        <v>2677</v>
      </c>
      <c r="F187" t="s">
        <v>2505</v>
      </c>
      <c r="G187" t="s">
        <v>3139</v>
      </c>
      <c r="H187" t="s">
        <v>3140</v>
      </c>
      <c r="I187">
        <v>68</v>
      </c>
      <c r="J187">
        <v>803</v>
      </c>
      <c r="K187">
        <v>365</v>
      </c>
      <c r="L187" t="s">
        <v>3160</v>
      </c>
      <c r="M187">
        <v>62</v>
      </c>
      <c r="N187" t="s">
        <v>2937</v>
      </c>
      <c r="O187">
        <v>171.84818423999999</v>
      </c>
    </row>
    <row r="188" spans="1:15">
      <c r="A188">
        <v>213</v>
      </c>
      <c r="B188" t="s">
        <v>2428</v>
      </c>
      <c r="C188" t="s">
        <v>2450</v>
      </c>
      <c r="D188" t="s">
        <v>2460</v>
      </c>
      <c r="E188" t="s">
        <v>2677</v>
      </c>
      <c r="F188" t="s">
        <v>2505</v>
      </c>
      <c r="G188" t="s">
        <v>3139</v>
      </c>
      <c r="H188" t="s">
        <v>3140</v>
      </c>
      <c r="I188">
        <v>143</v>
      </c>
      <c r="J188">
        <v>321</v>
      </c>
      <c r="K188">
        <v>5</v>
      </c>
      <c r="L188" t="s">
        <v>3161</v>
      </c>
      <c r="M188">
        <v>62</v>
      </c>
      <c r="N188" t="s">
        <v>2937</v>
      </c>
      <c r="O188">
        <v>171.84818423999999</v>
      </c>
    </row>
    <row r="189" spans="1:15">
      <c r="A189">
        <v>214</v>
      </c>
      <c r="B189" t="s">
        <v>2428</v>
      </c>
      <c r="C189" t="s">
        <v>2443</v>
      </c>
      <c r="D189" t="s">
        <v>2460</v>
      </c>
      <c r="E189" t="s">
        <v>2677</v>
      </c>
      <c r="F189" t="s">
        <v>2505</v>
      </c>
      <c r="G189" t="s">
        <v>3139</v>
      </c>
      <c r="H189" t="s">
        <v>3140</v>
      </c>
      <c r="I189">
        <v>128</v>
      </c>
      <c r="J189">
        <v>771</v>
      </c>
      <c r="K189">
        <v>677</v>
      </c>
      <c r="L189" t="s">
        <v>3162</v>
      </c>
      <c r="M189">
        <v>62</v>
      </c>
      <c r="N189" t="s">
        <v>2937</v>
      </c>
      <c r="O189">
        <v>171.84818423999999</v>
      </c>
    </row>
    <row r="190" spans="1:15">
      <c r="A190">
        <v>216</v>
      </c>
      <c r="B190" t="s">
        <v>2428</v>
      </c>
      <c r="C190" t="s">
        <v>2436</v>
      </c>
      <c r="D190" t="s">
        <v>2460</v>
      </c>
      <c r="E190" t="s">
        <v>2677</v>
      </c>
      <c r="F190" t="s">
        <v>2505</v>
      </c>
      <c r="G190" t="s">
        <v>3139</v>
      </c>
      <c r="H190" t="s">
        <v>3140</v>
      </c>
      <c r="I190">
        <v>95</v>
      </c>
      <c r="J190">
        <v>379</v>
      </c>
      <c r="K190">
        <v>361</v>
      </c>
      <c r="L190" t="s">
        <v>3163</v>
      </c>
      <c r="M190">
        <v>62</v>
      </c>
      <c r="N190" t="s">
        <v>2937</v>
      </c>
      <c r="O190">
        <v>171.84818423999999</v>
      </c>
    </row>
    <row r="191" spans="1:15">
      <c r="A191">
        <v>217</v>
      </c>
      <c r="B191" t="s">
        <v>2428</v>
      </c>
      <c r="C191" t="s">
        <v>2429</v>
      </c>
      <c r="D191" t="s">
        <v>2961</v>
      </c>
      <c r="E191" t="s">
        <v>2677</v>
      </c>
      <c r="F191" t="s">
        <v>2505</v>
      </c>
      <c r="G191" t="s">
        <v>3139</v>
      </c>
      <c r="H191" t="s">
        <v>3140</v>
      </c>
      <c r="I191">
        <v>313</v>
      </c>
      <c r="J191">
        <v>771</v>
      </c>
      <c r="K191">
        <v>204</v>
      </c>
      <c r="L191" t="s">
        <v>3164</v>
      </c>
      <c r="M191">
        <v>62</v>
      </c>
      <c r="N191" t="s">
        <v>2937</v>
      </c>
      <c r="O191">
        <v>171.84818423999999</v>
      </c>
    </row>
    <row r="192" spans="1:15">
      <c r="A192">
        <v>218</v>
      </c>
      <c r="B192" t="s">
        <v>2428</v>
      </c>
      <c r="C192" t="s">
        <v>2437</v>
      </c>
      <c r="D192" t="s">
        <v>2961</v>
      </c>
      <c r="E192" t="s">
        <v>2677</v>
      </c>
      <c r="F192" t="s">
        <v>2505</v>
      </c>
      <c r="G192" t="s">
        <v>3139</v>
      </c>
      <c r="H192" t="s">
        <v>3140</v>
      </c>
      <c r="I192">
        <v>485</v>
      </c>
      <c r="J192">
        <v>680</v>
      </c>
      <c r="K192">
        <v>170</v>
      </c>
      <c r="L192" t="s">
        <v>3165</v>
      </c>
      <c r="M192">
        <v>62</v>
      </c>
      <c r="N192" t="s">
        <v>2937</v>
      </c>
      <c r="O192">
        <v>171.84818423999999</v>
      </c>
    </row>
    <row r="193" spans="1:15">
      <c r="A193">
        <v>219</v>
      </c>
      <c r="B193" t="s">
        <v>2428</v>
      </c>
      <c r="C193" t="s">
        <v>2444</v>
      </c>
      <c r="D193" t="s">
        <v>2961</v>
      </c>
      <c r="E193" t="s">
        <v>2677</v>
      </c>
      <c r="F193" t="s">
        <v>2505</v>
      </c>
      <c r="G193" t="s">
        <v>3139</v>
      </c>
      <c r="H193" t="s">
        <v>3140</v>
      </c>
      <c r="I193">
        <v>196</v>
      </c>
      <c r="J193">
        <v>178</v>
      </c>
      <c r="K193">
        <v>123</v>
      </c>
      <c r="L193" t="s">
        <v>3166</v>
      </c>
      <c r="M193">
        <v>62</v>
      </c>
      <c r="N193" t="s">
        <v>2937</v>
      </c>
      <c r="O193">
        <v>171.84818423999999</v>
      </c>
    </row>
    <row r="194" spans="1:15">
      <c r="A194">
        <v>220</v>
      </c>
      <c r="B194" t="s">
        <v>2428</v>
      </c>
      <c r="C194" t="s">
        <v>2451</v>
      </c>
      <c r="D194" t="s">
        <v>2961</v>
      </c>
      <c r="E194" t="s">
        <v>2677</v>
      </c>
      <c r="F194" t="s">
        <v>2505</v>
      </c>
      <c r="G194" t="s">
        <v>3139</v>
      </c>
      <c r="H194" t="s">
        <v>3140</v>
      </c>
      <c r="I194">
        <v>39</v>
      </c>
      <c r="J194">
        <v>194</v>
      </c>
      <c r="K194">
        <v>53</v>
      </c>
      <c r="L194" t="s">
        <v>3167</v>
      </c>
      <c r="M194">
        <v>62</v>
      </c>
      <c r="N194" t="s">
        <v>2937</v>
      </c>
      <c r="O194">
        <v>171.84818423999999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918" zoomScale="115" zoomScaleNormal="115" workbookViewId="0">
      <selection activeCell="F990" sqref="F990"/>
    </sheetView>
  </sheetViews>
  <sheetFormatPr baseColWidth="10" defaultColWidth="11.5546875" defaultRowHeight="14.4"/>
  <cols>
    <col min="1" max="16384" width="11.5546875" style="113"/>
  </cols>
  <sheetData>
    <row r="1" spans="1:20">
      <c r="A1" s="311" t="s">
        <v>1146</v>
      </c>
      <c r="B1" s="311"/>
      <c r="C1" s="311"/>
      <c r="D1" s="311"/>
      <c r="E1" s="311"/>
      <c r="F1" s="311"/>
      <c r="G1" s="311"/>
      <c r="H1" s="311"/>
      <c r="I1" s="113" t="s">
        <v>1145</v>
      </c>
      <c r="M1" s="311"/>
      <c r="N1" s="311"/>
      <c r="O1" s="311"/>
      <c r="P1" s="311"/>
      <c r="Q1" s="311"/>
      <c r="R1" s="311"/>
      <c r="S1" s="311"/>
      <c r="T1" s="311"/>
    </row>
    <row r="2" spans="1:20">
      <c r="A2" s="311"/>
      <c r="B2" s="311"/>
      <c r="C2" s="311"/>
      <c r="D2" s="311"/>
      <c r="E2" s="311"/>
      <c r="F2" s="311"/>
      <c r="G2" s="311"/>
      <c r="H2" s="311"/>
      <c r="M2" s="311"/>
      <c r="N2" s="311"/>
      <c r="O2" s="311"/>
      <c r="P2" s="311"/>
      <c r="Q2" s="311"/>
      <c r="R2" s="311"/>
      <c r="S2" s="311"/>
      <c r="T2" s="311"/>
    </row>
    <row r="3" spans="1:20">
      <c r="A3" s="311"/>
      <c r="B3" s="311"/>
      <c r="C3" s="311"/>
      <c r="D3" s="311"/>
      <c r="E3" s="311"/>
      <c r="F3" s="311"/>
      <c r="G3" s="311"/>
      <c r="H3" s="311"/>
      <c r="M3" s="311"/>
      <c r="N3" s="311"/>
      <c r="O3" s="311"/>
      <c r="P3" s="311"/>
      <c r="Q3" s="311"/>
      <c r="R3" s="311"/>
      <c r="S3" s="311"/>
      <c r="T3" s="311"/>
    </row>
    <row r="4" spans="1:20">
      <c r="A4" s="114" t="s">
        <v>1144</v>
      </c>
      <c r="B4" s="114" t="s">
        <v>1143</v>
      </c>
      <c r="C4" s="114" t="s">
        <v>1142</v>
      </c>
      <c r="D4" s="114" t="s">
        <v>1141</v>
      </c>
      <c r="G4" s="170"/>
      <c r="M4" s="114"/>
      <c r="N4" s="114"/>
      <c r="O4" s="114"/>
      <c r="P4" s="114"/>
    </row>
    <row r="5" spans="1:20">
      <c r="A5" s="113" t="s">
        <v>2049</v>
      </c>
      <c r="B5" s="113" t="s">
        <v>1147</v>
      </c>
      <c r="C5" s="113">
        <v>1.9870000000000001</v>
      </c>
      <c r="D5" s="115">
        <v>42749</v>
      </c>
    </row>
    <row r="6" spans="1:20">
      <c r="A6" s="113" t="s">
        <v>2048</v>
      </c>
      <c r="B6" s="113" t="s">
        <v>1147</v>
      </c>
      <c r="C6" s="113">
        <v>2</v>
      </c>
      <c r="D6" s="115">
        <v>42749</v>
      </c>
    </row>
    <row r="7" spans="1:20">
      <c r="A7" s="113" t="s">
        <v>2047</v>
      </c>
      <c r="B7" s="113" t="s">
        <v>1147</v>
      </c>
      <c r="C7" s="113">
        <v>2.0470000000000002</v>
      </c>
      <c r="D7" s="115">
        <v>42749</v>
      </c>
    </row>
    <row r="8" spans="1:20">
      <c r="A8" s="113" t="s">
        <v>2046</v>
      </c>
      <c r="B8" s="113" t="s">
        <v>1147</v>
      </c>
      <c r="C8" s="113">
        <v>1.998</v>
      </c>
      <c r="D8" s="115">
        <v>42749</v>
      </c>
    </row>
    <row r="9" spans="1:20">
      <c r="A9" s="113" t="s">
        <v>2045</v>
      </c>
      <c r="B9" s="113" t="s">
        <v>1147</v>
      </c>
      <c r="C9" s="113">
        <v>2.0139999999999998</v>
      </c>
      <c r="D9" s="115">
        <v>42749</v>
      </c>
    </row>
    <row r="10" spans="1:20">
      <c r="A10" s="113" t="s">
        <v>2044</v>
      </c>
      <c r="B10" s="113" t="s">
        <v>1147</v>
      </c>
      <c r="C10" s="113">
        <v>2.016</v>
      </c>
      <c r="D10" s="115">
        <v>42749</v>
      </c>
    </row>
    <row r="11" spans="1:20">
      <c r="A11" s="113" t="s">
        <v>2043</v>
      </c>
      <c r="B11" s="113" t="s">
        <v>1147</v>
      </c>
      <c r="C11" s="113">
        <v>1.974</v>
      </c>
      <c r="D11" s="115">
        <v>42749</v>
      </c>
    </row>
    <row r="12" spans="1:20">
      <c r="A12" s="113" t="s">
        <v>2042</v>
      </c>
      <c r="B12" s="113" t="s">
        <v>1147</v>
      </c>
      <c r="C12" s="113">
        <v>2.0209999999999999</v>
      </c>
      <c r="D12" s="115">
        <v>42749</v>
      </c>
    </row>
    <row r="13" spans="1:20">
      <c r="A13" s="113" t="s">
        <v>2041</v>
      </c>
      <c r="B13" s="113" t="s">
        <v>1147</v>
      </c>
      <c r="C13" s="113">
        <v>2.0409999999999999</v>
      </c>
      <c r="D13" s="115">
        <v>42749</v>
      </c>
    </row>
    <row r="14" spans="1:20">
      <c r="A14" s="113" t="s">
        <v>2040</v>
      </c>
      <c r="B14" s="113" t="s">
        <v>1147</v>
      </c>
      <c r="C14" s="113">
        <v>1.9710000000000001</v>
      </c>
      <c r="D14" s="115">
        <v>42749</v>
      </c>
    </row>
    <row r="15" spans="1:20">
      <c r="A15" s="113" t="s">
        <v>2039</v>
      </c>
      <c r="B15" s="113" t="s">
        <v>1147</v>
      </c>
      <c r="C15" s="113">
        <v>1.839</v>
      </c>
      <c r="D15" s="115">
        <v>42749</v>
      </c>
    </row>
    <row r="16" spans="1:20">
      <c r="A16" s="113" t="s">
        <v>2038</v>
      </c>
      <c r="B16" s="113" t="s">
        <v>1147</v>
      </c>
      <c r="C16" s="113">
        <v>1.9870000000000001</v>
      </c>
      <c r="D16" s="115">
        <v>42749</v>
      </c>
    </row>
    <row r="17" spans="1:4">
      <c r="A17" s="113" t="s">
        <v>2037</v>
      </c>
      <c r="B17" s="113" t="s">
        <v>1147</v>
      </c>
      <c r="C17" s="113">
        <v>2.085</v>
      </c>
      <c r="D17" s="115">
        <v>42749</v>
      </c>
    </row>
    <row r="18" spans="1:4">
      <c r="A18" s="113" t="s">
        <v>2036</v>
      </c>
      <c r="B18" s="113" t="s">
        <v>1147</v>
      </c>
      <c r="C18" s="113">
        <v>2.0750000000000002</v>
      </c>
      <c r="D18" s="115">
        <v>42749</v>
      </c>
    </row>
    <row r="19" spans="1:4">
      <c r="A19" s="113" t="s">
        <v>2035</v>
      </c>
      <c r="B19" s="113" t="s">
        <v>1147</v>
      </c>
      <c r="C19" s="113">
        <v>2.0510000000000002</v>
      </c>
      <c r="D19" s="115">
        <v>42749</v>
      </c>
    </row>
    <row r="20" spans="1:4">
      <c r="A20" s="113" t="s">
        <v>2034</v>
      </c>
      <c r="B20" s="113" t="s">
        <v>1147</v>
      </c>
      <c r="C20" s="113">
        <v>1.9410000000000001</v>
      </c>
      <c r="D20" s="115">
        <v>42749</v>
      </c>
    </row>
    <row r="21" spans="1:4">
      <c r="A21" s="113" t="s">
        <v>2033</v>
      </c>
      <c r="B21" s="113" t="s">
        <v>1147</v>
      </c>
      <c r="C21" s="113">
        <v>1.9870000000000001</v>
      </c>
      <c r="D21" s="115">
        <v>42749</v>
      </c>
    </row>
    <row r="22" spans="1:4">
      <c r="A22" s="113" t="s">
        <v>2032</v>
      </c>
      <c r="B22" s="113" t="s">
        <v>1147</v>
      </c>
      <c r="C22" s="113">
        <v>2.0230000000000001</v>
      </c>
      <c r="D22" s="115">
        <v>42749</v>
      </c>
    </row>
    <row r="23" spans="1:4">
      <c r="A23" s="113" t="s">
        <v>2031</v>
      </c>
      <c r="B23" s="113" t="s">
        <v>1147</v>
      </c>
      <c r="C23" s="113">
        <v>2.0659999999999998</v>
      </c>
      <c r="D23" s="115">
        <v>42749</v>
      </c>
    </row>
    <row r="24" spans="1:4">
      <c r="A24" s="113" t="s">
        <v>2030</v>
      </c>
      <c r="B24" s="113" t="s">
        <v>1147</v>
      </c>
      <c r="C24" s="113">
        <v>2.032</v>
      </c>
      <c r="D24" s="115">
        <v>42749</v>
      </c>
    </row>
    <row r="25" spans="1:4">
      <c r="A25" s="113" t="s">
        <v>2029</v>
      </c>
      <c r="B25" s="113" t="s">
        <v>1147</v>
      </c>
      <c r="C25" s="113">
        <v>2.04</v>
      </c>
      <c r="D25" s="115">
        <v>42749</v>
      </c>
    </row>
    <row r="26" spans="1:4">
      <c r="A26" s="113" t="s">
        <v>2028</v>
      </c>
      <c r="B26" s="113" t="s">
        <v>1147</v>
      </c>
      <c r="C26" s="113">
        <v>2.1</v>
      </c>
      <c r="D26" s="115">
        <v>42749</v>
      </c>
    </row>
    <row r="27" spans="1:4">
      <c r="A27" s="113" t="s">
        <v>2027</v>
      </c>
      <c r="B27" s="113" t="s">
        <v>1147</v>
      </c>
      <c r="C27" s="113">
        <v>2.0750000000000002</v>
      </c>
      <c r="D27" s="115">
        <v>42749</v>
      </c>
    </row>
    <row r="28" spans="1:4">
      <c r="A28" s="113" t="s">
        <v>2026</v>
      </c>
      <c r="B28" s="113" t="s">
        <v>1147</v>
      </c>
      <c r="C28" s="113">
        <v>2.09</v>
      </c>
      <c r="D28" s="115">
        <v>42749</v>
      </c>
    </row>
    <row r="29" spans="1:4">
      <c r="A29" s="113" t="s">
        <v>2025</v>
      </c>
      <c r="B29" s="113" t="s">
        <v>1147</v>
      </c>
      <c r="C29" s="113">
        <v>2.0230000000000001</v>
      </c>
      <c r="D29" s="115">
        <v>42749</v>
      </c>
    </row>
    <row r="30" spans="1:4">
      <c r="A30" s="113" t="s">
        <v>2024</v>
      </c>
      <c r="B30" s="113" t="s">
        <v>1147</v>
      </c>
      <c r="C30" s="113">
        <v>2.1059999999999999</v>
      </c>
      <c r="D30" s="115">
        <v>42749</v>
      </c>
    </row>
    <row r="31" spans="1:4">
      <c r="A31" s="113" t="s">
        <v>2023</v>
      </c>
      <c r="B31" s="113" t="s">
        <v>1147</v>
      </c>
      <c r="C31" s="113">
        <v>1.966</v>
      </c>
      <c r="D31" s="115">
        <v>42749</v>
      </c>
    </row>
    <row r="32" spans="1:4">
      <c r="A32" s="113" t="s">
        <v>2022</v>
      </c>
      <c r="B32" s="113" t="s">
        <v>1147</v>
      </c>
      <c r="C32" s="113">
        <v>2.0499999999999998</v>
      </c>
      <c r="D32" s="115">
        <v>42749</v>
      </c>
    </row>
    <row r="33" spans="1:4">
      <c r="A33" s="113" t="s">
        <v>2021</v>
      </c>
      <c r="B33" s="113" t="s">
        <v>1147</v>
      </c>
      <c r="C33" s="113">
        <v>2.1179999999999999</v>
      </c>
      <c r="D33" s="115">
        <v>42749</v>
      </c>
    </row>
    <row r="34" spans="1:4">
      <c r="A34" s="113" t="s">
        <v>2020</v>
      </c>
      <c r="B34" s="113" t="s">
        <v>1147</v>
      </c>
      <c r="C34" s="113">
        <v>2.0680000000000001</v>
      </c>
      <c r="D34" s="115">
        <v>42749</v>
      </c>
    </row>
    <row r="35" spans="1:4">
      <c r="A35" s="113" t="s">
        <v>2019</v>
      </c>
      <c r="B35" s="113" t="s">
        <v>1147</v>
      </c>
      <c r="C35" s="113">
        <v>1.9390000000000001</v>
      </c>
      <c r="D35" s="115">
        <v>42749</v>
      </c>
    </row>
    <row r="36" spans="1:4">
      <c r="A36" s="113" t="s">
        <v>2018</v>
      </c>
      <c r="B36" s="113" t="s">
        <v>1147</v>
      </c>
      <c r="C36" s="113">
        <v>2.0510000000000002</v>
      </c>
      <c r="D36" s="115">
        <v>42749</v>
      </c>
    </row>
    <row r="37" spans="1:4">
      <c r="A37" s="113" t="s">
        <v>2017</v>
      </c>
      <c r="B37" s="113" t="s">
        <v>1147</v>
      </c>
      <c r="C37" s="113">
        <v>2.0579999999999998</v>
      </c>
      <c r="D37" s="115">
        <v>42749</v>
      </c>
    </row>
    <row r="38" spans="1:4">
      <c r="A38" s="113" t="s">
        <v>2016</v>
      </c>
      <c r="B38" s="113" t="s">
        <v>1147</v>
      </c>
      <c r="C38" s="113">
        <v>2.133</v>
      </c>
      <c r="D38" s="115">
        <v>42749</v>
      </c>
    </row>
    <row r="39" spans="1:4">
      <c r="A39" s="113" t="s">
        <v>2015</v>
      </c>
      <c r="B39" s="113" t="s">
        <v>1147</v>
      </c>
      <c r="C39" s="113">
        <v>2.0299999999999998</v>
      </c>
      <c r="D39" s="115">
        <v>42749</v>
      </c>
    </row>
    <row r="40" spans="1:4">
      <c r="A40" s="113" t="s">
        <v>2014</v>
      </c>
      <c r="B40" s="113" t="s">
        <v>1147</v>
      </c>
      <c r="C40" s="113">
        <v>2.1429999999999998</v>
      </c>
      <c r="D40" s="115">
        <v>42749</v>
      </c>
    </row>
    <row r="41" spans="1:4">
      <c r="A41" s="113" t="s">
        <v>2013</v>
      </c>
      <c r="B41" s="113" t="s">
        <v>1147</v>
      </c>
      <c r="C41" s="113">
        <v>2.077</v>
      </c>
      <c r="D41" s="115">
        <v>42749</v>
      </c>
    </row>
    <row r="42" spans="1:4">
      <c r="A42" s="113" t="s">
        <v>2012</v>
      </c>
      <c r="B42" s="113" t="s">
        <v>1147</v>
      </c>
      <c r="C42" s="113">
        <v>1.93</v>
      </c>
      <c r="D42" s="115">
        <v>42749</v>
      </c>
    </row>
    <row r="43" spans="1:4">
      <c r="A43" s="113" t="s">
        <v>2011</v>
      </c>
      <c r="B43" s="113" t="s">
        <v>1147</v>
      </c>
      <c r="C43" s="113">
        <v>2.0670000000000002</v>
      </c>
      <c r="D43" s="115">
        <v>42749</v>
      </c>
    </row>
    <row r="44" spans="1:4">
      <c r="A44" s="113" t="s">
        <v>2010</v>
      </c>
      <c r="B44" s="113" t="s">
        <v>1147</v>
      </c>
      <c r="C44" s="113">
        <v>2.0369999999999999</v>
      </c>
      <c r="D44" s="115">
        <v>42749</v>
      </c>
    </row>
    <row r="45" spans="1:4">
      <c r="A45" s="113" t="s">
        <v>2009</v>
      </c>
      <c r="B45" s="113" t="s">
        <v>1147</v>
      </c>
      <c r="C45" s="113">
        <v>1.9850000000000001</v>
      </c>
      <c r="D45" s="115">
        <v>42749</v>
      </c>
    </row>
    <row r="46" spans="1:4">
      <c r="A46" s="113" t="s">
        <v>2008</v>
      </c>
      <c r="B46" s="113" t="s">
        <v>1147</v>
      </c>
      <c r="C46" s="113">
        <v>1.9530000000000001</v>
      </c>
      <c r="D46" s="115">
        <v>42749</v>
      </c>
    </row>
    <row r="47" spans="1:4">
      <c r="A47" s="113" t="s">
        <v>2007</v>
      </c>
      <c r="B47" s="113" t="s">
        <v>1147</v>
      </c>
      <c r="C47" s="113">
        <v>1.9650000000000001</v>
      </c>
      <c r="D47" s="115">
        <v>42749</v>
      </c>
    </row>
    <row r="48" spans="1:4">
      <c r="A48" s="113" t="s">
        <v>2006</v>
      </c>
      <c r="B48" s="113" t="s">
        <v>1147</v>
      </c>
      <c r="C48" s="113">
        <v>2.0680000000000001</v>
      </c>
      <c r="D48" s="115">
        <v>42749</v>
      </c>
    </row>
    <row r="49" spans="1:4">
      <c r="A49" s="113" t="s">
        <v>2005</v>
      </c>
      <c r="B49" s="113" t="s">
        <v>1147</v>
      </c>
      <c r="C49" s="113">
        <v>2.0779999999999998</v>
      </c>
      <c r="D49" s="115">
        <v>42749</v>
      </c>
    </row>
    <row r="50" spans="1:4">
      <c r="A50" s="113" t="s">
        <v>2004</v>
      </c>
      <c r="B50" s="113" t="s">
        <v>1147</v>
      </c>
      <c r="C50" s="113">
        <v>1.895</v>
      </c>
      <c r="D50" s="115">
        <v>42749</v>
      </c>
    </row>
    <row r="51" spans="1:4">
      <c r="A51" s="113" t="s">
        <v>2003</v>
      </c>
      <c r="B51" s="113" t="s">
        <v>1147</v>
      </c>
      <c r="C51" s="113">
        <v>2.0840000000000001</v>
      </c>
      <c r="D51" s="115">
        <v>42749</v>
      </c>
    </row>
    <row r="52" spans="1:4">
      <c r="A52" s="113" t="s">
        <v>2002</v>
      </c>
      <c r="B52" s="113" t="s">
        <v>1147</v>
      </c>
      <c r="C52" s="113">
        <v>2.0590000000000002</v>
      </c>
      <c r="D52" s="115">
        <v>42749</v>
      </c>
    </row>
    <row r="53" spans="1:4">
      <c r="A53" s="113" t="s">
        <v>2001</v>
      </c>
      <c r="B53" s="113" t="s">
        <v>1147</v>
      </c>
      <c r="C53" s="113">
        <v>2.0859999999999999</v>
      </c>
      <c r="D53" s="115">
        <v>42749</v>
      </c>
    </row>
    <row r="54" spans="1:4">
      <c r="A54" s="113" t="s">
        <v>2000</v>
      </c>
      <c r="B54" s="113" t="s">
        <v>1147</v>
      </c>
      <c r="C54" s="113">
        <v>1.954</v>
      </c>
      <c r="D54" s="115">
        <v>42749</v>
      </c>
    </row>
    <row r="55" spans="1:4">
      <c r="A55" s="113" t="s">
        <v>1999</v>
      </c>
      <c r="B55" s="113" t="s">
        <v>1147</v>
      </c>
      <c r="C55" s="113">
        <v>2.0259999999999998</v>
      </c>
      <c r="D55" s="115">
        <v>42749</v>
      </c>
    </row>
    <row r="56" spans="1:4">
      <c r="A56" s="113" t="s">
        <v>1998</v>
      </c>
      <c r="B56" s="113" t="s">
        <v>1147</v>
      </c>
      <c r="C56" s="113">
        <v>2.0920000000000001</v>
      </c>
      <c r="D56" s="115">
        <v>42749</v>
      </c>
    </row>
    <row r="57" spans="1:4">
      <c r="A57" s="113" t="s">
        <v>1997</v>
      </c>
      <c r="B57" s="113" t="s">
        <v>1147</v>
      </c>
      <c r="C57" s="113">
        <v>1.907</v>
      </c>
      <c r="D57" s="115">
        <v>42749</v>
      </c>
    </row>
    <row r="58" spans="1:4">
      <c r="A58" s="113" t="s">
        <v>1996</v>
      </c>
      <c r="B58" s="113" t="s">
        <v>1147</v>
      </c>
      <c r="C58" s="113">
        <v>2.0539999999999998</v>
      </c>
      <c r="D58" s="115">
        <v>42749</v>
      </c>
    </row>
    <row r="59" spans="1:4">
      <c r="A59" s="113" t="s">
        <v>1995</v>
      </c>
      <c r="B59" s="113" t="s">
        <v>1147</v>
      </c>
      <c r="C59" s="113">
        <v>2.024</v>
      </c>
      <c r="D59" s="115">
        <v>42749</v>
      </c>
    </row>
    <row r="60" spans="1:4">
      <c r="A60" s="113" t="s">
        <v>1994</v>
      </c>
      <c r="B60" s="113" t="s">
        <v>1147</v>
      </c>
      <c r="C60" s="113">
        <v>2.02</v>
      </c>
      <c r="D60" s="115">
        <v>42749</v>
      </c>
    </row>
    <row r="61" spans="1:4">
      <c r="A61" s="113" t="s">
        <v>1993</v>
      </c>
      <c r="B61" s="113" t="s">
        <v>1147</v>
      </c>
      <c r="C61" s="113">
        <v>2.077</v>
      </c>
      <c r="D61" s="115">
        <v>42749</v>
      </c>
    </row>
    <row r="62" spans="1:4">
      <c r="A62" s="113" t="s">
        <v>1992</v>
      </c>
      <c r="B62" s="113" t="s">
        <v>1147</v>
      </c>
      <c r="C62" s="113">
        <v>1.9370000000000001</v>
      </c>
      <c r="D62" s="115">
        <v>42749</v>
      </c>
    </row>
    <row r="63" spans="1:4">
      <c r="A63" s="113" t="s">
        <v>1991</v>
      </c>
      <c r="B63" s="113" t="s">
        <v>1147</v>
      </c>
      <c r="C63" s="113">
        <v>1.929</v>
      </c>
      <c r="D63" s="115">
        <v>42749</v>
      </c>
    </row>
    <row r="64" spans="1:4">
      <c r="A64" s="113" t="s">
        <v>1990</v>
      </c>
      <c r="B64" s="113" t="s">
        <v>1147</v>
      </c>
      <c r="C64" s="113">
        <v>2.1230000000000002</v>
      </c>
      <c r="D64" s="115">
        <v>42749</v>
      </c>
    </row>
    <row r="65" spans="1:5">
      <c r="A65" s="113" t="s">
        <v>1989</v>
      </c>
      <c r="B65" s="113" t="s">
        <v>1147</v>
      </c>
      <c r="C65" s="113">
        <v>1.88</v>
      </c>
      <c r="D65" s="115">
        <v>42749</v>
      </c>
    </row>
    <row r="66" spans="1:5">
      <c r="A66" s="113" t="s">
        <v>1988</v>
      </c>
      <c r="B66" s="113" t="s">
        <v>1147</v>
      </c>
      <c r="C66" s="113">
        <v>2.0819999999999999</v>
      </c>
      <c r="D66" s="115">
        <v>42749</v>
      </c>
    </row>
    <row r="67" spans="1:5">
      <c r="A67" s="113" t="s">
        <v>1987</v>
      </c>
      <c r="B67" s="113" t="s">
        <v>1147</v>
      </c>
      <c r="C67" s="113">
        <v>2</v>
      </c>
      <c r="D67" s="115">
        <v>42749</v>
      </c>
    </row>
    <row r="68" spans="1:5">
      <c r="A68" s="113" t="s">
        <v>1986</v>
      </c>
      <c r="B68" s="113" t="s">
        <v>1147</v>
      </c>
      <c r="C68" s="113">
        <v>2.0840000000000001</v>
      </c>
      <c r="D68" s="115">
        <v>42749</v>
      </c>
    </row>
    <row r="69" spans="1:5">
      <c r="A69" s="113" t="s">
        <v>1985</v>
      </c>
      <c r="B69" s="113" t="s">
        <v>1147</v>
      </c>
      <c r="C69" s="113">
        <v>2.0750000000000002</v>
      </c>
      <c r="D69" s="115">
        <v>42749</v>
      </c>
    </row>
    <row r="70" spans="1:5">
      <c r="A70" s="113" t="s">
        <v>1984</v>
      </c>
      <c r="B70" s="113" t="s">
        <v>1147</v>
      </c>
      <c r="C70" s="113">
        <v>1.9490000000000001</v>
      </c>
      <c r="D70" s="115">
        <v>42749</v>
      </c>
    </row>
    <row r="71" spans="1:5">
      <c r="A71" s="113" t="s">
        <v>1983</v>
      </c>
      <c r="B71" s="113" t="s">
        <v>1147</v>
      </c>
      <c r="C71" s="113">
        <v>1.984</v>
      </c>
      <c r="D71" s="115">
        <v>42749</v>
      </c>
    </row>
    <row r="72" spans="1:5">
      <c r="A72" s="113" t="s">
        <v>1982</v>
      </c>
      <c r="B72" s="113" t="s">
        <v>1147</v>
      </c>
      <c r="C72" s="113">
        <v>1.921</v>
      </c>
      <c r="D72" s="115">
        <v>42749</v>
      </c>
    </row>
    <row r="73" spans="1:5">
      <c r="A73" s="113" t="s">
        <v>1981</v>
      </c>
      <c r="B73" s="113" t="s">
        <v>1147</v>
      </c>
      <c r="C73" s="113">
        <v>2.0670000000000002</v>
      </c>
      <c r="D73" s="115">
        <v>42749</v>
      </c>
    </row>
    <row r="74" spans="1:5">
      <c r="A74" s="113" t="s">
        <v>1980</v>
      </c>
      <c r="B74" s="113" t="s">
        <v>1147</v>
      </c>
      <c r="C74" s="113">
        <v>2.0939999999999999</v>
      </c>
      <c r="D74" s="115">
        <v>42749</v>
      </c>
    </row>
    <row r="75" spans="1:5">
      <c r="A75" s="113" t="s">
        <v>1979</v>
      </c>
      <c r="B75" s="113" t="s">
        <v>1147</v>
      </c>
      <c r="C75" s="113">
        <v>2.0409999999999999</v>
      </c>
      <c r="D75" s="115">
        <v>42749</v>
      </c>
    </row>
    <row r="76" spans="1:5">
      <c r="A76" s="113" t="s">
        <v>1978</v>
      </c>
      <c r="B76" s="113" t="s">
        <v>1147</v>
      </c>
      <c r="C76" s="113">
        <v>2.0190000000000001</v>
      </c>
      <c r="D76" s="115">
        <v>42749</v>
      </c>
    </row>
    <row r="77" spans="1:5">
      <c r="A77" s="179" t="s">
        <v>1977</v>
      </c>
      <c r="B77" s="179" t="s">
        <v>1147</v>
      </c>
      <c r="C77" s="179">
        <v>2.1190000000000002</v>
      </c>
      <c r="D77" s="180">
        <v>42749</v>
      </c>
      <c r="E77" s="179" t="s">
        <v>2479</v>
      </c>
    </row>
    <row r="78" spans="1:5">
      <c r="A78" s="113" t="s">
        <v>1976</v>
      </c>
      <c r="B78" s="113" t="s">
        <v>1147</v>
      </c>
      <c r="C78" s="113">
        <v>2.0049999999999999</v>
      </c>
      <c r="D78" s="115">
        <v>42749</v>
      </c>
    </row>
    <row r="79" spans="1:5">
      <c r="A79" s="113" t="s">
        <v>1975</v>
      </c>
      <c r="B79" s="113" t="s">
        <v>1147</v>
      </c>
      <c r="C79" s="113">
        <v>2.028</v>
      </c>
      <c r="D79" s="115">
        <v>42749</v>
      </c>
    </row>
    <row r="80" spans="1:5">
      <c r="A80" s="113" t="s">
        <v>1974</v>
      </c>
      <c r="B80" s="113" t="s">
        <v>1147</v>
      </c>
      <c r="C80" s="113">
        <v>2.0129999999999999</v>
      </c>
      <c r="D80" s="115">
        <v>42749</v>
      </c>
    </row>
    <row r="81" spans="1:5">
      <c r="A81" s="113" t="s">
        <v>1973</v>
      </c>
      <c r="B81" s="113" t="s">
        <v>1147</v>
      </c>
      <c r="C81" s="113">
        <v>2.0190000000000001</v>
      </c>
      <c r="D81" s="115">
        <v>42749</v>
      </c>
    </row>
    <row r="82" spans="1:5">
      <c r="A82" s="113" t="s">
        <v>1972</v>
      </c>
      <c r="B82" s="113" t="s">
        <v>1147</v>
      </c>
      <c r="C82" s="113">
        <v>2.0379999999999998</v>
      </c>
      <c r="D82" s="115">
        <v>42749</v>
      </c>
    </row>
    <row r="83" spans="1:5">
      <c r="A83" s="113" t="s">
        <v>1971</v>
      </c>
      <c r="B83" s="113" t="s">
        <v>1147</v>
      </c>
      <c r="C83" s="113">
        <v>2.1120000000000001</v>
      </c>
      <c r="D83" s="115">
        <v>42749</v>
      </c>
    </row>
    <row r="84" spans="1:5">
      <c r="A84" s="113" t="s">
        <v>1970</v>
      </c>
      <c r="B84" s="113" t="s">
        <v>1147</v>
      </c>
      <c r="C84" s="113">
        <v>2.0259999999999998</v>
      </c>
      <c r="D84" s="115">
        <v>42749</v>
      </c>
    </row>
    <row r="85" spans="1:5">
      <c r="A85" s="179" t="s">
        <v>1969</v>
      </c>
      <c r="B85" s="179" t="s">
        <v>1147</v>
      </c>
      <c r="C85" s="179">
        <v>2.097</v>
      </c>
      <c r="D85" s="180">
        <v>42750</v>
      </c>
      <c r="E85" s="179" t="s">
        <v>2479</v>
      </c>
    </row>
    <row r="86" spans="1:5">
      <c r="A86" s="113" t="s">
        <v>1968</v>
      </c>
      <c r="B86" s="113" t="s">
        <v>1147</v>
      </c>
      <c r="C86" s="113">
        <v>2.0270000000000001</v>
      </c>
      <c r="D86" s="115">
        <v>42750</v>
      </c>
    </row>
    <row r="87" spans="1:5">
      <c r="A87" s="113" t="s">
        <v>1967</v>
      </c>
      <c r="B87" s="113" t="s">
        <v>1147</v>
      </c>
      <c r="C87" s="113">
        <v>2.0209999999999999</v>
      </c>
      <c r="D87" s="115">
        <v>42750</v>
      </c>
    </row>
    <row r="88" spans="1:5">
      <c r="A88" s="113" t="s">
        <v>1966</v>
      </c>
      <c r="B88" s="113" t="s">
        <v>1147</v>
      </c>
      <c r="C88" s="113">
        <v>2.1259999999999999</v>
      </c>
      <c r="D88" s="115">
        <v>42750</v>
      </c>
    </row>
    <row r="89" spans="1:5">
      <c r="A89" s="113" t="s">
        <v>1965</v>
      </c>
      <c r="B89" s="113" t="s">
        <v>1147</v>
      </c>
      <c r="C89" s="113">
        <v>2.1360000000000001</v>
      </c>
      <c r="D89" s="115">
        <v>42750</v>
      </c>
    </row>
    <row r="90" spans="1:5">
      <c r="A90" s="113" t="s">
        <v>1964</v>
      </c>
      <c r="B90" s="113" t="s">
        <v>1147</v>
      </c>
      <c r="C90" s="113">
        <v>2.1030000000000002</v>
      </c>
      <c r="D90" s="115">
        <v>42750</v>
      </c>
    </row>
    <row r="91" spans="1:5">
      <c r="A91" s="113" t="s">
        <v>1963</v>
      </c>
      <c r="B91" s="113" t="s">
        <v>1147</v>
      </c>
      <c r="C91" s="113">
        <v>1.9870000000000001</v>
      </c>
      <c r="D91" s="115">
        <v>42750</v>
      </c>
    </row>
    <row r="92" spans="1:5">
      <c r="A92" s="113" t="s">
        <v>1962</v>
      </c>
      <c r="B92" s="113" t="s">
        <v>1147</v>
      </c>
      <c r="C92" s="113">
        <v>2.1549999999999998</v>
      </c>
      <c r="D92" s="115">
        <v>42750</v>
      </c>
    </row>
    <row r="93" spans="1:5">
      <c r="A93" s="113" t="s">
        <v>1961</v>
      </c>
      <c r="B93" s="113" t="s">
        <v>1147</v>
      </c>
      <c r="C93" s="113">
        <v>1.9590000000000001</v>
      </c>
      <c r="D93" s="115">
        <v>42750</v>
      </c>
    </row>
    <row r="94" spans="1:5">
      <c r="A94" s="113" t="s">
        <v>1960</v>
      </c>
      <c r="B94" s="113" t="s">
        <v>1147</v>
      </c>
      <c r="C94" s="113">
        <v>2.0409999999999999</v>
      </c>
      <c r="D94" s="115">
        <v>42750</v>
      </c>
    </row>
    <row r="95" spans="1:5">
      <c r="A95" s="113" t="s">
        <v>1959</v>
      </c>
      <c r="B95" s="113" t="s">
        <v>1147</v>
      </c>
      <c r="C95" s="113">
        <v>2.044</v>
      </c>
      <c r="D95" s="115">
        <v>42750</v>
      </c>
    </row>
    <row r="96" spans="1:5">
      <c r="A96" s="113" t="s">
        <v>1958</v>
      </c>
      <c r="B96" s="113" t="s">
        <v>1147</v>
      </c>
      <c r="C96" s="113">
        <v>2.1930000000000001</v>
      </c>
      <c r="D96" s="115">
        <v>42750</v>
      </c>
    </row>
    <row r="97" spans="1:4">
      <c r="A97" s="113" t="s">
        <v>1957</v>
      </c>
      <c r="B97" s="113" t="s">
        <v>1147</v>
      </c>
      <c r="C97" s="113">
        <v>2.1230000000000002</v>
      </c>
      <c r="D97" s="115">
        <v>42750</v>
      </c>
    </row>
    <row r="98" spans="1:4">
      <c r="A98" s="113" t="s">
        <v>1956</v>
      </c>
      <c r="B98" s="113" t="s">
        <v>1147</v>
      </c>
      <c r="C98" s="113">
        <v>2.0630000000000002</v>
      </c>
      <c r="D98" s="115">
        <v>42750</v>
      </c>
    </row>
    <row r="99" spans="1:4">
      <c r="A99" s="113" t="s">
        <v>1955</v>
      </c>
      <c r="B99" s="113" t="s">
        <v>1147</v>
      </c>
      <c r="C99" s="113">
        <v>2.1110000000000002</v>
      </c>
      <c r="D99" s="115">
        <v>42750</v>
      </c>
    </row>
    <row r="100" spans="1:4">
      <c r="A100" s="113" t="s">
        <v>1954</v>
      </c>
      <c r="B100" s="113" t="s">
        <v>1147</v>
      </c>
      <c r="C100" s="113">
        <v>2.2349999999999999</v>
      </c>
      <c r="D100" s="115">
        <v>42750</v>
      </c>
    </row>
    <row r="101" spans="1:4">
      <c r="A101" s="113" t="s">
        <v>1953</v>
      </c>
      <c r="B101" s="113" t="s">
        <v>1147</v>
      </c>
      <c r="C101" s="113">
        <v>2.0960000000000001</v>
      </c>
      <c r="D101" s="115">
        <v>42750</v>
      </c>
    </row>
    <row r="102" spans="1:4">
      <c r="A102" s="113" t="s">
        <v>1952</v>
      </c>
      <c r="B102" s="113" t="s">
        <v>1147</v>
      </c>
      <c r="C102" s="113">
        <v>2.0979999999999999</v>
      </c>
      <c r="D102" s="115">
        <v>42750</v>
      </c>
    </row>
    <row r="103" spans="1:4">
      <c r="A103" s="113" t="s">
        <v>1951</v>
      </c>
      <c r="B103" s="113" t="s">
        <v>1147</v>
      </c>
      <c r="C103" s="113">
        <v>2.097</v>
      </c>
      <c r="D103" s="115">
        <v>42750</v>
      </c>
    </row>
    <row r="104" spans="1:4">
      <c r="A104" s="113" t="s">
        <v>1950</v>
      </c>
      <c r="B104" s="113" t="s">
        <v>1147</v>
      </c>
      <c r="C104" s="113">
        <v>2.0840000000000001</v>
      </c>
      <c r="D104" s="115">
        <v>42750</v>
      </c>
    </row>
    <row r="105" spans="1:4">
      <c r="A105" s="113" t="s">
        <v>1949</v>
      </c>
      <c r="B105" s="113" t="s">
        <v>1147</v>
      </c>
      <c r="C105" s="113">
        <v>2.173</v>
      </c>
      <c r="D105" s="115">
        <v>42750</v>
      </c>
    </row>
    <row r="106" spans="1:4">
      <c r="A106" s="113" t="s">
        <v>1948</v>
      </c>
      <c r="B106" s="113" t="s">
        <v>1147</v>
      </c>
      <c r="C106" s="113">
        <v>2.0920000000000001</v>
      </c>
      <c r="D106" s="115">
        <v>42750</v>
      </c>
    </row>
    <row r="107" spans="1:4">
      <c r="A107" s="113" t="s">
        <v>1947</v>
      </c>
      <c r="B107" s="113" t="s">
        <v>1147</v>
      </c>
      <c r="C107" s="113">
        <v>2.06</v>
      </c>
      <c r="D107" s="115">
        <v>42750</v>
      </c>
    </row>
    <row r="108" spans="1:4">
      <c r="A108" s="113" t="s">
        <v>1946</v>
      </c>
      <c r="B108" s="113" t="s">
        <v>1147</v>
      </c>
      <c r="C108" s="113">
        <v>2.0259999999999998</v>
      </c>
      <c r="D108" s="115">
        <v>42750</v>
      </c>
    </row>
    <row r="109" spans="1:4">
      <c r="A109" s="113" t="s">
        <v>1945</v>
      </c>
      <c r="B109" s="113" t="s">
        <v>1147</v>
      </c>
      <c r="C109" s="113">
        <v>2.1440000000000001</v>
      </c>
      <c r="D109" s="115">
        <v>42750</v>
      </c>
    </row>
    <row r="110" spans="1:4">
      <c r="A110" s="113" t="s">
        <v>1944</v>
      </c>
      <c r="B110" s="113" t="s">
        <v>1147</v>
      </c>
      <c r="C110" s="113">
        <v>2.1230000000000002</v>
      </c>
      <c r="D110" s="115">
        <v>42750</v>
      </c>
    </row>
    <row r="111" spans="1:4">
      <c r="A111" s="113" t="s">
        <v>1943</v>
      </c>
      <c r="B111" s="113" t="s">
        <v>1147</v>
      </c>
      <c r="C111" s="113">
        <v>2.1749999999999998</v>
      </c>
      <c r="D111" s="115">
        <v>42750</v>
      </c>
    </row>
    <row r="112" spans="1:4">
      <c r="A112" s="113" t="s">
        <v>1942</v>
      </c>
      <c r="B112" s="113" t="s">
        <v>1147</v>
      </c>
      <c r="C112" s="113">
        <v>2.032</v>
      </c>
      <c r="D112" s="115">
        <v>42750</v>
      </c>
    </row>
    <row r="113" spans="1:5">
      <c r="A113" s="113" t="s">
        <v>1941</v>
      </c>
      <c r="B113" s="113" t="s">
        <v>1147</v>
      </c>
      <c r="C113" s="113">
        <v>1.992</v>
      </c>
      <c r="D113" s="115">
        <v>42750</v>
      </c>
    </row>
    <row r="114" spans="1:5">
      <c r="A114" s="113" t="s">
        <v>1940</v>
      </c>
      <c r="B114" s="113" t="s">
        <v>1147</v>
      </c>
      <c r="C114" s="113">
        <v>2.093</v>
      </c>
      <c r="D114" s="115">
        <v>42750</v>
      </c>
    </row>
    <row r="115" spans="1:5">
      <c r="A115" s="113" t="s">
        <v>1939</v>
      </c>
      <c r="B115" s="113" t="s">
        <v>1147</v>
      </c>
      <c r="C115" s="113">
        <v>2.0750000000000002</v>
      </c>
      <c r="D115" s="115">
        <v>42750</v>
      </c>
    </row>
    <row r="116" spans="1:5">
      <c r="A116" s="179" t="s">
        <v>1938</v>
      </c>
      <c r="B116" s="179" t="s">
        <v>1147</v>
      </c>
      <c r="C116" s="179">
        <v>2.0859999999999999</v>
      </c>
      <c r="D116" s="180">
        <v>42750</v>
      </c>
      <c r="E116" s="179" t="s">
        <v>2479</v>
      </c>
    </row>
    <row r="117" spans="1:5">
      <c r="A117" s="113" t="s">
        <v>1937</v>
      </c>
      <c r="B117" s="113" t="s">
        <v>1147</v>
      </c>
      <c r="C117" s="113">
        <v>2.0539999999999998</v>
      </c>
      <c r="D117" s="115">
        <v>42750</v>
      </c>
    </row>
    <row r="118" spans="1:5">
      <c r="A118" s="113" t="s">
        <v>1936</v>
      </c>
      <c r="B118" s="113" t="s">
        <v>1147</v>
      </c>
      <c r="C118" s="113">
        <v>2.0249999999999999</v>
      </c>
      <c r="D118" s="115">
        <v>42750</v>
      </c>
    </row>
    <row r="119" spans="1:5">
      <c r="A119" s="113" t="s">
        <v>1935</v>
      </c>
      <c r="B119" s="113" t="s">
        <v>1147</v>
      </c>
      <c r="C119" s="113">
        <v>2.048</v>
      </c>
      <c r="D119" s="115">
        <v>42750</v>
      </c>
    </row>
    <row r="120" spans="1:5">
      <c r="A120" s="113" t="s">
        <v>1934</v>
      </c>
      <c r="B120" s="113" t="s">
        <v>1147</v>
      </c>
      <c r="C120" s="113">
        <v>1.925</v>
      </c>
      <c r="D120" s="115">
        <v>42750</v>
      </c>
    </row>
    <row r="121" spans="1:5">
      <c r="A121" s="113" t="s">
        <v>1933</v>
      </c>
      <c r="B121" s="113" t="s">
        <v>1147</v>
      </c>
      <c r="C121" s="113">
        <v>2.0990000000000002</v>
      </c>
      <c r="D121" s="115">
        <v>42750</v>
      </c>
    </row>
    <row r="122" spans="1:5">
      <c r="A122" s="113" t="s">
        <v>1932</v>
      </c>
      <c r="B122" s="113" t="s">
        <v>1147</v>
      </c>
      <c r="C122" s="113">
        <v>2.0870000000000002</v>
      </c>
      <c r="D122" s="115">
        <v>42750</v>
      </c>
    </row>
    <row r="123" spans="1:5">
      <c r="A123" s="113" t="s">
        <v>1931</v>
      </c>
      <c r="B123" s="113" t="s">
        <v>1147</v>
      </c>
      <c r="C123" s="113">
        <v>2.032</v>
      </c>
      <c r="D123" s="115">
        <v>42750</v>
      </c>
    </row>
    <row r="124" spans="1:5">
      <c r="A124" s="113" t="s">
        <v>1930</v>
      </c>
      <c r="B124" s="113" t="s">
        <v>1147</v>
      </c>
      <c r="C124" s="113">
        <v>2.0449999999999999</v>
      </c>
      <c r="D124" s="115">
        <v>42750</v>
      </c>
    </row>
    <row r="125" spans="1:5">
      <c r="A125" s="113" t="s">
        <v>1929</v>
      </c>
      <c r="B125" s="113" t="s">
        <v>1147</v>
      </c>
      <c r="C125" s="113">
        <v>2.024</v>
      </c>
      <c r="D125" s="115">
        <v>42750</v>
      </c>
    </row>
    <row r="126" spans="1:5">
      <c r="A126" s="113" t="s">
        <v>1928</v>
      </c>
      <c r="B126" s="113" t="s">
        <v>1147</v>
      </c>
      <c r="C126" s="113">
        <v>1.95</v>
      </c>
      <c r="D126" s="115">
        <v>42750</v>
      </c>
    </row>
    <row r="127" spans="1:5">
      <c r="A127" s="113" t="s">
        <v>1927</v>
      </c>
      <c r="B127" s="113" t="s">
        <v>1147</v>
      </c>
      <c r="C127" s="113">
        <v>2.133</v>
      </c>
      <c r="D127" s="115">
        <v>42750</v>
      </c>
    </row>
    <row r="128" spans="1:5">
      <c r="A128" s="113" t="s">
        <v>1926</v>
      </c>
      <c r="B128" s="113" t="s">
        <v>1147</v>
      </c>
      <c r="C128" s="113">
        <v>1.9390000000000001</v>
      </c>
      <c r="D128" s="115">
        <v>42750</v>
      </c>
    </row>
    <row r="129" spans="1:4">
      <c r="A129" s="113" t="s">
        <v>1925</v>
      </c>
      <c r="B129" s="113" t="s">
        <v>1147</v>
      </c>
      <c r="C129" s="113">
        <v>2.0979999999999999</v>
      </c>
      <c r="D129" s="115">
        <v>42750</v>
      </c>
    </row>
    <row r="130" spans="1:4">
      <c r="A130" s="113" t="s">
        <v>1924</v>
      </c>
      <c r="B130" s="113" t="s">
        <v>1147</v>
      </c>
      <c r="C130" s="113">
        <v>2.093</v>
      </c>
      <c r="D130" s="115">
        <v>42750</v>
      </c>
    </row>
    <row r="131" spans="1:4">
      <c r="A131" s="113" t="s">
        <v>1923</v>
      </c>
      <c r="B131" s="113" t="s">
        <v>1147</v>
      </c>
      <c r="C131" s="113">
        <v>1.9490000000000001</v>
      </c>
      <c r="D131" s="115">
        <v>42750</v>
      </c>
    </row>
    <row r="132" spans="1:4">
      <c r="A132" s="113" t="s">
        <v>1922</v>
      </c>
      <c r="B132" s="113" t="s">
        <v>1147</v>
      </c>
      <c r="C132" s="113">
        <v>2.0219999999999998</v>
      </c>
      <c r="D132" s="115">
        <v>42750</v>
      </c>
    </row>
    <row r="133" spans="1:4">
      <c r="A133" s="113" t="s">
        <v>1921</v>
      </c>
      <c r="B133" s="113" t="s">
        <v>1147</v>
      </c>
      <c r="C133" s="113">
        <v>1.9630000000000001</v>
      </c>
      <c r="D133" s="115">
        <v>42750</v>
      </c>
    </row>
    <row r="134" spans="1:4">
      <c r="A134" s="113" t="s">
        <v>1920</v>
      </c>
      <c r="B134" s="113" t="s">
        <v>1147</v>
      </c>
      <c r="C134" s="113">
        <v>1.976</v>
      </c>
      <c r="D134" s="115">
        <v>42750</v>
      </c>
    </row>
    <row r="135" spans="1:4">
      <c r="A135" s="113" t="s">
        <v>1919</v>
      </c>
      <c r="B135" s="113" t="s">
        <v>1147</v>
      </c>
      <c r="C135" s="113">
        <v>1.9670000000000001</v>
      </c>
      <c r="D135" s="115">
        <v>42750</v>
      </c>
    </row>
    <row r="136" spans="1:4">
      <c r="A136" s="113" t="s">
        <v>1918</v>
      </c>
      <c r="B136" s="113" t="s">
        <v>1147</v>
      </c>
      <c r="C136" s="113">
        <v>2.0590000000000002</v>
      </c>
      <c r="D136" s="115">
        <v>42750</v>
      </c>
    </row>
    <row r="137" spans="1:4">
      <c r="A137" s="113" t="s">
        <v>1917</v>
      </c>
      <c r="B137" s="113" t="s">
        <v>1147</v>
      </c>
      <c r="C137" s="113">
        <v>1.8580000000000001</v>
      </c>
      <c r="D137" s="115">
        <v>42750</v>
      </c>
    </row>
    <row r="138" spans="1:4">
      <c r="A138" s="113" t="s">
        <v>1916</v>
      </c>
      <c r="B138" s="113" t="s">
        <v>1147</v>
      </c>
      <c r="C138" s="113">
        <v>2.0089999999999999</v>
      </c>
      <c r="D138" s="115">
        <v>42750</v>
      </c>
    </row>
    <row r="139" spans="1:4">
      <c r="A139" s="113" t="s">
        <v>1915</v>
      </c>
      <c r="B139" s="113" t="s">
        <v>1147</v>
      </c>
      <c r="C139" s="113">
        <v>2.0049999999999999</v>
      </c>
      <c r="D139" s="115">
        <v>42750</v>
      </c>
    </row>
    <row r="140" spans="1:4">
      <c r="A140" s="113" t="s">
        <v>1914</v>
      </c>
      <c r="B140" s="113" t="s">
        <v>1147</v>
      </c>
      <c r="C140" s="113">
        <v>1.9430000000000001</v>
      </c>
      <c r="D140" s="115">
        <v>42750</v>
      </c>
    </row>
    <row r="141" spans="1:4">
      <c r="A141" s="113" t="s">
        <v>1913</v>
      </c>
      <c r="B141" s="113" t="s">
        <v>1147</v>
      </c>
      <c r="C141" s="113">
        <v>1.9690000000000001</v>
      </c>
      <c r="D141" s="115">
        <v>42750</v>
      </c>
    </row>
    <row r="142" spans="1:4">
      <c r="A142" s="113" t="s">
        <v>1912</v>
      </c>
      <c r="B142" s="113" t="s">
        <v>1147</v>
      </c>
      <c r="C142" s="113">
        <v>1.956</v>
      </c>
      <c r="D142" s="115">
        <v>42750</v>
      </c>
    </row>
    <row r="143" spans="1:4">
      <c r="A143" s="113" t="s">
        <v>1911</v>
      </c>
      <c r="B143" s="113" t="s">
        <v>1147</v>
      </c>
      <c r="C143" s="113">
        <v>2.0059999999999998</v>
      </c>
      <c r="D143" s="115">
        <v>42750</v>
      </c>
    </row>
    <row r="144" spans="1:4">
      <c r="A144" s="113" t="s">
        <v>1910</v>
      </c>
      <c r="B144" s="113" t="s">
        <v>1147</v>
      </c>
      <c r="C144" s="113">
        <v>2.0590000000000002</v>
      </c>
      <c r="D144" s="115">
        <v>42750</v>
      </c>
    </row>
    <row r="145" spans="1:4">
      <c r="A145" s="113" t="s">
        <v>1909</v>
      </c>
      <c r="B145" s="113" t="s">
        <v>1147</v>
      </c>
      <c r="C145" s="113">
        <v>2.0310000000000001</v>
      </c>
      <c r="D145" s="115">
        <v>42750</v>
      </c>
    </row>
    <row r="146" spans="1:4">
      <c r="A146" s="113" t="s">
        <v>1908</v>
      </c>
      <c r="B146" s="113" t="s">
        <v>1147</v>
      </c>
      <c r="C146" s="113">
        <v>2.0590000000000002</v>
      </c>
      <c r="D146" s="115">
        <v>42750</v>
      </c>
    </row>
    <row r="147" spans="1:4">
      <c r="A147" s="113" t="s">
        <v>1907</v>
      </c>
      <c r="B147" s="113" t="s">
        <v>1147</v>
      </c>
      <c r="C147" s="113">
        <v>1.9450000000000001</v>
      </c>
      <c r="D147" s="115">
        <v>42750</v>
      </c>
    </row>
    <row r="148" spans="1:4">
      <c r="A148" s="113" t="s">
        <v>1906</v>
      </c>
      <c r="B148" s="113" t="s">
        <v>1147</v>
      </c>
      <c r="C148" s="113">
        <v>2.0230000000000001</v>
      </c>
      <c r="D148" s="115">
        <v>42750</v>
      </c>
    </row>
    <row r="149" spans="1:4">
      <c r="A149" s="113" t="s">
        <v>1905</v>
      </c>
      <c r="B149" s="113" t="s">
        <v>1147</v>
      </c>
      <c r="C149" s="113">
        <v>2.044</v>
      </c>
      <c r="D149" s="115">
        <v>42750</v>
      </c>
    </row>
    <row r="150" spans="1:4">
      <c r="A150" s="113" t="s">
        <v>1904</v>
      </c>
      <c r="B150" s="113" t="s">
        <v>1147</v>
      </c>
      <c r="C150" s="113">
        <v>2.0529999999999999</v>
      </c>
      <c r="D150" s="115">
        <v>42750</v>
      </c>
    </row>
    <row r="151" spans="1:4">
      <c r="A151" s="113" t="s">
        <v>1903</v>
      </c>
      <c r="B151" s="113" t="s">
        <v>1147</v>
      </c>
      <c r="C151" s="113">
        <v>2.0369999999999999</v>
      </c>
      <c r="D151" s="115">
        <v>42750</v>
      </c>
    </row>
    <row r="152" spans="1:4">
      <c r="A152" s="113" t="s">
        <v>1902</v>
      </c>
      <c r="B152" s="113" t="s">
        <v>1147</v>
      </c>
      <c r="C152" s="113">
        <v>2.0710000000000002</v>
      </c>
      <c r="D152" s="115">
        <v>42750</v>
      </c>
    </row>
    <row r="153" spans="1:4">
      <c r="A153" s="113" t="s">
        <v>1901</v>
      </c>
      <c r="B153" s="113" t="s">
        <v>1147</v>
      </c>
      <c r="C153" s="113">
        <v>2.1789999999999998</v>
      </c>
      <c r="D153" s="115">
        <v>42750</v>
      </c>
    </row>
    <row r="154" spans="1:4">
      <c r="A154" s="113" t="s">
        <v>1900</v>
      </c>
      <c r="B154" s="113" t="s">
        <v>1147</v>
      </c>
      <c r="C154" s="113">
        <v>2.0009999999999999</v>
      </c>
      <c r="D154" s="115">
        <v>42750</v>
      </c>
    </row>
    <row r="155" spans="1:4">
      <c r="A155" s="113" t="s">
        <v>1899</v>
      </c>
      <c r="B155" s="113" t="s">
        <v>1147</v>
      </c>
      <c r="C155" s="113">
        <v>1.9159999999999999</v>
      </c>
      <c r="D155" s="115">
        <v>42750</v>
      </c>
    </row>
    <row r="156" spans="1:4">
      <c r="A156" s="113" t="s">
        <v>1898</v>
      </c>
      <c r="B156" s="113" t="s">
        <v>1147</v>
      </c>
      <c r="C156" s="113">
        <v>2.0489999999999999</v>
      </c>
      <c r="D156" s="115">
        <v>42750</v>
      </c>
    </row>
    <row r="157" spans="1:4">
      <c r="A157" s="113" t="s">
        <v>1897</v>
      </c>
      <c r="B157" s="113" t="s">
        <v>1147</v>
      </c>
      <c r="C157" s="113">
        <v>2.0529999999999999</v>
      </c>
      <c r="D157" s="115">
        <v>42750</v>
      </c>
    </row>
    <row r="158" spans="1:4">
      <c r="A158" s="113" t="s">
        <v>1896</v>
      </c>
      <c r="B158" s="113" t="s">
        <v>1147</v>
      </c>
      <c r="C158" s="113">
        <v>1.9970000000000001</v>
      </c>
      <c r="D158" s="115">
        <v>42750</v>
      </c>
    </row>
    <row r="159" spans="1:4">
      <c r="A159" s="113" t="s">
        <v>1895</v>
      </c>
      <c r="B159" s="113" t="s">
        <v>1147</v>
      </c>
      <c r="C159" s="113">
        <v>2.0379999999999998</v>
      </c>
      <c r="D159" s="115">
        <v>42750</v>
      </c>
    </row>
    <row r="160" spans="1:4">
      <c r="A160" s="113" t="s">
        <v>1894</v>
      </c>
      <c r="B160" s="113" t="s">
        <v>1147</v>
      </c>
      <c r="C160" s="113">
        <v>1.944</v>
      </c>
      <c r="D160" s="115">
        <v>42750</v>
      </c>
    </row>
    <row r="161" spans="1:4">
      <c r="A161" s="113" t="s">
        <v>1893</v>
      </c>
      <c r="B161" s="113" t="s">
        <v>1147</v>
      </c>
      <c r="C161" s="113">
        <v>1.994</v>
      </c>
      <c r="D161" s="115">
        <v>42750</v>
      </c>
    </row>
    <row r="162" spans="1:4">
      <c r="A162" s="113" t="s">
        <v>1892</v>
      </c>
      <c r="B162" s="113" t="s">
        <v>1147</v>
      </c>
      <c r="C162" s="113">
        <v>2.0609999999999999</v>
      </c>
      <c r="D162" s="115">
        <v>42750</v>
      </c>
    </row>
    <row r="163" spans="1:4">
      <c r="A163" s="113" t="s">
        <v>1891</v>
      </c>
      <c r="B163" s="113" t="s">
        <v>1147</v>
      </c>
      <c r="C163" s="113">
        <v>2.1419999999999999</v>
      </c>
      <c r="D163" s="115">
        <v>42750</v>
      </c>
    </row>
    <row r="164" spans="1:4">
      <c r="A164" s="113" t="s">
        <v>1890</v>
      </c>
      <c r="B164" s="113" t="s">
        <v>1147</v>
      </c>
      <c r="C164" s="113">
        <v>2.081</v>
      </c>
      <c r="D164" s="115">
        <v>42750</v>
      </c>
    </row>
    <row r="165" spans="1:4">
      <c r="A165" s="113" t="s">
        <v>1889</v>
      </c>
      <c r="B165" s="113" t="s">
        <v>1147</v>
      </c>
      <c r="C165" s="113">
        <v>2.0979999999999999</v>
      </c>
      <c r="D165" s="115">
        <v>42750</v>
      </c>
    </row>
    <row r="166" spans="1:4">
      <c r="A166" s="113" t="s">
        <v>1888</v>
      </c>
      <c r="B166" s="113" t="s">
        <v>1147</v>
      </c>
      <c r="C166" s="113">
        <v>2.0390000000000001</v>
      </c>
      <c r="D166" s="115">
        <v>42750</v>
      </c>
    </row>
    <row r="167" spans="1:4">
      <c r="A167" s="113" t="s">
        <v>1887</v>
      </c>
      <c r="B167" s="113" t="s">
        <v>1147</v>
      </c>
      <c r="C167" s="113">
        <v>2.04</v>
      </c>
      <c r="D167" s="115">
        <v>42750</v>
      </c>
    </row>
    <row r="168" spans="1:4">
      <c r="A168" s="113" t="s">
        <v>1886</v>
      </c>
      <c r="B168" s="113" t="s">
        <v>1147</v>
      </c>
      <c r="C168" s="113">
        <v>1.994</v>
      </c>
      <c r="D168" s="115">
        <v>42750</v>
      </c>
    </row>
    <row r="169" spans="1:4">
      <c r="A169" s="113" t="s">
        <v>1885</v>
      </c>
      <c r="B169" s="113" t="s">
        <v>1147</v>
      </c>
      <c r="C169" s="113">
        <v>2.0089999999999999</v>
      </c>
      <c r="D169" s="115">
        <v>42750</v>
      </c>
    </row>
    <row r="170" spans="1:4">
      <c r="A170" s="113" t="s">
        <v>1884</v>
      </c>
      <c r="B170" s="113" t="s">
        <v>1147</v>
      </c>
      <c r="C170" s="113">
        <v>2.032</v>
      </c>
      <c r="D170" s="115">
        <v>42750</v>
      </c>
    </row>
    <row r="171" spans="1:4">
      <c r="A171" s="113" t="s">
        <v>1883</v>
      </c>
      <c r="B171" s="113" t="s">
        <v>1147</v>
      </c>
      <c r="C171" s="113">
        <v>1.996</v>
      </c>
      <c r="D171" s="115">
        <v>42750</v>
      </c>
    </row>
    <row r="172" spans="1:4">
      <c r="A172" s="113" t="s">
        <v>1882</v>
      </c>
      <c r="B172" s="113" t="s">
        <v>1147</v>
      </c>
      <c r="C172" s="113">
        <v>2.0499999999999998</v>
      </c>
      <c r="D172" s="115">
        <v>42750</v>
      </c>
    </row>
    <row r="173" spans="1:4">
      <c r="A173" s="113" t="s">
        <v>1881</v>
      </c>
      <c r="B173" s="113" t="s">
        <v>1147</v>
      </c>
      <c r="C173" s="113">
        <v>2.0649999999999999</v>
      </c>
      <c r="D173" s="115">
        <v>42750</v>
      </c>
    </row>
    <row r="174" spans="1:4">
      <c r="A174" s="113" t="s">
        <v>1880</v>
      </c>
      <c r="B174" s="113" t="s">
        <v>1147</v>
      </c>
      <c r="C174" s="113">
        <v>2.0390000000000001</v>
      </c>
      <c r="D174" s="115">
        <v>42750</v>
      </c>
    </row>
    <row r="175" spans="1:4">
      <c r="A175" s="113" t="s">
        <v>1879</v>
      </c>
      <c r="B175" s="113" t="s">
        <v>1147</v>
      </c>
      <c r="C175" s="113">
        <v>1.9239999999999999</v>
      </c>
      <c r="D175" s="115">
        <v>42750</v>
      </c>
    </row>
    <row r="176" spans="1:4">
      <c r="A176" s="113" t="s">
        <v>1878</v>
      </c>
      <c r="B176" s="113" t="s">
        <v>1147</v>
      </c>
      <c r="C176" s="113">
        <v>1.9870000000000001</v>
      </c>
      <c r="D176" s="115">
        <v>42750</v>
      </c>
    </row>
    <row r="177" spans="1:4">
      <c r="A177" s="113" t="s">
        <v>1877</v>
      </c>
      <c r="B177" s="113" t="s">
        <v>1147</v>
      </c>
      <c r="C177" s="113">
        <v>2.1419999999999999</v>
      </c>
      <c r="D177" s="115">
        <v>42750</v>
      </c>
    </row>
    <row r="178" spans="1:4">
      <c r="A178" s="113" t="s">
        <v>1876</v>
      </c>
      <c r="B178" s="113" t="s">
        <v>1147</v>
      </c>
      <c r="C178" s="113">
        <v>2.0649999999999999</v>
      </c>
      <c r="D178" s="115">
        <v>42750</v>
      </c>
    </row>
    <row r="179" spans="1:4">
      <c r="A179" s="113" t="s">
        <v>1875</v>
      </c>
      <c r="B179" s="113" t="s">
        <v>1147</v>
      </c>
      <c r="C179" s="113">
        <v>1.9930000000000001</v>
      </c>
      <c r="D179" s="115">
        <v>42750</v>
      </c>
    </row>
    <row r="180" spans="1:4">
      <c r="A180" s="113" t="s">
        <v>1874</v>
      </c>
      <c r="B180" s="113" t="s">
        <v>1147</v>
      </c>
      <c r="C180" s="113">
        <v>2.0590000000000002</v>
      </c>
      <c r="D180" s="115">
        <v>42750</v>
      </c>
    </row>
    <row r="181" spans="1:4">
      <c r="A181" s="113" t="s">
        <v>1873</v>
      </c>
      <c r="B181" s="113" t="s">
        <v>1147</v>
      </c>
      <c r="C181" s="113">
        <v>2.0190000000000001</v>
      </c>
      <c r="D181" s="115">
        <v>42750</v>
      </c>
    </row>
    <row r="182" spans="1:4">
      <c r="A182" s="113" t="s">
        <v>1872</v>
      </c>
      <c r="B182" s="113" t="s">
        <v>1147</v>
      </c>
      <c r="C182" s="113">
        <v>2.1360000000000001</v>
      </c>
      <c r="D182" s="115">
        <v>42750</v>
      </c>
    </row>
    <row r="183" spans="1:4">
      <c r="A183" s="113" t="s">
        <v>1871</v>
      </c>
      <c r="B183" s="113" t="s">
        <v>1147</v>
      </c>
      <c r="C183" s="113">
        <v>1.9750000000000001</v>
      </c>
      <c r="D183" s="115">
        <v>42750</v>
      </c>
    </row>
    <row r="184" spans="1:4">
      <c r="A184" s="113" t="s">
        <v>1870</v>
      </c>
      <c r="B184" s="113" t="s">
        <v>1147</v>
      </c>
      <c r="C184" s="113">
        <v>1.9810000000000001</v>
      </c>
      <c r="D184" s="115">
        <v>42750</v>
      </c>
    </row>
    <row r="185" spans="1:4">
      <c r="A185" s="113" t="s">
        <v>1869</v>
      </c>
      <c r="B185" s="113" t="s">
        <v>1147</v>
      </c>
      <c r="C185" s="113">
        <v>1.7629999999999999</v>
      </c>
      <c r="D185" s="115">
        <v>42750</v>
      </c>
    </row>
    <row r="186" spans="1:4">
      <c r="A186" s="113" t="s">
        <v>1868</v>
      </c>
      <c r="B186" s="113" t="s">
        <v>1147</v>
      </c>
      <c r="C186" s="113">
        <v>1.8919999999999999</v>
      </c>
      <c r="D186" s="115">
        <v>42750</v>
      </c>
    </row>
    <row r="187" spans="1:4">
      <c r="A187" s="113" t="s">
        <v>1867</v>
      </c>
      <c r="B187" s="113" t="s">
        <v>1147</v>
      </c>
      <c r="C187" s="113">
        <v>1.897</v>
      </c>
      <c r="D187" s="115">
        <v>42750</v>
      </c>
    </row>
    <row r="188" spans="1:4">
      <c r="A188" s="113" t="s">
        <v>1866</v>
      </c>
      <c r="B188" s="113" t="s">
        <v>1147</v>
      </c>
      <c r="C188" s="113">
        <v>1.925</v>
      </c>
      <c r="D188" s="115">
        <v>42750</v>
      </c>
    </row>
    <row r="189" spans="1:4">
      <c r="A189" s="113" t="s">
        <v>1865</v>
      </c>
      <c r="B189" s="113" t="s">
        <v>1147</v>
      </c>
      <c r="C189" s="113">
        <v>2.13</v>
      </c>
      <c r="D189" s="115">
        <v>42750</v>
      </c>
    </row>
    <row r="190" spans="1:4">
      <c r="A190" s="113" t="s">
        <v>1864</v>
      </c>
      <c r="B190" s="113" t="s">
        <v>1147</v>
      </c>
      <c r="C190" s="113">
        <v>2.0419999999999998</v>
      </c>
      <c r="D190" s="115">
        <v>42750</v>
      </c>
    </row>
    <row r="191" spans="1:4">
      <c r="A191" s="113" t="s">
        <v>1863</v>
      </c>
      <c r="B191" s="113" t="s">
        <v>1147</v>
      </c>
      <c r="C191" s="113">
        <v>1.996</v>
      </c>
      <c r="D191" s="115">
        <v>42750</v>
      </c>
    </row>
    <row r="192" spans="1:4">
      <c r="A192" s="113" t="s">
        <v>1862</v>
      </c>
      <c r="B192" s="113" t="s">
        <v>1147</v>
      </c>
      <c r="C192" s="113">
        <v>1.952</v>
      </c>
      <c r="D192" s="115">
        <v>42750</v>
      </c>
    </row>
    <row r="193" spans="1:4">
      <c r="A193" s="113" t="s">
        <v>1861</v>
      </c>
      <c r="B193" s="113" t="s">
        <v>1147</v>
      </c>
      <c r="C193" s="113">
        <v>2.0059999999999998</v>
      </c>
      <c r="D193" s="115">
        <v>42750</v>
      </c>
    </row>
    <row r="194" spans="1:4">
      <c r="A194" s="113" t="s">
        <v>1860</v>
      </c>
      <c r="B194" s="113" t="s">
        <v>1147</v>
      </c>
      <c r="C194" s="113">
        <v>1.909</v>
      </c>
      <c r="D194" s="115">
        <v>42750</v>
      </c>
    </row>
    <row r="195" spans="1:4">
      <c r="A195" s="113" t="s">
        <v>1859</v>
      </c>
      <c r="B195" s="113" t="s">
        <v>1147</v>
      </c>
      <c r="C195" s="113">
        <v>2.0590000000000002</v>
      </c>
      <c r="D195" s="115">
        <v>42750</v>
      </c>
    </row>
    <row r="196" spans="1:4">
      <c r="A196" s="113" t="s">
        <v>1858</v>
      </c>
      <c r="B196" s="113" t="s">
        <v>1147</v>
      </c>
      <c r="C196" s="113">
        <v>2.008</v>
      </c>
      <c r="D196" s="115">
        <v>42750</v>
      </c>
    </row>
    <row r="197" spans="1:4">
      <c r="A197" s="113" t="s">
        <v>1857</v>
      </c>
      <c r="B197" s="113" t="s">
        <v>1147</v>
      </c>
      <c r="C197" s="113">
        <v>2.177</v>
      </c>
      <c r="D197" s="115">
        <v>42750</v>
      </c>
    </row>
    <row r="198" spans="1:4">
      <c r="A198" s="113" t="s">
        <v>1856</v>
      </c>
      <c r="B198" s="113" t="s">
        <v>1147</v>
      </c>
      <c r="C198" s="113">
        <v>2.032</v>
      </c>
      <c r="D198" s="115">
        <v>42750</v>
      </c>
    </row>
    <row r="199" spans="1:4">
      <c r="A199" s="113" t="s">
        <v>1855</v>
      </c>
      <c r="B199" s="113" t="s">
        <v>1147</v>
      </c>
      <c r="C199" s="113">
        <v>2.0619999999999998</v>
      </c>
      <c r="D199" s="115">
        <v>42750</v>
      </c>
    </row>
    <row r="200" spans="1:4">
      <c r="A200" s="113" t="s">
        <v>1854</v>
      </c>
      <c r="B200" s="113" t="s">
        <v>1147</v>
      </c>
      <c r="C200" s="113">
        <v>2.028</v>
      </c>
      <c r="D200" s="115">
        <v>42750</v>
      </c>
    </row>
    <row r="201" spans="1:4">
      <c r="A201" s="113" t="s">
        <v>1853</v>
      </c>
      <c r="B201" s="113" t="s">
        <v>1147</v>
      </c>
      <c r="C201" s="113">
        <v>2.1120000000000001</v>
      </c>
      <c r="D201" s="115">
        <v>42750</v>
      </c>
    </row>
    <row r="202" spans="1:4">
      <c r="A202" s="113" t="s">
        <v>1852</v>
      </c>
      <c r="B202" s="113" t="s">
        <v>1147</v>
      </c>
      <c r="C202" s="113">
        <v>1.931</v>
      </c>
      <c r="D202" s="115">
        <v>42750</v>
      </c>
    </row>
    <row r="203" spans="1:4">
      <c r="A203" s="113" t="s">
        <v>1851</v>
      </c>
      <c r="B203" s="113" t="s">
        <v>1147</v>
      </c>
      <c r="C203" s="113">
        <v>1.9930000000000001</v>
      </c>
      <c r="D203" s="115">
        <v>42750</v>
      </c>
    </row>
    <row r="204" spans="1:4">
      <c r="A204" s="113" t="s">
        <v>1850</v>
      </c>
      <c r="B204" s="113" t="s">
        <v>1147</v>
      </c>
      <c r="C204" s="113">
        <v>2.0150000000000001</v>
      </c>
      <c r="D204" s="115">
        <v>42750</v>
      </c>
    </row>
    <row r="205" spans="1:4">
      <c r="A205" s="113" t="s">
        <v>1849</v>
      </c>
      <c r="B205" s="113" t="s">
        <v>1147</v>
      </c>
      <c r="C205" s="113">
        <v>2.2370000000000001</v>
      </c>
      <c r="D205" s="115">
        <v>42750</v>
      </c>
    </row>
    <row r="206" spans="1:4">
      <c r="A206" s="113" t="s">
        <v>1848</v>
      </c>
      <c r="B206" s="113" t="s">
        <v>1147</v>
      </c>
      <c r="C206" s="113">
        <v>1.986</v>
      </c>
      <c r="D206" s="115">
        <v>42750</v>
      </c>
    </row>
    <row r="207" spans="1:4">
      <c r="A207" s="113" t="s">
        <v>1847</v>
      </c>
      <c r="B207" s="113" t="s">
        <v>1147</v>
      </c>
      <c r="C207" s="113">
        <v>2.9689999999999999</v>
      </c>
      <c r="D207" s="115">
        <v>42750</v>
      </c>
    </row>
    <row r="208" spans="1:4">
      <c r="A208" s="113" t="s">
        <v>1846</v>
      </c>
      <c r="B208" s="113" t="s">
        <v>1147</v>
      </c>
      <c r="C208" s="113">
        <v>2.1970000000000001</v>
      </c>
      <c r="D208" s="115">
        <v>42750</v>
      </c>
    </row>
    <row r="209" spans="1:4">
      <c r="A209" s="113" t="s">
        <v>1845</v>
      </c>
      <c r="B209" s="113" t="s">
        <v>1147</v>
      </c>
      <c r="C209" s="113">
        <v>2.1240000000000001</v>
      </c>
      <c r="D209" s="115">
        <v>42750</v>
      </c>
    </row>
    <row r="210" spans="1:4">
      <c r="A210" s="113" t="s">
        <v>1844</v>
      </c>
      <c r="B210" s="113" t="s">
        <v>1147</v>
      </c>
      <c r="C210" s="113">
        <v>2.0249999999999999</v>
      </c>
      <c r="D210" s="115">
        <v>42750</v>
      </c>
    </row>
    <row r="211" spans="1:4">
      <c r="A211" s="113" t="s">
        <v>1843</v>
      </c>
      <c r="B211" s="113" t="s">
        <v>1147</v>
      </c>
      <c r="C211" s="113">
        <v>2.1539999999999999</v>
      </c>
      <c r="D211" s="115">
        <v>42750</v>
      </c>
    </row>
    <row r="212" spans="1:4">
      <c r="A212" s="113" t="s">
        <v>1842</v>
      </c>
      <c r="B212" s="113" t="s">
        <v>1147</v>
      </c>
      <c r="C212" s="113">
        <v>2.0019999999999998</v>
      </c>
      <c r="D212" s="115">
        <v>42750</v>
      </c>
    </row>
    <row r="213" spans="1:4">
      <c r="A213" s="113" t="s">
        <v>1841</v>
      </c>
      <c r="B213" s="113" t="s">
        <v>1147</v>
      </c>
      <c r="C213" s="113">
        <v>2.1160000000000001</v>
      </c>
      <c r="D213" s="115">
        <v>42750</v>
      </c>
    </row>
    <row r="214" spans="1:4">
      <c r="A214" s="113" t="s">
        <v>1840</v>
      </c>
      <c r="B214" s="113" t="s">
        <v>1147</v>
      </c>
      <c r="C214" s="113">
        <v>1.923</v>
      </c>
      <c r="D214" s="115">
        <v>42750</v>
      </c>
    </row>
    <row r="215" spans="1:4">
      <c r="A215" s="113" t="s">
        <v>1839</v>
      </c>
      <c r="B215" s="113" t="s">
        <v>1147</v>
      </c>
      <c r="C215" s="113">
        <v>2.06</v>
      </c>
      <c r="D215" s="115">
        <v>42750</v>
      </c>
    </row>
    <row r="216" spans="1:4">
      <c r="A216" s="113" t="s">
        <v>1838</v>
      </c>
      <c r="B216" s="113" t="s">
        <v>1147</v>
      </c>
      <c r="C216" s="113">
        <v>1.9570000000000001</v>
      </c>
      <c r="D216" s="115">
        <v>42750</v>
      </c>
    </row>
    <row r="217" spans="1:4">
      <c r="A217" s="113" t="s">
        <v>1837</v>
      </c>
      <c r="B217" s="113" t="s">
        <v>1147</v>
      </c>
      <c r="C217" s="113">
        <v>2.0670000000000002</v>
      </c>
      <c r="D217" s="115">
        <v>42750</v>
      </c>
    </row>
    <row r="218" spans="1:4">
      <c r="A218" s="113" t="s">
        <v>1836</v>
      </c>
      <c r="B218" s="113" t="s">
        <v>1147</v>
      </c>
      <c r="C218" s="113">
        <v>1.9850000000000001</v>
      </c>
      <c r="D218" s="115">
        <v>42750</v>
      </c>
    </row>
    <row r="219" spans="1:4">
      <c r="A219" s="113" t="s">
        <v>1835</v>
      </c>
      <c r="B219" s="113" t="s">
        <v>1147</v>
      </c>
      <c r="C219" s="113">
        <v>2.0579999999999998</v>
      </c>
      <c r="D219" s="115">
        <v>42750</v>
      </c>
    </row>
    <row r="220" spans="1:4">
      <c r="A220" s="113" t="s">
        <v>1834</v>
      </c>
      <c r="B220" s="113" t="s">
        <v>1147</v>
      </c>
      <c r="C220" s="113">
        <v>2.1150000000000002</v>
      </c>
      <c r="D220" s="115">
        <v>42750</v>
      </c>
    </row>
    <row r="221" spans="1:4">
      <c r="A221" s="113" t="s">
        <v>1833</v>
      </c>
      <c r="B221" s="113" t="s">
        <v>1147</v>
      </c>
      <c r="C221" s="113">
        <v>1.944</v>
      </c>
      <c r="D221" s="115">
        <v>42750</v>
      </c>
    </row>
    <row r="222" spans="1:4">
      <c r="A222" s="113" t="s">
        <v>1832</v>
      </c>
      <c r="B222" s="113" t="s">
        <v>1147</v>
      </c>
      <c r="C222" s="113">
        <v>1.96</v>
      </c>
      <c r="D222" s="115">
        <v>42750</v>
      </c>
    </row>
    <row r="223" spans="1:4">
      <c r="A223" s="113" t="s">
        <v>1831</v>
      </c>
      <c r="B223" s="113" t="s">
        <v>1147</v>
      </c>
      <c r="C223" s="113">
        <v>2.0110000000000001</v>
      </c>
      <c r="D223" s="115">
        <v>42750</v>
      </c>
    </row>
    <row r="224" spans="1:4">
      <c r="A224" s="113" t="s">
        <v>1830</v>
      </c>
      <c r="B224" s="113" t="s">
        <v>1147</v>
      </c>
      <c r="C224" s="113">
        <v>2.1179999999999999</v>
      </c>
      <c r="D224" s="115">
        <v>42750</v>
      </c>
    </row>
    <row r="225" spans="1:4">
      <c r="A225" s="113" t="s">
        <v>1829</v>
      </c>
      <c r="B225" s="113" t="s">
        <v>1147</v>
      </c>
      <c r="C225" s="113">
        <v>2.004</v>
      </c>
      <c r="D225" s="115">
        <v>42750</v>
      </c>
    </row>
    <row r="226" spans="1:4">
      <c r="A226" s="113" t="s">
        <v>1828</v>
      </c>
      <c r="B226" s="113" t="s">
        <v>1147</v>
      </c>
      <c r="C226" s="113">
        <v>1.889</v>
      </c>
      <c r="D226" s="115">
        <v>42750</v>
      </c>
    </row>
    <row r="227" spans="1:4">
      <c r="A227" s="113" t="s">
        <v>1827</v>
      </c>
      <c r="B227" s="113" t="s">
        <v>1147</v>
      </c>
      <c r="C227" s="113">
        <v>1.9630000000000001</v>
      </c>
      <c r="D227" s="115">
        <v>42750</v>
      </c>
    </row>
    <row r="228" spans="1:4">
      <c r="A228" s="113" t="s">
        <v>1826</v>
      </c>
      <c r="B228" s="113" t="s">
        <v>1147</v>
      </c>
      <c r="C228" s="113">
        <v>2.0259999999999998</v>
      </c>
      <c r="D228" s="115">
        <v>42750</v>
      </c>
    </row>
    <row r="229" spans="1:4">
      <c r="A229" s="113" t="s">
        <v>1825</v>
      </c>
      <c r="B229" s="113" t="s">
        <v>1147</v>
      </c>
      <c r="C229" s="113">
        <v>2.117</v>
      </c>
      <c r="D229" s="115">
        <v>42750</v>
      </c>
    </row>
    <row r="230" spans="1:4">
      <c r="A230" s="113" t="s">
        <v>1824</v>
      </c>
      <c r="B230" s="113" t="s">
        <v>1147</v>
      </c>
      <c r="C230" s="113">
        <v>1.929</v>
      </c>
      <c r="D230" s="115">
        <v>42750</v>
      </c>
    </row>
    <row r="231" spans="1:4">
      <c r="A231" s="113" t="s">
        <v>1823</v>
      </c>
      <c r="B231" s="113" t="s">
        <v>1147</v>
      </c>
      <c r="C231" s="113">
        <v>1.986</v>
      </c>
      <c r="D231" s="115">
        <v>42750</v>
      </c>
    </row>
    <row r="232" spans="1:4">
      <c r="A232" s="113" t="s">
        <v>1822</v>
      </c>
      <c r="B232" s="113" t="s">
        <v>1147</v>
      </c>
      <c r="C232" s="113">
        <v>1.976</v>
      </c>
      <c r="D232" s="115">
        <v>42750</v>
      </c>
    </row>
    <row r="233" spans="1:4">
      <c r="A233" s="113" t="s">
        <v>1821</v>
      </c>
      <c r="B233" s="113" t="s">
        <v>1147</v>
      </c>
      <c r="C233" s="113">
        <v>2.0699999999999998</v>
      </c>
      <c r="D233" s="115">
        <v>42750</v>
      </c>
    </row>
    <row r="234" spans="1:4">
      <c r="A234" s="113" t="s">
        <v>1820</v>
      </c>
      <c r="B234" s="113" t="s">
        <v>1147</v>
      </c>
      <c r="C234" s="113">
        <v>2.0030000000000001</v>
      </c>
      <c r="D234" s="115">
        <v>42750</v>
      </c>
    </row>
    <row r="235" spans="1:4">
      <c r="A235" s="113" t="s">
        <v>1819</v>
      </c>
      <c r="B235" s="113" t="s">
        <v>1147</v>
      </c>
      <c r="C235" s="113">
        <v>2.085</v>
      </c>
      <c r="D235" s="115">
        <v>42750</v>
      </c>
    </row>
    <row r="236" spans="1:4">
      <c r="A236" s="113" t="s">
        <v>1818</v>
      </c>
      <c r="B236" s="113" t="s">
        <v>1147</v>
      </c>
      <c r="C236" s="113">
        <v>2.04</v>
      </c>
      <c r="D236" s="115">
        <v>42750</v>
      </c>
    </row>
    <row r="237" spans="1:4">
      <c r="A237" s="113" t="s">
        <v>1817</v>
      </c>
      <c r="B237" s="113" t="s">
        <v>1147</v>
      </c>
      <c r="C237" s="113">
        <v>1.9490000000000001</v>
      </c>
      <c r="D237" s="115">
        <v>42750</v>
      </c>
    </row>
    <row r="238" spans="1:4">
      <c r="A238" s="113" t="s">
        <v>1816</v>
      </c>
      <c r="B238" s="113" t="s">
        <v>1147</v>
      </c>
      <c r="C238" s="113">
        <v>2.13</v>
      </c>
      <c r="D238" s="115">
        <v>42750</v>
      </c>
    </row>
    <row r="239" spans="1:4">
      <c r="A239" s="113" t="s">
        <v>1815</v>
      </c>
      <c r="B239" s="113" t="s">
        <v>1147</v>
      </c>
      <c r="C239" s="113">
        <v>1.9259999999999999</v>
      </c>
      <c r="D239" s="115">
        <v>42750</v>
      </c>
    </row>
    <row r="240" spans="1:4">
      <c r="A240" s="113" t="s">
        <v>1814</v>
      </c>
      <c r="B240" s="113" t="s">
        <v>1147</v>
      </c>
      <c r="C240" s="113">
        <v>2.0529999999999999</v>
      </c>
      <c r="D240" s="115">
        <v>42750</v>
      </c>
    </row>
    <row r="241" spans="1:4">
      <c r="A241" s="113" t="s">
        <v>1813</v>
      </c>
      <c r="B241" s="113" t="s">
        <v>1147</v>
      </c>
      <c r="C241" s="113">
        <v>1.988</v>
      </c>
      <c r="D241" s="115">
        <v>42750</v>
      </c>
    </row>
    <row r="242" spans="1:4">
      <c r="A242" s="113" t="s">
        <v>1812</v>
      </c>
      <c r="B242" s="113" t="s">
        <v>1147</v>
      </c>
      <c r="C242" s="113">
        <v>2.1160000000000001</v>
      </c>
      <c r="D242" s="115">
        <v>42750</v>
      </c>
    </row>
    <row r="243" spans="1:4">
      <c r="A243" s="113" t="s">
        <v>1811</v>
      </c>
      <c r="B243" s="113" t="s">
        <v>1147</v>
      </c>
      <c r="C243" s="113">
        <v>2.1019999999999999</v>
      </c>
      <c r="D243" s="115">
        <v>42750</v>
      </c>
    </row>
    <row r="244" spans="1:4">
      <c r="A244" s="113" t="s">
        <v>1810</v>
      </c>
      <c r="B244" s="113" t="s">
        <v>1147</v>
      </c>
      <c r="C244" s="113">
        <v>2.117</v>
      </c>
      <c r="D244" s="115">
        <v>42750</v>
      </c>
    </row>
    <row r="245" spans="1:4">
      <c r="A245" s="113" t="s">
        <v>1809</v>
      </c>
      <c r="B245" s="113" t="s">
        <v>1147</v>
      </c>
      <c r="C245" s="113">
        <v>2.0179999999999998</v>
      </c>
      <c r="D245" s="115">
        <v>42751</v>
      </c>
    </row>
    <row r="246" spans="1:4">
      <c r="A246" s="113" t="s">
        <v>1808</v>
      </c>
      <c r="B246" s="113" t="s">
        <v>1147</v>
      </c>
      <c r="C246" s="113">
        <v>1.9470000000000001</v>
      </c>
      <c r="D246" s="115">
        <v>42751</v>
      </c>
    </row>
    <row r="247" spans="1:4">
      <c r="A247" s="113" t="s">
        <v>1807</v>
      </c>
      <c r="B247" s="113" t="s">
        <v>1147</v>
      </c>
      <c r="C247" s="113">
        <v>2.13</v>
      </c>
      <c r="D247" s="115">
        <v>42751</v>
      </c>
    </row>
    <row r="248" spans="1:4">
      <c r="A248" s="113" t="s">
        <v>1806</v>
      </c>
      <c r="B248" s="113" t="s">
        <v>1147</v>
      </c>
      <c r="C248" s="113">
        <v>2.04</v>
      </c>
      <c r="D248" s="115">
        <v>42751</v>
      </c>
    </row>
    <row r="249" spans="1:4">
      <c r="A249" s="113" t="s">
        <v>1805</v>
      </c>
      <c r="B249" s="113" t="s">
        <v>1147</v>
      </c>
      <c r="C249" s="113">
        <v>2.0150000000000001</v>
      </c>
      <c r="D249" s="115">
        <v>42751</v>
      </c>
    </row>
    <row r="250" spans="1:4">
      <c r="A250" s="113" t="s">
        <v>1804</v>
      </c>
      <c r="B250" s="113" t="s">
        <v>1147</v>
      </c>
      <c r="C250" s="113">
        <v>2.1829999999999998</v>
      </c>
      <c r="D250" s="115">
        <v>42751</v>
      </c>
    </row>
    <row r="251" spans="1:4">
      <c r="A251" s="113" t="s">
        <v>1803</v>
      </c>
      <c r="B251" s="113" t="s">
        <v>1147</v>
      </c>
      <c r="C251" s="113">
        <v>2.13</v>
      </c>
      <c r="D251" s="115">
        <v>42751</v>
      </c>
    </row>
    <row r="252" spans="1:4">
      <c r="A252" s="113" t="s">
        <v>1802</v>
      </c>
      <c r="B252" s="113" t="s">
        <v>1147</v>
      </c>
      <c r="C252" s="113">
        <v>1.9950000000000001</v>
      </c>
      <c r="D252" s="115">
        <v>42751</v>
      </c>
    </row>
    <row r="253" spans="1:4">
      <c r="A253" s="113" t="s">
        <v>1801</v>
      </c>
      <c r="B253" s="113" t="s">
        <v>1147</v>
      </c>
      <c r="C253" s="113">
        <v>2.0219999999999998</v>
      </c>
      <c r="D253" s="115">
        <v>42751</v>
      </c>
    </row>
    <row r="254" spans="1:4">
      <c r="A254" s="113" t="s">
        <v>1800</v>
      </c>
      <c r="B254" s="113" t="s">
        <v>1147</v>
      </c>
      <c r="C254" s="113">
        <v>2.0139999999999998</v>
      </c>
      <c r="D254" s="115">
        <v>42751</v>
      </c>
    </row>
    <row r="255" spans="1:4">
      <c r="A255" s="113" t="s">
        <v>1799</v>
      </c>
      <c r="B255" s="113" t="s">
        <v>1147</v>
      </c>
      <c r="C255" s="113">
        <v>2.0539999999999998</v>
      </c>
      <c r="D255" s="115">
        <v>42751</v>
      </c>
    </row>
    <row r="256" spans="1:4">
      <c r="A256" s="113" t="s">
        <v>1798</v>
      </c>
      <c r="B256" s="113" t="s">
        <v>1147</v>
      </c>
      <c r="C256" s="113">
        <v>2.0190000000000001</v>
      </c>
      <c r="D256" s="115">
        <v>42751</v>
      </c>
    </row>
    <row r="257" spans="1:4">
      <c r="A257" s="113" t="s">
        <v>1797</v>
      </c>
      <c r="B257" s="113" t="s">
        <v>1147</v>
      </c>
      <c r="C257" s="113">
        <v>2.0169999999999999</v>
      </c>
      <c r="D257" s="115">
        <v>42751</v>
      </c>
    </row>
    <row r="258" spans="1:4">
      <c r="A258" s="113" t="s">
        <v>1796</v>
      </c>
      <c r="B258" s="113" t="s">
        <v>1147</v>
      </c>
      <c r="C258" s="113">
        <v>1.917</v>
      </c>
      <c r="D258" s="115">
        <v>42751</v>
      </c>
    </row>
    <row r="259" spans="1:4">
      <c r="A259" s="113" t="s">
        <v>1795</v>
      </c>
      <c r="B259" s="113" t="s">
        <v>1147</v>
      </c>
      <c r="C259" s="113">
        <v>2.0310000000000001</v>
      </c>
      <c r="D259" s="115">
        <v>42751</v>
      </c>
    </row>
    <row r="260" spans="1:4">
      <c r="A260" s="113" t="s">
        <v>1794</v>
      </c>
      <c r="B260" s="113" t="s">
        <v>1147</v>
      </c>
      <c r="C260" s="113">
        <v>2.11</v>
      </c>
      <c r="D260" s="115">
        <v>42751</v>
      </c>
    </row>
    <row r="261" spans="1:4">
      <c r="A261" s="113" t="s">
        <v>1793</v>
      </c>
      <c r="B261" s="113" t="s">
        <v>1147</v>
      </c>
      <c r="C261" s="113">
        <v>1.9319999999999999</v>
      </c>
      <c r="D261" s="115">
        <v>42751</v>
      </c>
    </row>
    <row r="262" spans="1:4">
      <c r="A262" s="113" t="s">
        <v>1792</v>
      </c>
      <c r="B262" s="113" t="s">
        <v>1147</v>
      </c>
      <c r="C262" s="113">
        <v>2.1280000000000001</v>
      </c>
      <c r="D262" s="115">
        <v>42751</v>
      </c>
    </row>
    <row r="263" spans="1:4">
      <c r="A263" s="113" t="s">
        <v>1791</v>
      </c>
      <c r="B263" s="113" t="s">
        <v>1147</v>
      </c>
      <c r="C263" s="113">
        <v>1.913</v>
      </c>
      <c r="D263" s="115">
        <v>42751</v>
      </c>
    </row>
    <row r="264" spans="1:4">
      <c r="A264" s="113" t="s">
        <v>1790</v>
      </c>
      <c r="B264" s="113" t="s">
        <v>1147</v>
      </c>
      <c r="C264" s="113">
        <v>2.1560000000000001</v>
      </c>
      <c r="D264" s="115">
        <v>42751</v>
      </c>
    </row>
    <row r="265" spans="1:4">
      <c r="A265" s="113" t="s">
        <v>1789</v>
      </c>
      <c r="B265" s="113" t="s">
        <v>1147</v>
      </c>
      <c r="C265" s="113">
        <v>1.9850000000000001</v>
      </c>
      <c r="D265" s="115">
        <v>42751</v>
      </c>
    </row>
    <row r="266" spans="1:4">
      <c r="A266" s="113" t="s">
        <v>1788</v>
      </c>
      <c r="B266" s="113" t="s">
        <v>1147</v>
      </c>
      <c r="C266" s="113">
        <v>2.012</v>
      </c>
      <c r="D266" s="115">
        <v>42751</v>
      </c>
    </row>
    <row r="267" spans="1:4">
      <c r="A267" s="113" t="s">
        <v>1787</v>
      </c>
      <c r="B267" s="113" t="s">
        <v>1147</v>
      </c>
      <c r="C267" s="113">
        <v>2.0960000000000001</v>
      </c>
      <c r="D267" s="115">
        <v>42751</v>
      </c>
    </row>
    <row r="268" spans="1:4">
      <c r="A268" s="113" t="s">
        <v>1786</v>
      </c>
      <c r="B268" s="113" t="s">
        <v>1147</v>
      </c>
      <c r="C268" s="113">
        <v>2.1070000000000002</v>
      </c>
      <c r="D268" s="115">
        <v>42751</v>
      </c>
    </row>
    <row r="269" spans="1:4">
      <c r="A269" s="113" t="s">
        <v>1785</v>
      </c>
      <c r="B269" s="113" t="s">
        <v>1147</v>
      </c>
      <c r="C269" s="113">
        <v>1.9790000000000001</v>
      </c>
      <c r="D269" s="115">
        <v>42751</v>
      </c>
    </row>
    <row r="270" spans="1:4">
      <c r="A270" s="113" t="s">
        <v>1784</v>
      </c>
      <c r="B270" s="113" t="s">
        <v>1147</v>
      </c>
      <c r="C270" s="113">
        <v>1.9570000000000001</v>
      </c>
      <c r="D270" s="115">
        <v>42751</v>
      </c>
    </row>
    <row r="271" spans="1:4">
      <c r="A271" s="113" t="s">
        <v>1783</v>
      </c>
      <c r="B271" s="113" t="s">
        <v>1147</v>
      </c>
      <c r="C271" s="113">
        <v>2.069</v>
      </c>
      <c r="D271" s="115">
        <v>42751</v>
      </c>
    </row>
    <row r="272" spans="1:4">
      <c r="A272" s="113" t="s">
        <v>1782</v>
      </c>
      <c r="B272" s="113" t="s">
        <v>1147</v>
      </c>
      <c r="C272" s="113">
        <v>2.1389999999999998</v>
      </c>
      <c r="D272" s="115">
        <v>42751</v>
      </c>
    </row>
    <row r="273" spans="1:4">
      <c r="A273" s="113" t="s">
        <v>1781</v>
      </c>
      <c r="B273" s="113" t="s">
        <v>1147</v>
      </c>
      <c r="C273" s="113">
        <v>2.0419999999999998</v>
      </c>
      <c r="D273" s="115">
        <v>42751</v>
      </c>
    </row>
    <row r="274" spans="1:4">
      <c r="A274" s="113" t="s">
        <v>1780</v>
      </c>
      <c r="B274" s="113" t="s">
        <v>1147</v>
      </c>
      <c r="C274" s="113">
        <v>2.0139999999999998</v>
      </c>
      <c r="D274" s="115">
        <v>42751</v>
      </c>
    </row>
    <row r="275" spans="1:4">
      <c r="A275" s="113" t="s">
        <v>1779</v>
      </c>
      <c r="B275" s="113" t="s">
        <v>1147</v>
      </c>
      <c r="C275" s="113">
        <v>2.0950000000000002</v>
      </c>
      <c r="D275" s="115">
        <v>42751</v>
      </c>
    </row>
    <row r="276" spans="1:4">
      <c r="A276" s="113" t="s">
        <v>1778</v>
      </c>
      <c r="B276" s="113" t="s">
        <v>1147</v>
      </c>
      <c r="C276" s="113">
        <v>2.0649999999999999</v>
      </c>
      <c r="D276" s="115">
        <v>42751</v>
      </c>
    </row>
    <row r="277" spans="1:4">
      <c r="A277" s="113" t="s">
        <v>1777</v>
      </c>
      <c r="B277" s="113" t="s">
        <v>1147</v>
      </c>
      <c r="C277" s="113">
        <v>2.073</v>
      </c>
      <c r="D277" s="115">
        <v>42751</v>
      </c>
    </row>
    <row r="278" spans="1:4">
      <c r="A278" s="113" t="s">
        <v>1776</v>
      </c>
      <c r="B278" s="113" t="s">
        <v>1147</v>
      </c>
      <c r="C278" s="113">
        <v>2.12</v>
      </c>
      <c r="D278" s="115">
        <v>42751</v>
      </c>
    </row>
    <row r="279" spans="1:4">
      <c r="A279" s="113" t="s">
        <v>1775</v>
      </c>
      <c r="B279" s="113" t="s">
        <v>1147</v>
      </c>
      <c r="C279" s="113">
        <v>2.097</v>
      </c>
      <c r="D279" s="115">
        <v>42751</v>
      </c>
    </row>
    <row r="280" spans="1:4">
      <c r="A280" s="113" t="s">
        <v>1774</v>
      </c>
      <c r="B280" s="113" t="s">
        <v>1147</v>
      </c>
      <c r="C280" s="113">
        <v>1.966</v>
      </c>
      <c r="D280" s="115">
        <v>42751</v>
      </c>
    </row>
    <row r="281" spans="1:4">
      <c r="A281" s="113" t="s">
        <v>1773</v>
      </c>
      <c r="B281" s="113" t="s">
        <v>1147</v>
      </c>
      <c r="C281" s="113">
        <v>1.93</v>
      </c>
      <c r="D281" s="115">
        <v>42751</v>
      </c>
    </row>
    <row r="282" spans="1:4">
      <c r="A282" s="113" t="s">
        <v>1772</v>
      </c>
      <c r="B282" s="113" t="s">
        <v>1147</v>
      </c>
      <c r="C282" s="113">
        <v>2.0049999999999999</v>
      </c>
      <c r="D282" s="115">
        <v>42751</v>
      </c>
    </row>
    <row r="283" spans="1:4">
      <c r="A283" s="113" t="s">
        <v>1771</v>
      </c>
      <c r="B283" s="113" t="s">
        <v>1147</v>
      </c>
      <c r="C283" s="113">
        <v>2.0369999999999999</v>
      </c>
      <c r="D283" s="115">
        <v>42751</v>
      </c>
    </row>
    <row r="284" spans="1:4">
      <c r="A284" s="113" t="s">
        <v>1770</v>
      </c>
      <c r="B284" s="113" t="s">
        <v>1147</v>
      </c>
      <c r="C284" s="113">
        <v>1.9450000000000001</v>
      </c>
      <c r="D284" s="115">
        <v>42751</v>
      </c>
    </row>
    <row r="285" spans="1:4">
      <c r="A285" s="113" t="s">
        <v>1769</v>
      </c>
      <c r="B285" s="113" t="s">
        <v>1147</v>
      </c>
      <c r="C285" s="113">
        <v>2.0419999999999998</v>
      </c>
      <c r="D285" s="115">
        <v>42751</v>
      </c>
    </row>
    <row r="286" spans="1:4">
      <c r="A286" s="113" t="s">
        <v>1768</v>
      </c>
      <c r="B286" s="113" t="s">
        <v>1147</v>
      </c>
      <c r="C286" s="113">
        <v>1.9730000000000001</v>
      </c>
      <c r="D286" s="115">
        <v>42751</v>
      </c>
    </row>
    <row r="287" spans="1:4">
      <c r="A287" s="113" t="s">
        <v>1767</v>
      </c>
      <c r="B287" s="113" t="s">
        <v>1147</v>
      </c>
      <c r="C287" s="113">
        <v>1.8660000000000001</v>
      </c>
      <c r="D287" s="115">
        <v>42751</v>
      </c>
    </row>
    <row r="288" spans="1:4">
      <c r="A288" s="113" t="s">
        <v>1766</v>
      </c>
      <c r="B288" s="113" t="s">
        <v>1147</v>
      </c>
      <c r="C288" s="113">
        <v>2.0760000000000001</v>
      </c>
      <c r="D288" s="115">
        <v>42751</v>
      </c>
    </row>
    <row r="289" spans="1:4">
      <c r="A289" s="113" t="s">
        <v>1765</v>
      </c>
      <c r="B289" s="113" t="s">
        <v>1147</v>
      </c>
      <c r="C289" s="113">
        <v>2.1240000000000001</v>
      </c>
      <c r="D289" s="115">
        <v>42751</v>
      </c>
    </row>
    <row r="290" spans="1:4">
      <c r="A290" s="113" t="s">
        <v>1764</v>
      </c>
      <c r="B290" s="113" t="s">
        <v>1147</v>
      </c>
      <c r="C290" s="113">
        <v>2.0710000000000002</v>
      </c>
      <c r="D290" s="115">
        <v>42751</v>
      </c>
    </row>
    <row r="291" spans="1:4">
      <c r="A291" s="113" t="s">
        <v>1763</v>
      </c>
      <c r="B291" s="113" t="s">
        <v>1147</v>
      </c>
      <c r="C291" s="113">
        <v>1.9970000000000001</v>
      </c>
      <c r="D291" s="115">
        <v>42751</v>
      </c>
    </row>
    <row r="292" spans="1:4">
      <c r="A292" s="113" t="s">
        <v>1762</v>
      </c>
      <c r="B292" s="113" t="s">
        <v>1147</v>
      </c>
      <c r="C292" s="113">
        <v>1.9830000000000001</v>
      </c>
      <c r="D292" s="115">
        <v>42751</v>
      </c>
    </row>
    <row r="293" spans="1:4">
      <c r="A293" s="113" t="s">
        <v>1761</v>
      </c>
      <c r="B293" s="113" t="s">
        <v>1147</v>
      </c>
      <c r="C293" s="113">
        <v>2.093</v>
      </c>
      <c r="D293" s="115">
        <v>42751</v>
      </c>
    </row>
    <row r="294" spans="1:4">
      <c r="A294" s="113" t="s">
        <v>1760</v>
      </c>
      <c r="B294" s="113" t="s">
        <v>1147</v>
      </c>
      <c r="C294" s="113">
        <v>2.0539999999999998</v>
      </c>
      <c r="D294" s="115">
        <v>42751</v>
      </c>
    </row>
    <row r="295" spans="1:4">
      <c r="A295" s="113" t="s">
        <v>1759</v>
      </c>
      <c r="B295" s="113" t="s">
        <v>1147</v>
      </c>
      <c r="C295" s="113">
        <v>2.0880000000000001</v>
      </c>
      <c r="D295" s="115">
        <v>42751</v>
      </c>
    </row>
    <row r="296" spans="1:4">
      <c r="A296" s="113" t="s">
        <v>1758</v>
      </c>
      <c r="B296" s="113" t="s">
        <v>1147</v>
      </c>
      <c r="C296" s="113">
        <v>2.0289999999999999</v>
      </c>
      <c r="D296" s="115">
        <v>42751</v>
      </c>
    </row>
    <row r="297" spans="1:4">
      <c r="A297" s="113" t="s">
        <v>1757</v>
      </c>
      <c r="B297" s="113" t="s">
        <v>1147</v>
      </c>
      <c r="C297" s="113">
        <v>2.0699999999999998</v>
      </c>
      <c r="D297" s="115">
        <v>42751</v>
      </c>
    </row>
    <row r="298" spans="1:4">
      <c r="A298" s="113" t="s">
        <v>1756</v>
      </c>
      <c r="B298" s="113" t="s">
        <v>1147</v>
      </c>
      <c r="C298" s="113">
        <v>1.994</v>
      </c>
      <c r="D298" s="115">
        <v>42751</v>
      </c>
    </row>
    <row r="299" spans="1:4">
      <c r="A299" s="113" t="s">
        <v>1755</v>
      </c>
      <c r="B299" s="113" t="s">
        <v>1147</v>
      </c>
      <c r="C299" s="113">
        <v>2.0379999999999998</v>
      </c>
      <c r="D299" s="115">
        <v>42751</v>
      </c>
    </row>
    <row r="300" spans="1:4">
      <c r="A300" s="113" t="s">
        <v>1754</v>
      </c>
      <c r="B300" s="113" t="s">
        <v>1147</v>
      </c>
      <c r="C300" s="113">
        <v>2.0539999999999998</v>
      </c>
      <c r="D300" s="115">
        <v>42751</v>
      </c>
    </row>
    <row r="301" spans="1:4">
      <c r="A301" s="113" t="s">
        <v>1753</v>
      </c>
      <c r="B301" s="113" t="s">
        <v>1147</v>
      </c>
      <c r="C301" s="113">
        <v>1.9419999999999999</v>
      </c>
      <c r="D301" s="115">
        <v>42751</v>
      </c>
    </row>
    <row r="302" spans="1:4">
      <c r="A302" s="113" t="s">
        <v>1752</v>
      </c>
      <c r="B302" s="113" t="s">
        <v>1147</v>
      </c>
      <c r="C302" s="113">
        <v>2.0550000000000002</v>
      </c>
      <c r="D302" s="115">
        <v>42751</v>
      </c>
    </row>
    <row r="303" spans="1:4">
      <c r="A303" s="113" t="s">
        <v>1751</v>
      </c>
      <c r="B303" s="113" t="s">
        <v>1147</v>
      </c>
      <c r="C303" s="113">
        <v>2.0110000000000001</v>
      </c>
      <c r="D303" s="115">
        <v>42751</v>
      </c>
    </row>
    <row r="304" spans="1:4">
      <c r="A304" s="113" t="s">
        <v>1750</v>
      </c>
      <c r="B304" s="113" t="s">
        <v>1147</v>
      </c>
      <c r="C304" s="113">
        <v>2.052</v>
      </c>
      <c r="D304" s="115">
        <v>42751</v>
      </c>
    </row>
    <row r="305" spans="1:4">
      <c r="A305" s="113" t="s">
        <v>1749</v>
      </c>
      <c r="B305" s="113" t="s">
        <v>1147</v>
      </c>
      <c r="C305" s="113">
        <v>1.9379999999999999</v>
      </c>
      <c r="D305" s="115">
        <v>42751</v>
      </c>
    </row>
    <row r="306" spans="1:4">
      <c r="A306" s="113" t="s">
        <v>1748</v>
      </c>
      <c r="B306" s="113" t="s">
        <v>1147</v>
      </c>
      <c r="C306" s="113">
        <v>0.93100000000000005</v>
      </c>
      <c r="D306" s="115">
        <v>42751</v>
      </c>
    </row>
    <row r="307" spans="1:4">
      <c r="A307" s="113" t="s">
        <v>1747</v>
      </c>
      <c r="B307" s="113" t="s">
        <v>1147</v>
      </c>
      <c r="C307" s="113">
        <v>1.9850000000000001</v>
      </c>
      <c r="D307" s="115">
        <v>42751</v>
      </c>
    </row>
    <row r="308" spans="1:4">
      <c r="A308" s="113" t="s">
        <v>1746</v>
      </c>
      <c r="B308" s="113" t="s">
        <v>1147</v>
      </c>
      <c r="C308" s="113">
        <v>1.9490000000000001</v>
      </c>
      <c r="D308" s="115">
        <v>42751</v>
      </c>
    </row>
    <row r="309" spans="1:4">
      <c r="A309" s="113" t="s">
        <v>1745</v>
      </c>
      <c r="B309" s="113" t="s">
        <v>1147</v>
      </c>
      <c r="C309" s="113">
        <v>2.0960000000000001</v>
      </c>
      <c r="D309" s="115">
        <v>42751</v>
      </c>
    </row>
    <row r="310" spans="1:4">
      <c r="A310" s="113" t="s">
        <v>1744</v>
      </c>
      <c r="B310" s="113" t="s">
        <v>1147</v>
      </c>
      <c r="C310" s="113">
        <v>2.048</v>
      </c>
      <c r="D310" s="115">
        <v>42751</v>
      </c>
    </row>
    <row r="311" spans="1:4">
      <c r="A311" s="113" t="s">
        <v>1743</v>
      </c>
      <c r="B311" s="113" t="s">
        <v>1147</v>
      </c>
      <c r="C311" s="113">
        <v>1.9810000000000001</v>
      </c>
      <c r="D311" s="115">
        <v>42751</v>
      </c>
    </row>
    <row r="312" spans="1:4">
      <c r="A312" s="113" t="s">
        <v>1742</v>
      </c>
      <c r="B312" s="113" t="s">
        <v>1147</v>
      </c>
      <c r="C312" s="113">
        <v>1.982</v>
      </c>
      <c r="D312" s="115">
        <v>42751</v>
      </c>
    </row>
    <row r="313" spans="1:4">
      <c r="A313" s="113" t="s">
        <v>1741</v>
      </c>
      <c r="B313" s="113" t="s">
        <v>1147</v>
      </c>
      <c r="C313" s="113">
        <v>2.0579999999999998</v>
      </c>
      <c r="D313" s="115">
        <v>42751</v>
      </c>
    </row>
    <row r="314" spans="1:4">
      <c r="A314" s="113" t="s">
        <v>1740</v>
      </c>
      <c r="B314" s="113" t="s">
        <v>1147</v>
      </c>
      <c r="C314" s="113">
        <v>2.0459999999999998</v>
      </c>
      <c r="D314" s="115">
        <v>42751</v>
      </c>
    </row>
    <row r="315" spans="1:4">
      <c r="A315" s="113" t="s">
        <v>1739</v>
      </c>
      <c r="B315" s="113" t="s">
        <v>1147</v>
      </c>
      <c r="C315" s="113">
        <v>1.98</v>
      </c>
      <c r="D315" s="115">
        <v>42751</v>
      </c>
    </row>
    <row r="316" spans="1:4">
      <c r="A316" s="113" t="s">
        <v>1738</v>
      </c>
      <c r="B316" s="113" t="s">
        <v>1147</v>
      </c>
      <c r="C316" s="113">
        <v>2.0179999999999998</v>
      </c>
      <c r="D316" s="115">
        <v>42751</v>
      </c>
    </row>
    <row r="317" spans="1:4">
      <c r="A317" s="113" t="s">
        <v>1737</v>
      </c>
      <c r="B317" s="113" t="s">
        <v>1147</v>
      </c>
      <c r="C317" s="113">
        <v>1.923</v>
      </c>
      <c r="D317" s="115">
        <v>42751</v>
      </c>
    </row>
    <row r="318" spans="1:4">
      <c r="A318" s="113" t="s">
        <v>1736</v>
      </c>
      <c r="B318" s="113" t="s">
        <v>1147</v>
      </c>
      <c r="C318" s="113">
        <v>2.0430000000000001</v>
      </c>
      <c r="D318" s="115">
        <v>42751</v>
      </c>
    </row>
    <row r="319" spans="1:4">
      <c r="A319" s="113" t="s">
        <v>1735</v>
      </c>
      <c r="B319" s="113" t="s">
        <v>1147</v>
      </c>
      <c r="C319" s="113">
        <v>2.0960000000000001</v>
      </c>
      <c r="D319" s="115">
        <v>42751</v>
      </c>
    </row>
    <row r="320" spans="1:4">
      <c r="A320" s="113" t="s">
        <v>1734</v>
      </c>
      <c r="B320" s="113" t="s">
        <v>1147</v>
      </c>
      <c r="C320" s="113">
        <v>2.0579999999999998</v>
      </c>
      <c r="D320" s="115">
        <v>42751</v>
      </c>
    </row>
    <row r="321" spans="1:4">
      <c r="A321" s="113" t="s">
        <v>1733</v>
      </c>
      <c r="B321" s="113" t="s">
        <v>1147</v>
      </c>
      <c r="C321" s="113">
        <v>2.073</v>
      </c>
      <c r="D321" s="115">
        <v>42751</v>
      </c>
    </row>
    <row r="322" spans="1:4">
      <c r="A322" s="113" t="s">
        <v>1732</v>
      </c>
      <c r="B322" s="113" t="s">
        <v>1147</v>
      </c>
      <c r="C322" s="113">
        <v>1.929</v>
      </c>
      <c r="D322" s="115">
        <v>42751</v>
      </c>
    </row>
    <row r="323" spans="1:4">
      <c r="A323" s="113" t="s">
        <v>1731</v>
      </c>
      <c r="B323" s="113" t="s">
        <v>1147</v>
      </c>
      <c r="C323" s="113">
        <v>2.012</v>
      </c>
      <c r="D323" s="115">
        <v>42751</v>
      </c>
    </row>
    <row r="324" spans="1:4">
      <c r="A324" s="113" t="s">
        <v>1730</v>
      </c>
      <c r="B324" s="113" t="s">
        <v>1147</v>
      </c>
      <c r="C324" s="113">
        <v>2.044</v>
      </c>
      <c r="D324" s="115">
        <v>42751</v>
      </c>
    </row>
    <row r="325" spans="1:4">
      <c r="A325" s="113" t="s">
        <v>1729</v>
      </c>
      <c r="B325" s="113" t="s">
        <v>1147</v>
      </c>
      <c r="C325" s="113">
        <v>1.9179999999999999</v>
      </c>
      <c r="D325" s="115">
        <v>42751</v>
      </c>
    </row>
    <row r="326" spans="1:4">
      <c r="A326" s="113" t="s">
        <v>1728</v>
      </c>
      <c r="B326" s="113" t="s">
        <v>1147</v>
      </c>
      <c r="C326" s="113">
        <v>2.0169999999999999</v>
      </c>
      <c r="D326" s="115">
        <v>42751</v>
      </c>
    </row>
    <row r="327" spans="1:4">
      <c r="A327" s="113" t="s">
        <v>1727</v>
      </c>
      <c r="B327" s="113" t="s">
        <v>1147</v>
      </c>
      <c r="C327" s="113">
        <v>1.97</v>
      </c>
      <c r="D327" s="115">
        <v>42751</v>
      </c>
    </row>
    <row r="328" spans="1:4">
      <c r="A328" s="113" t="s">
        <v>1726</v>
      </c>
      <c r="B328" s="113" t="s">
        <v>1147</v>
      </c>
      <c r="C328" s="113">
        <v>2.0430000000000001</v>
      </c>
      <c r="D328" s="115">
        <v>42751</v>
      </c>
    </row>
    <row r="329" spans="1:4">
      <c r="A329" s="113" t="s">
        <v>1725</v>
      </c>
      <c r="B329" s="113" t="s">
        <v>1147</v>
      </c>
      <c r="C329" s="113">
        <v>1.8959999999999999</v>
      </c>
      <c r="D329" s="115">
        <v>42751</v>
      </c>
    </row>
    <row r="330" spans="1:4">
      <c r="A330" s="113" t="s">
        <v>1724</v>
      </c>
      <c r="B330" s="113" t="s">
        <v>1147</v>
      </c>
      <c r="C330" s="113">
        <v>2.04</v>
      </c>
      <c r="D330" s="115">
        <v>42751</v>
      </c>
    </row>
    <row r="331" spans="1:4">
      <c r="A331" s="113" t="s">
        <v>1723</v>
      </c>
      <c r="B331" s="113" t="s">
        <v>1147</v>
      </c>
      <c r="C331" s="113">
        <v>2.105</v>
      </c>
      <c r="D331" s="115">
        <v>42751</v>
      </c>
    </row>
    <row r="332" spans="1:4">
      <c r="A332" s="113" t="s">
        <v>1722</v>
      </c>
      <c r="B332" s="113" t="s">
        <v>1147</v>
      </c>
      <c r="C332" s="113">
        <v>2.1309999999999998</v>
      </c>
      <c r="D332" s="115">
        <v>42751</v>
      </c>
    </row>
    <row r="333" spans="1:4">
      <c r="A333" s="113" t="s">
        <v>1721</v>
      </c>
      <c r="B333" s="113" t="s">
        <v>1147</v>
      </c>
      <c r="C333" s="113">
        <v>1.9550000000000001</v>
      </c>
      <c r="D333" s="115">
        <v>42751</v>
      </c>
    </row>
    <row r="334" spans="1:4">
      <c r="A334" s="113" t="s">
        <v>1720</v>
      </c>
      <c r="B334" s="113" t="s">
        <v>1147</v>
      </c>
      <c r="C334" s="113">
        <v>2.1379999999999999</v>
      </c>
      <c r="D334" s="115">
        <v>42751</v>
      </c>
    </row>
    <row r="335" spans="1:4">
      <c r="A335" s="113" t="s">
        <v>1719</v>
      </c>
      <c r="B335" s="113" t="s">
        <v>1147</v>
      </c>
      <c r="C335" s="113">
        <v>2.0550000000000002</v>
      </c>
      <c r="D335" s="115">
        <v>42751</v>
      </c>
    </row>
    <row r="336" spans="1:4">
      <c r="A336" s="113" t="s">
        <v>1718</v>
      </c>
      <c r="B336" s="113" t="s">
        <v>1147</v>
      </c>
      <c r="C336" s="113">
        <v>2.121</v>
      </c>
      <c r="D336" s="115">
        <v>42751</v>
      </c>
    </row>
    <row r="337" spans="1:4">
      <c r="A337" s="113" t="s">
        <v>1717</v>
      </c>
      <c r="B337" s="113" t="s">
        <v>1147</v>
      </c>
      <c r="C337" s="113">
        <v>2.0990000000000002</v>
      </c>
      <c r="D337" s="115">
        <v>42751</v>
      </c>
    </row>
    <row r="338" spans="1:4">
      <c r="A338" s="113" t="s">
        <v>1716</v>
      </c>
      <c r="B338" s="113" t="s">
        <v>1147</v>
      </c>
      <c r="C338" s="113">
        <v>2.0710000000000002</v>
      </c>
      <c r="D338" s="115">
        <v>42751</v>
      </c>
    </row>
    <row r="339" spans="1:4">
      <c r="A339" s="113" t="s">
        <v>1715</v>
      </c>
      <c r="B339" s="113" t="s">
        <v>1147</v>
      </c>
      <c r="C339" s="113">
        <v>1.956</v>
      </c>
      <c r="D339" s="115">
        <v>42751</v>
      </c>
    </row>
    <row r="340" spans="1:4">
      <c r="A340" s="113" t="s">
        <v>1714</v>
      </c>
      <c r="B340" s="113" t="s">
        <v>1147</v>
      </c>
      <c r="C340" s="113">
        <v>1.9950000000000001</v>
      </c>
      <c r="D340" s="115">
        <v>42751</v>
      </c>
    </row>
    <row r="341" spans="1:4">
      <c r="A341" s="113" t="s">
        <v>1713</v>
      </c>
      <c r="B341" s="113" t="s">
        <v>1147</v>
      </c>
      <c r="C341" s="113">
        <v>1.8680000000000001</v>
      </c>
      <c r="D341" s="115">
        <v>42751</v>
      </c>
    </row>
    <row r="342" spans="1:4">
      <c r="A342" s="113" t="s">
        <v>1712</v>
      </c>
      <c r="B342" s="113" t="s">
        <v>1147</v>
      </c>
      <c r="C342" s="113">
        <v>1.946</v>
      </c>
      <c r="D342" s="115">
        <v>42751</v>
      </c>
    </row>
    <row r="343" spans="1:4">
      <c r="A343" s="113" t="s">
        <v>1711</v>
      </c>
      <c r="B343" s="113" t="s">
        <v>1147</v>
      </c>
      <c r="C343" s="113">
        <v>2.0219999999999998</v>
      </c>
      <c r="D343" s="115">
        <v>42751</v>
      </c>
    </row>
    <row r="344" spans="1:4">
      <c r="A344" s="113" t="s">
        <v>1710</v>
      </c>
      <c r="B344" s="113" t="s">
        <v>1147</v>
      </c>
      <c r="C344" s="113">
        <v>2.0150000000000001</v>
      </c>
      <c r="D344" s="115">
        <v>42751</v>
      </c>
    </row>
    <row r="345" spans="1:4">
      <c r="A345" s="113" t="s">
        <v>1709</v>
      </c>
      <c r="B345" s="113" t="s">
        <v>1147</v>
      </c>
      <c r="C345" s="113">
        <v>1.954</v>
      </c>
      <c r="D345" s="115">
        <v>42751</v>
      </c>
    </row>
    <row r="346" spans="1:4">
      <c r="A346" s="113" t="s">
        <v>1708</v>
      </c>
      <c r="B346" s="113" t="s">
        <v>1147</v>
      </c>
      <c r="C346" s="113">
        <v>1.9039999999999999</v>
      </c>
      <c r="D346" s="115">
        <v>42751</v>
      </c>
    </row>
    <row r="347" spans="1:4">
      <c r="A347" s="113" t="s">
        <v>1707</v>
      </c>
      <c r="B347" s="113" t="s">
        <v>1147</v>
      </c>
      <c r="C347" s="113">
        <v>1.8340000000000001</v>
      </c>
      <c r="D347" s="115">
        <v>42751</v>
      </c>
    </row>
    <row r="348" spans="1:4">
      <c r="A348" s="113" t="s">
        <v>1706</v>
      </c>
      <c r="B348" s="113" t="s">
        <v>1147</v>
      </c>
      <c r="C348" s="113">
        <v>1.93</v>
      </c>
      <c r="D348" s="115">
        <v>42751</v>
      </c>
    </row>
    <row r="349" spans="1:4">
      <c r="A349" s="113" t="s">
        <v>1705</v>
      </c>
      <c r="B349" s="113" t="s">
        <v>1147</v>
      </c>
      <c r="C349" s="113">
        <v>2.012</v>
      </c>
      <c r="D349" s="115">
        <v>42751</v>
      </c>
    </row>
    <row r="350" spans="1:4">
      <c r="A350" s="113" t="s">
        <v>1704</v>
      </c>
      <c r="B350" s="113" t="s">
        <v>1147</v>
      </c>
      <c r="C350" s="113">
        <v>2.012</v>
      </c>
      <c r="D350" s="115">
        <v>42751</v>
      </c>
    </row>
    <row r="351" spans="1:4">
      <c r="A351" s="113" t="s">
        <v>1703</v>
      </c>
      <c r="B351" s="113" t="s">
        <v>1147</v>
      </c>
      <c r="C351" s="113">
        <v>1.8919999999999999</v>
      </c>
      <c r="D351" s="115">
        <v>42751</v>
      </c>
    </row>
    <row r="352" spans="1:4">
      <c r="A352" s="113" t="s">
        <v>1702</v>
      </c>
      <c r="B352" s="113" t="s">
        <v>1147</v>
      </c>
      <c r="C352" s="113">
        <v>2.0139999999999998</v>
      </c>
      <c r="D352" s="115">
        <v>42751</v>
      </c>
    </row>
    <row r="353" spans="1:4">
      <c r="A353" s="113" t="s">
        <v>1701</v>
      </c>
      <c r="B353" s="113" t="s">
        <v>1147</v>
      </c>
      <c r="C353" s="113">
        <v>1.9450000000000001</v>
      </c>
      <c r="D353" s="115">
        <v>42751</v>
      </c>
    </row>
    <row r="354" spans="1:4">
      <c r="A354" s="113" t="s">
        <v>1700</v>
      </c>
      <c r="B354" s="113" t="s">
        <v>1147</v>
      </c>
      <c r="C354" s="113">
        <v>2.0640000000000001</v>
      </c>
      <c r="D354" s="115">
        <v>42751</v>
      </c>
    </row>
    <row r="355" spans="1:4">
      <c r="A355" s="113" t="s">
        <v>1699</v>
      </c>
      <c r="B355" s="113" t="s">
        <v>1147</v>
      </c>
      <c r="C355" s="113">
        <v>1.909</v>
      </c>
      <c r="D355" s="115">
        <v>42751</v>
      </c>
    </row>
    <row r="356" spans="1:4">
      <c r="A356" s="113" t="s">
        <v>1698</v>
      </c>
      <c r="B356" s="113" t="s">
        <v>1147</v>
      </c>
      <c r="C356" s="113">
        <v>1.9490000000000001</v>
      </c>
      <c r="D356" s="115">
        <v>42751</v>
      </c>
    </row>
    <row r="357" spans="1:4">
      <c r="A357" s="113" t="s">
        <v>1697</v>
      </c>
      <c r="B357" s="113" t="s">
        <v>1147</v>
      </c>
      <c r="C357" s="113">
        <v>1.988</v>
      </c>
      <c r="D357" s="115">
        <v>42751</v>
      </c>
    </row>
    <row r="358" spans="1:4">
      <c r="A358" s="113" t="s">
        <v>1696</v>
      </c>
      <c r="B358" s="113" t="s">
        <v>1147</v>
      </c>
      <c r="C358" s="113">
        <v>1.835</v>
      </c>
      <c r="D358" s="115">
        <v>42751</v>
      </c>
    </row>
    <row r="359" spans="1:4">
      <c r="A359" s="113" t="s">
        <v>1695</v>
      </c>
      <c r="B359" s="113" t="s">
        <v>1147</v>
      </c>
      <c r="C359" s="113">
        <v>2.0489999999999999</v>
      </c>
      <c r="D359" s="115">
        <v>42751</v>
      </c>
    </row>
    <row r="360" spans="1:4">
      <c r="A360" s="113" t="s">
        <v>1694</v>
      </c>
      <c r="B360" s="113" t="s">
        <v>1147</v>
      </c>
      <c r="C360" s="113">
        <v>1.9870000000000001</v>
      </c>
      <c r="D360" s="115">
        <v>42751</v>
      </c>
    </row>
    <row r="361" spans="1:4">
      <c r="A361" s="113" t="s">
        <v>1693</v>
      </c>
      <c r="B361" s="113" t="s">
        <v>1147</v>
      </c>
      <c r="C361" s="113">
        <v>1.996</v>
      </c>
      <c r="D361" s="115">
        <v>42751</v>
      </c>
    </row>
    <row r="362" spans="1:4">
      <c r="A362" s="113" t="s">
        <v>1692</v>
      </c>
      <c r="B362" s="113" t="s">
        <v>1147</v>
      </c>
      <c r="C362" s="113">
        <v>2.016</v>
      </c>
      <c r="D362" s="115">
        <v>42751</v>
      </c>
    </row>
    <row r="363" spans="1:4">
      <c r="A363" s="113" t="s">
        <v>1691</v>
      </c>
      <c r="B363" s="113" t="s">
        <v>1147</v>
      </c>
      <c r="C363" s="113">
        <v>1.9790000000000001</v>
      </c>
      <c r="D363" s="115">
        <v>42751</v>
      </c>
    </row>
    <row r="364" spans="1:4">
      <c r="A364" s="113" t="s">
        <v>1690</v>
      </c>
      <c r="B364" s="113" t="s">
        <v>1147</v>
      </c>
      <c r="C364" s="113">
        <v>2.0099999999999998</v>
      </c>
      <c r="D364" s="115">
        <v>42751</v>
      </c>
    </row>
    <row r="365" spans="1:4">
      <c r="A365" s="113" t="s">
        <v>1689</v>
      </c>
      <c r="B365" s="113" t="s">
        <v>1147</v>
      </c>
      <c r="C365" s="113">
        <v>2.0590000000000002</v>
      </c>
      <c r="D365" s="115">
        <v>42751</v>
      </c>
    </row>
    <row r="366" spans="1:4">
      <c r="A366" s="113" t="s">
        <v>1688</v>
      </c>
      <c r="B366" s="113" t="s">
        <v>1147</v>
      </c>
      <c r="C366" s="113">
        <v>2.0659999999999998</v>
      </c>
      <c r="D366" s="115">
        <v>42751</v>
      </c>
    </row>
    <row r="367" spans="1:4">
      <c r="A367" s="113" t="s">
        <v>1687</v>
      </c>
      <c r="B367" s="113" t="s">
        <v>1147</v>
      </c>
      <c r="C367" s="113">
        <v>2.02</v>
      </c>
      <c r="D367" s="115">
        <v>42751</v>
      </c>
    </row>
    <row r="368" spans="1:4">
      <c r="A368" s="113" t="s">
        <v>1686</v>
      </c>
      <c r="B368" s="113" t="s">
        <v>1147</v>
      </c>
      <c r="C368" s="113">
        <v>2.0569999999999999</v>
      </c>
      <c r="D368" s="115">
        <v>42751</v>
      </c>
    </row>
    <row r="369" spans="1:4">
      <c r="A369" s="113" t="s">
        <v>1685</v>
      </c>
      <c r="B369" s="113" t="s">
        <v>1147</v>
      </c>
      <c r="C369" s="113">
        <v>1.954</v>
      </c>
      <c r="D369" s="115">
        <v>42751</v>
      </c>
    </row>
    <row r="370" spans="1:4">
      <c r="A370" s="113" t="s">
        <v>1684</v>
      </c>
      <c r="B370" s="113" t="s">
        <v>1147</v>
      </c>
      <c r="C370" s="113">
        <v>2.1070000000000002</v>
      </c>
      <c r="D370" s="115">
        <v>42751</v>
      </c>
    </row>
    <row r="371" spans="1:4">
      <c r="A371" s="113" t="s">
        <v>1683</v>
      </c>
      <c r="B371" s="113" t="s">
        <v>1147</v>
      </c>
      <c r="C371" s="113">
        <v>2.0990000000000002</v>
      </c>
      <c r="D371" s="115">
        <v>42751</v>
      </c>
    </row>
    <row r="372" spans="1:4">
      <c r="A372" s="113" t="s">
        <v>1682</v>
      </c>
      <c r="B372" s="113" t="s">
        <v>1147</v>
      </c>
      <c r="C372" s="113">
        <v>2.1709999999999998</v>
      </c>
      <c r="D372" s="115">
        <v>42751</v>
      </c>
    </row>
    <row r="373" spans="1:4">
      <c r="A373" s="113" t="s">
        <v>1681</v>
      </c>
      <c r="B373" s="113" t="s">
        <v>1147</v>
      </c>
      <c r="C373" s="113">
        <v>2.1219999999999999</v>
      </c>
      <c r="D373" s="115">
        <v>42751</v>
      </c>
    </row>
    <row r="374" spans="1:4">
      <c r="A374" s="113" t="s">
        <v>1680</v>
      </c>
      <c r="B374" s="113" t="s">
        <v>1147</v>
      </c>
      <c r="C374" s="113">
        <v>2.0619999999999998</v>
      </c>
      <c r="D374" s="115">
        <v>42751</v>
      </c>
    </row>
    <row r="375" spans="1:4">
      <c r="A375" s="113" t="s">
        <v>1679</v>
      </c>
      <c r="B375" s="113" t="s">
        <v>1147</v>
      </c>
      <c r="C375" s="113">
        <v>2.06</v>
      </c>
      <c r="D375" s="115">
        <v>42751</v>
      </c>
    </row>
    <row r="376" spans="1:4">
      <c r="A376" s="113" t="s">
        <v>1678</v>
      </c>
      <c r="B376" s="113" t="s">
        <v>1147</v>
      </c>
      <c r="C376" s="113">
        <v>2.1539999999999999</v>
      </c>
      <c r="D376" s="115">
        <v>42751</v>
      </c>
    </row>
    <row r="377" spans="1:4">
      <c r="A377" s="113" t="s">
        <v>1677</v>
      </c>
      <c r="B377" s="113" t="s">
        <v>1147</v>
      </c>
      <c r="C377" s="113">
        <v>2.1</v>
      </c>
      <c r="D377" s="115">
        <v>42751</v>
      </c>
    </row>
    <row r="378" spans="1:4">
      <c r="A378" s="113" t="s">
        <v>1676</v>
      </c>
      <c r="B378" s="113" t="s">
        <v>1147</v>
      </c>
      <c r="C378" s="113">
        <v>2.024</v>
      </c>
      <c r="D378" s="115">
        <v>42751</v>
      </c>
    </row>
    <row r="379" spans="1:4">
      <c r="A379" s="113" t="s">
        <v>1675</v>
      </c>
      <c r="B379" s="113" t="s">
        <v>1147</v>
      </c>
      <c r="C379" s="113">
        <v>1.9810000000000001</v>
      </c>
      <c r="D379" s="115">
        <v>42751</v>
      </c>
    </row>
    <row r="380" spans="1:4">
      <c r="A380" s="113" t="s">
        <v>1674</v>
      </c>
      <c r="B380" s="113" t="s">
        <v>1147</v>
      </c>
      <c r="C380" s="113">
        <v>2.0329999999999999</v>
      </c>
      <c r="D380" s="115">
        <v>42751</v>
      </c>
    </row>
    <row r="381" spans="1:4">
      <c r="A381" s="113" t="s">
        <v>1673</v>
      </c>
      <c r="B381" s="113" t="s">
        <v>1147</v>
      </c>
      <c r="C381" s="113">
        <v>2.1030000000000002</v>
      </c>
      <c r="D381" s="115">
        <v>42751</v>
      </c>
    </row>
    <row r="382" spans="1:4">
      <c r="A382" s="113" t="s">
        <v>1672</v>
      </c>
      <c r="B382" s="113" t="s">
        <v>1147</v>
      </c>
      <c r="C382" s="113">
        <v>2.0830000000000002</v>
      </c>
      <c r="D382" s="115">
        <v>42751</v>
      </c>
    </row>
    <row r="383" spans="1:4">
      <c r="A383" s="113" t="s">
        <v>1671</v>
      </c>
      <c r="B383" s="113" t="s">
        <v>1147</v>
      </c>
      <c r="C383" s="113">
        <v>2.052</v>
      </c>
      <c r="D383" s="115">
        <v>42751</v>
      </c>
    </row>
    <row r="384" spans="1:4">
      <c r="A384" s="113" t="s">
        <v>1670</v>
      </c>
      <c r="B384" s="113" t="s">
        <v>1147</v>
      </c>
      <c r="C384" s="113">
        <v>2.0619999999999998</v>
      </c>
      <c r="D384" s="115">
        <v>42751</v>
      </c>
    </row>
    <row r="385" spans="1:4">
      <c r="A385" s="113" t="s">
        <v>1669</v>
      </c>
      <c r="B385" s="113" t="s">
        <v>1147</v>
      </c>
      <c r="C385" s="113">
        <v>1.8919999999999999</v>
      </c>
      <c r="D385" s="115">
        <v>42751</v>
      </c>
    </row>
    <row r="386" spans="1:4">
      <c r="A386" s="113" t="s">
        <v>1668</v>
      </c>
      <c r="B386" s="113" t="s">
        <v>1147</v>
      </c>
      <c r="C386" s="113">
        <v>2.0960000000000001</v>
      </c>
      <c r="D386" s="115">
        <v>42751</v>
      </c>
    </row>
    <row r="387" spans="1:4">
      <c r="A387" s="113" t="s">
        <v>1667</v>
      </c>
      <c r="B387" s="113" t="s">
        <v>1147</v>
      </c>
      <c r="C387" s="113">
        <v>1.956</v>
      </c>
      <c r="D387" s="115">
        <v>42751</v>
      </c>
    </row>
    <row r="388" spans="1:4">
      <c r="A388" s="113" t="s">
        <v>1666</v>
      </c>
      <c r="B388" s="113" t="s">
        <v>1147</v>
      </c>
      <c r="C388" s="113">
        <v>2.0499999999999998</v>
      </c>
      <c r="D388" s="115">
        <v>42751</v>
      </c>
    </row>
    <row r="389" spans="1:4">
      <c r="A389" s="113" t="s">
        <v>1665</v>
      </c>
      <c r="B389" s="113" t="s">
        <v>1147</v>
      </c>
      <c r="C389" s="113">
        <v>1.962</v>
      </c>
      <c r="D389" s="115">
        <v>42751</v>
      </c>
    </row>
    <row r="390" spans="1:4">
      <c r="A390" s="113" t="s">
        <v>1664</v>
      </c>
      <c r="B390" s="113" t="s">
        <v>1147</v>
      </c>
      <c r="C390" s="113">
        <v>1.897</v>
      </c>
      <c r="D390" s="115">
        <v>42751</v>
      </c>
    </row>
    <row r="391" spans="1:4">
      <c r="A391" s="113" t="s">
        <v>1663</v>
      </c>
      <c r="B391" s="113" t="s">
        <v>1147</v>
      </c>
      <c r="C391" s="113">
        <v>2.0139999999999998</v>
      </c>
      <c r="D391" s="115">
        <v>42751</v>
      </c>
    </row>
    <row r="392" spans="1:4">
      <c r="A392" s="113" t="s">
        <v>1662</v>
      </c>
      <c r="B392" s="113" t="s">
        <v>1147</v>
      </c>
      <c r="C392" s="113">
        <v>2.024</v>
      </c>
      <c r="D392" s="115">
        <v>42751</v>
      </c>
    </row>
    <row r="393" spans="1:4">
      <c r="A393" s="113" t="s">
        <v>1661</v>
      </c>
      <c r="B393" s="113" t="s">
        <v>1147</v>
      </c>
      <c r="C393" s="113">
        <v>1.9710000000000001</v>
      </c>
      <c r="D393" s="115">
        <v>42751</v>
      </c>
    </row>
    <row r="394" spans="1:4">
      <c r="A394" s="113" t="s">
        <v>1660</v>
      </c>
      <c r="B394" s="113" t="s">
        <v>1147</v>
      </c>
      <c r="C394" s="113">
        <v>2.0630000000000002</v>
      </c>
      <c r="D394" s="115">
        <v>42751</v>
      </c>
    </row>
    <row r="395" spans="1:4">
      <c r="A395" s="113" t="s">
        <v>1659</v>
      </c>
      <c r="B395" s="113" t="s">
        <v>1147</v>
      </c>
      <c r="C395" s="113">
        <v>1.9419999999999999</v>
      </c>
      <c r="D395" s="115">
        <v>42751</v>
      </c>
    </row>
    <row r="396" spans="1:4">
      <c r="A396" s="113" t="s">
        <v>1658</v>
      </c>
      <c r="B396" s="113" t="s">
        <v>1147</v>
      </c>
      <c r="C396" s="113">
        <v>2.008</v>
      </c>
      <c r="D396" s="115">
        <v>42751</v>
      </c>
    </row>
    <row r="397" spans="1:4">
      <c r="A397" s="113" t="s">
        <v>1657</v>
      </c>
      <c r="B397" s="113" t="s">
        <v>1147</v>
      </c>
      <c r="C397" s="113">
        <v>2.0089999999999999</v>
      </c>
      <c r="D397" s="115">
        <v>42751</v>
      </c>
    </row>
    <row r="398" spans="1:4">
      <c r="A398" s="113" t="s">
        <v>1656</v>
      </c>
      <c r="B398" s="113" t="s">
        <v>1147</v>
      </c>
      <c r="C398" s="113">
        <v>2.056</v>
      </c>
      <c r="D398" s="115">
        <v>42751</v>
      </c>
    </row>
    <row r="399" spans="1:4">
      <c r="A399" s="113" t="s">
        <v>1655</v>
      </c>
      <c r="B399" s="113" t="s">
        <v>1147</v>
      </c>
      <c r="C399" s="113">
        <v>1.93</v>
      </c>
      <c r="D399" s="115">
        <v>42751</v>
      </c>
    </row>
    <row r="400" spans="1:4">
      <c r="A400" s="113" t="s">
        <v>1654</v>
      </c>
      <c r="B400" s="113" t="s">
        <v>1147</v>
      </c>
      <c r="C400" s="113">
        <v>2.0070000000000001</v>
      </c>
      <c r="D400" s="115">
        <v>42751</v>
      </c>
    </row>
    <row r="401" spans="1:4">
      <c r="A401" s="113" t="s">
        <v>1653</v>
      </c>
      <c r="B401" s="113" t="s">
        <v>1147</v>
      </c>
      <c r="C401" s="113">
        <v>1.968</v>
      </c>
      <c r="D401" s="115">
        <v>42751</v>
      </c>
    </row>
    <row r="402" spans="1:4">
      <c r="A402" s="113" t="s">
        <v>1652</v>
      </c>
      <c r="B402" s="113" t="s">
        <v>1147</v>
      </c>
      <c r="C402" s="113">
        <v>1.9870000000000001</v>
      </c>
      <c r="D402" s="115">
        <v>42751</v>
      </c>
    </row>
    <row r="403" spans="1:4">
      <c r="A403" s="113" t="s">
        <v>1651</v>
      </c>
      <c r="B403" s="113" t="s">
        <v>1147</v>
      </c>
      <c r="C403" s="113">
        <v>2.0070000000000001</v>
      </c>
      <c r="D403" s="115">
        <v>42751</v>
      </c>
    </row>
    <row r="404" spans="1:4">
      <c r="A404" s="113" t="s">
        <v>1650</v>
      </c>
      <c r="B404" s="113" t="s">
        <v>1147</v>
      </c>
      <c r="C404" s="113">
        <v>2.0089999999999999</v>
      </c>
      <c r="D404" s="115">
        <v>42751</v>
      </c>
    </row>
    <row r="405" spans="1:4">
      <c r="A405" s="113" t="s">
        <v>1649</v>
      </c>
      <c r="B405" s="113" t="s">
        <v>1147</v>
      </c>
      <c r="C405" s="113">
        <v>1.9390000000000001</v>
      </c>
      <c r="D405" s="115">
        <v>42751</v>
      </c>
    </row>
    <row r="406" spans="1:4">
      <c r="A406" s="113" t="s">
        <v>1648</v>
      </c>
      <c r="B406" s="113" t="s">
        <v>1147</v>
      </c>
      <c r="C406" s="113">
        <v>2.1389999999999998</v>
      </c>
      <c r="D406" s="115">
        <v>42751</v>
      </c>
    </row>
    <row r="407" spans="1:4">
      <c r="A407" s="113" t="s">
        <v>1647</v>
      </c>
      <c r="B407" s="113" t="s">
        <v>1147</v>
      </c>
      <c r="C407" s="113">
        <v>2.06</v>
      </c>
      <c r="D407" s="115">
        <v>42751</v>
      </c>
    </row>
    <row r="408" spans="1:4">
      <c r="A408" s="113" t="s">
        <v>1646</v>
      </c>
      <c r="B408" s="113" t="s">
        <v>1147</v>
      </c>
      <c r="C408" s="113">
        <v>2.113</v>
      </c>
      <c r="D408" s="115">
        <v>42751</v>
      </c>
    </row>
    <row r="409" spans="1:4">
      <c r="A409" s="113" t="s">
        <v>1645</v>
      </c>
      <c r="B409" s="113" t="s">
        <v>1147</v>
      </c>
      <c r="C409" s="113">
        <v>2.056</v>
      </c>
      <c r="D409" s="115">
        <v>42751</v>
      </c>
    </row>
    <row r="410" spans="1:4">
      <c r="A410" s="113" t="s">
        <v>1644</v>
      </c>
      <c r="B410" s="113" t="s">
        <v>1147</v>
      </c>
      <c r="C410" s="113">
        <v>2.0910000000000002</v>
      </c>
      <c r="D410" s="115">
        <v>42751</v>
      </c>
    </row>
    <row r="411" spans="1:4">
      <c r="A411" s="113" t="s">
        <v>1643</v>
      </c>
      <c r="B411" s="113" t="s">
        <v>1147</v>
      </c>
      <c r="C411" s="113">
        <v>1.966</v>
      </c>
      <c r="D411" s="115">
        <v>42751</v>
      </c>
    </row>
    <row r="412" spans="1:4">
      <c r="A412" s="113" t="s">
        <v>1642</v>
      </c>
      <c r="B412" s="113" t="s">
        <v>1147</v>
      </c>
      <c r="C412" s="113">
        <v>2.044</v>
      </c>
      <c r="D412" s="115">
        <v>42751</v>
      </c>
    </row>
    <row r="413" spans="1:4">
      <c r="A413" s="113" t="s">
        <v>1641</v>
      </c>
      <c r="B413" s="113" t="s">
        <v>1147</v>
      </c>
      <c r="C413" s="113">
        <v>1.968</v>
      </c>
      <c r="D413" s="115">
        <v>42751</v>
      </c>
    </row>
    <row r="414" spans="1:4">
      <c r="A414" s="113" t="s">
        <v>1640</v>
      </c>
      <c r="B414" s="113" t="s">
        <v>1147</v>
      </c>
      <c r="C414" s="113">
        <v>2.1110000000000002</v>
      </c>
      <c r="D414" s="115">
        <v>42751</v>
      </c>
    </row>
    <row r="415" spans="1:4">
      <c r="A415" s="113" t="s">
        <v>1639</v>
      </c>
      <c r="B415" s="113" t="s">
        <v>1147</v>
      </c>
      <c r="C415" s="113">
        <v>2.1120000000000001</v>
      </c>
      <c r="D415" s="115">
        <v>42751</v>
      </c>
    </row>
    <row r="416" spans="1:4">
      <c r="A416" s="113" t="s">
        <v>1638</v>
      </c>
      <c r="B416" s="113" t="s">
        <v>1147</v>
      </c>
      <c r="C416" s="113">
        <v>2.0049999999999999</v>
      </c>
      <c r="D416" s="115">
        <v>42751</v>
      </c>
    </row>
    <row r="417" spans="1:4">
      <c r="A417" s="113" t="s">
        <v>1637</v>
      </c>
      <c r="B417" s="113" t="s">
        <v>1147</v>
      </c>
      <c r="C417" s="113">
        <v>2.1589999999999998</v>
      </c>
      <c r="D417" s="115">
        <v>42751</v>
      </c>
    </row>
    <row r="418" spans="1:4">
      <c r="A418" s="113" t="s">
        <v>1636</v>
      </c>
      <c r="B418" s="113" t="s">
        <v>1147</v>
      </c>
      <c r="C418" s="113">
        <v>2.0590000000000002</v>
      </c>
      <c r="D418" s="115">
        <v>42751</v>
      </c>
    </row>
    <row r="419" spans="1:4">
      <c r="A419" s="113" t="s">
        <v>1635</v>
      </c>
      <c r="B419" s="113" t="s">
        <v>1147</v>
      </c>
      <c r="C419" s="113">
        <v>2.0249999999999999</v>
      </c>
      <c r="D419" s="115">
        <v>42751</v>
      </c>
    </row>
    <row r="420" spans="1:4">
      <c r="A420" s="113" t="s">
        <v>1634</v>
      </c>
      <c r="B420" s="113" t="s">
        <v>1147</v>
      </c>
      <c r="C420" s="113">
        <v>2.1819999999999999</v>
      </c>
      <c r="D420" s="115">
        <v>42751</v>
      </c>
    </row>
    <row r="421" spans="1:4">
      <c r="A421" s="113" t="s">
        <v>1633</v>
      </c>
      <c r="B421" s="113" t="s">
        <v>1147</v>
      </c>
      <c r="C421" s="113">
        <v>2.0209999999999999</v>
      </c>
      <c r="D421" s="115">
        <v>42751</v>
      </c>
    </row>
    <row r="422" spans="1:4">
      <c r="A422" s="113" t="s">
        <v>1632</v>
      </c>
      <c r="B422" s="113" t="s">
        <v>1147</v>
      </c>
      <c r="C422" s="113">
        <v>2.016</v>
      </c>
      <c r="D422" s="115">
        <v>42751</v>
      </c>
    </row>
    <row r="423" spans="1:4">
      <c r="A423" s="113" t="s">
        <v>1631</v>
      </c>
      <c r="B423" s="113" t="s">
        <v>1147</v>
      </c>
      <c r="C423" s="113">
        <v>2.0779999999999998</v>
      </c>
      <c r="D423" s="115">
        <v>42751</v>
      </c>
    </row>
    <row r="424" spans="1:4">
      <c r="A424" s="113" t="s">
        <v>1630</v>
      </c>
      <c r="B424" s="113" t="s">
        <v>1147</v>
      </c>
      <c r="C424" s="113">
        <v>2.0390000000000001</v>
      </c>
      <c r="D424" s="115">
        <v>42751</v>
      </c>
    </row>
    <row r="425" spans="1:4">
      <c r="A425" s="113" t="s">
        <v>1629</v>
      </c>
      <c r="B425" s="113" t="s">
        <v>1147</v>
      </c>
      <c r="C425" s="113">
        <v>2.052</v>
      </c>
      <c r="D425" s="115">
        <v>42751</v>
      </c>
    </row>
    <row r="426" spans="1:4">
      <c r="A426" s="113" t="s">
        <v>1628</v>
      </c>
      <c r="B426" s="113" t="s">
        <v>1147</v>
      </c>
      <c r="C426" s="113">
        <v>2.0049999999999999</v>
      </c>
      <c r="D426" s="115">
        <v>42751</v>
      </c>
    </row>
    <row r="427" spans="1:4">
      <c r="A427" s="113" t="s">
        <v>1627</v>
      </c>
      <c r="B427" s="113" t="s">
        <v>1147</v>
      </c>
      <c r="C427" s="113">
        <v>2.0649999999999999</v>
      </c>
      <c r="D427" s="115">
        <v>42751</v>
      </c>
    </row>
    <row r="428" spans="1:4">
      <c r="A428" s="113" t="s">
        <v>1626</v>
      </c>
      <c r="B428" s="113" t="s">
        <v>1147</v>
      </c>
      <c r="C428" s="113">
        <v>1.9590000000000001</v>
      </c>
      <c r="D428" s="115">
        <v>42751</v>
      </c>
    </row>
    <row r="429" spans="1:4">
      <c r="A429" s="113" t="s">
        <v>1625</v>
      </c>
      <c r="B429" s="113" t="s">
        <v>1147</v>
      </c>
      <c r="C429" s="113">
        <v>1.9750000000000001</v>
      </c>
      <c r="D429" s="115">
        <v>42751</v>
      </c>
    </row>
    <row r="430" spans="1:4">
      <c r="A430" s="113" t="s">
        <v>1624</v>
      </c>
      <c r="B430" s="113" t="s">
        <v>1147</v>
      </c>
      <c r="C430" s="113">
        <v>2.0230000000000001</v>
      </c>
      <c r="D430" s="115">
        <v>42751</v>
      </c>
    </row>
    <row r="431" spans="1:4">
      <c r="A431" s="113" t="s">
        <v>1623</v>
      </c>
      <c r="B431" s="113" t="s">
        <v>1147</v>
      </c>
      <c r="C431" s="113">
        <v>1.8959999999999999</v>
      </c>
      <c r="D431" s="115">
        <v>42751</v>
      </c>
    </row>
    <row r="432" spans="1:4">
      <c r="A432" s="113" t="s">
        <v>1622</v>
      </c>
      <c r="B432" s="113" t="s">
        <v>1147</v>
      </c>
      <c r="C432" s="113">
        <v>2.0870000000000002</v>
      </c>
      <c r="D432" s="115">
        <v>42751</v>
      </c>
    </row>
    <row r="433" spans="1:4">
      <c r="A433" s="113" t="s">
        <v>1621</v>
      </c>
      <c r="B433" s="113" t="s">
        <v>1147</v>
      </c>
      <c r="C433" s="113">
        <v>1.9319999999999999</v>
      </c>
      <c r="D433" s="115">
        <v>42751</v>
      </c>
    </row>
    <row r="434" spans="1:4">
      <c r="A434" s="113" t="s">
        <v>1620</v>
      </c>
      <c r="B434" s="113" t="s">
        <v>1147</v>
      </c>
      <c r="C434" s="113">
        <v>2.09</v>
      </c>
      <c r="D434" s="115">
        <v>42751</v>
      </c>
    </row>
    <row r="435" spans="1:4">
      <c r="A435" s="113" t="s">
        <v>1619</v>
      </c>
      <c r="B435" s="113" t="s">
        <v>1147</v>
      </c>
      <c r="C435" s="113">
        <v>2.08</v>
      </c>
      <c r="D435" s="115">
        <v>42751</v>
      </c>
    </row>
    <row r="436" spans="1:4">
      <c r="A436" s="113" t="s">
        <v>1618</v>
      </c>
      <c r="B436" s="113" t="s">
        <v>1147</v>
      </c>
      <c r="C436" s="113">
        <v>2.0659999999999998</v>
      </c>
      <c r="D436" s="115">
        <v>42751</v>
      </c>
    </row>
    <row r="437" spans="1:4">
      <c r="A437" s="113" t="s">
        <v>1617</v>
      </c>
      <c r="B437" s="113" t="s">
        <v>1147</v>
      </c>
      <c r="C437" s="113">
        <v>2.06</v>
      </c>
      <c r="D437" s="115">
        <v>42751</v>
      </c>
    </row>
    <row r="438" spans="1:4">
      <c r="A438" s="113" t="s">
        <v>1616</v>
      </c>
      <c r="B438" s="113" t="s">
        <v>1147</v>
      </c>
      <c r="C438" s="113">
        <v>2.0339999999999998</v>
      </c>
      <c r="D438" s="115">
        <v>42751</v>
      </c>
    </row>
    <row r="439" spans="1:4">
      <c r="A439" s="113" t="s">
        <v>1615</v>
      </c>
      <c r="B439" s="113" t="s">
        <v>1147</v>
      </c>
      <c r="C439" s="113">
        <v>2.0009999999999999</v>
      </c>
      <c r="D439" s="115">
        <v>42751</v>
      </c>
    </row>
    <row r="440" spans="1:4">
      <c r="A440" s="113" t="s">
        <v>1614</v>
      </c>
      <c r="B440" s="113" t="s">
        <v>1147</v>
      </c>
      <c r="C440" s="113">
        <v>2.0329999999999999</v>
      </c>
      <c r="D440" s="115">
        <v>42751</v>
      </c>
    </row>
    <row r="441" spans="1:4">
      <c r="A441" s="113" t="s">
        <v>1613</v>
      </c>
      <c r="B441" s="113" t="s">
        <v>1147</v>
      </c>
      <c r="C441" s="113">
        <v>2.1230000000000002</v>
      </c>
      <c r="D441" s="115">
        <v>42751</v>
      </c>
    </row>
    <row r="442" spans="1:4">
      <c r="A442" s="113" t="s">
        <v>1612</v>
      </c>
      <c r="B442" s="113" t="s">
        <v>1147</v>
      </c>
      <c r="C442" s="113">
        <v>2.0470000000000002</v>
      </c>
      <c r="D442" s="115">
        <v>42751</v>
      </c>
    </row>
    <row r="443" spans="1:4">
      <c r="A443" s="113" t="s">
        <v>1611</v>
      </c>
      <c r="B443" s="113" t="s">
        <v>1147</v>
      </c>
      <c r="C443" s="113">
        <v>2.069</v>
      </c>
      <c r="D443" s="115">
        <v>42751</v>
      </c>
    </row>
    <row r="444" spans="1:4">
      <c r="A444" s="113" t="s">
        <v>1610</v>
      </c>
      <c r="B444" s="113" t="s">
        <v>1147</v>
      </c>
      <c r="C444" s="113">
        <v>2.1070000000000002</v>
      </c>
      <c r="D444" s="115">
        <v>42751</v>
      </c>
    </row>
    <row r="445" spans="1:4">
      <c r="A445" s="113" t="s">
        <v>1609</v>
      </c>
      <c r="B445" s="113" t="s">
        <v>1147</v>
      </c>
      <c r="C445" s="113">
        <v>2.1040000000000001</v>
      </c>
      <c r="D445" s="115">
        <v>42751</v>
      </c>
    </row>
    <row r="446" spans="1:4">
      <c r="A446" s="113" t="s">
        <v>1608</v>
      </c>
      <c r="B446" s="113" t="s">
        <v>1147</v>
      </c>
      <c r="C446" s="113">
        <v>2.056</v>
      </c>
      <c r="D446" s="115">
        <v>42751</v>
      </c>
    </row>
    <row r="447" spans="1:4">
      <c r="A447" s="113" t="s">
        <v>1607</v>
      </c>
      <c r="B447" s="113" t="s">
        <v>1147</v>
      </c>
      <c r="C447" s="113">
        <v>2.0310000000000001</v>
      </c>
      <c r="D447" s="115">
        <v>42751</v>
      </c>
    </row>
    <row r="448" spans="1:4">
      <c r="A448" s="113" t="s">
        <v>1606</v>
      </c>
      <c r="B448" s="113" t="s">
        <v>1147</v>
      </c>
      <c r="C448" s="113">
        <v>2.0259999999999998</v>
      </c>
      <c r="D448" s="115">
        <v>42751</v>
      </c>
    </row>
    <row r="449" spans="1:4">
      <c r="A449" s="113" t="s">
        <v>1605</v>
      </c>
      <c r="B449" s="113" t="s">
        <v>1147</v>
      </c>
      <c r="C449" s="113">
        <v>2.1150000000000002</v>
      </c>
      <c r="D449" s="115">
        <v>42751</v>
      </c>
    </row>
    <row r="450" spans="1:4">
      <c r="A450" s="113" t="s">
        <v>1604</v>
      </c>
      <c r="B450" s="113" t="s">
        <v>1147</v>
      </c>
      <c r="C450" s="113">
        <v>1.9319999999999999</v>
      </c>
      <c r="D450" s="115">
        <v>42751</v>
      </c>
    </row>
    <row r="451" spans="1:4">
      <c r="A451" s="113" t="s">
        <v>1603</v>
      </c>
      <c r="B451" s="113" t="s">
        <v>1147</v>
      </c>
      <c r="C451" s="113">
        <v>2.0579999999999998</v>
      </c>
      <c r="D451" s="115">
        <v>42751</v>
      </c>
    </row>
    <row r="452" spans="1:4">
      <c r="A452" s="113" t="s">
        <v>1602</v>
      </c>
      <c r="B452" s="113" t="s">
        <v>1147</v>
      </c>
      <c r="C452" s="113">
        <v>2.0179999999999998</v>
      </c>
      <c r="D452" s="115">
        <v>42751</v>
      </c>
    </row>
    <row r="453" spans="1:4">
      <c r="A453" s="113" t="s">
        <v>1601</v>
      </c>
      <c r="B453" s="113" t="s">
        <v>1147</v>
      </c>
      <c r="C453" s="113">
        <v>2.1749999999999998</v>
      </c>
      <c r="D453" s="115">
        <v>42751</v>
      </c>
    </row>
    <row r="454" spans="1:4">
      <c r="A454" s="113" t="s">
        <v>1600</v>
      </c>
      <c r="B454" s="113" t="s">
        <v>1147</v>
      </c>
      <c r="C454" s="113">
        <v>2.1629999999999998</v>
      </c>
      <c r="D454" s="115">
        <v>42751</v>
      </c>
    </row>
    <row r="455" spans="1:4">
      <c r="A455" s="113" t="s">
        <v>1599</v>
      </c>
      <c r="B455" s="113" t="s">
        <v>1147</v>
      </c>
      <c r="C455" s="113">
        <v>2.1139999999999999</v>
      </c>
      <c r="D455" s="115">
        <v>42751</v>
      </c>
    </row>
    <row r="456" spans="1:4">
      <c r="A456" s="113" t="s">
        <v>1598</v>
      </c>
      <c r="B456" s="113" t="s">
        <v>1147</v>
      </c>
      <c r="C456" s="113">
        <v>2.0550000000000002</v>
      </c>
      <c r="D456" s="115">
        <v>42751</v>
      </c>
    </row>
    <row r="457" spans="1:4">
      <c r="A457" s="113" t="s">
        <v>1597</v>
      </c>
      <c r="B457" s="113" t="s">
        <v>1147</v>
      </c>
      <c r="C457" s="113">
        <v>2.0790000000000002</v>
      </c>
      <c r="D457" s="115">
        <v>42751</v>
      </c>
    </row>
    <row r="458" spans="1:4">
      <c r="A458" s="113" t="s">
        <v>1596</v>
      </c>
      <c r="B458" s="113" t="s">
        <v>1147</v>
      </c>
      <c r="C458" s="113">
        <v>2.0920000000000001</v>
      </c>
      <c r="D458" s="115">
        <v>42751</v>
      </c>
    </row>
    <row r="459" spans="1:4">
      <c r="A459" s="113" t="s">
        <v>1595</v>
      </c>
      <c r="B459" s="113" t="s">
        <v>1147</v>
      </c>
      <c r="C459" s="113">
        <v>2.0299999999999998</v>
      </c>
      <c r="D459" s="115">
        <v>42751</v>
      </c>
    </row>
    <row r="460" spans="1:4">
      <c r="A460" s="113" t="s">
        <v>1594</v>
      </c>
      <c r="B460" s="113" t="s">
        <v>1147</v>
      </c>
      <c r="C460" s="113">
        <v>2.117</v>
      </c>
      <c r="D460" s="115">
        <v>42751</v>
      </c>
    </row>
    <row r="461" spans="1:4">
      <c r="A461" s="113" t="s">
        <v>1593</v>
      </c>
      <c r="B461" s="113" t="s">
        <v>1147</v>
      </c>
      <c r="C461" s="113">
        <v>2.1579999999999999</v>
      </c>
      <c r="D461" s="115">
        <v>42751</v>
      </c>
    </row>
    <row r="462" spans="1:4">
      <c r="A462" s="113" t="s">
        <v>1592</v>
      </c>
      <c r="B462" s="113" t="s">
        <v>1147</v>
      </c>
      <c r="C462" s="113">
        <v>1.9770000000000001</v>
      </c>
      <c r="D462" s="115">
        <v>42751</v>
      </c>
    </row>
    <row r="463" spans="1:4">
      <c r="A463" s="113" t="s">
        <v>1591</v>
      </c>
      <c r="B463" s="113" t="s">
        <v>1147</v>
      </c>
      <c r="C463" s="113">
        <v>2.0449999999999999</v>
      </c>
      <c r="D463" s="115">
        <v>42751</v>
      </c>
    </row>
    <row r="464" spans="1:4">
      <c r="A464" s="113" t="s">
        <v>1590</v>
      </c>
      <c r="B464" s="113" t="s">
        <v>1147</v>
      </c>
      <c r="C464" s="113">
        <v>2.1560000000000001</v>
      </c>
      <c r="D464" s="115">
        <v>42751</v>
      </c>
    </row>
    <row r="465" spans="1:4">
      <c r="A465" s="113" t="s">
        <v>1589</v>
      </c>
      <c r="B465" s="113" t="s">
        <v>1147</v>
      </c>
      <c r="C465" s="113">
        <v>2.1030000000000002</v>
      </c>
      <c r="D465" s="115">
        <v>42751</v>
      </c>
    </row>
    <row r="466" spans="1:4">
      <c r="A466" s="113" t="s">
        <v>1588</v>
      </c>
      <c r="B466" s="113" t="s">
        <v>1147</v>
      </c>
      <c r="C466" s="113">
        <v>2.169</v>
      </c>
      <c r="D466" s="115">
        <v>42751</v>
      </c>
    </row>
    <row r="467" spans="1:4">
      <c r="A467" s="113" t="s">
        <v>1587</v>
      </c>
      <c r="B467" s="113" t="s">
        <v>1147</v>
      </c>
      <c r="C467" s="113">
        <v>1.9810000000000001</v>
      </c>
      <c r="D467" s="115">
        <v>42751</v>
      </c>
    </row>
    <row r="468" spans="1:4">
      <c r="A468" s="113" t="s">
        <v>1586</v>
      </c>
      <c r="B468" s="113" t="s">
        <v>1147</v>
      </c>
      <c r="C468" s="113">
        <v>1.964</v>
      </c>
      <c r="D468" s="115">
        <v>42751</v>
      </c>
    </row>
    <row r="469" spans="1:4">
      <c r="A469" s="113" t="s">
        <v>1585</v>
      </c>
      <c r="B469" s="113" t="s">
        <v>1147</v>
      </c>
      <c r="C469" s="113">
        <v>2.004</v>
      </c>
      <c r="D469" s="115">
        <v>42751</v>
      </c>
    </row>
    <row r="470" spans="1:4">
      <c r="A470" s="113" t="s">
        <v>1584</v>
      </c>
      <c r="B470" s="113" t="s">
        <v>1147</v>
      </c>
      <c r="C470" s="113">
        <v>1.9319999999999999</v>
      </c>
      <c r="D470" s="115">
        <v>42751</v>
      </c>
    </row>
    <row r="471" spans="1:4">
      <c r="A471" s="113" t="s">
        <v>1583</v>
      </c>
      <c r="B471" s="113" t="s">
        <v>1147</v>
      </c>
      <c r="C471" s="113">
        <v>2.0259999999999998</v>
      </c>
      <c r="D471" s="115">
        <v>42751</v>
      </c>
    </row>
    <row r="472" spans="1:4">
      <c r="A472" s="113" t="s">
        <v>1582</v>
      </c>
      <c r="B472" s="113" t="s">
        <v>1147</v>
      </c>
      <c r="C472" s="113">
        <v>2.1309999999999998</v>
      </c>
      <c r="D472" s="115">
        <v>42751</v>
      </c>
    </row>
    <row r="473" spans="1:4">
      <c r="A473" s="113" t="s">
        <v>1581</v>
      </c>
      <c r="B473" s="113" t="s">
        <v>1147</v>
      </c>
      <c r="C473" s="113">
        <v>1.9630000000000001</v>
      </c>
      <c r="D473" s="115">
        <v>42751</v>
      </c>
    </row>
    <row r="474" spans="1:4">
      <c r="A474" s="113" t="s">
        <v>1580</v>
      </c>
      <c r="B474" s="113" t="s">
        <v>1147</v>
      </c>
      <c r="C474" s="113">
        <v>1.9970000000000001</v>
      </c>
      <c r="D474" s="115">
        <v>42751</v>
      </c>
    </row>
    <row r="475" spans="1:4">
      <c r="A475" s="113" t="s">
        <v>1579</v>
      </c>
      <c r="B475" s="113" t="s">
        <v>1147</v>
      </c>
      <c r="C475" s="113">
        <v>1.9910000000000001</v>
      </c>
      <c r="D475" s="115">
        <v>42751</v>
      </c>
    </row>
    <row r="476" spans="1:4">
      <c r="A476" s="113" t="s">
        <v>1578</v>
      </c>
      <c r="B476" s="113" t="s">
        <v>1147</v>
      </c>
      <c r="C476" s="113">
        <v>1.9710000000000001</v>
      </c>
      <c r="D476" s="115">
        <v>42751</v>
      </c>
    </row>
    <row r="477" spans="1:4">
      <c r="A477" s="113" t="s">
        <v>1577</v>
      </c>
      <c r="B477" s="113" t="s">
        <v>1147</v>
      </c>
      <c r="C477" s="113">
        <v>2.077</v>
      </c>
      <c r="D477" s="115">
        <v>42751</v>
      </c>
    </row>
    <row r="478" spans="1:4">
      <c r="A478" s="113" t="s">
        <v>1576</v>
      </c>
      <c r="B478" s="113" t="s">
        <v>1147</v>
      </c>
      <c r="C478" s="113">
        <v>2.1930000000000001</v>
      </c>
      <c r="D478" s="115">
        <v>42751</v>
      </c>
    </row>
    <row r="479" spans="1:4">
      <c r="A479" s="113" t="s">
        <v>1575</v>
      </c>
      <c r="B479" s="113" t="s">
        <v>1147</v>
      </c>
      <c r="C479" s="113">
        <v>2.0110000000000001</v>
      </c>
      <c r="D479" s="115">
        <v>42751</v>
      </c>
    </row>
    <row r="480" spans="1:4">
      <c r="A480" s="113" t="s">
        <v>1574</v>
      </c>
      <c r="B480" s="113" t="s">
        <v>1147</v>
      </c>
      <c r="C480" s="113">
        <v>2.121</v>
      </c>
      <c r="D480" s="115">
        <v>42751</v>
      </c>
    </row>
    <row r="481" spans="1:4">
      <c r="A481" s="113" t="s">
        <v>1573</v>
      </c>
      <c r="B481" s="113" t="s">
        <v>1147</v>
      </c>
      <c r="C481" s="113">
        <v>2.073</v>
      </c>
      <c r="D481" s="115">
        <v>42751</v>
      </c>
    </row>
    <row r="482" spans="1:4">
      <c r="A482" s="113" t="s">
        <v>1572</v>
      </c>
      <c r="B482" s="113" t="s">
        <v>1147</v>
      </c>
      <c r="C482" s="113">
        <v>2.056</v>
      </c>
      <c r="D482" s="115">
        <v>42751</v>
      </c>
    </row>
    <row r="483" spans="1:4">
      <c r="A483" s="113" t="s">
        <v>1571</v>
      </c>
      <c r="B483" s="113" t="s">
        <v>1147</v>
      </c>
      <c r="C483" s="113">
        <v>1.982</v>
      </c>
      <c r="D483" s="115">
        <v>42751</v>
      </c>
    </row>
    <row r="484" spans="1:4">
      <c r="A484" s="113" t="s">
        <v>1570</v>
      </c>
      <c r="B484" s="113" t="s">
        <v>1147</v>
      </c>
      <c r="C484" s="113">
        <v>1.9850000000000001</v>
      </c>
      <c r="D484" s="115">
        <v>42751</v>
      </c>
    </row>
    <row r="485" spans="1:4">
      <c r="A485" s="113" t="s">
        <v>1569</v>
      </c>
      <c r="B485" s="113" t="s">
        <v>1147</v>
      </c>
      <c r="C485" s="113">
        <v>2.0529999999999999</v>
      </c>
      <c r="D485" s="115">
        <v>42751</v>
      </c>
    </row>
    <row r="486" spans="1:4">
      <c r="A486" s="113" t="s">
        <v>1568</v>
      </c>
      <c r="B486" s="113" t="s">
        <v>1147</v>
      </c>
      <c r="C486" s="113">
        <v>2.056</v>
      </c>
      <c r="D486" s="115">
        <v>42751</v>
      </c>
    </row>
    <row r="487" spans="1:4">
      <c r="A487" s="113" t="s">
        <v>1567</v>
      </c>
      <c r="B487" s="113" t="s">
        <v>1147</v>
      </c>
      <c r="C487" s="113">
        <v>1.9750000000000001</v>
      </c>
      <c r="D487" s="115">
        <v>42751</v>
      </c>
    </row>
    <row r="488" spans="1:4">
      <c r="A488" s="113" t="s">
        <v>1566</v>
      </c>
      <c r="B488" s="113" t="s">
        <v>1147</v>
      </c>
      <c r="C488" s="113">
        <v>2.0009999999999999</v>
      </c>
      <c r="D488" s="115">
        <v>42751</v>
      </c>
    </row>
    <row r="489" spans="1:4">
      <c r="A489" s="113" t="s">
        <v>1565</v>
      </c>
      <c r="B489" s="113" t="s">
        <v>1147</v>
      </c>
      <c r="C489" s="113">
        <v>1.9890000000000001</v>
      </c>
      <c r="D489" s="115">
        <v>42751</v>
      </c>
    </row>
    <row r="490" spans="1:4">
      <c r="A490" s="113" t="s">
        <v>1564</v>
      </c>
      <c r="B490" s="113" t="s">
        <v>1147</v>
      </c>
      <c r="C490" s="113">
        <v>2.0049999999999999</v>
      </c>
      <c r="D490" s="115">
        <v>42751</v>
      </c>
    </row>
    <row r="491" spans="1:4">
      <c r="A491" s="113" t="s">
        <v>1563</v>
      </c>
      <c r="B491" s="113" t="s">
        <v>1147</v>
      </c>
      <c r="C491" s="113">
        <v>1.9259999999999999</v>
      </c>
      <c r="D491" s="115">
        <v>42751</v>
      </c>
    </row>
    <row r="492" spans="1:4">
      <c r="A492" s="113" t="s">
        <v>1562</v>
      </c>
      <c r="B492" s="113" t="s">
        <v>1147</v>
      </c>
      <c r="C492" s="113">
        <v>1.9910000000000001</v>
      </c>
      <c r="D492" s="115">
        <v>42751</v>
      </c>
    </row>
    <row r="493" spans="1:4">
      <c r="A493" s="113" t="s">
        <v>1561</v>
      </c>
      <c r="B493" s="113" t="s">
        <v>1147</v>
      </c>
      <c r="C493" s="113">
        <v>1.9</v>
      </c>
      <c r="D493" s="115">
        <v>42751</v>
      </c>
    </row>
    <row r="494" spans="1:4">
      <c r="A494" s="113" t="s">
        <v>1560</v>
      </c>
      <c r="B494" s="113" t="s">
        <v>1147</v>
      </c>
      <c r="C494" s="113">
        <v>1.881</v>
      </c>
      <c r="D494" s="115">
        <v>42751</v>
      </c>
    </row>
    <row r="495" spans="1:4">
      <c r="A495" s="113" t="s">
        <v>1559</v>
      </c>
      <c r="B495" s="113" t="s">
        <v>1147</v>
      </c>
      <c r="C495" s="113">
        <v>2.0249999999999999</v>
      </c>
      <c r="D495" s="115">
        <v>42751</v>
      </c>
    </row>
    <row r="496" spans="1:4">
      <c r="A496" s="113" t="s">
        <v>1558</v>
      </c>
      <c r="B496" s="113" t="s">
        <v>1147</v>
      </c>
      <c r="C496" s="113">
        <v>1.948</v>
      </c>
      <c r="D496" s="115">
        <v>42751</v>
      </c>
    </row>
    <row r="497" spans="1:4">
      <c r="A497" s="113" t="s">
        <v>1557</v>
      </c>
      <c r="B497" s="113" t="s">
        <v>1147</v>
      </c>
      <c r="C497" s="113">
        <v>2.0510000000000002</v>
      </c>
      <c r="D497" s="115">
        <v>42751</v>
      </c>
    </row>
    <row r="498" spans="1:4">
      <c r="A498" s="113" t="s">
        <v>1556</v>
      </c>
      <c r="B498" s="113" t="s">
        <v>1147</v>
      </c>
      <c r="C498" s="113">
        <v>1.903</v>
      </c>
      <c r="D498" s="115">
        <v>42751</v>
      </c>
    </row>
    <row r="499" spans="1:4">
      <c r="A499" s="113" t="s">
        <v>1555</v>
      </c>
      <c r="B499" s="113" t="s">
        <v>1147</v>
      </c>
      <c r="C499" s="113">
        <v>2.0390000000000001</v>
      </c>
      <c r="D499" s="115">
        <v>42751</v>
      </c>
    </row>
    <row r="500" spans="1:4">
      <c r="A500" s="113" t="s">
        <v>1554</v>
      </c>
      <c r="B500" s="113" t="s">
        <v>1147</v>
      </c>
      <c r="C500" s="113">
        <v>1.8480000000000001</v>
      </c>
      <c r="D500" s="115">
        <v>42751</v>
      </c>
    </row>
    <row r="501" spans="1:4">
      <c r="A501" s="113" t="s">
        <v>1553</v>
      </c>
      <c r="B501" s="113" t="s">
        <v>1147</v>
      </c>
      <c r="C501" s="113">
        <v>2.0019999999999998</v>
      </c>
      <c r="D501" s="115">
        <v>42751</v>
      </c>
    </row>
    <row r="502" spans="1:4">
      <c r="A502" s="113" t="s">
        <v>1552</v>
      </c>
      <c r="B502" s="113" t="s">
        <v>1147</v>
      </c>
      <c r="C502" s="113">
        <v>1.744</v>
      </c>
      <c r="D502" s="115">
        <v>42751</v>
      </c>
    </row>
    <row r="503" spans="1:4">
      <c r="A503" s="113" t="s">
        <v>1551</v>
      </c>
      <c r="B503" s="113" t="s">
        <v>1147</v>
      </c>
      <c r="C503" s="113">
        <v>1.9419999999999999</v>
      </c>
      <c r="D503" s="115">
        <v>42751</v>
      </c>
    </row>
    <row r="504" spans="1:4">
      <c r="A504" s="113" t="s">
        <v>1550</v>
      </c>
      <c r="B504" s="113" t="s">
        <v>1147</v>
      </c>
      <c r="C504" s="113">
        <v>2.0830000000000002</v>
      </c>
      <c r="D504" s="115">
        <v>42751</v>
      </c>
    </row>
    <row r="505" spans="1:4">
      <c r="A505" s="113" t="s">
        <v>1549</v>
      </c>
      <c r="B505" s="113" t="s">
        <v>1147</v>
      </c>
      <c r="C505" s="113">
        <v>1.917</v>
      </c>
      <c r="D505" s="115">
        <v>42751</v>
      </c>
    </row>
    <row r="506" spans="1:4">
      <c r="A506" s="113" t="s">
        <v>1548</v>
      </c>
      <c r="B506" s="113" t="s">
        <v>1147</v>
      </c>
      <c r="C506" s="113">
        <v>1.929</v>
      </c>
      <c r="D506" s="115">
        <v>42751</v>
      </c>
    </row>
    <row r="507" spans="1:4">
      <c r="A507" s="113" t="s">
        <v>1547</v>
      </c>
      <c r="B507" s="113" t="s">
        <v>1147</v>
      </c>
      <c r="C507" s="113">
        <v>1.9810000000000001</v>
      </c>
      <c r="D507" s="115">
        <v>42751</v>
      </c>
    </row>
    <row r="508" spans="1:4">
      <c r="A508" s="113" t="s">
        <v>1546</v>
      </c>
      <c r="B508" s="113" t="s">
        <v>1147</v>
      </c>
      <c r="C508" s="113">
        <v>2.0009999999999999</v>
      </c>
      <c r="D508" s="115">
        <v>42751</v>
      </c>
    </row>
    <row r="509" spans="1:4">
      <c r="A509" s="113" t="s">
        <v>1545</v>
      </c>
      <c r="B509" s="113" t="s">
        <v>1147</v>
      </c>
      <c r="C509" s="113">
        <v>2.0510000000000002</v>
      </c>
      <c r="D509" s="115">
        <v>42751</v>
      </c>
    </row>
    <row r="510" spans="1:4">
      <c r="A510" s="113" t="s">
        <v>1544</v>
      </c>
      <c r="B510" s="113" t="s">
        <v>1147</v>
      </c>
      <c r="C510" s="113">
        <v>1.9079999999999999</v>
      </c>
      <c r="D510" s="115">
        <v>42751</v>
      </c>
    </row>
    <row r="511" spans="1:4">
      <c r="A511" s="113" t="s">
        <v>1543</v>
      </c>
      <c r="B511" s="113" t="s">
        <v>1147</v>
      </c>
      <c r="C511" s="113">
        <v>1.99</v>
      </c>
      <c r="D511" s="115">
        <v>42751</v>
      </c>
    </row>
    <row r="512" spans="1:4">
      <c r="A512" s="113" t="s">
        <v>1542</v>
      </c>
      <c r="B512" s="113" t="s">
        <v>1147</v>
      </c>
      <c r="C512" s="113">
        <v>1.9910000000000001</v>
      </c>
      <c r="D512" s="115">
        <v>42751</v>
      </c>
    </row>
    <row r="513" spans="1:4">
      <c r="A513" s="113" t="s">
        <v>1541</v>
      </c>
      <c r="B513" s="113" t="s">
        <v>1147</v>
      </c>
      <c r="C513" s="113">
        <v>2.048</v>
      </c>
      <c r="D513" s="115">
        <v>42751</v>
      </c>
    </row>
    <row r="514" spans="1:4">
      <c r="A514" s="113" t="s">
        <v>1540</v>
      </c>
      <c r="B514" s="113" t="s">
        <v>1147</v>
      </c>
      <c r="C514" s="113">
        <v>1.91</v>
      </c>
      <c r="D514" s="115">
        <v>42751</v>
      </c>
    </row>
    <row r="515" spans="1:4">
      <c r="A515" s="113" t="s">
        <v>1539</v>
      </c>
      <c r="B515" s="113" t="s">
        <v>1147</v>
      </c>
      <c r="C515" s="113">
        <v>1.9930000000000001</v>
      </c>
      <c r="D515" s="115">
        <v>42751</v>
      </c>
    </row>
    <row r="516" spans="1:4">
      <c r="A516" s="113" t="s">
        <v>1538</v>
      </c>
      <c r="B516" s="113" t="s">
        <v>1147</v>
      </c>
      <c r="C516" s="113">
        <v>2.0939999999999999</v>
      </c>
      <c r="D516" s="115">
        <v>42751</v>
      </c>
    </row>
    <row r="517" spans="1:4">
      <c r="A517" s="113" t="s">
        <v>1537</v>
      </c>
      <c r="B517" s="113" t="s">
        <v>1147</v>
      </c>
      <c r="C517" s="113">
        <v>2.0179999999999998</v>
      </c>
      <c r="D517" s="115">
        <v>42751</v>
      </c>
    </row>
    <row r="518" spans="1:4">
      <c r="A518" s="113" t="s">
        <v>1536</v>
      </c>
      <c r="B518" s="113" t="s">
        <v>1147</v>
      </c>
      <c r="C518" s="113">
        <v>1.9350000000000001</v>
      </c>
      <c r="D518" s="115">
        <v>42751</v>
      </c>
    </row>
    <row r="519" spans="1:4">
      <c r="A519" s="113" t="s">
        <v>1535</v>
      </c>
      <c r="B519" s="113" t="s">
        <v>1147</v>
      </c>
      <c r="C519" s="113">
        <v>1.9890000000000001</v>
      </c>
      <c r="D519" s="115">
        <v>42751</v>
      </c>
    </row>
    <row r="520" spans="1:4">
      <c r="A520" s="113" t="s">
        <v>1534</v>
      </c>
      <c r="B520" s="113" t="s">
        <v>1147</v>
      </c>
      <c r="C520" s="113">
        <v>2.1160000000000001</v>
      </c>
      <c r="D520" s="115">
        <v>42751</v>
      </c>
    </row>
    <row r="521" spans="1:4">
      <c r="A521" s="113" t="s">
        <v>1533</v>
      </c>
      <c r="B521" s="113" t="s">
        <v>1147</v>
      </c>
      <c r="C521" s="113">
        <v>2.069</v>
      </c>
      <c r="D521" s="115">
        <v>42751</v>
      </c>
    </row>
    <row r="522" spans="1:4">
      <c r="A522" s="113" t="s">
        <v>1532</v>
      </c>
      <c r="B522" s="113" t="s">
        <v>1147</v>
      </c>
      <c r="C522" s="113">
        <v>1.9950000000000001</v>
      </c>
      <c r="D522" s="115">
        <v>42751</v>
      </c>
    </row>
    <row r="523" spans="1:4">
      <c r="A523" s="113" t="s">
        <v>1531</v>
      </c>
      <c r="B523" s="113" t="s">
        <v>1147</v>
      </c>
      <c r="C523" s="113">
        <v>2.1429999999999998</v>
      </c>
      <c r="D523" s="115">
        <v>42751</v>
      </c>
    </row>
    <row r="524" spans="1:4">
      <c r="A524" s="113" t="s">
        <v>1530</v>
      </c>
      <c r="B524" s="113" t="s">
        <v>1147</v>
      </c>
      <c r="C524" s="113">
        <v>1.929</v>
      </c>
      <c r="D524" s="115">
        <v>42751</v>
      </c>
    </row>
    <row r="525" spans="1:4">
      <c r="A525" s="113" t="s">
        <v>1529</v>
      </c>
      <c r="B525" s="113" t="s">
        <v>1147</v>
      </c>
      <c r="C525" s="113">
        <v>2.1709999999999998</v>
      </c>
      <c r="D525" s="115">
        <v>42751</v>
      </c>
    </row>
    <row r="526" spans="1:4">
      <c r="A526" s="113" t="s">
        <v>1528</v>
      </c>
      <c r="B526" s="113" t="s">
        <v>1147</v>
      </c>
      <c r="C526" s="113">
        <v>1.821</v>
      </c>
      <c r="D526" s="115">
        <v>42751</v>
      </c>
    </row>
    <row r="527" spans="1:4">
      <c r="A527" s="113" t="s">
        <v>1527</v>
      </c>
      <c r="B527" s="113" t="s">
        <v>1147</v>
      </c>
      <c r="C527" s="113">
        <v>2.1419999999999999</v>
      </c>
      <c r="D527" s="115">
        <v>42751</v>
      </c>
    </row>
    <row r="528" spans="1:4">
      <c r="A528" s="113" t="s">
        <v>1526</v>
      </c>
      <c r="B528" s="113" t="s">
        <v>1147</v>
      </c>
      <c r="C528" s="113">
        <v>1.962</v>
      </c>
      <c r="D528" s="115">
        <v>42751</v>
      </c>
    </row>
    <row r="529" spans="1:4">
      <c r="A529" s="113" t="s">
        <v>1525</v>
      </c>
      <c r="B529" s="113" t="s">
        <v>1147</v>
      </c>
      <c r="C529" s="113">
        <v>2.0790000000000002</v>
      </c>
      <c r="D529" s="115">
        <v>42751</v>
      </c>
    </row>
    <row r="530" spans="1:4">
      <c r="A530" s="113" t="s">
        <v>1524</v>
      </c>
      <c r="B530" s="113" t="s">
        <v>1147</v>
      </c>
      <c r="C530" s="113">
        <v>2.0760000000000001</v>
      </c>
      <c r="D530" s="115">
        <v>42751</v>
      </c>
    </row>
    <row r="531" spans="1:4">
      <c r="A531" s="113" t="s">
        <v>1523</v>
      </c>
      <c r="B531" s="113" t="s">
        <v>1147</v>
      </c>
      <c r="C531" s="113">
        <v>1.913</v>
      </c>
      <c r="D531" s="115">
        <v>42751</v>
      </c>
    </row>
    <row r="532" spans="1:4">
      <c r="A532" s="113" t="s">
        <v>1522</v>
      </c>
      <c r="B532" s="113" t="s">
        <v>1147</v>
      </c>
      <c r="C532" s="113">
        <v>2.14</v>
      </c>
      <c r="D532" s="115">
        <v>42751</v>
      </c>
    </row>
    <row r="533" spans="1:4">
      <c r="A533" s="113" t="s">
        <v>1521</v>
      </c>
      <c r="B533" s="113" t="s">
        <v>1147</v>
      </c>
      <c r="C533" s="113">
        <v>2.089</v>
      </c>
      <c r="D533" s="115">
        <v>42751</v>
      </c>
    </row>
    <row r="534" spans="1:4">
      <c r="A534" s="113" t="s">
        <v>1520</v>
      </c>
      <c r="B534" s="113" t="s">
        <v>1147</v>
      </c>
      <c r="C534" s="113">
        <v>2.089</v>
      </c>
      <c r="D534" s="115">
        <v>42751</v>
      </c>
    </row>
    <row r="535" spans="1:4">
      <c r="A535" s="113" t="s">
        <v>1519</v>
      </c>
      <c r="B535" s="113" t="s">
        <v>1147</v>
      </c>
      <c r="C535" s="113">
        <v>2.0110000000000001</v>
      </c>
      <c r="D535" s="115">
        <v>42751</v>
      </c>
    </row>
    <row r="536" spans="1:4">
      <c r="A536" s="113" t="s">
        <v>1518</v>
      </c>
      <c r="B536" s="113" t="s">
        <v>1147</v>
      </c>
      <c r="C536" s="113">
        <v>2.036</v>
      </c>
      <c r="D536" s="115">
        <v>42751</v>
      </c>
    </row>
    <row r="537" spans="1:4">
      <c r="A537" s="113" t="s">
        <v>1517</v>
      </c>
      <c r="B537" s="113" t="s">
        <v>1147</v>
      </c>
      <c r="C537" s="113">
        <v>2.1070000000000002</v>
      </c>
      <c r="D537" s="115">
        <v>42751</v>
      </c>
    </row>
    <row r="538" spans="1:4">
      <c r="A538" s="113" t="s">
        <v>1516</v>
      </c>
      <c r="B538" s="113" t="s">
        <v>1147</v>
      </c>
      <c r="C538" s="113">
        <v>2.169</v>
      </c>
      <c r="D538" s="115">
        <v>42751</v>
      </c>
    </row>
    <row r="539" spans="1:4">
      <c r="A539" s="113" t="s">
        <v>1515</v>
      </c>
      <c r="B539" s="113" t="s">
        <v>1147</v>
      </c>
      <c r="C539" s="113">
        <v>2.0920000000000001</v>
      </c>
      <c r="D539" s="115">
        <v>42751</v>
      </c>
    </row>
    <row r="540" spans="1:4">
      <c r="A540" s="113" t="s">
        <v>1514</v>
      </c>
      <c r="B540" s="113" t="s">
        <v>1147</v>
      </c>
      <c r="C540" s="113">
        <v>2.0510000000000002</v>
      </c>
      <c r="D540" s="115">
        <v>42751</v>
      </c>
    </row>
    <row r="541" spans="1:4">
      <c r="A541" s="113" t="s">
        <v>1513</v>
      </c>
      <c r="B541" s="113" t="s">
        <v>1147</v>
      </c>
      <c r="C541" s="113">
        <v>1.9630000000000001</v>
      </c>
      <c r="D541" s="115">
        <v>42751</v>
      </c>
    </row>
    <row r="542" spans="1:4">
      <c r="A542" s="113" t="s">
        <v>1512</v>
      </c>
      <c r="B542" s="113" t="s">
        <v>1147</v>
      </c>
      <c r="C542" s="113">
        <v>2.1760000000000002</v>
      </c>
      <c r="D542" s="115">
        <v>42751</v>
      </c>
    </row>
    <row r="543" spans="1:4">
      <c r="A543" s="113" t="s">
        <v>1511</v>
      </c>
      <c r="B543" s="113" t="s">
        <v>1147</v>
      </c>
      <c r="C543" s="113">
        <v>2.1219999999999999</v>
      </c>
      <c r="D543" s="115">
        <v>42751</v>
      </c>
    </row>
    <row r="544" spans="1:4">
      <c r="A544" s="113" t="s">
        <v>1510</v>
      </c>
      <c r="B544" s="113" t="s">
        <v>1147</v>
      </c>
      <c r="C544" s="113">
        <v>2.0830000000000002</v>
      </c>
      <c r="D544" s="115">
        <v>42751</v>
      </c>
    </row>
    <row r="545" spans="1:4">
      <c r="A545" s="113" t="s">
        <v>1509</v>
      </c>
      <c r="B545" s="113" t="s">
        <v>1147</v>
      </c>
      <c r="C545" s="113">
        <v>1.978</v>
      </c>
      <c r="D545" s="115">
        <v>42751</v>
      </c>
    </row>
    <row r="546" spans="1:4">
      <c r="A546" s="113" t="s">
        <v>1508</v>
      </c>
      <c r="B546" s="113" t="s">
        <v>1147</v>
      </c>
      <c r="C546" s="113">
        <v>2.0779999999999998</v>
      </c>
      <c r="D546" s="115">
        <v>42751</v>
      </c>
    </row>
    <row r="547" spans="1:4">
      <c r="A547" s="113" t="s">
        <v>1507</v>
      </c>
      <c r="B547" s="113" t="s">
        <v>1147</v>
      </c>
      <c r="C547" s="113">
        <v>2.0920000000000001</v>
      </c>
      <c r="D547" s="115">
        <v>42751</v>
      </c>
    </row>
    <row r="548" spans="1:4">
      <c r="A548" s="113" t="s">
        <v>1506</v>
      </c>
      <c r="B548" s="113" t="s">
        <v>1147</v>
      </c>
      <c r="C548" s="113">
        <v>2.0830000000000002</v>
      </c>
      <c r="D548" s="115">
        <v>42751</v>
      </c>
    </row>
    <row r="549" spans="1:4">
      <c r="A549" s="113" t="s">
        <v>1505</v>
      </c>
      <c r="B549" s="113" t="s">
        <v>1147</v>
      </c>
      <c r="C549" s="113">
        <v>2.0720000000000001</v>
      </c>
      <c r="D549" s="115">
        <v>42751</v>
      </c>
    </row>
    <row r="550" spans="1:4">
      <c r="A550" s="113" t="s">
        <v>1504</v>
      </c>
      <c r="B550" s="113" t="s">
        <v>1147</v>
      </c>
      <c r="C550" s="113">
        <v>2.1429999999999998</v>
      </c>
      <c r="D550" s="115">
        <v>42751</v>
      </c>
    </row>
    <row r="551" spans="1:4">
      <c r="A551" s="113" t="s">
        <v>1503</v>
      </c>
      <c r="B551" s="113" t="s">
        <v>1147</v>
      </c>
      <c r="C551" s="113">
        <v>2.121</v>
      </c>
      <c r="D551" s="115">
        <v>42751</v>
      </c>
    </row>
    <row r="552" spans="1:4">
      <c r="A552" s="113" t="s">
        <v>1502</v>
      </c>
      <c r="B552" s="113" t="s">
        <v>1147</v>
      </c>
      <c r="C552" s="113">
        <v>2.169</v>
      </c>
      <c r="D552" s="115">
        <v>42751</v>
      </c>
    </row>
    <row r="553" spans="1:4">
      <c r="A553" s="113" t="s">
        <v>1501</v>
      </c>
      <c r="B553" s="113" t="s">
        <v>1147</v>
      </c>
      <c r="C553" s="113">
        <v>2.016</v>
      </c>
      <c r="D553" s="115">
        <v>42751</v>
      </c>
    </row>
    <row r="554" spans="1:4">
      <c r="A554" s="113" t="s">
        <v>1500</v>
      </c>
      <c r="B554" s="113" t="s">
        <v>1147</v>
      </c>
      <c r="C554" s="113">
        <v>2.097</v>
      </c>
      <c r="D554" s="115">
        <v>42751</v>
      </c>
    </row>
    <row r="555" spans="1:4">
      <c r="A555" s="113" t="s">
        <v>1499</v>
      </c>
      <c r="B555" s="113" t="s">
        <v>1147</v>
      </c>
      <c r="C555" s="113">
        <v>2.1160000000000001</v>
      </c>
      <c r="D555" s="115">
        <v>42751</v>
      </c>
    </row>
    <row r="556" spans="1:4">
      <c r="A556" s="113" t="s">
        <v>1498</v>
      </c>
      <c r="B556" s="113" t="s">
        <v>1147</v>
      </c>
      <c r="C556" s="113">
        <v>2.1110000000000002</v>
      </c>
      <c r="D556" s="115">
        <v>42751</v>
      </c>
    </row>
    <row r="557" spans="1:4">
      <c r="A557" s="113" t="s">
        <v>1497</v>
      </c>
      <c r="B557" s="113" t="s">
        <v>1147</v>
      </c>
      <c r="C557" s="113">
        <v>2.1139999999999999</v>
      </c>
      <c r="D557" s="115">
        <v>42751</v>
      </c>
    </row>
    <row r="558" spans="1:4">
      <c r="A558" s="113" t="s">
        <v>1496</v>
      </c>
      <c r="B558" s="113" t="s">
        <v>1147</v>
      </c>
      <c r="C558" s="113">
        <v>2.0840000000000001</v>
      </c>
      <c r="D558" s="115">
        <v>42751</v>
      </c>
    </row>
    <row r="559" spans="1:4">
      <c r="A559" s="113" t="s">
        <v>1495</v>
      </c>
      <c r="B559" s="113" t="s">
        <v>1147</v>
      </c>
      <c r="C559" s="113">
        <v>2.1469999999999998</v>
      </c>
      <c r="D559" s="115">
        <v>42751</v>
      </c>
    </row>
    <row r="560" spans="1:4">
      <c r="A560" s="113" t="s">
        <v>1494</v>
      </c>
      <c r="B560" s="113" t="s">
        <v>1147</v>
      </c>
      <c r="C560" s="113">
        <v>2.0329999999999999</v>
      </c>
      <c r="D560" s="115">
        <v>42751</v>
      </c>
    </row>
    <row r="561" spans="1:5">
      <c r="A561" s="113" t="s">
        <v>1493</v>
      </c>
      <c r="B561" s="113" t="s">
        <v>1147</v>
      </c>
      <c r="C561" s="113">
        <v>2.12</v>
      </c>
      <c r="D561" s="115">
        <v>42751</v>
      </c>
    </row>
    <row r="562" spans="1:5">
      <c r="A562" s="113" t="s">
        <v>1492</v>
      </c>
      <c r="B562" s="113" t="s">
        <v>1147</v>
      </c>
      <c r="C562" s="113">
        <v>2.1789999999999998</v>
      </c>
      <c r="D562" s="115">
        <v>42751</v>
      </c>
    </row>
    <row r="563" spans="1:5">
      <c r="A563" s="113" t="s">
        <v>1491</v>
      </c>
      <c r="B563" s="113" t="s">
        <v>1147</v>
      </c>
      <c r="C563" s="113">
        <v>2.085</v>
      </c>
      <c r="D563" s="115">
        <v>42751</v>
      </c>
    </row>
    <row r="564" spans="1:5">
      <c r="A564" s="113" t="s">
        <v>1490</v>
      </c>
      <c r="B564" s="113" t="s">
        <v>1147</v>
      </c>
      <c r="C564" s="113">
        <v>2.1219999999999999</v>
      </c>
      <c r="D564" s="115">
        <v>42751</v>
      </c>
    </row>
    <row r="565" spans="1:5">
      <c r="A565" s="113" t="s">
        <v>1489</v>
      </c>
      <c r="B565" s="113" t="s">
        <v>1147</v>
      </c>
      <c r="C565" s="113">
        <v>2.1259999999999999</v>
      </c>
      <c r="D565" s="115">
        <v>42751</v>
      </c>
    </row>
    <row r="566" spans="1:5">
      <c r="A566" s="113" t="s">
        <v>1488</v>
      </c>
      <c r="B566" s="113" t="s">
        <v>1147</v>
      </c>
      <c r="C566" s="113">
        <v>2.1419999999999999</v>
      </c>
      <c r="D566" s="115">
        <v>42751</v>
      </c>
    </row>
    <row r="567" spans="1:5">
      <c r="A567" s="113" t="s">
        <v>1487</v>
      </c>
      <c r="B567" s="113" t="s">
        <v>1147</v>
      </c>
      <c r="C567" s="113">
        <v>1.9390000000000001</v>
      </c>
      <c r="D567" s="115">
        <v>42751</v>
      </c>
    </row>
    <row r="568" spans="1:5">
      <c r="A568" s="113" t="s">
        <v>1486</v>
      </c>
      <c r="B568" s="113" t="s">
        <v>1147</v>
      </c>
      <c r="C568" s="113">
        <v>1.95</v>
      </c>
      <c r="D568" s="115">
        <v>42751</v>
      </c>
    </row>
    <row r="569" spans="1:5">
      <c r="A569" s="113" t="s">
        <v>1485</v>
      </c>
      <c r="B569" s="113" t="s">
        <v>1147</v>
      </c>
      <c r="C569" s="113">
        <v>2.109</v>
      </c>
      <c r="D569" s="115">
        <v>42751</v>
      </c>
    </row>
    <row r="570" spans="1:5">
      <c r="A570" s="113" t="s">
        <v>1484</v>
      </c>
      <c r="B570" s="113" t="s">
        <v>1147</v>
      </c>
      <c r="C570" s="113">
        <v>2.0449999999999999</v>
      </c>
      <c r="D570" s="115">
        <v>42751</v>
      </c>
    </row>
    <row r="571" spans="1:5">
      <c r="A571" s="113" t="s">
        <v>1483</v>
      </c>
      <c r="B571" s="113" t="s">
        <v>1147</v>
      </c>
      <c r="C571" s="113">
        <v>2.0569999999999999</v>
      </c>
      <c r="D571" s="115">
        <v>42751</v>
      </c>
    </row>
    <row r="572" spans="1:5">
      <c r="A572" s="113" t="s">
        <v>1482</v>
      </c>
      <c r="B572" s="113" t="s">
        <v>1147</v>
      </c>
      <c r="C572" s="113">
        <v>2.0059999999999998</v>
      </c>
      <c r="D572" s="115">
        <v>42751</v>
      </c>
    </row>
    <row r="573" spans="1:5">
      <c r="A573" s="179" t="s">
        <v>1481</v>
      </c>
      <c r="B573" s="179" t="s">
        <v>1147</v>
      </c>
      <c r="C573" s="179">
        <v>1.9950000000000001</v>
      </c>
      <c r="D573" s="180">
        <v>42751</v>
      </c>
      <c r="E573" s="179" t="s">
        <v>2480</v>
      </c>
    </row>
    <row r="574" spans="1:5">
      <c r="A574" s="113" t="s">
        <v>1480</v>
      </c>
      <c r="B574" s="113" t="s">
        <v>1147</v>
      </c>
      <c r="C574" s="113">
        <v>2.1040000000000001</v>
      </c>
      <c r="D574" s="115">
        <v>42751</v>
      </c>
    </row>
    <row r="575" spans="1:5">
      <c r="A575" s="113" t="s">
        <v>1479</v>
      </c>
      <c r="B575" s="113" t="s">
        <v>1147</v>
      </c>
      <c r="C575" s="113">
        <v>2.0489999999999999</v>
      </c>
      <c r="D575" s="115">
        <v>42751</v>
      </c>
    </row>
    <row r="576" spans="1:5">
      <c r="A576" s="113" t="s">
        <v>1478</v>
      </c>
      <c r="B576" s="113" t="s">
        <v>1147</v>
      </c>
      <c r="C576" s="113">
        <v>1.972</v>
      </c>
      <c r="D576" s="115">
        <v>42751</v>
      </c>
    </row>
    <row r="577" spans="1:4">
      <c r="A577" s="113" t="s">
        <v>1477</v>
      </c>
      <c r="B577" s="113" t="s">
        <v>1147</v>
      </c>
      <c r="C577" s="113">
        <v>2.0019999999999998</v>
      </c>
      <c r="D577" s="115">
        <v>42751</v>
      </c>
    </row>
    <row r="578" spans="1:4">
      <c r="A578" s="113" t="s">
        <v>1476</v>
      </c>
      <c r="B578" s="113" t="s">
        <v>1147</v>
      </c>
      <c r="C578" s="113">
        <v>1.984</v>
      </c>
      <c r="D578" s="115">
        <v>42751</v>
      </c>
    </row>
    <row r="579" spans="1:4">
      <c r="A579" s="113" t="s">
        <v>1475</v>
      </c>
      <c r="B579" s="113" t="s">
        <v>1147</v>
      </c>
      <c r="C579" s="113">
        <v>1.9970000000000001</v>
      </c>
      <c r="D579" s="115">
        <v>42751</v>
      </c>
    </row>
    <row r="580" spans="1:4">
      <c r="A580" s="113" t="s">
        <v>1474</v>
      </c>
      <c r="B580" s="113" t="s">
        <v>1147</v>
      </c>
      <c r="C580" s="113">
        <v>2.056</v>
      </c>
      <c r="D580" s="115">
        <v>42751</v>
      </c>
    </row>
    <row r="581" spans="1:4">
      <c r="A581" s="113" t="s">
        <v>1473</v>
      </c>
      <c r="B581" s="113" t="s">
        <v>1147</v>
      </c>
      <c r="C581" s="113">
        <v>1.9830000000000001</v>
      </c>
      <c r="D581" s="115">
        <v>42751</v>
      </c>
    </row>
    <row r="582" spans="1:4">
      <c r="A582" s="113" t="s">
        <v>1472</v>
      </c>
      <c r="B582" s="113" t="s">
        <v>1147</v>
      </c>
      <c r="C582" s="113">
        <v>1.998</v>
      </c>
      <c r="D582" s="115">
        <v>42751</v>
      </c>
    </row>
    <row r="583" spans="1:4">
      <c r="A583" s="113" t="s">
        <v>1471</v>
      </c>
      <c r="B583" s="113" t="s">
        <v>1147</v>
      </c>
      <c r="C583" s="113">
        <v>2.012</v>
      </c>
      <c r="D583" s="115">
        <v>42751</v>
      </c>
    </row>
    <row r="584" spans="1:4">
      <c r="A584" s="113" t="s">
        <v>1470</v>
      </c>
      <c r="B584" s="113" t="s">
        <v>1147</v>
      </c>
      <c r="C584" s="113">
        <v>2.1440000000000001</v>
      </c>
      <c r="D584" s="115">
        <v>42751</v>
      </c>
    </row>
    <row r="585" spans="1:4">
      <c r="A585" s="113" t="s">
        <v>1469</v>
      </c>
      <c r="B585" s="113" t="s">
        <v>1147</v>
      </c>
      <c r="C585" s="113">
        <v>2.0070000000000001</v>
      </c>
      <c r="D585" s="115">
        <v>42751</v>
      </c>
    </row>
    <row r="586" spans="1:4">
      <c r="A586" s="113" t="s">
        <v>1468</v>
      </c>
      <c r="B586" s="113" t="s">
        <v>1147</v>
      </c>
      <c r="C586" s="113">
        <v>2.0219999999999998</v>
      </c>
      <c r="D586" s="115">
        <v>42751</v>
      </c>
    </row>
    <row r="587" spans="1:4">
      <c r="A587" s="113" t="s">
        <v>1467</v>
      </c>
      <c r="B587" s="113" t="s">
        <v>1147</v>
      </c>
      <c r="C587" s="113">
        <v>2.1829999999999998</v>
      </c>
      <c r="D587" s="115">
        <v>42751</v>
      </c>
    </row>
    <row r="588" spans="1:4">
      <c r="A588" s="113" t="s">
        <v>1466</v>
      </c>
      <c r="B588" s="113" t="s">
        <v>1147</v>
      </c>
      <c r="C588" s="113">
        <v>2.1960000000000002</v>
      </c>
      <c r="D588" s="115">
        <v>42751</v>
      </c>
    </row>
    <row r="589" spans="1:4">
      <c r="A589" s="113" t="s">
        <v>1465</v>
      </c>
      <c r="B589" s="113" t="s">
        <v>1147</v>
      </c>
      <c r="C589" s="113">
        <v>2.1669999999999998</v>
      </c>
      <c r="D589" s="115">
        <v>42751</v>
      </c>
    </row>
    <row r="590" spans="1:4">
      <c r="A590" s="113" t="s">
        <v>1464</v>
      </c>
      <c r="B590" s="113" t="s">
        <v>1147</v>
      </c>
      <c r="C590" s="113">
        <v>1.9590000000000001</v>
      </c>
      <c r="D590" s="115">
        <v>42751</v>
      </c>
    </row>
    <row r="591" spans="1:4">
      <c r="A591" s="113" t="s">
        <v>1463</v>
      </c>
      <c r="B591" s="113" t="s">
        <v>1147</v>
      </c>
      <c r="C591" s="113">
        <v>2.0640000000000001</v>
      </c>
      <c r="D591" s="115">
        <v>42751</v>
      </c>
    </row>
    <row r="592" spans="1:4">
      <c r="A592" s="113" t="s">
        <v>1462</v>
      </c>
      <c r="B592" s="113" t="s">
        <v>1147</v>
      </c>
      <c r="C592" s="113">
        <v>2.14</v>
      </c>
      <c r="D592" s="115">
        <v>42751</v>
      </c>
    </row>
    <row r="593" spans="1:4">
      <c r="A593" s="113" t="s">
        <v>1461</v>
      </c>
      <c r="B593" s="113" t="s">
        <v>1147</v>
      </c>
      <c r="C593" s="113">
        <v>2.0419999999999998</v>
      </c>
      <c r="D593" s="115">
        <v>42751</v>
      </c>
    </row>
    <row r="594" spans="1:4">
      <c r="A594" s="113" t="s">
        <v>1460</v>
      </c>
      <c r="B594" s="113" t="s">
        <v>1147</v>
      </c>
      <c r="C594" s="113">
        <v>2.0830000000000002</v>
      </c>
      <c r="D594" s="115">
        <v>42751</v>
      </c>
    </row>
    <row r="595" spans="1:4">
      <c r="A595" s="113" t="s">
        <v>1459</v>
      </c>
      <c r="B595" s="113" t="s">
        <v>1147</v>
      </c>
      <c r="C595" s="113">
        <v>2.0920000000000001</v>
      </c>
      <c r="D595" s="115">
        <v>42751</v>
      </c>
    </row>
    <row r="596" spans="1:4">
      <c r="A596" s="113" t="s">
        <v>1458</v>
      </c>
      <c r="B596" s="113" t="s">
        <v>1147</v>
      </c>
      <c r="C596" s="113">
        <v>2.0699999999999998</v>
      </c>
      <c r="D596" s="115">
        <v>42751</v>
      </c>
    </row>
    <row r="597" spans="1:4">
      <c r="A597" s="113" t="s">
        <v>1457</v>
      </c>
      <c r="B597" s="113" t="s">
        <v>1147</v>
      </c>
      <c r="C597" s="113">
        <v>2.093</v>
      </c>
      <c r="D597" s="115">
        <v>42751</v>
      </c>
    </row>
    <row r="598" spans="1:4">
      <c r="A598" s="113" t="s">
        <v>1456</v>
      </c>
      <c r="B598" s="113" t="s">
        <v>1147</v>
      </c>
      <c r="C598" s="113">
        <v>2.0680000000000001</v>
      </c>
      <c r="D598" s="115">
        <v>42751</v>
      </c>
    </row>
    <row r="599" spans="1:4">
      <c r="A599" s="113" t="s">
        <v>1455</v>
      </c>
      <c r="B599" s="113" t="s">
        <v>1147</v>
      </c>
      <c r="C599" s="113">
        <v>2.1160000000000001</v>
      </c>
      <c r="D599" s="115">
        <v>42751</v>
      </c>
    </row>
    <row r="600" spans="1:4">
      <c r="A600" s="113" t="s">
        <v>1454</v>
      </c>
      <c r="B600" s="113" t="s">
        <v>1147</v>
      </c>
      <c r="C600" s="113">
        <v>2.0179999999999998</v>
      </c>
      <c r="D600" s="115">
        <v>42751</v>
      </c>
    </row>
    <row r="601" spans="1:4">
      <c r="A601" s="113" t="s">
        <v>1453</v>
      </c>
      <c r="B601" s="113" t="s">
        <v>1147</v>
      </c>
      <c r="C601" s="113">
        <v>1.948</v>
      </c>
      <c r="D601" s="115">
        <v>42751</v>
      </c>
    </row>
    <row r="602" spans="1:4">
      <c r="A602" s="113" t="s">
        <v>1452</v>
      </c>
      <c r="B602" s="113" t="s">
        <v>1147</v>
      </c>
      <c r="C602" s="113">
        <v>2.1680000000000001</v>
      </c>
      <c r="D602" s="115">
        <v>42751</v>
      </c>
    </row>
    <row r="603" spans="1:4">
      <c r="A603" s="113" t="s">
        <v>1451</v>
      </c>
      <c r="B603" s="113" t="s">
        <v>1147</v>
      </c>
      <c r="C603" s="113">
        <v>2.0760000000000001</v>
      </c>
      <c r="D603" s="115">
        <v>42751</v>
      </c>
    </row>
    <row r="604" spans="1:4">
      <c r="A604" s="113" t="s">
        <v>1450</v>
      </c>
      <c r="B604" s="113" t="s">
        <v>1147</v>
      </c>
      <c r="C604" s="113">
        <v>2.0049999999999999</v>
      </c>
      <c r="D604" s="115">
        <v>42751</v>
      </c>
    </row>
    <row r="605" spans="1:4">
      <c r="A605" s="113" t="s">
        <v>1449</v>
      </c>
      <c r="B605" s="113" t="s">
        <v>1147</v>
      </c>
      <c r="C605" s="113">
        <v>2.0099999999999998</v>
      </c>
      <c r="D605" s="115">
        <v>42752</v>
      </c>
    </row>
    <row r="606" spans="1:4">
      <c r="A606" s="113" t="s">
        <v>1448</v>
      </c>
      <c r="B606" s="113" t="s">
        <v>1147</v>
      </c>
      <c r="C606" s="113">
        <v>2.1030000000000002</v>
      </c>
      <c r="D606" s="115">
        <v>42752</v>
      </c>
    </row>
    <row r="607" spans="1:4">
      <c r="A607" s="113" t="s">
        <v>1447</v>
      </c>
      <c r="B607" s="113" t="s">
        <v>1147</v>
      </c>
      <c r="C607" s="113">
        <v>2.0430000000000001</v>
      </c>
      <c r="D607" s="115">
        <v>42752</v>
      </c>
    </row>
    <row r="608" spans="1:4">
      <c r="A608" s="113" t="s">
        <v>1446</v>
      </c>
      <c r="B608" s="113" t="s">
        <v>1147</v>
      </c>
      <c r="C608" s="113">
        <v>2.0390000000000001</v>
      </c>
      <c r="D608" s="115">
        <v>42752</v>
      </c>
    </row>
    <row r="609" spans="1:5">
      <c r="A609" s="113" t="s">
        <v>1445</v>
      </c>
      <c r="B609" s="113" t="s">
        <v>1147</v>
      </c>
      <c r="C609" s="113">
        <v>2.0459999999999998</v>
      </c>
      <c r="D609" s="115">
        <v>42752</v>
      </c>
    </row>
    <row r="610" spans="1:5">
      <c r="A610" s="113" t="s">
        <v>1444</v>
      </c>
      <c r="B610" s="113" t="s">
        <v>1147</v>
      </c>
      <c r="C610" s="113">
        <v>1.921</v>
      </c>
      <c r="D610" s="115">
        <v>42752</v>
      </c>
    </row>
    <row r="611" spans="1:5">
      <c r="A611" s="113" t="s">
        <v>1443</v>
      </c>
      <c r="B611" s="113" t="s">
        <v>1147</v>
      </c>
      <c r="C611" s="113">
        <v>1.9450000000000001</v>
      </c>
      <c r="D611" s="115">
        <v>42752</v>
      </c>
    </row>
    <row r="612" spans="1:5">
      <c r="A612" s="113" t="s">
        <v>1442</v>
      </c>
      <c r="B612" s="113" t="s">
        <v>1147</v>
      </c>
      <c r="C612" s="113">
        <v>2.0259999999999998</v>
      </c>
      <c r="D612" s="115">
        <v>42752</v>
      </c>
    </row>
    <row r="613" spans="1:5">
      <c r="A613" s="113" t="s">
        <v>1441</v>
      </c>
      <c r="B613" s="113" t="s">
        <v>1147</v>
      </c>
      <c r="C613" s="113">
        <v>2.089</v>
      </c>
      <c r="D613" s="115">
        <v>42752</v>
      </c>
    </row>
    <row r="614" spans="1:5">
      <c r="A614" s="113" t="s">
        <v>1440</v>
      </c>
      <c r="B614" s="113" t="s">
        <v>1147</v>
      </c>
      <c r="C614" s="113">
        <v>2.0379999999999998</v>
      </c>
      <c r="D614" s="115">
        <v>42752</v>
      </c>
    </row>
    <row r="615" spans="1:5">
      <c r="A615" s="179" t="s">
        <v>1439</v>
      </c>
      <c r="B615" s="179" t="s">
        <v>1147</v>
      </c>
      <c r="C615" s="179">
        <v>1.99</v>
      </c>
      <c r="D615" s="180">
        <v>42752</v>
      </c>
      <c r="E615" s="179" t="s">
        <v>2480</v>
      </c>
    </row>
    <row r="616" spans="1:5">
      <c r="A616" s="113" t="s">
        <v>1438</v>
      </c>
      <c r="B616" s="113" t="s">
        <v>1147</v>
      </c>
      <c r="C616" s="113">
        <v>2.004</v>
      </c>
      <c r="D616" s="115">
        <v>42752</v>
      </c>
    </row>
    <row r="617" spans="1:5">
      <c r="A617" s="113" t="s">
        <v>1437</v>
      </c>
      <c r="B617" s="113" t="s">
        <v>1147</v>
      </c>
      <c r="C617" s="113">
        <v>2.0339999999999998</v>
      </c>
      <c r="D617" s="115">
        <v>42752</v>
      </c>
    </row>
    <row r="618" spans="1:5">
      <c r="A618" s="113" t="s">
        <v>1436</v>
      </c>
      <c r="B618" s="113" t="s">
        <v>1147</v>
      </c>
      <c r="C618" s="113">
        <v>2.1709999999999998</v>
      </c>
      <c r="D618" s="115">
        <v>42752</v>
      </c>
    </row>
    <row r="619" spans="1:5">
      <c r="A619" s="113" t="s">
        <v>1435</v>
      </c>
      <c r="B619" s="113" t="s">
        <v>1147</v>
      </c>
      <c r="C619" s="113">
        <v>1.9630000000000001</v>
      </c>
      <c r="D619" s="115">
        <v>42752</v>
      </c>
    </row>
    <row r="620" spans="1:5">
      <c r="A620" s="113" t="s">
        <v>1434</v>
      </c>
      <c r="B620" s="113" t="s">
        <v>1147</v>
      </c>
      <c r="C620" s="113">
        <v>1.978</v>
      </c>
      <c r="D620" s="115">
        <v>42752</v>
      </c>
    </row>
    <row r="621" spans="1:5">
      <c r="A621" s="113" t="s">
        <v>1433</v>
      </c>
      <c r="B621" s="113" t="s">
        <v>1147</v>
      </c>
      <c r="C621" s="113">
        <v>2.0880000000000001</v>
      </c>
      <c r="D621" s="115">
        <v>42752</v>
      </c>
    </row>
    <row r="622" spans="1:5">
      <c r="A622" s="113" t="s">
        <v>1432</v>
      </c>
      <c r="B622" s="113" t="s">
        <v>1147</v>
      </c>
      <c r="C622" s="113">
        <v>2.0449999999999999</v>
      </c>
      <c r="D622" s="115">
        <v>42752</v>
      </c>
    </row>
    <row r="623" spans="1:5">
      <c r="A623" s="113" t="s">
        <v>1431</v>
      </c>
      <c r="B623" s="113" t="s">
        <v>1147</v>
      </c>
      <c r="C623" s="113">
        <v>2.036</v>
      </c>
      <c r="D623" s="115">
        <v>42752</v>
      </c>
    </row>
    <row r="624" spans="1:5">
      <c r="A624" s="113" t="s">
        <v>1430</v>
      </c>
      <c r="B624" s="113" t="s">
        <v>1147</v>
      </c>
      <c r="C624" s="113">
        <v>2.0019999999999998</v>
      </c>
      <c r="D624" s="115">
        <v>42752</v>
      </c>
    </row>
    <row r="625" spans="1:4">
      <c r="A625" s="113" t="s">
        <v>1429</v>
      </c>
      <c r="B625" s="113" t="s">
        <v>1147</v>
      </c>
      <c r="C625" s="113">
        <v>1.925</v>
      </c>
      <c r="D625" s="115">
        <v>42752</v>
      </c>
    </row>
    <row r="626" spans="1:4">
      <c r="A626" s="113" t="s">
        <v>1428</v>
      </c>
      <c r="B626" s="113" t="s">
        <v>1147</v>
      </c>
      <c r="C626" s="113">
        <v>1.978</v>
      </c>
      <c r="D626" s="115">
        <v>42752</v>
      </c>
    </row>
    <row r="627" spans="1:4">
      <c r="A627" s="113" t="s">
        <v>1427</v>
      </c>
      <c r="B627" s="113" t="s">
        <v>1147</v>
      </c>
      <c r="C627" s="113">
        <v>2.1040000000000001</v>
      </c>
      <c r="D627" s="115">
        <v>42752</v>
      </c>
    </row>
    <row r="628" spans="1:4">
      <c r="A628" s="113" t="s">
        <v>1426</v>
      </c>
      <c r="B628" s="113" t="s">
        <v>1147</v>
      </c>
      <c r="C628" s="113">
        <v>2.024</v>
      </c>
      <c r="D628" s="115">
        <v>42752</v>
      </c>
    </row>
    <row r="629" spans="1:4">
      <c r="A629" s="113" t="s">
        <v>1425</v>
      </c>
      <c r="B629" s="113" t="s">
        <v>1147</v>
      </c>
      <c r="C629" s="113">
        <v>1.9650000000000001</v>
      </c>
      <c r="D629" s="115">
        <v>42752</v>
      </c>
    </row>
    <row r="630" spans="1:4">
      <c r="A630" s="113" t="s">
        <v>1424</v>
      </c>
      <c r="B630" s="113" t="s">
        <v>1147</v>
      </c>
      <c r="C630" s="113">
        <v>2.1179999999999999</v>
      </c>
      <c r="D630" s="115">
        <v>42752</v>
      </c>
    </row>
    <row r="631" spans="1:4">
      <c r="A631" s="113" t="s">
        <v>1423</v>
      </c>
      <c r="B631" s="113" t="s">
        <v>1147</v>
      </c>
      <c r="C631" s="113">
        <v>2.153</v>
      </c>
      <c r="D631" s="115">
        <v>42752</v>
      </c>
    </row>
    <row r="632" spans="1:4">
      <c r="A632" s="113" t="s">
        <v>1422</v>
      </c>
      <c r="B632" s="113" t="s">
        <v>1147</v>
      </c>
      <c r="C632" s="113">
        <v>2.0739999999999998</v>
      </c>
      <c r="D632" s="115">
        <v>42752</v>
      </c>
    </row>
    <row r="633" spans="1:4">
      <c r="A633" s="113" t="s">
        <v>1421</v>
      </c>
      <c r="B633" s="113" t="s">
        <v>1147</v>
      </c>
      <c r="C633" s="113">
        <v>1.978</v>
      </c>
      <c r="D633" s="115">
        <v>42752</v>
      </c>
    </row>
    <row r="634" spans="1:4">
      <c r="A634" s="113" t="s">
        <v>1420</v>
      </c>
      <c r="B634" s="113" t="s">
        <v>1147</v>
      </c>
      <c r="C634" s="113">
        <v>2.12</v>
      </c>
      <c r="D634" s="115">
        <v>42752</v>
      </c>
    </row>
    <row r="635" spans="1:4">
      <c r="A635" s="113" t="s">
        <v>1419</v>
      </c>
      <c r="B635" s="113" t="s">
        <v>1147</v>
      </c>
      <c r="C635" s="113">
        <v>1.99</v>
      </c>
      <c r="D635" s="115">
        <v>42752</v>
      </c>
    </row>
    <row r="636" spans="1:4">
      <c r="A636" s="113" t="s">
        <v>1418</v>
      </c>
      <c r="B636" s="113" t="s">
        <v>1147</v>
      </c>
      <c r="C636" s="113">
        <v>2.0779999999999998</v>
      </c>
      <c r="D636" s="115">
        <v>42752</v>
      </c>
    </row>
    <row r="637" spans="1:4">
      <c r="A637" s="113" t="s">
        <v>1417</v>
      </c>
      <c r="B637" s="113" t="s">
        <v>1147</v>
      </c>
      <c r="C637" s="113">
        <v>2.0630000000000002</v>
      </c>
      <c r="D637" s="115">
        <v>42752</v>
      </c>
    </row>
    <row r="638" spans="1:4">
      <c r="A638" s="113" t="s">
        <v>1416</v>
      </c>
      <c r="B638" s="113" t="s">
        <v>1147</v>
      </c>
      <c r="C638" s="113">
        <v>2.02</v>
      </c>
      <c r="D638" s="115">
        <v>42752</v>
      </c>
    </row>
    <row r="639" spans="1:4">
      <c r="A639" s="113" t="s">
        <v>1415</v>
      </c>
      <c r="B639" s="113" t="s">
        <v>1147</v>
      </c>
      <c r="C639" s="113">
        <v>2.073</v>
      </c>
      <c r="D639" s="115">
        <v>42752</v>
      </c>
    </row>
    <row r="640" spans="1:4">
      <c r="A640" s="113" t="s">
        <v>1414</v>
      </c>
      <c r="B640" s="113" t="s">
        <v>1147</v>
      </c>
      <c r="C640" s="113">
        <v>2.133</v>
      </c>
      <c r="D640" s="115">
        <v>42752</v>
      </c>
    </row>
    <row r="641" spans="1:4">
      <c r="A641" s="113" t="s">
        <v>1413</v>
      </c>
      <c r="B641" s="113" t="s">
        <v>1147</v>
      </c>
      <c r="C641" s="113">
        <v>2.1110000000000002</v>
      </c>
      <c r="D641" s="115">
        <v>42752</v>
      </c>
    </row>
    <row r="642" spans="1:4">
      <c r="A642" s="113" t="s">
        <v>1412</v>
      </c>
      <c r="B642" s="113" t="s">
        <v>1147</v>
      </c>
      <c r="C642" s="113">
        <v>2.0409999999999999</v>
      </c>
      <c r="D642" s="115">
        <v>42752</v>
      </c>
    </row>
    <row r="643" spans="1:4">
      <c r="A643" s="113" t="s">
        <v>1411</v>
      </c>
      <c r="B643" s="113" t="s">
        <v>1147</v>
      </c>
      <c r="C643" s="113">
        <v>2.1909999999999998</v>
      </c>
      <c r="D643" s="115">
        <v>42752</v>
      </c>
    </row>
    <row r="644" spans="1:4">
      <c r="A644" s="113" t="s">
        <v>1410</v>
      </c>
      <c r="B644" s="113" t="s">
        <v>1147</v>
      </c>
      <c r="C644" s="113">
        <v>2.0640000000000001</v>
      </c>
      <c r="D644" s="115">
        <v>42752</v>
      </c>
    </row>
    <row r="645" spans="1:4">
      <c r="A645" s="113" t="s">
        <v>1409</v>
      </c>
      <c r="B645" s="113" t="s">
        <v>1147</v>
      </c>
      <c r="C645" s="113">
        <v>2.14</v>
      </c>
      <c r="D645" s="115">
        <v>42752</v>
      </c>
    </row>
    <row r="646" spans="1:4">
      <c r="A646" s="113" t="s">
        <v>1408</v>
      </c>
      <c r="B646" s="113" t="s">
        <v>1147</v>
      </c>
      <c r="C646" s="113">
        <v>2.1269999999999998</v>
      </c>
      <c r="D646" s="115">
        <v>42752</v>
      </c>
    </row>
    <row r="647" spans="1:4">
      <c r="A647" s="113" t="s">
        <v>1407</v>
      </c>
      <c r="B647" s="113" t="s">
        <v>1147</v>
      </c>
      <c r="C647" s="113">
        <v>2.0510000000000002</v>
      </c>
      <c r="D647" s="115">
        <v>42752</v>
      </c>
    </row>
    <row r="648" spans="1:4">
      <c r="A648" s="113" t="s">
        <v>1406</v>
      </c>
      <c r="B648" s="113" t="s">
        <v>1147</v>
      </c>
      <c r="C648" s="113">
        <v>2.157</v>
      </c>
      <c r="D648" s="115">
        <v>42752</v>
      </c>
    </row>
    <row r="649" spans="1:4">
      <c r="A649" s="113" t="s">
        <v>1405</v>
      </c>
      <c r="B649" s="113" t="s">
        <v>1147</v>
      </c>
      <c r="C649" s="113">
        <v>2.238</v>
      </c>
      <c r="D649" s="115">
        <v>42752</v>
      </c>
    </row>
    <row r="650" spans="1:4">
      <c r="A650" s="113" t="s">
        <v>1404</v>
      </c>
      <c r="B650" s="113" t="s">
        <v>1147</v>
      </c>
      <c r="C650" s="113">
        <v>2.1629999999999998</v>
      </c>
      <c r="D650" s="115">
        <v>42752</v>
      </c>
    </row>
    <row r="651" spans="1:4">
      <c r="A651" s="113" t="s">
        <v>1403</v>
      </c>
      <c r="B651" s="113" t="s">
        <v>1147</v>
      </c>
      <c r="C651" s="113">
        <v>2.1240000000000001</v>
      </c>
      <c r="D651" s="115">
        <v>42752</v>
      </c>
    </row>
    <row r="652" spans="1:4">
      <c r="A652" s="113" t="s">
        <v>1402</v>
      </c>
      <c r="B652" s="113" t="s">
        <v>1147</v>
      </c>
      <c r="C652" s="113">
        <v>2.0249999999999999</v>
      </c>
      <c r="D652" s="115">
        <v>42752</v>
      </c>
    </row>
    <row r="653" spans="1:4">
      <c r="A653" s="113" t="s">
        <v>1401</v>
      </c>
      <c r="B653" s="113" t="s">
        <v>1147</v>
      </c>
      <c r="C653" s="113">
        <v>2.1379999999999999</v>
      </c>
      <c r="D653" s="115">
        <v>42752</v>
      </c>
    </row>
    <row r="654" spans="1:4">
      <c r="A654" s="113" t="s">
        <v>1400</v>
      </c>
      <c r="B654" s="113" t="s">
        <v>1147</v>
      </c>
      <c r="C654" s="113">
        <v>2.0270000000000001</v>
      </c>
      <c r="D654" s="115">
        <v>42752</v>
      </c>
    </row>
    <row r="655" spans="1:4">
      <c r="A655" s="113" t="s">
        <v>1399</v>
      </c>
      <c r="B655" s="113" t="s">
        <v>1147</v>
      </c>
      <c r="C655" s="113">
        <v>1.97</v>
      </c>
      <c r="D655" s="115">
        <v>42752</v>
      </c>
    </row>
    <row r="656" spans="1:4">
      <c r="A656" s="113" t="s">
        <v>1398</v>
      </c>
      <c r="B656" s="113" t="s">
        <v>1147</v>
      </c>
      <c r="C656" s="113">
        <v>2.024</v>
      </c>
      <c r="D656" s="115">
        <v>42752</v>
      </c>
    </row>
    <row r="657" spans="1:4">
      <c r="A657" s="113" t="s">
        <v>1397</v>
      </c>
      <c r="B657" s="113" t="s">
        <v>1147</v>
      </c>
      <c r="C657" s="113">
        <v>2.089</v>
      </c>
      <c r="D657" s="115">
        <v>42752</v>
      </c>
    </row>
    <row r="658" spans="1:4">
      <c r="A658" s="113" t="s">
        <v>1396</v>
      </c>
      <c r="B658" s="113" t="s">
        <v>1147</v>
      </c>
      <c r="C658" s="113">
        <v>2.0169999999999999</v>
      </c>
      <c r="D658" s="115">
        <v>42752</v>
      </c>
    </row>
    <row r="659" spans="1:4">
      <c r="A659" s="113" t="s">
        <v>1395</v>
      </c>
      <c r="B659" s="113" t="s">
        <v>1147</v>
      </c>
      <c r="C659" s="113">
        <v>2.0009999999999999</v>
      </c>
      <c r="D659" s="115">
        <v>42752</v>
      </c>
    </row>
    <row r="660" spans="1:4">
      <c r="A660" s="113" t="s">
        <v>1394</v>
      </c>
      <c r="B660" s="113" t="s">
        <v>1147</v>
      </c>
      <c r="C660" s="113">
        <v>2.1320000000000001</v>
      </c>
      <c r="D660" s="115">
        <v>42752</v>
      </c>
    </row>
    <row r="661" spans="1:4">
      <c r="A661" s="113" t="s">
        <v>1393</v>
      </c>
      <c r="B661" s="113" t="s">
        <v>1147</v>
      </c>
      <c r="C661" s="113">
        <v>1.9910000000000001</v>
      </c>
      <c r="D661" s="115">
        <v>42752</v>
      </c>
    </row>
    <row r="662" spans="1:4">
      <c r="A662" s="113" t="s">
        <v>1392</v>
      </c>
      <c r="B662" s="113" t="s">
        <v>1147</v>
      </c>
      <c r="C662" s="113">
        <v>2.129</v>
      </c>
      <c r="D662" s="115">
        <v>42752</v>
      </c>
    </row>
    <row r="663" spans="1:4">
      <c r="A663" s="113" t="s">
        <v>1391</v>
      </c>
      <c r="B663" s="113" t="s">
        <v>1147</v>
      </c>
      <c r="C663" s="113">
        <v>2.0529999999999999</v>
      </c>
      <c r="D663" s="115">
        <v>42752</v>
      </c>
    </row>
    <row r="664" spans="1:4">
      <c r="A664" s="113" t="s">
        <v>1390</v>
      </c>
      <c r="B664" s="113" t="s">
        <v>1147</v>
      </c>
      <c r="C664" s="113">
        <v>2.0339999999999998</v>
      </c>
      <c r="D664" s="115">
        <v>42752</v>
      </c>
    </row>
    <row r="665" spans="1:4">
      <c r="A665" s="113" t="s">
        <v>1389</v>
      </c>
      <c r="B665" s="113" t="s">
        <v>1147</v>
      </c>
      <c r="C665" s="113">
        <v>2.0630000000000002</v>
      </c>
      <c r="D665" s="115">
        <v>42752</v>
      </c>
    </row>
    <row r="666" spans="1:4">
      <c r="A666" s="113" t="s">
        <v>1388</v>
      </c>
      <c r="B666" s="113" t="s">
        <v>1147</v>
      </c>
      <c r="C666" s="113">
        <v>2.1349999999999998</v>
      </c>
      <c r="D666" s="115">
        <v>42752</v>
      </c>
    </row>
    <row r="667" spans="1:4">
      <c r="A667" s="113" t="s">
        <v>1387</v>
      </c>
      <c r="B667" s="113" t="s">
        <v>1147</v>
      </c>
      <c r="C667" s="113">
        <v>2.0760000000000001</v>
      </c>
      <c r="D667" s="115">
        <v>42752</v>
      </c>
    </row>
    <row r="668" spans="1:4">
      <c r="A668" s="113" t="s">
        <v>1386</v>
      </c>
      <c r="B668" s="113" t="s">
        <v>1147</v>
      </c>
      <c r="C668" s="113">
        <v>2.0510000000000002</v>
      </c>
      <c r="D668" s="115">
        <v>42752</v>
      </c>
    </row>
    <row r="669" spans="1:4">
      <c r="A669" s="113" t="s">
        <v>1385</v>
      </c>
      <c r="B669" s="113" t="s">
        <v>1147</v>
      </c>
      <c r="C669" s="113">
        <v>2.09</v>
      </c>
      <c r="D669" s="115">
        <v>42752</v>
      </c>
    </row>
    <row r="670" spans="1:4">
      <c r="A670" s="113" t="s">
        <v>1384</v>
      </c>
      <c r="B670" s="113" t="s">
        <v>1147</v>
      </c>
      <c r="C670" s="113">
        <v>2.0819999999999999</v>
      </c>
      <c r="D670" s="115">
        <v>42752</v>
      </c>
    </row>
    <row r="671" spans="1:4">
      <c r="A671" s="113" t="s">
        <v>1383</v>
      </c>
      <c r="B671" s="113" t="s">
        <v>1147</v>
      </c>
      <c r="C671" s="113">
        <v>2.048</v>
      </c>
      <c r="D671" s="115">
        <v>42752</v>
      </c>
    </row>
    <row r="672" spans="1:4">
      <c r="A672" s="113" t="s">
        <v>1382</v>
      </c>
      <c r="B672" s="113" t="s">
        <v>1147</v>
      </c>
      <c r="C672" s="113">
        <v>2.0299999999999998</v>
      </c>
      <c r="D672" s="115">
        <v>42752</v>
      </c>
    </row>
    <row r="673" spans="1:4">
      <c r="A673" s="113" t="s">
        <v>1381</v>
      </c>
      <c r="B673" s="113" t="s">
        <v>1147</v>
      </c>
      <c r="C673" s="113">
        <v>1.9359999999999999</v>
      </c>
      <c r="D673" s="115">
        <v>42752</v>
      </c>
    </row>
    <row r="674" spans="1:4">
      <c r="A674" s="113" t="s">
        <v>1380</v>
      </c>
      <c r="B674" s="113" t="s">
        <v>1147</v>
      </c>
      <c r="C674" s="113">
        <v>2.0950000000000002</v>
      </c>
      <c r="D674" s="115">
        <v>42752</v>
      </c>
    </row>
    <row r="675" spans="1:4">
      <c r="A675" s="113" t="s">
        <v>1379</v>
      </c>
      <c r="B675" s="113" t="s">
        <v>1147</v>
      </c>
      <c r="C675" s="113">
        <v>2.0510000000000002</v>
      </c>
      <c r="D675" s="115">
        <v>42752</v>
      </c>
    </row>
    <row r="676" spans="1:4">
      <c r="A676" s="113" t="s">
        <v>1378</v>
      </c>
      <c r="B676" s="113" t="s">
        <v>1147</v>
      </c>
      <c r="C676" s="113">
        <v>2.0350000000000001</v>
      </c>
      <c r="D676" s="115">
        <v>42752</v>
      </c>
    </row>
    <row r="677" spans="1:4">
      <c r="A677" s="113" t="s">
        <v>1377</v>
      </c>
      <c r="B677" s="113" t="s">
        <v>1147</v>
      </c>
      <c r="C677" s="113">
        <v>2.1160000000000001</v>
      </c>
      <c r="D677" s="115">
        <v>42752</v>
      </c>
    </row>
    <row r="678" spans="1:4">
      <c r="A678" s="113" t="s">
        <v>1376</v>
      </c>
      <c r="B678" s="113" t="s">
        <v>1147</v>
      </c>
      <c r="C678" s="113">
        <v>1.9950000000000001</v>
      </c>
      <c r="D678" s="115">
        <v>42752</v>
      </c>
    </row>
    <row r="679" spans="1:4">
      <c r="A679" s="113" t="s">
        <v>1375</v>
      </c>
      <c r="B679" s="113" t="s">
        <v>1147</v>
      </c>
      <c r="C679" s="113">
        <v>1.9950000000000001</v>
      </c>
      <c r="D679" s="115">
        <v>42752</v>
      </c>
    </row>
    <row r="680" spans="1:4">
      <c r="A680" s="113" t="s">
        <v>1374</v>
      </c>
      <c r="B680" s="113" t="s">
        <v>1147</v>
      </c>
      <c r="C680" s="113">
        <v>2.048</v>
      </c>
      <c r="D680" s="115">
        <v>42752</v>
      </c>
    </row>
    <row r="681" spans="1:4">
      <c r="A681" s="113" t="s">
        <v>1373</v>
      </c>
      <c r="B681" s="113" t="s">
        <v>1147</v>
      </c>
      <c r="C681" s="113">
        <v>2.1269999999999998</v>
      </c>
      <c r="D681" s="115">
        <v>42752</v>
      </c>
    </row>
    <row r="682" spans="1:4">
      <c r="A682" s="113" t="s">
        <v>1372</v>
      </c>
      <c r="B682" s="113" t="s">
        <v>1147</v>
      </c>
      <c r="C682" s="113">
        <v>2.012</v>
      </c>
      <c r="D682" s="115">
        <v>42752</v>
      </c>
    </row>
    <row r="683" spans="1:4">
      <c r="A683" s="113" t="s">
        <v>1371</v>
      </c>
      <c r="B683" s="113" t="s">
        <v>1147</v>
      </c>
      <c r="C683" s="113">
        <v>2.052</v>
      </c>
      <c r="D683" s="115">
        <v>42752</v>
      </c>
    </row>
    <row r="684" spans="1:4">
      <c r="A684" s="113" t="s">
        <v>1370</v>
      </c>
      <c r="B684" s="113" t="s">
        <v>1147</v>
      </c>
      <c r="C684" s="113">
        <v>2.0049999999999999</v>
      </c>
      <c r="D684" s="115">
        <v>42752</v>
      </c>
    </row>
    <row r="685" spans="1:4">
      <c r="A685" s="113" t="s">
        <v>1369</v>
      </c>
      <c r="B685" s="113" t="s">
        <v>1147</v>
      </c>
      <c r="C685" s="113">
        <v>2.0790000000000002</v>
      </c>
      <c r="D685" s="115">
        <v>42752</v>
      </c>
    </row>
    <row r="686" spans="1:4">
      <c r="A686" s="113" t="s">
        <v>1368</v>
      </c>
      <c r="B686" s="113" t="s">
        <v>1147</v>
      </c>
      <c r="C686" s="113">
        <v>2.0230000000000001</v>
      </c>
      <c r="D686" s="115">
        <v>42752</v>
      </c>
    </row>
    <row r="687" spans="1:4">
      <c r="A687" s="113" t="s">
        <v>1367</v>
      </c>
      <c r="B687" s="113" t="s">
        <v>1147</v>
      </c>
      <c r="C687" s="113">
        <v>2.1179999999999999</v>
      </c>
      <c r="D687" s="115">
        <v>42752</v>
      </c>
    </row>
    <row r="688" spans="1:4">
      <c r="A688" s="113" t="s">
        <v>1366</v>
      </c>
      <c r="B688" s="113" t="s">
        <v>1147</v>
      </c>
      <c r="C688" s="113">
        <v>2.0819999999999999</v>
      </c>
      <c r="D688" s="115">
        <v>42752</v>
      </c>
    </row>
    <row r="689" spans="1:4">
      <c r="A689" s="113" t="s">
        <v>1365</v>
      </c>
      <c r="B689" s="113" t="s">
        <v>1147</v>
      </c>
      <c r="C689" s="113">
        <v>1.9810000000000001</v>
      </c>
      <c r="D689" s="115">
        <v>42752</v>
      </c>
    </row>
    <row r="690" spans="1:4">
      <c r="A690" s="113" t="s">
        <v>1364</v>
      </c>
      <c r="B690" s="113" t="s">
        <v>1147</v>
      </c>
      <c r="C690" s="113">
        <v>1.9510000000000001</v>
      </c>
      <c r="D690" s="115">
        <v>42752</v>
      </c>
    </row>
    <row r="691" spans="1:4">
      <c r="A691" s="113" t="s">
        <v>1363</v>
      </c>
      <c r="B691" s="113" t="s">
        <v>1147</v>
      </c>
      <c r="C691" s="113">
        <v>2.0649999999999999</v>
      </c>
      <c r="D691" s="115">
        <v>42752</v>
      </c>
    </row>
    <row r="692" spans="1:4">
      <c r="A692" s="113" t="s">
        <v>1362</v>
      </c>
      <c r="B692" s="113" t="s">
        <v>1147</v>
      </c>
      <c r="C692" s="113">
        <v>2.125</v>
      </c>
      <c r="D692" s="115">
        <v>42752</v>
      </c>
    </row>
    <row r="693" spans="1:4">
      <c r="A693" s="113" t="s">
        <v>1361</v>
      </c>
      <c r="B693" s="113" t="s">
        <v>1147</v>
      </c>
      <c r="C693" s="113">
        <v>2.0339999999999998</v>
      </c>
      <c r="D693" s="115">
        <v>42752</v>
      </c>
    </row>
    <row r="694" spans="1:4">
      <c r="A694" s="113" t="s">
        <v>1360</v>
      </c>
      <c r="B694" s="113" t="s">
        <v>1147</v>
      </c>
      <c r="C694" s="113">
        <v>2.0739999999999998</v>
      </c>
      <c r="D694" s="115">
        <v>42752</v>
      </c>
    </row>
    <row r="695" spans="1:4">
      <c r="A695" s="113" t="s">
        <v>1359</v>
      </c>
      <c r="B695" s="113" t="s">
        <v>1147</v>
      </c>
      <c r="C695" s="113">
        <v>2.0950000000000002</v>
      </c>
      <c r="D695" s="115">
        <v>42752</v>
      </c>
    </row>
    <row r="696" spans="1:4">
      <c r="A696" s="113" t="s">
        <v>1358</v>
      </c>
      <c r="B696" s="113" t="s">
        <v>1147</v>
      </c>
      <c r="C696" s="113">
        <v>2.028</v>
      </c>
      <c r="D696" s="115">
        <v>42752</v>
      </c>
    </row>
    <row r="697" spans="1:4">
      <c r="A697" s="113" t="s">
        <v>1357</v>
      </c>
      <c r="B697" s="113" t="s">
        <v>1147</v>
      </c>
      <c r="C697" s="113">
        <v>2.0710000000000002</v>
      </c>
      <c r="D697" s="115">
        <v>42752</v>
      </c>
    </row>
    <row r="698" spans="1:4">
      <c r="A698" s="113" t="s">
        <v>1356</v>
      </c>
      <c r="B698" s="113" t="s">
        <v>1147</v>
      </c>
      <c r="C698" s="113">
        <v>1.992</v>
      </c>
      <c r="D698" s="115">
        <v>42752</v>
      </c>
    </row>
    <row r="699" spans="1:4">
      <c r="A699" s="113" t="s">
        <v>1355</v>
      </c>
      <c r="B699" s="113" t="s">
        <v>1147</v>
      </c>
      <c r="C699" s="113">
        <v>2.0190000000000001</v>
      </c>
      <c r="D699" s="115">
        <v>42752</v>
      </c>
    </row>
    <row r="700" spans="1:4">
      <c r="A700" s="113" t="s">
        <v>1354</v>
      </c>
      <c r="B700" s="113" t="s">
        <v>1147</v>
      </c>
      <c r="C700" s="113">
        <v>2.036</v>
      </c>
      <c r="D700" s="115">
        <v>42752</v>
      </c>
    </row>
    <row r="701" spans="1:4">
      <c r="A701" s="113" t="s">
        <v>1353</v>
      </c>
      <c r="B701" s="113" t="s">
        <v>1147</v>
      </c>
      <c r="C701" s="113">
        <v>2.1110000000000002</v>
      </c>
      <c r="D701" s="115">
        <v>42752</v>
      </c>
    </row>
    <row r="702" spans="1:4">
      <c r="A702" s="113" t="s">
        <v>1352</v>
      </c>
      <c r="B702" s="113" t="s">
        <v>1147</v>
      </c>
      <c r="C702" s="113">
        <v>2.085</v>
      </c>
      <c r="D702" s="115">
        <v>42752</v>
      </c>
    </row>
    <row r="703" spans="1:4">
      <c r="A703" s="113" t="s">
        <v>1351</v>
      </c>
      <c r="B703" s="113" t="s">
        <v>1147</v>
      </c>
      <c r="C703" s="113">
        <v>1.984</v>
      </c>
      <c r="D703" s="115">
        <v>42752</v>
      </c>
    </row>
    <row r="704" spans="1:4">
      <c r="A704" s="113" t="s">
        <v>1350</v>
      </c>
      <c r="B704" s="113" t="s">
        <v>1147</v>
      </c>
      <c r="C704" s="113">
        <v>2.0190000000000001</v>
      </c>
      <c r="D704" s="115">
        <v>42752</v>
      </c>
    </row>
    <row r="705" spans="1:4">
      <c r="A705" s="113" t="s">
        <v>1349</v>
      </c>
      <c r="B705" s="113" t="s">
        <v>1147</v>
      </c>
      <c r="C705" s="113">
        <v>1.9159999999999999</v>
      </c>
      <c r="D705" s="115">
        <v>42752</v>
      </c>
    </row>
    <row r="706" spans="1:4">
      <c r="A706" s="113" t="s">
        <v>1348</v>
      </c>
      <c r="B706" s="113" t="s">
        <v>1147</v>
      </c>
      <c r="C706" s="113">
        <v>2.109</v>
      </c>
      <c r="D706" s="115">
        <v>42752</v>
      </c>
    </row>
    <row r="707" spans="1:4">
      <c r="A707" s="113" t="s">
        <v>1347</v>
      </c>
      <c r="B707" s="113" t="s">
        <v>1147</v>
      </c>
      <c r="C707" s="113">
        <v>1.9159999999999999</v>
      </c>
      <c r="D707" s="115">
        <v>42752</v>
      </c>
    </row>
    <row r="708" spans="1:4">
      <c r="A708" s="113" t="s">
        <v>1346</v>
      </c>
      <c r="B708" s="113" t="s">
        <v>1147</v>
      </c>
      <c r="C708" s="113">
        <v>2.0219999999999998</v>
      </c>
      <c r="D708" s="115">
        <v>42752</v>
      </c>
    </row>
    <row r="709" spans="1:4">
      <c r="A709" s="113" t="s">
        <v>1345</v>
      </c>
      <c r="B709" s="113" t="s">
        <v>1147</v>
      </c>
      <c r="C709" s="113">
        <v>1.9830000000000001</v>
      </c>
      <c r="D709" s="115">
        <v>42752</v>
      </c>
    </row>
    <row r="710" spans="1:4">
      <c r="A710" s="113" t="s">
        <v>1344</v>
      </c>
      <c r="B710" s="113" t="s">
        <v>1147</v>
      </c>
      <c r="C710" s="113">
        <v>1.9450000000000001</v>
      </c>
      <c r="D710" s="115">
        <v>42752</v>
      </c>
    </row>
    <row r="711" spans="1:4">
      <c r="A711" s="113" t="s">
        <v>1343</v>
      </c>
      <c r="B711" s="113" t="s">
        <v>1147</v>
      </c>
      <c r="C711" s="113">
        <v>2.008</v>
      </c>
      <c r="D711" s="115">
        <v>42752</v>
      </c>
    </row>
    <row r="712" spans="1:4">
      <c r="A712" s="113" t="s">
        <v>1342</v>
      </c>
      <c r="B712" s="113" t="s">
        <v>1147</v>
      </c>
      <c r="C712" s="113">
        <v>2.0030000000000001</v>
      </c>
      <c r="D712" s="115">
        <v>42752</v>
      </c>
    </row>
    <row r="713" spans="1:4">
      <c r="A713" s="113" t="s">
        <v>1341</v>
      </c>
      <c r="B713" s="113" t="s">
        <v>1147</v>
      </c>
      <c r="C713" s="113">
        <v>1.9670000000000001</v>
      </c>
      <c r="D713" s="115">
        <v>42752</v>
      </c>
    </row>
    <row r="714" spans="1:4">
      <c r="A714" s="113" t="s">
        <v>1340</v>
      </c>
      <c r="B714" s="113" t="s">
        <v>1147</v>
      </c>
      <c r="C714" s="113">
        <v>2.0270000000000001</v>
      </c>
      <c r="D714" s="115">
        <v>42752</v>
      </c>
    </row>
    <row r="715" spans="1:4">
      <c r="A715" s="113" t="s">
        <v>1339</v>
      </c>
      <c r="B715" s="113" t="s">
        <v>1147</v>
      </c>
      <c r="C715" s="113">
        <v>2.1070000000000002</v>
      </c>
      <c r="D715" s="115">
        <v>42752</v>
      </c>
    </row>
    <row r="716" spans="1:4">
      <c r="A716" s="113" t="s">
        <v>1338</v>
      </c>
      <c r="B716" s="113" t="s">
        <v>1147</v>
      </c>
      <c r="C716" s="113">
        <v>2.0630000000000002</v>
      </c>
      <c r="D716" s="115">
        <v>42752</v>
      </c>
    </row>
    <row r="717" spans="1:4">
      <c r="A717" s="113" t="s">
        <v>1337</v>
      </c>
      <c r="B717" s="113" t="s">
        <v>1147</v>
      </c>
      <c r="C717" s="113">
        <v>2.1779999999999999</v>
      </c>
      <c r="D717" s="115">
        <v>42752</v>
      </c>
    </row>
    <row r="718" spans="1:4">
      <c r="A718" s="113" t="s">
        <v>1336</v>
      </c>
      <c r="B718" s="113" t="s">
        <v>1147</v>
      </c>
      <c r="C718" s="113">
        <v>2.0459999999999998</v>
      </c>
      <c r="D718" s="115">
        <v>42752</v>
      </c>
    </row>
    <row r="719" spans="1:4">
      <c r="A719" s="113" t="s">
        <v>1335</v>
      </c>
      <c r="B719" s="113" t="s">
        <v>1147</v>
      </c>
      <c r="C719" s="113">
        <v>2.0179999999999998</v>
      </c>
      <c r="D719" s="115">
        <v>42752</v>
      </c>
    </row>
    <row r="720" spans="1:4">
      <c r="A720" s="113" t="s">
        <v>1334</v>
      </c>
      <c r="B720" s="113" t="s">
        <v>1147</v>
      </c>
      <c r="C720" s="113">
        <v>2.117</v>
      </c>
      <c r="D720" s="115">
        <v>42752</v>
      </c>
    </row>
    <row r="721" spans="1:4">
      <c r="A721" s="113" t="s">
        <v>1333</v>
      </c>
      <c r="B721" s="113" t="s">
        <v>1147</v>
      </c>
      <c r="C721" s="113">
        <v>1.944</v>
      </c>
      <c r="D721" s="115">
        <v>42752</v>
      </c>
    </row>
    <row r="722" spans="1:4">
      <c r="A722" s="113" t="s">
        <v>1332</v>
      </c>
      <c r="B722" s="113" t="s">
        <v>1147</v>
      </c>
      <c r="C722" s="113">
        <v>2.0369999999999999</v>
      </c>
      <c r="D722" s="115">
        <v>42752</v>
      </c>
    </row>
    <row r="723" spans="1:4">
      <c r="A723" s="113" t="s">
        <v>1331</v>
      </c>
      <c r="B723" s="113" t="s">
        <v>1147</v>
      </c>
      <c r="C723" s="113">
        <v>2.02</v>
      </c>
      <c r="D723" s="115">
        <v>42752</v>
      </c>
    </row>
    <row r="724" spans="1:4">
      <c r="A724" s="113" t="s">
        <v>1330</v>
      </c>
      <c r="B724" s="113" t="s">
        <v>1147</v>
      </c>
      <c r="C724" s="113">
        <v>2.0350000000000001</v>
      </c>
      <c r="D724" s="115">
        <v>42752</v>
      </c>
    </row>
    <row r="725" spans="1:4">
      <c r="A725" s="113" t="s">
        <v>1329</v>
      </c>
      <c r="B725" s="113" t="s">
        <v>1147</v>
      </c>
      <c r="C725" s="113">
        <v>1.9910000000000001</v>
      </c>
      <c r="D725" s="115">
        <v>42752</v>
      </c>
    </row>
    <row r="726" spans="1:4">
      <c r="A726" s="113" t="s">
        <v>1328</v>
      </c>
      <c r="B726" s="113" t="s">
        <v>1147</v>
      </c>
      <c r="C726" s="113">
        <v>2.0790000000000002</v>
      </c>
      <c r="D726" s="115">
        <v>42752</v>
      </c>
    </row>
    <row r="727" spans="1:4">
      <c r="A727" s="113" t="s">
        <v>1327</v>
      </c>
      <c r="B727" s="113" t="s">
        <v>1147</v>
      </c>
      <c r="C727" s="113">
        <v>2.0129999999999999</v>
      </c>
      <c r="D727" s="115">
        <v>42752</v>
      </c>
    </row>
    <row r="728" spans="1:4">
      <c r="A728" s="113" t="s">
        <v>1326</v>
      </c>
      <c r="B728" s="113" t="s">
        <v>1147</v>
      </c>
      <c r="C728" s="113">
        <v>2.0289999999999999</v>
      </c>
      <c r="D728" s="115">
        <v>42752</v>
      </c>
    </row>
    <row r="729" spans="1:4">
      <c r="A729" s="113" t="s">
        <v>1325</v>
      </c>
      <c r="B729" s="113" t="s">
        <v>1147</v>
      </c>
      <c r="C729" s="113">
        <v>2.0270000000000001</v>
      </c>
      <c r="D729" s="115">
        <v>42752</v>
      </c>
    </row>
    <row r="730" spans="1:4">
      <c r="A730" s="113" t="s">
        <v>1324</v>
      </c>
      <c r="B730" s="113" t="s">
        <v>1147</v>
      </c>
      <c r="C730" s="113">
        <v>1.9950000000000001</v>
      </c>
      <c r="D730" s="115">
        <v>42752</v>
      </c>
    </row>
    <row r="731" spans="1:4">
      <c r="A731" s="113" t="s">
        <v>1323</v>
      </c>
      <c r="B731" s="113" t="s">
        <v>1147</v>
      </c>
      <c r="C731" s="113">
        <v>2.0270000000000001</v>
      </c>
      <c r="D731" s="115">
        <v>42752</v>
      </c>
    </row>
    <row r="732" spans="1:4">
      <c r="A732" s="113" t="s">
        <v>1322</v>
      </c>
      <c r="B732" s="113" t="s">
        <v>1147</v>
      </c>
      <c r="C732" s="113">
        <v>1.962</v>
      </c>
      <c r="D732" s="115">
        <v>42752</v>
      </c>
    </row>
    <row r="733" spans="1:4">
      <c r="A733" s="113" t="s">
        <v>1321</v>
      </c>
      <c r="B733" s="113" t="s">
        <v>1147</v>
      </c>
      <c r="C733" s="113">
        <v>1.984</v>
      </c>
      <c r="D733" s="115">
        <v>42752</v>
      </c>
    </row>
    <row r="734" spans="1:4">
      <c r="A734" s="113" t="s">
        <v>1320</v>
      </c>
      <c r="B734" s="113" t="s">
        <v>1147</v>
      </c>
      <c r="C734" s="113">
        <v>2.048</v>
      </c>
      <c r="D734" s="115">
        <v>42752</v>
      </c>
    </row>
    <row r="735" spans="1:4">
      <c r="A735" s="113" t="s">
        <v>1319</v>
      </c>
      <c r="B735" s="113" t="s">
        <v>1147</v>
      </c>
      <c r="C735" s="113">
        <v>2.14</v>
      </c>
      <c r="D735" s="115">
        <v>42752</v>
      </c>
    </row>
    <row r="736" spans="1:4">
      <c r="A736" s="113" t="s">
        <v>1318</v>
      </c>
      <c r="B736" s="113" t="s">
        <v>1147</v>
      </c>
      <c r="C736" s="113">
        <v>2.0880000000000001</v>
      </c>
      <c r="D736" s="115">
        <v>42752</v>
      </c>
    </row>
    <row r="737" spans="1:4">
      <c r="A737" s="113" t="s">
        <v>1317</v>
      </c>
      <c r="B737" s="113" t="s">
        <v>1147</v>
      </c>
      <c r="C737" s="113">
        <v>1.8280000000000001</v>
      </c>
      <c r="D737" s="115">
        <v>42752</v>
      </c>
    </row>
    <row r="738" spans="1:4">
      <c r="A738" s="113" t="s">
        <v>1316</v>
      </c>
      <c r="B738" s="113" t="s">
        <v>1147</v>
      </c>
      <c r="C738" s="113">
        <v>1.9870000000000001</v>
      </c>
      <c r="D738" s="115">
        <v>42752</v>
      </c>
    </row>
    <row r="739" spans="1:4">
      <c r="A739" s="113" t="s">
        <v>1315</v>
      </c>
      <c r="B739" s="113" t="s">
        <v>1147</v>
      </c>
      <c r="C739" s="113">
        <v>2.0950000000000002</v>
      </c>
      <c r="D739" s="115">
        <v>42752</v>
      </c>
    </row>
    <row r="740" spans="1:4">
      <c r="A740" s="113" t="s">
        <v>1314</v>
      </c>
      <c r="B740" s="113" t="s">
        <v>1147</v>
      </c>
      <c r="C740" s="113">
        <v>2.0760000000000001</v>
      </c>
      <c r="D740" s="115">
        <v>42752</v>
      </c>
    </row>
    <row r="741" spans="1:4">
      <c r="A741" s="113" t="s">
        <v>1313</v>
      </c>
      <c r="B741" s="113" t="s">
        <v>1147</v>
      </c>
      <c r="C741" s="113">
        <v>1.841</v>
      </c>
      <c r="D741" s="115">
        <v>42752</v>
      </c>
    </row>
    <row r="742" spans="1:4">
      <c r="A742" s="113" t="s">
        <v>1312</v>
      </c>
      <c r="B742" s="113" t="s">
        <v>1147</v>
      </c>
      <c r="C742" s="113">
        <v>2.0089999999999999</v>
      </c>
      <c r="D742" s="115">
        <v>42752</v>
      </c>
    </row>
    <row r="743" spans="1:4">
      <c r="A743" s="113" t="s">
        <v>1311</v>
      </c>
      <c r="B743" s="113" t="s">
        <v>1147</v>
      </c>
      <c r="C743" s="113">
        <v>2.0499999999999998</v>
      </c>
      <c r="D743" s="115">
        <v>42752</v>
      </c>
    </row>
    <row r="744" spans="1:4">
      <c r="A744" s="113" t="s">
        <v>1310</v>
      </c>
      <c r="B744" s="113" t="s">
        <v>1147</v>
      </c>
      <c r="C744" s="113">
        <v>1.915</v>
      </c>
      <c r="D744" s="115">
        <v>42752</v>
      </c>
    </row>
    <row r="745" spans="1:4">
      <c r="A745" s="113" t="s">
        <v>1309</v>
      </c>
      <c r="B745" s="113" t="s">
        <v>1147</v>
      </c>
      <c r="C745" s="113">
        <v>2.1019999999999999</v>
      </c>
      <c r="D745" s="115">
        <v>42752</v>
      </c>
    </row>
    <row r="746" spans="1:4">
      <c r="A746" s="113" t="s">
        <v>1308</v>
      </c>
      <c r="B746" s="113" t="s">
        <v>1147</v>
      </c>
      <c r="C746" s="113">
        <v>2.0510000000000002</v>
      </c>
      <c r="D746" s="115">
        <v>42752</v>
      </c>
    </row>
    <row r="747" spans="1:4">
      <c r="A747" s="113" t="s">
        <v>1307</v>
      </c>
      <c r="B747" s="113" t="s">
        <v>1147</v>
      </c>
      <c r="C747" s="113">
        <v>2.0339999999999998</v>
      </c>
      <c r="D747" s="115">
        <v>42752</v>
      </c>
    </row>
    <row r="748" spans="1:4">
      <c r="A748" s="113" t="s">
        <v>1306</v>
      </c>
      <c r="B748" s="113" t="s">
        <v>1147</v>
      </c>
      <c r="C748" s="113">
        <v>2.085</v>
      </c>
      <c r="D748" s="115">
        <v>42752</v>
      </c>
    </row>
    <row r="749" spans="1:4">
      <c r="A749" s="113" t="s">
        <v>1305</v>
      </c>
      <c r="B749" s="113" t="s">
        <v>1147</v>
      </c>
      <c r="C749" s="113">
        <v>1.9570000000000001</v>
      </c>
      <c r="D749" s="115">
        <v>42752</v>
      </c>
    </row>
    <row r="750" spans="1:4">
      <c r="A750" s="113" t="s">
        <v>1304</v>
      </c>
      <c r="B750" s="113" t="s">
        <v>1147</v>
      </c>
      <c r="C750" s="113">
        <v>2.198</v>
      </c>
      <c r="D750" s="115">
        <v>42752</v>
      </c>
    </row>
    <row r="751" spans="1:4">
      <c r="A751" s="113" t="s">
        <v>1303</v>
      </c>
      <c r="B751" s="113" t="s">
        <v>1147</v>
      </c>
      <c r="C751" s="113">
        <v>2.044</v>
      </c>
      <c r="D751" s="115">
        <v>42752</v>
      </c>
    </row>
    <row r="752" spans="1:4">
      <c r="A752" s="113" t="s">
        <v>1302</v>
      </c>
      <c r="B752" s="113" t="s">
        <v>1147</v>
      </c>
      <c r="C752" s="113">
        <v>2.081</v>
      </c>
      <c r="D752" s="115">
        <v>42752</v>
      </c>
    </row>
    <row r="753" spans="1:4">
      <c r="A753" s="113" t="s">
        <v>1301</v>
      </c>
      <c r="B753" s="113" t="s">
        <v>1147</v>
      </c>
      <c r="C753" s="113">
        <v>2.0179999999999998</v>
      </c>
      <c r="D753" s="115">
        <v>42752</v>
      </c>
    </row>
    <row r="754" spans="1:4">
      <c r="A754" s="113" t="s">
        <v>1300</v>
      </c>
      <c r="B754" s="113" t="s">
        <v>1147</v>
      </c>
      <c r="C754" s="113">
        <v>1.966</v>
      </c>
      <c r="D754" s="115">
        <v>42752</v>
      </c>
    </row>
    <row r="755" spans="1:4">
      <c r="A755" s="113" t="s">
        <v>1299</v>
      </c>
      <c r="B755" s="113" t="s">
        <v>1147</v>
      </c>
      <c r="C755" s="113">
        <v>2.0750000000000002</v>
      </c>
      <c r="D755" s="115">
        <v>42752</v>
      </c>
    </row>
    <row r="756" spans="1:4">
      <c r="A756" s="113" t="s">
        <v>1298</v>
      </c>
      <c r="B756" s="113" t="s">
        <v>1147</v>
      </c>
      <c r="C756" s="113">
        <v>2.15</v>
      </c>
      <c r="D756" s="115">
        <v>42752</v>
      </c>
    </row>
    <row r="757" spans="1:4">
      <c r="A757" s="113" t="s">
        <v>1297</v>
      </c>
      <c r="B757" s="113" t="s">
        <v>1147</v>
      </c>
      <c r="C757" s="113">
        <v>2.0649999999999999</v>
      </c>
      <c r="D757" s="115">
        <v>42752</v>
      </c>
    </row>
    <row r="758" spans="1:4">
      <c r="A758" s="113" t="s">
        <v>1296</v>
      </c>
      <c r="B758" s="113" t="s">
        <v>1147</v>
      </c>
      <c r="C758" s="113">
        <v>2.0609999999999999</v>
      </c>
      <c r="D758" s="115">
        <v>42752</v>
      </c>
    </row>
    <row r="759" spans="1:4">
      <c r="A759" s="113" t="s">
        <v>1295</v>
      </c>
      <c r="B759" s="113" t="s">
        <v>1147</v>
      </c>
      <c r="C759" s="113">
        <v>2.0190000000000001</v>
      </c>
      <c r="D759" s="115">
        <v>42752</v>
      </c>
    </row>
    <row r="760" spans="1:4">
      <c r="A760" s="113" t="s">
        <v>1294</v>
      </c>
      <c r="B760" s="113" t="s">
        <v>1147</v>
      </c>
      <c r="C760" s="113">
        <v>2.1459999999999999</v>
      </c>
      <c r="D760" s="115">
        <v>42752</v>
      </c>
    </row>
    <row r="761" spans="1:4">
      <c r="A761" s="113" t="s">
        <v>1293</v>
      </c>
      <c r="B761" s="113" t="s">
        <v>1147</v>
      </c>
      <c r="C761" s="113">
        <v>2.0670000000000002</v>
      </c>
      <c r="D761" s="115">
        <v>42752</v>
      </c>
    </row>
    <row r="762" spans="1:4">
      <c r="A762" s="113" t="s">
        <v>1292</v>
      </c>
      <c r="B762" s="113" t="s">
        <v>1147</v>
      </c>
      <c r="C762" s="113">
        <v>2.0310000000000001</v>
      </c>
      <c r="D762" s="115">
        <v>42752</v>
      </c>
    </row>
    <row r="763" spans="1:4">
      <c r="A763" s="113" t="s">
        <v>1291</v>
      </c>
      <c r="B763" s="113" t="s">
        <v>1147</v>
      </c>
      <c r="C763" s="113">
        <v>2.0539999999999998</v>
      </c>
      <c r="D763" s="115">
        <v>42752</v>
      </c>
    </row>
    <row r="764" spans="1:4">
      <c r="A764" s="113" t="s">
        <v>1290</v>
      </c>
      <c r="B764" s="113" t="s">
        <v>1147</v>
      </c>
      <c r="C764" s="113">
        <v>1.948</v>
      </c>
      <c r="D764" s="115">
        <v>42752</v>
      </c>
    </row>
    <row r="765" spans="1:4">
      <c r="A765" s="113" t="s">
        <v>1289</v>
      </c>
      <c r="B765" s="113" t="s">
        <v>1147</v>
      </c>
      <c r="C765" s="113">
        <v>2.0110000000000001</v>
      </c>
      <c r="D765" s="115">
        <v>42752</v>
      </c>
    </row>
    <row r="766" spans="1:4">
      <c r="A766" s="113" t="s">
        <v>1288</v>
      </c>
      <c r="B766" s="113" t="s">
        <v>1147</v>
      </c>
      <c r="C766" s="113">
        <v>2.016</v>
      </c>
      <c r="D766" s="115">
        <v>42752</v>
      </c>
    </row>
    <row r="767" spans="1:4">
      <c r="A767" s="113" t="s">
        <v>1287</v>
      </c>
      <c r="B767" s="113" t="s">
        <v>1147</v>
      </c>
      <c r="C767" s="113">
        <v>2.0590000000000002</v>
      </c>
      <c r="D767" s="115">
        <v>42752</v>
      </c>
    </row>
    <row r="768" spans="1:4">
      <c r="A768" s="113" t="s">
        <v>1286</v>
      </c>
      <c r="B768" s="113" t="s">
        <v>1147</v>
      </c>
      <c r="C768" s="113">
        <v>1.9510000000000001</v>
      </c>
      <c r="D768" s="115">
        <v>42752</v>
      </c>
    </row>
    <row r="769" spans="1:4">
      <c r="A769" s="113" t="s">
        <v>1285</v>
      </c>
      <c r="B769" s="113" t="s">
        <v>1147</v>
      </c>
      <c r="C769" s="113">
        <v>2.08</v>
      </c>
      <c r="D769" s="115">
        <v>42752</v>
      </c>
    </row>
    <row r="770" spans="1:4">
      <c r="A770" s="113" t="s">
        <v>1284</v>
      </c>
      <c r="B770" s="113" t="s">
        <v>1147</v>
      </c>
      <c r="C770" s="113">
        <v>2.0409999999999999</v>
      </c>
      <c r="D770" s="115">
        <v>42752</v>
      </c>
    </row>
    <row r="771" spans="1:4">
      <c r="A771" s="113" t="s">
        <v>1283</v>
      </c>
      <c r="B771" s="113" t="s">
        <v>1147</v>
      </c>
      <c r="C771" s="113">
        <v>1.8879999999999999</v>
      </c>
      <c r="D771" s="115">
        <v>42752</v>
      </c>
    </row>
    <row r="772" spans="1:4">
      <c r="A772" s="113" t="s">
        <v>1282</v>
      </c>
      <c r="B772" s="113" t="s">
        <v>1147</v>
      </c>
      <c r="C772" s="113">
        <v>2.0089999999999999</v>
      </c>
      <c r="D772" s="115">
        <v>42752</v>
      </c>
    </row>
    <row r="773" spans="1:4">
      <c r="A773" s="113" t="s">
        <v>1281</v>
      </c>
      <c r="B773" s="113" t="s">
        <v>1147</v>
      </c>
      <c r="C773" s="113">
        <v>2.0550000000000002</v>
      </c>
      <c r="D773" s="115">
        <v>42752</v>
      </c>
    </row>
    <row r="774" spans="1:4">
      <c r="A774" s="113" t="s">
        <v>1280</v>
      </c>
      <c r="B774" s="113" t="s">
        <v>1147</v>
      </c>
      <c r="C774" s="113">
        <v>1.958</v>
      </c>
      <c r="D774" s="115">
        <v>42752</v>
      </c>
    </row>
    <row r="775" spans="1:4">
      <c r="A775" s="113" t="s">
        <v>1279</v>
      </c>
      <c r="B775" s="113" t="s">
        <v>1147</v>
      </c>
      <c r="C775" s="113">
        <v>1.9910000000000001</v>
      </c>
      <c r="D775" s="115">
        <v>42752</v>
      </c>
    </row>
    <row r="776" spans="1:4">
      <c r="A776" s="113" t="s">
        <v>1278</v>
      </c>
      <c r="B776" s="113" t="s">
        <v>1147</v>
      </c>
      <c r="C776" s="113">
        <v>2.0419999999999998</v>
      </c>
      <c r="D776" s="115">
        <v>42752</v>
      </c>
    </row>
    <row r="777" spans="1:4">
      <c r="A777" s="113" t="s">
        <v>1277</v>
      </c>
      <c r="B777" s="113" t="s">
        <v>1147</v>
      </c>
      <c r="C777" s="113">
        <v>1.718</v>
      </c>
      <c r="D777" s="115">
        <v>42752</v>
      </c>
    </row>
    <row r="778" spans="1:4">
      <c r="A778" s="113" t="s">
        <v>1276</v>
      </c>
      <c r="B778" s="113" t="s">
        <v>1147</v>
      </c>
      <c r="C778" s="113">
        <v>2.0049999999999999</v>
      </c>
      <c r="D778" s="115">
        <v>42752</v>
      </c>
    </row>
    <row r="779" spans="1:4">
      <c r="A779" s="113" t="s">
        <v>1275</v>
      </c>
      <c r="B779" s="113" t="s">
        <v>1147</v>
      </c>
      <c r="C779" s="113">
        <v>2.1389999999999998</v>
      </c>
      <c r="D779" s="115">
        <v>42752</v>
      </c>
    </row>
    <row r="780" spans="1:4">
      <c r="A780" s="113" t="s">
        <v>1274</v>
      </c>
      <c r="B780" s="113" t="s">
        <v>1147</v>
      </c>
      <c r="C780" s="113">
        <v>1.9790000000000001</v>
      </c>
      <c r="D780" s="115">
        <v>42752</v>
      </c>
    </row>
    <row r="781" spans="1:4">
      <c r="A781" s="113" t="s">
        <v>1273</v>
      </c>
      <c r="B781" s="113" t="s">
        <v>1147</v>
      </c>
      <c r="C781" s="113">
        <v>2.0470000000000002</v>
      </c>
      <c r="D781" s="115">
        <v>42752</v>
      </c>
    </row>
    <row r="782" spans="1:4">
      <c r="A782" s="113" t="s">
        <v>1272</v>
      </c>
      <c r="B782" s="113" t="s">
        <v>1147</v>
      </c>
      <c r="C782" s="113">
        <v>1.992</v>
      </c>
      <c r="D782" s="115">
        <v>42752</v>
      </c>
    </row>
    <row r="783" spans="1:4">
      <c r="A783" s="113" t="s">
        <v>1271</v>
      </c>
      <c r="B783" s="113" t="s">
        <v>1147</v>
      </c>
      <c r="C783" s="113">
        <v>2.0110000000000001</v>
      </c>
      <c r="D783" s="115">
        <v>42752</v>
      </c>
    </row>
    <row r="784" spans="1:4">
      <c r="A784" s="113" t="s">
        <v>1270</v>
      </c>
      <c r="B784" s="113" t="s">
        <v>1147</v>
      </c>
      <c r="C784" s="113">
        <v>1.962</v>
      </c>
      <c r="D784" s="115">
        <v>42752</v>
      </c>
    </row>
    <row r="785" spans="1:4">
      <c r="A785" s="113" t="s">
        <v>1269</v>
      </c>
      <c r="B785" s="113" t="s">
        <v>1147</v>
      </c>
      <c r="C785" s="113">
        <v>2.0920000000000001</v>
      </c>
      <c r="D785" s="115">
        <v>42752</v>
      </c>
    </row>
    <row r="786" spans="1:4">
      <c r="A786" s="113" t="s">
        <v>1268</v>
      </c>
      <c r="B786" s="113" t="s">
        <v>1147</v>
      </c>
      <c r="C786" s="113">
        <v>1.9510000000000001</v>
      </c>
      <c r="D786" s="115">
        <v>42752</v>
      </c>
    </row>
    <row r="787" spans="1:4">
      <c r="A787" s="113" t="s">
        <v>1267</v>
      </c>
      <c r="B787" s="113" t="s">
        <v>1147</v>
      </c>
      <c r="C787" s="113">
        <v>1.976</v>
      </c>
      <c r="D787" s="115">
        <v>42752</v>
      </c>
    </row>
    <row r="788" spans="1:4">
      <c r="A788" s="113" t="s">
        <v>1266</v>
      </c>
      <c r="B788" s="113" t="s">
        <v>1147</v>
      </c>
      <c r="C788" s="113">
        <v>2.1070000000000002</v>
      </c>
      <c r="D788" s="115">
        <v>42752</v>
      </c>
    </row>
    <row r="789" spans="1:4">
      <c r="A789" s="113" t="s">
        <v>1265</v>
      </c>
      <c r="B789" s="113" t="s">
        <v>1147</v>
      </c>
      <c r="C789" s="113">
        <v>2.008</v>
      </c>
      <c r="D789" s="115">
        <v>42752</v>
      </c>
    </row>
    <row r="790" spans="1:4">
      <c r="A790" s="113" t="s">
        <v>1264</v>
      </c>
      <c r="B790" s="113" t="s">
        <v>1147</v>
      </c>
      <c r="C790" s="113">
        <v>2.097</v>
      </c>
      <c r="D790" s="115">
        <v>42752</v>
      </c>
    </row>
    <row r="791" spans="1:4">
      <c r="A791" s="113" t="s">
        <v>1263</v>
      </c>
      <c r="B791" s="113" t="s">
        <v>1147</v>
      </c>
      <c r="C791" s="113">
        <v>2.11</v>
      </c>
      <c r="D791" s="115">
        <v>42752</v>
      </c>
    </row>
    <row r="792" spans="1:4">
      <c r="A792" s="113" t="s">
        <v>1262</v>
      </c>
      <c r="B792" s="113" t="s">
        <v>1147</v>
      </c>
      <c r="C792" s="113">
        <v>2.0699999999999998</v>
      </c>
      <c r="D792" s="115">
        <v>42752</v>
      </c>
    </row>
    <row r="793" spans="1:4">
      <c r="A793" s="113" t="s">
        <v>1261</v>
      </c>
      <c r="B793" s="113" t="s">
        <v>1147</v>
      </c>
      <c r="C793" s="113">
        <v>2.109</v>
      </c>
      <c r="D793" s="115">
        <v>42752</v>
      </c>
    </row>
    <row r="794" spans="1:4">
      <c r="A794" s="113" t="s">
        <v>1260</v>
      </c>
      <c r="B794" s="113" t="s">
        <v>1147</v>
      </c>
      <c r="C794" s="113">
        <v>2.0720000000000001</v>
      </c>
      <c r="D794" s="115">
        <v>42752</v>
      </c>
    </row>
    <row r="795" spans="1:4">
      <c r="A795" s="113" t="s">
        <v>1259</v>
      </c>
      <c r="B795" s="113" t="s">
        <v>1147</v>
      </c>
      <c r="C795" s="113">
        <v>2.0680000000000001</v>
      </c>
      <c r="D795" s="115">
        <v>42752</v>
      </c>
    </row>
    <row r="796" spans="1:4">
      <c r="A796" s="113" t="s">
        <v>1258</v>
      </c>
      <c r="B796" s="113" t="s">
        <v>1147</v>
      </c>
      <c r="C796" s="113">
        <v>2.0550000000000002</v>
      </c>
      <c r="D796" s="115">
        <v>42752</v>
      </c>
    </row>
    <row r="797" spans="1:4">
      <c r="A797" s="113" t="s">
        <v>1257</v>
      </c>
      <c r="B797" s="113" t="s">
        <v>1147</v>
      </c>
      <c r="C797" s="113">
        <v>2.0459999999999998</v>
      </c>
      <c r="D797" s="115">
        <v>42752</v>
      </c>
    </row>
    <row r="798" spans="1:4">
      <c r="A798" s="113" t="s">
        <v>1256</v>
      </c>
      <c r="B798" s="113" t="s">
        <v>1147</v>
      </c>
      <c r="C798" s="113">
        <v>2.0169999999999999</v>
      </c>
      <c r="D798" s="115">
        <v>42752</v>
      </c>
    </row>
    <row r="799" spans="1:4">
      <c r="A799" s="113" t="s">
        <v>1255</v>
      </c>
      <c r="B799" s="113" t="s">
        <v>1147</v>
      </c>
      <c r="C799" s="113">
        <v>1.9530000000000001</v>
      </c>
      <c r="D799" s="115">
        <v>42752</v>
      </c>
    </row>
    <row r="800" spans="1:4">
      <c r="A800" s="113" t="s">
        <v>1254</v>
      </c>
      <c r="B800" s="113" t="s">
        <v>1147</v>
      </c>
      <c r="C800" s="113">
        <v>2.1070000000000002</v>
      </c>
      <c r="D800" s="115">
        <v>42752</v>
      </c>
    </row>
    <row r="801" spans="1:4">
      <c r="A801" s="113" t="s">
        <v>1253</v>
      </c>
      <c r="B801" s="113" t="s">
        <v>1147</v>
      </c>
      <c r="C801" s="113">
        <v>2.0990000000000002</v>
      </c>
      <c r="D801" s="115">
        <v>42752</v>
      </c>
    </row>
    <row r="802" spans="1:4">
      <c r="A802" s="113" t="s">
        <v>1252</v>
      </c>
      <c r="B802" s="113" t="s">
        <v>1147</v>
      </c>
      <c r="C802" s="113">
        <v>2.089</v>
      </c>
      <c r="D802" s="115">
        <v>42752</v>
      </c>
    </row>
    <row r="803" spans="1:4">
      <c r="A803" s="113" t="s">
        <v>1251</v>
      </c>
      <c r="B803" s="113" t="s">
        <v>1147</v>
      </c>
      <c r="C803" s="113">
        <v>2.093</v>
      </c>
      <c r="D803" s="115">
        <v>42752</v>
      </c>
    </row>
    <row r="804" spans="1:4">
      <c r="A804" s="113" t="s">
        <v>1250</v>
      </c>
      <c r="B804" s="113" t="s">
        <v>1147</v>
      </c>
      <c r="C804" s="113">
        <v>2.1179999999999999</v>
      </c>
      <c r="D804" s="115">
        <v>42752</v>
      </c>
    </row>
    <row r="805" spans="1:4">
      <c r="A805" s="113" t="s">
        <v>1249</v>
      </c>
      <c r="B805" s="113" t="s">
        <v>1147</v>
      </c>
      <c r="C805" s="113">
        <v>2.0720000000000001</v>
      </c>
      <c r="D805" s="115">
        <v>42752</v>
      </c>
    </row>
    <row r="806" spans="1:4">
      <c r="A806" s="113" t="s">
        <v>1248</v>
      </c>
      <c r="B806" s="113" t="s">
        <v>1147</v>
      </c>
      <c r="C806" s="113">
        <v>2.194</v>
      </c>
      <c r="D806" s="115">
        <v>42752</v>
      </c>
    </row>
    <row r="807" spans="1:4">
      <c r="A807" s="113" t="s">
        <v>1247</v>
      </c>
      <c r="B807" s="113" t="s">
        <v>1147</v>
      </c>
      <c r="C807" s="113">
        <v>2.0590000000000002</v>
      </c>
      <c r="D807" s="115">
        <v>42752</v>
      </c>
    </row>
    <row r="808" spans="1:4">
      <c r="A808" s="113" t="s">
        <v>1246</v>
      </c>
      <c r="B808" s="113" t="s">
        <v>1147</v>
      </c>
      <c r="C808" s="113">
        <v>2.028</v>
      </c>
      <c r="D808" s="115">
        <v>42752</v>
      </c>
    </row>
    <row r="809" spans="1:4">
      <c r="A809" s="113" t="s">
        <v>1245</v>
      </c>
      <c r="B809" s="113" t="s">
        <v>1147</v>
      </c>
      <c r="C809" s="113">
        <v>1.9810000000000001</v>
      </c>
      <c r="D809" s="115">
        <v>42752</v>
      </c>
    </row>
    <row r="810" spans="1:4">
      <c r="A810" s="113" t="s">
        <v>1244</v>
      </c>
      <c r="B810" s="113" t="s">
        <v>1147</v>
      </c>
      <c r="C810" s="113">
        <v>2.0419999999999998</v>
      </c>
      <c r="D810" s="115">
        <v>42752</v>
      </c>
    </row>
    <row r="811" spans="1:4">
      <c r="A811" s="113" t="s">
        <v>1243</v>
      </c>
      <c r="B811" s="113" t="s">
        <v>1147</v>
      </c>
      <c r="C811" s="113">
        <v>2.0310000000000001</v>
      </c>
      <c r="D811" s="115">
        <v>42752</v>
      </c>
    </row>
    <row r="812" spans="1:4">
      <c r="A812" s="113" t="s">
        <v>1242</v>
      </c>
      <c r="B812" s="113" t="s">
        <v>1147</v>
      </c>
      <c r="C812" s="113">
        <v>1.86</v>
      </c>
      <c r="D812" s="115">
        <v>42752</v>
      </c>
    </row>
    <row r="813" spans="1:4">
      <c r="A813" s="113" t="s">
        <v>1241</v>
      </c>
      <c r="B813" s="113" t="s">
        <v>1147</v>
      </c>
      <c r="C813" s="113">
        <v>1.9279999999999999</v>
      </c>
      <c r="D813" s="115">
        <v>42752</v>
      </c>
    </row>
    <row r="814" spans="1:4">
      <c r="A814" s="113" t="s">
        <v>1240</v>
      </c>
      <c r="B814" s="113" t="s">
        <v>1147</v>
      </c>
      <c r="C814" s="113">
        <v>1.946</v>
      </c>
      <c r="D814" s="115">
        <v>42752</v>
      </c>
    </row>
    <row r="815" spans="1:4">
      <c r="A815" s="113" t="s">
        <v>1239</v>
      </c>
      <c r="B815" s="113" t="s">
        <v>1147</v>
      </c>
      <c r="C815" s="113">
        <v>1.9930000000000001</v>
      </c>
      <c r="D815" s="115">
        <v>42752</v>
      </c>
    </row>
    <row r="816" spans="1:4">
      <c r="A816" s="113" t="s">
        <v>1238</v>
      </c>
      <c r="B816" s="113" t="s">
        <v>1147</v>
      </c>
      <c r="C816" s="113">
        <v>2.0169999999999999</v>
      </c>
      <c r="D816" s="115">
        <v>42752</v>
      </c>
    </row>
    <row r="817" spans="1:4">
      <c r="A817" s="113" t="s">
        <v>1237</v>
      </c>
      <c r="B817" s="113" t="s">
        <v>1147</v>
      </c>
      <c r="C817" s="113">
        <v>1.9550000000000001</v>
      </c>
      <c r="D817" s="115">
        <v>42752</v>
      </c>
    </row>
    <row r="818" spans="1:4">
      <c r="A818" s="113" t="s">
        <v>1236</v>
      </c>
      <c r="B818" s="113" t="s">
        <v>1147</v>
      </c>
      <c r="C818" s="113">
        <v>2.1480000000000001</v>
      </c>
      <c r="D818" s="115">
        <v>42752</v>
      </c>
    </row>
    <row r="819" spans="1:4">
      <c r="A819" s="113" t="s">
        <v>1235</v>
      </c>
      <c r="B819" s="113" t="s">
        <v>1147</v>
      </c>
      <c r="C819" s="113">
        <v>1.998</v>
      </c>
      <c r="D819" s="115">
        <v>42752</v>
      </c>
    </row>
    <row r="820" spans="1:4">
      <c r="A820" s="113" t="s">
        <v>1234</v>
      </c>
      <c r="B820" s="113" t="s">
        <v>1147</v>
      </c>
      <c r="C820" s="113">
        <v>2.0139999999999998</v>
      </c>
      <c r="D820" s="115">
        <v>42752</v>
      </c>
    </row>
    <row r="821" spans="1:4">
      <c r="A821" s="113" t="s">
        <v>1233</v>
      </c>
      <c r="B821" s="113" t="s">
        <v>1147</v>
      </c>
      <c r="C821" s="113">
        <v>1.9770000000000001</v>
      </c>
      <c r="D821" s="115">
        <v>42752</v>
      </c>
    </row>
    <row r="822" spans="1:4">
      <c r="A822" s="113" t="s">
        <v>1232</v>
      </c>
      <c r="B822" s="113" t="s">
        <v>1147</v>
      </c>
      <c r="C822" s="113">
        <v>2.0099999999999998</v>
      </c>
      <c r="D822" s="115">
        <v>42752</v>
      </c>
    </row>
    <row r="823" spans="1:4">
      <c r="A823" s="113" t="s">
        <v>1231</v>
      </c>
      <c r="B823" s="113" t="s">
        <v>1147</v>
      </c>
      <c r="C823" s="113">
        <v>1.9770000000000001</v>
      </c>
      <c r="D823" s="115">
        <v>42752</v>
      </c>
    </row>
    <row r="824" spans="1:4">
      <c r="A824" s="113" t="s">
        <v>1230</v>
      </c>
      <c r="B824" s="113" t="s">
        <v>1147</v>
      </c>
      <c r="C824" s="113">
        <v>1.927</v>
      </c>
      <c r="D824" s="115">
        <v>42752</v>
      </c>
    </row>
    <row r="825" spans="1:4">
      <c r="A825" s="113" t="s">
        <v>1229</v>
      </c>
      <c r="B825" s="113" t="s">
        <v>1147</v>
      </c>
      <c r="C825" s="113">
        <v>1.9990000000000001</v>
      </c>
      <c r="D825" s="115">
        <v>42752</v>
      </c>
    </row>
    <row r="826" spans="1:4">
      <c r="A826" s="113" t="s">
        <v>1228</v>
      </c>
      <c r="B826" s="113" t="s">
        <v>1147</v>
      </c>
      <c r="C826" s="113">
        <v>2.02</v>
      </c>
      <c r="D826" s="115">
        <v>42752</v>
      </c>
    </row>
    <row r="827" spans="1:4">
      <c r="A827" s="113" t="s">
        <v>1227</v>
      </c>
      <c r="B827" s="113" t="s">
        <v>1147</v>
      </c>
      <c r="C827" s="113">
        <v>1.9630000000000001</v>
      </c>
      <c r="D827" s="115">
        <v>42752</v>
      </c>
    </row>
    <row r="828" spans="1:4">
      <c r="A828" s="113" t="s">
        <v>1226</v>
      </c>
      <c r="B828" s="113" t="s">
        <v>1147</v>
      </c>
      <c r="C828" s="113">
        <v>1.931</v>
      </c>
      <c r="D828" s="115">
        <v>42752</v>
      </c>
    </row>
    <row r="829" spans="1:4">
      <c r="A829" s="113" t="s">
        <v>1225</v>
      </c>
      <c r="B829" s="113" t="s">
        <v>1147</v>
      </c>
      <c r="C829" s="113">
        <v>2.1240000000000001</v>
      </c>
      <c r="D829" s="115">
        <v>42752</v>
      </c>
    </row>
    <row r="830" spans="1:4">
      <c r="A830" s="113" t="s">
        <v>1224</v>
      </c>
      <c r="B830" s="113" t="s">
        <v>1147</v>
      </c>
      <c r="C830" s="113">
        <v>2.15</v>
      </c>
      <c r="D830" s="115">
        <v>42752</v>
      </c>
    </row>
    <row r="831" spans="1:4">
      <c r="A831" s="113" t="s">
        <v>1223</v>
      </c>
      <c r="B831" s="113" t="s">
        <v>1147</v>
      </c>
      <c r="C831" s="113">
        <v>1.883</v>
      </c>
      <c r="D831" s="115">
        <v>42752</v>
      </c>
    </row>
    <row r="832" spans="1:4">
      <c r="A832" s="113" t="s">
        <v>1222</v>
      </c>
      <c r="B832" s="113" t="s">
        <v>1147</v>
      </c>
      <c r="C832" s="113">
        <v>1.986</v>
      </c>
      <c r="D832" s="115">
        <v>42752</v>
      </c>
    </row>
    <row r="833" spans="1:4">
      <c r="A833" s="113" t="s">
        <v>1221</v>
      </c>
      <c r="B833" s="113" t="s">
        <v>1147</v>
      </c>
      <c r="C833" s="113">
        <v>1.9610000000000001</v>
      </c>
      <c r="D833" s="115">
        <v>42752</v>
      </c>
    </row>
    <row r="834" spans="1:4">
      <c r="A834" s="113" t="s">
        <v>1220</v>
      </c>
      <c r="B834" s="113" t="s">
        <v>1147</v>
      </c>
      <c r="C834" s="113">
        <v>1.8939999999999999</v>
      </c>
      <c r="D834" s="115">
        <v>42752</v>
      </c>
    </row>
    <row r="835" spans="1:4">
      <c r="A835" s="113" t="s">
        <v>1219</v>
      </c>
      <c r="B835" s="113" t="s">
        <v>1147</v>
      </c>
      <c r="C835" s="113">
        <v>2.1190000000000002</v>
      </c>
      <c r="D835" s="115">
        <v>42752</v>
      </c>
    </row>
    <row r="836" spans="1:4">
      <c r="A836" s="113" t="s">
        <v>1218</v>
      </c>
      <c r="B836" s="113" t="s">
        <v>1147</v>
      </c>
      <c r="C836" s="113">
        <v>2.0470000000000002</v>
      </c>
      <c r="D836" s="115">
        <v>42752</v>
      </c>
    </row>
    <row r="837" spans="1:4">
      <c r="A837" s="113" t="s">
        <v>1217</v>
      </c>
      <c r="B837" s="113" t="s">
        <v>1147</v>
      </c>
      <c r="C837" s="113">
        <v>1.964</v>
      </c>
      <c r="D837" s="115">
        <v>42752</v>
      </c>
    </row>
    <row r="838" spans="1:4">
      <c r="A838" s="113" t="s">
        <v>1216</v>
      </c>
      <c r="B838" s="113" t="s">
        <v>1147</v>
      </c>
      <c r="C838" s="113">
        <v>1.956</v>
      </c>
      <c r="D838" s="115">
        <v>42752</v>
      </c>
    </row>
    <row r="839" spans="1:4">
      <c r="A839" s="113" t="s">
        <v>1215</v>
      </c>
      <c r="B839" s="113" t="s">
        <v>1147</v>
      </c>
      <c r="C839" s="113">
        <v>1.819</v>
      </c>
      <c r="D839" s="115">
        <v>42752</v>
      </c>
    </row>
    <row r="840" spans="1:4">
      <c r="A840" s="113" t="s">
        <v>1214</v>
      </c>
      <c r="B840" s="113" t="s">
        <v>1147</v>
      </c>
      <c r="C840" s="113">
        <v>2.0419999999999998</v>
      </c>
      <c r="D840" s="115">
        <v>42752</v>
      </c>
    </row>
    <row r="841" spans="1:4">
      <c r="A841" s="113" t="s">
        <v>1213</v>
      </c>
      <c r="B841" s="113" t="s">
        <v>1147</v>
      </c>
      <c r="C841" s="113">
        <v>1.1910000000000001</v>
      </c>
      <c r="D841" s="115">
        <v>42752</v>
      </c>
    </row>
    <row r="842" spans="1:4">
      <c r="A842" s="113" t="s">
        <v>1212</v>
      </c>
      <c r="B842" s="113" t="s">
        <v>1147</v>
      </c>
      <c r="C842" s="113">
        <v>2.0369999999999999</v>
      </c>
      <c r="D842" s="115">
        <v>42752</v>
      </c>
    </row>
    <row r="843" spans="1:4">
      <c r="A843" s="113" t="s">
        <v>1211</v>
      </c>
      <c r="B843" s="113" t="s">
        <v>1147</v>
      </c>
      <c r="C843" s="113">
        <v>2.0230000000000001</v>
      </c>
      <c r="D843" s="115">
        <v>42752</v>
      </c>
    </row>
    <row r="844" spans="1:4">
      <c r="A844" s="113" t="s">
        <v>1210</v>
      </c>
      <c r="B844" s="113" t="s">
        <v>1147</v>
      </c>
      <c r="C844" s="113">
        <v>2.056</v>
      </c>
      <c r="D844" s="115">
        <v>42752</v>
      </c>
    </row>
    <row r="845" spans="1:4">
      <c r="A845" s="113" t="s">
        <v>1209</v>
      </c>
      <c r="B845" s="113" t="s">
        <v>1147</v>
      </c>
      <c r="C845" s="113">
        <v>1.96</v>
      </c>
      <c r="D845" s="115">
        <v>42752</v>
      </c>
    </row>
    <row r="846" spans="1:4">
      <c r="A846" s="113" t="s">
        <v>1208</v>
      </c>
      <c r="B846" s="113" t="s">
        <v>1147</v>
      </c>
      <c r="C846" s="113">
        <v>1.9670000000000001</v>
      </c>
      <c r="D846" s="115">
        <v>42752</v>
      </c>
    </row>
    <row r="847" spans="1:4">
      <c r="A847" s="113" t="s">
        <v>1207</v>
      </c>
      <c r="B847" s="113" t="s">
        <v>1147</v>
      </c>
      <c r="C847" s="113">
        <v>1.964</v>
      </c>
      <c r="D847" s="115">
        <v>42752</v>
      </c>
    </row>
    <row r="848" spans="1:4">
      <c r="A848" s="113" t="s">
        <v>1206</v>
      </c>
      <c r="B848" s="113" t="s">
        <v>1147</v>
      </c>
      <c r="C848" s="113">
        <v>1.95</v>
      </c>
      <c r="D848" s="115">
        <v>42752</v>
      </c>
    </row>
    <row r="849" spans="1:4">
      <c r="A849" s="113" t="s">
        <v>1205</v>
      </c>
      <c r="B849" s="113" t="s">
        <v>1147</v>
      </c>
      <c r="C849" s="113">
        <v>2.0459999999999998</v>
      </c>
      <c r="D849" s="115">
        <v>42752</v>
      </c>
    </row>
    <row r="850" spans="1:4">
      <c r="A850" s="113" t="s">
        <v>1204</v>
      </c>
      <c r="B850" s="113" t="s">
        <v>1147</v>
      </c>
      <c r="C850" s="113">
        <v>2.0350000000000001</v>
      </c>
      <c r="D850" s="115">
        <v>42752</v>
      </c>
    </row>
    <row r="851" spans="1:4">
      <c r="A851" s="113" t="s">
        <v>1203</v>
      </c>
      <c r="B851" s="113" t="s">
        <v>1147</v>
      </c>
      <c r="C851" s="113">
        <v>2.1019999999999999</v>
      </c>
      <c r="D851" s="115">
        <v>42752</v>
      </c>
    </row>
    <row r="852" spans="1:4">
      <c r="A852" s="113" t="s">
        <v>1202</v>
      </c>
      <c r="B852" s="113" t="s">
        <v>1147</v>
      </c>
      <c r="C852" s="113">
        <v>2.0110000000000001</v>
      </c>
      <c r="D852" s="115">
        <v>42752</v>
      </c>
    </row>
    <row r="853" spans="1:4">
      <c r="A853" s="113" t="s">
        <v>1201</v>
      </c>
      <c r="B853" s="113" t="s">
        <v>1147</v>
      </c>
      <c r="C853" s="113">
        <v>2.1070000000000002</v>
      </c>
      <c r="D853" s="115">
        <v>42752</v>
      </c>
    </row>
    <row r="854" spans="1:4">
      <c r="A854" s="113" t="s">
        <v>1200</v>
      </c>
      <c r="B854" s="113" t="s">
        <v>1147</v>
      </c>
      <c r="C854" s="113">
        <v>2.0379999999999998</v>
      </c>
      <c r="D854" s="115">
        <v>42752</v>
      </c>
    </row>
    <row r="855" spans="1:4">
      <c r="A855" s="113" t="s">
        <v>1199</v>
      </c>
      <c r="B855" s="113" t="s">
        <v>1147</v>
      </c>
      <c r="C855" s="113">
        <v>1.9930000000000001</v>
      </c>
      <c r="D855" s="115">
        <v>42752</v>
      </c>
    </row>
    <row r="856" spans="1:4">
      <c r="A856" s="113" t="s">
        <v>1198</v>
      </c>
      <c r="B856" s="113" t="s">
        <v>1147</v>
      </c>
      <c r="C856" s="113">
        <v>2.0630000000000002</v>
      </c>
      <c r="D856" s="115">
        <v>42752</v>
      </c>
    </row>
    <row r="857" spans="1:4">
      <c r="A857" s="113" t="s">
        <v>1197</v>
      </c>
      <c r="B857" s="113" t="s">
        <v>1147</v>
      </c>
      <c r="C857" s="113">
        <v>1.972</v>
      </c>
      <c r="D857" s="115">
        <v>42752</v>
      </c>
    </row>
    <row r="858" spans="1:4">
      <c r="A858" s="113" t="s">
        <v>1196</v>
      </c>
      <c r="B858" s="113" t="s">
        <v>1147</v>
      </c>
      <c r="C858" s="113">
        <v>1.998</v>
      </c>
      <c r="D858" s="115">
        <v>42752</v>
      </c>
    </row>
    <row r="859" spans="1:4">
      <c r="A859" s="113" t="s">
        <v>1195</v>
      </c>
      <c r="B859" s="113" t="s">
        <v>1147</v>
      </c>
      <c r="C859" s="113">
        <v>1.9570000000000001</v>
      </c>
      <c r="D859" s="115">
        <v>42752</v>
      </c>
    </row>
    <row r="860" spans="1:4">
      <c r="A860" s="113" t="s">
        <v>1194</v>
      </c>
      <c r="B860" s="113" t="s">
        <v>1147</v>
      </c>
      <c r="C860" s="113">
        <v>1.9370000000000001</v>
      </c>
      <c r="D860" s="115">
        <v>42752</v>
      </c>
    </row>
    <row r="861" spans="1:4">
      <c r="A861" s="113" t="s">
        <v>1193</v>
      </c>
      <c r="B861" s="113" t="s">
        <v>1147</v>
      </c>
      <c r="C861" s="113">
        <v>1.927</v>
      </c>
      <c r="D861" s="115">
        <v>42752</v>
      </c>
    </row>
    <row r="862" spans="1:4">
      <c r="A862" s="113" t="s">
        <v>1192</v>
      </c>
      <c r="B862" s="113" t="s">
        <v>1147</v>
      </c>
      <c r="C862" s="113">
        <v>2.1040000000000001</v>
      </c>
      <c r="D862" s="115">
        <v>42752</v>
      </c>
    </row>
    <row r="863" spans="1:4">
      <c r="A863" s="113" t="s">
        <v>1191</v>
      </c>
      <c r="B863" s="113" t="s">
        <v>1147</v>
      </c>
      <c r="C863" s="113">
        <v>2</v>
      </c>
      <c r="D863" s="115">
        <v>42752</v>
      </c>
    </row>
    <row r="864" spans="1:4">
      <c r="A864" s="113" t="s">
        <v>1190</v>
      </c>
      <c r="B864" s="113" t="s">
        <v>1147</v>
      </c>
      <c r="C864" s="113">
        <v>1.9570000000000001</v>
      </c>
      <c r="D864" s="115">
        <v>42752</v>
      </c>
    </row>
    <row r="865" spans="1:4">
      <c r="A865" s="113" t="s">
        <v>1189</v>
      </c>
      <c r="B865" s="113" t="s">
        <v>1147</v>
      </c>
      <c r="C865" s="113">
        <v>1.9339999999999999</v>
      </c>
      <c r="D865" s="115">
        <v>42752</v>
      </c>
    </row>
    <row r="866" spans="1:4">
      <c r="A866" s="113" t="s">
        <v>1188</v>
      </c>
      <c r="B866" s="113" t="s">
        <v>1147</v>
      </c>
      <c r="C866" s="113">
        <v>1.996</v>
      </c>
      <c r="D866" s="115">
        <v>42752</v>
      </c>
    </row>
    <row r="867" spans="1:4">
      <c r="A867" s="113" t="s">
        <v>1187</v>
      </c>
      <c r="B867" s="113" t="s">
        <v>1147</v>
      </c>
      <c r="C867" s="113">
        <v>2.0230000000000001</v>
      </c>
      <c r="D867" s="115">
        <v>42752</v>
      </c>
    </row>
    <row r="868" spans="1:4">
      <c r="A868" s="113" t="s">
        <v>1186</v>
      </c>
      <c r="B868" s="113" t="s">
        <v>1147</v>
      </c>
      <c r="C868" s="113">
        <v>2.0310000000000001</v>
      </c>
      <c r="D868" s="115">
        <v>42752</v>
      </c>
    </row>
    <row r="869" spans="1:4">
      <c r="A869" s="113" t="s">
        <v>1185</v>
      </c>
      <c r="B869" s="113" t="s">
        <v>1147</v>
      </c>
      <c r="C869" s="113">
        <v>2.036</v>
      </c>
      <c r="D869" s="115">
        <v>42752</v>
      </c>
    </row>
    <row r="870" spans="1:4">
      <c r="A870" s="113" t="s">
        <v>1184</v>
      </c>
      <c r="B870" s="113" t="s">
        <v>1147</v>
      </c>
      <c r="C870" s="113">
        <v>2.0310000000000001</v>
      </c>
      <c r="D870" s="115">
        <v>42752</v>
      </c>
    </row>
    <row r="871" spans="1:4">
      <c r="A871" s="113" t="s">
        <v>1183</v>
      </c>
      <c r="B871" s="113" t="s">
        <v>1147</v>
      </c>
      <c r="C871" s="113">
        <v>1.907</v>
      </c>
      <c r="D871" s="115">
        <v>42752</v>
      </c>
    </row>
    <row r="872" spans="1:4">
      <c r="A872" s="113" t="s">
        <v>1182</v>
      </c>
      <c r="B872" s="113" t="s">
        <v>1147</v>
      </c>
      <c r="C872" s="113">
        <v>1.95</v>
      </c>
      <c r="D872" s="115">
        <v>42752</v>
      </c>
    </row>
    <row r="873" spans="1:4">
      <c r="A873" s="113" t="s">
        <v>1181</v>
      </c>
      <c r="B873" s="113" t="s">
        <v>1147</v>
      </c>
      <c r="C873" s="113">
        <v>2.0489999999999999</v>
      </c>
      <c r="D873" s="115">
        <v>42752</v>
      </c>
    </row>
    <row r="874" spans="1:4">
      <c r="A874" s="113" t="s">
        <v>1180</v>
      </c>
      <c r="B874" s="113" t="s">
        <v>1147</v>
      </c>
      <c r="C874" s="113">
        <v>1.972</v>
      </c>
      <c r="D874" s="115">
        <v>42752</v>
      </c>
    </row>
    <row r="875" spans="1:4">
      <c r="A875" s="113" t="s">
        <v>1179</v>
      </c>
      <c r="B875" s="113" t="s">
        <v>1147</v>
      </c>
      <c r="C875" s="113">
        <v>2.0680000000000001</v>
      </c>
      <c r="D875" s="115">
        <v>42752</v>
      </c>
    </row>
    <row r="876" spans="1:4">
      <c r="A876" s="113" t="s">
        <v>1178</v>
      </c>
      <c r="B876" s="113" t="s">
        <v>1147</v>
      </c>
      <c r="C876" s="113">
        <v>2.008</v>
      </c>
      <c r="D876" s="115">
        <v>42752</v>
      </c>
    </row>
    <row r="877" spans="1:4">
      <c r="A877" s="113" t="s">
        <v>1177</v>
      </c>
      <c r="B877" s="113" t="s">
        <v>1147</v>
      </c>
      <c r="C877" s="113">
        <v>2.0089999999999999</v>
      </c>
      <c r="D877" s="115">
        <v>42752</v>
      </c>
    </row>
    <row r="878" spans="1:4">
      <c r="A878" s="113" t="s">
        <v>1176</v>
      </c>
      <c r="B878" s="113" t="s">
        <v>1147</v>
      </c>
      <c r="C878" s="113">
        <v>2.032</v>
      </c>
      <c r="D878" s="115">
        <v>42752</v>
      </c>
    </row>
    <row r="879" spans="1:4">
      <c r="A879" s="113" t="s">
        <v>1175</v>
      </c>
      <c r="B879" s="113" t="s">
        <v>1147</v>
      </c>
      <c r="C879" s="113">
        <v>2.0880000000000001</v>
      </c>
      <c r="D879" s="115">
        <v>42752</v>
      </c>
    </row>
    <row r="880" spans="1:4">
      <c r="A880" s="113" t="s">
        <v>1174</v>
      </c>
      <c r="B880" s="113" t="s">
        <v>1147</v>
      </c>
      <c r="C880" s="113">
        <v>1.9550000000000001</v>
      </c>
      <c r="D880" s="115">
        <v>42752</v>
      </c>
    </row>
    <row r="881" spans="1:4">
      <c r="A881" s="113" t="s">
        <v>1173</v>
      </c>
      <c r="B881" s="113" t="s">
        <v>1147</v>
      </c>
      <c r="C881" s="113">
        <v>2.0649999999999999</v>
      </c>
      <c r="D881" s="115">
        <v>42752</v>
      </c>
    </row>
    <row r="882" spans="1:4">
      <c r="A882" s="113" t="s">
        <v>1172</v>
      </c>
      <c r="B882" s="113" t="s">
        <v>1147</v>
      </c>
      <c r="C882" s="113">
        <v>2.0939999999999999</v>
      </c>
      <c r="D882" s="115">
        <v>42752</v>
      </c>
    </row>
    <row r="883" spans="1:4">
      <c r="A883" s="113" t="s">
        <v>1171</v>
      </c>
      <c r="B883" s="113" t="s">
        <v>1147</v>
      </c>
      <c r="C883" s="113">
        <v>2.09</v>
      </c>
      <c r="D883" s="115">
        <v>42752</v>
      </c>
    </row>
    <row r="884" spans="1:4">
      <c r="A884" s="113" t="s">
        <v>1170</v>
      </c>
      <c r="B884" s="113" t="s">
        <v>1147</v>
      </c>
      <c r="C884" s="113">
        <v>2.1030000000000002</v>
      </c>
      <c r="D884" s="115">
        <v>42752</v>
      </c>
    </row>
    <row r="885" spans="1:4">
      <c r="A885" s="113" t="s">
        <v>1169</v>
      </c>
      <c r="B885" s="113" t="s">
        <v>1147</v>
      </c>
      <c r="C885" s="113">
        <v>1.9570000000000001</v>
      </c>
      <c r="D885" s="115">
        <v>42752</v>
      </c>
    </row>
    <row r="886" spans="1:4">
      <c r="A886" s="113" t="s">
        <v>1168</v>
      </c>
      <c r="B886" s="113" t="s">
        <v>1147</v>
      </c>
      <c r="C886" s="113">
        <v>2.0979999999999999</v>
      </c>
      <c r="D886" s="115">
        <v>42752</v>
      </c>
    </row>
    <row r="887" spans="1:4">
      <c r="A887" s="113" t="s">
        <v>1167</v>
      </c>
      <c r="B887" s="113" t="s">
        <v>1147</v>
      </c>
      <c r="C887" s="113">
        <v>2.073</v>
      </c>
      <c r="D887" s="115">
        <v>42752</v>
      </c>
    </row>
    <row r="888" spans="1:4">
      <c r="A888" s="113" t="s">
        <v>1166</v>
      </c>
      <c r="B888" s="113" t="s">
        <v>1147</v>
      </c>
      <c r="C888" s="113">
        <v>2.0710000000000002</v>
      </c>
      <c r="D888" s="115">
        <v>42752</v>
      </c>
    </row>
    <row r="889" spans="1:4">
      <c r="A889" s="113" t="s">
        <v>1165</v>
      </c>
      <c r="B889" s="113" t="s">
        <v>1147</v>
      </c>
      <c r="C889" s="113">
        <v>1.8939999999999999</v>
      </c>
      <c r="D889" s="115">
        <v>42752</v>
      </c>
    </row>
    <row r="890" spans="1:4">
      <c r="A890" s="113" t="s">
        <v>1164</v>
      </c>
      <c r="B890" s="113" t="s">
        <v>1147</v>
      </c>
      <c r="C890" s="113">
        <v>1.9590000000000001</v>
      </c>
      <c r="D890" s="115">
        <v>42752</v>
      </c>
    </row>
    <row r="891" spans="1:4">
      <c r="A891" s="113" t="s">
        <v>1163</v>
      </c>
      <c r="B891" s="113" t="s">
        <v>1147</v>
      </c>
      <c r="C891" s="113">
        <v>1.998</v>
      </c>
      <c r="D891" s="115">
        <v>42752</v>
      </c>
    </row>
    <row r="892" spans="1:4">
      <c r="A892" s="113" t="s">
        <v>1162</v>
      </c>
      <c r="B892" s="113" t="s">
        <v>1147</v>
      </c>
      <c r="C892" s="113">
        <v>2.089</v>
      </c>
      <c r="D892" s="115">
        <v>42752</v>
      </c>
    </row>
    <row r="893" spans="1:4">
      <c r="A893" s="113" t="s">
        <v>1161</v>
      </c>
      <c r="B893" s="113" t="s">
        <v>1147</v>
      </c>
      <c r="C893" s="113">
        <v>1.9830000000000001</v>
      </c>
      <c r="D893" s="115">
        <v>42752</v>
      </c>
    </row>
    <row r="894" spans="1:4">
      <c r="A894" s="113" t="s">
        <v>1160</v>
      </c>
      <c r="B894" s="113" t="s">
        <v>1147</v>
      </c>
      <c r="C894" s="113">
        <v>1.9930000000000001</v>
      </c>
      <c r="D894" s="115">
        <v>42752</v>
      </c>
    </row>
    <row r="895" spans="1:4">
      <c r="A895" s="113" t="s">
        <v>1159</v>
      </c>
      <c r="B895" s="113" t="s">
        <v>1147</v>
      </c>
      <c r="C895" s="113">
        <v>2.0169999999999999</v>
      </c>
      <c r="D895" s="115">
        <v>42752</v>
      </c>
    </row>
    <row r="896" spans="1:4">
      <c r="A896" s="113" t="s">
        <v>1158</v>
      </c>
      <c r="B896" s="113" t="s">
        <v>1147</v>
      </c>
      <c r="C896" s="113">
        <v>1.9510000000000001</v>
      </c>
      <c r="D896" s="115">
        <v>42752</v>
      </c>
    </row>
    <row r="897" spans="1:5">
      <c r="A897" s="113" t="s">
        <v>1157</v>
      </c>
      <c r="B897" s="113" t="s">
        <v>1147</v>
      </c>
      <c r="C897" s="113">
        <v>2.036</v>
      </c>
      <c r="D897" s="115">
        <v>42752</v>
      </c>
    </row>
    <row r="898" spans="1:5">
      <c r="A898" s="113" t="s">
        <v>1156</v>
      </c>
      <c r="B898" s="113" t="s">
        <v>1147</v>
      </c>
      <c r="C898" s="113">
        <v>1.9630000000000001</v>
      </c>
      <c r="D898" s="115">
        <v>42752</v>
      </c>
    </row>
    <row r="899" spans="1:5">
      <c r="A899" s="113" t="s">
        <v>1155</v>
      </c>
      <c r="B899" s="113" t="s">
        <v>1147</v>
      </c>
      <c r="C899" s="113">
        <v>1.9259999999999999</v>
      </c>
      <c r="D899" s="115">
        <v>42752</v>
      </c>
    </row>
    <row r="900" spans="1:5">
      <c r="A900" s="113" t="s">
        <v>1154</v>
      </c>
      <c r="B900" s="113" t="s">
        <v>1147</v>
      </c>
      <c r="C900" s="113">
        <v>1.982</v>
      </c>
      <c r="D900" s="115">
        <v>42752</v>
      </c>
    </row>
    <row r="901" spans="1:5">
      <c r="A901" s="113" t="s">
        <v>1153</v>
      </c>
      <c r="B901" s="113" t="s">
        <v>1147</v>
      </c>
      <c r="C901" s="113">
        <v>2.0299999999999998</v>
      </c>
      <c r="D901" s="115">
        <v>42752</v>
      </c>
    </row>
    <row r="902" spans="1:5">
      <c r="A902" s="113" t="s">
        <v>1152</v>
      </c>
      <c r="B902" s="113" t="s">
        <v>1147</v>
      </c>
      <c r="C902" s="113">
        <v>1.893</v>
      </c>
      <c r="D902" s="115">
        <v>42752</v>
      </c>
    </row>
    <row r="903" spans="1:5">
      <c r="A903" s="113" t="s">
        <v>1151</v>
      </c>
      <c r="B903" s="113" t="s">
        <v>1147</v>
      </c>
      <c r="C903" s="113">
        <v>2.0129999999999999</v>
      </c>
      <c r="D903" s="115">
        <v>42752</v>
      </c>
    </row>
    <row r="904" spans="1:5">
      <c r="A904" s="113" t="s">
        <v>1150</v>
      </c>
      <c r="B904" s="113" t="s">
        <v>1147</v>
      </c>
      <c r="C904" s="113">
        <v>2.0910000000000002</v>
      </c>
      <c r="D904" s="115">
        <v>42752</v>
      </c>
    </row>
    <row r="905" spans="1:5">
      <c r="A905" s="113" t="s">
        <v>1149</v>
      </c>
      <c r="B905" s="113" t="s">
        <v>1147</v>
      </c>
      <c r="C905" s="113">
        <v>2.0270000000000001</v>
      </c>
      <c r="D905" s="115">
        <v>42752</v>
      </c>
    </row>
    <row r="906" spans="1:5">
      <c r="A906" s="113" t="s">
        <v>1148</v>
      </c>
      <c r="B906" s="113" t="s">
        <v>1147</v>
      </c>
      <c r="C906" s="113">
        <v>2.0750000000000002</v>
      </c>
      <c r="D906" s="115">
        <v>42752</v>
      </c>
    </row>
    <row r="907" spans="1:5">
      <c r="A907" s="179" t="s">
        <v>2482</v>
      </c>
      <c r="B907" s="179" t="s">
        <v>1147</v>
      </c>
      <c r="C907" s="179">
        <v>2.0253999999999999</v>
      </c>
      <c r="D907" s="180">
        <v>43150</v>
      </c>
      <c r="E907" s="179" t="s">
        <v>2483</v>
      </c>
    </row>
    <row r="908" spans="1:5">
      <c r="A908" s="179" t="s">
        <v>2484</v>
      </c>
      <c r="B908" s="179" t="s">
        <v>1147</v>
      </c>
      <c r="C908" s="179">
        <v>2.125</v>
      </c>
      <c r="D908" s="180">
        <v>43150</v>
      </c>
      <c r="E908" s="179" t="s">
        <v>2483</v>
      </c>
    </row>
    <row r="909" spans="1:5">
      <c r="A909" s="113" t="s">
        <v>1140</v>
      </c>
      <c r="B909" s="113" t="s">
        <v>298</v>
      </c>
      <c r="C909" s="113">
        <v>2.2109999999999999</v>
      </c>
      <c r="D909" s="115">
        <v>42745</v>
      </c>
    </row>
    <row r="910" spans="1:5">
      <c r="A910" s="113" t="s">
        <v>1139</v>
      </c>
      <c r="B910" s="113" t="s">
        <v>298</v>
      </c>
      <c r="C910" s="113">
        <v>2.2679999999999998</v>
      </c>
      <c r="D910" s="115">
        <v>42745</v>
      </c>
    </row>
    <row r="911" spans="1:5">
      <c r="A911" s="113" t="s">
        <v>1138</v>
      </c>
      <c r="B911" s="113" t="s">
        <v>298</v>
      </c>
      <c r="C911" s="113">
        <v>2.242</v>
      </c>
      <c r="D911" s="115">
        <v>42745</v>
      </c>
    </row>
    <row r="912" spans="1:5">
      <c r="A912" s="113" t="s">
        <v>1137</v>
      </c>
      <c r="B912" s="113" t="s">
        <v>298</v>
      </c>
      <c r="C912" s="113">
        <v>2.1549999999999998</v>
      </c>
      <c r="D912" s="115">
        <v>42745</v>
      </c>
    </row>
    <row r="913" spans="1:5">
      <c r="A913" s="179" t="s">
        <v>1136</v>
      </c>
      <c r="B913" s="179" t="s">
        <v>298</v>
      </c>
      <c r="C913" s="179">
        <v>2.1800000000000002</v>
      </c>
      <c r="D913" s="180">
        <v>42745</v>
      </c>
      <c r="E913" s="179" t="s">
        <v>2480</v>
      </c>
    </row>
    <row r="914" spans="1:5">
      <c r="A914" s="113" t="s">
        <v>1135</v>
      </c>
      <c r="B914" s="113" t="s">
        <v>298</v>
      </c>
      <c r="C914" s="113">
        <v>2.226</v>
      </c>
      <c r="D914" s="115">
        <v>42745</v>
      </c>
    </row>
    <row r="915" spans="1:5">
      <c r="A915" s="113" t="s">
        <v>1134</v>
      </c>
      <c r="B915" s="113" t="s">
        <v>298</v>
      </c>
      <c r="C915" s="113">
        <v>2.2090000000000001</v>
      </c>
      <c r="D915" s="115">
        <v>42745</v>
      </c>
    </row>
    <row r="916" spans="1:5">
      <c r="A916" s="113" t="s">
        <v>1133</v>
      </c>
      <c r="B916" s="113" t="s">
        <v>298</v>
      </c>
      <c r="C916" s="113">
        <v>2.23</v>
      </c>
      <c r="D916" s="115">
        <v>42745</v>
      </c>
    </row>
    <row r="917" spans="1:5">
      <c r="A917" s="113" t="s">
        <v>1132</v>
      </c>
      <c r="B917" s="113" t="s">
        <v>298</v>
      </c>
      <c r="C917" s="113">
        <v>2.2679999999999998</v>
      </c>
      <c r="D917" s="115">
        <v>42745</v>
      </c>
    </row>
    <row r="918" spans="1:5">
      <c r="A918" s="113" t="s">
        <v>1131</v>
      </c>
      <c r="B918" s="113" t="s">
        <v>298</v>
      </c>
      <c r="C918" s="113">
        <v>2.29</v>
      </c>
      <c r="D918" s="115">
        <v>42745</v>
      </c>
    </row>
    <row r="919" spans="1:5">
      <c r="A919" s="113" t="s">
        <v>1130</v>
      </c>
      <c r="B919" s="113" t="s">
        <v>298</v>
      </c>
      <c r="C919" s="113">
        <v>2.2160000000000002</v>
      </c>
      <c r="D919" s="115">
        <v>42745</v>
      </c>
    </row>
    <row r="920" spans="1:5">
      <c r="A920" s="113" t="s">
        <v>1129</v>
      </c>
      <c r="B920" s="113" t="s">
        <v>298</v>
      </c>
      <c r="C920" s="113">
        <v>2.1709999999999998</v>
      </c>
      <c r="D920" s="115">
        <v>42745</v>
      </c>
    </row>
    <row r="921" spans="1:5">
      <c r="A921" s="113" t="s">
        <v>1128</v>
      </c>
      <c r="B921" s="113" t="s">
        <v>298</v>
      </c>
      <c r="C921" s="113">
        <v>2.2490000000000001</v>
      </c>
      <c r="D921" s="115">
        <v>42745</v>
      </c>
    </row>
    <row r="922" spans="1:5">
      <c r="A922" s="113" t="s">
        <v>1127</v>
      </c>
      <c r="B922" s="113" t="s">
        <v>298</v>
      </c>
      <c r="C922" s="113">
        <v>2.181</v>
      </c>
      <c r="D922" s="115">
        <v>42745</v>
      </c>
    </row>
    <row r="923" spans="1:5">
      <c r="A923" s="113" t="s">
        <v>1126</v>
      </c>
      <c r="B923" s="113" t="s">
        <v>298</v>
      </c>
      <c r="C923" s="113">
        <v>2.2269999999999999</v>
      </c>
      <c r="D923" s="115">
        <v>42745</v>
      </c>
    </row>
    <row r="924" spans="1:5">
      <c r="A924" s="113" t="s">
        <v>1125</v>
      </c>
      <c r="B924" s="113" t="s">
        <v>298</v>
      </c>
      <c r="C924" s="113">
        <v>2.2629999999999999</v>
      </c>
      <c r="D924" s="115">
        <v>42745</v>
      </c>
    </row>
    <row r="925" spans="1:5">
      <c r="A925" s="113" t="s">
        <v>1124</v>
      </c>
      <c r="B925" s="113" t="s">
        <v>298</v>
      </c>
      <c r="C925" s="113">
        <v>2.169</v>
      </c>
      <c r="D925" s="115">
        <v>42745</v>
      </c>
    </row>
    <row r="926" spans="1:5">
      <c r="A926" s="113" t="s">
        <v>1123</v>
      </c>
      <c r="B926" s="113" t="s">
        <v>298</v>
      </c>
      <c r="C926" s="113">
        <v>2.2519999999999998</v>
      </c>
      <c r="D926" s="115">
        <v>42745</v>
      </c>
    </row>
    <row r="927" spans="1:5">
      <c r="A927" s="113" t="s">
        <v>1122</v>
      </c>
      <c r="B927" s="113" t="s">
        <v>298</v>
      </c>
      <c r="C927" s="113">
        <v>2.2589999999999999</v>
      </c>
      <c r="D927" s="115">
        <v>42745</v>
      </c>
    </row>
    <row r="928" spans="1:5">
      <c r="A928" s="113" t="s">
        <v>1121</v>
      </c>
      <c r="B928" s="113" t="s">
        <v>298</v>
      </c>
      <c r="C928" s="113">
        <v>2.2400000000000002</v>
      </c>
      <c r="D928" s="115">
        <v>42745</v>
      </c>
    </row>
    <row r="929" spans="1:4">
      <c r="A929" s="113" t="s">
        <v>1120</v>
      </c>
      <c r="B929" s="113" t="s">
        <v>298</v>
      </c>
      <c r="C929" s="113">
        <v>2.0249999999999999</v>
      </c>
      <c r="D929" s="115">
        <v>42745</v>
      </c>
    </row>
    <row r="930" spans="1:4">
      <c r="A930" s="113" t="s">
        <v>1119</v>
      </c>
      <c r="B930" s="113" t="s">
        <v>298</v>
      </c>
      <c r="C930" s="113">
        <v>2.0590000000000002</v>
      </c>
      <c r="D930" s="115">
        <v>42745</v>
      </c>
    </row>
    <row r="931" spans="1:4">
      <c r="A931" s="113" t="s">
        <v>1118</v>
      </c>
      <c r="B931" s="113" t="s">
        <v>298</v>
      </c>
      <c r="C931" s="113">
        <v>2.2770000000000001</v>
      </c>
      <c r="D931" s="115">
        <v>42745</v>
      </c>
    </row>
    <row r="932" spans="1:4">
      <c r="A932" s="113" t="s">
        <v>1117</v>
      </c>
      <c r="B932" s="113" t="s">
        <v>298</v>
      </c>
      <c r="C932" s="113">
        <v>2.14</v>
      </c>
      <c r="D932" s="115">
        <v>42745</v>
      </c>
    </row>
    <row r="933" spans="1:4">
      <c r="A933" s="113" t="s">
        <v>1116</v>
      </c>
      <c r="B933" s="113" t="s">
        <v>298</v>
      </c>
      <c r="C933" s="113">
        <v>2.16</v>
      </c>
      <c r="D933" s="115">
        <v>42745</v>
      </c>
    </row>
    <row r="934" spans="1:4">
      <c r="A934" s="113" t="s">
        <v>1115</v>
      </c>
      <c r="B934" s="113" t="s">
        <v>298</v>
      </c>
      <c r="C934" s="113">
        <v>2.2559999999999998</v>
      </c>
      <c r="D934" s="115">
        <v>42745</v>
      </c>
    </row>
    <row r="935" spans="1:4">
      <c r="A935" s="113" t="s">
        <v>1114</v>
      </c>
      <c r="B935" s="113" t="s">
        <v>298</v>
      </c>
      <c r="C935" s="113">
        <v>2.0550000000000002</v>
      </c>
      <c r="D935" s="115">
        <v>42745</v>
      </c>
    </row>
    <row r="936" spans="1:4">
      <c r="A936" s="113" t="s">
        <v>1113</v>
      </c>
      <c r="B936" s="113" t="s">
        <v>298</v>
      </c>
      <c r="C936" s="113">
        <v>2.1030000000000002</v>
      </c>
      <c r="D936" s="115">
        <v>42745</v>
      </c>
    </row>
    <row r="937" spans="1:4">
      <c r="A937" s="113" t="s">
        <v>1112</v>
      </c>
      <c r="B937" s="113" t="s">
        <v>298</v>
      </c>
      <c r="C937" s="113">
        <v>2.2400000000000002</v>
      </c>
      <c r="D937" s="115">
        <v>42745</v>
      </c>
    </row>
    <row r="938" spans="1:4">
      <c r="A938" s="113" t="s">
        <v>1111</v>
      </c>
      <c r="B938" s="113" t="s">
        <v>298</v>
      </c>
      <c r="C938" s="113">
        <v>2.177</v>
      </c>
      <c r="D938" s="115">
        <v>42745</v>
      </c>
    </row>
    <row r="939" spans="1:4">
      <c r="A939" s="113" t="s">
        <v>1110</v>
      </c>
      <c r="B939" s="113" t="s">
        <v>298</v>
      </c>
      <c r="C939" s="113">
        <v>2.1589999999999998</v>
      </c>
      <c r="D939" s="115">
        <v>42745</v>
      </c>
    </row>
    <row r="940" spans="1:4">
      <c r="A940" s="113" t="s">
        <v>1109</v>
      </c>
      <c r="B940" s="113" t="s">
        <v>298</v>
      </c>
      <c r="C940" s="113">
        <v>2.2290000000000001</v>
      </c>
      <c r="D940" s="115">
        <v>42745</v>
      </c>
    </row>
    <row r="941" spans="1:4">
      <c r="A941" s="113" t="s">
        <v>1108</v>
      </c>
      <c r="B941" s="113" t="s">
        <v>298</v>
      </c>
      <c r="C941" s="113">
        <v>2.1989999999999998</v>
      </c>
      <c r="D941" s="115">
        <v>42745</v>
      </c>
    </row>
    <row r="942" spans="1:4">
      <c r="A942" s="113" t="s">
        <v>1107</v>
      </c>
      <c r="B942" s="113" t="s">
        <v>298</v>
      </c>
      <c r="C942" s="113">
        <v>2.1349999999999998</v>
      </c>
      <c r="D942" s="115">
        <v>42745</v>
      </c>
    </row>
    <row r="943" spans="1:4">
      <c r="A943" s="113" t="s">
        <v>1106</v>
      </c>
      <c r="B943" s="113" t="s">
        <v>298</v>
      </c>
      <c r="C943" s="113">
        <v>2.0630000000000002</v>
      </c>
      <c r="D943" s="115">
        <v>42745</v>
      </c>
    </row>
    <row r="944" spans="1:4">
      <c r="A944" s="113" t="s">
        <v>1105</v>
      </c>
      <c r="B944" s="113" t="s">
        <v>298</v>
      </c>
      <c r="C944" s="113">
        <v>2.298</v>
      </c>
      <c r="D944" s="115">
        <v>42745</v>
      </c>
    </row>
    <row r="945" spans="1:4">
      <c r="A945" s="113" t="s">
        <v>1104</v>
      </c>
      <c r="B945" s="113" t="s">
        <v>298</v>
      </c>
      <c r="C945" s="113">
        <v>2.0979999999999999</v>
      </c>
      <c r="D945" s="115">
        <v>42745</v>
      </c>
    </row>
    <row r="946" spans="1:4">
      <c r="A946" s="113" t="s">
        <v>1103</v>
      </c>
      <c r="B946" s="113" t="s">
        <v>298</v>
      </c>
      <c r="C946" s="113">
        <v>2.12</v>
      </c>
      <c r="D946" s="115">
        <v>42745</v>
      </c>
    </row>
    <row r="947" spans="1:4">
      <c r="A947" s="113" t="s">
        <v>1102</v>
      </c>
      <c r="B947" s="113" t="s">
        <v>298</v>
      </c>
      <c r="C947" s="113">
        <v>2.1429999999999998</v>
      </c>
      <c r="D947" s="115">
        <v>42745</v>
      </c>
    </row>
    <row r="948" spans="1:4">
      <c r="A948" s="113" t="s">
        <v>1101</v>
      </c>
      <c r="B948" s="113" t="s">
        <v>298</v>
      </c>
      <c r="C948" s="113">
        <v>2.121</v>
      </c>
      <c r="D948" s="115">
        <v>42745</v>
      </c>
    </row>
    <row r="949" spans="1:4">
      <c r="A949" s="113" t="s">
        <v>1100</v>
      </c>
      <c r="B949" s="113" t="s">
        <v>298</v>
      </c>
      <c r="C949" s="113">
        <v>2.2010000000000001</v>
      </c>
      <c r="D949" s="115">
        <v>42746</v>
      </c>
    </row>
    <row r="950" spans="1:4">
      <c r="A950" s="113" t="s">
        <v>1099</v>
      </c>
      <c r="B950" s="113" t="s">
        <v>298</v>
      </c>
      <c r="C950" s="113">
        <v>2.2389999999999999</v>
      </c>
      <c r="D950" s="115">
        <v>42746</v>
      </c>
    </row>
    <row r="951" spans="1:4">
      <c r="A951" s="113" t="s">
        <v>1098</v>
      </c>
      <c r="B951" s="113" t="s">
        <v>298</v>
      </c>
      <c r="C951" s="113">
        <v>2.2759999999999998</v>
      </c>
      <c r="D951" s="115">
        <v>42746</v>
      </c>
    </row>
    <row r="952" spans="1:4">
      <c r="A952" s="113" t="s">
        <v>1097</v>
      </c>
      <c r="B952" s="113" t="s">
        <v>298</v>
      </c>
      <c r="C952" s="113">
        <v>2.2480000000000002</v>
      </c>
      <c r="D952" s="115">
        <v>42746</v>
      </c>
    </row>
    <row r="953" spans="1:4">
      <c r="A953" s="113" t="s">
        <v>1096</v>
      </c>
      <c r="B953" s="113" t="s">
        <v>298</v>
      </c>
      <c r="C953" s="113">
        <v>2.1989999999999998</v>
      </c>
      <c r="D953" s="115">
        <v>42746</v>
      </c>
    </row>
    <row r="954" spans="1:4">
      <c r="A954" s="113" t="s">
        <v>1095</v>
      </c>
      <c r="B954" s="113" t="s">
        <v>298</v>
      </c>
      <c r="C954" s="113">
        <v>2.2890000000000001</v>
      </c>
      <c r="D954" s="115">
        <v>42746</v>
      </c>
    </row>
    <row r="955" spans="1:4">
      <c r="A955" s="113" t="s">
        <v>1094</v>
      </c>
      <c r="B955" s="113" t="s">
        <v>298</v>
      </c>
      <c r="C955" s="113">
        <v>2.1850000000000001</v>
      </c>
      <c r="D955" s="115">
        <v>42746</v>
      </c>
    </row>
    <row r="956" spans="1:4">
      <c r="A956" s="113" t="s">
        <v>1093</v>
      </c>
      <c r="B956" s="113" t="s">
        <v>298</v>
      </c>
      <c r="C956" s="113">
        <v>2.2149999999999999</v>
      </c>
      <c r="D956" s="115">
        <v>42746</v>
      </c>
    </row>
    <row r="957" spans="1:4">
      <c r="A957" s="113" t="s">
        <v>1092</v>
      </c>
      <c r="B957" s="113" t="s">
        <v>298</v>
      </c>
      <c r="C957" s="113">
        <v>2.2999999999999998</v>
      </c>
      <c r="D957" s="115">
        <v>42746</v>
      </c>
    </row>
    <row r="958" spans="1:4">
      <c r="A958" s="113" t="s">
        <v>1091</v>
      </c>
      <c r="B958" s="113" t="s">
        <v>298</v>
      </c>
      <c r="C958" s="113">
        <v>2.2490000000000001</v>
      </c>
      <c r="D958" s="115">
        <v>42746</v>
      </c>
    </row>
    <row r="959" spans="1:4">
      <c r="A959" s="113" t="s">
        <v>1090</v>
      </c>
      <c r="B959" s="113" t="s">
        <v>298</v>
      </c>
      <c r="C959" s="113">
        <v>2.3149999999999999</v>
      </c>
      <c r="D959" s="115">
        <v>42746</v>
      </c>
    </row>
    <row r="960" spans="1:4">
      <c r="A960" s="113" t="s">
        <v>1089</v>
      </c>
      <c r="B960" s="113" t="s">
        <v>298</v>
      </c>
      <c r="C960" s="113">
        <v>2.1629999999999998</v>
      </c>
      <c r="D960" s="115">
        <v>42746</v>
      </c>
    </row>
    <row r="961" spans="1:4">
      <c r="A961" s="113" t="s">
        <v>1088</v>
      </c>
      <c r="B961" s="113" t="s">
        <v>298</v>
      </c>
      <c r="C961" s="113">
        <v>2.2829999999999999</v>
      </c>
      <c r="D961" s="115">
        <v>42746</v>
      </c>
    </row>
    <row r="962" spans="1:4">
      <c r="A962" s="113" t="s">
        <v>1087</v>
      </c>
      <c r="B962" s="113" t="s">
        <v>298</v>
      </c>
      <c r="C962" s="113">
        <v>2.2069999999999999</v>
      </c>
      <c r="D962" s="115">
        <v>42746</v>
      </c>
    </row>
    <row r="963" spans="1:4">
      <c r="A963" s="113" t="s">
        <v>1086</v>
      </c>
      <c r="B963" s="113" t="s">
        <v>298</v>
      </c>
      <c r="C963" s="113">
        <v>2.2010000000000001</v>
      </c>
      <c r="D963" s="115">
        <v>42746</v>
      </c>
    </row>
    <row r="964" spans="1:4">
      <c r="A964" s="113" t="s">
        <v>1085</v>
      </c>
      <c r="B964" s="113" t="s">
        <v>298</v>
      </c>
      <c r="C964" s="113">
        <v>2.1829999999999998</v>
      </c>
      <c r="D964" s="115">
        <v>42746</v>
      </c>
    </row>
    <row r="965" spans="1:4">
      <c r="A965" s="113" t="s">
        <v>1084</v>
      </c>
      <c r="B965" s="113" t="s">
        <v>298</v>
      </c>
      <c r="C965" s="113">
        <v>2.1890000000000001</v>
      </c>
      <c r="D965" s="115">
        <v>42746</v>
      </c>
    </row>
    <row r="966" spans="1:4">
      <c r="A966" s="113" t="s">
        <v>1083</v>
      </c>
      <c r="B966" s="113" t="s">
        <v>298</v>
      </c>
      <c r="C966" s="113">
        <v>2.1760000000000002</v>
      </c>
      <c r="D966" s="115">
        <v>42746</v>
      </c>
    </row>
    <row r="967" spans="1:4">
      <c r="A967" s="113" t="s">
        <v>1082</v>
      </c>
      <c r="B967" s="113" t="s">
        <v>298</v>
      </c>
      <c r="C967" s="113">
        <v>2.2029999999999998</v>
      </c>
      <c r="D967" s="115">
        <v>42746</v>
      </c>
    </row>
    <row r="968" spans="1:4">
      <c r="A968" s="113" t="s">
        <v>1081</v>
      </c>
      <c r="B968" s="113" t="s">
        <v>298</v>
      </c>
      <c r="C968" s="113">
        <v>2.3220000000000001</v>
      </c>
      <c r="D968" s="115">
        <v>42746</v>
      </c>
    </row>
    <row r="969" spans="1:4">
      <c r="A969" s="113" t="s">
        <v>1080</v>
      </c>
      <c r="B969" s="113" t="s">
        <v>298</v>
      </c>
      <c r="C969" s="113">
        <v>2.2450000000000001</v>
      </c>
      <c r="D969" s="115">
        <v>42746</v>
      </c>
    </row>
    <row r="970" spans="1:4">
      <c r="A970" s="113" t="s">
        <v>1079</v>
      </c>
      <c r="B970" s="113" t="s">
        <v>298</v>
      </c>
      <c r="C970" s="113">
        <v>2.3660000000000001</v>
      </c>
      <c r="D970" s="115">
        <v>42746</v>
      </c>
    </row>
    <row r="971" spans="1:4">
      <c r="A971" s="113" t="s">
        <v>1078</v>
      </c>
      <c r="B971" s="113" t="s">
        <v>298</v>
      </c>
      <c r="C971" s="113">
        <v>2.1749999999999998</v>
      </c>
      <c r="D971" s="115">
        <v>42746</v>
      </c>
    </row>
    <row r="972" spans="1:4">
      <c r="A972" s="113" t="s">
        <v>1077</v>
      </c>
      <c r="B972" s="113" t="s">
        <v>298</v>
      </c>
      <c r="C972" s="113">
        <v>2.2879999999999998</v>
      </c>
      <c r="D972" s="115">
        <v>42746</v>
      </c>
    </row>
    <row r="973" spans="1:4">
      <c r="A973" s="113" t="s">
        <v>1076</v>
      </c>
      <c r="B973" s="113" t="s">
        <v>298</v>
      </c>
      <c r="C973" s="113">
        <v>2.2559999999999998</v>
      </c>
      <c r="D973" s="115">
        <v>42746</v>
      </c>
    </row>
    <row r="974" spans="1:4">
      <c r="A974" s="113" t="s">
        <v>1075</v>
      </c>
      <c r="B974" s="113" t="s">
        <v>298</v>
      </c>
      <c r="C974" s="113">
        <v>2.1120000000000001</v>
      </c>
      <c r="D974" s="115">
        <v>42746</v>
      </c>
    </row>
    <row r="975" spans="1:4">
      <c r="A975" s="113" t="s">
        <v>1074</v>
      </c>
      <c r="B975" s="113" t="s">
        <v>298</v>
      </c>
      <c r="C975" s="113">
        <v>2.1859999999999999</v>
      </c>
      <c r="D975" s="115">
        <v>42746</v>
      </c>
    </row>
    <row r="976" spans="1:4">
      <c r="A976" s="113" t="s">
        <v>1073</v>
      </c>
      <c r="B976" s="113" t="s">
        <v>298</v>
      </c>
      <c r="C976" s="113">
        <v>2.2370000000000001</v>
      </c>
      <c r="D976" s="115">
        <v>42746</v>
      </c>
    </row>
    <row r="977" spans="1:4">
      <c r="A977" s="113" t="s">
        <v>1072</v>
      </c>
      <c r="B977" s="113" t="s">
        <v>298</v>
      </c>
      <c r="C977" s="113">
        <v>2.2149999999999999</v>
      </c>
      <c r="D977" s="115">
        <v>42746</v>
      </c>
    </row>
    <row r="978" spans="1:4">
      <c r="A978" s="113" t="s">
        <v>1071</v>
      </c>
      <c r="B978" s="113" t="s">
        <v>298</v>
      </c>
      <c r="C978" s="113">
        <v>2.23</v>
      </c>
      <c r="D978" s="115">
        <v>42746</v>
      </c>
    </row>
    <row r="979" spans="1:4">
      <c r="A979" s="113" t="s">
        <v>1070</v>
      </c>
      <c r="B979" s="113" t="s">
        <v>298</v>
      </c>
      <c r="C979" s="113">
        <v>2.2440000000000002</v>
      </c>
      <c r="D979" s="115">
        <v>42746</v>
      </c>
    </row>
    <row r="980" spans="1:4">
      <c r="A980" s="113" t="s">
        <v>1069</v>
      </c>
      <c r="B980" s="113" t="s">
        <v>298</v>
      </c>
      <c r="C980" s="113">
        <v>2.2349999999999999</v>
      </c>
      <c r="D980" s="115">
        <v>42746</v>
      </c>
    </row>
    <row r="981" spans="1:4">
      <c r="A981" s="113" t="s">
        <v>1068</v>
      </c>
      <c r="B981" s="113" t="s">
        <v>298</v>
      </c>
      <c r="C981" s="113">
        <v>2.1459999999999999</v>
      </c>
      <c r="D981" s="115">
        <v>42746</v>
      </c>
    </row>
    <row r="982" spans="1:4">
      <c r="A982" s="113" t="s">
        <v>1067</v>
      </c>
      <c r="B982" s="113" t="s">
        <v>298</v>
      </c>
      <c r="C982" s="113">
        <v>2.3340000000000001</v>
      </c>
      <c r="D982" s="115">
        <v>42746</v>
      </c>
    </row>
    <row r="983" spans="1:4">
      <c r="A983" s="113" t="s">
        <v>1066</v>
      </c>
      <c r="B983" s="113" t="s">
        <v>298</v>
      </c>
      <c r="C983" s="113">
        <v>2.1819999999999999</v>
      </c>
      <c r="D983" s="115">
        <v>42746</v>
      </c>
    </row>
    <row r="984" spans="1:4">
      <c r="A984" s="113" t="s">
        <v>1065</v>
      </c>
      <c r="B984" s="113" t="s">
        <v>298</v>
      </c>
      <c r="C984" s="113">
        <v>2.2970000000000002</v>
      </c>
      <c r="D984" s="115">
        <v>42746</v>
      </c>
    </row>
    <row r="985" spans="1:4">
      <c r="A985" s="113" t="s">
        <v>1064</v>
      </c>
      <c r="B985" s="113" t="s">
        <v>298</v>
      </c>
      <c r="C985" s="113">
        <v>2.1749999999999998</v>
      </c>
      <c r="D985" s="115">
        <v>42746</v>
      </c>
    </row>
    <row r="986" spans="1:4">
      <c r="A986" s="113" t="s">
        <v>1063</v>
      </c>
      <c r="B986" s="113" t="s">
        <v>298</v>
      </c>
      <c r="C986" s="113">
        <v>2.2200000000000002</v>
      </c>
      <c r="D986" s="115">
        <v>42746</v>
      </c>
    </row>
    <row r="987" spans="1:4">
      <c r="A987" s="113" t="s">
        <v>1062</v>
      </c>
      <c r="B987" s="113" t="s">
        <v>298</v>
      </c>
      <c r="C987" s="113">
        <v>2.1890000000000001</v>
      </c>
      <c r="D987" s="115">
        <v>42746</v>
      </c>
    </row>
    <row r="988" spans="1:4">
      <c r="A988" s="113" t="s">
        <v>1061</v>
      </c>
      <c r="B988" s="113" t="s">
        <v>298</v>
      </c>
      <c r="C988" s="113">
        <v>2.177</v>
      </c>
      <c r="D988" s="115">
        <v>42746</v>
      </c>
    </row>
    <row r="989" spans="1:4">
      <c r="A989" s="113" t="s">
        <v>1060</v>
      </c>
      <c r="B989" s="113" t="s">
        <v>298</v>
      </c>
      <c r="C989" s="113">
        <v>2.004</v>
      </c>
      <c r="D989" s="115">
        <v>42746</v>
      </c>
    </row>
    <row r="990" spans="1:4">
      <c r="A990" s="113" t="s">
        <v>1059</v>
      </c>
      <c r="B990" s="113" t="s">
        <v>298</v>
      </c>
      <c r="C990" s="113">
        <v>2.2490000000000001</v>
      </c>
      <c r="D990" s="115">
        <v>42746</v>
      </c>
    </row>
    <row r="991" spans="1:4">
      <c r="A991" s="113" t="s">
        <v>1058</v>
      </c>
      <c r="B991" s="113" t="s">
        <v>298</v>
      </c>
      <c r="C991" s="113">
        <v>2.0390000000000001</v>
      </c>
      <c r="D991" s="115">
        <v>42746</v>
      </c>
    </row>
    <row r="992" spans="1:4">
      <c r="A992" s="113" t="s">
        <v>1057</v>
      </c>
      <c r="B992" s="113" t="s">
        <v>298</v>
      </c>
      <c r="C992" s="113">
        <v>2.1629999999999998</v>
      </c>
      <c r="D992" s="115">
        <v>42746</v>
      </c>
    </row>
    <row r="993" spans="1:4">
      <c r="A993" s="113" t="s">
        <v>1056</v>
      </c>
      <c r="B993" s="113" t="s">
        <v>298</v>
      </c>
      <c r="C993" s="113">
        <v>2.1930000000000001</v>
      </c>
      <c r="D993" s="115">
        <v>42746</v>
      </c>
    </row>
    <row r="994" spans="1:4">
      <c r="A994" s="113" t="s">
        <v>1055</v>
      </c>
      <c r="B994" s="113" t="s">
        <v>298</v>
      </c>
      <c r="C994" s="113">
        <v>2.242</v>
      </c>
      <c r="D994" s="115">
        <v>42746</v>
      </c>
    </row>
    <row r="995" spans="1:4">
      <c r="A995" s="113" t="s">
        <v>1054</v>
      </c>
      <c r="B995" s="113" t="s">
        <v>298</v>
      </c>
      <c r="C995" s="113">
        <v>2.2930000000000001</v>
      </c>
      <c r="D995" s="115">
        <v>42746</v>
      </c>
    </row>
    <row r="996" spans="1:4">
      <c r="A996" s="113" t="s">
        <v>1053</v>
      </c>
      <c r="B996" s="113" t="s">
        <v>298</v>
      </c>
      <c r="C996" s="113">
        <v>2.1520000000000001</v>
      </c>
      <c r="D996" s="115">
        <v>42746</v>
      </c>
    </row>
    <row r="997" spans="1:4">
      <c r="A997" s="113" t="s">
        <v>1052</v>
      </c>
      <c r="B997" s="113" t="s">
        <v>298</v>
      </c>
      <c r="C997" s="113">
        <v>2.1949999999999998</v>
      </c>
      <c r="D997" s="115">
        <v>42746</v>
      </c>
    </row>
    <row r="998" spans="1:4">
      <c r="A998" s="113" t="s">
        <v>1051</v>
      </c>
      <c r="B998" s="113" t="s">
        <v>298</v>
      </c>
      <c r="C998" s="113">
        <v>2.206</v>
      </c>
      <c r="D998" s="115">
        <v>42746</v>
      </c>
    </row>
    <row r="999" spans="1:4">
      <c r="A999" s="113" t="s">
        <v>1050</v>
      </c>
      <c r="B999" s="113" t="s">
        <v>298</v>
      </c>
      <c r="C999" s="113">
        <v>2.133</v>
      </c>
      <c r="D999" s="115">
        <v>42746</v>
      </c>
    </row>
    <row r="1000" spans="1:4">
      <c r="A1000" s="113" t="s">
        <v>1049</v>
      </c>
      <c r="B1000" s="113" t="s">
        <v>298</v>
      </c>
      <c r="C1000" s="113">
        <v>2.246</v>
      </c>
      <c r="D1000" s="115">
        <v>42746</v>
      </c>
    </row>
    <row r="1001" spans="1:4">
      <c r="A1001" s="113" t="s">
        <v>1048</v>
      </c>
      <c r="B1001" s="113" t="s">
        <v>298</v>
      </c>
      <c r="C1001" s="113">
        <v>2.1709999999999998</v>
      </c>
      <c r="D1001" s="115">
        <v>42746</v>
      </c>
    </row>
    <row r="1002" spans="1:4">
      <c r="A1002" s="113" t="s">
        <v>1047</v>
      </c>
      <c r="B1002" s="113" t="s">
        <v>298</v>
      </c>
      <c r="C1002" s="113">
        <v>2.2770000000000001</v>
      </c>
      <c r="D1002" s="115">
        <v>42746</v>
      </c>
    </row>
    <row r="1003" spans="1:4">
      <c r="A1003" s="113" t="s">
        <v>1046</v>
      </c>
      <c r="B1003" s="113" t="s">
        <v>298</v>
      </c>
      <c r="C1003" s="113">
        <v>2.2160000000000002</v>
      </c>
      <c r="D1003" s="115">
        <v>42746</v>
      </c>
    </row>
    <row r="1004" spans="1:4">
      <c r="A1004" s="113" t="s">
        <v>1045</v>
      </c>
      <c r="B1004" s="113" t="s">
        <v>298</v>
      </c>
      <c r="C1004" s="113">
        <v>2.2309999999999999</v>
      </c>
      <c r="D1004" s="115">
        <v>42746</v>
      </c>
    </row>
    <row r="1005" spans="1:4">
      <c r="A1005" s="113" t="s">
        <v>1044</v>
      </c>
      <c r="B1005" s="113" t="s">
        <v>298</v>
      </c>
      <c r="C1005" s="113">
        <v>2.2959999999999998</v>
      </c>
      <c r="D1005" s="115">
        <v>42746</v>
      </c>
    </row>
    <row r="1006" spans="1:4">
      <c r="A1006" s="113" t="s">
        <v>1043</v>
      </c>
      <c r="B1006" s="113" t="s">
        <v>298</v>
      </c>
      <c r="C1006" s="113">
        <v>2.1960000000000002</v>
      </c>
      <c r="D1006" s="115">
        <v>42746</v>
      </c>
    </row>
    <row r="1007" spans="1:4">
      <c r="A1007" s="113" t="s">
        <v>1042</v>
      </c>
      <c r="B1007" s="113" t="s">
        <v>298</v>
      </c>
      <c r="C1007" s="113">
        <v>2.1920000000000002</v>
      </c>
      <c r="D1007" s="115">
        <v>42746</v>
      </c>
    </row>
    <row r="1008" spans="1:4">
      <c r="A1008" s="113" t="s">
        <v>1041</v>
      </c>
      <c r="B1008" s="113" t="s">
        <v>298</v>
      </c>
      <c r="C1008" s="113">
        <v>2.2549999999999999</v>
      </c>
      <c r="D1008" s="115">
        <v>42746</v>
      </c>
    </row>
    <row r="1009" spans="1:4">
      <c r="A1009" s="113" t="s">
        <v>1040</v>
      </c>
      <c r="B1009" s="113" t="s">
        <v>298</v>
      </c>
      <c r="C1009" s="113">
        <v>2.3039999999999998</v>
      </c>
      <c r="D1009" s="115">
        <v>42746</v>
      </c>
    </row>
    <row r="1010" spans="1:4">
      <c r="A1010" s="113" t="s">
        <v>1039</v>
      </c>
      <c r="B1010" s="113" t="s">
        <v>298</v>
      </c>
      <c r="C1010" s="113">
        <v>2.2469999999999999</v>
      </c>
      <c r="D1010" s="115">
        <v>42746</v>
      </c>
    </row>
    <row r="1011" spans="1:4">
      <c r="A1011" s="113" t="s">
        <v>1038</v>
      </c>
      <c r="B1011" s="113" t="s">
        <v>298</v>
      </c>
      <c r="C1011" s="113">
        <v>2.246</v>
      </c>
      <c r="D1011" s="115">
        <v>42746</v>
      </c>
    </row>
    <row r="1012" spans="1:4">
      <c r="A1012" s="113" t="s">
        <v>1037</v>
      </c>
      <c r="B1012" s="113" t="s">
        <v>298</v>
      </c>
      <c r="C1012" s="113">
        <v>2.2109999999999999</v>
      </c>
      <c r="D1012" s="115">
        <v>42746</v>
      </c>
    </row>
    <row r="1013" spans="1:4">
      <c r="A1013" s="113" t="s">
        <v>1036</v>
      </c>
      <c r="B1013" s="113" t="s">
        <v>298</v>
      </c>
      <c r="C1013" s="113">
        <v>2.254</v>
      </c>
      <c r="D1013" s="115">
        <v>42746</v>
      </c>
    </row>
    <row r="1014" spans="1:4">
      <c r="A1014" s="113" t="s">
        <v>1035</v>
      </c>
      <c r="B1014" s="113" t="s">
        <v>298</v>
      </c>
      <c r="C1014" s="113">
        <v>2.2330000000000001</v>
      </c>
      <c r="D1014" s="115">
        <v>42746</v>
      </c>
    </row>
    <row r="1015" spans="1:4">
      <c r="A1015" s="113" t="s">
        <v>1034</v>
      </c>
      <c r="B1015" s="113" t="s">
        <v>298</v>
      </c>
      <c r="C1015" s="113">
        <v>2.19</v>
      </c>
      <c r="D1015" s="115">
        <v>42746</v>
      </c>
    </row>
    <row r="1016" spans="1:4">
      <c r="A1016" s="113" t="s">
        <v>1033</v>
      </c>
      <c r="B1016" s="113" t="s">
        <v>298</v>
      </c>
      <c r="C1016" s="113">
        <v>2.1680000000000001</v>
      </c>
      <c r="D1016" s="115">
        <v>42746</v>
      </c>
    </row>
    <row r="1017" spans="1:4">
      <c r="A1017" s="113" t="s">
        <v>1032</v>
      </c>
      <c r="B1017" s="113" t="s">
        <v>298</v>
      </c>
      <c r="C1017" s="113">
        <v>2.2090000000000001</v>
      </c>
      <c r="D1017" s="115">
        <v>42746</v>
      </c>
    </row>
    <row r="1018" spans="1:4">
      <c r="A1018" s="113" t="s">
        <v>1031</v>
      </c>
      <c r="B1018" s="113" t="s">
        <v>298</v>
      </c>
      <c r="C1018" s="113">
        <v>2.2530000000000001</v>
      </c>
      <c r="D1018" s="115">
        <v>42746</v>
      </c>
    </row>
    <row r="1019" spans="1:4">
      <c r="A1019" s="113" t="s">
        <v>1030</v>
      </c>
      <c r="B1019" s="113" t="s">
        <v>298</v>
      </c>
      <c r="C1019" s="113">
        <v>2.3170000000000002</v>
      </c>
      <c r="D1019" s="115">
        <v>42746</v>
      </c>
    </row>
    <row r="1020" spans="1:4">
      <c r="A1020" s="113" t="s">
        <v>1029</v>
      </c>
      <c r="B1020" s="113" t="s">
        <v>298</v>
      </c>
      <c r="C1020" s="113">
        <v>2.2610000000000001</v>
      </c>
      <c r="D1020" s="115">
        <v>42746</v>
      </c>
    </row>
    <row r="1021" spans="1:4">
      <c r="A1021" s="113" t="s">
        <v>1028</v>
      </c>
      <c r="B1021" s="113" t="s">
        <v>298</v>
      </c>
      <c r="C1021" s="113">
        <v>2.202</v>
      </c>
      <c r="D1021" s="115">
        <v>42746</v>
      </c>
    </row>
    <row r="1022" spans="1:4">
      <c r="A1022" s="113" t="s">
        <v>1027</v>
      </c>
      <c r="B1022" s="113" t="s">
        <v>298</v>
      </c>
      <c r="C1022" s="113">
        <v>2.2450000000000001</v>
      </c>
      <c r="D1022" s="115">
        <v>42746</v>
      </c>
    </row>
    <row r="1023" spans="1:4">
      <c r="A1023" s="113" t="s">
        <v>1026</v>
      </c>
      <c r="B1023" s="113" t="s">
        <v>298</v>
      </c>
      <c r="C1023" s="113">
        <v>2.3119999999999998</v>
      </c>
      <c r="D1023" s="115">
        <v>42746</v>
      </c>
    </row>
    <row r="1024" spans="1:4">
      <c r="A1024" s="113" t="s">
        <v>1025</v>
      </c>
      <c r="B1024" s="113" t="s">
        <v>298</v>
      </c>
      <c r="C1024" s="113">
        <v>2.2909999999999999</v>
      </c>
      <c r="D1024" s="115">
        <v>42746</v>
      </c>
    </row>
    <row r="1025" spans="1:4">
      <c r="A1025" s="113" t="s">
        <v>1024</v>
      </c>
      <c r="B1025" s="113" t="s">
        <v>298</v>
      </c>
      <c r="C1025" s="113">
        <v>2.2029999999999998</v>
      </c>
      <c r="D1025" s="115">
        <v>42746</v>
      </c>
    </row>
    <row r="1026" spans="1:4">
      <c r="A1026" s="113" t="s">
        <v>1023</v>
      </c>
      <c r="B1026" s="113" t="s">
        <v>298</v>
      </c>
      <c r="C1026" s="113">
        <v>2.3330000000000002</v>
      </c>
      <c r="D1026" s="115">
        <v>42746</v>
      </c>
    </row>
    <row r="1027" spans="1:4">
      <c r="A1027" s="113" t="s">
        <v>1022</v>
      </c>
      <c r="B1027" s="113" t="s">
        <v>298</v>
      </c>
      <c r="C1027" s="113">
        <v>2.1589999999999998</v>
      </c>
      <c r="D1027" s="115">
        <v>42746</v>
      </c>
    </row>
    <row r="1028" spans="1:4">
      <c r="A1028" s="113" t="s">
        <v>1021</v>
      </c>
      <c r="B1028" s="113" t="s">
        <v>298</v>
      </c>
      <c r="C1028" s="113">
        <v>2.2450000000000001</v>
      </c>
      <c r="D1028" s="115">
        <v>42746</v>
      </c>
    </row>
    <row r="1029" spans="1:4">
      <c r="A1029" s="113" t="s">
        <v>1020</v>
      </c>
      <c r="B1029" s="113" t="s">
        <v>298</v>
      </c>
      <c r="C1029" s="113">
        <v>2.165</v>
      </c>
      <c r="D1029" s="115">
        <v>42747</v>
      </c>
    </row>
    <row r="1030" spans="1:4">
      <c r="A1030" s="113" t="s">
        <v>1019</v>
      </c>
      <c r="B1030" s="113" t="s">
        <v>298</v>
      </c>
      <c r="C1030" s="113">
        <v>2.2189999999999999</v>
      </c>
      <c r="D1030" s="115">
        <v>42747</v>
      </c>
    </row>
    <row r="1031" spans="1:4">
      <c r="A1031" s="113" t="s">
        <v>1018</v>
      </c>
      <c r="B1031" s="113" t="s">
        <v>298</v>
      </c>
      <c r="C1031" s="113">
        <v>2.2610000000000001</v>
      </c>
      <c r="D1031" s="115">
        <v>42747</v>
      </c>
    </row>
    <row r="1032" spans="1:4">
      <c r="A1032" s="113" t="s">
        <v>1017</v>
      </c>
      <c r="B1032" s="113" t="s">
        <v>298</v>
      </c>
      <c r="C1032" s="113">
        <v>2.2120000000000002</v>
      </c>
      <c r="D1032" s="115">
        <v>42747</v>
      </c>
    </row>
    <row r="1033" spans="1:4">
      <c r="A1033" s="113" t="s">
        <v>1016</v>
      </c>
      <c r="B1033" s="113" t="s">
        <v>298</v>
      </c>
      <c r="C1033" s="113">
        <v>2.2040000000000002</v>
      </c>
      <c r="D1033" s="115">
        <v>42747</v>
      </c>
    </row>
    <row r="1034" spans="1:4">
      <c r="A1034" s="113" t="s">
        <v>1015</v>
      </c>
      <c r="B1034" s="113" t="s">
        <v>298</v>
      </c>
      <c r="C1034" s="113">
        <v>2.2400000000000002</v>
      </c>
      <c r="D1034" s="115">
        <v>42747</v>
      </c>
    </row>
    <row r="1035" spans="1:4">
      <c r="A1035" s="113" t="s">
        <v>1014</v>
      </c>
      <c r="B1035" s="113" t="s">
        <v>298</v>
      </c>
      <c r="C1035" s="113">
        <v>2.1869999999999998</v>
      </c>
      <c r="D1035" s="115">
        <v>42747</v>
      </c>
    </row>
    <row r="1036" spans="1:4">
      <c r="A1036" s="170" t="s">
        <v>1013</v>
      </c>
      <c r="B1036" s="113" t="s">
        <v>298</v>
      </c>
      <c r="C1036" s="113">
        <v>2.2370000000000001</v>
      </c>
      <c r="D1036" s="115">
        <v>42747</v>
      </c>
    </row>
    <row r="1037" spans="1:4">
      <c r="A1037" s="113" t="s">
        <v>1012</v>
      </c>
      <c r="B1037" s="113" t="s">
        <v>298</v>
      </c>
      <c r="C1037" s="113">
        <v>2.2829999999999999</v>
      </c>
      <c r="D1037" s="115">
        <v>42747</v>
      </c>
    </row>
    <row r="1038" spans="1:4">
      <c r="A1038" s="113" t="s">
        <v>1011</v>
      </c>
      <c r="B1038" s="113" t="s">
        <v>298</v>
      </c>
      <c r="C1038" s="113">
        <v>2.2410000000000001</v>
      </c>
      <c r="D1038" s="115">
        <v>42747</v>
      </c>
    </row>
    <row r="1039" spans="1:4">
      <c r="A1039" s="113" t="s">
        <v>1010</v>
      </c>
      <c r="B1039" s="113" t="s">
        <v>298</v>
      </c>
      <c r="C1039" s="113">
        <v>2.1560000000000001</v>
      </c>
      <c r="D1039" s="115">
        <v>42747</v>
      </c>
    </row>
    <row r="1040" spans="1:4">
      <c r="A1040" s="113" t="s">
        <v>1009</v>
      </c>
      <c r="B1040" s="113" t="s">
        <v>298</v>
      </c>
      <c r="C1040" s="113">
        <v>2.133</v>
      </c>
      <c r="D1040" s="115">
        <v>42747</v>
      </c>
    </row>
    <row r="1041" spans="1:4">
      <c r="A1041" s="113" t="s">
        <v>1008</v>
      </c>
      <c r="B1041" s="113" t="s">
        <v>298</v>
      </c>
      <c r="C1041" s="113">
        <v>2.1760000000000002</v>
      </c>
      <c r="D1041" s="115">
        <v>42747</v>
      </c>
    </row>
    <row r="1042" spans="1:4">
      <c r="A1042" s="113" t="s">
        <v>1007</v>
      </c>
      <c r="B1042" s="113" t="s">
        <v>298</v>
      </c>
      <c r="C1042" s="113">
        <v>2.21</v>
      </c>
      <c r="D1042" s="115">
        <v>42747</v>
      </c>
    </row>
    <row r="1043" spans="1:4">
      <c r="A1043" s="113" t="s">
        <v>1006</v>
      </c>
      <c r="B1043" s="113" t="s">
        <v>298</v>
      </c>
      <c r="C1043" s="113">
        <v>2.286</v>
      </c>
      <c r="D1043" s="115">
        <v>42747</v>
      </c>
    </row>
    <row r="1044" spans="1:4">
      <c r="A1044" s="113" t="s">
        <v>1005</v>
      </c>
      <c r="B1044" s="113" t="s">
        <v>298</v>
      </c>
      <c r="C1044" s="113">
        <v>2.21</v>
      </c>
      <c r="D1044" s="115">
        <v>42747</v>
      </c>
    </row>
    <row r="1045" spans="1:4">
      <c r="A1045" s="113" t="s">
        <v>1004</v>
      </c>
      <c r="B1045" s="113" t="s">
        <v>298</v>
      </c>
      <c r="C1045" s="113">
        <v>2.198</v>
      </c>
      <c r="D1045" s="115">
        <v>42747</v>
      </c>
    </row>
    <row r="1046" spans="1:4">
      <c r="A1046" s="113" t="s">
        <v>1003</v>
      </c>
      <c r="B1046" s="113" t="s">
        <v>298</v>
      </c>
      <c r="C1046" s="113">
        <v>2.3140000000000001</v>
      </c>
      <c r="D1046" s="115">
        <v>42747</v>
      </c>
    </row>
    <row r="1047" spans="1:4">
      <c r="A1047" s="113" t="s">
        <v>1002</v>
      </c>
      <c r="B1047" s="113" t="s">
        <v>298</v>
      </c>
      <c r="C1047" s="113">
        <v>2.2829999999999999</v>
      </c>
      <c r="D1047" s="115">
        <v>42747</v>
      </c>
    </row>
    <row r="1048" spans="1:4">
      <c r="A1048" s="113" t="s">
        <v>1001</v>
      </c>
      <c r="B1048" s="113" t="s">
        <v>298</v>
      </c>
      <c r="C1048" s="113">
        <v>2.1930000000000001</v>
      </c>
      <c r="D1048" s="115">
        <v>42747</v>
      </c>
    </row>
    <row r="1049" spans="1:4">
      <c r="A1049" s="113" t="s">
        <v>1000</v>
      </c>
      <c r="B1049" s="113" t="s">
        <v>298</v>
      </c>
      <c r="C1049" s="113">
        <v>2.2029999999999998</v>
      </c>
      <c r="D1049" s="115">
        <v>42747</v>
      </c>
    </row>
    <row r="1050" spans="1:4">
      <c r="A1050" s="113" t="s">
        <v>999</v>
      </c>
      <c r="B1050" s="113" t="s">
        <v>298</v>
      </c>
      <c r="C1050" s="113">
        <v>2.0870000000000002</v>
      </c>
      <c r="D1050" s="115">
        <v>42747</v>
      </c>
    </row>
    <row r="1051" spans="1:4">
      <c r="A1051" s="113" t="s">
        <v>998</v>
      </c>
      <c r="B1051" s="113" t="s">
        <v>298</v>
      </c>
      <c r="C1051" s="113">
        <v>2.1560000000000001</v>
      </c>
      <c r="D1051" s="115">
        <v>42747</v>
      </c>
    </row>
    <row r="1052" spans="1:4">
      <c r="A1052" s="113" t="s">
        <v>997</v>
      </c>
      <c r="B1052" s="113" t="s">
        <v>298</v>
      </c>
      <c r="C1052" s="113">
        <v>2.1429999999999998</v>
      </c>
      <c r="D1052" s="115">
        <v>42747</v>
      </c>
    </row>
    <row r="1053" spans="1:4">
      <c r="A1053" s="113" t="s">
        <v>996</v>
      </c>
      <c r="B1053" s="113" t="s">
        <v>298</v>
      </c>
      <c r="C1053" s="113">
        <v>2.2719999999999998</v>
      </c>
      <c r="D1053" s="115">
        <v>42747</v>
      </c>
    </row>
    <row r="1054" spans="1:4">
      <c r="A1054" s="113" t="s">
        <v>995</v>
      </c>
      <c r="B1054" s="113" t="s">
        <v>298</v>
      </c>
      <c r="C1054" s="113">
        <v>2.2010000000000001</v>
      </c>
      <c r="D1054" s="115">
        <v>42747</v>
      </c>
    </row>
    <row r="1055" spans="1:4">
      <c r="A1055" s="113" t="s">
        <v>994</v>
      </c>
      <c r="B1055" s="113" t="s">
        <v>298</v>
      </c>
      <c r="C1055" s="113">
        <v>2.1960000000000002</v>
      </c>
      <c r="D1055" s="115">
        <v>42747</v>
      </c>
    </row>
    <row r="1056" spans="1:4">
      <c r="A1056" s="113" t="s">
        <v>993</v>
      </c>
      <c r="B1056" s="113" t="s">
        <v>298</v>
      </c>
      <c r="C1056" s="113">
        <v>2.149</v>
      </c>
      <c r="D1056" s="115">
        <v>42747</v>
      </c>
    </row>
    <row r="1057" spans="1:4">
      <c r="A1057" s="113" t="s">
        <v>992</v>
      </c>
      <c r="B1057" s="113" t="s">
        <v>298</v>
      </c>
      <c r="C1057" s="113">
        <v>2.2400000000000002</v>
      </c>
      <c r="D1057" s="115">
        <v>42747</v>
      </c>
    </row>
    <row r="1058" spans="1:4">
      <c r="A1058" s="113" t="s">
        <v>991</v>
      </c>
      <c r="B1058" s="113" t="s">
        <v>298</v>
      </c>
      <c r="C1058" s="113">
        <v>2.1469999999999998</v>
      </c>
      <c r="D1058" s="115">
        <v>42747</v>
      </c>
    </row>
    <row r="1059" spans="1:4">
      <c r="A1059" s="113" t="s">
        <v>990</v>
      </c>
      <c r="B1059" s="113" t="s">
        <v>298</v>
      </c>
      <c r="C1059" s="113">
        <v>2.1920000000000002</v>
      </c>
      <c r="D1059" s="115">
        <v>42747</v>
      </c>
    </row>
    <row r="1060" spans="1:4">
      <c r="A1060" s="113" t="s">
        <v>989</v>
      </c>
      <c r="B1060" s="113" t="s">
        <v>298</v>
      </c>
      <c r="C1060" s="113">
        <v>2.1800000000000002</v>
      </c>
      <c r="D1060" s="115">
        <v>42747</v>
      </c>
    </row>
    <row r="1061" spans="1:4">
      <c r="A1061" s="113" t="s">
        <v>988</v>
      </c>
      <c r="B1061" s="113" t="s">
        <v>298</v>
      </c>
      <c r="C1061" s="113">
        <v>2.2200000000000002</v>
      </c>
      <c r="D1061" s="115">
        <v>42747</v>
      </c>
    </row>
    <row r="1062" spans="1:4">
      <c r="A1062" s="113" t="s">
        <v>987</v>
      </c>
      <c r="B1062" s="113" t="s">
        <v>298</v>
      </c>
      <c r="C1062" s="113">
        <v>2.2010000000000001</v>
      </c>
      <c r="D1062" s="115">
        <v>42747</v>
      </c>
    </row>
    <row r="1063" spans="1:4">
      <c r="A1063" s="113" t="s">
        <v>986</v>
      </c>
      <c r="B1063" s="113" t="s">
        <v>298</v>
      </c>
      <c r="C1063" s="113">
        <v>2.206</v>
      </c>
      <c r="D1063" s="115">
        <v>42747</v>
      </c>
    </row>
    <row r="1064" spans="1:4">
      <c r="A1064" s="113" t="s">
        <v>985</v>
      </c>
      <c r="B1064" s="113" t="s">
        <v>298</v>
      </c>
      <c r="C1064" s="113">
        <v>2.246</v>
      </c>
      <c r="D1064" s="115">
        <v>42747</v>
      </c>
    </row>
    <row r="1065" spans="1:4">
      <c r="A1065" s="113" t="s">
        <v>984</v>
      </c>
      <c r="B1065" s="113" t="s">
        <v>298</v>
      </c>
      <c r="C1065" s="113">
        <v>2.1819999999999999</v>
      </c>
      <c r="D1065" s="115">
        <v>42747</v>
      </c>
    </row>
    <row r="1066" spans="1:4">
      <c r="A1066" s="113" t="s">
        <v>983</v>
      </c>
      <c r="B1066" s="113" t="s">
        <v>298</v>
      </c>
      <c r="C1066" s="113">
        <v>2.2959999999999998</v>
      </c>
      <c r="D1066" s="115">
        <v>42747</v>
      </c>
    </row>
    <row r="1067" spans="1:4">
      <c r="A1067" s="113" t="s">
        <v>982</v>
      </c>
      <c r="B1067" s="113" t="s">
        <v>298</v>
      </c>
      <c r="C1067" s="113">
        <v>2.2930000000000001</v>
      </c>
      <c r="D1067" s="115">
        <v>42747</v>
      </c>
    </row>
    <row r="1068" spans="1:4">
      <c r="A1068" s="113" t="s">
        <v>981</v>
      </c>
      <c r="B1068" s="113" t="s">
        <v>298</v>
      </c>
      <c r="C1068" s="113">
        <v>2.1880000000000002</v>
      </c>
      <c r="D1068" s="115">
        <v>42747</v>
      </c>
    </row>
    <row r="1069" spans="1:4">
      <c r="A1069" s="113" t="s">
        <v>980</v>
      </c>
      <c r="B1069" s="113" t="s">
        <v>298</v>
      </c>
      <c r="C1069" s="113">
        <v>2.1829999999999998</v>
      </c>
      <c r="D1069" s="115">
        <v>42747</v>
      </c>
    </row>
    <row r="1070" spans="1:4">
      <c r="A1070" s="113" t="s">
        <v>979</v>
      </c>
      <c r="B1070" s="113" t="s">
        <v>298</v>
      </c>
      <c r="C1070" s="113">
        <v>2.242</v>
      </c>
      <c r="D1070" s="115">
        <v>42747</v>
      </c>
    </row>
    <row r="1071" spans="1:4">
      <c r="A1071" s="113" t="s">
        <v>978</v>
      </c>
      <c r="B1071" s="113" t="s">
        <v>298</v>
      </c>
      <c r="C1071" s="113">
        <v>2.23</v>
      </c>
      <c r="D1071" s="115">
        <v>42747</v>
      </c>
    </row>
    <row r="1072" spans="1:4">
      <c r="A1072" s="113" t="s">
        <v>977</v>
      </c>
      <c r="B1072" s="113" t="s">
        <v>298</v>
      </c>
      <c r="C1072" s="113">
        <v>2.2040000000000002</v>
      </c>
      <c r="D1072" s="115">
        <v>42747</v>
      </c>
    </row>
    <row r="1073" spans="1:4">
      <c r="A1073" s="113" t="s">
        <v>976</v>
      </c>
      <c r="B1073" s="113" t="s">
        <v>298</v>
      </c>
      <c r="C1073" s="113">
        <v>2.169</v>
      </c>
      <c r="D1073" s="115">
        <v>42747</v>
      </c>
    </row>
    <row r="1074" spans="1:4">
      <c r="A1074" s="113" t="s">
        <v>975</v>
      </c>
      <c r="B1074" s="113" t="s">
        <v>298</v>
      </c>
      <c r="C1074" s="113">
        <v>2.222</v>
      </c>
      <c r="D1074" s="115">
        <v>42747</v>
      </c>
    </row>
    <row r="1075" spans="1:4">
      <c r="A1075" s="113" t="s">
        <v>974</v>
      </c>
      <c r="B1075" s="113" t="s">
        <v>298</v>
      </c>
      <c r="C1075" s="113">
        <v>2.177</v>
      </c>
      <c r="D1075" s="115">
        <v>42747</v>
      </c>
    </row>
    <row r="1076" spans="1:4">
      <c r="A1076" s="113" t="s">
        <v>973</v>
      </c>
      <c r="B1076" s="113" t="s">
        <v>298</v>
      </c>
      <c r="C1076" s="113">
        <v>2.1459999999999999</v>
      </c>
      <c r="D1076" s="115">
        <v>42747</v>
      </c>
    </row>
    <row r="1077" spans="1:4">
      <c r="A1077" s="113" t="s">
        <v>972</v>
      </c>
      <c r="B1077" s="113" t="s">
        <v>298</v>
      </c>
      <c r="C1077" s="113">
        <v>2.2010000000000001</v>
      </c>
      <c r="D1077" s="115">
        <v>42747</v>
      </c>
    </row>
    <row r="1078" spans="1:4">
      <c r="A1078" s="113" t="s">
        <v>971</v>
      </c>
      <c r="B1078" s="113" t="s">
        <v>298</v>
      </c>
      <c r="C1078" s="113">
        <v>2.1120000000000001</v>
      </c>
      <c r="D1078" s="115">
        <v>42747</v>
      </c>
    </row>
    <row r="1079" spans="1:4">
      <c r="A1079" s="113" t="s">
        <v>970</v>
      </c>
      <c r="B1079" s="113" t="s">
        <v>298</v>
      </c>
      <c r="C1079" s="113">
        <v>2.1160000000000001</v>
      </c>
      <c r="D1079" s="115">
        <v>42747</v>
      </c>
    </row>
    <row r="1080" spans="1:4">
      <c r="A1080" s="113" t="s">
        <v>969</v>
      </c>
      <c r="B1080" s="113" t="s">
        <v>298</v>
      </c>
      <c r="C1080" s="113">
        <v>2.1520000000000001</v>
      </c>
      <c r="D1080" s="115">
        <v>42747</v>
      </c>
    </row>
    <row r="1081" spans="1:4">
      <c r="A1081" s="113" t="s">
        <v>968</v>
      </c>
      <c r="B1081" s="113" t="s">
        <v>298</v>
      </c>
      <c r="C1081" s="113">
        <v>2.2040000000000002</v>
      </c>
      <c r="D1081" s="115">
        <v>42747</v>
      </c>
    </row>
    <row r="1082" spans="1:4">
      <c r="A1082" s="113" t="s">
        <v>967</v>
      </c>
      <c r="B1082" s="113" t="s">
        <v>298</v>
      </c>
      <c r="C1082" s="113">
        <v>2.2410000000000001</v>
      </c>
      <c r="D1082" s="115">
        <v>42747</v>
      </c>
    </row>
    <row r="1083" spans="1:4">
      <c r="A1083" s="113" t="s">
        <v>966</v>
      </c>
      <c r="B1083" s="113" t="s">
        <v>298</v>
      </c>
      <c r="C1083" s="113">
        <v>2.2330000000000001</v>
      </c>
      <c r="D1083" s="115">
        <v>42747</v>
      </c>
    </row>
    <row r="1084" spans="1:4">
      <c r="A1084" s="113" t="s">
        <v>965</v>
      </c>
      <c r="B1084" s="113" t="s">
        <v>298</v>
      </c>
      <c r="C1084" s="113">
        <v>2.2160000000000002</v>
      </c>
      <c r="D1084" s="115">
        <v>42747</v>
      </c>
    </row>
    <row r="1085" spans="1:4">
      <c r="A1085" s="113" t="s">
        <v>964</v>
      </c>
      <c r="B1085" s="113" t="s">
        <v>298</v>
      </c>
      <c r="C1085" s="113">
        <v>2.153</v>
      </c>
      <c r="D1085" s="115">
        <v>42747</v>
      </c>
    </row>
    <row r="1086" spans="1:4">
      <c r="A1086" s="113" t="s">
        <v>963</v>
      </c>
      <c r="B1086" s="113" t="s">
        <v>298</v>
      </c>
      <c r="C1086" s="113">
        <v>2.222</v>
      </c>
      <c r="D1086" s="115">
        <v>42747</v>
      </c>
    </row>
    <row r="1087" spans="1:4">
      <c r="A1087" s="113" t="s">
        <v>962</v>
      </c>
      <c r="B1087" s="113" t="s">
        <v>298</v>
      </c>
      <c r="C1087" s="113">
        <v>2.177</v>
      </c>
      <c r="D1087" s="115">
        <v>42747</v>
      </c>
    </row>
    <row r="1088" spans="1:4">
      <c r="A1088" s="113" t="s">
        <v>961</v>
      </c>
      <c r="B1088" s="113" t="s">
        <v>298</v>
      </c>
      <c r="C1088" s="113">
        <v>2.2010000000000001</v>
      </c>
      <c r="D1088" s="115">
        <v>42747</v>
      </c>
    </row>
    <row r="1089" spans="1:4">
      <c r="A1089" s="113" t="s">
        <v>960</v>
      </c>
      <c r="B1089" s="113" t="s">
        <v>298</v>
      </c>
      <c r="C1089" s="113">
        <v>2.1749999999999998</v>
      </c>
      <c r="D1089" s="115">
        <v>42747</v>
      </c>
    </row>
    <row r="1090" spans="1:4">
      <c r="A1090" s="113" t="s">
        <v>959</v>
      </c>
      <c r="B1090" s="113" t="s">
        <v>298</v>
      </c>
      <c r="C1090" s="113">
        <v>2.161</v>
      </c>
      <c r="D1090" s="115">
        <v>42747</v>
      </c>
    </row>
    <row r="1091" spans="1:4">
      <c r="A1091" s="113" t="s">
        <v>958</v>
      </c>
      <c r="B1091" s="113" t="s">
        <v>298</v>
      </c>
      <c r="C1091" s="113">
        <v>2.262</v>
      </c>
      <c r="D1091" s="115">
        <v>42747</v>
      </c>
    </row>
    <row r="1092" spans="1:4">
      <c r="A1092" s="113" t="s">
        <v>957</v>
      </c>
      <c r="B1092" s="113" t="s">
        <v>298</v>
      </c>
      <c r="C1092" s="113">
        <v>2.202</v>
      </c>
      <c r="D1092" s="115">
        <v>42747</v>
      </c>
    </row>
    <row r="1093" spans="1:4">
      <c r="A1093" s="113" t="s">
        <v>956</v>
      </c>
      <c r="B1093" s="113" t="s">
        <v>298</v>
      </c>
      <c r="C1093" s="113">
        <v>2.2909999999999999</v>
      </c>
      <c r="D1093" s="115">
        <v>42747</v>
      </c>
    </row>
    <row r="1094" spans="1:4">
      <c r="A1094" s="113" t="s">
        <v>955</v>
      </c>
      <c r="B1094" s="113" t="s">
        <v>298</v>
      </c>
      <c r="C1094" s="113">
        <v>2.2530000000000001</v>
      </c>
      <c r="D1094" s="115">
        <v>42747</v>
      </c>
    </row>
    <row r="1095" spans="1:4">
      <c r="A1095" s="113" t="s">
        <v>954</v>
      </c>
      <c r="B1095" s="113" t="s">
        <v>298</v>
      </c>
      <c r="C1095" s="113">
        <v>2.2210000000000001</v>
      </c>
      <c r="D1095" s="115">
        <v>42747</v>
      </c>
    </row>
    <row r="1096" spans="1:4">
      <c r="A1096" s="113" t="s">
        <v>953</v>
      </c>
      <c r="B1096" s="113" t="s">
        <v>298</v>
      </c>
      <c r="C1096" s="113">
        <v>2.2440000000000002</v>
      </c>
      <c r="D1096" s="115">
        <v>42747</v>
      </c>
    </row>
    <row r="1097" spans="1:4">
      <c r="A1097" s="113" t="s">
        <v>952</v>
      </c>
      <c r="B1097" s="113" t="s">
        <v>298</v>
      </c>
      <c r="C1097" s="113">
        <v>2.274</v>
      </c>
      <c r="D1097" s="115">
        <v>42747</v>
      </c>
    </row>
    <row r="1098" spans="1:4">
      <c r="A1098" s="113" t="s">
        <v>951</v>
      </c>
      <c r="B1098" s="113" t="s">
        <v>298</v>
      </c>
      <c r="C1098" s="113">
        <v>2.2240000000000002</v>
      </c>
      <c r="D1098" s="115">
        <v>42747</v>
      </c>
    </row>
    <row r="1099" spans="1:4">
      <c r="A1099" s="113" t="s">
        <v>950</v>
      </c>
      <c r="B1099" s="113" t="s">
        <v>298</v>
      </c>
      <c r="C1099" s="113">
        <v>2.1789999999999998</v>
      </c>
      <c r="D1099" s="115">
        <v>42747</v>
      </c>
    </row>
    <row r="1100" spans="1:4">
      <c r="A1100" s="113" t="s">
        <v>949</v>
      </c>
      <c r="B1100" s="113" t="s">
        <v>298</v>
      </c>
      <c r="C1100" s="113">
        <v>2.1970000000000001</v>
      </c>
      <c r="D1100" s="115">
        <v>42747</v>
      </c>
    </row>
    <row r="1101" spans="1:4">
      <c r="A1101" s="113" t="s">
        <v>948</v>
      </c>
      <c r="B1101" s="113" t="s">
        <v>298</v>
      </c>
      <c r="C1101" s="113">
        <v>2.198</v>
      </c>
      <c r="D1101" s="115">
        <v>42747</v>
      </c>
    </row>
    <row r="1102" spans="1:4">
      <c r="A1102" s="113" t="s">
        <v>947</v>
      </c>
      <c r="B1102" s="113" t="s">
        <v>298</v>
      </c>
      <c r="C1102" s="113">
        <v>2.149</v>
      </c>
      <c r="D1102" s="115">
        <v>42747</v>
      </c>
    </row>
    <row r="1103" spans="1:4">
      <c r="A1103" s="113" t="s">
        <v>946</v>
      </c>
      <c r="B1103" s="113" t="s">
        <v>298</v>
      </c>
      <c r="C1103" s="113">
        <v>2.1640000000000001</v>
      </c>
      <c r="D1103" s="115">
        <v>42747</v>
      </c>
    </row>
    <row r="1104" spans="1:4">
      <c r="A1104" s="113" t="s">
        <v>945</v>
      </c>
      <c r="B1104" s="113" t="s">
        <v>298</v>
      </c>
      <c r="C1104" s="113">
        <v>2.242</v>
      </c>
      <c r="D1104" s="115">
        <v>42747</v>
      </c>
    </row>
    <row r="1105" spans="1:4">
      <c r="A1105" s="113" t="s">
        <v>944</v>
      </c>
      <c r="B1105" s="113" t="s">
        <v>298</v>
      </c>
      <c r="C1105" s="113">
        <v>2.2330000000000001</v>
      </c>
      <c r="D1105" s="115">
        <v>42747</v>
      </c>
    </row>
    <row r="1106" spans="1:4">
      <c r="A1106" s="113" t="s">
        <v>943</v>
      </c>
      <c r="B1106" s="113" t="s">
        <v>298</v>
      </c>
      <c r="C1106" s="113">
        <v>2.1970000000000001</v>
      </c>
      <c r="D1106" s="115">
        <v>42747</v>
      </c>
    </row>
    <row r="1107" spans="1:4">
      <c r="A1107" s="113" t="s">
        <v>942</v>
      </c>
      <c r="B1107" s="113" t="s">
        <v>298</v>
      </c>
      <c r="C1107" s="113">
        <v>2.1850000000000001</v>
      </c>
      <c r="D1107" s="115">
        <v>42747</v>
      </c>
    </row>
    <row r="1108" spans="1:4">
      <c r="A1108" s="113" t="s">
        <v>941</v>
      </c>
      <c r="B1108" s="113" t="s">
        <v>298</v>
      </c>
      <c r="C1108" s="113">
        <v>2.242</v>
      </c>
      <c r="D1108" s="115">
        <v>42747</v>
      </c>
    </row>
    <row r="1109" spans="1:4">
      <c r="A1109" s="113" t="s">
        <v>940</v>
      </c>
      <c r="B1109" s="113" t="s">
        <v>298</v>
      </c>
      <c r="C1109" s="113">
        <v>2.2349999999999999</v>
      </c>
      <c r="D1109" s="115">
        <v>42747</v>
      </c>
    </row>
    <row r="1110" spans="1:4">
      <c r="A1110" s="113" t="s">
        <v>939</v>
      </c>
      <c r="B1110" s="113" t="s">
        <v>298</v>
      </c>
      <c r="C1110" s="113">
        <v>2.298</v>
      </c>
      <c r="D1110" s="115">
        <v>42747</v>
      </c>
    </row>
    <row r="1111" spans="1:4">
      <c r="A1111" s="113" t="s">
        <v>938</v>
      </c>
      <c r="B1111" s="113" t="s">
        <v>298</v>
      </c>
      <c r="C1111" s="113">
        <v>2.2839999999999998</v>
      </c>
      <c r="D1111" s="115">
        <v>42747</v>
      </c>
    </row>
    <row r="1112" spans="1:4">
      <c r="A1112" s="113" t="s">
        <v>937</v>
      </c>
      <c r="B1112" s="113" t="s">
        <v>298</v>
      </c>
      <c r="C1112" s="113">
        <v>2.2290000000000001</v>
      </c>
      <c r="D1112" s="115">
        <v>42747</v>
      </c>
    </row>
    <row r="1113" spans="1:4">
      <c r="A1113" s="113" t="s">
        <v>936</v>
      </c>
      <c r="B1113" s="113" t="s">
        <v>298</v>
      </c>
      <c r="C1113" s="113">
        <v>2.181</v>
      </c>
      <c r="D1113" s="115">
        <v>42747</v>
      </c>
    </row>
    <row r="1114" spans="1:4">
      <c r="A1114" s="113" t="s">
        <v>935</v>
      </c>
      <c r="B1114" s="113" t="s">
        <v>298</v>
      </c>
      <c r="C1114" s="113">
        <v>2.2549999999999999</v>
      </c>
      <c r="D1114" s="115">
        <v>42747</v>
      </c>
    </row>
    <row r="1115" spans="1:4">
      <c r="A1115" s="113" t="s">
        <v>934</v>
      </c>
      <c r="B1115" s="113" t="s">
        <v>298</v>
      </c>
      <c r="C1115" s="113">
        <v>2.1800000000000002</v>
      </c>
      <c r="D1115" s="115">
        <v>42747</v>
      </c>
    </row>
    <row r="1116" spans="1:4">
      <c r="A1116" s="113" t="s">
        <v>933</v>
      </c>
      <c r="B1116" s="113" t="s">
        <v>298</v>
      </c>
      <c r="C1116" s="113">
        <v>2.2250000000000001</v>
      </c>
      <c r="D1116" s="115">
        <v>42747</v>
      </c>
    </row>
    <row r="1117" spans="1:4">
      <c r="A1117" s="113" t="s">
        <v>932</v>
      </c>
      <c r="B1117" s="113" t="s">
        <v>298</v>
      </c>
      <c r="C1117" s="113">
        <v>2.2069999999999999</v>
      </c>
      <c r="D1117" s="115">
        <v>42747</v>
      </c>
    </row>
    <row r="1118" spans="1:4">
      <c r="A1118" s="113" t="s">
        <v>931</v>
      </c>
      <c r="B1118" s="113" t="s">
        <v>298</v>
      </c>
      <c r="C1118" s="113">
        <v>2.2429999999999999</v>
      </c>
      <c r="D1118" s="115">
        <v>42747</v>
      </c>
    </row>
    <row r="1119" spans="1:4">
      <c r="A1119" s="113" t="s">
        <v>930</v>
      </c>
      <c r="B1119" s="113" t="s">
        <v>298</v>
      </c>
      <c r="C1119" s="113">
        <v>2.2389999999999999</v>
      </c>
      <c r="D1119" s="115">
        <v>42747</v>
      </c>
    </row>
    <row r="1120" spans="1:4">
      <c r="A1120" s="113" t="s">
        <v>929</v>
      </c>
      <c r="B1120" s="113" t="s">
        <v>298</v>
      </c>
      <c r="C1120" s="113">
        <v>2.2519999999999998</v>
      </c>
      <c r="D1120" s="115">
        <v>42747</v>
      </c>
    </row>
    <row r="1121" spans="1:4">
      <c r="A1121" s="113" t="s">
        <v>928</v>
      </c>
      <c r="B1121" s="113" t="s">
        <v>298</v>
      </c>
      <c r="C1121" s="113">
        <v>2.254</v>
      </c>
      <c r="D1121" s="115">
        <v>42747</v>
      </c>
    </row>
    <row r="1122" spans="1:4">
      <c r="A1122" s="113" t="s">
        <v>927</v>
      </c>
      <c r="B1122" s="113" t="s">
        <v>298</v>
      </c>
      <c r="C1122" s="113">
        <v>2.1960000000000002</v>
      </c>
      <c r="D1122" s="115">
        <v>42747</v>
      </c>
    </row>
    <row r="1123" spans="1:4">
      <c r="A1123" s="113" t="s">
        <v>926</v>
      </c>
      <c r="B1123" s="113" t="s">
        <v>298</v>
      </c>
      <c r="C1123" s="113">
        <v>2.1949999999999998</v>
      </c>
      <c r="D1123" s="115">
        <v>42747</v>
      </c>
    </row>
    <row r="1124" spans="1:4">
      <c r="A1124" s="113" t="s">
        <v>925</v>
      </c>
      <c r="B1124" s="113" t="s">
        <v>298</v>
      </c>
      <c r="C1124" s="113">
        <v>2.1880000000000002</v>
      </c>
      <c r="D1124" s="115">
        <v>42747</v>
      </c>
    </row>
    <row r="1125" spans="1:4">
      <c r="A1125" s="113" t="s">
        <v>924</v>
      </c>
      <c r="B1125" s="113" t="s">
        <v>298</v>
      </c>
      <c r="C1125" s="113">
        <v>2.2109999999999999</v>
      </c>
      <c r="D1125" s="115">
        <v>42747</v>
      </c>
    </row>
    <row r="1126" spans="1:4">
      <c r="A1126" s="113" t="s">
        <v>923</v>
      </c>
      <c r="B1126" s="113" t="s">
        <v>298</v>
      </c>
      <c r="C1126" s="113">
        <v>2.2309999999999999</v>
      </c>
      <c r="D1126" s="115">
        <v>42747</v>
      </c>
    </row>
    <row r="1127" spans="1:4">
      <c r="A1127" s="113" t="s">
        <v>922</v>
      </c>
      <c r="B1127" s="113" t="s">
        <v>298</v>
      </c>
      <c r="C1127" s="113">
        <v>2.2160000000000002</v>
      </c>
      <c r="D1127" s="115">
        <v>42747</v>
      </c>
    </row>
    <row r="1128" spans="1:4">
      <c r="A1128" s="113" t="s">
        <v>921</v>
      </c>
      <c r="B1128" s="113" t="s">
        <v>298</v>
      </c>
      <c r="C1128" s="113">
        <v>2.2269999999999999</v>
      </c>
      <c r="D1128" s="115">
        <v>42747</v>
      </c>
    </row>
    <row r="1129" spans="1:4">
      <c r="A1129" s="113" t="s">
        <v>920</v>
      </c>
      <c r="B1129" s="113" t="s">
        <v>298</v>
      </c>
      <c r="C1129" s="113">
        <v>2.2210000000000001</v>
      </c>
      <c r="D1129" s="115">
        <v>42747</v>
      </c>
    </row>
    <row r="1130" spans="1:4">
      <c r="A1130" s="113" t="s">
        <v>919</v>
      </c>
      <c r="B1130" s="113" t="s">
        <v>298</v>
      </c>
      <c r="C1130" s="113">
        <v>2.194</v>
      </c>
      <c r="D1130" s="115">
        <v>42747</v>
      </c>
    </row>
    <row r="1131" spans="1:4">
      <c r="A1131" s="113" t="s">
        <v>918</v>
      </c>
      <c r="B1131" s="113" t="s">
        <v>298</v>
      </c>
      <c r="C1131" s="113">
        <v>2.2170000000000001</v>
      </c>
      <c r="D1131" s="115">
        <v>42747</v>
      </c>
    </row>
    <row r="1132" spans="1:4">
      <c r="A1132" s="113" t="s">
        <v>917</v>
      </c>
      <c r="B1132" s="113" t="s">
        <v>298</v>
      </c>
      <c r="C1132" s="113">
        <v>2.298</v>
      </c>
      <c r="D1132" s="115">
        <v>42747</v>
      </c>
    </row>
    <row r="1133" spans="1:4">
      <c r="A1133" s="113" t="s">
        <v>916</v>
      </c>
      <c r="B1133" s="113" t="s">
        <v>298</v>
      </c>
      <c r="C1133" s="113">
        <v>2.214</v>
      </c>
      <c r="D1133" s="115">
        <v>42747</v>
      </c>
    </row>
    <row r="1134" spans="1:4">
      <c r="A1134" s="113" t="s">
        <v>915</v>
      </c>
      <c r="B1134" s="113" t="s">
        <v>298</v>
      </c>
      <c r="C1134" s="113">
        <v>2.2410000000000001</v>
      </c>
      <c r="D1134" s="115">
        <v>42747</v>
      </c>
    </row>
    <row r="1135" spans="1:4">
      <c r="A1135" s="113" t="s">
        <v>914</v>
      </c>
      <c r="B1135" s="113" t="s">
        <v>298</v>
      </c>
      <c r="C1135" s="113">
        <v>2.254</v>
      </c>
      <c r="D1135" s="115">
        <v>42747</v>
      </c>
    </row>
    <row r="1136" spans="1:4">
      <c r="A1136" s="113" t="s">
        <v>913</v>
      </c>
      <c r="B1136" s="113" t="s">
        <v>298</v>
      </c>
      <c r="C1136" s="113">
        <v>2.2040000000000002</v>
      </c>
      <c r="D1136" s="115">
        <v>42747</v>
      </c>
    </row>
    <row r="1137" spans="1:4">
      <c r="A1137" s="113" t="s">
        <v>912</v>
      </c>
      <c r="B1137" s="113" t="s">
        <v>298</v>
      </c>
      <c r="C1137" s="113">
        <v>2.2530000000000001</v>
      </c>
      <c r="D1137" s="115">
        <v>42747</v>
      </c>
    </row>
    <row r="1138" spans="1:4">
      <c r="A1138" s="113" t="s">
        <v>911</v>
      </c>
      <c r="B1138" s="113" t="s">
        <v>298</v>
      </c>
      <c r="C1138" s="113">
        <v>2.2589999999999999</v>
      </c>
      <c r="D1138" s="115">
        <v>42747</v>
      </c>
    </row>
    <row r="1139" spans="1:4">
      <c r="A1139" s="113" t="s">
        <v>910</v>
      </c>
      <c r="B1139" s="113" t="s">
        <v>298</v>
      </c>
      <c r="C1139" s="113">
        <v>2.1230000000000002</v>
      </c>
      <c r="D1139" s="115">
        <v>42747</v>
      </c>
    </row>
    <row r="1140" spans="1:4">
      <c r="A1140" s="113" t="s">
        <v>909</v>
      </c>
      <c r="B1140" s="113" t="s">
        <v>298</v>
      </c>
      <c r="C1140" s="113">
        <v>2.2440000000000002</v>
      </c>
      <c r="D1140" s="115">
        <v>42747</v>
      </c>
    </row>
    <row r="1141" spans="1:4">
      <c r="A1141" s="113" t="s">
        <v>908</v>
      </c>
      <c r="B1141" s="113" t="s">
        <v>298</v>
      </c>
      <c r="C1141" s="113">
        <v>2.1749999999999998</v>
      </c>
      <c r="D1141" s="115">
        <v>42747</v>
      </c>
    </row>
    <row r="1142" spans="1:4">
      <c r="A1142" s="113" t="s">
        <v>907</v>
      </c>
      <c r="B1142" s="113" t="s">
        <v>298</v>
      </c>
      <c r="C1142" s="113">
        <v>2.194</v>
      </c>
      <c r="D1142" s="115">
        <v>42747</v>
      </c>
    </row>
    <row r="1143" spans="1:4">
      <c r="A1143" s="113" t="s">
        <v>906</v>
      </c>
      <c r="B1143" s="113" t="s">
        <v>298</v>
      </c>
      <c r="C1143" s="113">
        <v>2.169</v>
      </c>
      <c r="D1143" s="115">
        <v>42747</v>
      </c>
    </row>
    <row r="1144" spans="1:4">
      <c r="A1144" s="113" t="s">
        <v>905</v>
      </c>
      <c r="B1144" s="113" t="s">
        <v>298</v>
      </c>
      <c r="C1144" s="113">
        <v>2.2440000000000002</v>
      </c>
      <c r="D1144" s="115">
        <v>42747</v>
      </c>
    </row>
    <row r="1145" spans="1:4">
      <c r="A1145" s="113" t="s">
        <v>904</v>
      </c>
      <c r="B1145" s="113" t="s">
        <v>298</v>
      </c>
      <c r="C1145" s="113">
        <v>2.1989999999999998</v>
      </c>
      <c r="D1145" s="115">
        <v>42747</v>
      </c>
    </row>
    <row r="1146" spans="1:4">
      <c r="A1146" s="113" t="s">
        <v>903</v>
      </c>
      <c r="B1146" s="113" t="s">
        <v>298</v>
      </c>
      <c r="C1146" s="113">
        <v>2.2389999999999999</v>
      </c>
      <c r="D1146" s="115">
        <v>42747</v>
      </c>
    </row>
    <row r="1147" spans="1:4">
      <c r="A1147" s="113" t="s">
        <v>902</v>
      </c>
      <c r="B1147" s="113" t="s">
        <v>298</v>
      </c>
      <c r="C1147" s="113">
        <v>2.2189999999999999</v>
      </c>
      <c r="D1147" s="115">
        <v>42747</v>
      </c>
    </row>
    <row r="1148" spans="1:4">
      <c r="A1148" s="113" t="s">
        <v>901</v>
      </c>
      <c r="B1148" s="113" t="s">
        <v>298</v>
      </c>
      <c r="C1148" s="113">
        <v>2.1800000000000002</v>
      </c>
      <c r="D1148" s="115">
        <v>42747</v>
      </c>
    </row>
    <row r="1149" spans="1:4">
      <c r="A1149" s="113" t="s">
        <v>900</v>
      </c>
      <c r="B1149" s="113" t="s">
        <v>298</v>
      </c>
      <c r="C1149" s="113">
        <v>2.1680000000000001</v>
      </c>
      <c r="D1149" s="115">
        <v>42747</v>
      </c>
    </row>
    <row r="1150" spans="1:4">
      <c r="A1150" s="113" t="s">
        <v>899</v>
      </c>
      <c r="B1150" s="113" t="s">
        <v>298</v>
      </c>
      <c r="C1150" s="113">
        <v>2.194</v>
      </c>
      <c r="D1150" s="115">
        <v>42747</v>
      </c>
    </row>
    <row r="1151" spans="1:4">
      <c r="A1151" s="113" t="s">
        <v>898</v>
      </c>
      <c r="B1151" s="113" t="s">
        <v>298</v>
      </c>
      <c r="C1151" s="113">
        <v>2.1680000000000001</v>
      </c>
      <c r="D1151" s="115">
        <v>42747</v>
      </c>
    </row>
    <row r="1152" spans="1:4">
      <c r="A1152" s="113" t="s">
        <v>897</v>
      </c>
      <c r="B1152" s="113" t="s">
        <v>298</v>
      </c>
      <c r="C1152" s="113">
        <v>2.2490000000000001</v>
      </c>
      <c r="D1152" s="115">
        <v>42747</v>
      </c>
    </row>
    <row r="1153" spans="1:4">
      <c r="A1153" s="113" t="s">
        <v>896</v>
      </c>
      <c r="B1153" s="113" t="s">
        <v>298</v>
      </c>
      <c r="C1153" s="113">
        <v>2.258</v>
      </c>
      <c r="D1153" s="115">
        <v>42747</v>
      </c>
    </row>
    <row r="1154" spans="1:4">
      <c r="A1154" s="113" t="s">
        <v>895</v>
      </c>
      <c r="B1154" s="113" t="s">
        <v>298</v>
      </c>
      <c r="C1154" s="113">
        <v>2.2170000000000001</v>
      </c>
      <c r="D1154" s="115">
        <v>42747</v>
      </c>
    </row>
    <row r="1155" spans="1:4">
      <c r="A1155" s="113" t="s">
        <v>894</v>
      </c>
      <c r="B1155" s="113" t="s">
        <v>298</v>
      </c>
      <c r="C1155" s="113">
        <v>2.2330000000000001</v>
      </c>
      <c r="D1155" s="115">
        <v>42747</v>
      </c>
    </row>
    <row r="1156" spans="1:4">
      <c r="A1156" s="113" t="s">
        <v>893</v>
      </c>
      <c r="B1156" s="113" t="s">
        <v>298</v>
      </c>
      <c r="C1156" s="113">
        <v>2.1829999999999998</v>
      </c>
      <c r="D1156" s="115">
        <v>42747</v>
      </c>
    </row>
    <row r="1157" spans="1:4">
      <c r="A1157" s="113" t="s">
        <v>892</v>
      </c>
      <c r="B1157" s="113" t="s">
        <v>298</v>
      </c>
      <c r="C1157" s="113">
        <v>2.294</v>
      </c>
      <c r="D1157" s="115">
        <v>42747</v>
      </c>
    </row>
    <row r="1158" spans="1:4">
      <c r="A1158" s="113" t="s">
        <v>891</v>
      </c>
      <c r="B1158" s="113" t="s">
        <v>298</v>
      </c>
      <c r="C1158" s="113">
        <v>2.2639999999999998</v>
      </c>
      <c r="D1158" s="115">
        <v>42747</v>
      </c>
    </row>
    <row r="1159" spans="1:4">
      <c r="A1159" s="113" t="s">
        <v>890</v>
      </c>
      <c r="B1159" s="113" t="s">
        <v>298</v>
      </c>
      <c r="C1159" s="113">
        <v>2.266</v>
      </c>
      <c r="D1159" s="115">
        <v>42747</v>
      </c>
    </row>
    <row r="1160" spans="1:4">
      <c r="A1160" s="113" t="s">
        <v>889</v>
      </c>
      <c r="B1160" s="113" t="s">
        <v>298</v>
      </c>
      <c r="C1160" s="113">
        <v>2.2069999999999999</v>
      </c>
      <c r="D1160" s="115">
        <v>42747</v>
      </c>
    </row>
    <row r="1161" spans="1:4">
      <c r="A1161" s="113" t="s">
        <v>888</v>
      </c>
      <c r="B1161" s="113" t="s">
        <v>298</v>
      </c>
      <c r="C1161" s="113">
        <v>2.2130000000000001</v>
      </c>
      <c r="D1161" s="115">
        <v>42747</v>
      </c>
    </row>
    <row r="1162" spans="1:4">
      <c r="A1162" s="113" t="s">
        <v>887</v>
      </c>
      <c r="B1162" s="113" t="s">
        <v>298</v>
      </c>
      <c r="C1162" s="113">
        <v>2.266</v>
      </c>
      <c r="D1162" s="115">
        <v>42747</v>
      </c>
    </row>
    <row r="1163" spans="1:4">
      <c r="A1163" s="113" t="s">
        <v>886</v>
      </c>
      <c r="B1163" s="113" t="s">
        <v>298</v>
      </c>
      <c r="C1163" s="113">
        <v>2.1859999999999999</v>
      </c>
      <c r="D1163" s="115">
        <v>42747</v>
      </c>
    </row>
    <row r="1164" spans="1:4">
      <c r="A1164" s="113" t="s">
        <v>885</v>
      </c>
      <c r="B1164" s="113" t="s">
        <v>298</v>
      </c>
      <c r="C1164" s="113">
        <v>2.2000000000000002</v>
      </c>
      <c r="D1164" s="115">
        <v>42747</v>
      </c>
    </row>
    <row r="1165" spans="1:4">
      <c r="A1165" s="113" t="s">
        <v>884</v>
      </c>
      <c r="B1165" s="113" t="s">
        <v>298</v>
      </c>
      <c r="C1165" s="113">
        <v>2.222</v>
      </c>
      <c r="D1165" s="115">
        <v>42747</v>
      </c>
    </row>
    <row r="1166" spans="1:4">
      <c r="A1166" s="113" t="s">
        <v>883</v>
      </c>
      <c r="B1166" s="113" t="s">
        <v>298</v>
      </c>
      <c r="C1166" s="113">
        <v>2.17</v>
      </c>
      <c r="D1166" s="115">
        <v>42747</v>
      </c>
    </row>
    <row r="1167" spans="1:4">
      <c r="A1167" s="113" t="s">
        <v>882</v>
      </c>
      <c r="B1167" s="113" t="s">
        <v>298</v>
      </c>
      <c r="C1167" s="113">
        <v>2.218</v>
      </c>
      <c r="D1167" s="115">
        <v>42747</v>
      </c>
    </row>
    <row r="1168" spans="1:4">
      <c r="A1168" s="113" t="s">
        <v>881</v>
      </c>
      <c r="B1168" s="113" t="s">
        <v>298</v>
      </c>
      <c r="C1168" s="113">
        <v>2.1779999999999999</v>
      </c>
      <c r="D1168" s="115">
        <v>42747</v>
      </c>
    </row>
    <row r="1169" spans="1:4">
      <c r="A1169" s="113" t="s">
        <v>880</v>
      </c>
      <c r="B1169" s="113" t="s">
        <v>298</v>
      </c>
      <c r="C1169" s="113">
        <v>2.2080000000000002</v>
      </c>
      <c r="D1169" s="115">
        <v>42747</v>
      </c>
    </row>
    <row r="1170" spans="1:4">
      <c r="A1170" s="113" t="s">
        <v>879</v>
      </c>
      <c r="B1170" s="113" t="s">
        <v>298</v>
      </c>
      <c r="C1170" s="113">
        <v>2.1949999999999998</v>
      </c>
      <c r="D1170" s="115">
        <v>42747</v>
      </c>
    </row>
    <row r="1171" spans="1:4">
      <c r="A1171" s="113" t="s">
        <v>878</v>
      </c>
      <c r="B1171" s="113" t="s">
        <v>298</v>
      </c>
      <c r="C1171" s="113">
        <v>2.1850000000000001</v>
      </c>
      <c r="D1171" s="115">
        <v>42747</v>
      </c>
    </row>
    <row r="1172" spans="1:4">
      <c r="A1172" s="113" t="s">
        <v>877</v>
      </c>
      <c r="B1172" s="113" t="s">
        <v>298</v>
      </c>
      <c r="C1172" s="113">
        <v>2.2250000000000001</v>
      </c>
      <c r="D1172" s="115">
        <v>42747</v>
      </c>
    </row>
    <row r="1173" spans="1:4">
      <c r="A1173" s="113" t="s">
        <v>876</v>
      </c>
      <c r="B1173" s="113" t="s">
        <v>298</v>
      </c>
      <c r="C1173" s="113">
        <v>2.2210000000000001</v>
      </c>
      <c r="D1173" s="115">
        <v>42747</v>
      </c>
    </row>
    <row r="1174" spans="1:4">
      <c r="A1174" s="113" t="s">
        <v>875</v>
      </c>
      <c r="B1174" s="113" t="s">
        <v>298</v>
      </c>
      <c r="C1174" s="113">
        <v>2.1720000000000002</v>
      </c>
      <c r="D1174" s="115">
        <v>42747</v>
      </c>
    </row>
    <row r="1175" spans="1:4">
      <c r="A1175" s="113" t="s">
        <v>874</v>
      </c>
      <c r="B1175" s="113" t="s">
        <v>298</v>
      </c>
      <c r="C1175" s="113">
        <v>2.1930000000000001</v>
      </c>
      <c r="D1175" s="115">
        <v>42747</v>
      </c>
    </row>
    <row r="1176" spans="1:4">
      <c r="A1176" s="113" t="s">
        <v>873</v>
      </c>
      <c r="B1176" s="113" t="s">
        <v>298</v>
      </c>
      <c r="C1176" s="113">
        <v>2.1709999999999998</v>
      </c>
      <c r="D1176" s="115">
        <v>42747</v>
      </c>
    </row>
    <row r="1177" spans="1:4">
      <c r="A1177" s="113" t="s">
        <v>872</v>
      </c>
      <c r="B1177" s="113" t="s">
        <v>298</v>
      </c>
      <c r="C1177" s="113">
        <v>2.278</v>
      </c>
      <c r="D1177" s="115">
        <v>42747</v>
      </c>
    </row>
    <row r="1178" spans="1:4">
      <c r="A1178" s="113" t="s">
        <v>871</v>
      </c>
      <c r="B1178" s="113" t="s">
        <v>298</v>
      </c>
      <c r="C1178" s="113">
        <v>2.2170000000000001</v>
      </c>
      <c r="D1178" s="115">
        <v>42747</v>
      </c>
    </row>
    <row r="1179" spans="1:4">
      <c r="A1179" s="113" t="s">
        <v>870</v>
      </c>
      <c r="B1179" s="113" t="s">
        <v>298</v>
      </c>
      <c r="C1179" s="113">
        <v>2.2829999999999999</v>
      </c>
      <c r="D1179" s="115">
        <v>42747</v>
      </c>
    </row>
    <row r="1180" spans="1:4">
      <c r="A1180" s="113" t="s">
        <v>869</v>
      </c>
      <c r="B1180" s="113" t="s">
        <v>298</v>
      </c>
      <c r="C1180" s="113">
        <v>2.2999999999999998</v>
      </c>
      <c r="D1180" s="115">
        <v>42747</v>
      </c>
    </row>
    <row r="1181" spans="1:4">
      <c r="A1181" s="113" t="s">
        <v>868</v>
      </c>
      <c r="B1181" s="113" t="s">
        <v>298</v>
      </c>
      <c r="C1181" s="113">
        <v>2.2090000000000001</v>
      </c>
      <c r="D1181" s="115">
        <v>42747</v>
      </c>
    </row>
    <row r="1182" spans="1:4">
      <c r="A1182" s="113" t="s">
        <v>867</v>
      </c>
      <c r="B1182" s="113" t="s">
        <v>298</v>
      </c>
      <c r="C1182" s="113">
        <v>2.1880000000000002</v>
      </c>
      <c r="D1182" s="115">
        <v>42747</v>
      </c>
    </row>
    <row r="1183" spans="1:4">
      <c r="A1183" s="113" t="s">
        <v>866</v>
      </c>
      <c r="B1183" s="113" t="s">
        <v>298</v>
      </c>
      <c r="C1183" s="113">
        <v>0.22900000000000001</v>
      </c>
      <c r="D1183" s="115">
        <v>42747</v>
      </c>
    </row>
    <row r="1184" spans="1:4">
      <c r="A1184" s="113" t="s">
        <v>865</v>
      </c>
      <c r="B1184" s="113" t="s">
        <v>298</v>
      </c>
      <c r="C1184" s="113">
        <v>2.1930000000000001</v>
      </c>
      <c r="D1184" s="115">
        <v>42747</v>
      </c>
    </row>
    <row r="1185" spans="1:5">
      <c r="A1185" s="113" t="s">
        <v>864</v>
      </c>
      <c r="B1185" s="113" t="s">
        <v>298</v>
      </c>
      <c r="C1185" s="113">
        <v>2.1949999999999998</v>
      </c>
      <c r="D1185" s="115">
        <v>42747</v>
      </c>
    </row>
    <row r="1186" spans="1:5">
      <c r="A1186" s="113" t="s">
        <v>863</v>
      </c>
      <c r="B1186" s="113" t="s">
        <v>298</v>
      </c>
      <c r="C1186" s="113">
        <v>2.198</v>
      </c>
      <c r="D1186" s="115">
        <v>42747</v>
      </c>
    </row>
    <row r="1187" spans="1:5">
      <c r="A1187" s="113" t="s">
        <v>862</v>
      </c>
      <c r="B1187" s="113" t="s">
        <v>298</v>
      </c>
      <c r="C1187" s="113">
        <v>2.161</v>
      </c>
      <c r="D1187" s="115">
        <v>42747</v>
      </c>
    </row>
    <row r="1188" spans="1:5">
      <c r="A1188" s="113" t="s">
        <v>861</v>
      </c>
      <c r="B1188" s="113" t="s">
        <v>298</v>
      </c>
      <c r="C1188" s="113">
        <v>2.11</v>
      </c>
      <c r="D1188" s="115">
        <v>42747</v>
      </c>
    </row>
    <row r="1189" spans="1:5">
      <c r="A1189" s="113" t="s">
        <v>860</v>
      </c>
      <c r="B1189" s="113" t="s">
        <v>298</v>
      </c>
      <c r="C1189" s="113">
        <v>2.17</v>
      </c>
      <c r="D1189" s="115">
        <v>42748</v>
      </c>
    </row>
    <row r="1190" spans="1:5">
      <c r="A1190" s="113" t="s">
        <v>859</v>
      </c>
      <c r="B1190" s="113" t="s">
        <v>298</v>
      </c>
      <c r="C1190" s="113">
        <v>2.1829999999999998</v>
      </c>
      <c r="D1190" s="115">
        <v>42748</v>
      </c>
    </row>
    <row r="1191" spans="1:5">
      <c r="A1191" s="113" t="s">
        <v>858</v>
      </c>
      <c r="B1191" s="113" t="s">
        <v>298</v>
      </c>
      <c r="C1191" s="113">
        <v>2.21</v>
      </c>
      <c r="D1191" s="115">
        <v>42748</v>
      </c>
    </row>
    <row r="1192" spans="1:5">
      <c r="A1192" s="113" t="s">
        <v>857</v>
      </c>
      <c r="B1192" s="113" t="s">
        <v>298</v>
      </c>
      <c r="C1192" s="113">
        <v>2.2480000000000002</v>
      </c>
      <c r="D1192" s="115">
        <v>42748</v>
      </c>
    </row>
    <row r="1193" spans="1:5">
      <c r="A1193" s="113" t="s">
        <v>856</v>
      </c>
      <c r="B1193" s="113" t="s">
        <v>298</v>
      </c>
      <c r="C1193" s="113">
        <v>2.2400000000000002</v>
      </c>
      <c r="D1193" s="115">
        <v>42748</v>
      </c>
    </row>
    <row r="1194" spans="1:5">
      <c r="A1194" s="113" t="s">
        <v>855</v>
      </c>
      <c r="B1194" s="113" t="s">
        <v>298</v>
      </c>
      <c r="C1194" s="113">
        <v>2.2160000000000002</v>
      </c>
      <c r="D1194" s="115">
        <v>42748</v>
      </c>
    </row>
    <row r="1195" spans="1:5">
      <c r="A1195" s="113" t="s">
        <v>854</v>
      </c>
      <c r="B1195" s="113" t="s">
        <v>298</v>
      </c>
      <c r="C1195" s="113">
        <v>2.1960000000000002</v>
      </c>
      <c r="D1195" s="115">
        <v>42748</v>
      </c>
    </row>
    <row r="1196" spans="1:5">
      <c r="A1196" s="179" t="s">
        <v>853</v>
      </c>
      <c r="B1196" s="179" t="s">
        <v>298</v>
      </c>
      <c r="C1196" s="179">
        <v>2.2450000000000001</v>
      </c>
      <c r="D1196" s="180">
        <v>42748</v>
      </c>
      <c r="E1196" s="179" t="s">
        <v>2480</v>
      </c>
    </row>
    <row r="1197" spans="1:5">
      <c r="A1197" s="113" t="s">
        <v>852</v>
      </c>
      <c r="B1197" s="113" t="s">
        <v>298</v>
      </c>
      <c r="C1197" s="113">
        <v>2.2160000000000002</v>
      </c>
      <c r="D1197" s="115">
        <v>42748</v>
      </c>
    </row>
    <row r="1198" spans="1:5">
      <c r="A1198" s="113" t="s">
        <v>851</v>
      </c>
      <c r="B1198" s="113" t="s">
        <v>298</v>
      </c>
      <c r="C1198" s="113">
        <v>2.153</v>
      </c>
      <c r="D1198" s="115">
        <v>42748</v>
      </c>
    </row>
    <row r="1199" spans="1:5">
      <c r="A1199" s="113" t="s">
        <v>850</v>
      </c>
      <c r="B1199" s="113" t="s">
        <v>298</v>
      </c>
      <c r="C1199" s="113">
        <v>2.2320000000000002</v>
      </c>
      <c r="D1199" s="115">
        <v>42748</v>
      </c>
    </row>
    <row r="1200" spans="1:5">
      <c r="A1200" s="113" t="s">
        <v>849</v>
      </c>
      <c r="B1200" s="113" t="s">
        <v>298</v>
      </c>
      <c r="C1200" s="113">
        <v>2.2370000000000001</v>
      </c>
      <c r="D1200" s="115">
        <v>42748</v>
      </c>
    </row>
    <row r="1201" spans="1:4">
      <c r="A1201" s="113" t="s">
        <v>848</v>
      </c>
      <c r="B1201" s="113" t="s">
        <v>298</v>
      </c>
      <c r="C1201" s="113">
        <v>2.165</v>
      </c>
      <c r="D1201" s="115">
        <v>42748</v>
      </c>
    </row>
    <row r="1202" spans="1:4">
      <c r="A1202" s="113" t="s">
        <v>847</v>
      </c>
      <c r="B1202" s="113" t="s">
        <v>298</v>
      </c>
      <c r="C1202" s="113">
        <v>2.226</v>
      </c>
      <c r="D1202" s="115">
        <v>42748</v>
      </c>
    </row>
    <row r="1203" spans="1:4">
      <c r="A1203" s="113" t="s">
        <v>846</v>
      </c>
      <c r="B1203" s="113" t="s">
        <v>298</v>
      </c>
      <c r="C1203" s="113">
        <v>2.194</v>
      </c>
      <c r="D1203" s="115">
        <v>42748</v>
      </c>
    </row>
    <row r="1204" spans="1:4">
      <c r="A1204" s="113" t="s">
        <v>845</v>
      </c>
      <c r="B1204" s="113" t="s">
        <v>298</v>
      </c>
      <c r="C1204" s="113">
        <v>2.226</v>
      </c>
      <c r="D1204" s="115">
        <v>42748</v>
      </c>
    </row>
    <row r="1205" spans="1:4">
      <c r="A1205" s="113" t="s">
        <v>844</v>
      </c>
      <c r="B1205" s="113" t="s">
        <v>298</v>
      </c>
      <c r="C1205" s="113">
        <v>2.1800000000000002</v>
      </c>
      <c r="D1205" s="115">
        <v>42748</v>
      </c>
    </row>
    <row r="1206" spans="1:4">
      <c r="A1206" s="113" t="s">
        <v>843</v>
      </c>
      <c r="B1206" s="113" t="s">
        <v>298</v>
      </c>
      <c r="C1206" s="113">
        <v>2.2229999999999999</v>
      </c>
      <c r="D1206" s="115">
        <v>42748</v>
      </c>
    </row>
    <row r="1207" spans="1:4">
      <c r="A1207" s="113" t="s">
        <v>842</v>
      </c>
      <c r="B1207" s="113" t="s">
        <v>298</v>
      </c>
      <c r="C1207" s="113">
        <v>2.2919999999999998</v>
      </c>
      <c r="D1207" s="115">
        <v>42748</v>
      </c>
    </row>
    <row r="1208" spans="1:4">
      <c r="A1208" s="113" t="s">
        <v>841</v>
      </c>
      <c r="B1208" s="113" t="s">
        <v>298</v>
      </c>
      <c r="C1208" s="113">
        <v>2.2330000000000001</v>
      </c>
      <c r="D1208" s="115">
        <v>42748</v>
      </c>
    </row>
    <row r="1209" spans="1:4">
      <c r="A1209" s="113" t="s">
        <v>840</v>
      </c>
      <c r="B1209" s="113" t="s">
        <v>298</v>
      </c>
      <c r="C1209" s="113">
        <v>2.2530000000000001</v>
      </c>
      <c r="D1209" s="115">
        <v>42748</v>
      </c>
    </row>
    <row r="1210" spans="1:4">
      <c r="A1210" s="113" t="s">
        <v>839</v>
      </c>
      <c r="B1210" s="113" t="s">
        <v>298</v>
      </c>
      <c r="C1210" s="113">
        <v>2.19</v>
      </c>
      <c r="D1210" s="115">
        <v>42748</v>
      </c>
    </row>
    <row r="1211" spans="1:4">
      <c r="A1211" s="113" t="s">
        <v>838</v>
      </c>
      <c r="B1211" s="113" t="s">
        <v>298</v>
      </c>
      <c r="C1211" s="113">
        <v>2.2490000000000001</v>
      </c>
      <c r="D1211" s="115">
        <v>42748</v>
      </c>
    </row>
    <row r="1212" spans="1:4">
      <c r="A1212" s="113" t="s">
        <v>837</v>
      </c>
      <c r="B1212" s="113" t="s">
        <v>298</v>
      </c>
      <c r="C1212" s="113">
        <v>2.1930000000000001</v>
      </c>
      <c r="D1212" s="115">
        <v>42748</v>
      </c>
    </row>
    <row r="1213" spans="1:4">
      <c r="A1213" s="113" t="s">
        <v>836</v>
      </c>
      <c r="B1213" s="113" t="s">
        <v>298</v>
      </c>
      <c r="C1213" s="113">
        <v>2.2829999999999999</v>
      </c>
      <c r="D1213" s="115">
        <v>42748</v>
      </c>
    </row>
    <row r="1214" spans="1:4">
      <c r="A1214" s="113" t="s">
        <v>835</v>
      </c>
      <c r="B1214" s="113" t="s">
        <v>298</v>
      </c>
      <c r="C1214" s="113">
        <v>2.2440000000000002</v>
      </c>
      <c r="D1214" s="115">
        <v>42748</v>
      </c>
    </row>
    <row r="1215" spans="1:4">
      <c r="A1215" s="113" t="s">
        <v>834</v>
      </c>
      <c r="B1215" s="113" t="s">
        <v>298</v>
      </c>
      <c r="C1215" s="113">
        <v>2.2010000000000001</v>
      </c>
      <c r="D1215" s="115">
        <v>42748</v>
      </c>
    </row>
    <row r="1216" spans="1:4">
      <c r="A1216" s="113" t="s">
        <v>833</v>
      </c>
      <c r="B1216" s="113" t="s">
        <v>298</v>
      </c>
      <c r="C1216" s="113">
        <v>2.173</v>
      </c>
      <c r="D1216" s="115">
        <v>42748</v>
      </c>
    </row>
    <row r="1217" spans="1:4">
      <c r="A1217" s="113" t="s">
        <v>832</v>
      </c>
      <c r="B1217" s="113" t="s">
        <v>298</v>
      </c>
      <c r="C1217" s="113">
        <v>2.1960000000000002</v>
      </c>
      <c r="D1217" s="115">
        <v>42748</v>
      </c>
    </row>
    <row r="1218" spans="1:4">
      <c r="A1218" s="113" t="s">
        <v>831</v>
      </c>
      <c r="B1218" s="113" t="s">
        <v>298</v>
      </c>
      <c r="C1218" s="113">
        <v>2.2170000000000001</v>
      </c>
      <c r="D1218" s="115">
        <v>42748</v>
      </c>
    </row>
    <row r="1219" spans="1:4">
      <c r="A1219" s="113" t="s">
        <v>830</v>
      </c>
      <c r="B1219" s="113" t="s">
        <v>298</v>
      </c>
      <c r="C1219" s="113">
        <v>2.2719999999999998</v>
      </c>
      <c r="D1219" s="115">
        <v>42748</v>
      </c>
    </row>
    <row r="1220" spans="1:4">
      <c r="A1220" s="113" t="s">
        <v>829</v>
      </c>
      <c r="B1220" s="113" t="s">
        <v>298</v>
      </c>
      <c r="C1220" s="113">
        <v>2.2360000000000002</v>
      </c>
      <c r="D1220" s="115">
        <v>42748</v>
      </c>
    </row>
    <row r="1221" spans="1:4">
      <c r="A1221" s="113" t="s">
        <v>828</v>
      </c>
      <c r="B1221" s="113" t="s">
        <v>298</v>
      </c>
      <c r="C1221" s="113">
        <v>2.2450000000000001</v>
      </c>
      <c r="D1221" s="115">
        <v>42748</v>
      </c>
    </row>
    <row r="1222" spans="1:4">
      <c r="A1222" s="113" t="s">
        <v>827</v>
      </c>
      <c r="B1222" s="113" t="s">
        <v>298</v>
      </c>
      <c r="C1222" s="113">
        <v>2.17</v>
      </c>
      <c r="D1222" s="115">
        <v>42748</v>
      </c>
    </row>
    <row r="1223" spans="1:4">
      <c r="A1223" s="113" t="s">
        <v>826</v>
      </c>
      <c r="B1223" s="113" t="s">
        <v>298</v>
      </c>
      <c r="C1223" s="113">
        <v>2.2440000000000002</v>
      </c>
      <c r="D1223" s="115">
        <v>42748</v>
      </c>
    </row>
    <row r="1224" spans="1:4">
      <c r="A1224" s="113" t="s">
        <v>825</v>
      </c>
      <c r="B1224" s="113" t="s">
        <v>298</v>
      </c>
      <c r="C1224" s="113">
        <v>2.1779999999999999</v>
      </c>
      <c r="D1224" s="115">
        <v>42748</v>
      </c>
    </row>
    <row r="1225" spans="1:4">
      <c r="A1225" s="113" t="s">
        <v>824</v>
      </c>
      <c r="B1225" s="113" t="s">
        <v>298</v>
      </c>
      <c r="C1225" s="113">
        <v>2.2240000000000002</v>
      </c>
      <c r="D1225" s="115">
        <v>42748</v>
      </c>
    </row>
    <row r="1226" spans="1:4">
      <c r="A1226" s="113" t="s">
        <v>823</v>
      </c>
      <c r="B1226" s="113" t="s">
        <v>298</v>
      </c>
      <c r="C1226" s="113">
        <v>2.23</v>
      </c>
      <c r="D1226" s="115">
        <v>42748</v>
      </c>
    </row>
    <row r="1227" spans="1:4">
      <c r="A1227" s="113" t="s">
        <v>822</v>
      </c>
      <c r="B1227" s="113" t="s">
        <v>298</v>
      </c>
      <c r="C1227" s="113">
        <v>2.1709999999999998</v>
      </c>
      <c r="D1227" s="115">
        <v>42748</v>
      </c>
    </row>
    <row r="1228" spans="1:4">
      <c r="A1228" s="113" t="s">
        <v>821</v>
      </c>
      <c r="B1228" s="113" t="s">
        <v>298</v>
      </c>
      <c r="C1228" s="113">
        <v>2.1459999999999999</v>
      </c>
      <c r="D1228" s="115">
        <v>42748</v>
      </c>
    </row>
    <row r="1229" spans="1:4">
      <c r="A1229" s="113" t="s">
        <v>820</v>
      </c>
      <c r="B1229" s="113" t="s">
        <v>298</v>
      </c>
      <c r="C1229" s="113">
        <v>2.1859999999999999</v>
      </c>
      <c r="D1229" s="115">
        <v>42748</v>
      </c>
    </row>
    <row r="1230" spans="1:4">
      <c r="A1230" s="113" t="s">
        <v>819</v>
      </c>
      <c r="B1230" s="113" t="s">
        <v>298</v>
      </c>
      <c r="C1230" s="113">
        <v>2.1909999999999998</v>
      </c>
      <c r="D1230" s="115">
        <v>42748</v>
      </c>
    </row>
    <row r="1231" spans="1:4">
      <c r="A1231" s="113" t="s">
        <v>818</v>
      </c>
      <c r="B1231" s="113" t="s">
        <v>298</v>
      </c>
      <c r="C1231" s="113">
        <v>2.1949999999999998</v>
      </c>
      <c r="D1231" s="115">
        <v>42748</v>
      </c>
    </row>
    <row r="1232" spans="1:4">
      <c r="A1232" s="113" t="s">
        <v>817</v>
      </c>
      <c r="B1232" s="113" t="s">
        <v>298</v>
      </c>
      <c r="C1232" s="113">
        <v>2.2410000000000001</v>
      </c>
      <c r="D1232" s="115">
        <v>42748</v>
      </c>
    </row>
    <row r="1233" spans="1:4">
      <c r="A1233" s="113" t="s">
        <v>816</v>
      </c>
      <c r="B1233" s="113" t="s">
        <v>298</v>
      </c>
      <c r="C1233" s="113">
        <v>2.2069999999999999</v>
      </c>
      <c r="D1233" s="115">
        <v>42748</v>
      </c>
    </row>
    <row r="1234" spans="1:4">
      <c r="A1234" s="113" t="s">
        <v>815</v>
      </c>
      <c r="B1234" s="113" t="s">
        <v>298</v>
      </c>
      <c r="C1234" s="113">
        <v>2.1890000000000001</v>
      </c>
      <c r="D1234" s="115">
        <v>42748</v>
      </c>
    </row>
    <row r="1235" spans="1:4">
      <c r="A1235" s="113" t="s">
        <v>814</v>
      </c>
      <c r="B1235" s="113" t="s">
        <v>298</v>
      </c>
      <c r="C1235" s="113">
        <v>2.2229999999999999</v>
      </c>
      <c r="D1235" s="115">
        <v>42748</v>
      </c>
    </row>
    <row r="1236" spans="1:4">
      <c r="A1236" s="113" t="s">
        <v>813</v>
      </c>
      <c r="B1236" s="113" t="s">
        <v>298</v>
      </c>
      <c r="C1236" s="113">
        <v>2.2549999999999999</v>
      </c>
      <c r="D1236" s="115">
        <v>42748</v>
      </c>
    </row>
    <row r="1237" spans="1:4">
      <c r="A1237" s="113" t="s">
        <v>812</v>
      </c>
      <c r="B1237" s="113" t="s">
        <v>298</v>
      </c>
      <c r="C1237" s="113">
        <v>2.2120000000000002</v>
      </c>
      <c r="D1237" s="115">
        <v>42748</v>
      </c>
    </row>
    <row r="1238" spans="1:4">
      <c r="A1238" s="113" t="s">
        <v>811</v>
      </c>
      <c r="B1238" s="113" t="s">
        <v>298</v>
      </c>
      <c r="C1238" s="113">
        <v>2.12</v>
      </c>
      <c r="D1238" s="115">
        <v>42748</v>
      </c>
    </row>
    <row r="1239" spans="1:4">
      <c r="A1239" s="113" t="s">
        <v>810</v>
      </c>
      <c r="B1239" s="113" t="s">
        <v>298</v>
      </c>
      <c r="C1239" s="113">
        <v>2.2410000000000001</v>
      </c>
      <c r="D1239" s="115">
        <v>42748</v>
      </c>
    </row>
    <row r="1240" spans="1:4">
      <c r="A1240" s="113" t="s">
        <v>809</v>
      </c>
      <c r="B1240" s="113" t="s">
        <v>298</v>
      </c>
      <c r="C1240" s="113">
        <v>2.1880000000000002</v>
      </c>
      <c r="D1240" s="115">
        <v>42748</v>
      </c>
    </row>
    <row r="1241" spans="1:4">
      <c r="A1241" s="113" t="s">
        <v>808</v>
      </c>
      <c r="B1241" s="113" t="s">
        <v>298</v>
      </c>
      <c r="C1241" s="113">
        <v>2.27</v>
      </c>
      <c r="D1241" s="115">
        <v>42748</v>
      </c>
    </row>
    <row r="1242" spans="1:4">
      <c r="A1242" s="113" t="s">
        <v>807</v>
      </c>
      <c r="B1242" s="113" t="s">
        <v>298</v>
      </c>
      <c r="C1242" s="113">
        <v>2.1419999999999999</v>
      </c>
      <c r="D1242" s="115">
        <v>42748</v>
      </c>
    </row>
    <row r="1243" spans="1:4">
      <c r="A1243" s="113" t="s">
        <v>806</v>
      </c>
      <c r="B1243" s="113" t="s">
        <v>298</v>
      </c>
      <c r="C1243" s="113">
        <v>2.1629999999999998</v>
      </c>
      <c r="D1243" s="115">
        <v>42748</v>
      </c>
    </row>
    <row r="1244" spans="1:4">
      <c r="A1244" s="113" t="s">
        <v>805</v>
      </c>
      <c r="B1244" s="113" t="s">
        <v>298</v>
      </c>
      <c r="C1244" s="113">
        <v>2.11</v>
      </c>
      <c r="D1244" s="115">
        <v>42748</v>
      </c>
    </row>
    <row r="1245" spans="1:4">
      <c r="A1245" s="113" t="s">
        <v>804</v>
      </c>
      <c r="B1245" s="113" t="s">
        <v>298</v>
      </c>
      <c r="C1245" s="113">
        <v>2.2309999999999999</v>
      </c>
      <c r="D1245" s="115">
        <v>42748</v>
      </c>
    </row>
    <row r="1246" spans="1:4">
      <c r="A1246" s="113" t="s">
        <v>803</v>
      </c>
      <c r="B1246" s="113" t="s">
        <v>298</v>
      </c>
      <c r="C1246" s="113">
        <v>2.1709999999999998</v>
      </c>
      <c r="D1246" s="115">
        <v>42748</v>
      </c>
    </row>
    <row r="1247" spans="1:4">
      <c r="A1247" s="113" t="s">
        <v>802</v>
      </c>
      <c r="B1247" s="113" t="s">
        <v>298</v>
      </c>
      <c r="C1247" s="113">
        <v>2.214</v>
      </c>
      <c r="D1247" s="115">
        <v>42748</v>
      </c>
    </row>
    <row r="1248" spans="1:4">
      <c r="A1248" s="113" t="s">
        <v>801</v>
      </c>
      <c r="B1248" s="113" t="s">
        <v>298</v>
      </c>
      <c r="C1248" s="113">
        <v>2.2130000000000001</v>
      </c>
      <c r="D1248" s="115">
        <v>42748</v>
      </c>
    </row>
    <row r="1249" spans="1:4">
      <c r="A1249" s="113" t="s">
        <v>800</v>
      </c>
      <c r="B1249" s="113" t="s">
        <v>298</v>
      </c>
      <c r="C1249" s="113">
        <v>2.1560000000000001</v>
      </c>
      <c r="D1249" s="115">
        <v>42748</v>
      </c>
    </row>
    <row r="1250" spans="1:4">
      <c r="A1250" s="113" t="s">
        <v>799</v>
      </c>
      <c r="B1250" s="113" t="s">
        <v>298</v>
      </c>
      <c r="C1250" s="113">
        <v>2.2450000000000001</v>
      </c>
      <c r="D1250" s="115">
        <v>42748</v>
      </c>
    </row>
    <row r="1251" spans="1:4">
      <c r="A1251" s="113" t="s">
        <v>798</v>
      </c>
      <c r="B1251" s="113" t="s">
        <v>298</v>
      </c>
      <c r="C1251" s="113">
        <v>2.2429999999999999</v>
      </c>
      <c r="D1251" s="115">
        <v>42748</v>
      </c>
    </row>
    <row r="1252" spans="1:4">
      <c r="A1252" s="113" t="s">
        <v>797</v>
      </c>
      <c r="B1252" s="113" t="s">
        <v>298</v>
      </c>
      <c r="C1252" s="113">
        <v>2.153</v>
      </c>
      <c r="D1252" s="115">
        <v>42748</v>
      </c>
    </row>
    <row r="1253" spans="1:4">
      <c r="A1253" s="113" t="s">
        <v>796</v>
      </c>
      <c r="B1253" s="113" t="s">
        <v>298</v>
      </c>
      <c r="C1253" s="113">
        <v>2.2599999999999998</v>
      </c>
      <c r="D1253" s="115">
        <v>42748</v>
      </c>
    </row>
    <row r="1254" spans="1:4">
      <c r="A1254" s="113" t="s">
        <v>795</v>
      </c>
      <c r="B1254" s="113" t="s">
        <v>298</v>
      </c>
      <c r="C1254" s="113">
        <v>2.2349999999999999</v>
      </c>
      <c r="D1254" s="115">
        <v>42748</v>
      </c>
    </row>
    <row r="1255" spans="1:4">
      <c r="A1255" s="113" t="s">
        <v>794</v>
      </c>
      <c r="B1255" s="113" t="s">
        <v>298</v>
      </c>
      <c r="C1255" s="113">
        <v>2.2400000000000002</v>
      </c>
      <c r="D1255" s="115">
        <v>42748</v>
      </c>
    </row>
    <row r="1256" spans="1:4">
      <c r="A1256" s="113" t="s">
        <v>793</v>
      </c>
      <c r="B1256" s="113" t="s">
        <v>298</v>
      </c>
      <c r="C1256" s="113">
        <v>2.31</v>
      </c>
      <c r="D1256" s="115">
        <v>42748</v>
      </c>
    </row>
    <row r="1257" spans="1:4">
      <c r="A1257" s="113" t="s">
        <v>792</v>
      </c>
      <c r="B1257" s="113" t="s">
        <v>298</v>
      </c>
      <c r="C1257" s="113">
        <v>2.2469999999999999</v>
      </c>
      <c r="D1257" s="115">
        <v>42748</v>
      </c>
    </row>
    <row r="1258" spans="1:4">
      <c r="A1258" s="113" t="s">
        <v>791</v>
      </c>
      <c r="B1258" s="113" t="s">
        <v>298</v>
      </c>
      <c r="C1258" s="113">
        <v>2.21</v>
      </c>
      <c r="D1258" s="115">
        <v>42748</v>
      </c>
    </row>
    <row r="1259" spans="1:4">
      <c r="A1259" s="113" t="s">
        <v>790</v>
      </c>
      <c r="B1259" s="113" t="s">
        <v>298</v>
      </c>
      <c r="C1259" s="113">
        <v>2.17</v>
      </c>
      <c r="D1259" s="115">
        <v>42748</v>
      </c>
    </row>
    <row r="1260" spans="1:4">
      <c r="A1260" s="113" t="s">
        <v>789</v>
      </c>
      <c r="B1260" s="113" t="s">
        <v>298</v>
      </c>
      <c r="C1260" s="113">
        <v>2.2789999999999999</v>
      </c>
      <c r="D1260" s="115">
        <v>42748</v>
      </c>
    </row>
    <row r="1261" spans="1:4">
      <c r="A1261" s="113" t="s">
        <v>788</v>
      </c>
      <c r="B1261" s="113" t="s">
        <v>298</v>
      </c>
      <c r="C1261" s="113">
        <v>2.2909999999999999</v>
      </c>
      <c r="D1261" s="115">
        <v>42748</v>
      </c>
    </row>
    <row r="1262" spans="1:4">
      <c r="A1262" s="113" t="s">
        <v>787</v>
      </c>
      <c r="B1262" s="113" t="s">
        <v>298</v>
      </c>
      <c r="C1262" s="113">
        <v>2.286</v>
      </c>
      <c r="D1262" s="115">
        <v>42748</v>
      </c>
    </row>
    <row r="1263" spans="1:4">
      <c r="A1263" s="113" t="s">
        <v>786</v>
      </c>
      <c r="B1263" s="113" t="s">
        <v>298</v>
      </c>
      <c r="C1263" s="113">
        <v>2.1850000000000001</v>
      </c>
      <c r="D1263" s="115">
        <v>42748</v>
      </c>
    </row>
    <row r="1264" spans="1:4">
      <c r="A1264" s="113" t="s">
        <v>785</v>
      </c>
      <c r="B1264" s="113" t="s">
        <v>298</v>
      </c>
      <c r="C1264" s="113">
        <v>2.1619999999999999</v>
      </c>
      <c r="D1264" s="115">
        <v>42748</v>
      </c>
    </row>
    <row r="1265" spans="1:4">
      <c r="A1265" s="113" t="s">
        <v>784</v>
      </c>
      <c r="B1265" s="113" t="s">
        <v>298</v>
      </c>
      <c r="C1265" s="113">
        <v>2.2090000000000001</v>
      </c>
      <c r="D1265" s="115">
        <v>42748</v>
      </c>
    </row>
    <row r="1266" spans="1:4">
      <c r="A1266" s="113" t="s">
        <v>783</v>
      </c>
      <c r="B1266" s="113" t="s">
        <v>298</v>
      </c>
      <c r="C1266" s="113">
        <v>2.2210000000000001</v>
      </c>
      <c r="D1266" s="115">
        <v>42748</v>
      </c>
    </row>
    <row r="1267" spans="1:4">
      <c r="A1267" s="113" t="s">
        <v>782</v>
      </c>
      <c r="B1267" s="113" t="s">
        <v>298</v>
      </c>
      <c r="C1267" s="113">
        <v>2.198</v>
      </c>
      <c r="D1267" s="115">
        <v>42748</v>
      </c>
    </row>
    <row r="1268" spans="1:4">
      <c r="A1268" s="113" t="s">
        <v>781</v>
      </c>
      <c r="B1268" s="113" t="s">
        <v>298</v>
      </c>
      <c r="C1268" s="113">
        <v>2.206</v>
      </c>
      <c r="D1268" s="115">
        <v>42748</v>
      </c>
    </row>
    <row r="1269" spans="1:4">
      <c r="A1269" s="113" t="s">
        <v>780</v>
      </c>
      <c r="B1269" s="113" t="s">
        <v>298</v>
      </c>
      <c r="C1269" s="113">
        <v>2.2210000000000001</v>
      </c>
      <c r="D1269" s="115">
        <v>42748</v>
      </c>
    </row>
    <row r="1270" spans="1:4">
      <c r="A1270" s="113" t="s">
        <v>779</v>
      </c>
      <c r="B1270" s="113" t="s">
        <v>298</v>
      </c>
      <c r="C1270" s="113">
        <v>2.246</v>
      </c>
      <c r="D1270" s="115">
        <v>42748</v>
      </c>
    </row>
    <row r="1271" spans="1:4">
      <c r="A1271" s="113" t="s">
        <v>778</v>
      </c>
      <c r="B1271" s="113" t="s">
        <v>298</v>
      </c>
      <c r="C1271" s="113">
        <v>2.1659999999999999</v>
      </c>
      <c r="D1271" s="115">
        <v>42748</v>
      </c>
    </row>
    <row r="1272" spans="1:4">
      <c r="A1272" s="113" t="s">
        <v>777</v>
      </c>
      <c r="B1272" s="113" t="s">
        <v>298</v>
      </c>
      <c r="C1272" s="113">
        <v>2.234</v>
      </c>
      <c r="D1272" s="115">
        <v>42748</v>
      </c>
    </row>
    <row r="1273" spans="1:4">
      <c r="A1273" s="113" t="s">
        <v>776</v>
      </c>
      <c r="B1273" s="113" t="s">
        <v>298</v>
      </c>
      <c r="C1273" s="113">
        <v>2.2130000000000001</v>
      </c>
      <c r="D1273" s="115">
        <v>42748</v>
      </c>
    </row>
    <row r="1274" spans="1:4">
      <c r="A1274" s="113" t="s">
        <v>775</v>
      </c>
      <c r="B1274" s="113" t="s">
        <v>298</v>
      </c>
      <c r="C1274" s="113">
        <v>2.2330000000000001</v>
      </c>
      <c r="D1274" s="115">
        <v>42748</v>
      </c>
    </row>
    <row r="1275" spans="1:4">
      <c r="A1275" s="113" t="s">
        <v>774</v>
      </c>
      <c r="B1275" s="113" t="s">
        <v>298</v>
      </c>
      <c r="C1275" s="113">
        <v>2.165</v>
      </c>
      <c r="D1275" s="115">
        <v>42748</v>
      </c>
    </row>
    <row r="1276" spans="1:4">
      <c r="A1276" s="113" t="s">
        <v>773</v>
      </c>
      <c r="B1276" s="113" t="s">
        <v>298</v>
      </c>
      <c r="C1276" s="113">
        <v>2.2549999999999999</v>
      </c>
      <c r="D1276" s="115">
        <v>42748</v>
      </c>
    </row>
    <row r="1277" spans="1:4">
      <c r="A1277" s="113" t="s">
        <v>772</v>
      </c>
      <c r="B1277" s="113" t="s">
        <v>298</v>
      </c>
      <c r="C1277" s="113">
        <v>2.2400000000000002</v>
      </c>
      <c r="D1277" s="115">
        <v>42748</v>
      </c>
    </row>
    <row r="1278" spans="1:4">
      <c r="A1278" s="113" t="s">
        <v>771</v>
      </c>
      <c r="B1278" s="113" t="s">
        <v>298</v>
      </c>
      <c r="C1278" s="113">
        <v>2.2290000000000001</v>
      </c>
      <c r="D1278" s="115">
        <v>42748</v>
      </c>
    </row>
    <row r="1279" spans="1:4">
      <c r="A1279" s="113" t="s">
        <v>770</v>
      </c>
      <c r="B1279" s="113" t="s">
        <v>298</v>
      </c>
      <c r="C1279" s="113">
        <v>2.2530000000000001</v>
      </c>
      <c r="D1279" s="115">
        <v>42748</v>
      </c>
    </row>
    <row r="1280" spans="1:4">
      <c r="A1280" s="113" t="s">
        <v>769</v>
      </c>
      <c r="B1280" s="113" t="s">
        <v>298</v>
      </c>
      <c r="C1280" s="113">
        <v>2.202</v>
      </c>
      <c r="D1280" s="115">
        <v>42748</v>
      </c>
    </row>
    <row r="1281" spans="1:4">
      <c r="A1281" s="113" t="s">
        <v>768</v>
      </c>
      <c r="B1281" s="113" t="s">
        <v>298</v>
      </c>
      <c r="C1281" s="113">
        <v>2.226</v>
      </c>
      <c r="D1281" s="115">
        <v>42748</v>
      </c>
    </row>
    <row r="1282" spans="1:4">
      <c r="A1282" s="113" t="s">
        <v>767</v>
      </c>
      <c r="B1282" s="113" t="s">
        <v>298</v>
      </c>
      <c r="C1282" s="113">
        <v>2.2090000000000001</v>
      </c>
      <c r="D1282" s="115">
        <v>42748</v>
      </c>
    </row>
    <row r="1283" spans="1:4">
      <c r="A1283" s="113" t="s">
        <v>766</v>
      </c>
      <c r="B1283" s="113" t="s">
        <v>298</v>
      </c>
      <c r="C1283" s="113">
        <v>2.23</v>
      </c>
      <c r="D1283" s="115">
        <v>42748</v>
      </c>
    </row>
    <row r="1284" spans="1:4">
      <c r="A1284" s="113" t="s">
        <v>765</v>
      </c>
      <c r="B1284" s="113" t="s">
        <v>298</v>
      </c>
      <c r="C1284" s="113">
        <v>2.177</v>
      </c>
      <c r="D1284" s="115">
        <v>42748</v>
      </c>
    </row>
    <row r="1285" spans="1:4">
      <c r="A1285" s="113" t="s">
        <v>764</v>
      </c>
      <c r="B1285" s="113" t="s">
        <v>298</v>
      </c>
      <c r="C1285" s="113">
        <v>2.2309999999999999</v>
      </c>
      <c r="D1285" s="115">
        <v>42748</v>
      </c>
    </row>
    <row r="1286" spans="1:4">
      <c r="A1286" s="113" t="s">
        <v>763</v>
      </c>
      <c r="B1286" s="113" t="s">
        <v>298</v>
      </c>
      <c r="C1286" s="113">
        <v>2.2320000000000002</v>
      </c>
      <c r="D1286" s="115">
        <v>42748</v>
      </c>
    </row>
    <row r="1287" spans="1:4">
      <c r="A1287" s="113" t="s">
        <v>762</v>
      </c>
      <c r="B1287" s="113" t="s">
        <v>298</v>
      </c>
      <c r="C1287" s="113">
        <v>2.246</v>
      </c>
      <c r="D1287" s="115">
        <v>42748</v>
      </c>
    </row>
    <row r="1288" spans="1:4">
      <c r="A1288" s="113" t="s">
        <v>761</v>
      </c>
      <c r="B1288" s="113" t="s">
        <v>298</v>
      </c>
      <c r="C1288" s="113">
        <v>2.2799999999999998</v>
      </c>
      <c r="D1288" s="115">
        <v>42748</v>
      </c>
    </row>
    <row r="1289" spans="1:4">
      <c r="A1289" s="113" t="s">
        <v>760</v>
      </c>
      <c r="B1289" s="113" t="s">
        <v>298</v>
      </c>
      <c r="C1289" s="113">
        <v>2.2349999999999999</v>
      </c>
      <c r="D1289" s="115">
        <v>42748</v>
      </c>
    </row>
    <row r="1290" spans="1:4">
      <c r="A1290" s="113" t="s">
        <v>759</v>
      </c>
      <c r="B1290" s="113" t="s">
        <v>298</v>
      </c>
      <c r="C1290" s="113">
        <v>2.2210000000000001</v>
      </c>
      <c r="D1290" s="115">
        <v>42748</v>
      </c>
    </row>
    <row r="1291" spans="1:4">
      <c r="A1291" s="113" t="s">
        <v>758</v>
      </c>
      <c r="B1291" s="113" t="s">
        <v>298</v>
      </c>
      <c r="C1291" s="113">
        <v>2.234</v>
      </c>
      <c r="D1291" s="115">
        <v>42748</v>
      </c>
    </row>
    <row r="1292" spans="1:4">
      <c r="A1292" s="113" t="s">
        <v>757</v>
      </c>
      <c r="B1292" s="113" t="s">
        <v>298</v>
      </c>
      <c r="C1292" s="113">
        <v>2.2240000000000002</v>
      </c>
      <c r="D1292" s="115">
        <v>42748</v>
      </c>
    </row>
    <row r="1293" spans="1:4">
      <c r="A1293" s="113" t="s">
        <v>756</v>
      </c>
      <c r="B1293" s="113" t="s">
        <v>298</v>
      </c>
      <c r="C1293" s="113">
        <v>2.2559999999999998</v>
      </c>
      <c r="D1293" s="115">
        <v>42748</v>
      </c>
    </row>
    <row r="1294" spans="1:4">
      <c r="A1294" s="113" t="s">
        <v>755</v>
      </c>
      <c r="B1294" s="113" t="s">
        <v>298</v>
      </c>
      <c r="C1294" s="113">
        <v>2.2309999999999999</v>
      </c>
      <c r="D1294" s="115">
        <v>42748</v>
      </c>
    </row>
    <row r="1295" spans="1:4">
      <c r="A1295" s="113" t="s">
        <v>754</v>
      </c>
      <c r="B1295" s="113" t="s">
        <v>298</v>
      </c>
      <c r="C1295" s="113">
        <v>2.1080000000000001</v>
      </c>
      <c r="D1295" s="115">
        <v>42748</v>
      </c>
    </row>
    <row r="1296" spans="1:4">
      <c r="A1296" s="113" t="s">
        <v>753</v>
      </c>
      <c r="B1296" s="113" t="s">
        <v>298</v>
      </c>
      <c r="C1296" s="113">
        <v>2.2349999999999999</v>
      </c>
      <c r="D1296" s="115">
        <v>42748</v>
      </c>
    </row>
    <row r="1297" spans="1:4">
      <c r="A1297" s="113" t="s">
        <v>752</v>
      </c>
      <c r="B1297" s="113" t="s">
        <v>298</v>
      </c>
      <c r="C1297" s="113">
        <v>2.2349999999999999</v>
      </c>
      <c r="D1297" s="115">
        <v>42748</v>
      </c>
    </row>
    <row r="1298" spans="1:4">
      <c r="A1298" s="113" t="s">
        <v>751</v>
      </c>
      <c r="B1298" s="113" t="s">
        <v>298</v>
      </c>
      <c r="C1298" s="113">
        <v>2.2480000000000002</v>
      </c>
      <c r="D1298" s="115">
        <v>42748</v>
      </c>
    </row>
    <row r="1299" spans="1:4">
      <c r="A1299" s="113" t="s">
        <v>750</v>
      </c>
      <c r="B1299" s="113" t="s">
        <v>298</v>
      </c>
      <c r="C1299" s="113">
        <v>2.1960000000000002</v>
      </c>
      <c r="D1299" s="115">
        <v>42748</v>
      </c>
    </row>
    <row r="1300" spans="1:4">
      <c r="A1300" s="113" t="s">
        <v>749</v>
      </c>
      <c r="B1300" s="113" t="s">
        <v>298</v>
      </c>
      <c r="C1300" s="113">
        <v>2.2309999999999999</v>
      </c>
      <c r="D1300" s="115">
        <v>42748</v>
      </c>
    </row>
    <row r="1301" spans="1:4">
      <c r="A1301" s="113" t="s">
        <v>748</v>
      </c>
      <c r="B1301" s="113" t="s">
        <v>298</v>
      </c>
      <c r="C1301" s="113">
        <v>2.1829999999999998</v>
      </c>
      <c r="D1301" s="115">
        <v>42748</v>
      </c>
    </row>
    <row r="1302" spans="1:4">
      <c r="A1302" s="113" t="s">
        <v>747</v>
      </c>
      <c r="B1302" s="113" t="s">
        <v>298</v>
      </c>
      <c r="C1302" s="113">
        <v>2.1800000000000002</v>
      </c>
      <c r="D1302" s="115">
        <v>42748</v>
      </c>
    </row>
    <row r="1303" spans="1:4">
      <c r="A1303" s="113" t="s">
        <v>746</v>
      </c>
      <c r="B1303" s="113" t="s">
        <v>298</v>
      </c>
      <c r="C1303" s="113">
        <v>2.1280000000000001</v>
      </c>
      <c r="D1303" s="115">
        <v>42748</v>
      </c>
    </row>
    <row r="1304" spans="1:4">
      <c r="A1304" s="113" t="s">
        <v>745</v>
      </c>
      <c r="B1304" s="113" t="s">
        <v>298</v>
      </c>
      <c r="C1304" s="113">
        <v>2.14</v>
      </c>
      <c r="D1304" s="115">
        <v>42748</v>
      </c>
    </row>
    <row r="1305" spans="1:4">
      <c r="A1305" s="113" t="s">
        <v>744</v>
      </c>
      <c r="B1305" s="113" t="s">
        <v>298</v>
      </c>
      <c r="C1305" s="113">
        <v>2.1970000000000001</v>
      </c>
      <c r="D1305" s="115">
        <v>42748</v>
      </c>
    </row>
    <row r="1306" spans="1:4">
      <c r="A1306" s="113" t="s">
        <v>743</v>
      </c>
      <c r="B1306" s="113" t="s">
        <v>298</v>
      </c>
      <c r="C1306" s="113">
        <v>2.19</v>
      </c>
      <c r="D1306" s="115">
        <v>42748</v>
      </c>
    </row>
    <row r="1307" spans="1:4">
      <c r="A1307" s="113" t="s">
        <v>742</v>
      </c>
      <c r="B1307" s="113" t="s">
        <v>298</v>
      </c>
      <c r="C1307" s="113">
        <v>2.1389999999999998</v>
      </c>
      <c r="D1307" s="115">
        <v>42748</v>
      </c>
    </row>
    <row r="1308" spans="1:4">
      <c r="A1308" s="113" t="s">
        <v>741</v>
      </c>
      <c r="B1308" s="113" t="s">
        <v>298</v>
      </c>
      <c r="C1308" s="113">
        <v>2.181</v>
      </c>
      <c r="D1308" s="115">
        <v>42748</v>
      </c>
    </row>
    <row r="1309" spans="1:4">
      <c r="A1309" s="113" t="s">
        <v>740</v>
      </c>
      <c r="B1309" s="113" t="s">
        <v>298</v>
      </c>
      <c r="C1309" s="113">
        <v>2.214</v>
      </c>
      <c r="D1309" s="115">
        <v>42748</v>
      </c>
    </row>
    <row r="1310" spans="1:4">
      <c r="A1310" s="113" t="s">
        <v>739</v>
      </c>
      <c r="B1310" s="113" t="s">
        <v>298</v>
      </c>
      <c r="C1310" s="113">
        <v>2.1459999999999999</v>
      </c>
      <c r="D1310" s="115">
        <v>42748</v>
      </c>
    </row>
    <row r="1311" spans="1:4">
      <c r="A1311" s="113" t="s">
        <v>738</v>
      </c>
      <c r="B1311" s="113" t="s">
        <v>298</v>
      </c>
      <c r="C1311" s="113">
        <v>2.2679999999999998</v>
      </c>
      <c r="D1311" s="115">
        <v>42748</v>
      </c>
    </row>
    <row r="1312" spans="1:4">
      <c r="A1312" s="113" t="s">
        <v>737</v>
      </c>
      <c r="B1312" s="113" t="s">
        <v>298</v>
      </c>
      <c r="C1312" s="113">
        <v>2.1779999999999999</v>
      </c>
      <c r="D1312" s="115">
        <v>42748</v>
      </c>
    </row>
    <row r="1313" spans="1:4">
      <c r="A1313" s="113" t="s">
        <v>736</v>
      </c>
      <c r="B1313" s="113" t="s">
        <v>298</v>
      </c>
      <c r="C1313" s="113">
        <v>2.2400000000000002</v>
      </c>
      <c r="D1313" s="115">
        <v>42748</v>
      </c>
    </row>
    <row r="1314" spans="1:4">
      <c r="A1314" s="113" t="s">
        <v>735</v>
      </c>
      <c r="B1314" s="113" t="s">
        <v>298</v>
      </c>
      <c r="C1314" s="113">
        <v>2.1739999999999999</v>
      </c>
      <c r="D1314" s="115">
        <v>42748</v>
      </c>
    </row>
    <row r="1315" spans="1:4">
      <c r="A1315" s="113" t="s">
        <v>734</v>
      </c>
      <c r="B1315" s="113" t="s">
        <v>298</v>
      </c>
      <c r="C1315" s="113">
        <v>2.1859999999999999</v>
      </c>
      <c r="D1315" s="115">
        <v>42748</v>
      </c>
    </row>
    <row r="1316" spans="1:4">
      <c r="A1316" s="113" t="s">
        <v>733</v>
      </c>
      <c r="B1316" s="113" t="s">
        <v>298</v>
      </c>
      <c r="C1316" s="113">
        <v>2.2480000000000002</v>
      </c>
      <c r="D1316" s="115">
        <v>42748</v>
      </c>
    </row>
    <row r="1317" spans="1:4">
      <c r="A1317" s="113" t="s">
        <v>732</v>
      </c>
      <c r="B1317" s="113" t="s">
        <v>298</v>
      </c>
      <c r="C1317" s="113">
        <v>2.2000000000000002</v>
      </c>
      <c r="D1317" s="115">
        <v>42748</v>
      </c>
    </row>
    <row r="1318" spans="1:4">
      <c r="A1318" s="113" t="s">
        <v>731</v>
      </c>
      <c r="B1318" s="113" t="s">
        <v>298</v>
      </c>
      <c r="C1318" s="113">
        <v>2.1930000000000001</v>
      </c>
      <c r="D1318" s="115">
        <v>42748</v>
      </c>
    </row>
    <row r="1319" spans="1:4">
      <c r="A1319" s="113" t="s">
        <v>730</v>
      </c>
      <c r="B1319" s="113" t="s">
        <v>298</v>
      </c>
      <c r="C1319" s="113">
        <v>2.2240000000000002</v>
      </c>
      <c r="D1319" s="115">
        <v>42748</v>
      </c>
    </row>
    <row r="1320" spans="1:4">
      <c r="A1320" s="113" t="s">
        <v>729</v>
      </c>
      <c r="B1320" s="113" t="s">
        <v>298</v>
      </c>
      <c r="C1320" s="113">
        <v>2.2709999999999999</v>
      </c>
      <c r="D1320" s="115">
        <v>42748</v>
      </c>
    </row>
    <row r="1321" spans="1:4">
      <c r="A1321" s="113" t="s">
        <v>728</v>
      </c>
      <c r="B1321" s="113" t="s">
        <v>298</v>
      </c>
      <c r="C1321" s="113">
        <v>2.214</v>
      </c>
      <c r="D1321" s="115">
        <v>42748</v>
      </c>
    </row>
    <row r="1322" spans="1:4">
      <c r="A1322" s="113" t="s">
        <v>727</v>
      </c>
      <c r="B1322" s="113" t="s">
        <v>298</v>
      </c>
      <c r="C1322" s="113">
        <v>2.1349999999999998</v>
      </c>
      <c r="D1322" s="115">
        <v>42748</v>
      </c>
    </row>
    <row r="1323" spans="1:4">
      <c r="A1323" s="113" t="s">
        <v>726</v>
      </c>
      <c r="B1323" s="113" t="s">
        <v>298</v>
      </c>
      <c r="C1323" s="113">
        <v>2.2160000000000002</v>
      </c>
      <c r="D1323" s="115">
        <v>42748</v>
      </c>
    </row>
    <row r="1324" spans="1:4">
      <c r="A1324" s="113" t="s">
        <v>725</v>
      </c>
      <c r="B1324" s="113" t="s">
        <v>298</v>
      </c>
      <c r="C1324" s="113">
        <v>2.2469999999999999</v>
      </c>
      <c r="D1324" s="115">
        <v>42748</v>
      </c>
    </row>
    <row r="1325" spans="1:4">
      <c r="A1325" s="113" t="s">
        <v>724</v>
      </c>
      <c r="B1325" s="113" t="s">
        <v>298</v>
      </c>
      <c r="C1325" s="113">
        <v>2.2269999999999999</v>
      </c>
      <c r="D1325" s="115">
        <v>42748</v>
      </c>
    </row>
    <row r="1326" spans="1:4">
      <c r="A1326" s="113" t="s">
        <v>723</v>
      </c>
      <c r="B1326" s="113" t="s">
        <v>298</v>
      </c>
      <c r="C1326" s="113">
        <v>2.2029999999999998</v>
      </c>
      <c r="D1326" s="115">
        <v>42748</v>
      </c>
    </row>
    <row r="1327" spans="1:4">
      <c r="A1327" s="113" t="s">
        <v>722</v>
      </c>
      <c r="B1327" s="113" t="s">
        <v>298</v>
      </c>
      <c r="C1327" s="113">
        <v>2.2189999999999999</v>
      </c>
      <c r="D1327" s="115">
        <v>42748</v>
      </c>
    </row>
    <row r="1328" spans="1:4">
      <c r="A1328" s="113" t="s">
        <v>721</v>
      </c>
      <c r="B1328" s="113" t="s">
        <v>298</v>
      </c>
      <c r="C1328" s="113">
        <v>2.2749999999999999</v>
      </c>
      <c r="D1328" s="115">
        <v>42748</v>
      </c>
    </row>
    <row r="1329" spans="1:4">
      <c r="A1329" s="113" t="s">
        <v>720</v>
      </c>
      <c r="B1329" s="113" t="s">
        <v>298</v>
      </c>
      <c r="C1329" s="113">
        <v>2.2170000000000001</v>
      </c>
      <c r="D1329" s="115">
        <v>42748</v>
      </c>
    </row>
    <row r="1330" spans="1:4">
      <c r="A1330" s="113" t="s">
        <v>719</v>
      </c>
      <c r="B1330" s="113" t="s">
        <v>298</v>
      </c>
      <c r="C1330" s="113">
        <v>2.1760000000000002</v>
      </c>
      <c r="D1330" s="115">
        <v>42748</v>
      </c>
    </row>
    <row r="1331" spans="1:4">
      <c r="A1331" s="113" t="s">
        <v>718</v>
      </c>
      <c r="B1331" s="113" t="s">
        <v>298</v>
      </c>
      <c r="C1331" s="113">
        <v>2.1760000000000002</v>
      </c>
      <c r="D1331" s="115">
        <v>42748</v>
      </c>
    </row>
    <row r="1332" spans="1:4">
      <c r="A1332" s="113" t="s">
        <v>717</v>
      </c>
      <c r="B1332" s="113" t="s">
        <v>298</v>
      </c>
      <c r="C1332" s="113">
        <v>2.214</v>
      </c>
      <c r="D1332" s="115">
        <v>42748</v>
      </c>
    </row>
    <row r="1333" spans="1:4">
      <c r="A1333" s="113" t="s">
        <v>716</v>
      </c>
      <c r="B1333" s="113" t="s">
        <v>298</v>
      </c>
      <c r="C1333" s="113">
        <v>2.25</v>
      </c>
      <c r="D1333" s="115">
        <v>42748</v>
      </c>
    </row>
    <row r="1334" spans="1:4">
      <c r="A1334" s="113" t="s">
        <v>715</v>
      </c>
      <c r="B1334" s="113" t="s">
        <v>298</v>
      </c>
      <c r="C1334" s="113">
        <v>2.153</v>
      </c>
      <c r="D1334" s="115">
        <v>42748</v>
      </c>
    </row>
    <row r="1335" spans="1:4">
      <c r="A1335" s="113" t="s">
        <v>714</v>
      </c>
      <c r="B1335" s="113" t="s">
        <v>298</v>
      </c>
      <c r="C1335" s="113">
        <v>2.1760000000000002</v>
      </c>
      <c r="D1335" s="115">
        <v>42748</v>
      </c>
    </row>
    <row r="1336" spans="1:4">
      <c r="A1336" s="113" t="s">
        <v>713</v>
      </c>
      <c r="B1336" s="113" t="s">
        <v>298</v>
      </c>
      <c r="C1336" s="113">
        <v>2.202</v>
      </c>
      <c r="D1336" s="115">
        <v>42748</v>
      </c>
    </row>
    <row r="1337" spans="1:4">
      <c r="A1337" s="113" t="s">
        <v>712</v>
      </c>
      <c r="B1337" s="113" t="s">
        <v>298</v>
      </c>
      <c r="C1337" s="113">
        <v>2.21</v>
      </c>
      <c r="D1337" s="115">
        <v>42748</v>
      </c>
    </row>
    <row r="1338" spans="1:4">
      <c r="A1338" s="113" t="s">
        <v>711</v>
      </c>
      <c r="B1338" s="113" t="s">
        <v>298</v>
      </c>
      <c r="C1338" s="113">
        <v>2.1829999999999998</v>
      </c>
      <c r="D1338" s="115">
        <v>42748</v>
      </c>
    </row>
    <row r="1339" spans="1:4">
      <c r="A1339" s="113" t="s">
        <v>710</v>
      </c>
      <c r="B1339" s="113" t="s">
        <v>298</v>
      </c>
      <c r="C1339" s="113">
        <v>2.133</v>
      </c>
      <c r="D1339" s="115">
        <v>42748</v>
      </c>
    </row>
    <row r="1340" spans="1:4">
      <c r="A1340" s="113" t="s">
        <v>709</v>
      </c>
      <c r="B1340" s="113" t="s">
        <v>298</v>
      </c>
      <c r="C1340" s="113">
        <v>2.2240000000000002</v>
      </c>
      <c r="D1340" s="115">
        <v>42748</v>
      </c>
    </row>
    <row r="1341" spans="1:4">
      <c r="A1341" s="113" t="s">
        <v>708</v>
      </c>
      <c r="B1341" s="113" t="s">
        <v>298</v>
      </c>
      <c r="C1341" s="113">
        <v>2.0750000000000002</v>
      </c>
      <c r="D1341" s="115">
        <v>42748</v>
      </c>
    </row>
    <row r="1342" spans="1:4">
      <c r="A1342" s="113" t="s">
        <v>707</v>
      </c>
      <c r="B1342" s="113" t="s">
        <v>298</v>
      </c>
      <c r="C1342" s="113">
        <v>2.0840000000000001</v>
      </c>
      <c r="D1342" s="115">
        <v>42748</v>
      </c>
    </row>
    <row r="1343" spans="1:4">
      <c r="A1343" s="113" t="s">
        <v>706</v>
      </c>
      <c r="B1343" s="113" t="s">
        <v>298</v>
      </c>
      <c r="C1343" s="113">
        <v>2.141</v>
      </c>
      <c r="D1343" s="115">
        <v>42748</v>
      </c>
    </row>
    <row r="1344" spans="1:4">
      <c r="A1344" s="113" t="s">
        <v>705</v>
      </c>
      <c r="B1344" s="113" t="s">
        <v>298</v>
      </c>
      <c r="C1344" s="113">
        <v>2.2240000000000002</v>
      </c>
      <c r="D1344" s="115">
        <v>42748</v>
      </c>
    </row>
    <row r="1345" spans="1:4">
      <c r="A1345" s="113" t="s">
        <v>704</v>
      </c>
      <c r="B1345" s="113" t="s">
        <v>298</v>
      </c>
      <c r="C1345" s="113">
        <v>2.1970000000000001</v>
      </c>
      <c r="D1345" s="115">
        <v>42748</v>
      </c>
    </row>
    <row r="1346" spans="1:4">
      <c r="A1346" s="113" t="s">
        <v>703</v>
      </c>
      <c r="B1346" s="113" t="s">
        <v>298</v>
      </c>
      <c r="C1346" s="113">
        <v>2.1829999999999998</v>
      </c>
      <c r="D1346" s="115">
        <v>42748</v>
      </c>
    </row>
    <row r="1347" spans="1:4">
      <c r="A1347" s="113" t="s">
        <v>702</v>
      </c>
      <c r="B1347" s="113" t="s">
        <v>298</v>
      </c>
      <c r="C1347" s="113">
        <v>2.2450000000000001</v>
      </c>
      <c r="D1347" s="115">
        <v>42748</v>
      </c>
    </row>
    <row r="1348" spans="1:4">
      <c r="A1348" s="113" t="s">
        <v>701</v>
      </c>
      <c r="B1348" s="113" t="s">
        <v>298</v>
      </c>
      <c r="C1348" s="113">
        <v>2.1110000000000002</v>
      </c>
      <c r="D1348" s="115">
        <v>42748</v>
      </c>
    </row>
    <row r="1349" spans="1:4">
      <c r="A1349" s="113" t="s">
        <v>700</v>
      </c>
      <c r="B1349" s="113" t="s">
        <v>298</v>
      </c>
      <c r="C1349" s="113">
        <v>2.1280000000000001</v>
      </c>
      <c r="D1349" s="115">
        <v>42748</v>
      </c>
    </row>
    <row r="1350" spans="1:4">
      <c r="A1350" s="113" t="s">
        <v>699</v>
      </c>
      <c r="B1350" s="113" t="s">
        <v>298</v>
      </c>
      <c r="C1350" s="113">
        <v>2.2290000000000001</v>
      </c>
      <c r="D1350" s="115">
        <v>42748</v>
      </c>
    </row>
    <row r="1351" spans="1:4">
      <c r="A1351" s="113" t="s">
        <v>698</v>
      </c>
      <c r="B1351" s="113" t="s">
        <v>298</v>
      </c>
      <c r="C1351" s="113">
        <v>2.2149999999999999</v>
      </c>
      <c r="D1351" s="115">
        <v>42748</v>
      </c>
    </row>
    <row r="1352" spans="1:4">
      <c r="A1352" s="113" t="s">
        <v>697</v>
      </c>
      <c r="B1352" s="113" t="s">
        <v>298</v>
      </c>
      <c r="C1352" s="113">
        <v>2.2149999999999999</v>
      </c>
      <c r="D1352" s="115">
        <v>42748</v>
      </c>
    </row>
    <row r="1353" spans="1:4">
      <c r="A1353" s="113" t="s">
        <v>696</v>
      </c>
      <c r="B1353" s="113" t="s">
        <v>298</v>
      </c>
      <c r="C1353" s="113">
        <v>2.2389999999999999</v>
      </c>
      <c r="D1353" s="115">
        <v>42748</v>
      </c>
    </row>
    <row r="1354" spans="1:4">
      <c r="A1354" s="113" t="s">
        <v>695</v>
      </c>
      <c r="B1354" s="113" t="s">
        <v>298</v>
      </c>
      <c r="C1354" s="113">
        <v>2.2679999999999998</v>
      </c>
      <c r="D1354" s="115">
        <v>42748</v>
      </c>
    </row>
    <row r="1355" spans="1:4">
      <c r="A1355" s="113" t="s">
        <v>694</v>
      </c>
      <c r="B1355" s="113" t="s">
        <v>298</v>
      </c>
      <c r="C1355" s="113">
        <v>2.206</v>
      </c>
      <c r="D1355" s="115">
        <v>42748</v>
      </c>
    </row>
    <row r="1356" spans="1:4">
      <c r="A1356" s="113" t="s">
        <v>693</v>
      </c>
      <c r="B1356" s="113" t="s">
        <v>298</v>
      </c>
      <c r="C1356" s="113">
        <v>2.2029999999999998</v>
      </c>
      <c r="D1356" s="115">
        <v>42748</v>
      </c>
    </row>
    <row r="1357" spans="1:4">
      <c r="A1357" s="113" t="s">
        <v>692</v>
      </c>
      <c r="B1357" s="113" t="s">
        <v>298</v>
      </c>
      <c r="C1357" s="113">
        <v>2.2709999999999999</v>
      </c>
      <c r="D1357" s="115">
        <v>42748</v>
      </c>
    </row>
    <row r="1358" spans="1:4">
      <c r="A1358" s="113" t="s">
        <v>691</v>
      </c>
      <c r="B1358" s="113" t="s">
        <v>298</v>
      </c>
      <c r="C1358" s="113">
        <v>2.2250000000000001</v>
      </c>
      <c r="D1358" s="115">
        <v>42748</v>
      </c>
    </row>
    <row r="1359" spans="1:4">
      <c r="A1359" s="113" t="s">
        <v>690</v>
      </c>
      <c r="B1359" s="113" t="s">
        <v>298</v>
      </c>
      <c r="C1359" s="113">
        <v>2.1970000000000001</v>
      </c>
      <c r="D1359" s="115">
        <v>42748</v>
      </c>
    </row>
    <row r="1360" spans="1:4">
      <c r="A1360" s="113" t="s">
        <v>689</v>
      </c>
      <c r="B1360" s="113" t="s">
        <v>298</v>
      </c>
      <c r="C1360" s="113">
        <v>2.2320000000000002</v>
      </c>
      <c r="D1360" s="115">
        <v>42748</v>
      </c>
    </row>
    <row r="1361" spans="1:4">
      <c r="A1361" s="113" t="s">
        <v>688</v>
      </c>
      <c r="B1361" s="113" t="s">
        <v>298</v>
      </c>
      <c r="C1361" s="113">
        <v>2.165</v>
      </c>
      <c r="D1361" s="115">
        <v>42748</v>
      </c>
    </row>
    <row r="1362" spans="1:4">
      <c r="A1362" s="113" t="s">
        <v>687</v>
      </c>
      <c r="B1362" s="113" t="s">
        <v>298</v>
      </c>
      <c r="C1362" s="113">
        <v>2.1819999999999999</v>
      </c>
      <c r="D1362" s="115">
        <v>42748</v>
      </c>
    </row>
    <row r="1363" spans="1:4">
      <c r="A1363" s="113" t="s">
        <v>686</v>
      </c>
      <c r="B1363" s="113" t="s">
        <v>298</v>
      </c>
      <c r="C1363" s="113">
        <v>2.1850000000000001</v>
      </c>
      <c r="D1363" s="115">
        <v>42748</v>
      </c>
    </row>
    <row r="1364" spans="1:4">
      <c r="A1364" s="113" t="s">
        <v>685</v>
      </c>
      <c r="B1364" s="113" t="s">
        <v>298</v>
      </c>
      <c r="C1364" s="113">
        <v>2.23</v>
      </c>
      <c r="D1364" s="115">
        <v>42748</v>
      </c>
    </row>
    <row r="1365" spans="1:4">
      <c r="A1365" s="113" t="s">
        <v>684</v>
      </c>
      <c r="B1365" s="113" t="s">
        <v>298</v>
      </c>
      <c r="C1365" s="113">
        <v>2.2410000000000001</v>
      </c>
      <c r="D1365" s="115">
        <v>42748</v>
      </c>
    </row>
    <row r="1366" spans="1:4">
      <c r="A1366" s="113" t="s">
        <v>683</v>
      </c>
      <c r="B1366" s="113" t="s">
        <v>298</v>
      </c>
      <c r="C1366" s="113">
        <v>2.2370000000000001</v>
      </c>
      <c r="D1366" s="115">
        <v>42748</v>
      </c>
    </row>
    <row r="1367" spans="1:4">
      <c r="A1367" s="113" t="s">
        <v>682</v>
      </c>
      <c r="B1367" s="113" t="s">
        <v>298</v>
      </c>
      <c r="C1367" s="113">
        <v>2.2090000000000001</v>
      </c>
      <c r="D1367" s="115">
        <v>42748</v>
      </c>
    </row>
    <row r="1368" spans="1:4">
      <c r="A1368" s="113" t="s">
        <v>681</v>
      </c>
      <c r="B1368" s="113" t="s">
        <v>298</v>
      </c>
      <c r="C1368" s="113">
        <v>2.1659999999999999</v>
      </c>
      <c r="D1368" s="115">
        <v>42748</v>
      </c>
    </row>
    <row r="1369" spans="1:4">
      <c r="A1369" s="113" t="s">
        <v>680</v>
      </c>
      <c r="B1369" s="113" t="s">
        <v>298</v>
      </c>
      <c r="C1369" s="113">
        <v>2.1930000000000001</v>
      </c>
      <c r="D1369" s="115">
        <v>42748</v>
      </c>
    </row>
    <row r="1370" spans="1:4">
      <c r="A1370" s="113" t="s">
        <v>679</v>
      </c>
      <c r="B1370" s="113" t="s">
        <v>298</v>
      </c>
      <c r="C1370" s="113">
        <v>2.226</v>
      </c>
      <c r="D1370" s="115">
        <v>42748</v>
      </c>
    </row>
    <row r="1371" spans="1:4">
      <c r="A1371" s="113" t="s">
        <v>678</v>
      </c>
      <c r="B1371" s="113" t="s">
        <v>298</v>
      </c>
      <c r="C1371" s="113">
        <v>2.1579999999999999</v>
      </c>
      <c r="D1371" s="115">
        <v>42748</v>
      </c>
    </row>
    <row r="1372" spans="1:4">
      <c r="A1372" s="113" t="s">
        <v>677</v>
      </c>
      <c r="B1372" s="113" t="s">
        <v>298</v>
      </c>
      <c r="C1372" s="113">
        <v>2.2040000000000002</v>
      </c>
      <c r="D1372" s="115">
        <v>42748</v>
      </c>
    </row>
    <row r="1373" spans="1:4">
      <c r="A1373" s="113" t="s">
        <v>676</v>
      </c>
      <c r="B1373" s="113" t="s">
        <v>298</v>
      </c>
      <c r="C1373" s="113">
        <v>2.206</v>
      </c>
      <c r="D1373" s="115">
        <v>42748</v>
      </c>
    </row>
    <row r="1374" spans="1:4">
      <c r="A1374" s="113" t="s">
        <v>675</v>
      </c>
      <c r="B1374" s="113" t="s">
        <v>298</v>
      </c>
      <c r="C1374" s="113">
        <v>2.2269999999999999</v>
      </c>
      <c r="D1374" s="115">
        <v>42748</v>
      </c>
    </row>
    <row r="1375" spans="1:4">
      <c r="A1375" s="113" t="s">
        <v>674</v>
      </c>
      <c r="B1375" s="113" t="s">
        <v>298</v>
      </c>
      <c r="C1375" s="113">
        <v>2.3140000000000001</v>
      </c>
      <c r="D1375" s="115">
        <v>42748</v>
      </c>
    </row>
    <row r="1376" spans="1:4">
      <c r="A1376" s="113" t="s">
        <v>673</v>
      </c>
      <c r="B1376" s="113" t="s">
        <v>298</v>
      </c>
      <c r="C1376" s="113">
        <v>2.2869999999999999</v>
      </c>
      <c r="D1376" s="115">
        <v>42748</v>
      </c>
    </row>
    <row r="1377" spans="1:4">
      <c r="A1377" s="113" t="s">
        <v>672</v>
      </c>
      <c r="B1377" s="113" t="s">
        <v>298</v>
      </c>
      <c r="C1377" s="113">
        <v>2.2309999999999999</v>
      </c>
      <c r="D1377" s="115">
        <v>42748</v>
      </c>
    </row>
    <row r="1378" spans="1:4">
      <c r="A1378" s="113" t="s">
        <v>671</v>
      </c>
      <c r="B1378" s="113" t="s">
        <v>298</v>
      </c>
      <c r="C1378" s="113">
        <v>2.1240000000000001</v>
      </c>
      <c r="D1378" s="115">
        <v>42748</v>
      </c>
    </row>
    <row r="1379" spans="1:4">
      <c r="A1379" s="113" t="s">
        <v>670</v>
      </c>
      <c r="B1379" s="113" t="s">
        <v>298</v>
      </c>
      <c r="C1379" s="113">
        <v>2.238</v>
      </c>
      <c r="D1379" s="115">
        <v>42748</v>
      </c>
    </row>
    <row r="1380" spans="1:4">
      <c r="A1380" s="113" t="s">
        <v>669</v>
      </c>
      <c r="B1380" s="113" t="s">
        <v>298</v>
      </c>
      <c r="C1380" s="113">
        <v>2.2679999999999998</v>
      </c>
      <c r="D1380" s="115">
        <v>42748</v>
      </c>
    </row>
    <row r="1381" spans="1:4">
      <c r="A1381" s="113" t="s">
        <v>668</v>
      </c>
      <c r="B1381" s="113" t="s">
        <v>298</v>
      </c>
      <c r="C1381" s="113">
        <v>2.302</v>
      </c>
      <c r="D1381" s="115">
        <v>42748</v>
      </c>
    </row>
    <row r="1382" spans="1:4">
      <c r="A1382" s="113" t="s">
        <v>667</v>
      </c>
      <c r="B1382" s="113" t="s">
        <v>298</v>
      </c>
      <c r="C1382" s="113">
        <v>2.258</v>
      </c>
      <c r="D1382" s="115">
        <v>42748</v>
      </c>
    </row>
    <row r="1383" spans="1:4">
      <c r="A1383" s="113" t="s">
        <v>666</v>
      </c>
      <c r="B1383" s="113" t="s">
        <v>298</v>
      </c>
      <c r="C1383" s="113">
        <v>2.2210000000000001</v>
      </c>
      <c r="D1383" s="115">
        <v>42748</v>
      </c>
    </row>
    <row r="1384" spans="1:4">
      <c r="A1384" s="113" t="s">
        <v>665</v>
      </c>
      <c r="B1384" s="113" t="s">
        <v>298</v>
      </c>
      <c r="C1384" s="113">
        <v>2.2429999999999999</v>
      </c>
      <c r="D1384" s="115">
        <v>42748</v>
      </c>
    </row>
    <row r="1385" spans="1:4">
      <c r="A1385" s="113" t="s">
        <v>664</v>
      </c>
      <c r="B1385" s="113" t="s">
        <v>298</v>
      </c>
      <c r="C1385" s="113">
        <v>2.169</v>
      </c>
      <c r="D1385" s="115">
        <v>42748</v>
      </c>
    </row>
    <row r="1386" spans="1:4">
      <c r="A1386" s="113" t="s">
        <v>663</v>
      </c>
      <c r="B1386" s="113" t="s">
        <v>298</v>
      </c>
      <c r="C1386" s="113">
        <v>2.1640000000000001</v>
      </c>
      <c r="D1386" s="115">
        <v>42748</v>
      </c>
    </row>
    <row r="1387" spans="1:4">
      <c r="A1387" s="113" t="s">
        <v>662</v>
      </c>
      <c r="B1387" s="113" t="s">
        <v>298</v>
      </c>
      <c r="C1387" s="113">
        <v>2.2749999999999999</v>
      </c>
      <c r="D1387" s="115">
        <v>42748</v>
      </c>
    </row>
    <row r="1388" spans="1:4">
      <c r="A1388" s="113" t="s">
        <v>661</v>
      </c>
      <c r="B1388" s="113" t="s">
        <v>298</v>
      </c>
      <c r="C1388" s="113">
        <v>2.17</v>
      </c>
      <c r="D1388" s="115">
        <v>42748</v>
      </c>
    </row>
    <row r="1389" spans="1:4">
      <c r="A1389" s="113" t="s">
        <v>660</v>
      </c>
      <c r="B1389" s="113" t="s">
        <v>298</v>
      </c>
      <c r="C1389" s="113">
        <v>2.1589999999999998</v>
      </c>
      <c r="D1389" s="115">
        <v>42749</v>
      </c>
    </row>
    <row r="1390" spans="1:4">
      <c r="A1390" s="113" t="s">
        <v>659</v>
      </c>
      <c r="B1390" s="113" t="s">
        <v>298</v>
      </c>
      <c r="C1390" s="113">
        <v>2.17</v>
      </c>
      <c r="D1390" s="115">
        <v>42749</v>
      </c>
    </row>
    <row r="1391" spans="1:4">
      <c r="A1391" s="113" t="s">
        <v>658</v>
      </c>
      <c r="B1391" s="113" t="s">
        <v>298</v>
      </c>
      <c r="C1391" s="113">
        <v>2.1970000000000001</v>
      </c>
      <c r="D1391" s="115">
        <v>42749</v>
      </c>
    </row>
    <row r="1392" spans="1:4">
      <c r="A1392" s="113" t="s">
        <v>657</v>
      </c>
      <c r="B1392" s="113" t="s">
        <v>298</v>
      </c>
      <c r="C1392" s="113">
        <v>2.1850000000000001</v>
      </c>
      <c r="D1392" s="115">
        <v>42749</v>
      </c>
    </row>
    <row r="1393" spans="1:4">
      <c r="A1393" s="113" t="s">
        <v>656</v>
      </c>
      <c r="B1393" s="113" t="s">
        <v>298</v>
      </c>
      <c r="C1393" s="113">
        <v>2.242</v>
      </c>
      <c r="D1393" s="115">
        <v>42749</v>
      </c>
    </row>
    <row r="1394" spans="1:4">
      <c r="A1394" s="113" t="s">
        <v>655</v>
      </c>
      <c r="B1394" s="113" t="s">
        <v>298</v>
      </c>
      <c r="C1394" s="113">
        <v>2.218</v>
      </c>
      <c r="D1394" s="115">
        <v>42749</v>
      </c>
    </row>
    <row r="1395" spans="1:4">
      <c r="A1395" s="113" t="s">
        <v>654</v>
      </c>
      <c r="B1395" s="113" t="s">
        <v>298</v>
      </c>
      <c r="C1395" s="113">
        <v>2.222</v>
      </c>
      <c r="D1395" s="115">
        <v>42749</v>
      </c>
    </row>
    <row r="1396" spans="1:4">
      <c r="A1396" s="113" t="s">
        <v>653</v>
      </c>
      <c r="B1396" s="113" t="s">
        <v>298</v>
      </c>
      <c r="C1396" s="113">
        <v>2.1589999999999998</v>
      </c>
      <c r="D1396" s="115">
        <v>42749</v>
      </c>
    </row>
    <row r="1397" spans="1:4">
      <c r="A1397" s="113" t="s">
        <v>652</v>
      </c>
      <c r="B1397" s="113" t="s">
        <v>298</v>
      </c>
      <c r="C1397" s="113">
        <v>2.157</v>
      </c>
      <c r="D1397" s="115">
        <v>42749</v>
      </c>
    </row>
    <row r="1398" spans="1:4">
      <c r="A1398" s="113" t="s">
        <v>651</v>
      </c>
      <c r="B1398" s="113" t="s">
        <v>298</v>
      </c>
      <c r="C1398" s="113">
        <v>2.1890000000000001</v>
      </c>
      <c r="D1398" s="115">
        <v>42749</v>
      </c>
    </row>
    <row r="1399" spans="1:4">
      <c r="A1399" s="113" t="s">
        <v>650</v>
      </c>
      <c r="B1399" s="113" t="s">
        <v>298</v>
      </c>
      <c r="C1399" s="113">
        <v>2.2690000000000001</v>
      </c>
      <c r="D1399" s="115">
        <v>42749</v>
      </c>
    </row>
    <row r="1400" spans="1:4">
      <c r="A1400" s="113" t="s">
        <v>649</v>
      </c>
      <c r="B1400" s="113" t="s">
        <v>298</v>
      </c>
      <c r="C1400" s="113">
        <v>2.2519999999999998</v>
      </c>
      <c r="D1400" s="115">
        <v>42749</v>
      </c>
    </row>
    <row r="1401" spans="1:4">
      <c r="A1401" s="113" t="s">
        <v>648</v>
      </c>
      <c r="B1401" s="113" t="s">
        <v>298</v>
      </c>
      <c r="C1401" s="113">
        <v>2.2410000000000001</v>
      </c>
      <c r="D1401" s="115">
        <v>42749</v>
      </c>
    </row>
    <row r="1402" spans="1:4">
      <c r="A1402" s="113" t="s">
        <v>647</v>
      </c>
      <c r="B1402" s="113" t="s">
        <v>298</v>
      </c>
      <c r="C1402" s="113">
        <v>2.2130000000000001</v>
      </c>
      <c r="D1402" s="115">
        <v>42749</v>
      </c>
    </row>
    <row r="1403" spans="1:4">
      <c r="A1403" s="113" t="s">
        <v>646</v>
      </c>
      <c r="B1403" s="113" t="s">
        <v>298</v>
      </c>
      <c r="C1403" s="113">
        <v>2.25</v>
      </c>
      <c r="D1403" s="115">
        <v>42749</v>
      </c>
    </row>
    <row r="1404" spans="1:4">
      <c r="A1404" s="113" t="s">
        <v>645</v>
      </c>
      <c r="B1404" s="113" t="s">
        <v>298</v>
      </c>
      <c r="C1404" s="113">
        <v>2.2389999999999999</v>
      </c>
      <c r="D1404" s="115">
        <v>42749</v>
      </c>
    </row>
    <row r="1405" spans="1:4">
      <c r="A1405" s="113" t="s">
        <v>644</v>
      </c>
      <c r="B1405" s="113" t="s">
        <v>298</v>
      </c>
      <c r="C1405" s="113">
        <v>2.2240000000000002</v>
      </c>
      <c r="D1405" s="115">
        <v>42749</v>
      </c>
    </row>
    <row r="1406" spans="1:4">
      <c r="A1406" s="113" t="s">
        <v>643</v>
      </c>
      <c r="B1406" s="113" t="s">
        <v>298</v>
      </c>
      <c r="C1406" s="113">
        <v>2.1520000000000001</v>
      </c>
      <c r="D1406" s="115">
        <v>42749</v>
      </c>
    </row>
    <row r="1407" spans="1:4">
      <c r="A1407" s="113" t="s">
        <v>642</v>
      </c>
      <c r="B1407" s="113" t="s">
        <v>298</v>
      </c>
      <c r="C1407" s="113">
        <v>2.194</v>
      </c>
      <c r="D1407" s="115">
        <v>42749</v>
      </c>
    </row>
    <row r="1408" spans="1:4">
      <c r="A1408" s="113" t="s">
        <v>641</v>
      </c>
      <c r="B1408" s="113" t="s">
        <v>298</v>
      </c>
      <c r="C1408" s="113">
        <v>2.2069999999999999</v>
      </c>
      <c r="D1408" s="115">
        <v>42749</v>
      </c>
    </row>
    <row r="1409" spans="1:4">
      <c r="A1409" s="113" t="s">
        <v>640</v>
      </c>
      <c r="B1409" s="113" t="s">
        <v>298</v>
      </c>
      <c r="C1409" s="113">
        <v>2.1379999999999999</v>
      </c>
      <c r="D1409" s="115">
        <v>42749</v>
      </c>
    </row>
    <row r="1410" spans="1:4">
      <c r="A1410" s="113" t="s">
        <v>639</v>
      </c>
      <c r="B1410" s="113" t="s">
        <v>298</v>
      </c>
      <c r="C1410" s="113">
        <v>2.1840000000000002</v>
      </c>
      <c r="D1410" s="115">
        <v>42749</v>
      </c>
    </row>
    <row r="1411" spans="1:4">
      <c r="A1411" s="113" t="s">
        <v>638</v>
      </c>
      <c r="B1411" s="113" t="s">
        <v>298</v>
      </c>
      <c r="C1411" s="113">
        <v>2.1709999999999998</v>
      </c>
      <c r="D1411" s="115">
        <v>42749</v>
      </c>
    </row>
    <row r="1412" spans="1:4">
      <c r="A1412" s="113" t="s">
        <v>637</v>
      </c>
      <c r="B1412" s="113" t="s">
        <v>298</v>
      </c>
      <c r="C1412" s="113">
        <v>2.1629999999999998</v>
      </c>
      <c r="D1412" s="115">
        <v>42749</v>
      </c>
    </row>
    <row r="1413" spans="1:4">
      <c r="A1413" s="113" t="s">
        <v>636</v>
      </c>
      <c r="B1413" s="113" t="s">
        <v>298</v>
      </c>
      <c r="C1413" s="113">
        <v>2.198</v>
      </c>
      <c r="D1413" s="115">
        <v>42749</v>
      </c>
    </row>
    <row r="1414" spans="1:4">
      <c r="A1414" s="113" t="s">
        <v>635</v>
      </c>
      <c r="B1414" s="113" t="s">
        <v>298</v>
      </c>
      <c r="C1414" s="113">
        <v>2.1579999999999999</v>
      </c>
      <c r="D1414" s="115">
        <v>42749</v>
      </c>
    </row>
    <row r="1415" spans="1:4">
      <c r="A1415" s="113" t="s">
        <v>634</v>
      </c>
      <c r="B1415" s="113" t="s">
        <v>298</v>
      </c>
      <c r="C1415" s="113">
        <v>2.1920000000000002</v>
      </c>
      <c r="D1415" s="115">
        <v>42749</v>
      </c>
    </row>
    <row r="1416" spans="1:4">
      <c r="A1416" s="113" t="s">
        <v>633</v>
      </c>
      <c r="B1416" s="113" t="s">
        <v>298</v>
      </c>
      <c r="C1416" s="113">
        <v>2.169</v>
      </c>
      <c r="D1416" s="115">
        <v>42749</v>
      </c>
    </row>
    <row r="1417" spans="1:4">
      <c r="A1417" s="113" t="s">
        <v>632</v>
      </c>
      <c r="B1417" s="113" t="s">
        <v>298</v>
      </c>
      <c r="C1417" s="113">
        <v>2.161</v>
      </c>
      <c r="D1417" s="115">
        <v>42749</v>
      </c>
    </row>
    <row r="1418" spans="1:4">
      <c r="A1418" s="113" t="s">
        <v>631</v>
      </c>
      <c r="B1418" s="113" t="s">
        <v>298</v>
      </c>
      <c r="C1418" s="113">
        <v>2.2349999999999999</v>
      </c>
      <c r="D1418" s="115">
        <v>42749</v>
      </c>
    </row>
    <row r="1419" spans="1:4">
      <c r="A1419" s="113" t="s">
        <v>630</v>
      </c>
      <c r="B1419" s="113" t="s">
        <v>298</v>
      </c>
      <c r="C1419" s="113">
        <v>2.1779999999999999</v>
      </c>
      <c r="D1419" s="115">
        <v>42749</v>
      </c>
    </row>
    <row r="1420" spans="1:4">
      <c r="A1420" s="113" t="s">
        <v>629</v>
      </c>
      <c r="B1420" s="113" t="s">
        <v>298</v>
      </c>
      <c r="C1420" s="113">
        <v>2.1509999999999998</v>
      </c>
      <c r="D1420" s="115">
        <v>42749</v>
      </c>
    </row>
    <row r="1421" spans="1:4">
      <c r="A1421" s="113" t="s">
        <v>628</v>
      </c>
      <c r="B1421" s="113" t="s">
        <v>298</v>
      </c>
      <c r="C1421" s="113">
        <v>2.1389999999999998</v>
      </c>
      <c r="D1421" s="115">
        <v>42749</v>
      </c>
    </row>
    <row r="1422" spans="1:4">
      <c r="A1422" s="113" t="s">
        <v>627</v>
      </c>
      <c r="B1422" s="113" t="s">
        <v>298</v>
      </c>
      <c r="C1422" s="113">
        <v>2.1059999999999999</v>
      </c>
      <c r="D1422" s="115">
        <v>42749</v>
      </c>
    </row>
    <row r="1423" spans="1:4">
      <c r="A1423" s="113" t="s">
        <v>626</v>
      </c>
      <c r="B1423" s="113" t="s">
        <v>298</v>
      </c>
      <c r="C1423" s="113">
        <v>2.2050000000000001</v>
      </c>
      <c r="D1423" s="115">
        <v>42749</v>
      </c>
    </row>
    <row r="1424" spans="1:4">
      <c r="A1424" s="113" t="s">
        <v>625</v>
      </c>
      <c r="B1424" s="113" t="s">
        <v>298</v>
      </c>
      <c r="C1424" s="113">
        <v>2.141</v>
      </c>
      <c r="D1424" s="115">
        <v>42749</v>
      </c>
    </row>
    <row r="1425" spans="1:4">
      <c r="A1425" s="113" t="s">
        <v>624</v>
      </c>
      <c r="B1425" s="113" t="s">
        <v>298</v>
      </c>
      <c r="C1425" s="113">
        <v>2.222</v>
      </c>
      <c r="D1425" s="115">
        <v>42749</v>
      </c>
    </row>
    <row r="1426" spans="1:4">
      <c r="A1426" s="113" t="s">
        <v>623</v>
      </c>
      <c r="B1426" s="113" t="s">
        <v>298</v>
      </c>
      <c r="C1426" s="113">
        <v>2.198</v>
      </c>
      <c r="D1426" s="115">
        <v>42749</v>
      </c>
    </row>
    <row r="1427" spans="1:4">
      <c r="A1427" s="113" t="s">
        <v>622</v>
      </c>
      <c r="B1427" s="113" t="s">
        <v>298</v>
      </c>
      <c r="C1427" s="113">
        <v>2.21</v>
      </c>
      <c r="D1427" s="115">
        <v>42749</v>
      </c>
    </row>
    <row r="1428" spans="1:4">
      <c r="A1428" s="113" t="s">
        <v>621</v>
      </c>
      <c r="B1428" s="113" t="s">
        <v>298</v>
      </c>
      <c r="C1428" s="113">
        <v>2.2210000000000001</v>
      </c>
      <c r="D1428" s="115">
        <v>42749</v>
      </c>
    </row>
    <row r="1429" spans="1:4">
      <c r="A1429" s="113" t="s">
        <v>620</v>
      </c>
      <c r="B1429" s="113" t="s">
        <v>298</v>
      </c>
      <c r="C1429" s="113">
        <v>2.1440000000000001</v>
      </c>
      <c r="D1429" s="115">
        <v>42749</v>
      </c>
    </row>
    <row r="1430" spans="1:4">
      <c r="A1430" s="113" t="s">
        <v>619</v>
      </c>
      <c r="B1430" s="113" t="s">
        <v>298</v>
      </c>
      <c r="C1430" s="113">
        <v>2.1819999999999999</v>
      </c>
      <c r="D1430" s="115">
        <v>42749</v>
      </c>
    </row>
    <row r="1431" spans="1:4">
      <c r="A1431" s="113" t="s">
        <v>618</v>
      </c>
      <c r="B1431" s="113" t="s">
        <v>298</v>
      </c>
      <c r="C1431" s="113">
        <v>2.1179999999999999</v>
      </c>
      <c r="D1431" s="115">
        <v>42749</v>
      </c>
    </row>
    <row r="1432" spans="1:4">
      <c r="A1432" s="113" t="s">
        <v>617</v>
      </c>
      <c r="B1432" s="113" t="s">
        <v>298</v>
      </c>
      <c r="C1432" s="113">
        <v>2.1080000000000001</v>
      </c>
      <c r="D1432" s="115">
        <v>42749</v>
      </c>
    </row>
    <row r="1433" spans="1:4">
      <c r="A1433" s="113" t="s">
        <v>616</v>
      </c>
      <c r="B1433" s="113" t="s">
        <v>298</v>
      </c>
      <c r="C1433" s="113">
        <v>2.1469999999999998</v>
      </c>
      <c r="D1433" s="115">
        <v>42749</v>
      </c>
    </row>
    <row r="1434" spans="1:4">
      <c r="A1434" s="113" t="s">
        <v>615</v>
      </c>
      <c r="B1434" s="113" t="s">
        <v>298</v>
      </c>
      <c r="C1434" s="113">
        <v>2.0960000000000001</v>
      </c>
      <c r="D1434" s="115">
        <v>42749</v>
      </c>
    </row>
    <row r="1435" spans="1:4">
      <c r="A1435" s="113" t="s">
        <v>614</v>
      </c>
      <c r="B1435" s="113" t="s">
        <v>298</v>
      </c>
      <c r="C1435" s="113">
        <v>2.1859999999999999</v>
      </c>
      <c r="D1435" s="115">
        <v>42749</v>
      </c>
    </row>
    <row r="1436" spans="1:4">
      <c r="A1436" s="113" t="s">
        <v>613</v>
      </c>
      <c r="B1436" s="113" t="s">
        <v>298</v>
      </c>
      <c r="C1436" s="113">
        <v>2.1019999999999999</v>
      </c>
      <c r="D1436" s="115">
        <v>42749</v>
      </c>
    </row>
    <row r="1437" spans="1:4">
      <c r="A1437" s="113" t="s">
        <v>612</v>
      </c>
      <c r="B1437" s="113" t="s">
        <v>298</v>
      </c>
      <c r="C1437" s="113">
        <v>2.157</v>
      </c>
      <c r="D1437" s="115">
        <v>42749</v>
      </c>
    </row>
    <row r="1438" spans="1:4">
      <c r="A1438" s="113" t="s">
        <v>611</v>
      </c>
      <c r="B1438" s="113" t="s">
        <v>298</v>
      </c>
      <c r="C1438" s="113">
        <v>2.1659999999999999</v>
      </c>
      <c r="D1438" s="115">
        <v>42749</v>
      </c>
    </row>
    <row r="1439" spans="1:4">
      <c r="A1439" s="113" t="s">
        <v>610</v>
      </c>
      <c r="B1439" s="113" t="s">
        <v>298</v>
      </c>
      <c r="C1439" s="113">
        <v>2.101</v>
      </c>
      <c r="D1439" s="115">
        <v>42749</v>
      </c>
    </row>
    <row r="1440" spans="1:4">
      <c r="A1440" s="113" t="s">
        <v>609</v>
      </c>
      <c r="B1440" s="113" t="s">
        <v>298</v>
      </c>
      <c r="C1440" s="113">
        <v>2.19</v>
      </c>
      <c r="D1440" s="115">
        <v>42749</v>
      </c>
    </row>
    <row r="1441" spans="1:4">
      <c r="A1441" s="113" t="s">
        <v>608</v>
      </c>
      <c r="B1441" s="113" t="s">
        <v>298</v>
      </c>
      <c r="C1441" s="113">
        <v>2.1970000000000001</v>
      </c>
      <c r="D1441" s="115">
        <v>42749</v>
      </c>
    </row>
    <row r="1442" spans="1:4">
      <c r="A1442" s="113" t="s">
        <v>607</v>
      </c>
      <c r="B1442" s="113" t="s">
        <v>298</v>
      </c>
      <c r="C1442" s="113">
        <v>2.17</v>
      </c>
      <c r="D1442" s="115">
        <v>42749</v>
      </c>
    </row>
    <row r="1443" spans="1:4">
      <c r="A1443" s="113" t="s">
        <v>606</v>
      </c>
      <c r="B1443" s="113" t="s">
        <v>298</v>
      </c>
      <c r="C1443" s="113">
        <v>2.1259999999999999</v>
      </c>
      <c r="D1443" s="115">
        <v>42749</v>
      </c>
    </row>
    <row r="1444" spans="1:4">
      <c r="A1444" s="113" t="s">
        <v>605</v>
      </c>
      <c r="B1444" s="113" t="s">
        <v>298</v>
      </c>
      <c r="C1444" s="113">
        <v>2.1970000000000001</v>
      </c>
      <c r="D1444" s="115">
        <v>42749</v>
      </c>
    </row>
    <row r="1445" spans="1:4">
      <c r="A1445" s="113" t="s">
        <v>604</v>
      </c>
      <c r="B1445" s="113" t="s">
        <v>298</v>
      </c>
      <c r="C1445" s="113">
        <v>2.145</v>
      </c>
      <c r="D1445" s="115">
        <v>42749</v>
      </c>
    </row>
    <row r="1446" spans="1:4">
      <c r="A1446" s="113" t="s">
        <v>603</v>
      </c>
      <c r="B1446" s="113" t="s">
        <v>298</v>
      </c>
      <c r="C1446" s="113">
        <v>2.2000000000000002</v>
      </c>
      <c r="D1446" s="115">
        <v>42749</v>
      </c>
    </row>
    <row r="1447" spans="1:4">
      <c r="A1447" s="113" t="s">
        <v>602</v>
      </c>
      <c r="B1447" s="113" t="s">
        <v>298</v>
      </c>
      <c r="C1447" s="113">
        <v>2.16</v>
      </c>
      <c r="D1447" s="115">
        <v>42749</v>
      </c>
    </row>
    <row r="1448" spans="1:4">
      <c r="A1448" s="113" t="s">
        <v>601</v>
      </c>
      <c r="B1448" s="113" t="s">
        <v>298</v>
      </c>
      <c r="C1448" s="113">
        <v>2.194</v>
      </c>
      <c r="D1448" s="115">
        <v>42749</v>
      </c>
    </row>
    <row r="1449" spans="1:4">
      <c r="A1449" s="113" t="s">
        <v>600</v>
      </c>
      <c r="B1449" s="113" t="s">
        <v>298</v>
      </c>
      <c r="C1449" s="113">
        <v>2.226</v>
      </c>
      <c r="D1449" s="115">
        <v>42749</v>
      </c>
    </row>
    <row r="1450" spans="1:4">
      <c r="A1450" s="113" t="s">
        <v>599</v>
      </c>
      <c r="B1450" s="113" t="s">
        <v>298</v>
      </c>
      <c r="C1450" s="113">
        <v>2.2010000000000001</v>
      </c>
      <c r="D1450" s="115">
        <v>42749</v>
      </c>
    </row>
    <row r="1451" spans="1:4">
      <c r="A1451" s="113" t="s">
        <v>598</v>
      </c>
      <c r="B1451" s="113" t="s">
        <v>298</v>
      </c>
      <c r="C1451" s="113">
        <v>2.2730000000000001</v>
      </c>
      <c r="D1451" s="115">
        <v>42749</v>
      </c>
    </row>
    <row r="1452" spans="1:4">
      <c r="A1452" s="113" t="s">
        <v>597</v>
      </c>
      <c r="B1452" s="113" t="s">
        <v>298</v>
      </c>
      <c r="C1452" s="113">
        <v>2.2109999999999999</v>
      </c>
      <c r="D1452" s="115">
        <v>42749</v>
      </c>
    </row>
    <row r="1453" spans="1:4">
      <c r="A1453" s="113" t="s">
        <v>596</v>
      </c>
      <c r="B1453" s="113" t="s">
        <v>298</v>
      </c>
      <c r="C1453" s="113">
        <v>2.2280000000000002</v>
      </c>
      <c r="D1453" s="115">
        <v>42749</v>
      </c>
    </row>
    <row r="1454" spans="1:4">
      <c r="A1454" s="113" t="s">
        <v>595</v>
      </c>
      <c r="B1454" s="113" t="s">
        <v>298</v>
      </c>
      <c r="C1454" s="113">
        <v>2.2250000000000001</v>
      </c>
      <c r="D1454" s="115">
        <v>42749</v>
      </c>
    </row>
    <row r="1455" spans="1:4">
      <c r="A1455" s="113" t="s">
        <v>594</v>
      </c>
      <c r="B1455" s="113" t="s">
        <v>298</v>
      </c>
      <c r="C1455" s="113">
        <v>2.194</v>
      </c>
      <c r="D1455" s="115">
        <v>42749</v>
      </c>
    </row>
    <row r="1456" spans="1:4">
      <c r="A1456" s="113" t="s">
        <v>593</v>
      </c>
      <c r="B1456" s="113" t="s">
        <v>298</v>
      </c>
      <c r="C1456" s="113">
        <v>2.1920000000000002</v>
      </c>
      <c r="D1456" s="115">
        <v>42749</v>
      </c>
    </row>
    <row r="1457" spans="1:4">
      <c r="A1457" s="113" t="s">
        <v>592</v>
      </c>
      <c r="B1457" s="113" t="s">
        <v>298</v>
      </c>
      <c r="C1457" s="113">
        <v>2.2320000000000002</v>
      </c>
      <c r="D1457" s="115">
        <v>42749</v>
      </c>
    </row>
    <row r="1458" spans="1:4">
      <c r="A1458" s="113" t="s">
        <v>591</v>
      </c>
      <c r="B1458" s="113" t="s">
        <v>298</v>
      </c>
      <c r="C1458" s="113">
        <v>2.177</v>
      </c>
      <c r="D1458" s="115">
        <v>42749</v>
      </c>
    </row>
    <row r="1459" spans="1:4">
      <c r="A1459" s="113" t="s">
        <v>590</v>
      </c>
      <c r="B1459" s="113" t="s">
        <v>298</v>
      </c>
      <c r="C1459" s="113">
        <v>2.1739999999999999</v>
      </c>
      <c r="D1459" s="115">
        <v>42749</v>
      </c>
    </row>
    <row r="1460" spans="1:4">
      <c r="A1460" s="113" t="s">
        <v>589</v>
      </c>
      <c r="B1460" s="113" t="s">
        <v>298</v>
      </c>
      <c r="C1460" s="113">
        <v>2.222</v>
      </c>
      <c r="D1460" s="115">
        <v>42749</v>
      </c>
    </row>
    <row r="1461" spans="1:4">
      <c r="A1461" s="113" t="s">
        <v>588</v>
      </c>
      <c r="B1461" s="113" t="s">
        <v>298</v>
      </c>
      <c r="C1461" s="113">
        <v>2.1949999999999998</v>
      </c>
      <c r="D1461" s="115">
        <v>42749</v>
      </c>
    </row>
    <row r="1462" spans="1:4">
      <c r="A1462" s="113" t="s">
        <v>587</v>
      </c>
      <c r="B1462" s="113" t="s">
        <v>298</v>
      </c>
      <c r="C1462" s="113">
        <v>2.1779999999999999</v>
      </c>
      <c r="D1462" s="115">
        <v>42749</v>
      </c>
    </row>
    <row r="1463" spans="1:4">
      <c r="A1463" s="113" t="s">
        <v>586</v>
      </c>
      <c r="B1463" s="113" t="s">
        <v>298</v>
      </c>
      <c r="C1463" s="113">
        <v>2.1789999999999998</v>
      </c>
      <c r="D1463" s="115">
        <v>42749</v>
      </c>
    </row>
    <row r="1464" spans="1:4">
      <c r="A1464" s="113" t="s">
        <v>585</v>
      </c>
      <c r="B1464" s="113" t="s">
        <v>298</v>
      </c>
      <c r="C1464" s="113">
        <v>2.0830000000000002</v>
      </c>
      <c r="D1464" s="115">
        <v>42749</v>
      </c>
    </row>
    <row r="1465" spans="1:4">
      <c r="A1465" s="113" t="s">
        <v>584</v>
      </c>
      <c r="B1465" s="113" t="s">
        <v>298</v>
      </c>
      <c r="C1465" s="113">
        <v>2.2229999999999999</v>
      </c>
      <c r="D1465" s="115">
        <v>42749</v>
      </c>
    </row>
    <row r="1466" spans="1:4">
      <c r="A1466" s="113" t="s">
        <v>583</v>
      </c>
      <c r="B1466" s="113" t="s">
        <v>298</v>
      </c>
      <c r="C1466" s="113">
        <v>2.1760000000000002</v>
      </c>
      <c r="D1466" s="115">
        <v>42749</v>
      </c>
    </row>
    <row r="1467" spans="1:4">
      <c r="A1467" s="113" t="s">
        <v>582</v>
      </c>
      <c r="B1467" s="113" t="s">
        <v>298</v>
      </c>
      <c r="C1467" s="113">
        <v>2.161</v>
      </c>
      <c r="D1467" s="115">
        <v>42749</v>
      </c>
    </row>
    <row r="1468" spans="1:4">
      <c r="A1468" s="113" t="s">
        <v>581</v>
      </c>
      <c r="B1468" s="113" t="s">
        <v>298</v>
      </c>
      <c r="C1468" s="113">
        <v>2.157</v>
      </c>
      <c r="D1468" s="115">
        <v>42749</v>
      </c>
    </row>
    <row r="1469" spans="1:4">
      <c r="A1469" s="113" t="s">
        <v>580</v>
      </c>
      <c r="B1469" s="113" t="s">
        <v>298</v>
      </c>
      <c r="C1469" s="113">
        <v>2.0760000000000001</v>
      </c>
      <c r="D1469" s="115">
        <v>42749</v>
      </c>
    </row>
    <row r="1470" spans="1:4">
      <c r="A1470" s="113" t="s">
        <v>579</v>
      </c>
      <c r="B1470" s="113" t="s">
        <v>298</v>
      </c>
      <c r="C1470" s="113">
        <v>2.2810000000000001</v>
      </c>
      <c r="D1470" s="115">
        <v>42749</v>
      </c>
    </row>
    <row r="1471" spans="1:4">
      <c r="A1471" s="113" t="s">
        <v>578</v>
      </c>
      <c r="B1471" s="113" t="s">
        <v>298</v>
      </c>
      <c r="C1471" s="113">
        <v>2.1150000000000002</v>
      </c>
      <c r="D1471" s="115">
        <v>42749</v>
      </c>
    </row>
    <row r="1472" spans="1:4">
      <c r="A1472" s="113" t="s">
        <v>577</v>
      </c>
      <c r="B1472" s="113" t="s">
        <v>298</v>
      </c>
      <c r="C1472" s="113">
        <v>2.145</v>
      </c>
      <c r="D1472" s="115">
        <v>42749</v>
      </c>
    </row>
    <row r="1473" spans="1:4">
      <c r="A1473" s="113" t="s">
        <v>576</v>
      </c>
      <c r="B1473" s="113" t="s">
        <v>298</v>
      </c>
      <c r="C1473" s="113">
        <v>2.0649999999999999</v>
      </c>
      <c r="D1473" s="115">
        <v>42749</v>
      </c>
    </row>
    <row r="1474" spans="1:4">
      <c r="A1474" s="113" t="s">
        <v>575</v>
      </c>
      <c r="B1474" s="113" t="s">
        <v>298</v>
      </c>
      <c r="C1474" s="113">
        <v>2.117</v>
      </c>
      <c r="D1474" s="115">
        <v>42749</v>
      </c>
    </row>
    <row r="1475" spans="1:4">
      <c r="A1475" s="113" t="s">
        <v>574</v>
      </c>
      <c r="B1475" s="113" t="s">
        <v>298</v>
      </c>
      <c r="C1475" s="113">
        <v>2.097</v>
      </c>
      <c r="D1475" s="115">
        <v>42749</v>
      </c>
    </row>
    <row r="1476" spans="1:4">
      <c r="A1476" s="113" t="s">
        <v>573</v>
      </c>
      <c r="B1476" s="113" t="s">
        <v>298</v>
      </c>
      <c r="C1476" s="113">
        <v>2.04</v>
      </c>
      <c r="D1476" s="115">
        <v>42749</v>
      </c>
    </row>
    <row r="1477" spans="1:4">
      <c r="A1477" s="113" t="s">
        <v>572</v>
      </c>
      <c r="B1477" s="113" t="s">
        <v>298</v>
      </c>
      <c r="C1477" s="113">
        <v>2.0960000000000001</v>
      </c>
      <c r="D1477" s="115">
        <v>42749</v>
      </c>
    </row>
    <row r="1478" spans="1:4">
      <c r="A1478" s="113" t="s">
        <v>571</v>
      </c>
      <c r="B1478" s="113" t="s">
        <v>298</v>
      </c>
      <c r="C1478" s="113">
        <v>2.0910000000000002</v>
      </c>
      <c r="D1478" s="115">
        <v>42749</v>
      </c>
    </row>
    <row r="1479" spans="1:4">
      <c r="A1479" s="113" t="s">
        <v>570</v>
      </c>
      <c r="B1479" s="113" t="s">
        <v>298</v>
      </c>
      <c r="C1479" s="113">
        <v>2.117</v>
      </c>
      <c r="D1479" s="115">
        <v>42749</v>
      </c>
    </row>
    <row r="1480" spans="1:4">
      <c r="A1480" s="113" t="s">
        <v>569</v>
      </c>
      <c r="B1480" s="113" t="s">
        <v>298</v>
      </c>
      <c r="C1480" s="113">
        <v>2.0819999999999999</v>
      </c>
      <c r="D1480" s="115">
        <v>42749</v>
      </c>
    </row>
    <row r="1481" spans="1:4">
      <c r="A1481" s="113" t="s">
        <v>568</v>
      </c>
      <c r="B1481" s="113" t="s">
        <v>298</v>
      </c>
      <c r="C1481" s="113">
        <v>2.097</v>
      </c>
      <c r="D1481" s="115">
        <v>42749</v>
      </c>
    </row>
    <row r="1482" spans="1:4">
      <c r="A1482" s="113" t="s">
        <v>567</v>
      </c>
      <c r="B1482" s="113" t="s">
        <v>298</v>
      </c>
      <c r="C1482" s="113">
        <v>2.16</v>
      </c>
      <c r="D1482" s="115">
        <v>42749</v>
      </c>
    </row>
    <row r="1483" spans="1:4">
      <c r="A1483" s="113" t="s">
        <v>566</v>
      </c>
      <c r="B1483" s="113" t="s">
        <v>298</v>
      </c>
      <c r="C1483" s="113">
        <v>2.0990000000000002</v>
      </c>
      <c r="D1483" s="115">
        <v>42749</v>
      </c>
    </row>
    <row r="1484" spans="1:4">
      <c r="A1484" s="113" t="s">
        <v>565</v>
      </c>
      <c r="B1484" s="113" t="s">
        <v>298</v>
      </c>
      <c r="C1484" s="113">
        <v>2.109</v>
      </c>
      <c r="D1484" s="115">
        <v>42749</v>
      </c>
    </row>
    <row r="1485" spans="1:4">
      <c r="A1485" s="113" t="s">
        <v>564</v>
      </c>
      <c r="B1485" s="113" t="s">
        <v>298</v>
      </c>
      <c r="C1485" s="113">
        <v>2.0859999999999999</v>
      </c>
      <c r="D1485" s="115">
        <v>42749</v>
      </c>
    </row>
    <row r="1486" spans="1:4">
      <c r="A1486" s="113" t="s">
        <v>563</v>
      </c>
      <c r="B1486" s="113" t="s">
        <v>298</v>
      </c>
      <c r="C1486" s="113">
        <v>2.1259999999999999</v>
      </c>
      <c r="D1486" s="115">
        <v>42749</v>
      </c>
    </row>
    <row r="1487" spans="1:4">
      <c r="A1487" s="113" t="s">
        <v>562</v>
      </c>
      <c r="B1487" s="113" t="s">
        <v>298</v>
      </c>
      <c r="C1487" s="113">
        <v>2.1349999999999998</v>
      </c>
      <c r="D1487" s="115">
        <v>42749</v>
      </c>
    </row>
    <row r="1488" spans="1:4">
      <c r="A1488" s="113" t="s">
        <v>561</v>
      </c>
      <c r="B1488" s="113" t="s">
        <v>298</v>
      </c>
      <c r="C1488" s="113">
        <v>2.0870000000000002</v>
      </c>
      <c r="D1488" s="115">
        <v>42749</v>
      </c>
    </row>
    <row r="1489" spans="1:4">
      <c r="A1489" s="113" t="s">
        <v>560</v>
      </c>
      <c r="B1489" s="113" t="s">
        <v>298</v>
      </c>
      <c r="C1489" s="113">
        <v>2.069</v>
      </c>
      <c r="D1489" s="115">
        <v>42749</v>
      </c>
    </row>
    <row r="1490" spans="1:4">
      <c r="A1490" s="113" t="s">
        <v>559</v>
      </c>
      <c r="B1490" s="113" t="s">
        <v>298</v>
      </c>
      <c r="C1490" s="113">
        <v>2.2360000000000002</v>
      </c>
      <c r="D1490" s="115">
        <v>42749</v>
      </c>
    </row>
    <row r="1491" spans="1:4">
      <c r="A1491" s="113" t="s">
        <v>558</v>
      </c>
      <c r="B1491" s="113" t="s">
        <v>298</v>
      </c>
      <c r="C1491" s="113">
        <v>2.2549999999999999</v>
      </c>
      <c r="D1491" s="115">
        <v>42749</v>
      </c>
    </row>
    <row r="1492" spans="1:4">
      <c r="A1492" s="113" t="s">
        <v>557</v>
      </c>
      <c r="B1492" s="113" t="s">
        <v>298</v>
      </c>
      <c r="C1492" s="113">
        <v>2.2170000000000001</v>
      </c>
      <c r="D1492" s="115">
        <v>42749</v>
      </c>
    </row>
    <row r="1493" spans="1:4">
      <c r="A1493" s="113" t="s">
        <v>556</v>
      </c>
      <c r="B1493" s="113" t="s">
        <v>298</v>
      </c>
      <c r="C1493" s="113">
        <v>2.17</v>
      </c>
      <c r="D1493" s="115">
        <v>42749</v>
      </c>
    </row>
    <row r="1494" spans="1:4">
      <c r="A1494" s="113" t="s">
        <v>555</v>
      </c>
      <c r="B1494" s="113" t="s">
        <v>298</v>
      </c>
      <c r="C1494" s="113">
        <v>2.1520000000000001</v>
      </c>
      <c r="D1494" s="115">
        <v>42749</v>
      </c>
    </row>
    <row r="1495" spans="1:4">
      <c r="A1495" s="113" t="s">
        <v>554</v>
      </c>
      <c r="B1495" s="113" t="s">
        <v>298</v>
      </c>
      <c r="C1495" s="113">
        <v>2.2250000000000001</v>
      </c>
      <c r="D1495" s="115">
        <v>42749</v>
      </c>
    </row>
    <row r="1496" spans="1:4">
      <c r="A1496" s="113" t="s">
        <v>553</v>
      </c>
      <c r="B1496" s="113" t="s">
        <v>298</v>
      </c>
      <c r="C1496" s="113">
        <v>2.1360000000000001</v>
      </c>
      <c r="D1496" s="115">
        <v>42749</v>
      </c>
    </row>
    <row r="1497" spans="1:4">
      <c r="A1497" s="113" t="s">
        <v>552</v>
      </c>
      <c r="B1497" s="113" t="s">
        <v>298</v>
      </c>
      <c r="C1497" s="113">
        <v>2.157</v>
      </c>
      <c r="D1497" s="115">
        <v>42749</v>
      </c>
    </row>
    <row r="1498" spans="1:4">
      <c r="A1498" s="113" t="s">
        <v>551</v>
      </c>
      <c r="B1498" s="113" t="s">
        <v>298</v>
      </c>
      <c r="C1498" s="113">
        <v>2.218</v>
      </c>
      <c r="D1498" s="115">
        <v>42749</v>
      </c>
    </row>
    <row r="1499" spans="1:4">
      <c r="A1499" s="113" t="s">
        <v>550</v>
      </c>
      <c r="B1499" s="113" t="s">
        <v>298</v>
      </c>
      <c r="C1499" s="113">
        <v>2.2599999999999998</v>
      </c>
      <c r="D1499" s="115">
        <v>42749</v>
      </c>
    </row>
    <row r="1500" spans="1:4">
      <c r="A1500" s="113" t="s">
        <v>549</v>
      </c>
      <c r="B1500" s="113" t="s">
        <v>298</v>
      </c>
      <c r="C1500" s="113">
        <v>2.2549999999999999</v>
      </c>
      <c r="D1500" s="115">
        <v>42749</v>
      </c>
    </row>
    <row r="1501" spans="1:4">
      <c r="A1501" s="113" t="s">
        <v>548</v>
      </c>
      <c r="B1501" s="113" t="s">
        <v>298</v>
      </c>
      <c r="C1501" s="113">
        <v>2.2090000000000001</v>
      </c>
      <c r="D1501" s="115">
        <v>42749</v>
      </c>
    </row>
    <row r="1502" spans="1:4">
      <c r="A1502" s="113" t="s">
        <v>547</v>
      </c>
      <c r="B1502" s="113" t="s">
        <v>298</v>
      </c>
      <c r="C1502" s="113">
        <v>2.2400000000000002</v>
      </c>
      <c r="D1502" s="115">
        <v>42749</v>
      </c>
    </row>
    <row r="1503" spans="1:4">
      <c r="A1503" s="113" t="s">
        <v>546</v>
      </c>
      <c r="B1503" s="113" t="s">
        <v>298</v>
      </c>
      <c r="C1503" s="113">
        <v>2.1819999999999999</v>
      </c>
      <c r="D1503" s="115">
        <v>42749</v>
      </c>
    </row>
    <row r="1504" spans="1:4">
      <c r="A1504" s="113" t="s">
        <v>545</v>
      </c>
      <c r="B1504" s="113" t="s">
        <v>298</v>
      </c>
      <c r="C1504" s="113">
        <v>2.1749999999999998</v>
      </c>
      <c r="D1504" s="115">
        <v>42749</v>
      </c>
    </row>
    <row r="1505" spans="1:5">
      <c r="A1505" s="113" t="s">
        <v>544</v>
      </c>
      <c r="B1505" s="113" t="s">
        <v>298</v>
      </c>
      <c r="C1505" s="113">
        <v>2.165</v>
      </c>
      <c r="D1505" s="115">
        <v>42749</v>
      </c>
    </row>
    <row r="1506" spans="1:5">
      <c r="A1506" s="113" t="s">
        <v>543</v>
      </c>
      <c r="B1506" s="113" t="s">
        <v>298</v>
      </c>
      <c r="C1506" s="113">
        <v>2.206</v>
      </c>
      <c r="D1506" s="115">
        <v>42749</v>
      </c>
    </row>
    <row r="1507" spans="1:5">
      <c r="A1507" s="113" t="s">
        <v>542</v>
      </c>
      <c r="B1507" s="113" t="s">
        <v>298</v>
      </c>
      <c r="C1507" s="113">
        <v>2.1760000000000002</v>
      </c>
      <c r="D1507" s="115">
        <v>42749</v>
      </c>
    </row>
    <row r="1508" spans="1:5">
      <c r="A1508" s="113" t="s">
        <v>541</v>
      </c>
      <c r="B1508" s="113" t="s">
        <v>298</v>
      </c>
      <c r="C1508" s="113">
        <v>2.2440000000000002</v>
      </c>
      <c r="D1508" s="115">
        <v>42749</v>
      </c>
    </row>
    <row r="1509" spans="1:5">
      <c r="A1509" s="113" t="s">
        <v>539</v>
      </c>
      <c r="B1509" s="116" t="s">
        <v>298</v>
      </c>
      <c r="C1509" s="116">
        <v>2.198</v>
      </c>
      <c r="D1509" s="117">
        <v>42749</v>
      </c>
      <c r="E1509" s="116" t="s">
        <v>540</v>
      </c>
    </row>
    <row r="1510" spans="1:5">
      <c r="A1510" s="113" t="s">
        <v>539</v>
      </c>
      <c r="B1510" s="116" t="s">
        <v>298</v>
      </c>
      <c r="C1510" s="116">
        <v>2.13</v>
      </c>
      <c r="D1510" s="117">
        <v>42744</v>
      </c>
      <c r="E1510" s="116" t="s">
        <v>538</v>
      </c>
    </row>
    <row r="1511" spans="1:5">
      <c r="A1511" s="113" t="s">
        <v>537</v>
      </c>
      <c r="B1511" s="113" t="s">
        <v>298</v>
      </c>
      <c r="C1511" s="113">
        <v>2.19</v>
      </c>
      <c r="D1511" s="115">
        <v>42744</v>
      </c>
    </row>
    <row r="1512" spans="1:5">
      <c r="A1512" s="113" t="s">
        <v>536</v>
      </c>
      <c r="B1512" s="113" t="s">
        <v>298</v>
      </c>
      <c r="C1512" s="113">
        <v>2.1440000000000001</v>
      </c>
      <c r="D1512" s="115">
        <v>42744</v>
      </c>
    </row>
    <row r="1513" spans="1:5">
      <c r="A1513" s="113" t="s">
        <v>535</v>
      </c>
      <c r="B1513" s="113" t="s">
        <v>298</v>
      </c>
      <c r="C1513" s="113">
        <v>2.1230000000000002</v>
      </c>
      <c r="D1513" s="115">
        <v>42744</v>
      </c>
    </row>
    <row r="1514" spans="1:5">
      <c r="A1514" s="113" t="s">
        <v>534</v>
      </c>
      <c r="B1514" s="113" t="s">
        <v>298</v>
      </c>
      <c r="C1514" s="113">
        <v>2.165</v>
      </c>
      <c r="D1514" s="115">
        <v>42744</v>
      </c>
    </row>
    <row r="1515" spans="1:5">
      <c r="A1515" s="113" t="s">
        <v>533</v>
      </c>
      <c r="B1515" s="113" t="s">
        <v>298</v>
      </c>
      <c r="C1515" s="113">
        <v>2.15</v>
      </c>
      <c r="D1515" s="115">
        <v>42744</v>
      </c>
    </row>
    <row r="1516" spans="1:5">
      <c r="A1516" s="113" t="s">
        <v>532</v>
      </c>
      <c r="B1516" s="113" t="s">
        <v>298</v>
      </c>
      <c r="C1516" s="113">
        <v>2.14</v>
      </c>
      <c r="D1516" s="115">
        <v>42744</v>
      </c>
    </row>
    <row r="1517" spans="1:5">
      <c r="A1517" s="113" t="s">
        <v>531</v>
      </c>
      <c r="B1517" s="113" t="s">
        <v>298</v>
      </c>
      <c r="C1517" s="113">
        <v>2.1440000000000001</v>
      </c>
      <c r="D1517" s="115">
        <v>42744</v>
      </c>
    </row>
    <row r="1518" spans="1:5">
      <c r="A1518" s="113" t="s">
        <v>530</v>
      </c>
      <c r="B1518" s="113" t="s">
        <v>298</v>
      </c>
      <c r="C1518" s="113">
        <v>2.165</v>
      </c>
      <c r="D1518" s="115">
        <v>42744</v>
      </c>
    </row>
    <row r="1519" spans="1:5">
      <c r="A1519" s="113" t="s">
        <v>529</v>
      </c>
      <c r="B1519" s="113" t="s">
        <v>298</v>
      </c>
      <c r="C1519" s="113">
        <v>2.1230000000000002</v>
      </c>
      <c r="D1519" s="115">
        <v>42744</v>
      </c>
    </row>
    <row r="1520" spans="1:5">
      <c r="A1520" s="113" t="s">
        <v>528</v>
      </c>
      <c r="B1520" s="113" t="s">
        <v>298</v>
      </c>
      <c r="C1520" s="113">
        <v>2.157</v>
      </c>
      <c r="D1520" s="115">
        <v>42744</v>
      </c>
    </row>
    <row r="1521" spans="1:4">
      <c r="A1521" s="113" t="s">
        <v>527</v>
      </c>
      <c r="B1521" s="113" t="s">
        <v>298</v>
      </c>
      <c r="C1521" s="113">
        <v>2.11</v>
      </c>
      <c r="D1521" s="115">
        <v>42744</v>
      </c>
    </row>
    <row r="1522" spans="1:4">
      <c r="A1522" s="113" t="s">
        <v>526</v>
      </c>
      <c r="B1522" s="113" t="s">
        <v>298</v>
      </c>
      <c r="C1522" s="113">
        <v>2.1680000000000001</v>
      </c>
      <c r="D1522" s="115">
        <v>42744</v>
      </c>
    </row>
    <row r="1523" spans="1:4">
      <c r="A1523" s="113" t="s">
        <v>525</v>
      </c>
      <c r="B1523" s="113" t="s">
        <v>298</v>
      </c>
      <c r="C1523" s="113">
        <v>2.1459999999999999</v>
      </c>
      <c r="D1523" s="115">
        <v>42744</v>
      </c>
    </row>
    <row r="1524" spans="1:4">
      <c r="A1524" s="113" t="s">
        <v>524</v>
      </c>
      <c r="B1524" s="113" t="s">
        <v>298</v>
      </c>
      <c r="C1524" s="113">
        <v>2.157</v>
      </c>
      <c r="D1524" s="115">
        <v>42744</v>
      </c>
    </row>
    <row r="1525" spans="1:4">
      <c r="A1525" s="113" t="s">
        <v>523</v>
      </c>
      <c r="B1525" s="113" t="s">
        <v>298</v>
      </c>
      <c r="C1525" s="113">
        <v>2.1739999999999999</v>
      </c>
      <c r="D1525" s="115">
        <v>42744</v>
      </c>
    </row>
    <row r="1526" spans="1:4">
      <c r="A1526" s="113" t="s">
        <v>522</v>
      </c>
      <c r="B1526" s="113" t="s">
        <v>298</v>
      </c>
      <c r="C1526" s="113">
        <v>2.2010000000000001</v>
      </c>
      <c r="D1526" s="115">
        <v>42744</v>
      </c>
    </row>
    <row r="1527" spans="1:4">
      <c r="A1527" s="113" t="s">
        <v>521</v>
      </c>
      <c r="B1527" s="113" t="s">
        <v>298</v>
      </c>
      <c r="C1527" s="113">
        <v>2.1240000000000001</v>
      </c>
      <c r="D1527" s="115">
        <v>42744</v>
      </c>
    </row>
    <row r="1528" spans="1:4">
      <c r="A1528" s="113" t="s">
        <v>520</v>
      </c>
      <c r="B1528" s="113" t="s">
        <v>298</v>
      </c>
      <c r="C1528" s="113">
        <v>2.1480000000000001</v>
      </c>
      <c r="D1528" s="115">
        <v>42744</v>
      </c>
    </row>
    <row r="1529" spans="1:4">
      <c r="A1529" s="113" t="s">
        <v>519</v>
      </c>
      <c r="B1529" s="113" t="s">
        <v>298</v>
      </c>
      <c r="C1529" s="113">
        <v>2.1800000000000002</v>
      </c>
      <c r="D1529" s="115">
        <v>42744</v>
      </c>
    </row>
    <row r="1530" spans="1:4">
      <c r="A1530" s="113" t="s">
        <v>518</v>
      </c>
      <c r="B1530" s="113" t="s">
        <v>298</v>
      </c>
      <c r="C1530" s="113">
        <v>2.0459999999999998</v>
      </c>
      <c r="D1530" s="115">
        <v>42744</v>
      </c>
    </row>
    <row r="1531" spans="1:4">
      <c r="A1531" s="113" t="s">
        <v>517</v>
      </c>
      <c r="B1531" s="113" t="s">
        <v>298</v>
      </c>
      <c r="C1531" s="113">
        <v>2.1640000000000001</v>
      </c>
      <c r="D1531" s="115">
        <v>42744</v>
      </c>
    </row>
    <row r="1532" spans="1:4">
      <c r="A1532" s="113" t="s">
        <v>516</v>
      </c>
      <c r="B1532" s="113" t="s">
        <v>298</v>
      </c>
      <c r="C1532" s="113">
        <v>2.056</v>
      </c>
      <c r="D1532" s="115">
        <v>42744</v>
      </c>
    </row>
    <row r="1533" spans="1:4">
      <c r="A1533" s="113" t="s">
        <v>515</v>
      </c>
      <c r="B1533" s="113" t="s">
        <v>298</v>
      </c>
      <c r="C1533" s="113">
        <v>2.0739999999999998</v>
      </c>
      <c r="D1533" s="115">
        <v>42744</v>
      </c>
    </row>
    <row r="1534" spans="1:4">
      <c r="A1534" s="113" t="s">
        <v>514</v>
      </c>
      <c r="B1534" s="113" t="s">
        <v>298</v>
      </c>
      <c r="C1534" s="113">
        <v>2.1589999999999998</v>
      </c>
      <c r="D1534" s="115">
        <v>42744</v>
      </c>
    </row>
    <row r="1535" spans="1:4">
      <c r="A1535" s="113" t="s">
        <v>513</v>
      </c>
      <c r="B1535" s="113" t="s">
        <v>298</v>
      </c>
      <c r="C1535" s="113">
        <v>2.0699999999999998</v>
      </c>
      <c r="D1535" s="115">
        <v>42744</v>
      </c>
    </row>
    <row r="1536" spans="1:4">
      <c r="A1536" s="113" t="s">
        <v>512</v>
      </c>
      <c r="B1536" s="113" t="s">
        <v>298</v>
      </c>
      <c r="C1536" s="113">
        <v>2.1429999999999998</v>
      </c>
      <c r="D1536" s="115">
        <v>42744</v>
      </c>
    </row>
    <row r="1537" spans="1:4">
      <c r="A1537" s="113" t="s">
        <v>511</v>
      </c>
      <c r="B1537" s="113" t="s">
        <v>298</v>
      </c>
      <c r="C1537" s="113">
        <v>2.0110000000000001</v>
      </c>
      <c r="D1537" s="115">
        <v>42744</v>
      </c>
    </row>
    <row r="1538" spans="1:4">
      <c r="A1538" s="113" t="s">
        <v>510</v>
      </c>
      <c r="B1538" s="113" t="s">
        <v>298</v>
      </c>
      <c r="C1538" s="113">
        <v>2.1669999999999998</v>
      </c>
      <c r="D1538" s="115">
        <v>42744</v>
      </c>
    </row>
    <row r="1539" spans="1:4">
      <c r="A1539" s="113" t="s">
        <v>509</v>
      </c>
      <c r="B1539" s="113" t="s">
        <v>298</v>
      </c>
      <c r="C1539" s="113">
        <v>2.13</v>
      </c>
      <c r="D1539" s="115">
        <v>42744</v>
      </c>
    </row>
    <row r="1540" spans="1:4">
      <c r="A1540" s="113" t="s">
        <v>508</v>
      </c>
      <c r="B1540" s="113" t="s">
        <v>298</v>
      </c>
      <c r="C1540" s="113">
        <v>2.133</v>
      </c>
      <c r="D1540" s="115">
        <v>42744</v>
      </c>
    </row>
    <row r="1541" spans="1:4">
      <c r="A1541" s="113" t="s">
        <v>507</v>
      </c>
      <c r="B1541" s="113" t="s">
        <v>298</v>
      </c>
      <c r="C1541" s="113">
        <v>2.1269999999999998</v>
      </c>
      <c r="D1541" s="115">
        <v>42744</v>
      </c>
    </row>
    <row r="1542" spans="1:4">
      <c r="A1542" s="113" t="s">
        <v>506</v>
      </c>
      <c r="B1542" s="113" t="s">
        <v>298</v>
      </c>
      <c r="C1542" s="113">
        <v>2.0760000000000001</v>
      </c>
      <c r="D1542" s="115">
        <v>42744</v>
      </c>
    </row>
    <row r="1543" spans="1:4">
      <c r="A1543" s="113" t="s">
        <v>505</v>
      </c>
      <c r="B1543" s="113" t="s">
        <v>298</v>
      </c>
      <c r="C1543" s="113">
        <v>2.0979999999999999</v>
      </c>
      <c r="D1543" s="115">
        <v>42744</v>
      </c>
    </row>
    <row r="1544" spans="1:4">
      <c r="A1544" s="113" t="s">
        <v>504</v>
      </c>
      <c r="B1544" s="113" t="s">
        <v>298</v>
      </c>
      <c r="C1544" s="113">
        <v>2.1320000000000001</v>
      </c>
      <c r="D1544" s="115">
        <v>42744</v>
      </c>
    </row>
    <row r="1545" spans="1:4">
      <c r="A1545" s="113" t="s">
        <v>503</v>
      </c>
      <c r="B1545" s="113" t="s">
        <v>298</v>
      </c>
      <c r="C1545" s="113">
        <v>2.1080000000000001</v>
      </c>
      <c r="D1545" s="115">
        <v>42744</v>
      </c>
    </row>
    <row r="1546" spans="1:4">
      <c r="A1546" s="113" t="s">
        <v>502</v>
      </c>
      <c r="B1546" s="113" t="s">
        <v>298</v>
      </c>
      <c r="C1546" s="113">
        <v>2.129</v>
      </c>
      <c r="D1546" s="115">
        <v>42744</v>
      </c>
    </row>
    <row r="1547" spans="1:4">
      <c r="A1547" s="113" t="s">
        <v>501</v>
      </c>
      <c r="B1547" s="113" t="s">
        <v>298</v>
      </c>
      <c r="C1547" s="113">
        <v>2.1659999999999999</v>
      </c>
      <c r="D1547" s="115">
        <v>42744</v>
      </c>
    </row>
    <row r="1548" spans="1:4">
      <c r="A1548" s="113" t="s">
        <v>500</v>
      </c>
      <c r="B1548" s="113" t="s">
        <v>298</v>
      </c>
      <c r="C1548" s="113">
        <v>2.0840000000000001</v>
      </c>
      <c r="D1548" s="115">
        <v>42744</v>
      </c>
    </row>
    <row r="1549" spans="1:4">
      <c r="A1549" s="113" t="s">
        <v>499</v>
      </c>
      <c r="B1549" s="113" t="s">
        <v>298</v>
      </c>
      <c r="C1549" s="113">
        <v>2.1019999999999999</v>
      </c>
      <c r="D1549" s="115">
        <v>42744</v>
      </c>
    </row>
    <row r="1550" spans="1:4">
      <c r="A1550" s="113" t="s">
        <v>498</v>
      </c>
      <c r="B1550" s="113" t="s">
        <v>298</v>
      </c>
      <c r="C1550" s="113">
        <v>2.1459999999999999</v>
      </c>
      <c r="D1550" s="115">
        <v>42744</v>
      </c>
    </row>
    <row r="1551" spans="1:4">
      <c r="A1551" s="113" t="s">
        <v>497</v>
      </c>
      <c r="B1551" s="113" t="s">
        <v>298</v>
      </c>
      <c r="C1551" s="113">
        <v>2.14</v>
      </c>
      <c r="D1551" s="115">
        <v>42744</v>
      </c>
    </row>
    <row r="1552" spans="1:4">
      <c r="A1552" s="113" t="s">
        <v>496</v>
      </c>
      <c r="B1552" s="113" t="s">
        <v>298</v>
      </c>
      <c r="C1552" s="113">
        <v>2.1930000000000001</v>
      </c>
      <c r="D1552" s="115">
        <v>42744</v>
      </c>
    </row>
    <row r="1553" spans="1:5">
      <c r="A1553" s="113" t="s">
        <v>495</v>
      </c>
      <c r="B1553" s="113" t="s">
        <v>298</v>
      </c>
      <c r="C1553" s="113">
        <v>2.2240000000000002</v>
      </c>
      <c r="D1553" s="115">
        <v>42744</v>
      </c>
    </row>
    <row r="1554" spans="1:5">
      <c r="A1554" s="113" t="s">
        <v>494</v>
      </c>
      <c r="B1554" s="113" t="s">
        <v>298</v>
      </c>
      <c r="C1554" s="113">
        <v>2.2469999999999999</v>
      </c>
      <c r="D1554" s="115">
        <v>42744</v>
      </c>
    </row>
    <row r="1555" spans="1:5">
      <c r="A1555" s="113" t="s">
        <v>493</v>
      </c>
      <c r="B1555" s="113" t="s">
        <v>298</v>
      </c>
      <c r="C1555" s="113">
        <v>2.1480000000000001</v>
      </c>
      <c r="D1555" s="115">
        <v>42744</v>
      </c>
    </row>
    <row r="1556" spans="1:5">
      <c r="A1556" s="113" t="s">
        <v>492</v>
      </c>
      <c r="B1556" s="113" t="s">
        <v>298</v>
      </c>
      <c r="C1556" s="113">
        <v>2.1640000000000001</v>
      </c>
      <c r="D1556" s="115">
        <v>42744</v>
      </c>
    </row>
    <row r="1557" spans="1:5">
      <c r="A1557" s="113" t="s">
        <v>491</v>
      </c>
      <c r="B1557" s="113" t="s">
        <v>298</v>
      </c>
      <c r="C1557" s="113">
        <v>2.1920000000000002</v>
      </c>
      <c r="D1557" s="115">
        <v>42744</v>
      </c>
    </row>
    <row r="1558" spans="1:5">
      <c r="A1558" s="113" t="s">
        <v>490</v>
      </c>
      <c r="B1558" s="113" t="s">
        <v>298</v>
      </c>
      <c r="C1558" s="113">
        <v>2.161</v>
      </c>
      <c r="D1558" s="115">
        <v>42744</v>
      </c>
    </row>
    <row r="1559" spans="1:5">
      <c r="A1559" s="113" t="s">
        <v>489</v>
      </c>
      <c r="B1559" s="113" t="s">
        <v>298</v>
      </c>
      <c r="C1559" s="113">
        <v>2.169</v>
      </c>
      <c r="D1559" s="115">
        <v>42744</v>
      </c>
    </row>
    <row r="1560" spans="1:5">
      <c r="A1560" s="113" t="s">
        <v>488</v>
      </c>
      <c r="B1560" s="113" t="s">
        <v>298</v>
      </c>
      <c r="C1560" s="113">
        <v>2.2349999999999999</v>
      </c>
      <c r="D1560" s="115">
        <v>42744</v>
      </c>
    </row>
    <row r="1561" spans="1:5">
      <c r="A1561" s="113" t="s">
        <v>487</v>
      </c>
      <c r="B1561" s="113" t="s">
        <v>298</v>
      </c>
      <c r="C1561" s="113">
        <v>2.2090000000000001</v>
      </c>
      <c r="D1561" s="115">
        <v>42744</v>
      </c>
    </row>
    <row r="1562" spans="1:5">
      <c r="A1562" s="113" t="s">
        <v>486</v>
      </c>
      <c r="B1562" s="113" t="s">
        <v>298</v>
      </c>
      <c r="C1562" s="113">
        <v>2.1989999999999998</v>
      </c>
      <c r="D1562" s="115">
        <v>42744</v>
      </c>
    </row>
    <row r="1563" spans="1:5">
      <c r="A1563" s="113" t="s">
        <v>485</v>
      </c>
      <c r="B1563" s="113" t="s">
        <v>298</v>
      </c>
      <c r="C1563" s="113">
        <v>2.2040000000000002</v>
      </c>
      <c r="D1563" s="115">
        <v>42744</v>
      </c>
    </row>
    <row r="1564" spans="1:5">
      <c r="A1564" s="113" t="s">
        <v>484</v>
      </c>
      <c r="B1564" s="113" t="s">
        <v>298</v>
      </c>
      <c r="C1564" s="113">
        <v>2.1779999999999999</v>
      </c>
      <c r="D1564" s="115">
        <v>42744</v>
      </c>
    </row>
    <row r="1565" spans="1:5">
      <c r="A1565" s="179" t="s">
        <v>483</v>
      </c>
      <c r="B1565" s="179" t="s">
        <v>298</v>
      </c>
      <c r="C1565" s="179">
        <v>2.206</v>
      </c>
      <c r="D1565" s="180">
        <v>42744</v>
      </c>
      <c r="E1565" s="179" t="s">
        <v>2479</v>
      </c>
    </row>
    <row r="1566" spans="1:5">
      <c r="A1566" s="113" t="s">
        <v>482</v>
      </c>
      <c r="B1566" s="113" t="s">
        <v>298</v>
      </c>
      <c r="C1566" s="113">
        <v>2.2509999999999999</v>
      </c>
      <c r="D1566" s="115">
        <v>42744</v>
      </c>
    </row>
    <row r="1567" spans="1:5">
      <c r="A1567" s="113" t="s">
        <v>481</v>
      </c>
      <c r="B1567" s="113" t="s">
        <v>298</v>
      </c>
      <c r="C1567" s="113">
        <v>2.2080000000000002</v>
      </c>
      <c r="D1567" s="115">
        <v>42744</v>
      </c>
    </row>
    <row r="1568" spans="1:5">
      <c r="A1568" s="113" t="s">
        <v>480</v>
      </c>
      <c r="B1568" s="113" t="s">
        <v>298</v>
      </c>
      <c r="C1568" s="113">
        <v>2.2349999999999999</v>
      </c>
      <c r="D1568" s="115">
        <v>42744</v>
      </c>
    </row>
    <row r="1569" spans="1:5">
      <c r="A1569" s="113" t="s">
        <v>479</v>
      </c>
      <c r="B1569" s="113" t="s">
        <v>298</v>
      </c>
      <c r="C1569" s="113">
        <v>2.2080000000000002</v>
      </c>
      <c r="D1569" s="115">
        <v>42744</v>
      </c>
    </row>
    <row r="1570" spans="1:5">
      <c r="A1570" s="113" t="s">
        <v>478</v>
      </c>
      <c r="B1570" s="113" t="s">
        <v>298</v>
      </c>
      <c r="C1570" s="113">
        <v>2.1629999999999998</v>
      </c>
      <c r="D1570" s="115">
        <v>42744</v>
      </c>
    </row>
    <row r="1571" spans="1:5">
      <c r="A1571" s="179" t="s">
        <v>477</v>
      </c>
      <c r="B1571" s="179" t="s">
        <v>298</v>
      </c>
      <c r="C1571" s="179">
        <v>2.1259999999999999</v>
      </c>
      <c r="D1571" s="180">
        <v>42744</v>
      </c>
      <c r="E1571" s="179" t="s">
        <v>2479</v>
      </c>
    </row>
    <row r="1572" spans="1:5">
      <c r="A1572" s="113" t="s">
        <v>476</v>
      </c>
      <c r="B1572" s="113" t="s">
        <v>298</v>
      </c>
      <c r="C1572" s="113">
        <v>2.105</v>
      </c>
      <c r="D1572" s="115">
        <v>42744</v>
      </c>
    </row>
    <row r="1573" spans="1:5">
      <c r="A1573" s="113" t="s">
        <v>475</v>
      </c>
      <c r="B1573" s="113" t="s">
        <v>298</v>
      </c>
      <c r="C1573" s="113">
        <v>2.09</v>
      </c>
      <c r="D1573" s="115">
        <v>42744</v>
      </c>
    </row>
    <row r="1574" spans="1:5">
      <c r="A1574" s="113" t="s">
        <v>474</v>
      </c>
      <c r="B1574" s="113" t="s">
        <v>298</v>
      </c>
      <c r="C1574" s="113">
        <v>2.1579999999999999</v>
      </c>
      <c r="D1574" s="115">
        <v>42744</v>
      </c>
    </row>
    <row r="1575" spans="1:5">
      <c r="A1575" s="113" t="s">
        <v>473</v>
      </c>
      <c r="B1575" s="113" t="s">
        <v>298</v>
      </c>
      <c r="C1575" s="113">
        <v>2.15</v>
      </c>
      <c r="D1575" s="115">
        <v>42744</v>
      </c>
    </row>
    <row r="1576" spans="1:5">
      <c r="A1576" s="113" t="s">
        <v>472</v>
      </c>
      <c r="B1576" s="113" t="s">
        <v>298</v>
      </c>
      <c r="C1576" s="113">
        <v>2.1949999999999998</v>
      </c>
      <c r="D1576" s="115">
        <v>42744</v>
      </c>
    </row>
    <row r="1577" spans="1:5">
      <c r="A1577" s="113" t="s">
        <v>471</v>
      </c>
      <c r="B1577" s="113" t="s">
        <v>298</v>
      </c>
      <c r="C1577" s="113">
        <v>2.1419999999999999</v>
      </c>
      <c r="D1577" s="115">
        <v>42744</v>
      </c>
    </row>
    <row r="1578" spans="1:5">
      <c r="A1578" s="113" t="s">
        <v>470</v>
      </c>
      <c r="B1578" s="113" t="s">
        <v>298</v>
      </c>
      <c r="C1578" s="113">
        <v>2.1480000000000001</v>
      </c>
      <c r="D1578" s="115">
        <v>42744</v>
      </c>
    </row>
    <row r="1579" spans="1:5">
      <c r="A1579" s="113" t="s">
        <v>469</v>
      </c>
      <c r="B1579" s="113" t="s">
        <v>298</v>
      </c>
      <c r="C1579" s="113">
        <v>2.1059999999999999</v>
      </c>
      <c r="D1579" s="115">
        <v>42744</v>
      </c>
    </row>
    <row r="1580" spans="1:5">
      <c r="A1580" s="113" t="s">
        <v>468</v>
      </c>
      <c r="B1580" s="113" t="s">
        <v>298</v>
      </c>
      <c r="C1580" s="113">
        <v>2.202</v>
      </c>
      <c r="D1580" s="115">
        <v>42744</v>
      </c>
    </row>
    <row r="1581" spans="1:5">
      <c r="A1581" s="113" t="s">
        <v>467</v>
      </c>
      <c r="B1581" s="113" t="s">
        <v>298</v>
      </c>
      <c r="C1581" s="113">
        <v>2.161</v>
      </c>
      <c r="D1581" s="115">
        <v>42744</v>
      </c>
    </row>
    <row r="1582" spans="1:5">
      <c r="A1582" s="113" t="s">
        <v>466</v>
      </c>
      <c r="B1582" s="113" t="s">
        <v>298</v>
      </c>
      <c r="C1582" s="113">
        <v>2.121</v>
      </c>
      <c r="D1582" s="115">
        <v>42744</v>
      </c>
    </row>
    <row r="1583" spans="1:5">
      <c r="A1583" s="113" t="s">
        <v>465</v>
      </c>
      <c r="B1583" s="113" t="s">
        <v>298</v>
      </c>
      <c r="C1583" s="113">
        <v>2.1629999999999998</v>
      </c>
      <c r="D1583" s="115">
        <v>42744</v>
      </c>
    </row>
    <row r="1584" spans="1:5">
      <c r="A1584" s="113" t="s">
        <v>464</v>
      </c>
      <c r="B1584" s="113" t="s">
        <v>298</v>
      </c>
      <c r="C1584" s="113">
        <v>2.2069999999999999</v>
      </c>
      <c r="D1584" s="115">
        <v>42744</v>
      </c>
    </row>
    <row r="1585" spans="1:4">
      <c r="A1585" s="113" t="s">
        <v>463</v>
      </c>
      <c r="B1585" s="113" t="s">
        <v>298</v>
      </c>
      <c r="C1585" s="113">
        <v>2.1459999999999999</v>
      </c>
      <c r="D1585" s="115">
        <v>42744</v>
      </c>
    </row>
    <row r="1586" spans="1:4">
      <c r="A1586" s="113" t="s">
        <v>462</v>
      </c>
      <c r="B1586" s="113" t="s">
        <v>298</v>
      </c>
      <c r="C1586" s="113">
        <v>2.1240000000000001</v>
      </c>
      <c r="D1586" s="115">
        <v>42744</v>
      </c>
    </row>
    <row r="1587" spans="1:4">
      <c r="A1587" s="113" t="s">
        <v>461</v>
      </c>
      <c r="B1587" s="113" t="s">
        <v>298</v>
      </c>
      <c r="C1587" s="113">
        <v>2.1320000000000001</v>
      </c>
      <c r="D1587" s="115">
        <v>42744</v>
      </c>
    </row>
    <row r="1588" spans="1:4">
      <c r="A1588" s="113" t="s">
        <v>460</v>
      </c>
      <c r="B1588" s="113" t="s">
        <v>298</v>
      </c>
      <c r="C1588" s="113">
        <v>2.149</v>
      </c>
      <c r="D1588" s="115">
        <v>42744</v>
      </c>
    </row>
    <row r="1589" spans="1:4">
      <c r="A1589" s="113" t="s">
        <v>459</v>
      </c>
      <c r="B1589" s="113" t="s">
        <v>298</v>
      </c>
      <c r="C1589" s="113">
        <v>2.1080000000000001</v>
      </c>
      <c r="D1589" s="115">
        <v>42744</v>
      </c>
    </row>
    <row r="1590" spans="1:4">
      <c r="A1590" s="113" t="s">
        <v>458</v>
      </c>
      <c r="B1590" s="113" t="s">
        <v>298</v>
      </c>
      <c r="C1590" s="113">
        <v>2.1859999999999999</v>
      </c>
      <c r="D1590" s="115">
        <v>42744</v>
      </c>
    </row>
    <row r="1591" spans="1:4">
      <c r="A1591" s="113" t="s">
        <v>457</v>
      </c>
      <c r="B1591" s="113" t="s">
        <v>298</v>
      </c>
      <c r="C1591" s="113">
        <v>2.1720000000000002</v>
      </c>
      <c r="D1591" s="115">
        <v>42744</v>
      </c>
    </row>
    <row r="1592" spans="1:4">
      <c r="A1592" s="113" t="s">
        <v>456</v>
      </c>
      <c r="B1592" s="113" t="s">
        <v>298</v>
      </c>
      <c r="C1592" s="113">
        <v>2.141</v>
      </c>
      <c r="D1592" s="115">
        <v>42744</v>
      </c>
    </row>
    <row r="1593" spans="1:4">
      <c r="A1593" s="113" t="s">
        <v>455</v>
      </c>
      <c r="B1593" s="113" t="s">
        <v>298</v>
      </c>
      <c r="C1593" s="113">
        <v>2.1139999999999999</v>
      </c>
      <c r="D1593" s="115">
        <v>42744</v>
      </c>
    </row>
    <row r="1594" spans="1:4">
      <c r="A1594" s="113" t="s">
        <v>454</v>
      </c>
      <c r="B1594" s="113" t="s">
        <v>298</v>
      </c>
      <c r="C1594" s="113">
        <v>2.1629999999999998</v>
      </c>
      <c r="D1594" s="115">
        <v>42744</v>
      </c>
    </row>
    <row r="1595" spans="1:4">
      <c r="A1595" s="113" t="s">
        <v>453</v>
      </c>
      <c r="B1595" s="113" t="s">
        <v>298</v>
      </c>
      <c r="C1595" s="113">
        <v>2.1890000000000001</v>
      </c>
      <c r="D1595" s="115">
        <v>42744</v>
      </c>
    </row>
    <row r="1596" spans="1:4">
      <c r="A1596" s="113" t="s">
        <v>452</v>
      </c>
      <c r="B1596" s="113" t="s">
        <v>298</v>
      </c>
      <c r="C1596" s="113">
        <v>2.2029999999999998</v>
      </c>
      <c r="D1596" s="115">
        <v>42744</v>
      </c>
    </row>
    <row r="1597" spans="1:4">
      <c r="A1597" s="113" t="s">
        <v>451</v>
      </c>
      <c r="B1597" s="113" t="s">
        <v>298</v>
      </c>
      <c r="C1597" s="113">
        <v>2.1709999999999998</v>
      </c>
      <c r="D1597" s="115">
        <v>42744</v>
      </c>
    </row>
    <row r="1598" spans="1:4">
      <c r="A1598" s="113" t="s">
        <v>450</v>
      </c>
      <c r="B1598" s="113" t="s">
        <v>298</v>
      </c>
      <c r="C1598" s="113">
        <v>2.11</v>
      </c>
      <c r="D1598" s="115">
        <v>42744</v>
      </c>
    </row>
    <row r="1599" spans="1:4">
      <c r="A1599" s="113" t="s">
        <v>449</v>
      </c>
      <c r="B1599" s="113" t="s">
        <v>298</v>
      </c>
      <c r="C1599" s="113">
        <v>2.141</v>
      </c>
      <c r="D1599" s="115">
        <v>42744</v>
      </c>
    </row>
    <row r="1600" spans="1:4">
      <c r="A1600" s="113" t="s">
        <v>448</v>
      </c>
      <c r="B1600" s="113" t="s">
        <v>298</v>
      </c>
      <c r="C1600" s="113">
        <v>2.1859999999999999</v>
      </c>
      <c r="D1600" s="115">
        <v>42744</v>
      </c>
    </row>
    <row r="1601" spans="1:5">
      <c r="A1601" s="113" t="s">
        <v>447</v>
      </c>
      <c r="B1601" s="113" t="s">
        <v>298</v>
      </c>
      <c r="C1601" s="113">
        <v>2.1419999999999999</v>
      </c>
      <c r="D1601" s="115">
        <v>42744</v>
      </c>
    </row>
    <row r="1602" spans="1:5">
      <c r="A1602" s="113" t="s">
        <v>446</v>
      </c>
      <c r="B1602" s="113" t="s">
        <v>298</v>
      </c>
      <c r="C1602" s="113">
        <v>2.1789999999999998</v>
      </c>
      <c r="D1602" s="115">
        <v>42744</v>
      </c>
    </row>
    <row r="1603" spans="1:5">
      <c r="A1603" s="113" t="s">
        <v>445</v>
      </c>
      <c r="B1603" s="113" t="s">
        <v>298</v>
      </c>
      <c r="C1603" s="113">
        <v>2.23</v>
      </c>
      <c r="D1603" s="115">
        <v>42744</v>
      </c>
    </row>
    <row r="1604" spans="1:5">
      <c r="A1604" s="113" t="s">
        <v>444</v>
      </c>
      <c r="B1604" s="113" t="s">
        <v>298</v>
      </c>
      <c r="C1604" s="113">
        <v>2.1789999999999998</v>
      </c>
      <c r="D1604" s="115">
        <v>42744</v>
      </c>
    </row>
    <row r="1605" spans="1:5">
      <c r="A1605" s="113" t="s">
        <v>443</v>
      </c>
      <c r="B1605" s="113" t="s">
        <v>298</v>
      </c>
      <c r="C1605" s="113">
        <v>2.1389999999999998</v>
      </c>
      <c r="D1605" s="115">
        <v>42744</v>
      </c>
    </row>
    <row r="1606" spans="1:5">
      <c r="A1606" s="113" t="s">
        <v>442</v>
      </c>
      <c r="B1606" s="113" t="s">
        <v>298</v>
      </c>
      <c r="C1606" s="113">
        <v>2.133</v>
      </c>
      <c r="D1606" s="115">
        <v>42744</v>
      </c>
    </row>
    <row r="1607" spans="1:5">
      <c r="A1607" s="113" t="s">
        <v>441</v>
      </c>
      <c r="B1607" s="113" t="s">
        <v>298</v>
      </c>
      <c r="C1607" s="113">
        <v>2.1779999999999999</v>
      </c>
      <c r="D1607" s="115">
        <v>42744</v>
      </c>
    </row>
    <row r="1608" spans="1:5">
      <c r="A1608" s="113" t="s">
        <v>440</v>
      </c>
      <c r="B1608" s="113" t="s">
        <v>298</v>
      </c>
      <c r="C1608" s="113">
        <v>2.157</v>
      </c>
      <c r="D1608" s="115">
        <v>42744</v>
      </c>
    </row>
    <row r="1609" spans="1:5">
      <c r="A1609" s="179" t="s">
        <v>439</v>
      </c>
      <c r="B1609" s="179" t="s">
        <v>298</v>
      </c>
      <c r="C1609" s="179">
        <v>2.1890000000000001</v>
      </c>
      <c r="D1609" s="180">
        <v>42744</v>
      </c>
      <c r="E1609" s="179" t="s">
        <v>2479</v>
      </c>
    </row>
    <row r="1610" spans="1:5">
      <c r="A1610" s="113" t="s">
        <v>438</v>
      </c>
      <c r="B1610" s="113" t="s">
        <v>298</v>
      </c>
      <c r="C1610" s="113">
        <v>2.1549999999999998</v>
      </c>
      <c r="D1610" s="115">
        <v>42744</v>
      </c>
    </row>
    <row r="1611" spans="1:5">
      <c r="A1611" s="113" t="s">
        <v>437</v>
      </c>
      <c r="B1611" s="113" t="s">
        <v>298</v>
      </c>
      <c r="C1611" s="113">
        <v>2.2010000000000001</v>
      </c>
      <c r="D1611" s="115">
        <v>42744</v>
      </c>
    </row>
    <row r="1612" spans="1:5">
      <c r="A1612" s="113" t="s">
        <v>436</v>
      </c>
      <c r="B1612" s="113" t="s">
        <v>298</v>
      </c>
      <c r="C1612" s="113">
        <v>2.1379999999999999</v>
      </c>
      <c r="D1612" s="115">
        <v>42744</v>
      </c>
    </row>
    <row r="1613" spans="1:5">
      <c r="A1613" s="113" t="s">
        <v>435</v>
      </c>
      <c r="B1613" s="113" t="s">
        <v>298</v>
      </c>
      <c r="C1613" s="113">
        <v>2.1480000000000001</v>
      </c>
      <c r="D1613" s="115">
        <v>42744</v>
      </c>
    </row>
    <row r="1614" spans="1:5">
      <c r="A1614" s="113" t="s">
        <v>434</v>
      </c>
      <c r="B1614" s="113" t="s">
        <v>298</v>
      </c>
      <c r="C1614" s="113">
        <v>2.1859999999999999</v>
      </c>
      <c r="D1614" s="115">
        <v>42744</v>
      </c>
    </row>
    <row r="1615" spans="1:5">
      <c r="A1615" s="113" t="s">
        <v>433</v>
      </c>
      <c r="B1615" s="113" t="s">
        <v>298</v>
      </c>
      <c r="C1615" s="113">
        <v>2.1480000000000001</v>
      </c>
      <c r="D1615" s="115">
        <v>42744</v>
      </c>
    </row>
    <row r="1616" spans="1:5">
      <c r="A1616" s="113" t="s">
        <v>432</v>
      </c>
      <c r="B1616" s="113" t="s">
        <v>298</v>
      </c>
      <c r="C1616" s="113">
        <v>2.145</v>
      </c>
      <c r="D1616" s="115">
        <v>42744</v>
      </c>
    </row>
    <row r="1617" spans="1:4">
      <c r="A1617" s="113" t="s">
        <v>431</v>
      </c>
      <c r="B1617" s="113" t="s">
        <v>298</v>
      </c>
      <c r="C1617" s="113">
        <v>2.157</v>
      </c>
      <c r="D1617" s="115">
        <v>42744</v>
      </c>
    </row>
    <row r="1618" spans="1:4">
      <c r="A1618" s="113" t="s">
        <v>430</v>
      </c>
      <c r="B1618" s="113" t="s">
        <v>298</v>
      </c>
      <c r="C1618" s="113">
        <v>2.157</v>
      </c>
      <c r="D1618" s="115">
        <v>42744</v>
      </c>
    </row>
    <row r="1619" spans="1:4">
      <c r="A1619" s="113" t="s">
        <v>429</v>
      </c>
      <c r="B1619" s="113" t="s">
        <v>298</v>
      </c>
      <c r="C1619" s="113">
        <v>2.1070000000000002</v>
      </c>
      <c r="D1619" s="115">
        <v>42744</v>
      </c>
    </row>
    <row r="1620" spans="1:4">
      <c r="A1620" s="113" t="s">
        <v>428</v>
      </c>
      <c r="B1620" s="113" t="s">
        <v>298</v>
      </c>
      <c r="C1620" s="113">
        <v>2.13</v>
      </c>
      <c r="D1620" s="115">
        <v>42744</v>
      </c>
    </row>
    <row r="1621" spans="1:4">
      <c r="A1621" s="113" t="s">
        <v>427</v>
      </c>
      <c r="B1621" s="113" t="s">
        <v>298</v>
      </c>
      <c r="C1621" s="113">
        <v>2.161</v>
      </c>
      <c r="D1621" s="115">
        <v>42744</v>
      </c>
    </row>
    <row r="1622" spans="1:4">
      <c r="A1622" s="113" t="s">
        <v>426</v>
      </c>
      <c r="B1622" s="113" t="s">
        <v>298</v>
      </c>
      <c r="C1622" s="113">
        <v>2.1619999999999999</v>
      </c>
      <c r="D1622" s="115">
        <v>42744</v>
      </c>
    </row>
    <row r="1623" spans="1:4">
      <c r="A1623" s="113" t="s">
        <v>425</v>
      </c>
      <c r="B1623" s="113" t="s">
        <v>298</v>
      </c>
      <c r="C1623" s="113">
        <v>2.1560000000000001</v>
      </c>
      <c r="D1623" s="115">
        <v>42744</v>
      </c>
    </row>
    <row r="1624" spans="1:4">
      <c r="A1624" s="113" t="s">
        <v>424</v>
      </c>
      <c r="B1624" s="113" t="s">
        <v>298</v>
      </c>
      <c r="C1624" s="113">
        <v>2.161</v>
      </c>
      <c r="D1624" s="115">
        <v>42744</v>
      </c>
    </row>
    <row r="1625" spans="1:4">
      <c r="A1625" s="113" t="s">
        <v>423</v>
      </c>
      <c r="B1625" s="113" t="s">
        <v>298</v>
      </c>
      <c r="C1625" s="113">
        <v>2.2280000000000002</v>
      </c>
      <c r="D1625" s="115">
        <v>42744</v>
      </c>
    </row>
    <row r="1626" spans="1:4">
      <c r="A1626" s="113" t="s">
        <v>422</v>
      </c>
      <c r="B1626" s="113" t="s">
        <v>298</v>
      </c>
      <c r="C1626" s="113">
        <v>2.1619999999999999</v>
      </c>
      <c r="D1626" s="115">
        <v>42744</v>
      </c>
    </row>
    <row r="1627" spans="1:4">
      <c r="A1627" s="113" t="s">
        <v>421</v>
      </c>
      <c r="B1627" s="113" t="s">
        <v>298</v>
      </c>
      <c r="C1627" s="113">
        <v>2.2050000000000001</v>
      </c>
      <c r="D1627" s="115">
        <v>42744</v>
      </c>
    </row>
    <row r="1628" spans="1:4">
      <c r="A1628" s="113" t="s">
        <v>420</v>
      </c>
      <c r="B1628" s="113" t="s">
        <v>298</v>
      </c>
      <c r="C1628" s="113">
        <v>2.2050000000000001</v>
      </c>
      <c r="D1628" s="115">
        <v>42744</v>
      </c>
    </row>
    <row r="1629" spans="1:4">
      <c r="A1629" s="113" t="s">
        <v>419</v>
      </c>
      <c r="B1629" s="113" t="s">
        <v>298</v>
      </c>
      <c r="C1629" s="113">
        <v>2.2080000000000002</v>
      </c>
      <c r="D1629" s="115">
        <v>42744</v>
      </c>
    </row>
    <row r="1630" spans="1:4">
      <c r="A1630" s="113" t="s">
        <v>418</v>
      </c>
      <c r="B1630" s="113" t="s">
        <v>298</v>
      </c>
      <c r="C1630" s="113">
        <v>2.2229999999999999</v>
      </c>
      <c r="D1630" s="115">
        <v>42792</v>
      </c>
    </row>
    <row r="1631" spans="1:4">
      <c r="A1631" s="113" t="s">
        <v>417</v>
      </c>
      <c r="B1631" s="113" t="s">
        <v>298</v>
      </c>
      <c r="C1631" s="113">
        <v>2.2069999999999999</v>
      </c>
      <c r="D1631" s="115">
        <v>42792</v>
      </c>
    </row>
    <row r="1632" spans="1:4">
      <c r="A1632" s="113" t="s">
        <v>416</v>
      </c>
      <c r="B1632" s="113" t="s">
        <v>298</v>
      </c>
      <c r="C1632" s="113">
        <v>2.2559999999999998</v>
      </c>
      <c r="D1632" s="115">
        <v>42792</v>
      </c>
    </row>
    <row r="1633" spans="1:6">
      <c r="A1633" s="113" t="s">
        <v>415</v>
      </c>
      <c r="B1633" s="113" t="s">
        <v>298</v>
      </c>
      <c r="C1633" s="113">
        <v>2.149</v>
      </c>
      <c r="D1633" s="115">
        <v>42792</v>
      </c>
    </row>
    <row r="1634" spans="1:6">
      <c r="A1634" s="113" t="s">
        <v>414</v>
      </c>
      <c r="B1634" s="113" t="s">
        <v>298</v>
      </c>
      <c r="C1634" s="113">
        <v>2.1930000000000001</v>
      </c>
      <c r="D1634" s="115">
        <v>42792</v>
      </c>
      <c r="E1634" s="114" t="s">
        <v>297</v>
      </c>
      <c r="F1634" s="113" t="s">
        <v>296</v>
      </c>
    </row>
    <row r="1635" spans="1:6">
      <c r="A1635" s="113" t="s">
        <v>413</v>
      </c>
      <c r="B1635" s="113" t="s">
        <v>298</v>
      </c>
      <c r="C1635" s="113">
        <v>2.2810000000000001</v>
      </c>
      <c r="D1635" s="115">
        <v>42792</v>
      </c>
      <c r="E1635" s="114" t="s">
        <v>297</v>
      </c>
      <c r="F1635" s="113" t="s">
        <v>296</v>
      </c>
    </row>
    <row r="1636" spans="1:6">
      <c r="A1636" s="113" t="s">
        <v>412</v>
      </c>
      <c r="B1636" s="113" t="s">
        <v>298</v>
      </c>
      <c r="C1636" s="113">
        <v>2.1629999999999998</v>
      </c>
      <c r="D1636" s="115">
        <v>42792</v>
      </c>
      <c r="E1636" s="114" t="s">
        <v>297</v>
      </c>
      <c r="F1636" s="113" t="s">
        <v>296</v>
      </c>
    </row>
    <row r="1637" spans="1:6">
      <c r="A1637" s="113" t="s">
        <v>411</v>
      </c>
      <c r="B1637" s="113" t="s">
        <v>298</v>
      </c>
      <c r="C1637" s="113">
        <v>2.2429999999999999</v>
      </c>
      <c r="D1637" s="115">
        <v>42792</v>
      </c>
      <c r="E1637" s="114" t="s">
        <v>297</v>
      </c>
      <c r="F1637" s="113" t="s">
        <v>296</v>
      </c>
    </row>
    <row r="1638" spans="1:6">
      <c r="A1638" s="113" t="s">
        <v>410</v>
      </c>
      <c r="B1638" s="113" t="s">
        <v>298</v>
      </c>
      <c r="C1638" s="113">
        <v>2.1970000000000001</v>
      </c>
      <c r="D1638" s="115">
        <v>42792</v>
      </c>
      <c r="E1638" s="114" t="s">
        <v>297</v>
      </c>
      <c r="F1638" s="113" t="s">
        <v>296</v>
      </c>
    </row>
    <row r="1639" spans="1:6">
      <c r="A1639" s="113" t="s">
        <v>409</v>
      </c>
      <c r="B1639" s="113" t="s">
        <v>298</v>
      </c>
      <c r="C1639" s="113">
        <v>2.1509999999999998</v>
      </c>
      <c r="D1639" s="115">
        <v>42792</v>
      </c>
      <c r="E1639" s="114" t="s">
        <v>297</v>
      </c>
      <c r="F1639" s="113" t="s">
        <v>296</v>
      </c>
    </row>
    <row r="1640" spans="1:6">
      <c r="A1640" s="113" t="s">
        <v>408</v>
      </c>
      <c r="B1640" s="113" t="s">
        <v>298</v>
      </c>
      <c r="C1640" s="113">
        <v>2.2480000000000002</v>
      </c>
      <c r="D1640" s="115">
        <v>42792</v>
      </c>
      <c r="E1640" s="114" t="s">
        <v>297</v>
      </c>
      <c r="F1640" s="113" t="s">
        <v>296</v>
      </c>
    </row>
    <row r="1641" spans="1:6">
      <c r="A1641" s="113" t="s">
        <v>407</v>
      </c>
      <c r="B1641" s="113" t="s">
        <v>298</v>
      </c>
      <c r="C1641" s="113">
        <v>2.2189999999999999</v>
      </c>
      <c r="D1641" s="115">
        <v>42792</v>
      </c>
      <c r="E1641" s="114" t="s">
        <v>297</v>
      </c>
      <c r="F1641" s="113" t="s">
        <v>296</v>
      </c>
    </row>
    <row r="1642" spans="1:6">
      <c r="A1642" s="113" t="s">
        <v>406</v>
      </c>
      <c r="B1642" s="113" t="s">
        <v>298</v>
      </c>
      <c r="C1642" s="113">
        <v>2.181</v>
      </c>
      <c r="D1642" s="115">
        <v>42792</v>
      </c>
      <c r="E1642" s="114" t="s">
        <v>297</v>
      </c>
      <c r="F1642" s="113" t="s">
        <v>296</v>
      </c>
    </row>
    <row r="1643" spans="1:6">
      <c r="A1643" s="113" t="s">
        <v>405</v>
      </c>
      <c r="B1643" s="113" t="s">
        <v>298</v>
      </c>
      <c r="C1643" s="113">
        <v>2.1589999999999998</v>
      </c>
      <c r="D1643" s="115">
        <v>42792</v>
      </c>
      <c r="E1643" s="114" t="s">
        <v>297</v>
      </c>
      <c r="F1643" s="113" t="s">
        <v>296</v>
      </c>
    </row>
    <row r="1644" spans="1:6">
      <c r="A1644" s="113" t="s">
        <v>404</v>
      </c>
      <c r="B1644" s="113" t="s">
        <v>298</v>
      </c>
      <c r="C1644" s="113">
        <v>2.12</v>
      </c>
      <c r="D1644" s="115">
        <v>42792</v>
      </c>
      <c r="E1644" s="114" t="s">
        <v>297</v>
      </c>
      <c r="F1644" s="113" t="s">
        <v>296</v>
      </c>
    </row>
    <row r="1645" spans="1:6">
      <c r="A1645" s="113" t="s">
        <v>403</v>
      </c>
      <c r="B1645" s="113" t="s">
        <v>298</v>
      </c>
      <c r="C1645" s="113">
        <v>2.2189999999999999</v>
      </c>
      <c r="D1645" s="115">
        <v>42792</v>
      </c>
      <c r="E1645" s="114" t="s">
        <v>297</v>
      </c>
      <c r="F1645" s="113" t="s">
        <v>296</v>
      </c>
    </row>
    <row r="1646" spans="1:6">
      <c r="A1646" s="113" t="s">
        <v>402</v>
      </c>
      <c r="B1646" s="113" t="s">
        <v>298</v>
      </c>
      <c r="C1646" s="113">
        <v>2.222</v>
      </c>
      <c r="D1646" s="115">
        <v>42792</v>
      </c>
      <c r="E1646" s="114" t="s">
        <v>297</v>
      </c>
      <c r="F1646" s="113" t="s">
        <v>296</v>
      </c>
    </row>
    <row r="1647" spans="1:6">
      <c r="A1647" s="113" t="s">
        <v>401</v>
      </c>
      <c r="B1647" s="113" t="s">
        <v>298</v>
      </c>
      <c r="C1647" s="113">
        <v>2.1890000000000001</v>
      </c>
      <c r="D1647" s="115">
        <v>42792</v>
      </c>
      <c r="E1647" s="114" t="s">
        <v>297</v>
      </c>
      <c r="F1647" s="113" t="s">
        <v>296</v>
      </c>
    </row>
    <row r="1648" spans="1:6">
      <c r="A1648" s="113" t="s">
        <v>400</v>
      </c>
      <c r="B1648" s="113" t="s">
        <v>298</v>
      </c>
      <c r="C1648" s="113">
        <v>2.222</v>
      </c>
      <c r="D1648" s="115">
        <v>42792</v>
      </c>
      <c r="E1648" s="114" t="s">
        <v>297</v>
      </c>
      <c r="F1648" s="113" t="s">
        <v>296</v>
      </c>
    </row>
    <row r="1649" spans="1:6">
      <c r="A1649" s="113" t="s">
        <v>399</v>
      </c>
      <c r="B1649" s="113" t="s">
        <v>298</v>
      </c>
      <c r="C1649" s="113">
        <v>2.161</v>
      </c>
      <c r="D1649" s="115">
        <v>42792</v>
      </c>
      <c r="E1649" s="114" t="s">
        <v>297</v>
      </c>
      <c r="F1649" s="113" t="s">
        <v>296</v>
      </c>
    </row>
    <row r="1650" spans="1:6">
      <c r="A1650" s="113" t="s">
        <v>398</v>
      </c>
      <c r="B1650" s="113" t="s">
        <v>298</v>
      </c>
      <c r="C1650" s="113">
        <v>2.262</v>
      </c>
      <c r="D1650" s="115">
        <v>42792</v>
      </c>
      <c r="E1650" s="114" t="s">
        <v>297</v>
      </c>
      <c r="F1650" s="113" t="s">
        <v>296</v>
      </c>
    </row>
    <row r="1651" spans="1:6">
      <c r="A1651" s="113" t="s">
        <v>397</v>
      </c>
      <c r="B1651" s="113" t="s">
        <v>298</v>
      </c>
      <c r="C1651" s="113">
        <v>2.1259999999999999</v>
      </c>
      <c r="D1651" s="115">
        <v>42792</v>
      </c>
      <c r="E1651" s="114" t="s">
        <v>297</v>
      </c>
      <c r="F1651" s="113" t="s">
        <v>296</v>
      </c>
    </row>
    <row r="1652" spans="1:6">
      <c r="A1652" s="113" t="s">
        <v>396</v>
      </c>
      <c r="B1652" s="113" t="s">
        <v>298</v>
      </c>
      <c r="C1652" s="113">
        <v>2.2480000000000002</v>
      </c>
      <c r="D1652" s="115">
        <v>42792</v>
      </c>
      <c r="E1652" s="114" t="s">
        <v>297</v>
      </c>
      <c r="F1652" s="113" t="s">
        <v>296</v>
      </c>
    </row>
    <row r="1653" spans="1:6">
      <c r="A1653" s="113" t="s">
        <v>395</v>
      </c>
      <c r="B1653" s="113" t="s">
        <v>298</v>
      </c>
      <c r="C1653" s="113">
        <v>2.2280000000000002</v>
      </c>
      <c r="D1653" s="115">
        <v>42792</v>
      </c>
      <c r="E1653" s="114" t="s">
        <v>297</v>
      </c>
      <c r="F1653" s="113" t="s">
        <v>296</v>
      </c>
    </row>
    <row r="1654" spans="1:6">
      <c r="A1654" s="113" t="s">
        <v>394</v>
      </c>
      <c r="B1654" s="113" t="s">
        <v>298</v>
      </c>
      <c r="C1654" s="113">
        <v>2.2909999999999999</v>
      </c>
      <c r="D1654" s="115">
        <v>42792</v>
      </c>
      <c r="E1654" s="114" t="s">
        <v>297</v>
      </c>
      <c r="F1654" s="113" t="s">
        <v>296</v>
      </c>
    </row>
    <row r="1655" spans="1:6">
      <c r="A1655" s="113" t="s">
        <v>393</v>
      </c>
      <c r="B1655" s="113" t="s">
        <v>298</v>
      </c>
      <c r="C1655" s="113">
        <v>2.2290000000000001</v>
      </c>
      <c r="D1655" s="115">
        <v>42792</v>
      </c>
      <c r="E1655" s="114" t="s">
        <v>297</v>
      </c>
      <c r="F1655" s="113" t="s">
        <v>296</v>
      </c>
    </row>
    <row r="1656" spans="1:6">
      <c r="A1656" s="113" t="s">
        <v>392</v>
      </c>
      <c r="B1656" s="113" t="s">
        <v>298</v>
      </c>
      <c r="C1656" s="113">
        <v>2.1549999999999998</v>
      </c>
      <c r="D1656" s="115">
        <v>42792</v>
      </c>
      <c r="E1656" s="114" t="s">
        <v>297</v>
      </c>
      <c r="F1656" s="113" t="s">
        <v>296</v>
      </c>
    </row>
    <row r="1657" spans="1:6">
      <c r="A1657" s="113" t="s">
        <v>391</v>
      </c>
      <c r="B1657" s="113" t="s">
        <v>298</v>
      </c>
      <c r="C1657" s="113">
        <v>2.1829999999999998</v>
      </c>
      <c r="D1657" s="115">
        <v>42792</v>
      </c>
      <c r="E1657" s="114" t="s">
        <v>297</v>
      </c>
      <c r="F1657" s="113" t="s">
        <v>296</v>
      </c>
    </row>
    <row r="1658" spans="1:6">
      <c r="A1658" s="113" t="s">
        <v>390</v>
      </c>
      <c r="B1658" s="113" t="s">
        <v>298</v>
      </c>
      <c r="C1658" s="113">
        <v>2.2050000000000001</v>
      </c>
      <c r="D1658" s="115">
        <v>42792</v>
      </c>
      <c r="E1658" s="114" t="s">
        <v>297</v>
      </c>
      <c r="F1658" s="113" t="s">
        <v>296</v>
      </c>
    </row>
    <row r="1659" spans="1:6">
      <c r="A1659" s="113" t="s">
        <v>389</v>
      </c>
      <c r="B1659" s="113" t="s">
        <v>298</v>
      </c>
      <c r="C1659" s="113">
        <v>2.2029999999999998</v>
      </c>
      <c r="D1659" s="115">
        <v>42792</v>
      </c>
      <c r="E1659" s="114" t="s">
        <v>297</v>
      </c>
      <c r="F1659" s="113" t="s">
        <v>296</v>
      </c>
    </row>
    <row r="1660" spans="1:6">
      <c r="A1660" s="113" t="s">
        <v>388</v>
      </c>
      <c r="B1660" s="113" t="s">
        <v>298</v>
      </c>
      <c r="C1660" s="113">
        <v>2.262</v>
      </c>
      <c r="D1660" s="115">
        <v>42792</v>
      </c>
      <c r="E1660" s="114" t="s">
        <v>297</v>
      </c>
      <c r="F1660" s="113" t="s">
        <v>296</v>
      </c>
    </row>
    <row r="1661" spans="1:6">
      <c r="A1661" s="113" t="s">
        <v>387</v>
      </c>
      <c r="B1661" s="113" t="s">
        <v>298</v>
      </c>
      <c r="C1661" s="113">
        <v>2.1970000000000001</v>
      </c>
      <c r="D1661" s="115">
        <v>42792</v>
      </c>
      <c r="E1661" s="114" t="s">
        <v>297</v>
      </c>
      <c r="F1661" s="113" t="s">
        <v>296</v>
      </c>
    </row>
    <row r="1662" spans="1:6">
      <c r="A1662" s="113" t="s">
        <v>386</v>
      </c>
      <c r="B1662" s="113" t="s">
        <v>298</v>
      </c>
      <c r="C1662" s="113">
        <v>2.2400000000000002</v>
      </c>
      <c r="D1662" s="115">
        <v>42792</v>
      </c>
      <c r="E1662" s="114" t="s">
        <v>297</v>
      </c>
      <c r="F1662" s="113" t="s">
        <v>296</v>
      </c>
    </row>
    <row r="1663" spans="1:6">
      <c r="A1663" s="113" t="s">
        <v>385</v>
      </c>
      <c r="B1663" s="113" t="s">
        <v>298</v>
      </c>
      <c r="C1663" s="113">
        <v>2.2069999999999999</v>
      </c>
      <c r="D1663" s="115">
        <v>42792</v>
      </c>
      <c r="E1663" s="114" t="s">
        <v>297</v>
      </c>
      <c r="F1663" s="113" t="s">
        <v>296</v>
      </c>
    </row>
    <row r="1664" spans="1:6">
      <c r="A1664" s="113" t="s">
        <v>384</v>
      </c>
      <c r="B1664" s="113" t="s">
        <v>298</v>
      </c>
      <c r="C1664" s="113">
        <v>2.2120000000000002</v>
      </c>
      <c r="D1664" s="115">
        <v>42792</v>
      </c>
      <c r="E1664" s="114" t="s">
        <v>297</v>
      </c>
      <c r="F1664" s="113" t="s">
        <v>296</v>
      </c>
    </row>
    <row r="1665" spans="1:6">
      <c r="A1665" s="113" t="s">
        <v>383</v>
      </c>
      <c r="B1665" s="113" t="s">
        <v>298</v>
      </c>
      <c r="C1665" s="113">
        <v>2.2690000000000001</v>
      </c>
      <c r="D1665" s="115">
        <v>42792</v>
      </c>
      <c r="E1665" s="114" t="s">
        <v>297</v>
      </c>
      <c r="F1665" s="113" t="s">
        <v>296</v>
      </c>
    </row>
    <row r="1666" spans="1:6">
      <c r="A1666" s="113" t="s">
        <v>382</v>
      </c>
      <c r="B1666" s="113" t="s">
        <v>298</v>
      </c>
      <c r="C1666" s="113">
        <v>2.2050000000000001</v>
      </c>
      <c r="D1666" s="115">
        <v>42792</v>
      </c>
      <c r="E1666" s="114" t="s">
        <v>297</v>
      </c>
      <c r="F1666" s="113" t="s">
        <v>296</v>
      </c>
    </row>
    <row r="1667" spans="1:6">
      <c r="A1667" s="113" t="s">
        <v>381</v>
      </c>
      <c r="B1667" s="113" t="s">
        <v>298</v>
      </c>
      <c r="C1667" s="113">
        <v>2.2200000000000002</v>
      </c>
      <c r="D1667" s="115">
        <v>42792</v>
      </c>
      <c r="E1667" s="114" t="s">
        <v>297</v>
      </c>
      <c r="F1667" s="113" t="s">
        <v>296</v>
      </c>
    </row>
    <row r="1668" spans="1:6">
      <c r="A1668" s="113" t="s">
        <v>380</v>
      </c>
      <c r="B1668" s="113" t="s">
        <v>298</v>
      </c>
      <c r="C1668" s="113">
        <v>2.2469999999999999</v>
      </c>
      <c r="D1668" s="115">
        <v>42792</v>
      </c>
      <c r="E1668" s="114" t="s">
        <v>297</v>
      </c>
      <c r="F1668" s="113" t="s">
        <v>296</v>
      </c>
    </row>
    <row r="1669" spans="1:6">
      <c r="A1669" s="113" t="s">
        <v>379</v>
      </c>
      <c r="B1669" s="113" t="s">
        <v>298</v>
      </c>
      <c r="C1669" s="113">
        <v>2.2320000000000002</v>
      </c>
      <c r="D1669" s="115">
        <v>42792</v>
      </c>
      <c r="E1669" s="114" t="s">
        <v>297</v>
      </c>
      <c r="F1669" s="113" t="s">
        <v>296</v>
      </c>
    </row>
    <row r="1670" spans="1:6">
      <c r="A1670" s="113" t="s">
        <v>378</v>
      </c>
      <c r="B1670" s="113" t="s">
        <v>298</v>
      </c>
      <c r="C1670" s="113">
        <v>2.1509999999999998</v>
      </c>
      <c r="D1670" s="115">
        <v>42792</v>
      </c>
      <c r="E1670" s="114" t="s">
        <v>297</v>
      </c>
      <c r="F1670" s="113" t="s">
        <v>296</v>
      </c>
    </row>
    <row r="1671" spans="1:6">
      <c r="A1671" s="113" t="s">
        <v>377</v>
      </c>
      <c r="B1671" s="113" t="s">
        <v>298</v>
      </c>
      <c r="C1671" s="113">
        <v>2.1949999999999998</v>
      </c>
      <c r="D1671" s="115">
        <v>42792</v>
      </c>
      <c r="E1671" s="114" t="s">
        <v>297</v>
      </c>
      <c r="F1671" s="113" t="s">
        <v>296</v>
      </c>
    </row>
    <row r="1672" spans="1:6">
      <c r="A1672" s="113" t="s">
        <v>376</v>
      </c>
      <c r="B1672" s="113" t="s">
        <v>298</v>
      </c>
      <c r="C1672" s="113">
        <v>2.2589999999999999</v>
      </c>
      <c r="D1672" s="115">
        <v>42792</v>
      </c>
      <c r="E1672" s="114" t="s">
        <v>297</v>
      </c>
      <c r="F1672" s="113" t="s">
        <v>296</v>
      </c>
    </row>
    <row r="1673" spans="1:6">
      <c r="A1673" s="113" t="s">
        <v>375</v>
      </c>
      <c r="B1673" s="113" t="s">
        <v>298</v>
      </c>
      <c r="C1673" s="113">
        <v>2.2160000000000002</v>
      </c>
      <c r="D1673" s="115">
        <v>42792</v>
      </c>
      <c r="E1673" s="114" t="s">
        <v>297</v>
      </c>
      <c r="F1673" s="113" t="s">
        <v>296</v>
      </c>
    </row>
    <row r="1674" spans="1:6">
      <c r="A1674" s="113" t="s">
        <v>374</v>
      </c>
      <c r="B1674" s="113" t="s">
        <v>298</v>
      </c>
      <c r="C1674" s="113">
        <v>2.2400000000000002</v>
      </c>
      <c r="D1674" s="115">
        <v>42792</v>
      </c>
      <c r="E1674" s="114" t="s">
        <v>297</v>
      </c>
      <c r="F1674" s="113" t="s">
        <v>296</v>
      </c>
    </row>
    <row r="1675" spans="1:6">
      <c r="A1675" s="113" t="s">
        <v>373</v>
      </c>
      <c r="B1675" s="113" t="s">
        <v>298</v>
      </c>
      <c r="C1675" s="113">
        <v>2.21</v>
      </c>
      <c r="D1675" s="115">
        <v>42792</v>
      </c>
      <c r="E1675" s="114" t="s">
        <v>297</v>
      </c>
      <c r="F1675" s="113" t="s">
        <v>296</v>
      </c>
    </row>
    <row r="1676" spans="1:6">
      <c r="A1676" s="113" t="s">
        <v>372</v>
      </c>
      <c r="B1676" s="113" t="s">
        <v>298</v>
      </c>
      <c r="C1676" s="113">
        <v>2.1890000000000001</v>
      </c>
      <c r="D1676" s="115">
        <v>42792</v>
      </c>
      <c r="E1676" s="114" t="s">
        <v>297</v>
      </c>
      <c r="F1676" s="113" t="s">
        <v>296</v>
      </c>
    </row>
    <row r="1677" spans="1:6">
      <c r="A1677" s="113" t="s">
        <v>371</v>
      </c>
      <c r="B1677" s="113" t="s">
        <v>298</v>
      </c>
      <c r="C1677" s="113">
        <v>2.2120000000000002</v>
      </c>
      <c r="D1677" s="115">
        <v>42792</v>
      </c>
      <c r="E1677" s="114" t="s">
        <v>297</v>
      </c>
      <c r="F1677" s="113" t="s">
        <v>296</v>
      </c>
    </row>
    <row r="1678" spans="1:6">
      <c r="A1678" s="113" t="s">
        <v>370</v>
      </c>
      <c r="B1678" s="113" t="s">
        <v>298</v>
      </c>
      <c r="C1678" s="113">
        <v>2.2480000000000002</v>
      </c>
      <c r="D1678" s="115">
        <v>42792</v>
      </c>
      <c r="E1678" s="114" t="s">
        <v>297</v>
      </c>
      <c r="F1678" s="113" t="s">
        <v>296</v>
      </c>
    </row>
    <row r="1679" spans="1:6">
      <c r="A1679" s="113" t="s">
        <v>369</v>
      </c>
      <c r="B1679" s="113" t="s">
        <v>298</v>
      </c>
      <c r="C1679" s="113">
        <v>2.206</v>
      </c>
      <c r="D1679" s="115">
        <v>42792</v>
      </c>
      <c r="E1679" s="114" t="s">
        <v>297</v>
      </c>
      <c r="F1679" s="113" t="s">
        <v>296</v>
      </c>
    </row>
    <row r="1680" spans="1:6">
      <c r="A1680" s="113" t="s">
        <v>368</v>
      </c>
      <c r="B1680" s="113" t="s">
        <v>298</v>
      </c>
      <c r="C1680" s="113">
        <v>2.2309999999999999</v>
      </c>
      <c r="D1680" s="115">
        <v>42792</v>
      </c>
      <c r="E1680" s="114" t="s">
        <v>297</v>
      </c>
      <c r="F1680" s="113" t="s">
        <v>296</v>
      </c>
    </row>
    <row r="1681" spans="1:6">
      <c r="A1681" s="113" t="s">
        <v>367</v>
      </c>
      <c r="B1681" s="113" t="s">
        <v>298</v>
      </c>
      <c r="C1681" s="113">
        <v>2.1909999999999998</v>
      </c>
      <c r="D1681" s="115">
        <v>42792</v>
      </c>
      <c r="E1681" s="114" t="s">
        <v>297</v>
      </c>
      <c r="F1681" s="113" t="s">
        <v>296</v>
      </c>
    </row>
    <row r="1682" spans="1:6">
      <c r="A1682" s="113" t="s">
        <v>366</v>
      </c>
      <c r="B1682" s="113" t="s">
        <v>298</v>
      </c>
      <c r="C1682" s="113">
        <v>2.2320000000000002</v>
      </c>
      <c r="D1682" s="115">
        <v>42792</v>
      </c>
      <c r="E1682" s="114" t="s">
        <v>297</v>
      </c>
      <c r="F1682" s="113" t="s">
        <v>296</v>
      </c>
    </row>
    <row r="1683" spans="1:6">
      <c r="A1683" s="113" t="s">
        <v>365</v>
      </c>
      <c r="B1683" s="113" t="s">
        <v>298</v>
      </c>
      <c r="C1683" s="113">
        <v>2.1629999999999998</v>
      </c>
      <c r="D1683" s="115">
        <v>42792</v>
      </c>
      <c r="E1683" s="114" t="s">
        <v>297</v>
      </c>
      <c r="F1683" s="113" t="s">
        <v>296</v>
      </c>
    </row>
    <row r="1684" spans="1:6">
      <c r="A1684" s="113" t="s">
        <v>364</v>
      </c>
      <c r="B1684" s="113" t="s">
        <v>298</v>
      </c>
      <c r="C1684" s="113">
        <v>2.2290000000000001</v>
      </c>
      <c r="D1684" s="115">
        <v>42792</v>
      </c>
      <c r="E1684" s="114" t="s">
        <v>297</v>
      </c>
      <c r="F1684" s="113" t="s">
        <v>296</v>
      </c>
    </row>
    <row r="1685" spans="1:6">
      <c r="A1685" s="113" t="s">
        <v>363</v>
      </c>
      <c r="B1685" s="113" t="s">
        <v>298</v>
      </c>
      <c r="C1685" s="113">
        <v>2.1989999999999998</v>
      </c>
      <c r="D1685" s="115">
        <v>42792</v>
      </c>
      <c r="E1685" s="114" t="s">
        <v>297</v>
      </c>
      <c r="F1685" s="113" t="s">
        <v>296</v>
      </c>
    </row>
    <row r="1686" spans="1:6">
      <c r="A1686" s="113" t="s">
        <v>362</v>
      </c>
      <c r="B1686" s="113" t="s">
        <v>298</v>
      </c>
      <c r="C1686" s="113">
        <v>2.2549999999999999</v>
      </c>
      <c r="D1686" s="115">
        <v>42792</v>
      </c>
      <c r="E1686" s="114" t="s">
        <v>297</v>
      </c>
      <c r="F1686" s="113" t="s">
        <v>296</v>
      </c>
    </row>
    <row r="1687" spans="1:6">
      <c r="A1687" s="113" t="s">
        <v>361</v>
      </c>
      <c r="B1687" s="113" t="s">
        <v>298</v>
      </c>
      <c r="C1687" s="113">
        <v>2.2450000000000001</v>
      </c>
      <c r="D1687" s="115">
        <v>42792</v>
      </c>
      <c r="E1687" s="114" t="s">
        <v>297</v>
      </c>
      <c r="F1687" s="113" t="s">
        <v>296</v>
      </c>
    </row>
    <row r="1688" spans="1:6">
      <c r="A1688" s="113" t="s">
        <v>360</v>
      </c>
      <c r="B1688" s="113" t="s">
        <v>298</v>
      </c>
      <c r="C1688" s="113">
        <v>2.16</v>
      </c>
      <c r="D1688" s="115">
        <v>42792</v>
      </c>
      <c r="E1688" s="114" t="s">
        <v>297</v>
      </c>
      <c r="F1688" s="113" t="s">
        <v>296</v>
      </c>
    </row>
    <row r="1689" spans="1:6">
      <c r="A1689" s="113" t="s">
        <v>359</v>
      </c>
      <c r="B1689" s="113" t="s">
        <v>298</v>
      </c>
      <c r="C1689" s="113">
        <v>2.19</v>
      </c>
      <c r="D1689" s="115">
        <v>42792</v>
      </c>
      <c r="E1689" s="114" t="s">
        <v>297</v>
      </c>
      <c r="F1689" s="113" t="s">
        <v>296</v>
      </c>
    </row>
    <row r="1690" spans="1:6">
      <c r="A1690" s="113" t="s">
        <v>358</v>
      </c>
      <c r="B1690" s="113" t="s">
        <v>298</v>
      </c>
      <c r="C1690" s="113">
        <v>2.194</v>
      </c>
      <c r="D1690" s="115">
        <v>42792</v>
      </c>
      <c r="E1690" s="114" t="s">
        <v>297</v>
      </c>
      <c r="F1690" s="113" t="s">
        <v>296</v>
      </c>
    </row>
    <row r="1691" spans="1:6">
      <c r="A1691" s="113" t="s">
        <v>357</v>
      </c>
      <c r="B1691" s="113" t="s">
        <v>298</v>
      </c>
      <c r="C1691" s="113">
        <v>2.2410000000000001</v>
      </c>
      <c r="D1691" s="115">
        <v>42792</v>
      </c>
      <c r="E1691" s="114" t="s">
        <v>297</v>
      </c>
      <c r="F1691" s="113" t="s">
        <v>296</v>
      </c>
    </row>
    <row r="1692" spans="1:6">
      <c r="A1692" s="113" t="s">
        <v>356</v>
      </c>
      <c r="B1692" s="113" t="s">
        <v>298</v>
      </c>
      <c r="C1692" s="113">
        <v>2.1989999999999998</v>
      </c>
      <c r="D1692" s="115">
        <v>42792</v>
      </c>
      <c r="E1692" s="114" t="s">
        <v>297</v>
      </c>
      <c r="F1692" s="113" t="s">
        <v>296</v>
      </c>
    </row>
    <row r="1693" spans="1:6">
      <c r="A1693" s="113" t="s">
        <v>355</v>
      </c>
      <c r="B1693" s="113" t="s">
        <v>298</v>
      </c>
      <c r="C1693" s="113">
        <v>2.17</v>
      </c>
      <c r="D1693" s="115">
        <v>42792</v>
      </c>
      <c r="E1693" s="114" t="s">
        <v>297</v>
      </c>
      <c r="F1693" s="113" t="s">
        <v>296</v>
      </c>
    </row>
    <row r="1694" spans="1:6">
      <c r="A1694" s="113" t="s">
        <v>354</v>
      </c>
      <c r="B1694" s="113" t="s">
        <v>298</v>
      </c>
      <c r="C1694" s="113">
        <v>2.2549999999999999</v>
      </c>
      <c r="D1694" s="115">
        <v>42792</v>
      </c>
      <c r="E1694" s="114" t="s">
        <v>297</v>
      </c>
      <c r="F1694" s="113" t="s">
        <v>296</v>
      </c>
    </row>
    <row r="1695" spans="1:6">
      <c r="A1695" s="113" t="s">
        <v>353</v>
      </c>
      <c r="B1695" s="113" t="s">
        <v>298</v>
      </c>
      <c r="C1695" s="113">
        <v>2.177</v>
      </c>
      <c r="D1695" s="115">
        <v>42792</v>
      </c>
      <c r="E1695" s="114" t="s">
        <v>297</v>
      </c>
      <c r="F1695" s="113" t="s">
        <v>296</v>
      </c>
    </row>
    <row r="1696" spans="1:6">
      <c r="A1696" s="113" t="s">
        <v>352</v>
      </c>
      <c r="B1696" s="113" t="s">
        <v>298</v>
      </c>
      <c r="C1696" s="113">
        <v>2.1579999999999999</v>
      </c>
      <c r="D1696" s="115">
        <v>42792</v>
      </c>
      <c r="E1696" s="114" t="s">
        <v>297</v>
      </c>
      <c r="F1696" s="113" t="s">
        <v>296</v>
      </c>
    </row>
    <row r="1697" spans="1:6">
      <c r="A1697" s="113" t="s">
        <v>351</v>
      </c>
      <c r="B1697" s="113" t="s">
        <v>298</v>
      </c>
      <c r="C1697" s="113">
        <v>2.1869999999999998</v>
      </c>
      <c r="D1697" s="115">
        <v>42792</v>
      </c>
      <c r="E1697" s="114" t="s">
        <v>297</v>
      </c>
      <c r="F1697" s="113" t="s">
        <v>296</v>
      </c>
    </row>
    <row r="1698" spans="1:6">
      <c r="A1698" s="113" t="s">
        <v>350</v>
      </c>
      <c r="B1698" s="113" t="s">
        <v>298</v>
      </c>
      <c r="C1698" s="113">
        <v>2.2549999999999999</v>
      </c>
      <c r="D1698" s="115">
        <v>42792</v>
      </c>
      <c r="E1698" s="114" t="s">
        <v>297</v>
      </c>
      <c r="F1698" s="113" t="s">
        <v>296</v>
      </c>
    </row>
    <row r="1699" spans="1:6">
      <c r="A1699" s="113" t="s">
        <v>349</v>
      </c>
      <c r="B1699" s="113" t="s">
        <v>298</v>
      </c>
      <c r="C1699" s="113">
        <v>2.266</v>
      </c>
      <c r="D1699" s="115">
        <v>42792</v>
      </c>
      <c r="E1699" s="114" t="s">
        <v>297</v>
      </c>
      <c r="F1699" s="113" t="s">
        <v>296</v>
      </c>
    </row>
    <row r="1700" spans="1:6">
      <c r="A1700" s="113" t="s">
        <v>348</v>
      </c>
      <c r="B1700" s="113" t="s">
        <v>298</v>
      </c>
      <c r="C1700" s="113">
        <v>2.1579999999999999</v>
      </c>
      <c r="D1700" s="115">
        <v>42792</v>
      </c>
      <c r="E1700" s="114" t="s">
        <v>297</v>
      </c>
      <c r="F1700" s="113" t="s">
        <v>296</v>
      </c>
    </row>
    <row r="1701" spans="1:6">
      <c r="A1701" s="113" t="s">
        <v>347</v>
      </c>
      <c r="B1701" s="113" t="s">
        <v>298</v>
      </c>
      <c r="C1701" s="113">
        <v>2.2389999999999999</v>
      </c>
      <c r="D1701" s="115">
        <v>42792</v>
      </c>
      <c r="E1701" s="114" t="s">
        <v>297</v>
      </c>
      <c r="F1701" s="113" t="s">
        <v>296</v>
      </c>
    </row>
    <row r="1702" spans="1:6">
      <c r="A1702" s="113" t="s">
        <v>346</v>
      </c>
      <c r="B1702" s="113" t="s">
        <v>298</v>
      </c>
      <c r="C1702" s="113">
        <v>2.2050000000000001</v>
      </c>
      <c r="D1702" s="115">
        <v>42792</v>
      </c>
      <c r="E1702" s="114" t="s">
        <v>297</v>
      </c>
      <c r="F1702" s="113" t="s">
        <v>296</v>
      </c>
    </row>
    <row r="1703" spans="1:6">
      <c r="A1703" s="113" t="s">
        <v>345</v>
      </c>
      <c r="B1703" s="113" t="s">
        <v>298</v>
      </c>
      <c r="C1703" s="113">
        <v>2.2000000000000002</v>
      </c>
      <c r="D1703" s="115">
        <v>42792</v>
      </c>
      <c r="E1703" s="114" t="s">
        <v>297</v>
      </c>
      <c r="F1703" s="113" t="s">
        <v>296</v>
      </c>
    </row>
    <row r="1704" spans="1:6">
      <c r="A1704" s="113" t="s">
        <v>344</v>
      </c>
      <c r="B1704" s="113" t="s">
        <v>298</v>
      </c>
      <c r="C1704" s="113">
        <v>2.2170000000000001</v>
      </c>
      <c r="D1704" s="115">
        <v>42792</v>
      </c>
      <c r="E1704" s="114" t="s">
        <v>297</v>
      </c>
      <c r="F1704" s="113" t="s">
        <v>296</v>
      </c>
    </row>
    <row r="1705" spans="1:6">
      <c r="A1705" s="113" t="s">
        <v>343</v>
      </c>
      <c r="B1705" s="113" t="s">
        <v>298</v>
      </c>
      <c r="C1705" s="113">
        <v>2.2360000000000002</v>
      </c>
      <c r="D1705" s="115">
        <v>42792</v>
      </c>
      <c r="E1705" s="114" t="s">
        <v>297</v>
      </c>
      <c r="F1705" s="113" t="s">
        <v>296</v>
      </c>
    </row>
    <row r="1706" spans="1:6">
      <c r="A1706" s="113" t="s">
        <v>342</v>
      </c>
      <c r="B1706" s="113" t="s">
        <v>298</v>
      </c>
      <c r="C1706" s="113">
        <v>2.2130000000000001</v>
      </c>
      <c r="D1706" s="115">
        <v>42792</v>
      </c>
      <c r="E1706" s="114" t="s">
        <v>297</v>
      </c>
      <c r="F1706" s="113" t="s">
        <v>296</v>
      </c>
    </row>
    <row r="1707" spans="1:6">
      <c r="A1707" s="113" t="s">
        <v>341</v>
      </c>
      <c r="B1707" s="113" t="s">
        <v>298</v>
      </c>
      <c r="C1707" s="113">
        <v>2.1850000000000001</v>
      </c>
      <c r="D1707" s="115">
        <v>42792</v>
      </c>
      <c r="E1707" s="114" t="s">
        <v>297</v>
      </c>
      <c r="F1707" s="113" t="s">
        <v>296</v>
      </c>
    </row>
    <row r="1708" spans="1:6">
      <c r="A1708" s="113" t="s">
        <v>340</v>
      </c>
      <c r="B1708" s="113" t="s">
        <v>298</v>
      </c>
      <c r="C1708" s="113">
        <v>2.2040000000000002</v>
      </c>
      <c r="D1708" s="115">
        <v>42792</v>
      </c>
      <c r="E1708" s="114" t="s">
        <v>297</v>
      </c>
      <c r="F1708" s="113" t="s">
        <v>296</v>
      </c>
    </row>
    <row r="1709" spans="1:6">
      <c r="A1709" s="113" t="s">
        <v>339</v>
      </c>
      <c r="B1709" s="113" t="s">
        <v>298</v>
      </c>
      <c r="C1709" s="113">
        <v>2.1579999999999999</v>
      </c>
      <c r="D1709" s="115">
        <v>42792</v>
      </c>
      <c r="E1709" s="114" t="s">
        <v>297</v>
      </c>
      <c r="F1709" s="113" t="s">
        <v>296</v>
      </c>
    </row>
    <row r="1710" spans="1:6">
      <c r="A1710" s="113" t="s">
        <v>338</v>
      </c>
      <c r="B1710" s="113" t="s">
        <v>298</v>
      </c>
      <c r="C1710" s="113">
        <v>2.17</v>
      </c>
      <c r="D1710" s="115">
        <v>42792</v>
      </c>
      <c r="E1710" s="114" t="s">
        <v>297</v>
      </c>
      <c r="F1710" s="113" t="s">
        <v>296</v>
      </c>
    </row>
    <row r="1711" spans="1:6">
      <c r="A1711" s="113" t="s">
        <v>337</v>
      </c>
      <c r="B1711" s="113" t="s">
        <v>298</v>
      </c>
      <c r="C1711" s="113">
        <v>2.25</v>
      </c>
      <c r="D1711" s="115">
        <v>42792</v>
      </c>
      <c r="E1711" s="114" t="s">
        <v>297</v>
      </c>
      <c r="F1711" s="113" t="s">
        <v>296</v>
      </c>
    </row>
    <row r="1712" spans="1:6">
      <c r="A1712" s="113" t="s">
        <v>336</v>
      </c>
      <c r="B1712" s="113" t="s">
        <v>298</v>
      </c>
      <c r="C1712" s="113">
        <v>2.1930000000000001</v>
      </c>
      <c r="D1712" s="115">
        <v>42792</v>
      </c>
      <c r="E1712" s="114" t="s">
        <v>297</v>
      </c>
      <c r="F1712" s="113" t="s">
        <v>296</v>
      </c>
    </row>
    <row r="1713" spans="1:6">
      <c r="A1713" s="113" t="s">
        <v>335</v>
      </c>
      <c r="B1713" s="113" t="s">
        <v>298</v>
      </c>
      <c r="C1713" s="113">
        <v>2.1960000000000002</v>
      </c>
      <c r="D1713" s="115">
        <v>42792</v>
      </c>
      <c r="E1713" s="114" t="s">
        <v>297</v>
      </c>
      <c r="F1713" s="113" t="s">
        <v>296</v>
      </c>
    </row>
    <row r="1714" spans="1:6">
      <c r="A1714" s="113" t="s">
        <v>334</v>
      </c>
      <c r="B1714" s="113" t="s">
        <v>298</v>
      </c>
      <c r="C1714" s="113">
        <v>2.2469999999999999</v>
      </c>
      <c r="D1714" s="115">
        <v>42792</v>
      </c>
      <c r="E1714" s="114" t="s">
        <v>297</v>
      </c>
      <c r="F1714" s="113" t="s">
        <v>296</v>
      </c>
    </row>
    <row r="1715" spans="1:6">
      <c r="A1715" s="113" t="s">
        <v>333</v>
      </c>
      <c r="B1715" s="113" t="s">
        <v>298</v>
      </c>
      <c r="C1715" s="113">
        <v>2.2389999999999999</v>
      </c>
      <c r="D1715" s="115">
        <v>42792</v>
      </c>
      <c r="E1715" s="114" t="s">
        <v>297</v>
      </c>
      <c r="F1715" s="113" t="s">
        <v>296</v>
      </c>
    </row>
    <row r="1716" spans="1:6">
      <c r="A1716" s="113" t="s">
        <v>332</v>
      </c>
      <c r="B1716" s="113" t="s">
        <v>298</v>
      </c>
      <c r="C1716" s="113">
        <v>2.21</v>
      </c>
      <c r="D1716" s="115">
        <v>42792</v>
      </c>
      <c r="E1716" s="114" t="s">
        <v>297</v>
      </c>
      <c r="F1716" s="113" t="s">
        <v>296</v>
      </c>
    </row>
    <row r="1717" spans="1:6">
      <c r="A1717" s="113" t="s">
        <v>331</v>
      </c>
      <c r="B1717" s="113" t="s">
        <v>298</v>
      </c>
      <c r="C1717" s="113">
        <v>2.2309999999999999</v>
      </c>
      <c r="D1717" s="115">
        <v>42792</v>
      </c>
      <c r="E1717" s="114" t="s">
        <v>297</v>
      </c>
      <c r="F1717" s="113" t="s">
        <v>296</v>
      </c>
    </row>
    <row r="1718" spans="1:6">
      <c r="A1718" s="113" t="s">
        <v>330</v>
      </c>
      <c r="B1718" s="113" t="s">
        <v>298</v>
      </c>
      <c r="C1718" s="113">
        <v>2.2210000000000001</v>
      </c>
      <c r="D1718" s="115">
        <v>42792</v>
      </c>
      <c r="E1718" s="114" t="s">
        <v>297</v>
      </c>
      <c r="F1718" s="113" t="s">
        <v>296</v>
      </c>
    </row>
    <row r="1719" spans="1:6">
      <c r="A1719" s="113" t="s">
        <v>329</v>
      </c>
      <c r="B1719" s="113" t="s">
        <v>298</v>
      </c>
      <c r="C1719" s="113">
        <v>2.2109999999999999</v>
      </c>
      <c r="D1719" s="115">
        <v>42792</v>
      </c>
      <c r="E1719" s="114" t="s">
        <v>297</v>
      </c>
      <c r="F1719" s="113" t="s">
        <v>296</v>
      </c>
    </row>
    <row r="1720" spans="1:6">
      <c r="A1720" s="113" t="s">
        <v>328</v>
      </c>
      <c r="B1720" s="113" t="s">
        <v>298</v>
      </c>
      <c r="C1720" s="113">
        <v>2.226</v>
      </c>
      <c r="D1720" s="115">
        <v>42792</v>
      </c>
      <c r="E1720" s="114" t="s">
        <v>297</v>
      </c>
      <c r="F1720" s="113" t="s">
        <v>296</v>
      </c>
    </row>
    <row r="1721" spans="1:6">
      <c r="A1721" s="113" t="s">
        <v>327</v>
      </c>
      <c r="B1721" s="113" t="s">
        <v>298</v>
      </c>
      <c r="C1721" s="113">
        <v>2.1819999999999999</v>
      </c>
      <c r="D1721" s="115">
        <v>42792</v>
      </c>
      <c r="E1721" s="114" t="s">
        <v>297</v>
      </c>
      <c r="F1721" s="113" t="s">
        <v>296</v>
      </c>
    </row>
    <row r="1722" spans="1:6">
      <c r="A1722" s="113" t="s">
        <v>326</v>
      </c>
      <c r="B1722" s="113" t="s">
        <v>298</v>
      </c>
      <c r="C1722" s="113">
        <v>2.2309999999999999</v>
      </c>
      <c r="D1722" s="115">
        <v>42792</v>
      </c>
      <c r="E1722" s="114" t="s">
        <v>297</v>
      </c>
      <c r="F1722" s="113" t="s">
        <v>296</v>
      </c>
    </row>
    <row r="1723" spans="1:6">
      <c r="A1723" s="113" t="s">
        <v>325</v>
      </c>
      <c r="B1723" s="113" t="s">
        <v>298</v>
      </c>
      <c r="C1723" s="113">
        <v>2.2210000000000001</v>
      </c>
      <c r="D1723" s="115">
        <v>42792</v>
      </c>
      <c r="E1723" s="114" t="s">
        <v>297</v>
      </c>
      <c r="F1723" s="113" t="s">
        <v>296</v>
      </c>
    </row>
    <row r="1724" spans="1:6">
      <c r="A1724" s="113" t="s">
        <v>324</v>
      </c>
      <c r="B1724" s="113" t="s">
        <v>298</v>
      </c>
      <c r="C1724" s="113">
        <v>2.2130000000000001</v>
      </c>
      <c r="D1724" s="115">
        <v>42792</v>
      </c>
      <c r="E1724" s="114" t="s">
        <v>297</v>
      </c>
      <c r="F1724" s="113" t="s">
        <v>296</v>
      </c>
    </row>
    <row r="1725" spans="1:6">
      <c r="A1725" s="113" t="s">
        <v>323</v>
      </c>
      <c r="B1725" s="113" t="s">
        <v>298</v>
      </c>
      <c r="C1725" s="113">
        <v>2.194</v>
      </c>
      <c r="D1725" s="115">
        <v>42792</v>
      </c>
      <c r="E1725" s="114" t="s">
        <v>297</v>
      </c>
      <c r="F1725" s="113" t="s">
        <v>296</v>
      </c>
    </row>
    <row r="1726" spans="1:6">
      <c r="A1726" s="113" t="s">
        <v>322</v>
      </c>
      <c r="B1726" s="113" t="s">
        <v>298</v>
      </c>
      <c r="C1726" s="113">
        <v>2.1749999999999998</v>
      </c>
      <c r="D1726" s="115">
        <v>42792</v>
      </c>
      <c r="E1726" s="114" t="s">
        <v>297</v>
      </c>
      <c r="F1726" s="113" t="s">
        <v>296</v>
      </c>
    </row>
    <row r="1727" spans="1:6">
      <c r="A1727" s="113" t="s">
        <v>321</v>
      </c>
      <c r="B1727" s="113" t="s">
        <v>298</v>
      </c>
      <c r="C1727" s="113">
        <v>2.1680000000000001</v>
      </c>
      <c r="D1727" s="115">
        <v>42792</v>
      </c>
      <c r="E1727" s="114" t="s">
        <v>297</v>
      </c>
      <c r="F1727" s="113" t="s">
        <v>296</v>
      </c>
    </row>
    <row r="1728" spans="1:6">
      <c r="A1728" s="113" t="s">
        <v>320</v>
      </c>
      <c r="B1728" s="113" t="s">
        <v>298</v>
      </c>
      <c r="C1728" s="113">
        <v>2.16</v>
      </c>
      <c r="D1728" s="115">
        <v>42792</v>
      </c>
      <c r="E1728" s="114" t="s">
        <v>297</v>
      </c>
      <c r="F1728" s="113" t="s">
        <v>296</v>
      </c>
    </row>
    <row r="1729" spans="1:6">
      <c r="A1729" s="113" t="s">
        <v>319</v>
      </c>
      <c r="B1729" s="113" t="s">
        <v>298</v>
      </c>
      <c r="C1729" s="113">
        <v>2.2170000000000001</v>
      </c>
      <c r="D1729" s="115">
        <v>42792</v>
      </c>
      <c r="E1729" s="114" t="s">
        <v>297</v>
      </c>
      <c r="F1729" s="113" t="s">
        <v>296</v>
      </c>
    </row>
    <row r="1730" spans="1:6">
      <c r="A1730" s="113" t="s">
        <v>318</v>
      </c>
      <c r="B1730" s="113" t="s">
        <v>298</v>
      </c>
      <c r="C1730" s="113">
        <v>2.1680000000000001</v>
      </c>
      <c r="D1730" s="115">
        <v>42792</v>
      </c>
      <c r="E1730" s="114" t="s">
        <v>297</v>
      </c>
      <c r="F1730" s="113" t="s">
        <v>296</v>
      </c>
    </row>
    <row r="1731" spans="1:6">
      <c r="A1731" s="113" t="s">
        <v>317</v>
      </c>
      <c r="B1731" s="113" t="s">
        <v>298</v>
      </c>
      <c r="C1731" s="113">
        <v>2.1880000000000002</v>
      </c>
      <c r="D1731" s="115">
        <v>42792</v>
      </c>
      <c r="E1731" s="114" t="s">
        <v>297</v>
      </c>
      <c r="F1731" s="113" t="s">
        <v>296</v>
      </c>
    </row>
    <row r="1732" spans="1:6">
      <c r="A1732" s="113" t="s">
        <v>316</v>
      </c>
      <c r="B1732" s="113" t="s">
        <v>298</v>
      </c>
      <c r="C1732" s="113">
        <v>2.214</v>
      </c>
      <c r="D1732" s="115">
        <v>42792</v>
      </c>
      <c r="E1732" s="114" t="s">
        <v>297</v>
      </c>
      <c r="F1732" s="113" t="s">
        <v>296</v>
      </c>
    </row>
    <row r="1733" spans="1:6">
      <c r="A1733" s="113" t="s">
        <v>315</v>
      </c>
      <c r="B1733" s="113" t="s">
        <v>298</v>
      </c>
      <c r="C1733" s="113">
        <v>2.173</v>
      </c>
      <c r="D1733" s="115">
        <v>42792</v>
      </c>
      <c r="E1733" s="114" t="s">
        <v>297</v>
      </c>
      <c r="F1733" s="113" t="s">
        <v>296</v>
      </c>
    </row>
    <row r="1734" spans="1:6">
      <c r="A1734" s="113" t="s">
        <v>314</v>
      </c>
      <c r="B1734" s="113" t="s">
        <v>298</v>
      </c>
      <c r="C1734" s="113">
        <v>2.1419999999999999</v>
      </c>
      <c r="D1734" s="115">
        <v>42792</v>
      </c>
      <c r="E1734" s="114" t="s">
        <v>297</v>
      </c>
      <c r="F1734" s="113" t="s">
        <v>296</v>
      </c>
    </row>
    <row r="1735" spans="1:6">
      <c r="A1735" s="113" t="s">
        <v>313</v>
      </c>
      <c r="B1735" s="113" t="s">
        <v>298</v>
      </c>
      <c r="C1735" s="113">
        <v>2.1659999999999999</v>
      </c>
      <c r="D1735" s="115">
        <v>42792</v>
      </c>
      <c r="E1735" s="114" t="s">
        <v>297</v>
      </c>
      <c r="F1735" s="113" t="s">
        <v>296</v>
      </c>
    </row>
    <row r="1736" spans="1:6">
      <c r="A1736" s="113" t="s">
        <v>312</v>
      </c>
      <c r="B1736" s="113" t="s">
        <v>298</v>
      </c>
      <c r="C1736" s="113">
        <v>2.222</v>
      </c>
      <c r="D1736" s="115">
        <v>42792</v>
      </c>
      <c r="E1736" s="114" t="s">
        <v>297</v>
      </c>
      <c r="F1736" s="113" t="s">
        <v>296</v>
      </c>
    </row>
    <row r="1737" spans="1:6">
      <c r="A1737" s="113" t="s">
        <v>311</v>
      </c>
      <c r="B1737" s="113" t="s">
        <v>298</v>
      </c>
      <c r="C1737" s="113">
        <v>2.2330000000000001</v>
      </c>
      <c r="D1737" s="115">
        <v>42792</v>
      </c>
      <c r="E1737" s="114" t="s">
        <v>297</v>
      </c>
      <c r="F1737" s="113" t="s">
        <v>296</v>
      </c>
    </row>
    <row r="1738" spans="1:6">
      <c r="A1738" s="113" t="s">
        <v>310</v>
      </c>
      <c r="B1738" s="113" t="s">
        <v>298</v>
      </c>
      <c r="C1738" s="113">
        <v>2.1880000000000002</v>
      </c>
      <c r="D1738" s="115">
        <v>42792</v>
      </c>
      <c r="E1738" s="114" t="s">
        <v>297</v>
      </c>
      <c r="F1738" s="113" t="s">
        <v>296</v>
      </c>
    </row>
    <row r="1739" spans="1:6">
      <c r="A1739" s="113" t="s">
        <v>309</v>
      </c>
      <c r="B1739" s="113" t="s">
        <v>298</v>
      </c>
      <c r="C1739" s="113">
        <v>2.2160000000000002</v>
      </c>
      <c r="D1739" s="115">
        <v>42792</v>
      </c>
      <c r="E1739" s="114" t="s">
        <v>297</v>
      </c>
      <c r="F1739" s="113" t="s">
        <v>296</v>
      </c>
    </row>
    <row r="1740" spans="1:6">
      <c r="A1740" s="113" t="s">
        <v>308</v>
      </c>
      <c r="B1740" s="113" t="s">
        <v>298</v>
      </c>
      <c r="C1740" s="113">
        <v>2.2410000000000001</v>
      </c>
      <c r="D1740" s="115">
        <v>42792</v>
      </c>
      <c r="E1740" s="114" t="s">
        <v>297</v>
      </c>
      <c r="F1740" s="113" t="s">
        <v>296</v>
      </c>
    </row>
    <row r="1741" spans="1:6">
      <c r="A1741" s="113" t="s">
        <v>307</v>
      </c>
      <c r="B1741" s="113" t="s">
        <v>298</v>
      </c>
      <c r="C1741" s="113">
        <v>2.2149999999999999</v>
      </c>
      <c r="D1741" s="115">
        <v>42792</v>
      </c>
      <c r="E1741" s="114" t="s">
        <v>297</v>
      </c>
      <c r="F1741" s="113" t="s">
        <v>296</v>
      </c>
    </row>
    <row r="1742" spans="1:6">
      <c r="A1742" s="113" t="s">
        <v>306</v>
      </c>
      <c r="B1742" s="113" t="s">
        <v>298</v>
      </c>
      <c r="C1742" s="113">
        <v>2.218</v>
      </c>
      <c r="D1742" s="115">
        <v>42792</v>
      </c>
      <c r="E1742" s="114" t="s">
        <v>297</v>
      </c>
      <c r="F1742" s="113" t="s">
        <v>296</v>
      </c>
    </row>
    <row r="1743" spans="1:6">
      <c r="A1743" s="113" t="s">
        <v>305</v>
      </c>
      <c r="B1743" s="113" t="s">
        <v>298</v>
      </c>
      <c r="C1743" s="113">
        <v>2.1840000000000002</v>
      </c>
      <c r="D1743" s="115">
        <v>42792</v>
      </c>
      <c r="E1743" s="114" t="s">
        <v>297</v>
      </c>
      <c r="F1743" s="113" t="s">
        <v>296</v>
      </c>
    </row>
    <row r="1744" spans="1:6">
      <c r="A1744" s="113" t="s">
        <v>304</v>
      </c>
      <c r="B1744" s="113" t="s">
        <v>298</v>
      </c>
      <c r="C1744" s="113">
        <v>2.15</v>
      </c>
      <c r="D1744" s="115">
        <v>42792</v>
      </c>
      <c r="E1744" s="114" t="s">
        <v>297</v>
      </c>
      <c r="F1744" s="113" t="s">
        <v>296</v>
      </c>
    </row>
    <row r="1745" spans="1:6">
      <c r="A1745" s="113" t="s">
        <v>303</v>
      </c>
      <c r="B1745" s="113" t="s">
        <v>298</v>
      </c>
      <c r="C1745" s="113">
        <v>2.2000000000000002</v>
      </c>
      <c r="D1745" s="115">
        <v>42792</v>
      </c>
      <c r="E1745" s="114" t="s">
        <v>297</v>
      </c>
      <c r="F1745" s="113" t="s">
        <v>296</v>
      </c>
    </row>
    <row r="1746" spans="1:6">
      <c r="A1746" s="113" t="s">
        <v>302</v>
      </c>
      <c r="B1746" s="113" t="s">
        <v>298</v>
      </c>
      <c r="C1746" s="113">
        <v>2.1909999999999998</v>
      </c>
      <c r="D1746" s="115">
        <v>42792</v>
      </c>
      <c r="E1746" s="114" t="s">
        <v>297</v>
      </c>
      <c r="F1746" s="113" t="s">
        <v>296</v>
      </c>
    </row>
    <row r="1747" spans="1:6">
      <c r="A1747" s="113" t="s">
        <v>301</v>
      </c>
      <c r="B1747" s="113" t="s">
        <v>298</v>
      </c>
      <c r="C1747" s="113">
        <v>2.1589999999999998</v>
      </c>
      <c r="D1747" s="115">
        <v>42792</v>
      </c>
      <c r="E1747" s="114" t="s">
        <v>297</v>
      </c>
      <c r="F1747" s="113" t="s">
        <v>296</v>
      </c>
    </row>
    <row r="1748" spans="1:6">
      <c r="A1748" s="113" t="s">
        <v>300</v>
      </c>
      <c r="B1748" s="113" t="s">
        <v>298</v>
      </c>
      <c r="C1748" s="113">
        <v>2.2269999999999999</v>
      </c>
      <c r="D1748" s="115">
        <v>42792</v>
      </c>
      <c r="E1748" s="114" t="s">
        <v>297</v>
      </c>
      <c r="F1748" s="113" t="s">
        <v>296</v>
      </c>
    </row>
    <row r="1749" spans="1:6">
      <c r="A1749" s="113" t="s">
        <v>299</v>
      </c>
      <c r="B1749" s="113" t="s">
        <v>298</v>
      </c>
      <c r="C1749" s="113">
        <v>2.3010000000000002</v>
      </c>
      <c r="D1749" s="115">
        <v>42792</v>
      </c>
      <c r="E1749" s="114" t="s">
        <v>297</v>
      </c>
      <c r="F1749" s="113" t="s">
        <v>296</v>
      </c>
    </row>
  </sheetData>
  <mergeCells count="2">
    <mergeCell ref="A1:H3"/>
    <mergeCell ref="M1:T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J159" activePane="bottomRight" state="frozen"/>
      <selection pane="topRight" activeCell="D1" sqref="D1"/>
      <selection pane="bottomLeft" activeCell="A3" sqref="A3"/>
      <selection pane="bottomRight" activeCell="P201" sqref="P201"/>
    </sheetView>
  </sheetViews>
  <sheetFormatPr baseColWidth="10" defaultColWidth="11.44140625" defaultRowHeight="14.4"/>
  <cols>
    <col min="3" max="3" width="14.6640625" customWidth="1"/>
    <col min="27" max="27" width="24.44140625" customWidth="1"/>
    <col min="30" max="30" width="37.77734375" customWidth="1"/>
  </cols>
  <sheetData>
    <row r="1" spans="1:41">
      <c r="A1" s="121" t="s">
        <v>2164</v>
      </c>
      <c r="B1" s="122" t="s">
        <v>2661</v>
      </c>
      <c r="C1" s="122" t="s">
        <v>2166</v>
      </c>
      <c r="D1" s="122" t="s">
        <v>2659</v>
      </c>
      <c r="E1" s="120" t="s">
        <v>1141</v>
      </c>
      <c r="F1" s="120" t="s">
        <v>2168</v>
      </c>
      <c r="G1" s="120" t="s">
        <v>1141</v>
      </c>
      <c r="H1" s="120" t="s">
        <v>2168</v>
      </c>
      <c r="I1" s="120" t="s">
        <v>2169</v>
      </c>
      <c r="J1" s="120" t="s">
        <v>1147</v>
      </c>
      <c r="K1" s="120"/>
      <c r="L1" s="120" t="s">
        <v>298</v>
      </c>
      <c r="M1" s="120"/>
      <c r="N1" s="120" t="s">
        <v>2170</v>
      </c>
      <c r="O1" s="120"/>
      <c r="P1" s="120" t="s">
        <v>2171</v>
      </c>
      <c r="Q1" s="120"/>
      <c r="R1" s="121" t="s">
        <v>2172</v>
      </c>
      <c r="S1" s="121" t="s">
        <v>2173</v>
      </c>
      <c r="T1" s="121" t="s">
        <v>2172</v>
      </c>
      <c r="U1" s="121" t="s">
        <v>2173</v>
      </c>
      <c r="V1" s="122" t="s">
        <v>1147</v>
      </c>
      <c r="W1" s="122" t="s">
        <v>298</v>
      </c>
      <c r="X1" s="122" t="s">
        <v>2174</v>
      </c>
      <c r="Y1" s="122" t="s">
        <v>2171</v>
      </c>
      <c r="Z1" s="123" t="s">
        <v>2175</v>
      </c>
      <c r="AA1" s="123" t="s">
        <v>3176</v>
      </c>
      <c r="AB1" s="123" t="s">
        <v>2175</v>
      </c>
      <c r="AC1" s="123" t="s">
        <v>3671</v>
      </c>
      <c r="AD1" s="158"/>
      <c r="AE1" s="161"/>
      <c r="AH1" t="s">
        <v>2473</v>
      </c>
    </row>
    <row r="2" spans="1:41">
      <c r="A2" s="138" t="s">
        <v>2154</v>
      </c>
      <c r="B2" s="138"/>
      <c r="C2" s="138"/>
      <c r="D2" s="138"/>
      <c r="E2" s="138" t="s">
        <v>2155</v>
      </c>
      <c r="F2" s="138"/>
      <c r="G2" s="138" t="s">
        <v>2156</v>
      </c>
      <c r="H2" s="138"/>
      <c r="I2" s="120" t="s">
        <v>2157</v>
      </c>
      <c r="J2" s="138" t="s">
        <v>2158</v>
      </c>
      <c r="K2" s="138"/>
      <c r="L2" s="138" t="s">
        <v>2158</v>
      </c>
      <c r="M2" s="138"/>
      <c r="N2" s="138" t="s">
        <v>2158</v>
      </c>
      <c r="O2" s="138"/>
      <c r="P2" s="138" t="s">
        <v>2158</v>
      </c>
      <c r="Q2" s="138"/>
      <c r="R2" s="138" t="s">
        <v>2459</v>
      </c>
      <c r="S2" s="138"/>
      <c r="T2" s="138" t="s">
        <v>2458</v>
      </c>
      <c r="U2" s="138"/>
      <c r="V2" s="150" t="s">
        <v>2159</v>
      </c>
      <c r="W2" s="150"/>
      <c r="X2" s="150"/>
      <c r="Y2" s="150"/>
      <c r="Z2" s="153" t="s">
        <v>2160</v>
      </c>
      <c r="AA2" s="153"/>
      <c r="AB2" s="153" t="s">
        <v>2161</v>
      </c>
      <c r="AC2" s="153"/>
      <c r="AD2" s="158" t="s">
        <v>2162</v>
      </c>
      <c r="AE2" s="161" t="s">
        <v>2163</v>
      </c>
      <c r="AH2" s="169" t="s">
        <v>2456</v>
      </c>
      <c r="AI2" t="s">
        <v>2477</v>
      </c>
      <c r="AJ2" s="169" t="s">
        <v>2474</v>
      </c>
      <c r="AK2" t="s">
        <v>2477</v>
      </c>
      <c r="AL2" s="169"/>
      <c r="AM2" s="169"/>
      <c r="AN2" s="169"/>
      <c r="AO2" s="169"/>
    </row>
    <row r="3" spans="1:41">
      <c r="A3" s="137">
        <v>1</v>
      </c>
      <c r="B3" s="139" t="s">
        <v>2176</v>
      </c>
      <c r="C3" s="139" t="s">
        <v>2177</v>
      </c>
      <c r="D3" s="140" t="s">
        <v>2178</v>
      </c>
      <c r="E3" s="143">
        <v>42766</v>
      </c>
      <c r="F3" s="144">
        <v>0.52083333333333337</v>
      </c>
      <c r="G3" s="143">
        <v>42818</v>
      </c>
      <c r="H3" s="144">
        <v>0.37847222222222227</v>
      </c>
      <c r="I3" s="126">
        <v>854</v>
      </c>
      <c r="J3" s="126">
        <v>436</v>
      </c>
      <c r="K3" s="145" t="str">
        <f>_xlfn.TEXTJOIN(,TRUE, "G",J3)</f>
        <v>G436</v>
      </c>
      <c r="L3" s="126">
        <v>17</v>
      </c>
      <c r="M3" s="145" t="str">
        <f>_xlfn.TEXTJOIN(,TRUE, "R",L3)</f>
        <v>R17</v>
      </c>
      <c r="N3" s="126">
        <v>752</v>
      </c>
      <c r="O3" s="145" t="str">
        <f>_xlfn.TEXTJOIN(,TRUE, "G",N3)</f>
        <v>G752</v>
      </c>
      <c r="P3" s="126">
        <v>133</v>
      </c>
      <c r="Q3" s="145" t="str">
        <f>_xlfn.TEXTJOIN(,TRUE, "R",P3)</f>
        <v>R133</v>
      </c>
      <c r="R3" s="126">
        <v>23.4</v>
      </c>
      <c r="S3" s="126">
        <v>17.3</v>
      </c>
      <c r="T3" s="141">
        <v>26</v>
      </c>
      <c r="U3" s="142">
        <v>12.2</v>
      </c>
      <c r="V3" s="163" t="s">
        <v>2179</v>
      </c>
      <c r="W3" s="151" t="s">
        <v>2179</v>
      </c>
      <c r="X3" s="129"/>
      <c r="Y3" s="129"/>
      <c r="Z3" s="149">
        <v>41</v>
      </c>
      <c r="AA3" s="152" t="s">
        <v>2180</v>
      </c>
      <c r="AB3" s="164">
        <v>26.4</v>
      </c>
      <c r="AC3" s="152">
        <v>1</v>
      </c>
      <c r="AD3" s="157" t="s">
        <v>2181</v>
      </c>
      <c r="AE3" s="166" t="s">
        <v>2182</v>
      </c>
      <c r="AH3" s="141">
        <f t="shared" ref="AH3:AH66" si="0">J3</f>
        <v>436</v>
      </c>
      <c r="AI3" t="b">
        <f>COUNTIF($AH$3:$AH$443, AH3)&gt;1</f>
        <v>0</v>
      </c>
      <c r="AJ3" s="145">
        <f t="shared" ref="AJ3:AJ66" si="1">L3</f>
        <v>17</v>
      </c>
      <c r="AK3" t="b">
        <f>COUNTIF($AJ$3:$AJ$443, AJ3)&gt;1</f>
        <v>0</v>
      </c>
    </row>
    <row r="4" spans="1:41">
      <c r="A4" s="124">
        <v>2</v>
      </c>
      <c r="B4" s="125" t="s">
        <v>2176</v>
      </c>
      <c r="C4" s="125" t="s">
        <v>2183</v>
      </c>
      <c r="D4" s="125" t="s">
        <v>2178</v>
      </c>
      <c r="E4" s="143">
        <v>42766</v>
      </c>
      <c r="F4" s="128">
        <v>0.52083333333333337</v>
      </c>
      <c r="G4" s="127">
        <v>42818</v>
      </c>
      <c r="H4" s="128">
        <v>0.38194444444444442</v>
      </c>
      <c r="I4" s="126">
        <v>855</v>
      </c>
      <c r="J4" s="126">
        <v>568</v>
      </c>
      <c r="K4" s="145" t="str">
        <f>_xlfn.TEXTJOIN(,TRUE, "G",J4)</f>
        <v>G568</v>
      </c>
      <c r="L4" s="126">
        <v>121</v>
      </c>
      <c r="M4" s="145" t="str">
        <f t="shared" ref="M4:M67" si="2">_xlfn.TEXTJOIN(,TRUE, "R",L4)</f>
        <v>R121</v>
      </c>
      <c r="N4" s="126">
        <v>737</v>
      </c>
      <c r="O4" s="145" t="str">
        <f t="shared" ref="O4:O67" si="3">_xlfn.TEXTJOIN(,TRUE, "G",N4)</f>
        <v>G737</v>
      </c>
      <c r="P4" s="126">
        <v>527</v>
      </c>
      <c r="Q4" s="145" t="str">
        <f t="shared" ref="Q4:Q67" si="4">_xlfn.TEXTJOIN(,TRUE, "R",P4)</f>
        <v>R527</v>
      </c>
      <c r="R4" s="126">
        <v>23.5</v>
      </c>
      <c r="S4" s="126">
        <v>17.399999999999999</v>
      </c>
      <c r="T4" s="131">
        <v>26.3</v>
      </c>
      <c r="U4" s="126">
        <v>8.8000000000000007</v>
      </c>
      <c r="V4" s="129"/>
      <c r="W4" s="129"/>
      <c r="X4" s="129"/>
      <c r="Y4" s="129"/>
      <c r="Z4" s="126">
        <v>39.799999999999997</v>
      </c>
      <c r="AA4" s="129" t="s">
        <v>2180</v>
      </c>
      <c r="AB4" s="156">
        <v>22.4</v>
      </c>
      <c r="AC4" s="165">
        <v>1</v>
      </c>
      <c r="AD4" s="156"/>
      <c r="AE4" s="159" t="s">
        <v>3394</v>
      </c>
      <c r="AH4" s="126">
        <f t="shared" si="0"/>
        <v>568</v>
      </c>
      <c r="AI4" t="b">
        <f t="shared" ref="AI4:AI67" si="5">COUNTIF($AH$3:$AH$443, AH4)&gt;1</f>
        <v>0</v>
      </c>
      <c r="AJ4" s="126">
        <f t="shared" si="1"/>
        <v>121</v>
      </c>
      <c r="AK4" t="b">
        <f t="shared" ref="AK4:AK67" si="6">COUNTIF($AJ$3:$AJ$443, AJ4)&gt;1</f>
        <v>0</v>
      </c>
    </row>
    <row r="5" spans="1:41">
      <c r="A5" s="172">
        <v>3</v>
      </c>
      <c r="B5" s="173" t="s">
        <v>2176</v>
      </c>
      <c r="C5" s="173" t="s">
        <v>2184</v>
      </c>
      <c r="D5" s="173" t="s">
        <v>2178</v>
      </c>
      <c r="E5" s="176">
        <v>42766</v>
      </c>
      <c r="F5" s="177">
        <v>0.52430555555555558</v>
      </c>
      <c r="G5" s="172"/>
      <c r="H5" s="172"/>
      <c r="I5" s="172">
        <v>856</v>
      </c>
      <c r="J5" s="172">
        <v>631</v>
      </c>
      <c r="K5" s="145" t="str">
        <f t="shared" ref="K5:K67" si="7">_xlfn.TEXTJOIN(,TRUE, "G",J5)</f>
        <v>G631</v>
      </c>
      <c r="L5" s="172">
        <v>158</v>
      </c>
      <c r="M5" s="145" t="str">
        <f t="shared" si="2"/>
        <v>R158</v>
      </c>
      <c r="N5" s="172">
        <v>661</v>
      </c>
      <c r="O5" s="145" t="str">
        <f t="shared" si="3"/>
        <v>G661</v>
      </c>
      <c r="P5" s="172">
        <v>498</v>
      </c>
      <c r="Q5" s="145" t="str">
        <f t="shared" si="4"/>
        <v>R498</v>
      </c>
      <c r="R5" s="172">
        <v>24.7</v>
      </c>
      <c r="S5" s="172">
        <v>17.399999999999999</v>
      </c>
      <c r="T5" s="178"/>
      <c r="U5" s="172">
        <v>11.9</v>
      </c>
      <c r="V5" s="175"/>
      <c r="W5" s="175"/>
      <c r="X5" s="175"/>
      <c r="Y5" s="175"/>
      <c r="Z5" s="172"/>
      <c r="AA5" s="175"/>
      <c r="AB5" s="172"/>
      <c r="AC5" s="175"/>
      <c r="AD5" s="172"/>
      <c r="AE5" t="s">
        <v>2185</v>
      </c>
      <c r="AH5" s="126">
        <f t="shared" si="0"/>
        <v>631</v>
      </c>
      <c r="AI5" t="b">
        <f t="shared" si="5"/>
        <v>0</v>
      </c>
      <c r="AJ5" s="126">
        <f t="shared" si="1"/>
        <v>158</v>
      </c>
      <c r="AK5" t="b">
        <f t="shared" si="6"/>
        <v>0</v>
      </c>
    </row>
    <row r="6" spans="1:41">
      <c r="A6" s="124">
        <v>4</v>
      </c>
      <c r="B6" s="125" t="s">
        <v>2176</v>
      </c>
      <c r="C6" s="125" t="s">
        <v>2186</v>
      </c>
      <c r="D6" s="125" t="s">
        <v>2178</v>
      </c>
      <c r="E6" s="143">
        <v>42766</v>
      </c>
      <c r="F6" s="128">
        <v>0.52777777777777779</v>
      </c>
      <c r="G6" s="127">
        <v>42818</v>
      </c>
      <c r="H6" s="128">
        <v>0.375</v>
      </c>
      <c r="I6" s="126">
        <v>857</v>
      </c>
      <c r="J6" s="126">
        <v>652</v>
      </c>
      <c r="K6" s="145" t="str">
        <f t="shared" si="7"/>
        <v>G652</v>
      </c>
      <c r="L6" s="126">
        <v>115</v>
      </c>
      <c r="M6" s="145" t="str">
        <f t="shared" si="2"/>
        <v>R115</v>
      </c>
      <c r="N6" s="126">
        <v>532</v>
      </c>
      <c r="O6" s="145" t="str">
        <f t="shared" si="3"/>
        <v>G532</v>
      </c>
      <c r="P6" s="126">
        <v>508</v>
      </c>
      <c r="Q6" s="145" t="str">
        <f t="shared" si="4"/>
        <v>R508</v>
      </c>
      <c r="R6" s="126">
        <v>25.4</v>
      </c>
      <c r="S6" s="126">
        <v>17.399999999999999</v>
      </c>
      <c r="T6" s="130">
        <v>25.7</v>
      </c>
      <c r="U6" s="126"/>
      <c r="V6" s="129"/>
      <c r="W6" s="129" t="s">
        <v>2187</v>
      </c>
      <c r="X6" s="129"/>
      <c r="Y6" s="129"/>
      <c r="Z6" s="126"/>
      <c r="AA6" s="154"/>
      <c r="AB6" s="126"/>
      <c r="AC6" s="129"/>
      <c r="AD6" s="126"/>
      <c r="AE6" s="160" t="s">
        <v>2188</v>
      </c>
      <c r="AH6" s="126">
        <f t="shared" si="0"/>
        <v>652</v>
      </c>
      <c r="AI6" t="b">
        <f t="shared" si="5"/>
        <v>0</v>
      </c>
      <c r="AJ6" s="126">
        <f t="shared" si="1"/>
        <v>115</v>
      </c>
      <c r="AK6" t="b">
        <f t="shared" si="6"/>
        <v>0</v>
      </c>
    </row>
    <row r="7" spans="1:41">
      <c r="A7" s="124">
        <v>5</v>
      </c>
      <c r="B7" s="125" t="s">
        <v>2176</v>
      </c>
      <c r="C7" s="125" t="s">
        <v>2189</v>
      </c>
      <c r="D7" s="125" t="s">
        <v>2178</v>
      </c>
      <c r="E7" s="143">
        <v>42766</v>
      </c>
      <c r="F7" s="128">
        <v>0.53125</v>
      </c>
      <c r="G7" s="127">
        <v>42818</v>
      </c>
      <c r="H7" s="128">
        <v>0.375</v>
      </c>
      <c r="I7" s="126">
        <v>858</v>
      </c>
      <c r="J7" s="126">
        <v>497</v>
      </c>
      <c r="K7" s="145" t="str">
        <f t="shared" si="7"/>
        <v>G497</v>
      </c>
      <c r="L7" s="126">
        <v>502</v>
      </c>
      <c r="M7" s="145" t="str">
        <f t="shared" si="2"/>
        <v>R502</v>
      </c>
      <c r="N7" s="126">
        <v>577</v>
      </c>
      <c r="O7" s="145" t="str">
        <f t="shared" si="3"/>
        <v>G577</v>
      </c>
      <c r="P7" s="126">
        <v>38</v>
      </c>
      <c r="Q7" s="145" t="str">
        <f t="shared" si="4"/>
        <v>R38</v>
      </c>
      <c r="R7" s="126">
        <v>24.3</v>
      </c>
      <c r="S7" s="126">
        <v>13.8</v>
      </c>
      <c r="T7" s="130">
        <v>25.9</v>
      </c>
      <c r="U7" s="126">
        <v>10.4</v>
      </c>
      <c r="V7" s="129"/>
      <c r="W7" s="129"/>
      <c r="X7" s="129"/>
      <c r="Y7" s="129"/>
      <c r="Z7" s="126">
        <v>36.4</v>
      </c>
      <c r="AA7" s="129" t="s">
        <v>2180</v>
      </c>
      <c r="AB7" s="126">
        <v>28.4</v>
      </c>
      <c r="AC7" s="129">
        <v>1</v>
      </c>
      <c r="AD7" s="126"/>
      <c r="AH7" s="126">
        <f t="shared" si="0"/>
        <v>497</v>
      </c>
      <c r="AI7" t="b">
        <f t="shared" si="5"/>
        <v>0</v>
      </c>
      <c r="AJ7" s="126">
        <f t="shared" si="1"/>
        <v>502</v>
      </c>
      <c r="AK7" t="b">
        <f t="shared" si="6"/>
        <v>0</v>
      </c>
    </row>
    <row r="8" spans="1:41">
      <c r="A8" s="124">
        <v>6</v>
      </c>
      <c r="B8" s="125" t="s">
        <v>2176</v>
      </c>
      <c r="C8" s="125" t="s">
        <v>2190</v>
      </c>
      <c r="D8" s="125" t="s">
        <v>2178</v>
      </c>
      <c r="E8" s="143">
        <v>42766</v>
      </c>
      <c r="F8" s="128">
        <v>0.53125</v>
      </c>
      <c r="G8" s="127">
        <v>42818</v>
      </c>
      <c r="H8" s="128">
        <v>0.38541666666666669</v>
      </c>
      <c r="I8" s="126">
        <v>859</v>
      </c>
      <c r="J8" s="126">
        <v>447</v>
      </c>
      <c r="K8" s="145" t="str">
        <f t="shared" si="7"/>
        <v>G447</v>
      </c>
      <c r="L8" s="126">
        <v>177</v>
      </c>
      <c r="M8" s="145" t="str">
        <f t="shared" si="2"/>
        <v>R177</v>
      </c>
      <c r="N8" s="126">
        <v>634</v>
      </c>
      <c r="O8" s="145" t="str">
        <f t="shared" si="3"/>
        <v>G634</v>
      </c>
      <c r="P8" s="126">
        <v>59</v>
      </c>
      <c r="Q8" s="145" t="str">
        <f t="shared" si="4"/>
        <v>R59</v>
      </c>
      <c r="R8" s="126">
        <v>23.4</v>
      </c>
      <c r="S8" s="126">
        <v>13.8</v>
      </c>
      <c r="T8" s="126">
        <v>26.8</v>
      </c>
      <c r="U8" s="126">
        <v>13.1</v>
      </c>
      <c r="V8" s="129"/>
      <c r="W8" s="129" t="s">
        <v>2187</v>
      </c>
      <c r="X8" s="129" t="s">
        <v>2187</v>
      </c>
      <c r="Y8" s="129" t="s">
        <v>2187</v>
      </c>
      <c r="Z8" s="92">
        <v>31</v>
      </c>
      <c r="AA8" s="155" t="s">
        <v>2180</v>
      </c>
      <c r="AB8" s="126">
        <v>32.4</v>
      </c>
      <c r="AC8" s="129">
        <v>1</v>
      </c>
      <c r="AD8" s="126"/>
      <c r="AE8" s="147"/>
      <c r="AH8" s="126">
        <f t="shared" si="0"/>
        <v>447</v>
      </c>
      <c r="AI8" t="b">
        <f t="shared" si="5"/>
        <v>0</v>
      </c>
      <c r="AJ8" s="126">
        <f t="shared" si="1"/>
        <v>177</v>
      </c>
      <c r="AK8" t="b">
        <f t="shared" si="6"/>
        <v>0</v>
      </c>
    </row>
    <row r="9" spans="1:41">
      <c r="A9" s="124">
        <v>7</v>
      </c>
      <c r="B9" s="125" t="s">
        <v>2176</v>
      </c>
      <c r="C9" s="125" t="s">
        <v>2191</v>
      </c>
      <c r="D9" s="125" t="s">
        <v>2178</v>
      </c>
      <c r="E9" s="143">
        <v>42766</v>
      </c>
      <c r="F9" s="128">
        <v>0.53125</v>
      </c>
      <c r="G9" s="127">
        <v>42818</v>
      </c>
      <c r="H9" s="128">
        <v>0.3888888888888889</v>
      </c>
      <c r="I9" s="126">
        <v>860</v>
      </c>
      <c r="J9" s="126">
        <v>452</v>
      </c>
      <c r="K9" s="145" t="str">
        <f t="shared" si="7"/>
        <v>G452</v>
      </c>
      <c r="L9" s="126">
        <v>531</v>
      </c>
      <c r="M9" s="145" t="str">
        <f t="shared" si="2"/>
        <v>R531</v>
      </c>
      <c r="N9" s="126">
        <v>665</v>
      </c>
      <c r="O9" s="145" t="str">
        <f t="shared" si="3"/>
        <v>G665</v>
      </c>
      <c r="P9" s="126">
        <v>398</v>
      </c>
      <c r="Q9" s="145" t="str">
        <f t="shared" si="4"/>
        <v>R398</v>
      </c>
      <c r="R9" s="126">
        <v>26.4</v>
      </c>
      <c r="S9" s="126">
        <v>9.8000000000000007</v>
      </c>
      <c r="T9" s="126">
        <v>26</v>
      </c>
      <c r="U9" s="126">
        <v>9.9</v>
      </c>
      <c r="V9" s="129"/>
      <c r="W9" s="129"/>
      <c r="X9" s="129" t="s">
        <v>2187</v>
      </c>
      <c r="Y9" s="129" t="s">
        <v>2187</v>
      </c>
      <c r="Z9" s="126">
        <v>43.4</v>
      </c>
      <c r="AA9" s="129" t="s">
        <v>2180</v>
      </c>
      <c r="AB9" s="126">
        <v>36</v>
      </c>
      <c r="AC9" s="129">
        <v>1</v>
      </c>
      <c r="AD9" s="126"/>
      <c r="AH9" s="126">
        <f t="shared" si="0"/>
        <v>452</v>
      </c>
      <c r="AI9" t="b">
        <f t="shared" si="5"/>
        <v>0</v>
      </c>
      <c r="AJ9" s="126">
        <f t="shared" si="1"/>
        <v>531</v>
      </c>
      <c r="AK9" t="b">
        <f t="shared" si="6"/>
        <v>0</v>
      </c>
    </row>
    <row r="10" spans="1:41">
      <c r="A10" s="124">
        <v>8</v>
      </c>
      <c r="B10" s="125" t="s">
        <v>2176</v>
      </c>
      <c r="C10" s="125" t="s">
        <v>2192</v>
      </c>
      <c r="D10" s="125" t="s">
        <v>2178</v>
      </c>
      <c r="E10" s="143">
        <v>42766</v>
      </c>
      <c r="F10" s="128">
        <v>0.53472222222222221</v>
      </c>
      <c r="G10" s="127">
        <v>42818</v>
      </c>
      <c r="H10" s="128">
        <v>0.38541666666666669</v>
      </c>
      <c r="I10" s="126">
        <v>861</v>
      </c>
      <c r="J10" s="126">
        <v>389</v>
      </c>
      <c r="K10" s="145" t="str">
        <f t="shared" si="7"/>
        <v>G389</v>
      </c>
      <c r="L10" s="126">
        <v>406</v>
      </c>
      <c r="M10" s="145" t="str">
        <f t="shared" si="2"/>
        <v>R406</v>
      </c>
      <c r="N10" s="126">
        <v>701</v>
      </c>
      <c r="O10" s="145" t="str">
        <f t="shared" si="3"/>
        <v>G701</v>
      </c>
      <c r="P10" s="126">
        <v>512</v>
      </c>
      <c r="Q10" s="145" t="str">
        <f t="shared" si="4"/>
        <v>R512</v>
      </c>
      <c r="R10" s="126">
        <v>24.9</v>
      </c>
      <c r="S10" s="126">
        <v>12.4</v>
      </c>
      <c r="T10" s="126">
        <v>26.1</v>
      </c>
      <c r="U10" s="126">
        <v>8.8000000000000007</v>
      </c>
      <c r="V10" s="129" t="s">
        <v>2179</v>
      </c>
      <c r="W10" s="129" t="s">
        <v>2187</v>
      </c>
      <c r="X10" s="129"/>
      <c r="Y10" s="129"/>
      <c r="Z10" s="126">
        <v>38.4</v>
      </c>
      <c r="AA10" s="129" t="s">
        <v>2180</v>
      </c>
      <c r="AB10" s="126">
        <v>36</v>
      </c>
      <c r="AC10" s="129"/>
      <c r="AD10" s="126"/>
      <c r="AH10" s="126">
        <f t="shared" si="0"/>
        <v>389</v>
      </c>
      <c r="AI10" t="b">
        <f t="shared" si="5"/>
        <v>0</v>
      </c>
      <c r="AJ10" s="126">
        <f t="shared" si="1"/>
        <v>406</v>
      </c>
      <c r="AK10" t="b">
        <f t="shared" si="6"/>
        <v>0</v>
      </c>
    </row>
    <row r="11" spans="1:41">
      <c r="A11" s="124">
        <v>9</v>
      </c>
      <c r="B11" s="125" t="s">
        <v>2176</v>
      </c>
      <c r="C11" s="125" t="s">
        <v>2193</v>
      </c>
      <c r="D11" s="125" t="s">
        <v>2194</v>
      </c>
      <c r="E11" s="143">
        <v>42766</v>
      </c>
      <c r="F11" s="128">
        <v>0.64027777777777783</v>
      </c>
      <c r="G11" s="127">
        <v>42818</v>
      </c>
      <c r="H11" s="128">
        <v>0.40625</v>
      </c>
      <c r="I11" s="126">
        <v>862</v>
      </c>
      <c r="J11">
        <v>514</v>
      </c>
      <c r="K11" s="145" t="str">
        <f t="shared" si="7"/>
        <v>G514</v>
      </c>
      <c r="L11" s="126">
        <v>169</v>
      </c>
      <c r="M11" s="145" t="str">
        <f t="shared" si="2"/>
        <v>R169</v>
      </c>
      <c r="N11" s="126">
        <v>476</v>
      </c>
      <c r="O11" s="145" t="str">
        <f t="shared" si="3"/>
        <v>G476</v>
      </c>
      <c r="P11" s="126">
        <v>101</v>
      </c>
      <c r="Q11" s="145" t="str">
        <f t="shared" si="4"/>
        <v>R101</v>
      </c>
      <c r="R11" s="126">
        <v>22.6</v>
      </c>
      <c r="S11" s="126">
        <v>19.5</v>
      </c>
      <c r="T11" s="126">
        <v>26.2</v>
      </c>
      <c r="U11" s="126">
        <v>9.5</v>
      </c>
      <c r="V11" s="129" t="s">
        <v>2187</v>
      </c>
      <c r="W11" s="129" t="s">
        <v>2195</v>
      </c>
      <c r="X11" s="129"/>
      <c r="Y11" s="129"/>
      <c r="Z11" s="126">
        <v>28.4</v>
      </c>
      <c r="AA11" s="129" t="s">
        <v>2180</v>
      </c>
      <c r="AB11" s="126">
        <v>10.8</v>
      </c>
      <c r="AC11" s="129">
        <v>0</v>
      </c>
      <c r="AD11" s="126"/>
      <c r="AH11" s="126">
        <f t="shared" si="0"/>
        <v>514</v>
      </c>
      <c r="AI11" t="b">
        <f t="shared" si="5"/>
        <v>0</v>
      </c>
      <c r="AJ11" s="126">
        <f t="shared" si="1"/>
        <v>169</v>
      </c>
      <c r="AK11" t="b">
        <f t="shared" si="6"/>
        <v>0</v>
      </c>
    </row>
    <row r="12" spans="1:41">
      <c r="A12" s="124">
        <v>10</v>
      </c>
      <c r="B12" s="125" t="s">
        <v>2176</v>
      </c>
      <c r="C12" s="125" t="s">
        <v>2196</v>
      </c>
      <c r="D12" s="125" t="s">
        <v>2194</v>
      </c>
      <c r="E12" s="143">
        <v>42766</v>
      </c>
      <c r="F12" s="128">
        <v>0.64236111111111105</v>
      </c>
      <c r="G12" s="127">
        <v>42818</v>
      </c>
      <c r="H12" s="128">
        <v>0.41666666666666669</v>
      </c>
      <c r="I12" s="126">
        <v>863</v>
      </c>
      <c r="J12" s="126">
        <v>286</v>
      </c>
      <c r="K12" s="145" t="str">
        <f t="shared" si="7"/>
        <v>G286</v>
      </c>
      <c r="L12" s="126">
        <v>91</v>
      </c>
      <c r="M12" s="145" t="str">
        <f t="shared" si="2"/>
        <v>R91</v>
      </c>
      <c r="N12" s="126">
        <v>606</v>
      </c>
      <c r="O12" s="145" t="str">
        <f t="shared" si="3"/>
        <v>G606</v>
      </c>
      <c r="P12" s="126">
        <v>515</v>
      </c>
      <c r="Q12" s="145" t="str">
        <f t="shared" si="4"/>
        <v>R515</v>
      </c>
      <c r="R12" s="126">
        <v>22.2</v>
      </c>
      <c r="S12" s="126">
        <v>20.7</v>
      </c>
      <c r="T12" s="126">
        <v>26.4</v>
      </c>
      <c r="U12" s="126">
        <v>8.6</v>
      </c>
      <c r="V12" s="129"/>
      <c r="W12" s="129"/>
      <c r="X12" s="129"/>
      <c r="Y12" s="129"/>
      <c r="Z12" s="126">
        <v>30</v>
      </c>
      <c r="AA12" s="129" t="s">
        <v>2180</v>
      </c>
      <c r="AB12" s="126">
        <v>16.8</v>
      </c>
      <c r="AC12" s="129">
        <v>0</v>
      </c>
      <c r="AD12" s="126"/>
      <c r="AH12" s="126">
        <f t="shared" si="0"/>
        <v>286</v>
      </c>
      <c r="AI12" t="b">
        <f t="shared" si="5"/>
        <v>0</v>
      </c>
      <c r="AJ12" s="126">
        <f t="shared" si="1"/>
        <v>91</v>
      </c>
      <c r="AK12" t="b">
        <f t="shared" si="6"/>
        <v>0</v>
      </c>
    </row>
    <row r="13" spans="1:41">
      <c r="A13" s="124">
        <v>11</v>
      </c>
      <c r="B13" s="125" t="s">
        <v>2176</v>
      </c>
      <c r="C13" s="125" t="s">
        <v>2197</v>
      </c>
      <c r="D13" s="125" t="s">
        <v>2194</v>
      </c>
      <c r="E13" s="143">
        <v>42766</v>
      </c>
      <c r="F13" s="128">
        <v>0.64583333333333337</v>
      </c>
      <c r="G13" s="127">
        <v>42818</v>
      </c>
      <c r="H13" s="128">
        <v>0.4236111111111111</v>
      </c>
      <c r="I13" s="126">
        <v>864</v>
      </c>
      <c r="J13" s="126">
        <v>543</v>
      </c>
      <c r="K13" s="145" t="str">
        <f t="shared" si="7"/>
        <v>G543</v>
      </c>
      <c r="L13" s="132">
        <v>446</v>
      </c>
      <c r="M13" s="145" t="str">
        <f t="shared" si="2"/>
        <v>R446</v>
      </c>
      <c r="N13" s="126">
        <v>523</v>
      </c>
      <c r="O13" s="145" t="str">
        <f t="shared" si="3"/>
        <v>G523</v>
      </c>
      <c r="P13" s="126">
        <v>2</v>
      </c>
      <c r="Q13" s="145" t="str">
        <f t="shared" si="4"/>
        <v>R2</v>
      </c>
      <c r="R13" s="126">
        <v>22.3</v>
      </c>
      <c r="S13" s="126">
        <v>31.2</v>
      </c>
      <c r="T13" s="126">
        <v>25.8</v>
      </c>
      <c r="U13" s="126">
        <v>11</v>
      </c>
      <c r="V13" s="129" t="s">
        <v>2187</v>
      </c>
      <c r="W13" s="129"/>
      <c r="X13" s="129"/>
      <c r="Y13" s="129"/>
      <c r="Z13" s="126">
        <v>24.4</v>
      </c>
      <c r="AA13" s="129" t="s">
        <v>2180</v>
      </c>
      <c r="AB13" s="126">
        <v>11.4</v>
      </c>
      <c r="AC13" s="129">
        <v>0</v>
      </c>
      <c r="AD13" s="126"/>
      <c r="AH13" s="126">
        <f t="shared" si="0"/>
        <v>543</v>
      </c>
      <c r="AI13" t="b">
        <f t="shared" si="5"/>
        <v>0</v>
      </c>
      <c r="AJ13" s="132">
        <f t="shared" si="1"/>
        <v>446</v>
      </c>
      <c r="AK13" t="b">
        <f t="shared" si="6"/>
        <v>0</v>
      </c>
    </row>
    <row r="14" spans="1:41">
      <c r="A14" s="172">
        <v>12</v>
      </c>
      <c r="B14" s="173" t="s">
        <v>2176</v>
      </c>
      <c r="C14" s="173" t="s">
        <v>2198</v>
      </c>
      <c r="D14" s="173" t="s">
        <v>2194</v>
      </c>
      <c r="E14" s="176">
        <v>42766</v>
      </c>
      <c r="F14" s="177">
        <v>0.64930555555555558</v>
      </c>
      <c r="G14" s="172"/>
      <c r="H14" s="172"/>
      <c r="I14" s="172">
        <v>865</v>
      </c>
      <c r="J14" s="172">
        <v>590</v>
      </c>
      <c r="K14" s="145" t="str">
        <f t="shared" si="7"/>
        <v>G590</v>
      </c>
      <c r="L14" s="172">
        <v>409</v>
      </c>
      <c r="M14" s="145" t="str">
        <f t="shared" si="2"/>
        <v>R409</v>
      </c>
      <c r="N14" s="172">
        <v>490</v>
      </c>
      <c r="O14" s="145" t="str">
        <f t="shared" si="3"/>
        <v>G490</v>
      </c>
      <c r="P14" s="172">
        <v>123</v>
      </c>
      <c r="Q14" s="145" t="str">
        <f t="shared" si="4"/>
        <v>R123</v>
      </c>
      <c r="R14" s="172">
        <v>21.7</v>
      </c>
      <c r="S14" s="172">
        <v>25.8</v>
      </c>
      <c r="T14" s="172"/>
      <c r="U14" s="172"/>
      <c r="V14" s="175"/>
      <c r="W14" s="175"/>
      <c r="X14" s="175"/>
      <c r="Y14" s="175"/>
      <c r="Z14" s="172"/>
      <c r="AA14" s="175"/>
      <c r="AB14" s="172"/>
      <c r="AC14" s="175"/>
      <c r="AD14" s="172"/>
      <c r="AH14" s="126">
        <f t="shared" si="0"/>
        <v>590</v>
      </c>
      <c r="AI14" t="b">
        <f t="shared" si="5"/>
        <v>0</v>
      </c>
      <c r="AJ14" s="126">
        <f t="shared" si="1"/>
        <v>409</v>
      </c>
      <c r="AK14" t="b">
        <f t="shared" si="6"/>
        <v>0</v>
      </c>
    </row>
    <row r="15" spans="1:41">
      <c r="A15" s="124">
        <v>13</v>
      </c>
      <c r="B15" s="125" t="s">
        <v>2176</v>
      </c>
      <c r="C15" s="125" t="s">
        <v>2199</v>
      </c>
      <c r="D15" s="125" t="s">
        <v>2194</v>
      </c>
      <c r="E15" s="143">
        <v>42766</v>
      </c>
      <c r="F15" s="128">
        <v>0.65277777777777779</v>
      </c>
      <c r="G15" s="127">
        <v>42818</v>
      </c>
      <c r="H15" s="128">
        <v>0.41666666666666669</v>
      </c>
      <c r="I15" s="126">
        <v>866</v>
      </c>
      <c r="J15" s="126">
        <v>595</v>
      </c>
      <c r="K15" s="145" t="str">
        <f t="shared" si="7"/>
        <v>G595</v>
      </c>
      <c r="L15" s="126">
        <v>450</v>
      </c>
      <c r="M15" s="145" t="str">
        <f t="shared" si="2"/>
        <v>R450</v>
      </c>
      <c r="N15" s="126">
        <v>241</v>
      </c>
      <c r="O15" s="145" t="str">
        <f t="shared" si="3"/>
        <v>G241</v>
      </c>
      <c r="P15" s="126">
        <v>3</v>
      </c>
      <c r="Q15" s="145" t="str">
        <f t="shared" si="4"/>
        <v>R3</v>
      </c>
      <c r="R15" s="126">
        <v>22.1</v>
      </c>
      <c r="S15" s="126">
        <v>31.1</v>
      </c>
      <c r="T15" s="126">
        <v>24.7</v>
      </c>
      <c r="U15" s="126">
        <v>10.5</v>
      </c>
      <c r="V15" s="129" t="s">
        <v>2179</v>
      </c>
      <c r="W15" s="129" t="s">
        <v>2200</v>
      </c>
      <c r="X15" s="129"/>
      <c r="Y15" s="129"/>
      <c r="Z15" s="126">
        <v>31</v>
      </c>
      <c r="AA15" s="129" t="s">
        <v>2180</v>
      </c>
      <c r="AB15" s="126">
        <v>11.4</v>
      </c>
      <c r="AC15" s="129">
        <v>0</v>
      </c>
      <c r="AD15" s="126"/>
      <c r="AH15" s="126">
        <f t="shared" si="0"/>
        <v>595</v>
      </c>
      <c r="AI15" t="b">
        <f t="shared" si="5"/>
        <v>0</v>
      </c>
      <c r="AJ15" s="126">
        <f t="shared" si="1"/>
        <v>450</v>
      </c>
      <c r="AK15" t="b">
        <f t="shared" si="6"/>
        <v>0</v>
      </c>
    </row>
    <row r="16" spans="1:41">
      <c r="A16" s="124">
        <v>14</v>
      </c>
      <c r="B16" s="125" t="s">
        <v>2176</v>
      </c>
      <c r="C16" s="125" t="s">
        <v>2201</v>
      </c>
      <c r="D16" s="125" t="s">
        <v>2194</v>
      </c>
      <c r="E16" s="143">
        <v>42766</v>
      </c>
      <c r="F16" s="128">
        <v>0.65347222222222223</v>
      </c>
      <c r="G16" s="127">
        <v>42818</v>
      </c>
      <c r="H16" s="128">
        <v>0.4201388888888889</v>
      </c>
      <c r="I16" s="126">
        <v>867</v>
      </c>
      <c r="J16" s="126">
        <v>609</v>
      </c>
      <c r="K16" s="145" t="str">
        <f t="shared" si="7"/>
        <v>G609</v>
      </c>
      <c r="L16" s="126">
        <v>382</v>
      </c>
      <c r="M16" s="145" t="str">
        <f t="shared" si="2"/>
        <v>R382</v>
      </c>
      <c r="N16" s="132">
        <v>503</v>
      </c>
      <c r="O16" s="145" t="str">
        <f t="shared" si="3"/>
        <v>G503</v>
      </c>
      <c r="P16" s="126">
        <v>282</v>
      </c>
      <c r="Q16" s="145" t="str">
        <f t="shared" si="4"/>
        <v>R282</v>
      </c>
      <c r="R16" s="126">
        <v>21.7</v>
      </c>
      <c r="S16" s="126">
        <v>22.4</v>
      </c>
      <c r="T16" s="126">
        <v>26.5</v>
      </c>
      <c r="U16" s="126">
        <v>9</v>
      </c>
      <c r="V16" s="129"/>
      <c r="W16" s="129" t="s">
        <v>2200</v>
      </c>
      <c r="X16" s="129"/>
      <c r="Y16" s="129"/>
      <c r="Z16" s="126">
        <v>42.4</v>
      </c>
      <c r="AA16" s="129" t="s">
        <v>2180</v>
      </c>
      <c r="AB16" s="126">
        <v>28.4</v>
      </c>
      <c r="AC16" s="129">
        <v>0</v>
      </c>
      <c r="AD16" s="126"/>
      <c r="AH16" s="126">
        <f t="shared" si="0"/>
        <v>609</v>
      </c>
      <c r="AI16" t="b">
        <f t="shared" si="5"/>
        <v>0</v>
      </c>
      <c r="AJ16" s="126">
        <f t="shared" si="1"/>
        <v>382</v>
      </c>
      <c r="AK16" t="b">
        <f t="shared" si="6"/>
        <v>0</v>
      </c>
    </row>
    <row r="17" spans="1:37">
      <c r="A17" s="124">
        <v>15</v>
      </c>
      <c r="B17" s="125" t="s">
        <v>2176</v>
      </c>
      <c r="C17" s="125" t="s">
        <v>2202</v>
      </c>
      <c r="D17" s="125" t="s">
        <v>2194</v>
      </c>
      <c r="E17" s="143">
        <v>42766</v>
      </c>
      <c r="F17" s="128">
        <v>0.65972222222222221</v>
      </c>
      <c r="G17" s="127">
        <v>42818</v>
      </c>
      <c r="H17" s="128">
        <v>0.40972222222222227</v>
      </c>
      <c r="I17" s="126">
        <v>868</v>
      </c>
      <c r="J17" s="126">
        <v>222</v>
      </c>
      <c r="K17" s="145" t="str">
        <f t="shared" si="7"/>
        <v>G222</v>
      </c>
      <c r="L17" s="126">
        <v>415</v>
      </c>
      <c r="M17" s="145" t="str">
        <f t="shared" si="2"/>
        <v>R415</v>
      </c>
      <c r="N17" s="126">
        <v>685</v>
      </c>
      <c r="O17" s="145" t="str">
        <f t="shared" si="3"/>
        <v>G685</v>
      </c>
      <c r="P17" s="126">
        <v>99</v>
      </c>
      <c r="Q17" s="145" t="str">
        <f t="shared" si="4"/>
        <v>R99</v>
      </c>
      <c r="R17" s="126">
        <v>21.9</v>
      </c>
      <c r="S17" s="126">
        <v>35.1</v>
      </c>
      <c r="T17" s="126">
        <v>26</v>
      </c>
      <c r="U17" s="126">
        <v>12.7</v>
      </c>
      <c r="V17" s="129"/>
      <c r="W17" s="129" t="s">
        <v>2203</v>
      </c>
      <c r="X17" s="129" t="s">
        <v>2187</v>
      </c>
      <c r="Y17" s="129" t="s">
        <v>2187</v>
      </c>
      <c r="Z17" s="126">
        <v>30.4</v>
      </c>
      <c r="AA17" s="129" t="s">
        <v>2180</v>
      </c>
      <c r="AB17" s="126">
        <v>15.8</v>
      </c>
      <c r="AC17" s="129">
        <v>0</v>
      </c>
      <c r="AD17" s="126" t="s">
        <v>2204</v>
      </c>
      <c r="AE17" s="92"/>
      <c r="AH17" s="126">
        <f t="shared" si="0"/>
        <v>222</v>
      </c>
      <c r="AI17" t="b">
        <f t="shared" si="5"/>
        <v>0</v>
      </c>
      <c r="AJ17" s="126">
        <f t="shared" si="1"/>
        <v>415</v>
      </c>
      <c r="AK17" t="b">
        <f t="shared" si="6"/>
        <v>0</v>
      </c>
    </row>
    <row r="18" spans="1:37">
      <c r="A18" s="124">
        <v>16</v>
      </c>
      <c r="B18" s="125" t="s">
        <v>2176</v>
      </c>
      <c r="C18" s="125" t="s">
        <v>2205</v>
      </c>
      <c r="D18" s="125" t="s">
        <v>2194</v>
      </c>
      <c r="E18" s="143">
        <v>42766</v>
      </c>
      <c r="F18" s="128">
        <v>0.66319444444444442</v>
      </c>
      <c r="G18" s="127">
        <v>42818</v>
      </c>
      <c r="H18" s="128">
        <v>0.43055555555555558</v>
      </c>
      <c r="I18" s="126">
        <v>869</v>
      </c>
      <c r="J18" s="126">
        <v>405</v>
      </c>
      <c r="K18" s="145" t="str">
        <f t="shared" si="7"/>
        <v>G405</v>
      </c>
      <c r="L18" s="126">
        <v>519</v>
      </c>
      <c r="M18" s="145" t="str">
        <f t="shared" si="2"/>
        <v>R519</v>
      </c>
      <c r="N18" s="126">
        <v>644</v>
      </c>
      <c r="O18" s="145" t="str">
        <f t="shared" si="3"/>
        <v>G644</v>
      </c>
      <c r="P18" s="126">
        <v>154</v>
      </c>
      <c r="Q18" s="145" t="str">
        <f t="shared" si="4"/>
        <v>R154</v>
      </c>
      <c r="R18" s="126">
        <v>22.3</v>
      </c>
      <c r="S18" s="126">
        <v>22.3</v>
      </c>
      <c r="T18" s="126">
        <v>25.8</v>
      </c>
      <c r="U18" s="126">
        <v>12.7</v>
      </c>
      <c r="V18" s="129" t="s">
        <v>2206</v>
      </c>
      <c r="W18" s="129" t="s">
        <v>2206</v>
      </c>
      <c r="X18" s="129" t="s">
        <v>2187</v>
      </c>
      <c r="Y18" s="129" t="s">
        <v>2187</v>
      </c>
      <c r="Z18" s="126">
        <v>12.4</v>
      </c>
      <c r="AA18" s="129" t="s">
        <v>2180</v>
      </c>
      <c r="AB18" s="126">
        <v>8</v>
      </c>
      <c r="AC18" s="129">
        <v>0</v>
      </c>
      <c r="AD18" s="126"/>
      <c r="AH18" s="126">
        <f t="shared" si="0"/>
        <v>405</v>
      </c>
      <c r="AI18" t="b">
        <f t="shared" si="5"/>
        <v>0</v>
      </c>
      <c r="AJ18" s="126">
        <f t="shared" si="1"/>
        <v>519</v>
      </c>
      <c r="AK18" t="b">
        <f t="shared" si="6"/>
        <v>0</v>
      </c>
    </row>
    <row r="19" spans="1:37">
      <c r="A19" s="124">
        <v>17</v>
      </c>
      <c r="B19" s="125" t="s">
        <v>2176</v>
      </c>
      <c r="C19" s="125" t="s">
        <v>2207</v>
      </c>
      <c r="D19" s="125" t="s">
        <v>2208</v>
      </c>
      <c r="E19" s="127">
        <v>42767</v>
      </c>
      <c r="F19" s="128">
        <v>0.30208333333333331</v>
      </c>
      <c r="G19" s="127">
        <v>42818</v>
      </c>
      <c r="H19" s="128">
        <v>0.34027777777777773</v>
      </c>
      <c r="I19" s="126">
        <v>870</v>
      </c>
      <c r="J19" s="126">
        <v>571</v>
      </c>
      <c r="K19" s="145" t="str">
        <f t="shared" si="7"/>
        <v>G571</v>
      </c>
      <c r="L19" s="126">
        <v>542</v>
      </c>
      <c r="M19" s="145" t="str">
        <f t="shared" si="2"/>
        <v>R542</v>
      </c>
      <c r="N19" s="126">
        <v>648</v>
      </c>
      <c r="O19" s="145" t="str">
        <f t="shared" si="3"/>
        <v>G648</v>
      </c>
      <c r="P19" s="126">
        <v>380</v>
      </c>
      <c r="Q19" s="145" t="str">
        <f t="shared" si="4"/>
        <v>R380</v>
      </c>
      <c r="R19" s="126">
        <v>19.600000000000001</v>
      </c>
      <c r="S19" s="126">
        <v>37.4</v>
      </c>
      <c r="T19" s="126">
        <v>23.1</v>
      </c>
      <c r="U19" s="126">
        <v>34.4</v>
      </c>
      <c r="V19" s="129"/>
      <c r="W19" s="129" t="s">
        <v>2187</v>
      </c>
      <c r="X19" s="129" t="s">
        <v>2187</v>
      </c>
      <c r="Y19" s="129" t="s">
        <v>2187</v>
      </c>
      <c r="Z19" s="126"/>
      <c r="AA19" s="126"/>
      <c r="AB19" s="126"/>
      <c r="AC19" s="126"/>
      <c r="AD19" s="126" t="s">
        <v>2209</v>
      </c>
      <c r="AH19" s="126">
        <f t="shared" si="0"/>
        <v>571</v>
      </c>
      <c r="AI19" t="b">
        <f t="shared" si="5"/>
        <v>0</v>
      </c>
      <c r="AJ19" s="126">
        <f t="shared" si="1"/>
        <v>542</v>
      </c>
      <c r="AK19" t="b">
        <f t="shared" si="6"/>
        <v>0</v>
      </c>
    </row>
    <row r="20" spans="1:37">
      <c r="A20" s="124">
        <v>18</v>
      </c>
      <c r="B20" s="125" t="s">
        <v>2176</v>
      </c>
      <c r="C20" s="125" t="s">
        <v>2210</v>
      </c>
      <c r="D20" s="125" t="s">
        <v>2208</v>
      </c>
      <c r="E20" s="127">
        <v>42767</v>
      </c>
      <c r="F20" s="128">
        <v>0.30555555555555552</v>
      </c>
      <c r="G20" s="127">
        <v>42818</v>
      </c>
      <c r="H20" s="128">
        <v>0.3576388888888889</v>
      </c>
      <c r="I20" s="126">
        <v>871</v>
      </c>
      <c r="J20" s="126">
        <v>419</v>
      </c>
      <c r="K20" s="145" t="str">
        <f t="shared" si="7"/>
        <v>G419</v>
      </c>
      <c r="L20" s="126">
        <v>128</v>
      </c>
      <c r="M20" s="145" t="str">
        <f t="shared" si="2"/>
        <v>R128</v>
      </c>
      <c r="N20" s="126">
        <v>573</v>
      </c>
      <c r="O20" s="145" t="str">
        <f t="shared" si="3"/>
        <v>G573</v>
      </c>
      <c r="P20" s="126">
        <v>274</v>
      </c>
      <c r="Q20" s="145" t="str">
        <f t="shared" si="4"/>
        <v>R274</v>
      </c>
      <c r="R20" s="126">
        <v>19.399999999999999</v>
      </c>
      <c r="S20" s="126">
        <v>38.4</v>
      </c>
      <c r="T20" s="126">
        <v>23.3</v>
      </c>
      <c r="U20" s="126">
        <v>35.5</v>
      </c>
      <c r="V20" s="129" t="s">
        <v>2187</v>
      </c>
      <c r="W20" s="129"/>
      <c r="X20" s="129" t="s">
        <v>2187</v>
      </c>
      <c r="Y20" s="129" t="s">
        <v>2187</v>
      </c>
      <c r="Z20" s="126"/>
      <c r="AA20" s="126"/>
      <c r="AB20" s="126"/>
      <c r="AC20" s="126"/>
      <c r="AD20" s="126" t="s">
        <v>2209</v>
      </c>
      <c r="AH20" s="126">
        <f t="shared" si="0"/>
        <v>419</v>
      </c>
      <c r="AI20" t="b">
        <f t="shared" si="5"/>
        <v>0</v>
      </c>
      <c r="AJ20" s="126">
        <f t="shared" si="1"/>
        <v>128</v>
      </c>
      <c r="AK20" t="b">
        <f t="shared" si="6"/>
        <v>0</v>
      </c>
    </row>
    <row r="21" spans="1:37">
      <c r="A21" s="124">
        <v>19</v>
      </c>
      <c r="B21" s="125" t="s">
        <v>2176</v>
      </c>
      <c r="C21" s="125" t="s">
        <v>2211</v>
      </c>
      <c r="D21" s="125" t="s">
        <v>2208</v>
      </c>
      <c r="E21" s="127">
        <v>42767</v>
      </c>
      <c r="F21" s="128">
        <v>0.30555555555555552</v>
      </c>
      <c r="G21" s="127">
        <v>42818</v>
      </c>
      <c r="H21" s="128">
        <v>0.3611111111111111</v>
      </c>
      <c r="I21" s="126">
        <v>872</v>
      </c>
      <c r="J21" s="126">
        <v>240</v>
      </c>
      <c r="K21" s="145" t="str">
        <f t="shared" si="7"/>
        <v>G240</v>
      </c>
      <c r="L21" s="126">
        <v>82</v>
      </c>
      <c r="M21" s="145" t="str">
        <f t="shared" si="2"/>
        <v>R82</v>
      </c>
      <c r="N21" s="126">
        <v>639</v>
      </c>
      <c r="O21" s="145" t="str">
        <f t="shared" si="3"/>
        <v>G639</v>
      </c>
      <c r="P21" s="126">
        <v>566</v>
      </c>
      <c r="Q21" s="145" t="str">
        <f t="shared" si="4"/>
        <v>R566</v>
      </c>
      <c r="R21" s="126">
        <v>18.899999999999999</v>
      </c>
      <c r="S21" s="126">
        <v>41.2</v>
      </c>
      <c r="T21" s="126">
        <v>23.3</v>
      </c>
      <c r="U21" s="126">
        <v>37.4</v>
      </c>
      <c r="V21" s="129"/>
      <c r="W21" s="129"/>
      <c r="X21" s="129"/>
      <c r="Y21" s="129"/>
      <c r="Z21" s="126"/>
      <c r="AA21" s="126"/>
      <c r="AB21" s="126"/>
      <c r="AC21" s="126"/>
      <c r="AD21" s="126" t="s">
        <v>2209</v>
      </c>
      <c r="AH21" s="126">
        <f t="shared" si="0"/>
        <v>240</v>
      </c>
      <c r="AI21" t="b">
        <f t="shared" si="5"/>
        <v>0</v>
      </c>
      <c r="AJ21" s="126">
        <f t="shared" si="1"/>
        <v>82</v>
      </c>
      <c r="AK21" t="b">
        <f t="shared" si="6"/>
        <v>0</v>
      </c>
    </row>
    <row r="22" spans="1:37">
      <c r="A22" s="124">
        <v>20</v>
      </c>
      <c r="B22" s="125" t="s">
        <v>2176</v>
      </c>
      <c r="C22" s="125" t="s">
        <v>2212</v>
      </c>
      <c r="D22" s="125" t="s">
        <v>2208</v>
      </c>
      <c r="E22" s="127">
        <v>42767</v>
      </c>
      <c r="F22" s="128">
        <v>0.30902777777777779</v>
      </c>
      <c r="G22" s="127">
        <v>42818</v>
      </c>
      <c r="H22" s="128">
        <v>0.36388888888888887</v>
      </c>
      <c r="I22" s="126">
        <v>873</v>
      </c>
      <c r="J22" s="126">
        <v>524</v>
      </c>
      <c r="K22" s="145" t="str">
        <f t="shared" si="7"/>
        <v>G524</v>
      </c>
      <c r="L22" s="126">
        <v>50</v>
      </c>
      <c r="M22" s="145" t="str">
        <f t="shared" si="2"/>
        <v>R50</v>
      </c>
      <c r="N22" s="126">
        <v>505</v>
      </c>
      <c r="O22" s="145" t="str">
        <f t="shared" si="3"/>
        <v>G505</v>
      </c>
      <c r="P22" s="126">
        <v>110</v>
      </c>
      <c r="Q22" s="145" t="str">
        <f t="shared" si="4"/>
        <v>R110</v>
      </c>
      <c r="R22" s="126">
        <v>19</v>
      </c>
      <c r="S22" s="126">
        <v>43.1</v>
      </c>
      <c r="T22" s="126">
        <v>23.7</v>
      </c>
      <c r="U22" s="126">
        <v>37</v>
      </c>
      <c r="V22" s="129"/>
      <c r="W22" s="129"/>
      <c r="X22" s="129"/>
      <c r="Y22" s="129"/>
      <c r="Z22" s="126"/>
      <c r="AA22" s="126"/>
      <c r="AB22" s="126"/>
      <c r="AC22" s="126"/>
      <c r="AD22" s="126" t="s">
        <v>2209</v>
      </c>
      <c r="AH22" s="126">
        <f t="shared" si="0"/>
        <v>524</v>
      </c>
      <c r="AI22" t="b">
        <f t="shared" si="5"/>
        <v>0</v>
      </c>
      <c r="AJ22" s="126">
        <f t="shared" si="1"/>
        <v>50</v>
      </c>
      <c r="AK22" t="b">
        <f t="shared" si="6"/>
        <v>0</v>
      </c>
    </row>
    <row r="23" spans="1:37" ht="13.95" customHeight="1">
      <c r="A23" s="124">
        <v>21</v>
      </c>
      <c r="B23" s="125" t="s">
        <v>2176</v>
      </c>
      <c r="C23" s="125" t="s">
        <v>2213</v>
      </c>
      <c r="D23" s="125" t="s">
        <v>2208</v>
      </c>
      <c r="E23" s="127">
        <v>42767</v>
      </c>
      <c r="F23" s="128">
        <v>0.3125</v>
      </c>
      <c r="G23" s="127">
        <v>42818</v>
      </c>
      <c r="H23" s="128">
        <v>0.35416666666666669</v>
      </c>
      <c r="I23" s="126">
        <v>874</v>
      </c>
      <c r="J23" s="126">
        <v>699</v>
      </c>
      <c r="K23" s="145" t="str">
        <f t="shared" si="7"/>
        <v>G699</v>
      </c>
      <c r="L23" s="126">
        <v>529</v>
      </c>
      <c r="M23" s="145" t="str">
        <f t="shared" si="2"/>
        <v>R529</v>
      </c>
      <c r="N23" s="126">
        <v>721</v>
      </c>
      <c r="O23" s="145" t="str">
        <f t="shared" si="3"/>
        <v>G721</v>
      </c>
      <c r="P23" s="168" t="s">
        <v>2499</v>
      </c>
      <c r="Q23" s="145" t="str">
        <f t="shared" si="4"/>
        <v>R19?</v>
      </c>
      <c r="R23" s="126">
        <v>19</v>
      </c>
      <c r="S23" s="126">
        <v>33.700000000000003</v>
      </c>
      <c r="T23" s="126">
        <v>22.2</v>
      </c>
      <c r="U23" s="126">
        <v>34.6</v>
      </c>
      <c r="V23" s="129" t="s">
        <v>2187</v>
      </c>
      <c r="W23" s="129" t="s">
        <v>2187</v>
      </c>
      <c r="X23" s="129"/>
      <c r="Y23" s="129"/>
      <c r="Z23" s="126"/>
      <c r="AA23" s="126"/>
      <c r="AB23" s="126"/>
      <c r="AC23" s="126"/>
      <c r="AD23" s="133" t="s">
        <v>2685</v>
      </c>
      <c r="AH23" s="126">
        <f t="shared" si="0"/>
        <v>699</v>
      </c>
      <c r="AI23" t="b">
        <f t="shared" si="5"/>
        <v>0</v>
      </c>
      <c r="AJ23" s="126">
        <f t="shared" si="1"/>
        <v>529</v>
      </c>
      <c r="AK23" t="b">
        <f t="shared" si="6"/>
        <v>0</v>
      </c>
    </row>
    <row r="24" spans="1:37">
      <c r="A24" s="124">
        <v>22</v>
      </c>
      <c r="B24" s="125" t="s">
        <v>2176</v>
      </c>
      <c r="C24" s="125" t="s">
        <v>2214</v>
      </c>
      <c r="D24" s="125" t="s">
        <v>2208</v>
      </c>
      <c r="E24" s="127">
        <v>42767</v>
      </c>
      <c r="F24" s="128">
        <v>0.31597222222222221</v>
      </c>
      <c r="G24" s="127">
        <v>42818</v>
      </c>
      <c r="H24" s="128">
        <v>0.37152777777777773</v>
      </c>
      <c r="I24" s="126">
        <v>876</v>
      </c>
      <c r="J24" s="126">
        <v>575</v>
      </c>
      <c r="K24" s="145" t="str">
        <f t="shared" si="7"/>
        <v>G575</v>
      </c>
      <c r="L24" s="126">
        <v>363</v>
      </c>
      <c r="M24" s="145" t="str">
        <f t="shared" si="2"/>
        <v>R363</v>
      </c>
      <c r="N24" s="126">
        <v>552</v>
      </c>
      <c r="O24" s="145" t="str">
        <f t="shared" si="3"/>
        <v>G552</v>
      </c>
      <c r="P24" s="126">
        <v>45</v>
      </c>
      <c r="Q24" s="145" t="str">
        <f t="shared" si="4"/>
        <v>R45</v>
      </c>
      <c r="R24" s="126">
        <v>19.100000000000001</v>
      </c>
      <c r="S24" s="126">
        <v>38.1</v>
      </c>
      <c r="T24" s="126">
        <v>23.9</v>
      </c>
      <c r="U24" s="126">
        <v>31</v>
      </c>
      <c r="V24" s="129" t="s">
        <v>2187</v>
      </c>
      <c r="W24" s="129"/>
      <c r="X24" s="129"/>
      <c r="Y24" s="129"/>
      <c r="Z24" s="126"/>
      <c r="AA24" s="126"/>
      <c r="AB24" s="126"/>
      <c r="AC24" s="126"/>
      <c r="AD24" s="126" t="s">
        <v>2209</v>
      </c>
      <c r="AH24" s="126">
        <f t="shared" si="0"/>
        <v>575</v>
      </c>
      <c r="AI24" t="b">
        <f t="shared" si="5"/>
        <v>0</v>
      </c>
      <c r="AJ24" s="126">
        <f t="shared" si="1"/>
        <v>363</v>
      </c>
      <c r="AK24" t="b">
        <f t="shared" si="6"/>
        <v>0</v>
      </c>
    </row>
    <row r="25" spans="1:37">
      <c r="A25" s="124">
        <v>23</v>
      </c>
      <c r="B25" s="125" t="s">
        <v>2176</v>
      </c>
      <c r="C25" s="125" t="s">
        <v>2215</v>
      </c>
      <c r="D25" s="125" t="s">
        <v>2208</v>
      </c>
      <c r="E25" s="127">
        <v>42767</v>
      </c>
      <c r="F25" s="128">
        <v>0.31597222222222221</v>
      </c>
      <c r="G25" s="127">
        <v>42818</v>
      </c>
      <c r="H25" s="128">
        <v>0.33333333333333331</v>
      </c>
      <c r="I25" s="126">
        <v>875</v>
      </c>
      <c r="J25" s="126">
        <v>492</v>
      </c>
      <c r="K25" s="145" t="str">
        <f t="shared" si="7"/>
        <v>G492</v>
      </c>
      <c r="L25" s="126">
        <v>190</v>
      </c>
      <c r="M25" s="145" t="str">
        <f t="shared" si="2"/>
        <v>R190</v>
      </c>
      <c r="N25" s="126">
        <v>456</v>
      </c>
      <c r="O25" s="145" t="str">
        <f t="shared" si="3"/>
        <v>G456</v>
      </c>
      <c r="P25" s="126">
        <v>132</v>
      </c>
      <c r="Q25" s="145" t="str">
        <f t="shared" si="4"/>
        <v>R132</v>
      </c>
      <c r="R25" s="126">
        <v>19.100000000000001</v>
      </c>
      <c r="S25" s="126">
        <v>37.200000000000003</v>
      </c>
      <c r="T25" s="126">
        <v>22.2</v>
      </c>
      <c r="U25" s="126">
        <v>31.8</v>
      </c>
      <c r="V25" s="129" t="s">
        <v>2187</v>
      </c>
      <c r="W25" s="129"/>
      <c r="X25" s="129"/>
      <c r="Y25" s="129"/>
      <c r="Z25" s="126"/>
      <c r="AA25" s="126"/>
      <c r="AB25" s="126"/>
      <c r="AC25" s="126"/>
      <c r="AD25" s="126" t="s">
        <v>2209</v>
      </c>
      <c r="AH25" s="126">
        <f t="shared" si="0"/>
        <v>492</v>
      </c>
      <c r="AI25" t="b">
        <f t="shared" si="5"/>
        <v>0</v>
      </c>
      <c r="AJ25" s="126">
        <f t="shared" si="1"/>
        <v>190</v>
      </c>
      <c r="AK25" t="b">
        <f t="shared" si="6"/>
        <v>0</v>
      </c>
    </row>
    <row r="26" spans="1:37">
      <c r="A26" s="124">
        <v>24</v>
      </c>
      <c r="B26" s="125" t="s">
        <v>2176</v>
      </c>
      <c r="C26" s="125" t="s">
        <v>2216</v>
      </c>
      <c r="D26" s="125" t="s">
        <v>2208</v>
      </c>
      <c r="E26" s="127">
        <v>42767</v>
      </c>
      <c r="F26" s="128">
        <v>0.31944444444444448</v>
      </c>
      <c r="G26" s="127">
        <v>42818</v>
      </c>
      <c r="H26" s="128">
        <v>0.34722222222222227</v>
      </c>
      <c r="I26" s="126">
        <v>877</v>
      </c>
      <c r="J26" s="126">
        <v>813</v>
      </c>
      <c r="K26" s="145" t="str">
        <f t="shared" si="7"/>
        <v>G813</v>
      </c>
      <c r="L26" s="126">
        <v>144</v>
      </c>
      <c r="M26" s="145" t="str">
        <f t="shared" si="2"/>
        <v>R144</v>
      </c>
      <c r="N26" s="126">
        <v>421</v>
      </c>
      <c r="O26" s="145" t="str">
        <f t="shared" si="3"/>
        <v>G421</v>
      </c>
      <c r="P26" s="126">
        <v>71</v>
      </c>
      <c r="Q26" s="145" t="str">
        <f t="shared" si="4"/>
        <v>R71</v>
      </c>
      <c r="R26" s="126">
        <v>18.899999999999999</v>
      </c>
      <c r="S26" s="126">
        <v>39.9</v>
      </c>
      <c r="T26" s="126">
        <v>23.3</v>
      </c>
      <c r="U26" s="126">
        <v>34</v>
      </c>
      <c r="V26" s="129" t="s">
        <v>2187</v>
      </c>
      <c r="W26" s="129" t="s">
        <v>2187</v>
      </c>
      <c r="X26" s="129"/>
      <c r="Y26" s="129"/>
      <c r="Z26" s="126"/>
      <c r="AA26" s="126"/>
      <c r="AB26" s="126"/>
      <c r="AC26" s="126"/>
      <c r="AD26" s="126" t="s">
        <v>2209</v>
      </c>
      <c r="AH26" s="126">
        <f t="shared" si="0"/>
        <v>813</v>
      </c>
      <c r="AI26" t="b">
        <f t="shared" si="5"/>
        <v>0</v>
      </c>
      <c r="AJ26" s="126">
        <f t="shared" si="1"/>
        <v>144</v>
      </c>
      <c r="AK26" t="b">
        <f t="shared" si="6"/>
        <v>0</v>
      </c>
    </row>
    <row r="27" spans="1:37">
      <c r="A27" s="124">
        <v>25</v>
      </c>
      <c r="B27" s="125" t="s">
        <v>2176</v>
      </c>
      <c r="C27" s="125" t="s">
        <v>2217</v>
      </c>
      <c r="D27" s="125" t="s">
        <v>2218</v>
      </c>
      <c r="E27" s="127">
        <v>42767</v>
      </c>
      <c r="F27" s="128">
        <v>0.31944444444444448</v>
      </c>
      <c r="G27" s="127">
        <v>42818</v>
      </c>
      <c r="H27" s="128">
        <v>0.3888888888888889</v>
      </c>
      <c r="I27" s="126">
        <v>878</v>
      </c>
      <c r="J27" s="126">
        <v>406</v>
      </c>
      <c r="K27" s="145" t="str">
        <f t="shared" si="7"/>
        <v>G406</v>
      </c>
      <c r="L27" s="126">
        <v>279</v>
      </c>
      <c r="M27" s="145" t="str">
        <f t="shared" si="2"/>
        <v>R279</v>
      </c>
      <c r="N27" s="126">
        <v>864</v>
      </c>
      <c r="O27" s="145" t="str">
        <f t="shared" si="3"/>
        <v>G864</v>
      </c>
      <c r="P27" s="126">
        <v>104</v>
      </c>
      <c r="Q27" s="145" t="str">
        <f t="shared" si="4"/>
        <v>R104</v>
      </c>
      <c r="R27" s="126">
        <v>19</v>
      </c>
      <c r="S27" s="126">
        <v>39.700000000000003</v>
      </c>
      <c r="T27" s="126">
        <v>23.7</v>
      </c>
      <c r="U27" s="126">
        <v>34</v>
      </c>
      <c r="V27" s="129"/>
      <c r="W27" s="129"/>
      <c r="X27" s="129"/>
      <c r="Y27" s="129"/>
      <c r="Z27" s="126"/>
      <c r="AA27" s="126"/>
      <c r="AB27" s="126"/>
      <c r="AC27" s="126"/>
      <c r="AD27" s="126" t="s">
        <v>2209</v>
      </c>
      <c r="AH27" s="126">
        <f t="shared" si="0"/>
        <v>406</v>
      </c>
      <c r="AI27" t="b">
        <f t="shared" si="5"/>
        <v>0</v>
      </c>
      <c r="AJ27" s="126">
        <f t="shared" si="1"/>
        <v>279</v>
      </c>
      <c r="AK27" t="b">
        <f t="shared" si="6"/>
        <v>0</v>
      </c>
    </row>
    <row r="28" spans="1:37">
      <c r="A28" s="124">
        <v>26</v>
      </c>
      <c r="B28" s="125" t="s">
        <v>2176</v>
      </c>
      <c r="C28" s="125" t="s">
        <v>2219</v>
      </c>
      <c r="D28" s="125" t="s">
        <v>2218</v>
      </c>
      <c r="E28" s="127">
        <v>42767</v>
      </c>
      <c r="F28" s="128">
        <v>0.32291666666666669</v>
      </c>
      <c r="G28" s="127">
        <v>42818</v>
      </c>
      <c r="H28" s="128">
        <v>0.37847222222222227</v>
      </c>
      <c r="I28" s="126">
        <v>879</v>
      </c>
      <c r="J28" s="126">
        <v>651</v>
      </c>
      <c r="K28" s="145" t="str">
        <f t="shared" si="7"/>
        <v>G651</v>
      </c>
      <c r="L28" s="126">
        <v>148</v>
      </c>
      <c r="M28" s="145" t="str">
        <f t="shared" si="2"/>
        <v>R148</v>
      </c>
      <c r="N28" s="126">
        <v>506</v>
      </c>
      <c r="O28" s="145" t="str">
        <f t="shared" si="3"/>
        <v>G506</v>
      </c>
      <c r="P28" s="126">
        <v>189</v>
      </c>
      <c r="Q28" s="145" t="str">
        <f t="shared" si="4"/>
        <v>R189</v>
      </c>
      <c r="R28" s="126">
        <v>18.7</v>
      </c>
      <c r="S28" s="126">
        <v>38</v>
      </c>
      <c r="T28" s="126">
        <v>22.7</v>
      </c>
      <c r="U28" s="126">
        <v>24.6</v>
      </c>
      <c r="V28" s="129" t="s">
        <v>2187</v>
      </c>
      <c r="W28" s="129"/>
      <c r="X28" s="129"/>
      <c r="Y28" s="129"/>
      <c r="Z28" s="126"/>
      <c r="AA28" s="126"/>
      <c r="AB28" s="126"/>
      <c r="AC28" s="126"/>
      <c r="AD28" s="126" t="s">
        <v>2209</v>
      </c>
      <c r="AH28" s="126">
        <f t="shared" si="0"/>
        <v>651</v>
      </c>
      <c r="AI28" t="b">
        <f t="shared" si="5"/>
        <v>0</v>
      </c>
      <c r="AJ28" s="126">
        <f t="shared" si="1"/>
        <v>148</v>
      </c>
      <c r="AK28" t="b">
        <f t="shared" si="6"/>
        <v>0</v>
      </c>
    </row>
    <row r="29" spans="1:37">
      <c r="A29" s="124">
        <v>27</v>
      </c>
      <c r="B29" s="125" t="s">
        <v>2176</v>
      </c>
      <c r="C29" s="125" t="s">
        <v>2220</v>
      </c>
      <c r="D29" s="125" t="s">
        <v>2218</v>
      </c>
      <c r="E29" s="127">
        <v>42767</v>
      </c>
      <c r="F29" s="128">
        <v>0.32291666666666669</v>
      </c>
      <c r="G29" s="127">
        <v>42818</v>
      </c>
      <c r="H29" s="128">
        <v>0.38194444444444442</v>
      </c>
      <c r="I29" s="126">
        <v>880</v>
      </c>
      <c r="J29" s="126">
        <v>583</v>
      </c>
      <c r="K29" s="145" t="str">
        <f t="shared" si="7"/>
        <v>G583</v>
      </c>
      <c r="L29" s="126">
        <v>112</v>
      </c>
      <c r="M29" s="145" t="str">
        <f t="shared" si="2"/>
        <v>R112</v>
      </c>
      <c r="N29" s="126">
        <v>449</v>
      </c>
      <c r="O29" s="145" t="str">
        <f t="shared" si="3"/>
        <v>G449</v>
      </c>
      <c r="P29" s="126">
        <v>217</v>
      </c>
      <c r="Q29" s="145" t="str">
        <f t="shared" si="4"/>
        <v>R217</v>
      </c>
      <c r="R29" s="126">
        <v>19</v>
      </c>
      <c r="S29" s="126">
        <v>36.700000000000003</v>
      </c>
      <c r="T29" s="126">
        <v>23.8</v>
      </c>
      <c r="U29" s="126">
        <v>21.1</v>
      </c>
      <c r="V29" s="129"/>
      <c r="W29" s="129"/>
      <c r="X29" s="129"/>
      <c r="Y29" s="129"/>
      <c r="Z29" s="126"/>
      <c r="AA29" s="126"/>
      <c r="AB29" s="126"/>
      <c r="AC29" s="126"/>
      <c r="AD29" s="126" t="s">
        <v>2209</v>
      </c>
      <c r="AH29" s="126">
        <f t="shared" si="0"/>
        <v>583</v>
      </c>
      <c r="AI29" t="b">
        <f t="shared" si="5"/>
        <v>0</v>
      </c>
      <c r="AJ29" s="126">
        <f t="shared" si="1"/>
        <v>112</v>
      </c>
      <c r="AK29" t="b">
        <f t="shared" si="6"/>
        <v>0</v>
      </c>
    </row>
    <row r="30" spans="1:37">
      <c r="A30" s="124">
        <v>28</v>
      </c>
      <c r="B30" s="125" t="s">
        <v>2176</v>
      </c>
      <c r="C30" s="125" t="s">
        <v>2221</v>
      </c>
      <c r="D30" s="125" t="s">
        <v>2218</v>
      </c>
      <c r="E30" s="127">
        <v>42767</v>
      </c>
      <c r="F30" s="128">
        <v>0.3263888888888889</v>
      </c>
      <c r="G30" s="127">
        <v>42818</v>
      </c>
      <c r="H30" s="128">
        <v>0.38194444444444442</v>
      </c>
      <c r="I30" s="126">
        <v>881</v>
      </c>
      <c r="J30" s="126">
        <v>702</v>
      </c>
      <c r="K30" s="145" t="str">
        <f t="shared" si="7"/>
        <v>G702</v>
      </c>
      <c r="L30" s="126">
        <v>436</v>
      </c>
      <c r="M30" s="145" t="str">
        <f t="shared" si="2"/>
        <v>R436</v>
      </c>
      <c r="N30" s="126">
        <v>502</v>
      </c>
      <c r="O30" s="145" t="str">
        <f t="shared" si="3"/>
        <v>G502</v>
      </c>
      <c r="P30" s="126">
        <v>172</v>
      </c>
      <c r="Q30" s="145" t="str">
        <f t="shared" si="4"/>
        <v>R172</v>
      </c>
      <c r="R30" s="126">
        <v>19.399999999999999</v>
      </c>
      <c r="S30" s="126">
        <v>41.5</v>
      </c>
      <c r="T30" s="126">
        <v>21.8</v>
      </c>
      <c r="U30" s="126">
        <v>25.3</v>
      </c>
      <c r="V30" s="129"/>
      <c r="W30" s="129"/>
      <c r="X30" s="129"/>
      <c r="Y30" s="129"/>
      <c r="Z30" s="126"/>
      <c r="AA30" s="126"/>
      <c r="AB30" s="126"/>
      <c r="AC30" s="126"/>
      <c r="AD30" s="126" t="s">
        <v>2209</v>
      </c>
      <c r="AH30" s="126">
        <f t="shared" si="0"/>
        <v>702</v>
      </c>
      <c r="AI30" t="b">
        <f t="shared" si="5"/>
        <v>0</v>
      </c>
      <c r="AJ30" s="126">
        <f t="shared" si="1"/>
        <v>436</v>
      </c>
      <c r="AK30" t="b">
        <f t="shared" si="6"/>
        <v>0</v>
      </c>
    </row>
    <row r="31" spans="1:37">
      <c r="A31" s="124">
        <v>29</v>
      </c>
      <c r="B31" s="125" t="s">
        <v>2176</v>
      </c>
      <c r="C31" s="125" t="s">
        <v>2222</v>
      </c>
      <c r="D31" s="125" t="s">
        <v>2218</v>
      </c>
      <c r="E31" s="127">
        <v>42767</v>
      </c>
      <c r="F31" s="128">
        <v>0.3263888888888889</v>
      </c>
      <c r="G31" s="127">
        <v>42818</v>
      </c>
      <c r="H31" s="128">
        <v>0.3923611111111111</v>
      </c>
      <c r="I31" s="126">
        <v>882</v>
      </c>
      <c r="J31" s="126">
        <v>838</v>
      </c>
      <c r="K31" s="145" t="str">
        <f t="shared" si="7"/>
        <v>G838</v>
      </c>
      <c r="L31" s="126">
        <v>386</v>
      </c>
      <c r="M31" s="145" t="str">
        <f t="shared" si="2"/>
        <v>R386</v>
      </c>
      <c r="N31" s="126">
        <v>345</v>
      </c>
      <c r="O31" s="145" t="str">
        <f t="shared" si="3"/>
        <v>G345</v>
      </c>
      <c r="P31" s="126">
        <v>349</v>
      </c>
      <c r="Q31" s="145" t="str">
        <f t="shared" si="4"/>
        <v>R349</v>
      </c>
      <c r="R31" s="126">
        <v>18.899999999999999</v>
      </c>
      <c r="S31" s="126">
        <v>32.5</v>
      </c>
      <c r="T31" s="126">
        <v>23.2</v>
      </c>
      <c r="U31" s="126">
        <v>24.3</v>
      </c>
      <c r="V31" s="129" t="s">
        <v>2187</v>
      </c>
      <c r="W31" s="129" t="s">
        <v>2206</v>
      </c>
      <c r="X31" s="129"/>
      <c r="Y31" s="129"/>
      <c r="Z31" s="126"/>
      <c r="AA31" s="126"/>
      <c r="AB31" s="126"/>
      <c r="AC31" s="126"/>
      <c r="AD31" s="126" t="s">
        <v>2209</v>
      </c>
      <c r="AH31" s="126">
        <f t="shared" si="0"/>
        <v>838</v>
      </c>
      <c r="AI31" t="b">
        <f t="shared" si="5"/>
        <v>0</v>
      </c>
      <c r="AJ31" s="126">
        <f t="shared" si="1"/>
        <v>386</v>
      </c>
      <c r="AK31" t="b">
        <f t="shared" si="6"/>
        <v>0</v>
      </c>
    </row>
    <row r="32" spans="1:37">
      <c r="A32" s="124">
        <v>30</v>
      </c>
      <c r="B32" s="125" t="s">
        <v>2176</v>
      </c>
      <c r="C32" s="125" t="s">
        <v>2223</v>
      </c>
      <c r="D32" s="125" t="s">
        <v>2218</v>
      </c>
      <c r="E32" s="127">
        <v>42767</v>
      </c>
      <c r="F32" s="128">
        <v>0.3298611111111111</v>
      </c>
      <c r="G32" s="127">
        <v>42818</v>
      </c>
      <c r="H32" s="128">
        <v>0.3923611111111111</v>
      </c>
      <c r="I32" s="126">
        <v>883</v>
      </c>
      <c r="J32" s="126">
        <v>518</v>
      </c>
      <c r="K32" s="145" t="str">
        <f t="shared" si="7"/>
        <v>G518</v>
      </c>
      <c r="L32">
        <v>507</v>
      </c>
      <c r="M32" s="145" t="str">
        <f t="shared" si="2"/>
        <v>R507</v>
      </c>
      <c r="N32" s="126">
        <v>500</v>
      </c>
      <c r="O32" s="145" t="str">
        <f t="shared" si="3"/>
        <v>G500</v>
      </c>
      <c r="P32" s="126">
        <v>296</v>
      </c>
      <c r="Q32" s="145" t="str">
        <f t="shared" si="4"/>
        <v>R296</v>
      </c>
      <c r="R32" s="126">
        <v>18.7</v>
      </c>
      <c r="S32" s="126">
        <v>30.7</v>
      </c>
      <c r="T32" s="126">
        <v>22.7</v>
      </c>
      <c r="U32" s="126">
        <v>23.1</v>
      </c>
      <c r="V32" s="129" t="s">
        <v>2187</v>
      </c>
      <c r="W32" s="129" t="s">
        <v>2187</v>
      </c>
      <c r="X32" s="129"/>
      <c r="Y32" s="129"/>
      <c r="Z32" s="126"/>
      <c r="AA32" s="126"/>
      <c r="AB32" s="126"/>
      <c r="AC32" s="126"/>
      <c r="AD32" s="126" t="s">
        <v>2209</v>
      </c>
      <c r="AH32" s="126">
        <f t="shared" si="0"/>
        <v>518</v>
      </c>
      <c r="AI32" t="b">
        <f t="shared" si="5"/>
        <v>0</v>
      </c>
      <c r="AJ32" s="126">
        <f t="shared" si="1"/>
        <v>507</v>
      </c>
      <c r="AK32" t="b">
        <f t="shared" si="6"/>
        <v>0</v>
      </c>
    </row>
    <row r="33" spans="1:37">
      <c r="A33" s="124">
        <v>31</v>
      </c>
      <c r="B33" s="125" t="s">
        <v>2176</v>
      </c>
      <c r="C33" s="125" t="s">
        <v>2224</v>
      </c>
      <c r="D33" s="125" t="s">
        <v>2218</v>
      </c>
      <c r="E33" s="127">
        <v>42767</v>
      </c>
      <c r="F33" s="128">
        <v>0.3298611111111111</v>
      </c>
      <c r="G33" s="127">
        <v>42818</v>
      </c>
      <c r="H33" s="128">
        <v>0.39583333333333331</v>
      </c>
      <c r="I33" s="126">
        <v>884</v>
      </c>
      <c r="J33" s="132">
        <v>404</v>
      </c>
      <c r="K33" s="145" t="str">
        <f t="shared" si="7"/>
        <v>G404</v>
      </c>
      <c r="L33" s="126">
        <v>141</v>
      </c>
      <c r="M33" s="145" t="str">
        <f t="shared" si="2"/>
        <v>R141</v>
      </c>
      <c r="N33" s="126">
        <v>521</v>
      </c>
      <c r="O33" s="145" t="str">
        <f t="shared" si="3"/>
        <v>G521</v>
      </c>
      <c r="P33" s="126">
        <v>323</v>
      </c>
      <c r="Q33" s="145" t="str">
        <f t="shared" si="4"/>
        <v>R323</v>
      </c>
      <c r="R33" s="126">
        <v>19.8</v>
      </c>
      <c r="S33" s="126">
        <v>36.6</v>
      </c>
      <c r="T33" s="126">
        <v>22.1</v>
      </c>
      <c r="U33" s="126">
        <v>29.4</v>
      </c>
      <c r="V33" s="129" t="s">
        <v>2187</v>
      </c>
      <c r="W33" s="129" t="s">
        <v>2187</v>
      </c>
      <c r="X33" s="129" t="s">
        <v>2187</v>
      </c>
      <c r="Y33" s="129" t="s">
        <v>2187</v>
      </c>
      <c r="Z33" s="126"/>
      <c r="AA33" s="126"/>
      <c r="AB33" s="126"/>
      <c r="AC33" s="126"/>
      <c r="AD33" s="126" t="s">
        <v>2209</v>
      </c>
      <c r="AH33" s="132">
        <f t="shared" si="0"/>
        <v>404</v>
      </c>
      <c r="AI33" t="b">
        <f t="shared" si="5"/>
        <v>0</v>
      </c>
      <c r="AJ33" s="126">
        <f t="shared" si="1"/>
        <v>141</v>
      </c>
      <c r="AK33" t="b">
        <f t="shared" si="6"/>
        <v>0</v>
      </c>
    </row>
    <row r="34" spans="1:37">
      <c r="A34" s="124">
        <v>32</v>
      </c>
      <c r="B34" s="125" t="s">
        <v>2176</v>
      </c>
      <c r="C34" s="125" t="s">
        <v>2225</v>
      </c>
      <c r="D34" s="125" t="s">
        <v>2218</v>
      </c>
      <c r="E34" s="127">
        <v>42767</v>
      </c>
      <c r="F34" s="128">
        <v>0.33333333333333331</v>
      </c>
      <c r="G34" s="127">
        <v>42818</v>
      </c>
      <c r="H34" s="128">
        <v>0.38541666666666669</v>
      </c>
      <c r="I34" s="126">
        <v>885</v>
      </c>
      <c r="J34" s="126">
        <v>527</v>
      </c>
      <c r="K34" s="145" t="str">
        <f t="shared" si="7"/>
        <v>G527</v>
      </c>
      <c r="L34" s="126">
        <v>396</v>
      </c>
      <c r="M34" s="145" t="str">
        <f t="shared" si="2"/>
        <v>R396</v>
      </c>
      <c r="N34" s="126">
        <v>201</v>
      </c>
      <c r="O34" s="145" t="str">
        <f t="shared" si="3"/>
        <v>G201</v>
      </c>
      <c r="P34" s="126">
        <v>156</v>
      </c>
      <c r="Q34" s="145" t="str">
        <f t="shared" si="4"/>
        <v>R156</v>
      </c>
      <c r="R34" s="126">
        <v>18.8</v>
      </c>
      <c r="S34" s="126">
        <v>36.299999999999997</v>
      </c>
      <c r="T34" s="126">
        <v>23</v>
      </c>
      <c r="U34" s="126">
        <v>29.4</v>
      </c>
      <c r="V34" s="129" t="s">
        <v>2187</v>
      </c>
      <c r="W34" s="129" t="s">
        <v>2187</v>
      </c>
      <c r="X34" s="129" t="s">
        <v>2187</v>
      </c>
      <c r="Y34" s="129" t="s">
        <v>2187</v>
      </c>
      <c r="Z34" s="126"/>
      <c r="AA34" s="126"/>
      <c r="AB34" s="126"/>
      <c r="AC34" s="126"/>
      <c r="AD34" s="126" t="s">
        <v>2209</v>
      </c>
      <c r="AH34" s="126">
        <f t="shared" si="0"/>
        <v>527</v>
      </c>
      <c r="AI34" t="b">
        <f t="shared" si="5"/>
        <v>0</v>
      </c>
      <c r="AJ34" s="126">
        <f t="shared" si="1"/>
        <v>396</v>
      </c>
      <c r="AK34" t="b">
        <f t="shared" si="6"/>
        <v>0</v>
      </c>
    </row>
    <row r="35" spans="1:37">
      <c r="A35" s="124">
        <v>33</v>
      </c>
      <c r="B35" s="125" t="s">
        <v>2176</v>
      </c>
      <c r="C35" s="125" t="s">
        <v>2226</v>
      </c>
      <c r="D35" s="125" t="s">
        <v>2227</v>
      </c>
      <c r="E35" s="127">
        <v>42765</v>
      </c>
      <c r="F35" s="128">
        <v>0.67361111111111116</v>
      </c>
      <c r="G35" s="127">
        <v>42820</v>
      </c>
      <c r="H35" s="128">
        <v>0.4548611111111111</v>
      </c>
      <c r="I35" s="126">
        <v>813</v>
      </c>
      <c r="J35" s="126">
        <v>366</v>
      </c>
      <c r="K35" s="145" t="str">
        <f t="shared" si="7"/>
        <v>G366</v>
      </c>
      <c r="L35" s="126">
        <v>109</v>
      </c>
      <c r="M35" s="145" t="str">
        <f t="shared" si="2"/>
        <v>R109</v>
      </c>
      <c r="N35" s="126">
        <v>556</v>
      </c>
      <c r="O35" s="145" t="str">
        <f t="shared" si="3"/>
        <v>G556</v>
      </c>
      <c r="P35" s="126">
        <v>452</v>
      </c>
      <c r="Q35" s="145" t="str">
        <f t="shared" si="4"/>
        <v>R452</v>
      </c>
      <c r="R35" s="126">
        <v>25.1</v>
      </c>
      <c r="S35" s="126">
        <v>30.5</v>
      </c>
      <c r="T35" s="126">
        <v>25.4</v>
      </c>
      <c r="U35" s="126"/>
      <c r="V35" s="129" t="s">
        <v>2187</v>
      </c>
      <c r="W35" s="129" t="s">
        <v>2195</v>
      </c>
      <c r="X35" s="129" t="s">
        <v>2187</v>
      </c>
      <c r="Y35" s="129" t="s">
        <v>2187</v>
      </c>
      <c r="Z35" s="126">
        <v>17.2</v>
      </c>
      <c r="AA35" s="129" t="s">
        <v>2228</v>
      </c>
      <c r="AB35" s="126">
        <v>9.5</v>
      </c>
      <c r="AC35" s="129">
        <v>0</v>
      </c>
      <c r="AD35" s="126"/>
      <c r="AH35" s="126">
        <f t="shared" si="0"/>
        <v>366</v>
      </c>
      <c r="AI35" t="b">
        <f t="shared" si="5"/>
        <v>0</v>
      </c>
      <c r="AJ35" s="126">
        <f t="shared" si="1"/>
        <v>109</v>
      </c>
      <c r="AK35" t="b">
        <f t="shared" si="6"/>
        <v>0</v>
      </c>
    </row>
    <row r="36" spans="1:37">
      <c r="A36" s="124">
        <v>34</v>
      </c>
      <c r="B36" s="125" t="s">
        <v>2176</v>
      </c>
      <c r="C36" s="125" t="s">
        <v>2229</v>
      </c>
      <c r="D36" s="125" t="s">
        <v>2227</v>
      </c>
      <c r="E36" s="127">
        <v>42765</v>
      </c>
      <c r="F36" s="128">
        <v>0.71875</v>
      </c>
      <c r="G36" s="127">
        <v>42820</v>
      </c>
      <c r="H36" s="128">
        <v>0.4513888888888889</v>
      </c>
      <c r="I36" s="126">
        <v>822</v>
      </c>
      <c r="J36" s="126">
        <v>516</v>
      </c>
      <c r="K36" s="145" t="str">
        <f t="shared" si="7"/>
        <v>G516</v>
      </c>
      <c r="L36" s="126">
        <v>153</v>
      </c>
      <c r="M36" s="145" t="str">
        <f t="shared" si="2"/>
        <v>R153</v>
      </c>
      <c r="N36" s="126">
        <v>649</v>
      </c>
      <c r="O36" s="145" t="str">
        <f t="shared" si="3"/>
        <v>G649</v>
      </c>
      <c r="P36" s="126">
        <v>24</v>
      </c>
      <c r="Q36" s="145" t="str">
        <f t="shared" si="4"/>
        <v>R24</v>
      </c>
      <c r="R36" s="126">
        <v>24.6</v>
      </c>
      <c r="S36" s="126">
        <v>21</v>
      </c>
      <c r="T36" s="126">
        <v>26.5</v>
      </c>
      <c r="U36" s="126"/>
      <c r="V36" s="129" t="s">
        <v>2230</v>
      </c>
      <c r="W36" s="129" t="s">
        <v>2195</v>
      </c>
      <c r="X36" s="129" t="s">
        <v>2187</v>
      </c>
      <c r="Y36" s="129" t="s">
        <v>2187</v>
      </c>
      <c r="Z36" s="126">
        <v>14.2</v>
      </c>
      <c r="AA36" s="129" t="s">
        <v>2228</v>
      </c>
      <c r="AB36" s="126">
        <v>6.5</v>
      </c>
      <c r="AC36" s="129">
        <v>0</v>
      </c>
      <c r="AD36" s="126" t="s">
        <v>2231</v>
      </c>
      <c r="AH36" s="126">
        <f t="shared" si="0"/>
        <v>516</v>
      </c>
      <c r="AI36" t="b">
        <f t="shared" si="5"/>
        <v>0</v>
      </c>
      <c r="AJ36" s="126">
        <f t="shared" si="1"/>
        <v>153</v>
      </c>
      <c r="AK36" t="b">
        <f t="shared" si="6"/>
        <v>0</v>
      </c>
    </row>
    <row r="37" spans="1:37">
      <c r="A37" s="124">
        <v>35</v>
      </c>
      <c r="B37" s="125" t="s">
        <v>2176</v>
      </c>
      <c r="C37" s="125" t="s">
        <v>2232</v>
      </c>
      <c r="D37" s="125" t="s">
        <v>2227</v>
      </c>
      <c r="E37" s="127">
        <v>42765</v>
      </c>
      <c r="F37" s="128">
        <v>0.71875</v>
      </c>
      <c r="G37" s="127">
        <v>42820</v>
      </c>
      <c r="H37" s="128">
        <v>0.44444444444444442</v>
      </c>
      <c r="I37" s="126">
        <v>823</v>
      </c>
      <c r="J37" s="126">
        <v>670</v>
      </c>
      <c r="K37" s="145" t="str">
        <f t="shared" si="7"/>
        <v>G670</v>
      </c>
      <c r="L37" s="126">
        <v>64</v>
      </c>
      <c r="M37" s="145" t="str">
        <f t="shared" si="2"/>
        <v>R64</v>
      </c>
      <c r="N37" s="126">
        <v>732</v>
      </c>
      <c r="O37" s="145" t="str">
        <f t="shared" si="3"/>
        <v>G732</v>
      </c>
      <c r="P37" s="126">
        <v>69</v>
      </c>
      <c r="Q37" s="145" t="str">
        <f t="shared" si="4"/>
        <v>R69</v>
      </c>
      <c r="R37" s="126">
        <v>24.2</v>
      </c>
      <c r="S37" s="126">
        <v>10.9</v>
      </c>
      <c r="T37" s="126">
        <v>24.7</v>
      </c>
      <c r="U37" s="126"/>
      <c r="V37" s="129"/>
      <c r="W37" s="129"/>
      <c r="X37" s="129" t="s">
        <v>2187</v>
      </c>
      <c r="Y37" s="129" t="s">
        <v>2187</v>
      </c>
      <c r="Z37" s="126">
        <v>10.6</v>
      </c>
      <c r="AA37" s="129" t="s">
        <v>2228</v>
      </c>
      <c r="AB37" s="126">
        <v>0.7</v>
      </c>
      <c r="AC37" s="129">
        <v>0</v>
      </c>
      <c r="AD37" s="126"/>
      <c r="AH37" s="126">
        <f t="shared" si="0"/>
        <v>670</v>
      </c>
      <c r="AI37" t="b">
        <f t="shared" si="5"/>
        <v>0</v>
      </c>
      <c r="AJ37" s="126">
        <f t="shared" si="1"/>
        <v>64</v>
      </c>
      <c r="AK37" t="b">
        <f t="shared" si="6"/>
        <v>0</v>
      </c>
    </row>
    <row r="38" spans="1:37">
      <c r="A38" s="124">
        <v>36</v>
      </c>
      <c r="B38" s="125" t="s">
        <v>2176</v>
      </c>
      <c r="C38" s="125" t="s">
        <v>2233</v>
      </c>
      <c r="D38" s="125" t="s">
        <v>2227</v>
      </c>
      <c r="E38" s="127">
        <v>42765</v>
      </c>
      <c r="F38" s="128">
        <v>0.74305555555555547</v>
      </c>
      <c r="G38" s="127">
        <v>42820</v>
      </c>
      <c r="H38" s="128">
        <v>0.4375</v>
      </c>
      <c r="I38" s="126">
        <v>824</v>
      </c>
      <c r="J38" s="126">
        <v>507</v>
      </c>
      <c r="K38" s="145" t="str">
        <f t="shared" si="7"/>
        <v>G507</v>
      </c>
      <c r="L38" s="126">
        <v>126</v>
      </c>
      <c r="M38" s="145" t="str">
        <f t="shared" si="2"/>
        <v>R126</v>
      </c>
      <c r="N38" s="126">
        <v>550</v>
      </c>
      <c r="O38" s="145" t="str">
        <f t="shared" si="3"/>
        <v>G550</v>
      </c>
      <c r="P38" s="126">
        <v>97</v>
      </c>
      <c r="Q38" s="145" t="str">
        <f t="shared" si="4"/>
        <v>R97</v>
      </c>
      <c r="R38" s="126">
        <v>24.8</v>
      </c>
      <c r="S38" s="126">
        <v>14.1</v>
      </c>
      <c r="T38" s="126">
        <v>24.7</v>
      </c>
      <c r="U38" s="126"/>
      <c r="V38" s="129" t="s">
        <v>2187</v>
      </c>
      <c r="W38" s="129" t="s">
        <v>2234</v>
      </c>
      <c r="X38" s="129" t="s">
        <v>2187</v>
      </c>
      <c r="Y38" s="129" t="s">
        <v>2187</v>
      </c>
      <c r="Z38" s="126">
        <v>4.9000000000000004</v>
      </c>
      <c r="AA38" s="129" t="s">
        <v>2228</v>
      </c>
      <c r="AB38" s="126">
        <v>3.3</v>
      </c>
      <c r="AC38" s="129">
        <v>1</v>
      </c>
      <c r="AD38" s="126"/>
      <c r="AH38" s="126">
        <f t="shared" si="0"/>
        <v>507</v>
      </c>
      <c r="AI38" t="b">
        <f t="shared" si="5"/>
        <v>0</v>
      </c>
      <c r="AJ38" s="126">
        <f t="shared" si="1"/>
        <v>126</v>
      </c>
      <c r="AK38" t="b">
        <f t="shared" si="6"/>
        <v>0</v>
      </c>
    </row>
    <row r="39" spans="1:37">
      <c r="A39" s="124">
        <v>37</v>
      </c>
      <c r="B39" s="125" t="s">
        <v>2176</v>
      </c>
      <c r="C39" s="125" t="s">
        <v>2235</v>
      </c>
      <c r="D39" s="125" t="s">
        <v>2227</v>
      </c>
      <c r="E39" s="127">
        <v>42765</v>
      </c>
      <c r="F39" s="128">
        <v>0.74652777777777779</v>
      </c>
      <c r="G39" s="127">
        <v>42820</v>
      </c>
      <c r="H39" s="128">
        <v>0.375</v>
      </c>
      <c r="I39" s="126">
        <v>825</v>
      </c>
      <c r="J39" s="126">
        <v>359</v>
      </c>
      <c r="K39" s="145" t="str">
        <f t="shared" si="7"/>
        <v>G359</v>
      </c>
      <c r="L39" s="126">
        <v>63</v>
      </c>
      <c r="M39" s="145" t="str">
        <f t="shared" si="2"/>
        <v>R63</v>
      </c>
      <c r="N39" s="126">
        <v>528</v>
      </c>
      <c r="O39" s="145" t="str">
        <f t="shared" si="3"/>
        <v>G528</v>
      </c>
      <c r="P39" s="126">
        <v>89</v>
      </c>
      <c r="Q39" s="145" t="str">
        <f t="shared" si="4"/>
        <v>R89</v>
      </c>
      <c r="R39" s="126">
        <v>24.8</v>
      </c>
      <c r="S39" s="126">
        <v>16.2</v>
      </c>
      <c r="T39" s="126">
        <v>24.3</v>
      </c>
      <c r="U39" s="126">
        <v>22.4</v>
      </c>
      <c r="V39" s="129" t="s">
        <v>2195</v>
      </c>
      <c r="W39" s="129" t="s">
        <v>2236</v>
      </c>
      <c r="X39" s="129" t="s">
        <v>2187</v>
      </c>
      <c r="Y39" s="129" t="s">
        <v>2187</v>
      </c>
      <c r="Z39" s="126">
        <v>27.8</v>
      </c>
      <c r="AA39" s="129" t="s">
        <v>2228</v>
      </c>
      <c r="AB39" s="126">
        <v>8.3000000000000007</v>
      </c>
      <c r="AC39" s="126">
        <v>0</v>
      </c>
      <c r="AD39" s="126"/>
      <c r="AH39" s="126">
        <f t="shared" si="0"/>
        <v>359</v>
      </c>
      <c r="AI39" t="b">
        <f t="shared" si="5"/>
        <v>0</v>
      </c>
      <c r="AJ39" s="126">
        <f t="shared" si="1"/>
        <v>63</v>
      </c>
      <c r="AK39" t="b">
        <f t="shared" si="6"/>
        <v>0</v>
      </c>
    </row>
    <row r="40" spans="1:37">
      <c r="A40" s="124">
        <v>38</v>
      </c>
      <c r="B40" s="125" t="s">
        <v>2176</v>
      </c>
      <c r="C40" s="125" t="s">
        <v>2237</v>
      </c>
      <c r="D40" s="125" t="s">
        <v>2227</v>
      </c>
      <c r="E40" s="127">
        <v>42765</v>
      </c>
      <c r="F40" s="128">
        <v>0.71875</v>
      </c>
      <c r="G40" s="127">
        <v>42820</v>
      </c>
      <c r="H40" s="128">
        <v>0.38194444444444442</v>
      </c>
      <c r="I40" s="126">
        <v>826</v>
      </c>
      <c r="J40" s="126">
        <v>499</v>
      </c>
      <c r="K40" s="145" t="str">
        <f t="shared" si="7"/>
        <v>G499</v>
      </c>
      <c r="L40" s="126">
        <v>87</v>
      </c>
      <c r="M40" s="145" t="str">
        <f t="shared" si="2"/>
        <v>R87</v>
      </c>
      <c r="N40" s="126">
        <v>703</v>
      </c>
      <c r="O40" s="145" t="str">
        <f t="shared" si="3"/>
        <v>G703</v>
      </c>
      <c r="P40" s="132">
        <v>147</v>
      </c>
      <c r="Q40" s="145" t="str">
        <f t="shared" si="4"/>
        <v>R147</v>
      </c>
      <c r="R40" s="132">
        <v>23.2</v>
      </c>
      <c r="S40" s="132">
        <v>20.9</v>
      </c>
      <c r="T40" s="126">
        <v>25</v>
      </c>
      <c r="U40" s="126"/>
      <c r="V40" s="129" t="s">
        <v>2203</v>
      </c>
      <c r="W40" s="129" t="s">
        <v>2238</v>
      </c>
      <c r="X40" s="129" t="s">
        <v>2187</v>
      </c>
      <c r="Y40" s="129"/>
      <c r="Z40" s="126">
        <v>20.399999999999999</v>
      </c>
      <c r="AA40" s="129" t="s">
        <v>2250</v>
      </c>
      <c r="AB40" s="126">
        <v>2</v>
      </c>
      <c r="AC40" s="126">
        <v>0</v>
      </c>
      <c r="AD40" s="126"/>
      <c r="AH40" s="126">
        <f t="shared" si="0"/>
        <v>499</v>
      </c>
      <c r="AI40" t="b">
        <f t="shared" si="5"/>
        <v>0</v>
      </c>
      <c r="AJ40" s="126">
        <f t="shared" si="1"/>
        <v>87</v>
      </c>
      <c r="AK40" t="b">
        <f t="shared" si="6"/>
        <v>0</v>
      </c>
    </row>
    <row r="41" spans="1:37">
      <c r="A41" s="124">
        <v>39</v>
      </c>
      <c r="B41" s="125" t="s">
        <v>2176</v>
      </c>
      <c r="C41" s="125" t="s">
        <v>2239</v>
      </c>
      <c r="D41" s="125" t="s">
        <v>2227</v>
      </c>
      <c r="E41" s="127">
        <v>42765</v>
      </c>
      <c r="F41" s="128">
        <v>0.75</v>
      </c>
      <c r="G41" s="127">
        <v>42820</v>
      </c>
      <c r="H41" s="128">
        <v>0.39930555555555558</v>
      </c>
      <c r="I41" s="126">
        <v>827</v>
      </c>
      <c r="J41" s="126">
        <v>214</v>
      </c>
      <c r="K41" s="145" t="str">
        <f t="shared" si="7"/>
        <v>G214</v>
      </c>
      <c r="L41" s="126">
        <v>437</v>
      </c>
      <c r="M41" s="145" t="str">
        <f t="shared" si="2"/>
        <v>R437</v>
      </c>
      <c r="N41" s="126">
        <v>566</v>
      </c>
      <c r="O41" s="145" t="str">
        <f t="shared" si="3"/>
        <v>G566</v>
      </c>
      <c r="P41" s="126">
        <v>65</v>
      </c>
      <c r="Q41" s="145" t="str">
        <f t="shared" si="4"/>
        <v>R65</v>
      </c>
      <c r="R41" s="126">
        <v>23.7</v>
      </c>
      <c r="S41" s="126">
        <v>26.9</v>
      </c>
      <c r="T41" s="126">
        <v>22.9</v>
      </c>
      <c r="U41" s="126"/>
      <c r="V41" s="129" t="s">
        <v>2187</v>
      </c>
      <c r="W41" s="129" t="s">
        <v>2187</v>
      </c>
      <c r="X41" s="129" t="s">
        <v>2187</v>
      </c>
      <c r="Y41" s="129" t="s">
        <v>2187</v>
      </c>
      <c r="Z41" s="126">
        <v>18</v>
      </c>
      <c r="AA41" s="129" t="s">
        <v>2228</v>
      </c>
      <c r="AB41" s="126">
        <v>2.4</v>
      </c>
      <c r="AC41" s="126">
        <v>1</v>
      </c>
      <c r="AD41" s="126" t="s">
        <v>2240</v>
      </c>
      <c r="AE41" s="92"/>
      <c r="AH41" s="126">
        <f t="shared" si="0"/>
        <v>214</v>
      </c>
      <c r="AI41" t="b">
        <f t="shared" si="5"/>
        <v>0</v>
      </c>
      <c r="AJ41" s="126">
        <f t="shared" si="1"/>
        <v>437</v>
      </c>
      <c r="AK41" t="b">
        <f t="shared" si="6"/>
        <v>0</v>
      </c>
    </row>
    <row r="42" spans="1:37">
      <c r="A42" s="124">
        <v>40</v>
      </c>
      <c r="B42" s="125" t="s">
        <v>2176</v>
      </c>
      <c r="C42" s="125" t="s">
        <v>2241</v>
      </c>
      <c r="D42" s="125" t="s">
        <v>2227</v>
      </c>
      <c r="E42" s="127">
        <v>42765</v>
      </c>
      <c r="F42" s="128">
        <v>0.75347222222222221</v>
      </c>
      <c r="G42" s="127">
        <v>42820</v>
      </c>
      <c r="H42" s="128">
        <v>0.40625</v>
      </c>
      <c r="I42" s="126">
        <v>828</v>
      </c>
      <c r="J42" s="126">
        <v>582</v>
      </c>
      <c r="K42" s="145" t="str">
        <f t="shared" si="7"/>
        <v>G582</v>
      </c>
      <c r="L42" s="126">
        <v>114</v>
      </c>
      <c r="M42" s="145" t="str">
        <f t="shared" si="2"/>
        <v>R114</v>
      </c>
      <c r="N42" s="126">
        <v>619</v>
      </c>
      <c r="O42" s="145" t="str">
        <f t="shared" si="3"/>
        <v>G619</v>
      </c>
      <c r="P42" s="126">
        <v>420</v>
      </c>
      <c r="Q42" s="145" t="str">
        <f t="shared" si="4"/>
        <v>R420</v>
      </c>
      <c r="R42" s="126">
        <v>24.3</v>
      </c>
      <c r="S42" s="126">
        <v>31.9</v>
      </c>
      <c r="T42" s="126">
        <v>23.5</v>
      </c>
      <c r="U42" s="126"/>
      <c r="V42" s="129" t="s">
        <v>2179</v>
      </c>
      <c r="W42" s="129" t="s">
        <v>2179</v>
      </c>
      <c r="X42" s="129" t="s">
        <v>2187</v>
      </c>
      <c r="Y42" s="129"/>
      <c r="Z42" s="126">
        <v>19.3</v>
      </c>
      <c r="AA42" s="126" t="s">
        <v>2228</v>
      </c>
      <c r="AB42" s="126">
        <v>8.6999999999999993</v>
      </c>
      <c r="AC42" s="126">
        <v>0</v>
      </c>
      <c r="AD42" s="126" t="s">
        <v>2242</v>
      </c>
      <c r="AH42" s="126">
        <f t="shared" si="0"/>
        <v>582</v>
      </c>
      <c r="AI42" t="b">
        <f t="shared" si="5"/>
        <v>0</v>
      </c>
      <c r="AJ42" s="126">
        <f t="shared" si="1"/>
        <v>114</v>
      </c>
      <c r="AK42" t="b">
        <f t="shared" si="6"/>
        <v>0</v>
      </c>
    </row>
    <row r="43" spans="1:37">
      <c r="A43" s="124">
        <v>41</v>
      </c>
      <c r="B43" s="125" t="s">
        <v>2176</v>
      </c>
      <c r="C43" s="125" t="s">
        <v>2243</v>
      </c>
      <c r="D43" s="125" t="s">
        <v>2244</v>
      </c>
      <c r="E43" s="127">
        <v>42766</v>
      </c>
      <c r="F43" s="128">
        <v>0.40972222222222227</v>
      </c>
      <c r="G43" s="127">
        <v>42820</v>
      </c>
      <c r="H43" s="128">
        <v>0.52083333333333337</v>
      </c>
      <c r="I43" s="126">
        <v>830</v>
      </c>
      <c r="J43" s="126">
        <v>453</v>
      </c>
      <c r="K43" s="145" t="str">
        <f t="shared" si="7"/>
        <v>G453</v>
      </c>
      <c r="L43" s="126">
        <v>521</v>
      </c>
      <c r="M43" s="145" t="str">
        <f t="shared" si="2"/>
        <v>R521</v>
      </c>
      <c r="N43" s="126">
        <v>626</v>
      </c>
      <c r="O43" s="145" t="str">
        <f t="shared" si="3"/>
        <v>G626</v>
      </c>
      <c r="P43" s="126">
        <v>77</v>
      </c>
      <c r="Q43" s="145" t="str">
        <f t="shared" si="4"/>
        <v>R77</v>
      </c>
      <c r="R43" s="126">
        <v>20.9</v>
      </c>
      <c r="S43" s="126">
        <v>21.9</v>
      </c>
      <c r="T43" s="126">
        <v>28.1</v>
      </c>
      <c r="U43" s="126"/>
      <c r="V43" s="129" t="s">
        <v>2200</v>
      </c>
      <c r="W43" s="129"/>
      <c r="X43" s="129" t="s">
        <v>2187</v>
      </c>
      <c r="Y43" s="129" t="s">
        <v>2187</v>
      </c>
      <c r="Z43" s="126">
        <v>19.100000000000001</v>
      </c>
      <c r="AA43" s="126" t="s">
        <v>2228</v>
      </c>
      <c r="AB43" s="126">
        <v>4</v>
      </c>
      <c r="AC43" s="126">
        <v>0</v>
      </c>
      <c r="AD43" s="126"/>
      <c r="AH43" s="126">
        <f t="shared" si="0"/>
        <v>453</v>
      </c>
      <c r="AI43" t="b">
        <f t="shared" si="5"/>
        <v>0</v>
      </c>
      <c r="AJ43" s="126">
        <f t="shared" si="1"/>
        <v>521</v>
      </c>
      <c r="AK43" t="b">
        <f t="shared" si="6"/>
        <v>0</v>
      </c>
    </row>
    <row r="44" spans="1:37">
      <c r="A44" s="124">
        <v>42</v>
      </c>
      <c r="B44" s="125" t="s">
        <v>2176</v>
      </c>
      <c r="C44" s="125" t="s">
        <v>2245</v>
      </c>
      <c r="D44" s="125" t="s">
        <v>2244</v>
      </c>
      <c r="E44" s="127">
        <v>42766</v>
      </c>
      <c r="F44" s="128">
        <v>0.41319444444444442</v>
      </c>
      <c r="G44" s="127">
        <v>42820</v>
      </c>
      <c r="H44" s="128">
        <v>0.47222222222222227</v>
      </c>
      <c r="I44" s="126">
        <v>831</v>
      </c>
      <c r="J44" s="126">
        <v>764</v>
      </c>
      <c r="K44" s="145" t="str">
        <f t="shared" si="7"/>
        <v>G764</v>
      </c>
      <c r="L44" s="126">
        <v>371</v>
      </c>
      <c r="M44" s="145" t="str">
        <f t="shared" si="2"/>
        <v>R371</v>
      </c>
      <c r="N44" s="126">
        <v>437</v>
      </c>
      <c r="O44" s="145" t="str">
        <f t="shared" si="3"/>
        <v>G437</v>
      </c>
      <c r="P44" s="126">
        <v>81</v>
      </c>
      <c r="Q44" s="145" t="str">
        <f t="shared" si="4"/>
        <v>R81</v>
      </c>
      <c r="R44" s="126">
        <v>20.3</v>
      </c>
      <c r="S44" s="126">
        <v>19</v>
      </c>
      <c r="T44" s="126">
        <v>25.6</v>
      </c>
      <c r="U44" s="126"/>
      <c r="V44" s="126" t="s">
        <v>2179</v>
      </c>
      <c r="W44" s="129"/>
      <c r="X44" s="129"/>
      <c r="Y44" s="129"/>
      <c r="Z44" s="126">
        <v>12.7</v>
      </c>
      <c r="AA44" s="126" t="s">
        <v>2228</v>
      </c>
      <c r="AB44" s="126">
        <v>5.9</v>
      </c>
      <c r="AC44" s="126">
        <v>0</v>
      </c>
      <c r="AD44" s="126" t="s">
        <v>2246</v>
      </c>
      <c r="AH44" s="126">
        <f t="shared" si="0"/>
        <v>764</v>
      </c>
      <c r="AI44" t="b">
        <f t="shared" si="5"/>
        <v>0</v>
      </c>
      <c r="AJ44" s="126">
        <f t="shared" si="1"/>
        <v>371</v>
      </c>
      <c r="AK44" t="b">
        <f t="shared" si="6"/>
        <v>0</v>
      </c>
    </row>
    <row r="45" spans="1:37">
      <c r="A45" s="124">
        <v>43</v>
      </c>
      <c r="B45" s="125" t="s">
        <v>2176</v>
      </c>
      <c r="C45" s="125" t="s">
        <v>2247</v>
      </c>
      <c r="D45" s="125" t="s">
        <v>2244</v>
      </c>
      <c r="E45" s="127">
        <v>42766</v>
      </c>
      <c r="F45" s="128">
        <v>0.41666666666666669</v>
      </c>
      <c r="G45" s="127">
        <v>42820</v>
      </c>
      <c r="H45" s="128">
        <v>0.47916666666666669</v>
      </c>
      <c r="I45" s="126">
        <v>832</v>
      </c>
      <c r="J45" s="126">
        <v>690</v>
      </c>
      <c r="K45" s="145" t="str">
        <f t="shared" si="7"/>
        <v>G690</v>
      </c>
      <c r="L45" s="126">
        <v>376</v>
      </c>
      <c r="M45" s="145" t="str">
        <f t="shared" si="2"/>
        <v>R376</v>
      </c>
      <c r="N45" s="126">
        <v>643</v>
      </c>
      <c r="O45" s="145" t="str">
        <f t="shared" si="3"/>
        <v>G643</v>
      </c>
      <c r="P45" s="126">
        <v>117</v>
      </c>
      <c r="Q45" s="145" t="str">
        <f t="shared" si="4"/>
        <v>R117</v>
      </c>
      <c r="R45" s="126">
        <v>20.9</v>
      </c>
      <c r="S45" s="126">
        <v>18.3</v>
      </c>
      <c r="T45" s="126">
        <v>22.7</v>
      </c>
      <c r="U45" s="126"/>
      <c r="V45" s="126" t="s">
        <v>2206</v>
      </c>
      <c r="W45" s="129" t="s">
        <v>2195</v>
      </c>
      <c r="X45" s="129" t="s">
        <v>2187</v>
      </c>
      <c r="Y45" s="129" t="s">
        <v>2187</v>
      </c>
      <c r="Z45" s="126">
        <v>26.3</v>
      </c>
      <c r="AA45" s="126" t="s">
        <v>2228</v>
      </c>
      <c r="AB45" s="126">
        <v>5</v>
      </c>
      <c r="AC45" s="126">
        <v>0</v>
      </c>
      <c r="AD45" s="126"/>
      <c r="AH45" s="126">
        <f t="shared" si="0"/>
        <v>690</v>
      </c>
      <c r="AI45" t="b">
        <f t="shared" si="5"/>
        <v>0</v>
      </c>
      <c r="AJ45" s="126">
        <f t="shared" si="1"/>
        <v>376</v>
      </c>
      <c r="AK45" t="b">
        <f t="shared" si="6"/>
        <v>0</v>
      </c>
    </row>
    <row r="46" spans="1:37">
      <c r="A46" s="124">
        <v>44</v>
      </c>
      <c r="B46" s="125" t="s">
        <v>2176</v>
      </c>
      <c r="C46" s="125" t="s">
        <v>2248</v>
      </c>
      <c r="D46" s="125" t="s">
        <v>2244</v>
      </c>
      <c r="E46" s="127">
        <v>42766</v>
      </c>
      <c r="F46" s="128">
        <v>0.42708333333333331</v>
      </c>
      <c r="G46" s="127">
        <v>42820</v>
      </c>
      <c r="H46" s="128">
        <v>0.51736111111111105</v>
      </c>
      <c r="I46" s="126">
        <v>1142</v>
      </c>
      <c r="J46" s="126">
        <v>774</v>
      </c>
      <c r="K46" s="145" t="str">
        <f t="shared" si="7"/>
        <v>G774</v>
      </c>
      <c r="L46" s="126">
        <v>166</v>
      </c>
      <c r="M46" s="145" t="str">
        <f t="shared" si="2"/>
        <v>R166</v>
      </c>
      <c r="N46">
        <v>283</v>
      </c>
      <c r="O46" s="145" t="str">
        <f t="shared" si="3"/>
        <v>G283</v>
      </c>
      <c r="P46" s="126">
        <v>6</v>
      </c>
      <c r="Q46" s="145" t="str">
        <f t="shared" si="4"/>
        <v>R6</v>
      </c>
      <c r="R46" s="126">
        <v>20.9</v>
      </c>
      <c r="S46" s="126">
        <v>20.6</v>
      </c>
      <c r="T46" s="126">
        <v>24.4</v>
      </c>
      <c r="U46" s="126"/>
      <c r="V46" s="126" t="s">
        <v>2187</v>
      </c>
      <c r="W46" s="129" t="s">
        <v>2187</v>
      </c>
      <c r="X46" s="129" t="s">
        <v>2187</v>
      </c>
      <c r="Y46" s="129"/>
      <c r="Z46" s="126">
        <v>39.200000000000003</v>
      </c>
      <c r="AA46" s="126" t="s">
        <v>2228</v>
      </c>
      <c r="AB46" s="126">
        <v>2.6</v>
      </c>
      <c r="AC46" s="126">
        <v>0</v>
      </c>
      <c r="AD46" s="126"/>
      <c r="AH46" s="126">
        <f t="shared" si="0"/>
        <v>774</v>
      </c>
      <c r="AI46" t="b">
        <f t="shared" si="5"/>
        <v>0</v>
      </c>
      <c r="AJ46" s="126">
        <f t="shared" si="1"/>
        <v>166</v>
      </c>
      <c r="AK46" t="b">
        <f t="shared" si="6"/>
        <v>0</v>
      </c>
    </row>
    <row r="47" spans="1:37">
      <c r="A47" s="124">
        <v>45</v>
      </c>
      <c r="B47" s="125" t="s">
        <v>2176</v>
      </c>
      <c r="C47" s="125" t="s">
        <v>2249</v>
      </c>
      <c r="D47" s="125" t="s">
        <v>2244</v>
      </c>
      <c r="E47" s="127">
        <v>42766</v>
      </c>
      <c r="F47" s="128">
        <v>0.43055555555555558</v>
      </c>
      <c r="G47" s="127">
        <v>42820</v>
      </c>
      <c r="H47" s="128">
        <v>0.48958333333333331</v>
      </c>
      <c r="I47" s="126">
        <v>1147</v>
      </c>
      <c r="J47" s="126">
        <v>519</v>
      </c>
      <c r="K47" s="145" t="str">
        <f t="shared" si="7"/>
        <v>G519</v>
      </c>
      <c r="L47" s="126">
        <v>469</v>
      </c>
      <c r="M47" s="145" t="str">
        <f t="shared" si="2"/>
        <v>R469</v>
      </c>
      <c r="N47" s="126">
        <v>602</v>
      </c>
      <c r="O47" s="145" t="str">
        <f t="shared" si="3"/>
        <v>G602</v>
      </c>
      <c r="P47" s="126">
        <v>74</v>
      </c>
      <c r="Q47" s="145" t="str">
        <f t="shared" si="4"/>
        <v>R74</v>
      </c>
      <c r="R47" s="126">
        <v>20.100000000000001</v>
      </c>
      <c r="S47" s="126">
        <v>24.4</v>
      </c>
      <c r="T47" s="126">
        <v>24.2</v>
      </c>
      <c r="U47" s="126"/>
      <c r="V47" s="126" t="s">
        <v>2187</v>
      </c>
      <c r="W47" s="129"/>
      <c r="X47" s="129" t="s">
        <v>2187</v>
      </c>
      <c r="Y47" s="129"/>
      <c r="Z47" s="126">
        <v>9.3000000000000007</v>
      </c>
      <c r="AA47" s="126" t="s">
        <v>2250</v>
      </c>
      <c r="AB47" s="126">
        <v>2.2999999999999998</v>
      </c>
      <c r="AC47" s="126">
        <v>0</v>
      </c>
      <c r="AD47" s="126"/>
      <c r="AH47" s="126">
        <f t="shared" si="0"/>
        <v>519</v>
      </c>
      <c r="AI47" t="b">
        <f t="shared" si="5"/>
        <v>0</v>
      </c>
      <c r="AJ47" s="126">
        <f t="shared" si="1"/>
        <v>469</v>
      </c>
      <c r="AK47" t="b">
        <f t="shared" si="6"/>
        <v>0</v>
      </c>
    </row>
    <row r="48" spans="1:37">
      <c r="A48" s="172">
        <v>46</v>
      </c>
      <c r="B48" s="173" t="s">
        <v>2176</v>
      </c>
      <c r="C48" s="173" t="s">
        <v>2251</v>
      </c>
      <c r="D48" s="173" t="s">
        <v>2244</v>
      </c>
      <c r="E48" s="174">
        <v>42766</v>
      </c>
      <c r="F48" s="177">
        <v>0.43402777777777773</v>
      </c>
      <c r="G48" s="174">
        <v>42820</v>
      </c>
      <c r="H48" s="172"/>
      <c r="I48" s="172">
        <v>835</v>
      </c>
      <c r="J48" s="172">
        <v>635</v>
      </c>
      <c r="K48" s="145" t="str">
        <f t="shared" si="7"/>
        <v>G635</v>
      </c>
      <c r="L48" s="172">
        <v>86</v>
      </c>
      <c r="M48" s="145" t="str">
        <f t="shared" si="2"/>
        <v>R86</v>
      </c>
      <c r="N48" s="172">
        <v>427</v>
      </c>
      <c r="O48" s="145" t="str">
        <f t="shared" si="3"/>
        <v>G427</v>
      </c>
      <c r="P48" s="172">
        <v>102</v>
      </c>
      <c r="Q48" s="145" t="str">
        <f t="shared" si="4"/>
        <v>R102</v>
      </c>
      <c r="R48" s="172">
        <v>20.100000000000001</v>
      </c>
      <c r="S48" s="172">
        <v>22.5</v>
      </c>
      <c r="T48" s="172"/>
      <c r="U48" s="172"/>
      <c r="V48" s="172"/>
      <c r="W48" s="175"/>
      <c r="X48" s="175"/>
      <c r="Y48" s="175"/>
      <c r="Z48" s="172"/>
      <c r="AA48" s="172"/>
      <c r="AB48" s="172"/>
      <c r="AC48" s="172"/>
      <c r="AD48" s="172"/>
      <c r="AH48" s="126">
        <f t="shared" si="0"/>
        <v>635</v>
      </c>
      <c r="AI48" t="b">
        <f t="shared" si="5"/>
        <v>0</v>
      </c>
      <c r="AJ48" s="126">
        <f t="shared" si="1"/>
        <v>86</v>
      </c>
      <c r="AK48" t="b">
        <f t="shared" si="6"/>
        <v>0</v>
      </c>
    </row>
    <row r="49" spans="1:37">
      <c r="A49" s="124">
        <v>47</v>
      </c>
      <c r="B49" s="125" t="s">
        <v>2176</v>
      </c>
      <c r="C49" s="125" t="s">
        <v>2252</v>
      </c>
      <c r="D49" s="125" t="s">
        <v>2244</v>
      </c>
      <c r="E49" s="127">
        <v>42766</v>
      </c>
      <c r="F49" s="128">
        <v>0.4375</v>
      </c>
      <c r="G49" s="127">
        <v>42820</v>
      </c>
      <c r="H49" s="128">
        <v>0.50347222222222221</v>
      </c>
      <c r="I49" s="126">
        <v>836</v>
      </c>
      <c r="J49" s="126">
        <v>539</v>
      </c>
      <c r="K49" s="145" t="str">
        <f t="shared" si="7"/>
        <v>G539</v>
      </c>
      <c r="L49" s="126">
        <v>146</v>
      </c>
      <c r="M49" s="145" t="str">
        <f t="shared" si="2"/>
        <v>R146</v>
      </c>
      <c r="N49" s="126">
        <v>512</v>
      </c>
      <c r="O49" s="145" t="str">
        <f t="shared" si="3"/>
        <v>G512</v>
      </c>
      <c r="P49" s="126">
        <v>76</v>
      </c>
      <c r="Q49" s="145" t="str">
        <f t="shared" si="4"/>
        <v>R76</v>
      </c>
      <c r="R49" s="126">
        <v>20.3</v>
      </c>
      <c r="S49" s="126">
        <v>23.7</v>
      </c>
      <c r="T49" s="126">
        <v>24.9</v>
      </c>
      <c r="U49" s="126"/>
      <c r="V49" s="126" t="s">
        <v>2187</v>
      </c>
      <c r="W49" s="129" t="s">
        <v>2206</v>
      </c>
      <c r="X49" s="129" t="s">
        <v>2187</v>
      </c>
      <c r="Y49" s="129"/>
      <c r="Z49" s="126">
        <v>5.2</v>
      </c>
      <c r="AA49" s="126" t="s">
        <v>2228</v>
      </c>
      <c r="AB49" s="126">
        <v>5.2</v>
      </c>
      <c r="AC49" s="126">
        <v>0</v>
      </c>
      <c r="AD49" s="126" t="s">
        <v>2253</v>
      </c>
      <c r="AH49" s="126">
        <f t="shared" si="0"/>
        <v>539</v>
      </c>
      <c r="AI49" t="b">
        <f t="shared" si="5"/>
        <v>0</v>
      </c>
      <c r="AJ49" s="126">
        <f t="shared" si="1"/>
        <v>146</v>
      </c>
      <c r="AK49" t="b">
        <f t="shared" si="6"/>
        <v>0</v>
      </c>
    </row>
    <row r="50" spans="1:37">
      <c r="A50" s="124">
        <v>48</v>
      </c>
      <c r="B50" s="125" t="s">
        <v>2176</v>
      </c>
      <c r="C50" s="125" t="s">
        <v>2254</v>
      </c>
      <c r="D50" s="125" t="s">
        <v>2244</v>
      </c>
      <c r="E50" s="127">
        <v>42766</v>
      </c>
      <c r="F50" s="128">
        <v>0.44097222222222227</v>
      </c>
      <c r="G50" s="127">
        <v>42820</v>
      </c>
      <c r="H50" s="128">
        <v>0.50694444444444442</v>
      </c>
      <c r="I50" s="126">
        <v>837</v>
      </c>
      <c r="J50" s="126">
        <v>679</v>
      </c>
      <c r="K50" s="145" t="str">
        <f t="shared" si="7"/>
        <v>G679</v>
      </c>
      <c r="L50" s="126">
        <v>72</v>
      </c>
      <c r="M50" s="145" t="str">
        <f t="shared" si="2"/>
        <v>R72</v>
      </c>
      <c r="N50" s="126">
        <v>299</v>
      </c>
      <c r="O50" s="145" t="str">
        <f t="shared" si="3"/>
        <v>G299</v>
      </c>
      <c r="P50" s="126">
        <v>107</v>
      </c>
      <c r="Q50" s="145" t="str">
        <f t="shared" si="4"/>
        <v>R107</v>
      </c>
      <c r="R50" s="126">
        <v>20.5</v>
      </c>
      <c r="S50" s="126">
        <v>21.8</v>
      </c>
      <c r="T50" s="126">
        <v>22.8</v>
      </c>
      <c r="U50" s="126"/>
      <c r="V50" s="126" t="s">
        <v>2187</v>
      </c>
      <c r="W50" s="129" t="s">
        <v>2187</v>
      </c>
      <c r="X50" s="129" t="s">
        <v>2187</v>
      </c>
      <c r="Y50" s="129"/>
      <c r="Z50" s="126">
        <v>27.2</v>
      </c>
      <c r="AA50" s="126" t="s">
        <v>2180</v>
      </c>
      <c r="AB50" s="126">
        <v>7.3</v>
      </c>
      <c r="AC50" s="126">
        <v>0</v>
      </c>
      <c r="AD50" s="126"/>
      <c r="AH50" s="126">
        <f t="shared" si="0"/>
        <v>679</v>
      </c>
      <c r="AI50" t="b">
        <f t="shared" si="5"/>
        <v>0</v>
      </c>
      <c r="AJ50" s="126">
        <f t="shared" si="1"/>
        <v>72</v>
      </c>
      <c r="AK50" t="b">
        <f t="shared" si="6"/>
        <v>0</v>
      </c>
    </row>
    <row r="51" spans="1:37">
      <c r="A51" s="124">
        <v>49</v>
      </c>
      <c r="B51" s="125" t="s">
        <v>2176</v>
      </c>
      <c r="C51" s="125" t="s">
        <v>2255</v>
      </c>
      <c r="D51" s="125" t="s">
        <v>2256</v>
      </c>
      <c r="E51" s="127">
        <v>42766</v>
      </c>
      <c r="F51" s="128">
        <v>0.4513888888888889</v>
      </c>
      <c r="G51" s="127">
        <v>42820</v>
      </c>
      <c r="H51" s="128">
        <v>0.625</v>
      </c>
      <c r="I51" s="126">
        <v>838</v>
      </c>
      <c r="J51" s="126">
        <v>346</v>
      </c>
      <c r="K51" s="145" t="str">
        <f t="shared" si="7"/>
        <v>G346</v>
      </c>
      <c r="L51" s="126">
        <v>28</v>
      </c>
      <c r="M51" s="145" t="str">
        <f t="shared" si="2"/>
        <v>R28</v>
      </c>
      <c r="N51" s="126">
        <v>739</v>
      </c>
      <c r="O51" s="145" t="str">
        <f t="shared" si="3"/>
        <v>G739</v>
      </c>
      <c r="P51" s="126">
        <v>155</v>
      </c>
      <c r="Q51" s="145" t="str">
        <f t="shared" si="4"/>
        <v>R155</v>
      </c>
      <c r="R51" s="126">
        <v>22</v>
      </c>
      <c r="S51" s="126">
        <v>26.2</v>
      </c>
      <c r="T51" s="126">
        <v>31.1</v>
      </c>
      <c r="U51" s="126"/>
      <c r="V51" s="126" t="s">
        <v>2187</v>
      </c>
      <c r="W51" s="129" t="s">
        <v>2206</v>
      </c>
      <c r="X51" s="129" t="s">
        <v>2187</v>
      </c>
      <c r="Y51" s="129" t="s">
        <v>2187</v>
      </c>
      <c r="Z51" s="126">
        <v>36</v>
      </c>
      <c r="AA51" s="126" t="s">
        <v>2180</v>
      </c>
      <c r="AB51" s="126">
        <v>10.4</v>
      </c>
      <c r="AC51" s="126">
        <v>1</v>
      </c>
      <c r="AD51" s="126" t="s">
        <v>2253</v>
      </c>
      <c r="AH51" s="126">
        <f t="shared" si="0"/>
        <v>346</v>
      </c>
      <c r="AI51" t="b">
        <f t="shared" si="5"/>
        <v>0</v>
      </c>
      <c r="AJ51" s="126">
        <f t="shared" si="1"/>
        <v>28</v>
      </c>
      <c r="AK51" t="b">
        <f t="shared" si="6"/>
        <v>0</v>
      </c>
    </row>
    <row r="52" spans="1:37">
      <c r="A52" s="124">
        <v>50</v>
      </c>
      <c r="B52" s="125" t="s">
        <v>2176</v>
      </c>
      <c r="C52" s="125" t="s">
        <v>2257</v>
      </c>
      <c r="D52" s="125" t="s">
        <v>2256</v>
      </c>
      <c r="E52" s="127">
        <v>42766</v>
      </c>
      <c r="F52" s="128">
        <v>0.4548611111111111</v>
      </c>
      <c r="G52" s="127">
        <v>42820</v>
      </c>
      <c r="H52" s="126"/>
      <c r="I52" s="126">
        <v>839</v>
      </c>
      <c r="J52" s="126">
        <v>418</v>
      </c>
      <c r="K52" s="145" t="str">
        <f t="shared" si="7"/>
        <v>G418</v>
      </c>
      <c r="L52" s="126">
        <v>5</v>
      </c>
      <c r="M52" s="145" t="str">
        <f t="shared" si="2"/>
        <v>R5</v>
      </c>
      <c r="N52" s="126">
        <v>559</v>
      </c>
      <c r="O52" s="145" t="str">
        <f t="shared" si="3"/>
        <v>G559</v>
      </c>
      <c r="P52" s="126">
        <v>98</v>
      </c>
      <c r="Q52" s="145" t="str">
        <f t="shared" si="4"/>
        <v>R98</v>
      </c>
      <c r="R52" s="126">
        <v>22.4</v>
      </c>
      <c r="S52" s="126">
        <v>31.4</v>
      </c>
      <c r="T52" s="126"/>
      <c r="U52" s="126"/>
      <c r="V52" s="126"/>
      <c r="W52" s="129"/>
      <c r="X52" s="129"/>
      <c r="Y52" s="129"/>
      <c r="Z52" s="126">
        <v>22.5</v>
      </c>
      <c r="AA52" s="126" t="s">
        <v>2180</v>
      </c>
      <c r="AB52" s="126">
        <v>10</v>
      </c>
      <c r="AC52" s="126">
        <v>1</v>
      </c>
      <c r="AD52" s="126"/>
      <c r="AH52" s="126">
        <f t="shared" si="0"/>
        <v>418</v>
      </c>
      <c r="AI52" t="b">
        <f t="shared" si="5"/>
        <v>0</v>
      </c>
      <c r="AJ52" s="126">
        <f t="shared" si="1"/>
        <v>5</v>
      </c>
      <c r="AK52" t="b">
        <f t="shared" si="6"/>
        <v>0</v>
      </c>
    </row>
    <row r="53" spans="1:37">
      <c r="A53" s="124">
        <v>51</v>
      </c>
      <c r="B53" s="125" t="s">
        <v>2176</v>
      </c>
      <c r="C53" s="125" t="s">
        <v>2258</v>
      </c>
      <c r="D53" s="125" t="s">
        <v>2256</v>
      </c>
      <c r="E53" s="127">
        <v>42766</v>
      </c>
      <c r="F53" s="128">
        <v>0.45833333333333331</v>
      </c>
      <c r="G53" s="127">
        <v>42820</v>
      </c>
      <c r="H53" s="128">
        <v>0.63888888888888895</v>
      </c>
      <c r="I53" s="126">
        <v>840</v>
      </c>
      <c r="J53" s="126">
        <v>548</v>
      </c>
      <c r="K53" s="145" t="str">
        <f t="shared" si="7"/>
        <v>G548</v>
      </c>
      <c r="L53" s="126">
        <v>85</v>
      </c>
      <c r="M53" s="145" t="str">
        <f t="shared" si="2"/>
        <v>R85</v>
      </c>
      <c r="N53" s="126">
        <v>856</v>
      </c>
      <c r="O53" s="145" t="str">
        <f t="shared" si="3"/>
        <v>G856</v>
      </c>
      <c r="P53" s="126">
        <v>29</v>
      </c>
      <c r="Q53" s="145" t="str">
        <f t="shared" si="4"/>
        <v>R29</v>
      </c>
      <c r="R53" s="126">
        <v>22.8</v>
      </c>
      <c r="S53" s="126">
        <v>20.2</v>
      </c>
      <c r="T53" s="126">
        <v>32</v>
      </c>
      <c r="U53" s="126"/>
      <c r="V53" s="126" t="s">
        <v>2187</v>
      </c>
      <c r="W53" s="129" t="s">
        <v>2187</v>
      </c>
      <c r="X53" s="129" t="s">
        <v>2187</v>
      </c>
      <c r="Y53" s="129" t="s">
        <v>2187</v>
      </c>
      <c r="Z53" s="126">
        <v>18</v>
      </c>
      <c r="AA53" s="126" t="s">
        <v>2250</v>
      </c>
      <c r="AB53" s="126">
        <v>3</v>
      </c>
      <c r="AC53" s="126">
        <v>0</v>
      </c>
      <c r="AD53" s="126"/>
      <c r="AH53" s="126">
        <f t="shared" si="0"/>
        <v>548</v>
      </c>
      <c r="AI53" t="b">
        <f t="shared" si="5"/>
        <v>0</v>
      </c>
      <c r="AJ53" s="126">
        <f t="shared" si="1"/>
        <v>85</v>
      </c>
      <c r="AK53" t="b">
        <f t="shared" si="6"/>
        <v>0</v>
      </c>
    </row>
    <row r="54" spans="1:37">
      <c r="A54" s="124">
        <v>52</v>
      </c>
      <c r="B54" s="125" t="s">
        <v>2176</v>
      </c>
      <c r="C54" s="125" t="s">
        <v>2259</v>
      </c>
      <c r="D54" s="125" t="s">
        <v>2256</v>
      </c>
      <c r="E54" s="127">
        <v>42766</v>
      </c>
      <c r="F54" s="128">
        <v>0.46180555555555558</v>
      </c>
      <c r="G54" s="127">
        <v>42820</v>
      </c>
      <c r="H54" s="128">
        <v>0.64583333333333337</v>
      </c>
      <c r="I54" s="126">
        <v>841</v>
      </c>
      <c r="J54" s="126">
        <v>638</v>
      </c>
      <c r="K54" s="145" t="str">
        <f t="shared" si="7"/>
        <v>G638</v>
      </c>
      <c r="L54" s="126">
        <v>513</v>
      </c>
      <c r="M54" s="145" t="str">
        <f t="shared" si="2"/>
        <v>R513</v>
      </c>
      <c r="N54" s="126">
        <v>599</v>
      </c>
      <c r="O54" s="145" t="str">
        <f t="shared" si="3"/>
        <v>G599</v>
      </c>
      <c r="P54" s="126">
        <v>312</v>
      </c>
      <c r="Q54" s="145" t="str">
        <f t="shared" si="4"/>
        <v>R312</v>
      </c>
      <c r="R54" s="126">
        <v>22.2</v>
      </c>
      <c r="S54" s="126">
        <v>29.8</v>
      </c>
      <c r="T54" s="126">
        <v>29.4</v>
      </c>
      <c r="U54" s="126"/>
      <c r="V54" s="126" t="s">
        <v>2206</v>
      </c>
      <c r="W54" s="129" t="s">
        <v>2179</v>
      </c>
      <c r="X54" s="129" t="s">
        <v>2187</v>
      </c>
      <c r="Y54" s="129" t="s">
        <v>2187</v>
      </c>
      <c r="Z54" s="126">
        <v>67</v>
      </c>
      <c r="AA54" s="126" t="s">
        <v>2180</v>
      </c>
      <c r="AB54" s="126">
        <v>13.4</v>
      </c>
      <c r="AC54" s="126">
        <v>1</v>
      </c>
      <c r="AD54" s="126" t="s">
        <v>2253</v>
      </c>
      <c r="AH54" s="126">
        <f t="shared" si="0"/>
        <v>638</v>
      </c>
      <c r="AI54" t="b">
        <f t="shared" si="5"/>
        <v>0</v>
      </c>
      <c r="AJ54" s="126">
        <f t="shared" si="1"/>
        <v>513</v>
      </c>
      <c r="AK54" t="b">
        <f t="shared" si="6"/>
        <v>0</v>
      </c>
    </row>
    <row r="55" spans="1:37">
      <c r="A55" s="172">
        <v>53</v>
      </c>
      <c r="B55" s="173" t="s">
        <v>2176</v>
      </c>
      <c r="C55" s="173" t="s">
        <v>2260</v>
      </c>
      <c r="D55" s="173" t="s">
        <v>2256</v>
      </c>
      <c r="E55" s="174">
        <v>42766</v>
      </c>
      <c r="F55" s="177">
        <v>0.46527777777777773</v>
      </c>
      <c r="G55" s="174">
        <v>42820</v>
      </c>
      <c r="H55" s="172"/>
      <c r="I55" s="172">
        <v>842</v>
      </c>
      <c r="J55" s="172">
        <v>426</v>
      </c>
      <c r="K55" s="145" t="str">
        <f t="shared" si="7"/>
        <v>G426</v>
      </c>
      <c r="L55" s="172">
        <v>399</v>
      </c>
      <c r="M55" s="145" t="str">
        <f t="shared" si="2"/>
        <v>R399</v>
      </c>
      <c r="N55" s="172">
        <v>683</v>
      </c>
      <c r="O55" s="145" t="str">
        <f t="shared" si="3"/>
        <v>G683</v>
      </c>
      <c r="P55" s="172">
        <v>113</v>
      </c>
      <c r="Q55" s="145" t="str">
        <f t="shared" si="4"/>
        <v>R113</v>
      </c>
      <c r="R55" s="172">
        <v>22.2</v>
      </c>
      <c r="S55" s="172">
        <v>20.2</v>
      </c>
      <c r="T55" s="172"/>
      <c r="U55" s="172"/>
      <c r="V55" s="172"/>
      <c r="W55" s="175"/>
      <c r="X55" s="175"/>
      <c r="Y55" s="175"/>
      <c r="Z55" s="172"/>
      <c r="AA55" s="172"/>
      <c r="AB55" s="172"/>
      <c r="AC55" s="172"/>
      <c r="AD55" s="172"/>
      <c r="AH55" s="126">
        <f t="shared" si="0"/>
        <v>426</v>
      </c>
      <c r="AI55" t="b">
        <f t="shared" si="5"/>
        <v>0</v>
      </c>
      <c r="AJ55" s="126">
        <f t="shared" si="1"/>
        <v>399</v>
      </c>
      <c r="AK55" t="b">
        <f t="shared" si="6"/>
        <v>0</v>
      </c>
    </row>
    <row r="56" spans="1:37">
      <c r="A56" s="172">
        <v>54</v>
      </c>
      <c r="B56" s="173" t="s">
        <v>2176</v>
      </c>
      <c r="C56" s="173" t="s">
        <v>2261</v>
      </c>
      <c r="D56" s="173" t="s">
        <v>2256</v>
      </c>
      <c r="E56" s="174">
        <v>42766</v>
      </c>
      <c r="F56" s="177">
        <v>0.46875</v>
      </c>
      <c r="G56" s="174">
        <v>42820</v>
      </c>
      <c r="H56" s="172"/>
      <c r="I56" s="172">
        <v>843</v>
      </c>
      <c r="J56" s="172">
        <v>589</v>
      </c>
      <c r="K56" s="145" t="str">
        <f t="shared" si="7"/>
        <v>G589</v>
      </c>
      <c r="L56" s="172">
        <v>400</v>
      </c>
      <c r="M56" s="145" t="str">
        <f t="shared" si="2"/>
        <v>R400</v>
      </c>
      <c r="N56" s="172">
        <v>288</v>
      </c>
      <c r="O56" s="145" t="str">
        <f t="shared" si="3"/>
        <v>G288</v>
      </c>
      <c r="P56" s="172">
        <v>441</v>
      </c>
      <c r="Q56" s="145" t="str">
        <f t="shared" si="4"/>
        <v>R441</v>
      </c>
      <c r="R56" s="172">
        <v>22.2</v>
      </c>
      <c r="S56" s="172">
        <v>30.1</v>
      </c>
      <c r="T56" s="172"/>
      <c r="U56" s="172"/>
      <c r="V56" s="172"/>
      <c r="W56" s="175"/>
      <c r="X56" s="175"/>
      <c r="Y56" s="175"/>
      <c r="Z56" s="172"/>
      <c r="AA56" s="172"/>
      <c r="AB56" s="172"/>
      <c r="AC56" s="172"/>
      <c r="AD56" s="172"/>
      <c r="AH56" s="126">
        <f t="shared" si="0"/>
        <v>589</v>
      </c>
      <c r="AI56" t="b">
        <f t="shared" si="5"/>
        <v>0</v>
      </c>
      <c r="AJ56" s="126">
        <f t="shared" si="1"/>
        <v>400</v>
      </c>
      <c r="AK56" t="b">
        <f t="shared" si="6"/>
        <v>0</v>
      </c>
    </row>
    <row r="57" spans="1:37">
      <c r="A57" s="124">
        <v>55</v>
      </c>
      <c r="B57" s="125" t="s">
        <v>2176</v>
      </c>
      <c r="C57" s="125" t="s">
        <v>2262</v>
      </c>
      <c r="D57" s="125" t="s">
        <v>2256</v>
      </c>
      <c r="E57" s="127">
        <v>42766</v>
      </c>
      <c r="F57" s="128">
        <v>0.47222222222222227</v>
      </c>
      <c r="G57" s="127">
        <v>42820</v>
      </c>
      <c r="H57" s="128">
        <v>0.63194444444444442</v>
      </c>
      <c r="I57" s="126">
        <v>844</v>
      </c>
      <c r="J57" s="126">
        <v>622</v>
      </c>
      <c r="K57" s="145" t="str">
        <f t="shared" si="7"/>
        <v>G622</v>
      </c>
      <c r="L57" s="116">
        <v>19</v>
      </c>
      <c r="M57" s="145" t="str">
        <f t="shared" si="2"/>
        <v>R19</v>
      </c>
      <c r="N57" s="126">
        <v>616</v>
      </c>
      <c r="O57" s="145" t="str">
        <f t="shared" si="3"/>
        <v>G616</v>
      </c>
      <c r="P57" s="168" t="s">
        <v>2498</v>
      </c>
      <c r="Q57" s="145" t="str">
        <f t="shared" si="4"/>
        <v>R54b</v>
      </c>
      <c r="R57" s="126">
        <v>22.1</v>
      </c>
      <c r="S57" s="126">
        <v>33</v>
      </c>
      <c r="T57" s="126">
        <v>29.7</v>
      </c>
      <c r="U57" s="126"/>
      <c r="V57" s="126"/>
      <c r="W57" s="129" t="s">
        <v>2179</v>
      </c>
      <c r="X57" s="129" t="s">
        <v>2187</v>
      </c>
      <c r="Y57" s="129"/>
      <c r="Z57" s="126">
        <v>45</v>
      </c>
      <c r="AA57" s="126" t="s">
        <v>2180</v>
      </c>
      <c r="AB57" s="126">
        <v>15.8</v>
      </c>
      <c r="AC57" s="126">
        <v>1</v>
      </c>
      <c r="AD57" s="126"/>
      <c r="AH57" s="126">
        <f t="shared" si="0"/>
        <v>622</v>
      </c>
      <c r="AI57" t="b">
        <f t="shared" si="5"/>
        <v>0</v>
      </c>
      <c r="AJ57" s="132">
        <f t="shared" si="1"/>
        <v>19</v>
      </c>
      <c r="AK57" s="116" t="b">
        <f t="shared" si="6"/>
        <v>0</v>
      </c>
    </row>
    <row r="58" spans="1:37">
      <c r="A58" s="124">
        <v>56</v>
      </c>
      <c r="B58" s="125" t="s">
        <v>2176</v>
      </c>
      <c r="C58" s="125" t="s">
        <v>2263</v>
      </c>
      <c r="D58" s="125" t="s">
        <v>2256</v>
      </c>
      <c r="E58" s="127">
        <v>42766</v>
      </c>
      <c r="F58" s="128">
        <v>0.47222222222222227</v>
      </c>
      <c r="G58" s="127">
        <v>42820</v>
      </c>
      <c r="H58" s="128">
        <v>0.65625</v>
      </c>
      <c r="I58" s="126">
        <v>845</v>
      </c>
      <c r="J58" s="181">
        <v>538</v>
      </c>
      <c r="K58" s="145" t="str">
        <f t="shared" si="7"/>
        <v>G538</v>
      </c>
      <c r="L58" s="126">
        <v>60</v>
      </c>
      <c r="M58" s="145" t="str">
        <f t="shared" si="2"/>
        <v>R60</v>
      </c>
      <c r="N58" s="126">
        <v>557</v>
      </c>
      <c r="O58" s="145" t="str">
        <f t="shared" si="3"/>
        <v>G557</v>
      </c>
      <c r="P58" s="126">
        <v>58</v>
      </c>
      <c r="Q58" s="145" t="str">
        <f t="shared" si="4"/>
        <v>R58</v>
      </c>
      <c r="R58" s="126">
        <v>22</v>
      </c>
      <c r="S58" s="126">
        <v>29.5</v>
      </c>
      <c r="T58" s="92">
        <v>33.200000000000003</v>
      </c>
      <c r="U58" s="126"/>
      <c r="V58" s="126" t="s">
        <v>2200</v>
      </c>
      <c r="W58" s="129" t="s">
        <v>2195</v>
      </c>
      <c r="X58" s="129" t="s">
        <v>2187</v>
      </c>
      <c r="Y58" s="129"/>
      <c r="Z58" s="126">
        <v>30.8</v>
      </c>
      <c r="AA58" s="126" t="s">
        <v>2180</v>
      </c>
      <c r="AB58" s="126">
        <v>15.4</v>
      </c>
      <c r="AC58" s="126">
        <v>0</v>
      </c>
      <c r="AD58" s="126"/>
      <c r="AH58" s="168">
        <f t="shared" si="0"/>
        <v>538</v>
      </c>
      <c r="AI58" s="116" t="b">
        <f t="shared" si="5"/>
        <v>0</v>
      </c>
      <c r="AJ58" s="126">
        <f t="shared" si="1"/>
        <v>60</v>
      </c>
      <c r="AK58" t="b">
        <f t="shared" si="6"/>
        <v>0</v>
      </c>
    </row>
    <row r="59" spans="1:37">
      <c r="A59" s="124">
        <v>57</v>
      </c>
      <c r="B59" s="125" t="s">
        <v>2176</v>
      </c>
      <c r="C59" s="134" t="s">
        <v>2264</v>
      </c>
      <c r="D59" s="125" t="s">
        <v>2265</v>
      </c>
      <c r="E59" s="127">
        <v>42766</v>
      </c>
      <c r="F59" s="128">
        <v>0.47916666666666669</v>
      </c>
      <c r="G59" s="127">
        <v>42820</v>
      </c>
      <c r="H59" s="128">
        <v>0.59722222222222221</v>
      </c>
      <c r="I59" s="126">
        <v>1150</v>
      </c>
      <c r="J59" s="168">
        <v>540</v>
      </c>
      <c r="K59" s="145" t="str">
        <f t="shared" si="7"/>
        <v>G540</v>
      </c>
      <c r="L59" s="126">
        <v>161</v>
      </c>
      <c r="M59" s="145" t="str">
        <f t="shared" si="2"/>
        <v>R161</v>
      </c>
      <c r="N59" s="126">
        <v>618</v>
      </c>
      <c r="O59" s="145" t="str">
        <f t="shared" si="3"/>
        <v>G618</v>
      </c>
      <c r="P59" s="126">
        <v>435</v>
      </c>
      <c r="Q59" s="145" t="str">
        <f t="shared" si="4"/>
        <v>R435</v>
      </c>
      <c r="R59" s="126">
        <v>21.7</v>
      </c>
      <c r="S59" s="126">
        <v>31.6</v>
      </c>
      <c r="T59" s="126">
        <v>32.1</v>
      </c>
      <c r="U59" s="126"/>
      <c r="V59" s="126" t="s">
        <v>2187</v>
      </c>
      <c r="W59" s="129" t="s">
        <v>2206</v>
      </c>
      <c r="X59" s="129" t="s">
        <v>2187</v>
      </c>
      <c r="Y59" s="129" t="s">
        <v>2187</v>
      </c>
      <c r="Z59" s="126">
        <v>28.4</v>
      </c>
      <c r="AA59" s="126" t="s">
        <v>2250</v>
      </c>
      <c r="AB59" s="126">
        <v>3.3</v>
      </c>
      <c r="AC59" s="126">
        <v>1</v>
      </c>
      <c r="AD59" s="126" t="s">
        <v>2266</v>
      </c>
      <c r="AH59" s="168">
        <f t="shared" si="0"/>
        <v>540</v>
      </c>
      <c r="AI59" s="116" t="b">
        <f t="shared" si="5"/>
        <v>1</v>
      </c>
      <c r="AJ59" s="126">
        <f t="shared" si="1"/>
        <v>161</v>
      </c>
      <c r="AK59" t="b">
        <f t="shared" si="6"/>
        <v>0</v>
      </c>
    </row>
    <row r="60" spans="1:37">
      <c r="A60" s="124">
        <v>58</v>
      </c>
      <c r="B60" s="125" t="s">
        <v>2176</v>
      </c>
      <c r="C60" s="134" t="s">
        <v>2267</v>
      </c>
      <c r="D60" s="125" t="s">
        <v>2265</v>
      </c>
      <c r="E60" s="127">
        <v>42766</v>
      </c>
      <c r="F60" s="128">
        <v>0.4826388888888889</v>
      </c>
      <c r="G60" s="127">
        <v>42820</v>
      </c>
      <c r="H60" s="128">
        <v>0.56597222222222221</v>
      </c>
      <c r="I60" s="126">
        <v>1148</v>
      </c>
      <c r="J60" s="126">
        <v>513</v>
      </c>
      <c r="K60" s="145" t="str">
        <f t="shared" si="7"/>
        <v>G513</v>
      </c>
      <c r="L60" s="126">
        <v>48</v>
      </c>
      <c r="M60" s="145" t="str">
        <f t="shared" si="2"/>
        <v>R48</v>
      </c>
      <c r="N60" s="126">
        <v>593</v>
      </c>
      <c r="O60" s="145" t="str">
        <f t="shared" si="3"/>
        <v>G593</v>
      </c>
      <c r="P60" s="126">
        <v>31</v>
      </c>
      <c r="Q60" s="145" t="str">
        <f t="shared" si="4"/>
        <v>R31</v>
      </c>
      <c r="R60" s="126">
        <v>22.6</v>
      </c>
      <c r="S60" s="126">
        <v>31.6</v>
      </c>
      <c r="T60" s="126">
        <v>30.8</v>
      </c>
      <c r="U60" s="126"/>
      <c r="V60" s="126" t="s">
        <v>2200</v>
      </c>
      <c r="W60" s="129" t="s">
        <v>2179</v>
      </c>
      <c r="X60" s="129" t="s">
        <v>2187</v>
      </c>
      <c r="Y60" s="129"/>
      <c r="Z60" s="126">
        <v>54.4</v>
      </c>
      <c r="AA60" s="126" t="s">
        <v>2250</v>
      </c>
      <c r="AB60" s="126">
        <v>1.4</v>
      </c>
      <c r="AC60" s="126">
        <v>0</v>
      </c>
      <c r="AD60" s="126"/>
      <c r="AH60" s="126">
        <f t="shared" si="0"/>
        <v>513</v>
      </c>
      <c r="AI60" t="b">
        <f t="shared" si="5"/>
        <v>0</v>
      </c>
      <c r="AJ60" s="126">
        <f t="shared" si="1"/>
        <v>48</v>
      </c>
      <c r="AK60" t="b">
        <f t="shared" si="6"/>
        <v>0</v>
      </c>
    </row>
    <row r="61" spans="1:37">
      <c r="A61" s="124">
        <v>59</v>
      </c>
      <c r="B61" s="125" t="s">
        <v>2176</v>
      </c>
      <c r="C61" s="134" t="s">
        <v>2268</v>
      </c>
      <c r="D61" s="125" t="s">
        <v>2265</v>
      </c>
      <c r="E61" s="127">
        <v>42766</v>
      </c>
      <c r="F61" s="128">
        <v>0.4861111111111111</v>
      </c>
      <c r="G61" s="127">
        <v>42820</v>
      </c>
      <c r="H61" s="128">
        <v>0.60416666666666663</v>
      </c>
      <c r="I61" s="126">
        <v>848</v>
      </c>
      <c r="J61" s="126">
        <v>489</v>
      </c>
      <c r="K61" s="145" t="str">
        <f t="shared" si="7"/>
        <v>G489</v>
      </c>
      <c r="L61" s="126">
        <v>23</v>
      </c>
      <c r="M61" s="145" t="str">
        <f t="shared" si="2"/>
        <v>R23</v>
      </c>
      <c r="N61" s="126">
        <v>600</v>
      </c>
      <c r="O61" s="145" t="str">
        <f t="shared" si="3"/>
        <v>G600</v>
      </c>
      <c r="P61" s="126">
        <v>120</v>
      </c>
      <c r="Q61" s="145" t="str">
        <f t="shared" si="4"/>
        <v>R120</v>
      </c>
      <c r="R61" s="126">
        <v>22.4</v>
      </c>
      <c r="S61" s="126">
        <v>27.9</v>
      </c>
      <c r="T61" s="126">
        <v>31.7</v>
      </c>
      <c r="U61" s="126"/>
      <c r="V61" s="126"/>
      <c r="W61" s="129"/>
      <c r="X61" s="129"/>
      <c r="Y61" s="129"/>
      <c r="Z61" s="126">
        <v>46</v>
      </c>
      <c r="AA61" s="126" t="s">
        <v>2250</v>
      </c>
      <c r="AB61" s="126">
        <v>3.3</v>
      </c>
      <c r="AC61" s="126">
        <v>0</v>
      </c>
      <c r="AD61" s="126"/>
      <c r="AH61" s="126">
        <f t="shared" si="0"/>
        <v>489</v>
      </c>
      <c r="AI61" t="b">
        <f t="shared" si="5"/>
        <v>0</v>
      </c>
      <c r="AJ61" s="126">
        <f t="shared" si="1"/>
        <v>23</v>
      </c>
      <c r="AK61" t="b">
        <f t="shared" si="6"/>
        <v>0</v>
      </c>
    </row>
    <row r="62" spans="1:37">
      <c r="A62" s="124">
        <v>60</v>
      </c>
      <c r="B62" s="125" t="s">
        <v>2176</v>
      </c>
      <c r="C62" s="134" t="s">
        <v>2269</v>
      </c>
      <c r="D62" s="125" t="s">
        <v>2265</v>
      </c>
      <c r="E62" s="127">
        <v>42766</v>
      </c>
      <c r="F62" s="128">
        <v>0.48958333333333331</v>
      </c>
      <c r="G62" s="127">
        <v>42820</v>
      </c>
      <c r="H62" s="128">
        <v>0.57638888888888895</v>
      </c>
      <c r="I62" s="126">
        <v>849</v>
      </c>
      <c r="J62" s="126">
        <v>633</v>
      </c>
      <c r="K62" s="145" t="str">
        <f t="shared" si="7"/>
        <v>G633</v>
      </c>
      <c r="L62" s="126">
        <v>78</v>
      </c>
      <c r="M62" s="145" t="str">
        <f t="shared" si="2"/>
        <v>R78</v>
      </c>
      <c r="N62" s="126">
        <v>535</v>
      </c>
      <c r="O62" s="145" t="str">
        <f t="shared" si="3"/>
        <v>G535</v>
      </c>
      <c r="P62" s="126">
        <v>390</v>
      </c>
      <c r="Q62" s="145" t="str">
        <f t="shared" si="4"/>
        <v>R390</v>
      </c>
      <c r="R62" s="126">
        <v>23.5</v>
      </c>
      <c r="S62" s="126">
        <v>22.5</v>
      </c>
      <c r="T62" s="126">
        <v>33.700000000000003</v>
      </c>
      <c r="U62" s="126"/>
      <c r="V62" s="126" t="s">
        <v>2187</v>
      </c>
      <c r="W62" s="129"/>
      <c r="X62" s="129"/>
      <c r="Y62" s="129" t="s">
        <v>2179</v>
      </c>
      <c r="Z62" s="126">
        <v>10.199999999999999</v>
      </c>
      <c r="AA62" s="126" t="s">
        <v>2250</v>
      </c>
      <c r="AB62" s="126">
        <v>2.4</v>
      </c>
      <c r="AC62" s="126">
        <v>0</v>
      </c>
      <c r="AD62" s="126" t="s">
        <v>2270</v>
      </c>
      <c r="AH62" s="126">
        <f t="shared" si="0"/>
        <v>633</v>
      </c>
      <c r="AI62" t="b">
        <f t="shared" si="5"/>
        <v>0</v>
      </c>
      <c r="AJ62" s="126">
        <f t="shared" si="1"/>
        <v>78</v>
      </c>
      <c r="AK62" t="b">
        <f t="shared" si="6"/>
        <v>0</v>
      </c>
    </row>
    <row r="63" spans="1:37">
      <c r="A63" s="124">
        <v>61</v>
      </c>
      <c r="B63" s="125" t="s">
        <v>2176</v>
      </c>
      <c r="C63" s="134" t="s">
        <v>2271</v>
      </c>
      <c r="D63" s="125" t="s">
        <v>2265</v>
      </c>
      <c r="E63" s="127">
        <v>42766</v>
      </c>
      <c r="F63" s="128">
        <v>0.49305555555555558</v>
      </c>
      <c r="G63" s="127">
        <v>42820</v>
      </c>
      <c r="H63" s="128">
        <v>0.58333333333333337</v>
      </c>
      <c r="I63" s="126">
        <v>1149</v>
      </c>
      <c r="J63" s="126">
        <v>541</v>
      </c>
      <c r="K63" s="145" t="str">
        <f t="shared" si="7"/>
        <v>G541</v>
      </c>
      <c r="L63" s="126">
        <v>42</v>
      </c>
      <c r="M63" s="145" t="str">
        <f t="shared" si="2"/>
        <v>R42</v>
      </c>
      <c r="N63" s="126">
        <v>391</v>
      </c>
      <c r="O63" s="145" t="str">
        <f t="shared" si="3"/>
        <v>G391</v>
      </c>
      <c r="P63" s="126">
        <v>143</v>
      </c>
      <c r="Q63" s="145" t="str">
        <f t="shared" si="4"/>
        <v>R143</v>
      </c>
      <c r="R63" s="126">
        <v>22.7</v>
      </c>
      <c r="S63" s="126">
        <v>20.399999999999999</v>
      </c>
      <c r="T63" s="126">
        <v>32.200000000000003</v>
      </c>
      <c r="U63" s="126"/>
      <c r="V63" s="126" t="s">
        <v>2195</v>
      </c>
      <c r="W63" s="129" t="s">
        <v>2195</v>
      </c>
      <c r="X63" s="129" t="s">
        <v>2187</v>
      </c>
      <c r="Y63" s="129"/>
      <c r="Z63" s="126">
        <v>34.200000000000003</v>
      </c>
      <c r="AA63" s="126" t="s">
        <v>2250</v>
      </c>
      <c r="AB63" s="126">
        <v>5.6</v>
      </c>
      <c r="AC63" s="126">
        <v>0</v>
      </c>
      <c r="AD63" s="126"/>
      <c r="AH63" s="126">
        <f t="shared" si="0"/>
        <v>541</v>
      </c>
      <c r="AI63" t="b">
        <f t="shared" si="5"/>
        <v>0</v>
      </c>
      <c r="AJ63" s="126">
        <f t="shared" si="1"/>
        <v>42</v>
      </c>
      <c r="AK63" t="b">
        <f t="shared" si="6"/>
        <v>0</v>
      </c>
    </row>
    <row r="64" spans="1:37">
      <c r="A64" s="124">
        <v>62</v>
      </c>
      <c r="B64" s="125" t="s">
        <v>2176</v>
      </c>
      <c r="C64" s="134" t="s">
        <v>2272</v>
      </c>
      <c r="D64" s="125" t="s">
        <v>2265</v>
      </c>
      <c r="E64" s="127">
        <v>42766</v>
      </c>
      <c r="F64" s="128">
        <v>0.49305555555555558</v>
      </c>
      <c r="G64" s="127">
        <v>42820</v>
      </c>
      <c r="H64" s="128">
        <v>0.58680555555555558</v>
      </c>
      <c r="I64" s="126">
        <v>1151</v>
      </c>
      <c r="J64" s="126">
        <v>565</v>
      </c>
      <c r="K64" s="145" t="str">
        <f t="shared" si="7"/>
        <v>G565</v>
      </c>
      <c r="L64" s="126">
        <v>119</v>
      </c>
      <c r="M64" s="145" t="str">
        <f t="shared" si="2"/>
        <v>R119</v>
      </c>
      <c r="N64" s="126">
        <v>445</v>
      </c>
      <c r="O64" s="145" t="str">
        <f t="shared" si="3"/>
        <v>G445</v>
      </c>
      <c r="P64" s="126">
        <v>448</v>
      </c>
      <c r="Q64" s="145" t="str">
        <f t="shared" si="4"/>
        <v>R448</v>
      </c>
      <c r="R64" s="126">
        <v>22.7</v>
      </c>
      <c r="S64" s="126">
        <v>24.7</v>
      </c>
      <c r="T64" s="126">
        <v>30.9</v>
      </c>
      <c r="U64" s="126"/>
      <c r="V64" s="126" t="s">
        <v>2179</v>
      </c>
      <c r="W64" s="129" t="s">
        <v>2179</v>
      </c>
      <c r="X64" s="129"/>
      <c r="Y64" s="129"/>
      <c r="Z64" s="126">
        <v>40.4</v>
      </c>
      <c r="AA64" s="126" t="s">
        <v>2250</v>
      </c>
      <c r="AB64" s="126">
        <v>4.2</v>
      </c>
      <c r="AC64" s="126">
        <v>0</v>
      </c>
      <c r="AD64" s="126" t="s">
        <v>2273</v>
      </c>
      <c r="AH64" s="126">
        <f t="shared" si="0"/>
        <v>565</v>
      </c>
      <c r="AI64" t="b">
        <f t="shared" si="5"/>
        <v>0</v>
      </c>
      <c r="AJ64" s="126">
        <f t="shared" si="1"/>
        <v>119</v>
      </c>
      <c r="AK64" t="b">
        <f t="shared" si="6"/>
        <v>0</v>
      </c>
    </row>
    <row r="65" spans="1:37">
      <c r="A65" s="124">
        <v>63</v>
      </c>
      <c r="B65" s="125" t="s">
        <v>2176</v>
      </c>
      <c r="C65" s="134" t="s">
        <v>2274</v>
      </c>
      <c r="D65" s="125" t="s">
        <v>2265</v>
      </c>
      <c r="E65" s="127">
        <v>42766</v>
      </c>
      <c r="F65" s="128">
        <v>0.49652777777777773</v>
      </c>
      <c r="G65" s="127">
        <v>42820</v>
      </c>
      <c r="H65" s="128">
        <v>0.55902777777777779</v>
      </c>
      <c r="I65" s="126">
        <v>852</v>
      </c>
      <c r="J65" s="126">
        <v>387</v>
      </c>
      <c r="K65" s="145" t="str">
        <f t="shared" si="7"/>
        <v>G387</v>
      </c>
      <c r="L65" s="126">
        <v>185</v>
      </c>
      <c r="M65" s="145" t="str">
        <f t="shared" si="2"/>
        <v>R185</v>
      </c>
      <c r="N65" s="126">
        <v>440</v>
      </c>
      <c r="O65" s="145" t="str">
        <f t="shared" si="3"/>
        <v>G440</v>
      </c>
      <c r="P65" s="126">
        <v>423</v>
      </c>
      <c r="Q65" s="145" t="str">
        <f t="shared" si="4"/>
        <v>R423</v>
      </c>
      <c r="R65" s="126">
        <v>25.6</v>
      </c>
      <c r="S65" s="126">
        <v>22.9</v>
      </c>
      <c r="T65" s="126">
        <v>30.9</v>
      </c>
      <c r="U65" s="126"/>
      <c r="V65" s="126" t="s">
        <v>2187</v>
      </c>
      <c r="W65" s="129" t="s">
        <v>2187</v>
      </c>
      <c r="X65" s="129" t="s">
        <v>2187</v>
      </c>
      <c r="Y65" s="129" t="s">
        <v>2187</v>
      </c>
      <c r="Z65" s="126">
        <v>45</v>
      </c>
      <c r="AA65" s="126" t="s">
        <v>2250</v>
      </c>
      <c r="AB65" s="126">
        <v>4.9000000000000004</v>
      </c>
      <c r="AC65" s="126">
        <v>0</v>
      </c>
      <c r="AD65" s="126"/>
      <c r="AH65" s="126">
        <f t="shared" si="0"/>
        <v>387</v>
      </c>
      <c r="AI65" t="b">
        <f t="shared" si="5"/>
        <v>0</v>
      </c>
      <c r="AJ65" s="126">
        <f t="shared" si="1"/>
        <v>185</v>
      </c>
      <c r="AK65" t="b">
        <f t="shared" si="6"/>
        <v>0</v>
      </c>
    </row>
    <row r="66" spans="1:37">
      <c r="A66" s="124">
        <v>64</v>
      </c>
      <c r="B66" s="125" t="s">
        <v>2176</v>
      </c>
      <c r="C66" s="134" t="s">
        <v>2275</v>
      </c>
      <c r="D66" s="125" t="s">
        <v>2265</v>
      </c>
      <c r="E66" s="127">
        <v>42766</v>
      </c>
      <c r="F66" s="128">
        <v>0.50694444444444442</v>
      </c>
      <c r="G66" s="127">
        <v>42820</v>
      </c>
      <c r="H66" s="128">
        <v>0.60763888888888895</v>
      </c>
      <c r="I66" s="126">
        <v>853</v>
      </c>
      <c r="J66" s="132">
        <v>554</v>
      </c>
      <c r="K66" s="145" t="str">
        <f t="shared" si="7"/>
        <v>G554</v>
      </c>
      <c r="L66" s="126">
        <v>159</v>
      </c>
      <c r="M66" s="145" t="str">
        <f t="shared" si="2"/>
        <v>R159</v>
      </c>
      <c r="N66" s="126">
        <v>673</v>
      </c>
      <c r="O66" s="145" t="str">
        <f t="shared" si="3"/>
        <v>G673</v>
      </c>
      <c r="P66" s="132">
        <v>550</v>
      </c>
      <c r="Q66" s="145" t="str">
        <f t="shared" si="4"/>
        <v>R550</v>
      </c>
      <c r="R66" s="132">
        <v>22.7</v>
      </c>
      <c r="S66" s="132">
        <v>34.6</v>
      </c>
      <c r="T66" s="126"/>
      <c r="U66" s="126"/>
      <c r="V66" s="126" t="s">
        <v>2206</v>
      </c>
      <c r="W66" s="129" t="s">
        <v>2195</v>
      </c>
      <c r="X66" s="129"/>
      <c r="Y66" s="129"/>
      <c r="Z66" s="126">
        <v>22.8</v>
      </c>
      <c r="AA66" s="126" t="s">
        <v>2250</v>
      </c>
      <c r="AB66" s="126">
        <v>3</v>
      </c>
      <c r="AC66" s="126">
        <v>1</v>
      </c>
      <c r="AD66" s="126"/>
      <c r="AH66" s="132">
        <f t="shared" si="0"/>
        <v>554</v>
      </c>
      <c r="AI66" t="b">
        <f t="shared" si="5"/>
        <v>0</v>
      </c>
      <c r="AJ66" s="126">
        <f t="shared" si="1"/>
        <v>159</v>
      </c>
      <c r="AK66" t="b">
        <f t="shared" si="6"/>
        <v>0</v>
      </c>
    </row>
    <row r="67" spans="1:37">
      <c r="A67" s="124">
        <v>65</v>
      </c>
      <c r="B67" s="125" t="s">
        <v>2276</v>
      </c>
      <c r="C67" s="125" t="s">
        <v>2277</v>
      </c>
      <c r="D67" s="125" t="s">
        <v>2278</v>
      </c>
      <c r="E67" s="127">
        <v>42767</v>
      </c>
      <c r="F67" s="128">
        <v>0.51041666666666663</v>
      </c>
      <c r="G67" s="127">
        <v>42818</v>
      </c>
      <c r="H67" s="128">
        <v>0.4375</v>
      </c>
      <c r="I67" s="126">
        <v>906</v>
      </c>
      <c r="J67" s="126">
        <v>614</v>
      </c>
      <c r="K67" s="145" t="str">
        <f t="shared" si="7"/>
        <v>G614</v>
      </c>
      <c r="L67" s="126">
        <v>525</v>
      </c>
      <c r="M67" s="145" t="str">
        <f t="shared" si="2"/>
        <v>R525</v>
      </c>
      <c r="N67" s="126">
        <v>700</v>
      </c>
      <c r="O67" s="145" t="str">
        <f t="shared" si="3"/>
        <v>G700</v>
      </c>
      <c r="P67" s="126">
        <v>333</v>
      </c>
      <c r="Q67" s="145" t="str">
        <f t="shared" si="4"/>
        <v>R333</v>
      </c>
      <c r="R67" s="126">
        <v>22.5</v>
      </c>
      <c r="S67" s="126">
        <v>35.6</v>
      </c>
      <c r="T67" s="126">
        <v>23</v>
      </c>
      <c r="U67" s="126">
        <v>29</v>
      </c>
      <c r="V67" s="126" t="s">
        <v>2187</v>
      </c>
      <c r="W67" s="129"/>
      <c r="X67" s="129" t="s">
        <v>2187</v>
      </c>
      <c r="Y67" s="129" t="s">
        <v>2187</v>
      </c>
      <c r="Z67" s="126">
        <v>13.8</v>
      </c>
      <c r="AA67" s="126" t="s">
        <v>2250</v>
      </c>
      <c r="AB67" s="126">
        <v>13.8</v>
      </c>
      <c r="AC67" s="126">
        <v>1</v>
      </c>
      <c r="AD67" s="126"/>
      <c r="AH67" s="126">
        <f t="shared" ref="AH67:AH130" si="8">J67</f>
        <v>614</v>
      </c>
      <c r="AI67" t="b">
        <f t="shared" si="5"/>
        <v>0</v>
      </c>
      <c r="AJ67" s="126">
        <f t="shared" ref="AJ67:AJ130" si="9">L67</f>
        <v>525</v>
      </c>
      <c r="AK67" t="b">
        <f t="shared" si="6"/>
        <v>0</v>
      </c>
    </row>
    <row r="68" spans="1:37">
      <c r="A68" s="124">
        <v>66</v>
      </c>
      <c r="B68" s="125" t="s">
        <v>2276</v>
      </c>
      <c r="C68" s="125" t="s">
        <v>2279</v>
      </c>
      <c r="D68" s="125" t="s">
        <v>2278</v>
      </c>
      <c r="E68" s="127">
        <v>42767</v>
      </c>
      <c r="F68" s="128">
        <v>0.51388888888888895</v>
      </c>
      <c r="G68" s="127">
        <v>42818</v>
      </c>
      <c r="H68" s="128">
        <v>0.51388888888888895</v>
      </c>
      <c r="I68" s="126">
        <v>1096</v>
      </c>
      <c r="J68" s="126">
        <v>282</v>
      </c>
      <c r="K68" s="145" t="str">
        <f t="shared" ref="K68:K131" si="10">_xlfn.TEXTJOIN(,TRUE, "G",J68)</f>
        <v>G282</v>
      </c>
      <c r="L68" s="126">
        <v>150</v>
      </c>
      <c r="M68" s="145" t="str">
        <f t="shared" ref="M68:M131" si="11">_xlfn.TEXTJOIN(,TRUE, "R",L68)</f>
        <v>R150</v>
      </c>
      <c r="N68" s="126">
        <v>760</v>
      </c>
      <c r="O68" s="145" t="str">
        <f t="shared" ref="O68:O131" si="12">_xlfn.TEXTJOIN(,TRUE, "G",N68)</f>
        <v>G760</v>
      </c>
      <c r="P68" s="126">
        <v>252</v>
      </c>
      <c r="Q68" s="145" t="str">
        <f t="shared" ref="Q68:Q131" si="13">_xlfn.TEXTJOIN(,TRUE, "R",P68)</f>
        <v>R252</v>
      </c>
      <c r="R68" s="126">
        <v>22.4</v>
      </c>
      <c r="S68" s="126">
        <v>39.9</v>
      </c>
      <c r="T68" s="126">
        <v>21.5</v>
      </c>
      <c r="U68" s="126">
        <v>21.3</v>
      </c>
      <c r="V68" s="126" t="s">
        <v>2187</v>
      </c>
      <c r="W68" s="129" t="s">
        <v>2179</v>
      </c>
      <c r="X68" s="129" t="s">
        <v>2187</v>
      </c>
      <c r="Y68" s="129"/>
      <c r="Z68" s="126">
        <v>19.8</v>
      </c>
      <c r="AA68" s="126" t="s">
        <v>2250</v>
      </c>
      <c r="AB68" s="126">
        <v>8</v>
      </c>
      <c r="AC68" s="126">
        <v>1</v>
      </c>
      <c r="AD68" s="126"/>
      <c r="AH68" s="126">
        <f t="shared" si="8"/>
        <v>282</v>
      </c>
      <c r="AI68" t="b">
        <f t="shared" ref="AI68:AI131" si="14">COUNTIF($AH$3:$AH$443, AH68)&gt;1</f>
        <v>0</v>
      </c>
      <c r="AJ68" s="126">
        <f t="shared" si="9"/>
        <v>150</v>
      </c>
      <c r="AK68" t="b">
        <f t="shared" ref="AK68:AK131" si="15">COUNTIF($AJ$3:$AJ$443, AJ68)&gt;1</f>
        <v>0</v>
      </c>
    </row>
    <row r="69" spans="1:37">
      <c r="A69" s="124">
        <v>67</v>
      </c>
      <c r="B69" s="125" t="s">
        <v>2276</v>
      </c>
      <c r="C69" s="125" t="s">
        <v>2280</v>
      </c>
      <c r="D69" s="125" t="s">
        <v>2278</v>
      </c>
      <c r="E69" s="127">
        <v>42767</v>
      </c>
      <c r="F69" s="128">
        <v>0.51736111111111105</v>
      </c>
      <c r="G69" s="127">
        <v>42818</v>
      </c>
      <c r="H69" s="128">
        <v>0.4548611111111111</v>
      </c>
      <c r="I69" s="126">
        <v>908</v>
      </c>
      <c r="J69" s="126">
        <v>450</v>
      </c>
      <c r="K69" s="145" t="str">
        <f t="shared" si="10"/>
        <v>G450</v>
      </c>
      <c r="L69" s="126">
        <v>165</v>
      </c>
      <c r="M69" s="145" t="str">
        <f t="shared" si="11"/>
        <v>R165</v>
      </c>
      <c r="N69" s="126">
        <v>660</v>
      </c>
      <c r="O69" s="145" t="str">
        <f t="shared" si="12"/>
        <v>G660</v>
      </c>
      <c r="P69" s="126">
        <v>44</v>
      </c>
      <c r="Q69" s="145" t="str">
        <f t="shared" si="13"/>
        <v>R44</v>
      </c>
      <c r="R69" s="126">
        <v>19.899999999999999</v>
      </c>
      <c r="S69" s="126">
        <v>36.799999999999997</v>
      </c>
      <c r="T69" s="126">
        <v>21.5</v>
      </c>
      <c r="U69" s="126">
        <v>23</v>
      </c>
      <c r="V69" s="126" t="s">
        <v>2206</v>
      </c>
      <c r="W69" s="129"/>
      <c r="X69" s="129" t="s">
        <v>2187</v>
      </c>
      <c r="Y69" s="129"/>
      <c r="Z69" s="126">
        <v>5.5</v>
      </c>
      <c r="AA69" s="126" t="s">
        <v>2250</v>
      </c>
      <c r="AB69" s="126">
        <v>5.5</v>
      </c>
      <c r="AC69" s="126">
        <v>1</v>
      </c>
      <c r="AD69" s="126"/>
      <c r="AH69" s="126">
        <f t="shared" si="8"/>
        <v>450</v>
      </c>
      <c r="AI69" t="b">
        <f t="shared" si="14"/>
        <v>0</v>
      </c>
      <c r="AJ69" s="126">
        <f t="shared" si="9"/>
        <v>165</v>
      </c>
      <c r="AK69" t="b">
        <f t="shared" si="15"/>
        <v>0</v>
      </c>
    </row>
    <row r="70" spans="1:37">
      <c r="A70" s="124">
        <v>68</v>
      </c>
      <c r="B70" s="125" t="s">
        <v>2276</v>
      </c>
      <c r="C70" s="125" t="s">
        <v>2281</v>
      </c>
      <c r="D70" s="125" t="s">
        <v>2278</v>
      </c>
      <c r="E70" s="127">
        <v>42767</v>
      </c>
      <c r="F70" s="128">
        <v>0.52083333333333337</v>
      </c>
      <c r="G70" s="127">
        <v>42818</v>
      </c>
      <c r="H70" s="128">
        <v>0.53611111111111109</v>
      </c>
      <c r="I70" s="126">
        <v>1102</v>
      </c>
      <c r="J70" s="126">
        <v>269</v>
      </c>
      <c r="K70" s="145" t="str">
        <f t="shared" si="10"/>
        <v>G269</v>
      </c>
      <c r="L70" s="126">
        <v>129</v>
      </c>
      <c r="M70" s="145" t="str">
        <f t="shared" si="11"/>
        <v>R129</v>
      </c>
      <c r="N70" s="126">
        <v>477</v>
      </c>
      <c r="O70" s="145" t="str">
        <f t="shared" si="12"/>
        <v>G477</v>
      </c>
      <c r="P70" s="126">
        <v>9</v>
      </c>
      <c r="Q70" s="145" t="str">
        <f t="shared" si="13"/>
        <v>R9</v>
      </c>
      <c r="R70" s="126">
        <v>20.5</v>
      </c>
      <c r="S70" s="167">
        <v>37.6</v>
      </c>
      <c r="T70" s="126">
        <v>21.9</v>
      </c>
      <c r="U70" s="126">
        <v>22.1</v>
      </c>
      <c r="V70" s="126" t="s">
        <v>2187</v>
      </c>
      <c r="W70" s="129"/>
      <c r="X70" s="129" t="s">
        <v>2187</v>
      </c>
      <c r="Y70" s="129"/>
      <c r="Z70" s="126">
        <v>23.4</v>
      </c>
      <c r="AA70" s="126" t="s">
        <v>2250</v>
      </c>
      <c r="AB70" s="126">
        <v>9.6999999999999993</v>
      </c>
      <c r="AC70" s="126">
        <v>1</v>
      </c>
      <c r="AD70" s="126"/>
      <c r="AH70" s="126">
        <f t="shared" si="8"/>
        <v>269</v>
      </c>
      <c r="AI70" t="b">
        <f t="shared" si="14"/>
        <v>0</v>
      </c>
      <c r="AJ70" s="126">
        <f t="shared" si="9"/>
        <v>129</v>
      </c>
      <c r="AK70" t="b">
        <f t="shared" si="15"/>
        <v>0</v>
      </c>
    </row>
    <row r="71" spans="1:37">
      <c r="A71" s="124">
        <v>69</v>
      </c>
      <c r="B71" s="125" t="s">
        <v>2276</v>
      </c>
      <c r="C71" s="125" t="s">
        <v>2282</v>
      </c>
      <c r="D71" s="125" t="s">
        <v>2278</v>
      </c>
      <c r="E71" s="127">
        <v>42767</v>
      </c>
      <c r="F71" s="128">
        <v>0.52430555555555558</v>
      </c>
      <c r="G71" s="127">
        <v>42818</v>
      </c>
      <c r="H71" s="128">
        <v>0.47916666666666669</v>
      </c>
      <c r="I71" s="126">
        <v>910</v>
      </c>
      <c r="J71" s="126">
        <v>448</v>
      </c>
      <c r="K71" s="145" t="str">
        <f t="shared" si="10"/>
        <v>G448</v>
      </c>
      <c r="L71" s="126">
        <v>414</v>
      </c>
      <c r="M71" s="145" t="str">
        <f t="shared" si="11"/>
        <v>R414</v>
      </c>
      <c r="N71" s="126">
        <v>386</v>
      </c>
      <c r="O71" s="145" t="str">
        <f t="shared" si="12"/>
        <v>G386</v>
      </c>
      <c r="P71" s="126">
        <v>251</v>
      </c>
      <c r="Q71" s="145" t="str">
        <f t="shared" si="13"/>
        <v>R251</v>
      </c>
      <c r="R71" s="126">
        <v>23.6</v>
      </c>
      <c r="S71" s="126">
        <v>37.9</v>
      </c>
      <c r="T71" s="126">
        <v>23.3</v>
      </c>
      <c r="U71" s="126">
        <v>24.6</v>
      </c>
      <c r="V71" s="126"/>
      <c r="W71" s="129"/>
      <c r="X71" s="129" t="s">
        <v>2187</v>
      </c>
      <c r="Y71" s="129" t="s">
        <v>2187</v>
      </c>
      <c r="Z71" s="126">
        <v>24.4</v>
      </c>
      <c r="AA71" s="126" t="s">
        <v>2250</v>
      </c>
      <c r="AB71" s="126">
        <v>14.4</v>
      </c>
      <c r="AC71" s="126">
        <v>1</v>
      </c>
      <c r="AD71" s="126"/>
      <c r="AH71" s="126">
        <f t="shared" si="8"/>
        <v>448</v>
      </c>
      <c r="AI71" t="b">
        <f t="shared" si="14"/>
        <v>0</v>
      </c>
      <c r="AJ71" s="126">
        <f t="shared" si="9"/>
        <v>414</v>
      </c>
      <c r="AK71" t="b">
        <f t="shared" si="15"/>
        <v>0</v>
      </c>
    </row>
    <row r="72" spans="1:37">
      <c r="A72" s="124">
        <v>70</v>
      </c>
      <c r="B72" s="125" t="s">
        <v>2276</v>
      </c>
      <c r="C72" s="125" t="s">
        <v>2283</v>
      </c>
      <c r="D72" s="125" t="s">
        <v>2278</v>
      </c>
      <c r="E72" s="127">
        <v>42767</v>
      </c>
      <c r="F72" s="128">
        <v>0.52777777777777779</v>
      </c>
      <c r="G72" s="127">
        <v>42818</v>
      </c>
      <c r="H72" s="128">
        <v>0.48958333333333331</v>
      </c>
      <c r="I72" s="126">
        <v>911</v>
      </c>
      <c r="J72" s="181">
        <v>358</v>
      </c>
      <c r="K72" s="145" t="str">
        <f t="shared" si="10"/>
        <v>G358</v>
      </c>
      <c r="L72" s="126">
        <v>151</v>
      </c>
      <c r="M72" s="145" t="str">
        <f t="shared" si="11"/>
        <v>R151</v>
      </c>
      <c r="N72" s="132">
        <v>414</v>
      </c>
      <c r="O72" s="145" t="str">
        <f t="shared" si="12"/>
        <v>G414</v>
      </c>
      <c r="P72" s="126">
        <v>266</v>
      </c>
      <c r="Q72" s="145" t="str">
        <f t="shared" si="13"/>
        <v>R266</v>
      </c>
      <c r="R72" s="126">
        <v>22.5</v>
      </c>
      <c r="S72" s="126">
        <v>40.799999999999997</v>
      </c>
      <c r="T72" s="126">
        <v>24.9</v>
      </c>
      <c r="U72" s="126">
        <v>23.5</v>
      </c>
      <c r="V72" s="126" t="s">
        <v>2230</v>
      </c>
      <c r="W72" s="129" t="s">
        <v>2230</v>
      </c>
      <c r="X72" s="129" t="s">
        <v>2187</v>
      </c>
      <c r="Y72" s="129" t="s">
        <v>2187</v>
      </c>
      <c r="Z72" s="126">
        <v>28</v>
      </c>
      <c r="AA72" s="126" t="s">
        <v>2250</v>
      </c>
      <c r="AB72" s="126">
        <v>15</v>
      </c>
      <c r="AC72" s="126">
        <v>0</v>
      </c>
      <c r="AD72" s="126"/>
      <c r="AH72" s="126">
        <f t="shared" si="8"/>
        <v>358</v>
      </c>
      <c r="AI72" s="116" t="b">
        <f t="shared" si="14"/>
        <v>0</v>
      </c>
      <c r="AJ72" s="126">
        <f t="shared" si="9"/>
        <v>151</v>
      </c>
      <c r="AK72" t="b">
        <f t="shared" si="15"/>
        <v>0</v>
      </c>
    </row>
    <row r="73" spans="1:37">
      <c r="A73" s="124">
        <v>71</v>
      </c>
      <c r="B73" s="125" t="s">
        <v>2276</v>
      </c>
      <c r="C73" s="125" t="s">
        <v>2284</v>
      </c>
      <c r="D73" s="125" t="s">
        <v>2278</v>
      </c>
      <c r="E73" s="127">
        <v>42767</v>
      </c>
      <c r="F73" s="128">
        <v>0.52777777777777779</v>
      </c>
      <c r="G73" s="127">
        <v>42818</v>
      </c>
      <c r="H73" s="128">
        <v>0.5</v>
      </c>
      <c r="I73" s="126">
        <v>912</v>
      </c>
      <c r="J73" s="126">
        <v>511</v>
      </c>
      <c r="K73" s="145" t="str">
        <f t="shared" si="10"/>
        <v>G511</v>
      </c>
      <c r="L73" s="126">
        <v>95</v>
      </c>
      <c r="M73" s="145" t="str">
        <f t="shared" si="11"/>
        <v>R95</v>
      </c>
      <c r="N73" s="126">
        <v>459</v>
      </c>
      <c r="O73" s="145" t="str">
        <f t="shared" si="12"/>
        <v>G459</v>
      </c>
      <c r="P73" s="126">
        <v>528</v>
      </c>
      <c r="Q73" s="145" t="str">
        <f t="shared" si="13"/>
        <v>R528</v>
      </c>
      <c r="R73" s="126">
        <v>21</v>
      </c>
      <c r="S73" s="126">
        <v>35.1</v>
      </c>
      <c r="T73" s="126">
        <v>22.9</v>
      </c>
      <c r="U73" s="126">
        <v>23.6</v>
      </c>
      <c r="V73" s="126" t="s">
        <v>2187</v>
      </c>
      <c r="W73" s="129" t="s">
        <v>2187</v>
      </c>
      <c r="X73" s="129" t="s">
        <v>2187</v>
      </c>
      <c r="Y73" s="129"/>
      <c r="Z73" s="126">
        <v>32</v>
      </c>
      <c r="AA73" s="126" t="s">
        <v>2250</v>
      </c>
      <c r="AB73" s="126">
        <v>15.5</v>
      </c>
      <c r="AC73" s="126">
        <v>1</v>
      </c>
      <c r="AD73" s="126"/>
      <c r="AH73" s="126">
        <f t="shared" si="8"/>
        <v>511</v>
      </c>
      <c r="AI73" t="b">
        <f t="shared" si="14"/>
        <v>0</v>
      </c>
      <c r="AJ73" s="126">
        <f t="shared" si="9"/>
        <v>95</v>
      </c>
      <c r="AK73" t="b">
        <f t="shared" si="15"/>
        <v>0</v>
      </c>
    </row>
    <row r="74" spans="1:37">
      <c r="A74" s="124">
        <v>72</v>
      </c>
      <c r="B74" s="125" t="s">
        <v>2276</v>
      </c>
      <c r="C74" s="125" t="s">
        <v>2285</v>
      </c>
      <c r="D74" s="125" t="s">
        <v>2278</v>
      </c>
      <c r="E74" s="127">
        <v>42767</v>
      </c>
      <c r="F74" s="128">
        <v>0.53125</v>
      </c>
      <c r="G74" s="127">
        <v>42818</v>
      </c>
      <c r="H74" s="128">
        <v>0.50347222222222221</v>
      </c>
      <c r="I74" s="126">
        <v>913</v>
      </c>
      <c r="J74" s="126">
        <v>383</v>
      </c>
      <c r="K74" s="145" t="str">
        <f t="shared" si="10"/>
        <v>G383</v>
      </c>
      <c r="L74" s="126">
        <v>546</v>
      </c>
      <c r="M74" s="145" t="str">
        <f t="shared" si="11"/>
        <v>R546</v>
      </c>
      <c r="N74" s="126">
        <v>627</v>
      </c>
      <c r="O74" s="145" t="str">
        <f t="shared" si="12"/>
        <v>G627</v>
      </c>
      <c r="P74" s="181">
        <v>14</v>
      </c>
      <c r="Q74" s="145" t="str">
        <f t="shared" si="13"/>
        <v>R14</v>
      </c>
      <c r="R74" s="167">
        <v>21.2</v>
      </c>
      <c r="S74" s="167">
        <v>37.799999999999997</v>
      </c>
      <c r="T74" s="126">
        <v>22.6</v>
      </c>
      <c r="U74" s="126">
        <v>26.2</v>
      </c>
      <c r="V74" s="126" t="s">
        <v>2187</v>
      </c>
      <c r="W74" s="129"/>
      <c r="X74" s="129" t="s">
        <v>2187</v>
      </c>
      <c r="Y74" s="129"/>
      <c r="Z74" s="126">
        <v>44</v>
      </c>
      <c r="AA74" s="126" t="s">
        <v>2250</v>
      </c>
      <c r="AB74" s="126">
        <v>2.6</v>
      </c>
      <c r="AC74" s="126">
        <v>1</v>
      </c>
      <c r="AD74" s="126" t="s">
        <v>2253</v>
      </c>
      <c r="AH74" s="126">
        <f t="shared" si="8"/>
        <v>383</v>
      </c>
      <c r="AI74" t="b">
        <f t="shared" si="14"/>
        <v>0</v>
      </c>
      <c r="AJ74" s="126">
        <f t="shared" si="9"/>
        <v>546</v>
      </c>
      <c r="AK74" t="b">
        <f t="shared" si="15"/>
        <v>0</v>
      </c>
    </row>
    <row r="75" spans="1:37">
      <c r="A75" s="124">
        <v>73</v>
      </c>
      <c r="B75" s="125" t="s">
        <v>2276</v>
      </c>
      <c r="C75" s="125" t="s">
        <v>2286</v>
      </c>
      <c r="D75" s="125" t="s">
        <v>2287</v>
      </c>
      <c r="E75" s="127">
        <v>42767</v>
      </c>
      <c r="F75" s="128">
        <v>0.54166666666666663</v>
      </c>
      <c r="G75" s="127">
        <v>42818</v>
      </c>
      <c r="H75" s="128">
        <v>0.57291666666666663</v>
      </c>
      <c r="I75" s="126">
        <v>1132</v>
      </c>
      <c r="J75" s="126">
        <v>549</v>
      </c>
      <c r="K75" s="145" t="str">
        <f t="shared" si="10"/>
        <v>G549</v>
      </c>
      <c r="L75" s="126">
        <v>438</v>
      </c>
      <c r="M75" s="145" t="str">
        <f t="shared" si="11"/>
        <v>R438</v>
      </c>
      <c r="N75" s="126">
        <v>498</v>
      </c>
      <c r="O75" s="145" t="str">
        <f t="shared" si="12"/>
        <v>G498</v>
      </c>
      <c r="P75" s="126">
        <v>393</v>
      </c>
      <c r="Q75" s="145" t="str">
        <f t="shared" si="13"/>
        <v>R393</v>
      </c>
      <c r="R75" s="126">
        <v>23.1</v>
      </c>
      <c r="S75" s="126">
        <v>35.200000000000003</v>
      </c>
      <c r="T75" s="126">
        <v>29.2</v>
      </c>
      <c r="U75" s="126">
        <v>20.5</v>
      </c>
      <c r="V75" s="126" t="s">
        <v>2206</v>
      </c>
      <c r="W75" s="129" t="s">
        <v>2206</v>
      </c>
      <c r="X75" s="129" t="s">
        <v>2187</v>
      </c>
      <c r="Y75" s="129" t="s">
        <v>2187</v>
      </c>
      <c r="Z75" s="126">
        <v>10</v>
      </c>
      <c r="AA75" s="126" t="s">
        <v>2180</v>
      </c>
      <c r="AB75" s="126">
        <v>9.1</v>
      </c>
      <c r="AC75" s="126">
        <v>1</v>
      </c>
      <c r="AD75" s="126"/>
      <c r="AH75" s="126">
        <f t="shared" si="8"/>
        <v>549</v>
      </c>
      <c r="AI75" t="b">
        <f t="shared" si="14"/>
        <v>0</v>
      </c>
      <c r="AJ75" s="126">
        <f t="shared" si="9"/>
        <v>438</v>
      </c>
      <c r="AK75" t="b">
        <f t="shared" si="15"/>
        <v>0</v>
      </c>
    </row>
    <row r="76" spans="1:37">
      <c r="A76" s="124">
        <v>74</v>
      </c>
      <c r="B76" s="125" t="s">
        <v>2276</v>
      </c>
      <c r="C76" s="125" t="s">
        <v>2288</v>
      </c>
      <c r="D76" s="125" t="s">
        <v>2287</v>
      </c>
      <c r="E76" s="127">
        <v>42767</v>
      </c>
      <c r="F76" s="128">
        <v>0.54166666666666663</v>
      </c>
      <c r="G76" s="127">
        <v>42818</v>
      </c>
      <c r="H76" s="128">
        <v>0.55555555555555558</v>
      </c>
      <c r="I76" s="126">
        <v>1129</v>
      </c>
      <c r="J76" s="126">
        <v>605</v>
      </c>
      <c r="K76" s="145" t="str">
        <f t="shared" si="10"/>
        <v>G605</v>
      </c>
      <c r="L76" s="126">
        <v>122</v>
      </c>
      <c r="M76" s="145" t="str">
        <f t="shared" si="11"/>
        <v>R122</v>
      </c>
      <c r="N76" s="126">
        <v>579</v>
      </c>
      <c r="O76" s="145" t="str">
        <f t="shared" si="12"/>
        <v>G579</v>
      </c>
      <c r="P76" s="126">
        <v>138</v>
      </c>
      <c r="Q76" s="145" t="str">
        <f t="shared" si="13"/>
        <v>R138</v>
      </c>
      <c r="R76" s="126">
        <v>23</v>
      </c>
      <c r="S76" s="126">
        <v>29</v>
      </c>
      <c r="T76" s="126">
        <v>25.7</v>
      </c>
      <c r="U76" s="126">
        <v>20.3</v>
      </c>
      <c r="V76" s="126" t="s">
        <v>2206</v>
      </c>
      <c r="W76" s="129" t="s">
        <v>2195</v>
      </c>
      <c r="X76" s="129" t="s">
        <v>2187</v>
      </c>
      <c r="Y76" s="129"/>
      <c r="Z76" s="126">
        <v>9.4</v>
      </c>
      <c r="AA76" s="126" t="s">
        <v>2180</v>
      </c>
      <c r="AB76" s="126">
        <v>7.7</v>
      </c>
      <c r="AC76" s="126">
        <v>1</v>
      </c>
      <c r="AD76" s="126"/>
      <c r="AH76" s="126">
        <f t="shared" si="8"/>
        <v>605</v>
      </c>
      <c r="AI76" t="b">
        <f t="shared" si="14"/>
        <v>0</v>
      </c>
      <c r="AJ76" s="126">
        <f t="shared" si="9"/>
        <v>122</v>
      </c>
      <c r="AK76" t="b">
        <f t="shared" si="15"/>
        <v>0</v>
      </c>
    </row>
    <row r="77" spans="1:37">
      <c r="A77" s="124">
        <v>75</v>
      </c>
      <c r="B77" s="125" t="s">
        <v>2276</v>
      </c>
      <c r="C77" s="125" t="s">
        <v>2289</v>
      </c>
      <c r="D77" s="125" t="s">
        <v>2287</v>
      </c>
      <c r="E77" s="127">
        <v>42767</v>
      </c>
      <c r="F77" s="128">
        <v>0.54513888888888895</v>
      </c>
      <c r="G77" s="127">
        <v>42818</v>
      </c>
      <c r="H77" s="128">
        <v>0.625</v>
      </c>
      <c r="I77" s="126">
        <v>1133</v>
      </c>
      <c r="J77" s="126">
        <v>408</v>
      </c>
      <c r="K77" s="145" t="str">
        <f t="shared" si="10"/>
        <v>G408</v>
      </c>
      <c r="L77" s="126">
        <v>404</v>
      </c>
      <c r="M77" s="145" t="str">
        <f t="shared" si="11"/>
        <v>R404</v>
      </c>
      <c r="N77" s="126">
        <v>373</v>
      </c>
      <c r="O77" s="145" t="str">
        <f t="shared" si="12"/>
        <v>G373</v>
      </c>
      <c r="P77">
        <v>311</v>
      </c>
      <c r="Q77" s="145" t="str">
        <f t="shared" si="13"/>
        <v>R311</v>
      </c>
      <c r="R77" s="126">
        <v>20.8</v>
      </c>
      <c r="S77" s="126">
        <v>34.200000000000003</v>
      </c>
      <c r="T77" s="126">
        <v>30.5</v>
      </c>
      <c r="U77" s="126">
        <v>20.100000000000001</v>
      </c>
      <c r="V77" s="126" t="s">
        <v>2206</v>
      </c>
      <c r="W77" s="129" t="s">
        <v>2200</v>
      </c>
      <c r="X77" s="129" t="s">
        <v>2187</v>
      </c>
      <c r="Y77" s="129"/>
      <c r="Z77" s="126">
        <v>13.8</v>
      </c>
      <c r="AA77" s="126" t="s">
        <v>2250</v>
      </c>
      <c r="AB77" s="126">
        <v>6.1</v>
      </c>
      <c r="AC77" s="126">
        <v>0</v>
      </c>
      <c r="AD77" s="126"/>
      <c r="AH77" s="126">
        <f t="shared" si="8"/>
        <v>408</v>
      </c>
      <c r="AI77" t="b">
        <f t="shared" si="14"/>
        <v>0</v>
      </c>
      <c r="AJ77" s="126">
        <f t="shared" si="9"/>
        <v>404</v>
      </c>
      <c r="AK77" t="b">
        <f t="shared" si="15"/>
        <v>0</v>
      </c>
    </row>
    <row r="78" spans="1:37">
      <c r="A78" s="124">
        <v>76</v>
      </c>
      <c r="B78" s="125" t="s">
        <v>2276</v>
      </c>
      <c r="C78" s="125" t="s">
        <v>2290</v>
      </c>
      <c r="D78" s="125" t="s">
        <v>2287</v>
      </c>
      <c r="E78" s="127">
        <v>42767</v>
      </c>
      <c r="F78" s="128">
        <v>0.54861111111111105</v>
      </c>
      <c r="G78" s="127">
        <v>42818</v>
      </c>
      <c r="H78" s="128">
        <v>0.58333333333333337</v>
      </c>
      <c r="I78" s="126">
        <v>917</v>
      </c>
      <c r="J78">
        <v>416</v>
      </c>
      <c r="K78" s="145" t="str">
        <f t="shared" si="10"/>
        <v>G416</v>
      </c>
      <c r="L78" s="126">
        <v>501</v>
      </c>
      <c r="M78" s="145" t="str">
        <f t="shared" si="11"/>
        <v>R501</v>
      </c>
      <c r="N78" s="126">
        <v>603</v>
      </c>
      <c r="O78" s="145" t="str">
        <f t="shared" si="12"/>
        <v>G603</v>
      </c>
      <c r="P78" s="126">
        <v>183</v>
      </c>
      <c r="Q78" s="145" t="str">
        <f t="shared" si="13"/>
        <v>R183</v>
      </c>
      <c r="R78" s="126">
        <v>22.4</v>
      </c>
      <c r="S78" s="126">
        <v>34.1</v>
      </c>
      <c r="T78" s="126">
        <v>25</v>
      </c>
      <c r="U78" s="126">
        <v>19.5</v>
      </c>
      <c r="V78" s="126" t="s">
        <v>2179</v>
      </c>
      <c r="W78" s="129" t="s">
        <v>2179</v>
      </c>
      <c r="X78" s="129" t="s">
        <v>2187</v>
      </c>
      <c r="Y78" s="129"/>
      <c r="Z78" s="126">
        <v>19.3</v>
      </c>
      <c r="AA78" s="126" t="s">
        <v>2180</v>
      </c>
      <c r="AB78" s="126">
        <v>6.7</v>
      </c>
      <c r="AC78" s="126">
        <v>1</v>
      </c>
      <c r="AD78" s="126"/>
      <c r="AH78" s="132">
        <f t="shared" si="8"/>
        <v>416</v>
      </c>
      <c r="AI78" t="b">
        <f t="shared" si="14"/>
        <v>0</v>
      </c>
      <c r="AJ78" s="126">
        <f t="shared" si="9"/>
        <v>501</v>
      </c>
      <c r="AK78" t="b">
        <f t="shared" si="15"/>
        <v>0</v>
      </c>
    </row>
    <row r="79" spans="1:37">
      <c r="A79" s="124">
        <v>77</v>
      </c>
      <c r="B79" s="125" t="s">
        <v>2276</v>
      </c>
      <c r="C79" s="125" t="s">
        <v>2291</v>
      </c>
      <c r="D79" s="125" t="s">
        <v>2287</v>
      </c>
      <c r="E79" s="127">
        <v>42767</v>
      </c>
      <c r="F79" s="128">
        <v>0.55208333333333337</v>
      </c>
      <c r="G79" s="127">
        <v>42818</v>
      </c>
      <c r="H79" s="128">
        <v>0.67708333333333337</v>
      </c>
      <c r="I79" s="126">
        <v>1134</v>
      </c>
      <c r="J79">
        <v>594</v>
      </c>
      <c r="K79" s="145" t="str">
        <f t="shared" si="10"/>
        <v>G594</v>
      </c>
      <c r="L79" s="126">
        <v>137</v>
      </c>
      <c r="M79" s="145" t="str">
        <f t="shared" si="11"/>
        <v>R137</v>
      </c>
      <c r="N79" s="126">
        <v>509</v>
      </c>
      <c r="O79" s="145" t="str">
        <f t="shared" si="12"/>
        <v>G509</v>
      </c>
      <c r="P79" s="126">
        <v>228</v>
      </c>
      <c r="Q79" s="145" t="str">
        <f t="shared" si="13"/>
        <v>R228</v>
      </c>
      <c r="R79" s="126">
        <v>23.6</v>
      </c>
      <c r="S79" s="126">
        <v>27.6</v>
      </c>
      <c r="T79" s="126">
        <v>28.3</v>
      </c>
      <c r="U79" s="126">
        <v>24.3</v>
      </c>
      <c r="V79" s="126" t="s">
        <v>2187</v>
      </c>
      <c r="W79" s="129" t="s">
        <v>2187</v>
      </c>
      <c r="X79" s="129" t="s">
        <v>2187</v>
      </c>
      <c r="Y79" s="129"/>
      <c r="Z79" s="126">
        <v>9.8000000000000007</v>
      </c>
      <c r="AA79" s="126" t="s">
        <v>2250</v>
      </c>
      <c r="AB79" s="126">
        <v>3.1</v>
      </c>
      <c r="AC79" s="126">
        <v>1</v>
      </c>
      <c r="AD79" s="126"/>
      <c r="AH79" s="126">
        <f t="shared" si="8"/>
        <v>594</v>
      </c>
      <c r="AI79" t="b">
        <f t="shared" si="14"/>
        <v>0</v>
      </c>
      <c r="AJ79" s="126">
        <f t="shared" si="9"/>
        <v>137</v>
      </c>
      <c r="AK79" t="b">
        <f t="shared" si="15"/>
        <v>0</v>
      </c>
    </row>
    <row r="80" spans="1:37">
      <c r="A80" s="124">
        <v>78</v>
      </c>
      <c r="B80" s="125" t="s">
        <v>2276</v>
      </c>
      <c r="C80" s="125" t="s">
        <v>2292</v>
      </c>
      <c r="D80" s="125" t="s">
        <v>2287</v>
      </c>
      <c r="E80" s="127">
        <v>42767</v>
      </c>
      <c r="F80" s="128">
        <v>0.55208333333333337</v>
      </c>
      <c r="G80" s="127">
        <v>42818</v>
      </c>
      <c r="H80" s="128">
        <v>0.66319444444444442</v>
      </c>
      <c r="I80" s="126">
        <v>1135</v>
      </c>
      <c r="J80" s="126">
        <v>460</v>
      </c>
      <c r="K80" s="145" t="str">
        <f t="shared" si="10"/>
        <v>G460</v>
      </c>
      <c r="L80" s="126">
        <v>278</v>
      </c>
      <c r="M80" s="145" t="str">
        <f t="shared" si="11"/>
        <v>R278</v>
      </c>
      <c r="N80" s="126">
        <v>446</v>
      </c>
      <c r="O80" s="145" t="str">
        <f t="shared" si="12"/>
        <v>G446</v>
      </c>
      <c r="P80" s="126">
        <v>100</v>
      </c>
      <c r="Q80" s="145" t="str">
        <f t="shared" si="13"/>
        <v>R100</v>
      </c>
      <c r="R80" s="126">
        <v>23.5</v>
      </c>
      <c r="S80" s="126">
        <v>27.7</v>
      </c>
      <c r="T80" s="126">
        <v>32</v>
      </c>
      <c r="U80" s="126">
        <v>20.6</v>
      </c>
      <c r="V80" s="126" t="s">
        <v>2187</v>
      </c>
      <c r="W80" s="129" t="s">
        <v>2187</v>
      </c>
      <c r="X80" s="129" t="s">
        <v>2187</v>
      </c>
      <c r="Y80" s="129"/>
      <c r="Z80" s="126">
        <v>15.4</v>
      </c>
      <c r="AA80" s="126" t="s">
        <v>2180</v>
      </c>
      <c r="AB80" s="126">
        <v>10.4</v>
      </c>
      <c r="AC80" s="126">
        <v>1</v>
      </c>
      <c r="AD80" s="126"/>
      <c r="AH80" s="126">
        <f t="shared" si="8"/>
        <v>460</v>
      </c>
      <c r="AI80" t="b">
        <f t="shared" si="14"/>
        <v>0</v>
      </c>
      <c r="AJ80" s="126">
        <f t="shared" si="9"/>
        <v>278</v>
      </c>
      <c r="AK80" t="b">
        <f t="shared" si="15"/>
        <v>0</v>
      </c>
    </row>
    <row r="81" spans="1:37">
      <c r="A81" s="124">
        <v>79</v>
      </c>
      <c r="B81" s="125" t="s">
        <v>2276</v>
      </c>
      <c r="C81" s="125" t="s">
        <v>2293</v>
      </c>
      <c r="D81" s="125" t="s">
        <v>2287</v>
      </c>
      <c r="E81" s="127">
        <v>42767</v>
      </c>
      <c r="F81" s="128">
        <v>0.55555555555555558</v>
      </c>
      <c r="G81" s="127">
        <v>42818</v>
      </c>
      <c r="H81" s="128">
        <v>0.60416666666666663</v>
      </c>
      <c r="I81" s="126">
        <v>920</v>
      </c>
      <c r="J81" s="126">
        <v>217</v>
      </c>
      <c r="K81" s="145" t="str">
        <f t="shared" si="10"/>
        <v>G217</v>
      </c>
      <c r="L81" s="126">
        <v>235</v>
      </c>
      <c r="M81" s="145" t="str">
        <f t="shared" si="11"/>
        <v>R235</v>
      </c>
      <c r="N81" s="126">
        <v>249</v>
      </c>
      <c r="O81" s="145" t="str">
        <f t="shared" si="12"/>
        <v>G249</v>
      </c>
      <c r="P81" s="126">
        <v>56</v>
      </c>
      <c r="Q81" s="145" t="str">
        <f t="shared" si="13"/>
        <v>R56</v>
      </c>
      <c r="R81" s="126">
        <v>21.9</v>
      </c>
      <c r="S81" s="126">
        <v>35.299999999999997</v>
      </c>
      <c r="T81" s="126">
        <v>30.6</v>
      </c>
      <c r="U81" s="126">
        <v>18.5</v>
      </c>
      <c r="V81" s="126" t="s">
        <v>2187</v>
      </c>
      <c r="W81" s="129" t="s">
        <v>2187</v>
      </c>
      <c r="X81" s="129" t="s">
        <v>2187</v>
      </c>
      <c r="Y81" s="129"/>
      <c r="Z81" s="126">
        <v>5</v>
      </c>
      <c r="AA81" s="126" t="s">
        <v>2228</v>
      </c>
      <c r="AB81" s="126">
        <v>3</v>
      </c>
      <c r="AC81" s="126">
        <v>1</v>
      </c>
      <c r="AD81" s="126"/>
      <c r="AH81" s="126">
        <f t="shared" si="8"/>
        <v>217</v>
      </c>
      <c r="AI81" t="b">
        <f t="shared" si="14"/>
        <v>0</v>
      </c>
      <c r="AJ81" s="126">
        <f t="shared" si="9"/>
        <v>235</v>
      </c>
      <c r="AK81" t="b">
        <f t="shared" si="15"/>
        <v>0</v>
      </c>
    </row>
    <row r="82" spans="1:37">
      <c r="A82" s="124">
        <v>80</v>
      </c>
      <c r="B82" s="125" t="s">
        <v>2276</v>
      </c>
      <c r="C82" s="125" t="s">
        <v>2294</v>
      </c>
      <c r="D82" s="125" t="s">
        <v>2287</v>
      </c>
      <c r="E82" s="127">
        <v>42767</v>
      </c>
      <c r="F82" s="128">
        <v>0.5625</v>
      </c>
      <c r="G82" s="127">
        <v>42818</v>
      </c>
      <c r="H82" s="128">
        <v>0.61458333333333337</v>
      </c>
      <c r="I82" s="126">
        <v>1103</v>
      </c>
      <c r="J82" s="126">
        <v>607</v>
      </c>
      <c r="K82" s="145" t="str">
        <f t="shared" si="10"/>
        <v>G607</v>
      </c>
      <c r="L82" s="126">
        <v>181</v>
      </c>
      <c r="M82" s="145" t="str">
        <f t="shared" si="11"/>
        <v>R181</v>
      </c>
      <c r="N82" s="126">
        <v>474</v>
      </c>
      <c r="O82" s="145" t="str">
        <f t="shared" si="12"/>
        <v>G474</v>
      </c>
      <c r="P82" s="132">
        <v>68</v>
      </c>
      <c r="Q82" s="145" t="str">
        <f t="shared" si="13"/>
        <v>R68</v>
      </c>
      <c r="R82" s="126">
        <v>23.1</v>
      </c>
      <c r="S82" s="126">
        <v>35.200000000000003</v>
      </c>
      <c r="T82" s="126">
        <v>31.8</v>
      </c>
      <c r="U82" s="126">
        <v>21.9</v>
      </c>
      <c r="V82" s="126" t="s">
        <v>2195</v>
      </c>
      <c r="W82" s="129" t="s">
        <v>2179</v>
      </c>
      <c r="X82" s="129" t="s">
        <v>2187</v>
      </c>
      <c r="Y82" s="129"/>
      <c r="Z82" s="126">
        <v>12.4</v>
      </c>
      <c r="AA82" s="126" t="s">
        <v>2250</v>
      </c>
      <c r="AB82" s="126">
        <v>2.7</v>
      </c>
      <c r="AC82" s="126">
        <v>1</v>
      </c>
      <c r="AD82" s="126"/>
      <c r="AH82" s="126">
        <f t="shared" si="8"/>
        <v>607</v>
      </c>
      <c r="AI82" t="b">
        <f t="shared" si="14"/>
        <v>0</v>
      </c>
      <c r="AJ82" s="126">
        <f t="shared" si="9"/>
        <v>181</v>
      </c>
      <c r="AK82" t="b">
        <f t="shared" si="15"/>
        <v>0</v>
      </c>
    </row>
    <row r="83" spans="1:37">
      <c r="A83" s="124">
        <v>81</v>
      </c>
      <c r="B83" s="125" t="s">
        <v>2276</v>
      </c>
      <c r="C83" s="125" t="s">
        <v>2295</v>
      </c>
      <c r="D83" s="125" t="s">
        <v>2296</v>
      </c>
      <c r="E83" s="127">
        <v>42767</v>
      </c>
      <c r="F83" s="128">
        <v>0.4548611111111111</v>
      </c>
      <c r="G83" s="127">
        <v>42818</v>
      </c>
      <c r="H83" s="128">
        <v>0.69444444444444453</v>
      </c>
      <c r="I83" s="126">
        <v>892</v>
      </c>
      <c r="J83" s="126">
        <v>542</v>
      </c>
      <c r="K83" s="145" t="str">
        <f t="shared" si="10"/>
        <v>G542</v>
      </c>
      <c r="L83" s="126">
        <v>187</v>
      </c>
      <c r="M83" s="145" t="str">
        <f t="shared" si="11"/>
        <v>R187</v>
      </c>
      <c r="N83" s="126">
        <v>475</v>
      </c>
      <c r="O83" s="145" t="str">
        <f t="shared" si="12"/>
        <v>G475</v>
      </c>
      <c r="P83" s="126">
        <v>293</v>
      </c>
      <c r="Q83" s="145" t="str">
        <f t="shared" si="13"/>
        <v>R293</v>
      </c>
      <c r="R83" s="132">
        <v>22.8</v>
      </c>
      <c r="S83" s="132">
        <v>29.4</v>
      </c>
      <c r="T83" s="126">
        <v>30.5</v>
      </c>
      <c r="U83" s="126">
        <v>23.3</v>
      </c>
      <c r="V83" s="126" t="s">
        <v>2200</v>
      </c>
      <c r="W83" s="129"/>
      <c r="X83" s="129" t="s">
        <v>2187</v>
      </c>
      <c r="Y83" s="129" t="s">
        <v>2187</v>
      </c>
      <c r="Z83" s="126">
        <v>13.3</v>
      </c>
      <c r="AA83" s="126" t="s">
        <v>2250</v>
      </c>
      <c r="AB83" s="126">
        <v>6.2</v>
      </c>
      <c r="AC83" s="126">
        <v>0</v>
      </c>
      <c r="AD83" s="126"/>
      <c r="AH83" s="126">
        <f t="shared" si="8"/>
        <v>542</v>
      </c>
      <c r="AI83" t="b">
        <f t="shared" si="14"/>
        <v>0</v>
      </c>
      <c r="AJ83" s="126">
        <f t="shared" si="9"/>
        <v>187</v>
      </c>
      <c r="AK83" t="b">
        <f t="shared" si="15"/>
        <v>0</v>
      </c>
    </row>
    <row r="84" spans="1:37">
      <c r="A84" s="124">
        <v>82</v>
      </c>
      <c r="B84" s="125" t="s">
        <v>2276</v>
      </c>
      <c r="C84" s="125" t="s">
        <v>2298</v>
      </c>
      <c r="D84" s="125" t="s">
        <v>2296</v>
      </c>
      <c r="E84" s="127">
        <v>42767</v>
      </c>
      <c r="F84" s="128">
        <v>0.45833333333333331</v>
      </c>
      <c r="G84" s="127">
        <v>42819</v>
      </c>
      <c r="H84" s="128">
        <v>0.54861111111111105</v>
      </c>
      <c r="I84" s="126">
        <v>1128</v>
      </c>
      <c r="J84" s="126">
        <v>536</v>
      </c>
      <c r="K84" s="145" t="str">
        <f t="shared" si="10"/>
        <v>G536</v>
      </c>
      <c r="L84" s="126">
        <v>83</v>
      </c>
      <c r="M84" s="145" t="str">
        <f t="shared" si="11"/>
        <v>R83</v>
      </c>
      <c r="N84" s="126">
        <v>840</v>
      </c>
      <c r="O84" s="145" t="str">
        <f t="shared" si="12"/>
        <v>G840</v>
      </c>
      <c r="P84" s="126">
        <v>368</v>
      </c>
      <c r="Q84" s="145" t="str">
        <f t="shared" si="13"/>
        <v>R368</v>
      </c>
      <c r="R84" s="126">
        <v>22.1</v>
      </c>
      <c r="S84" s="126">
        <v>34.6</v>
      </c>
      <c r="T84" s="126">
        <v>24</v>
      </c>
      <c r="U84" s="126">
        <v>18.600000000000001</v>
      </c>
      <c r="V84" s="126" t="s">
        <v>2200</v>
      </c>
      <c r="W84" s="129" t="s">
        <v>2200</v>
      </c>
      <c r="X84" s="129" t="s">
        <v>2187</v>
      </c>
      <c r="Y84" s="129"/>
      <c r="Z84" s="126">
        <v>16.600000000000001</v>
      </c>
      <c r="AA84" s="126" t="s">
        <v>2250</v>
      </c>
      <c r="AB84" s="126">
        <v>2.4</v>
      </c>
      <c r="AC84" s="126"/>
      <c r="AD84" s="126"/>
      <c r="AH84" s="126">
        <f t="shared" si="8"/>
        <v>536</v>
      </c>
      <c r="AI84" t="b">
        <f t="shared" si="14"/>
        <v>0</v>
      </c>
      <c r="AJ84" s="126">
        <f t="shared" si="9"/>
        <v>83</v>
      </c>
      <c r="AK84" t="b">
        <f t="shared" si="15"/>
        <v>0</v>
      </c>
    </row>
    <row r="85" spans="1:37">
      <c r="A85" s="124">
        <v>83</v>
      </c>
      <c r="B85" s="125" t="s">
        <v>2276</v>
      </c>
      <c r="C85" s="125" t="s">
        <v>2299</v>
      </c>
      <c r="D85" s="125" t="s">
        <v>2296</v>
      </c>
      <c r="E85" s="127">
        <v>42767</v>
      </c>
      <c r="F85" s="128">
        <v>0.43402777777777773</v>
      </c>
      <c r="G85" s="127">
        <v>42819</v>
      </c>
      <c r="H85" s="128">
        <v>0.70833333333333337</v>
      </c>
      <c r="I85" s="126">
        <v>886</v>
      </c>
      <c r="J85" s="126">
        <v>494</v>
      </c>
      <c r="K85" s="145" t="str">
        <f t="shared" si="10"/>
        <v>G494</v>
      </c>
      <c r="L85" s="126">
        <v>134</v>
      </c>
      <c r="M85" s="145" t="str">
        <f t="shared" si="11"/>
        <v>R134</v>
      </c>
      <c r="N85" s="126">
        <v>298</v>
      </c>
      <c r="O85" s="145" t="str">
        <f t="shared" si="12"/>
        <v>G298</v>
      </c>
      <c r="P85" s="126">
        <v>22</v>
      </c>
      <c r="Q85" s="145" t="str">
        <f t="shared" si="13"/>
        <v>R22</v>
      </c>
      <c r="R85" s="126">
        <v>20.5</v>
      </c>
      <c r="S85" s="126">
        <v>37.299999999999997</v>
      </c>
      <c r="T85" s="126">
        <v>29.6</v>
      </c>
      <c r="U85" s="126">
        <v>22.9</v>
      </c>
      <c r="V85" s="126" t="s">
        <v>2187</v>
      </c>
      <c r="W85" s="129" t="s">
        <v>2179</v>
      </c>
      <c r="X85" s="129" t="s">
        <v>2187</v>
      </c>
      <c r="Y85" s="129"/>
      <c r="Z85" s="126">
        <v>42</v>
      </c>
      <c r="AA85" s="126" t="s">
        <v>2180</v>
      </c>
      <c r="AB85" s="126">
        <v>6.4</v>
      </c>
      <c r="AC85" s="126">
        <v>1</v>
      </c>
      <c r="AD85" s="126"/>
      <c r="AH85" s="126">
        <f t="shared" si="8"/>
        <v>494</v>
      </c>
      <c r="AI85" t="b">
        <f t="shared" si="14"/>
        <v>0</v>
      </c>
      <c r="AJ85" s="126">
        <f t="shared" si="9"/>
        <v>134</v>
      </c>
      <c r="AK85" t="b">
        <f t="shared" si="15"/>
        <v>0</v>
      </c>
    </row>
    <row r="86" spans="1:37">
      <c r="A86" s="124">
        <v>84</v>
      </c>
      <c r="B86" s="125" t="s">
        <v>2276</v>
      </c>
      <c r="C86" s="125" t="s">
        <v>2300</v>
      </c>
      <c r="D86" s="125" t="s">
        <v>2296</v>
      </c>
      <c r="E86" s="127">
        <v>42767</v>
      </c>
      <c r="F86" s="128">
        <v>0.4375</v>
      </c>
      <c r="G86" s="127">
        <v>42819</v>
      </c>
      <c r="H86" s="128">
        <v>0.71527777777777779</v>
      </c>
      <c r="I86" s="126">
        <v>887</v>
      </c>
      <c r="J86" s="135">
        <v>291</v>
      </c>
      <c r="K86" s="145" t="str">
        <f t="shared" si="10"/>
        <v>G291</v>
      </c>
      <c r="L86" s="126">
        <v>49</v>
      </c>
      <c r="M86" s="145" t="str">
        <f t="shared" si="11"/>
        <v>R49</v>
      </c>
      <c r="N86" s="126">
        <v>520</v>
      </c>
      <c r="O86" s="145" t="str">
        <f t="shared" si="12"/>
        <v>G520</v>
      </c>
      <c r="P86" s="126">
        <v>417</v>
      </c>
      <c r="Q86" s="145" t="str">
        <f t="shared" si="13"/>
        <v>R417</v>
      </c>
      <c r="R86" s="126">
        <v>19.8</v>
      </c>
      <c r="S86" s="126">
        <v>33.6</v>
      </c>
      <c r="T86" s="126">
        <v>27.4</v>
      </c>
      <c r="U86" s="126">
        <v>21.9</v>
      </c>
      <c r="V86" s="126" t="s">
        <v>2187</v>
      </c>
      <c r="W86" s="129" t="s">
        <v>2187</v>
      </c>
      <c r="X86" s="129" t="s">
        <v>2187</v>
      </c>
      <c r="Y86" s="129" t="s">
        <v>2187</v>
      </c>
      <c r="Z86" s="126">
        <v>55.8</v>
      </c>
      <c r="AA86" s="126" t="s">
        <v>2180</v>
      </c>
      <c r="AB86" s="126">
        <v>5.5</v>
      </c>
      <c r="AC86" s="126">
        <v>1</v>
      </c>
      <c r="AD86" s="126"/>
      <c r="AH86" s="132">
        <f t="shared" si="8"/>
        <v>291</v>
      </c>
      <c r="AI86" t="b">
        <f t="shared" si="14"/>
        <v>0</v>
      </c>
      <c r="AJ86" s="126">
        <f t="shared" si="9"/>
        <v>49</v>
      </c>
      <c r="AK86" t="b">
        <f t="shared" si="15"/>
        <v>0</v>
      </c>
    </row>
    <row r="87" spans="1:37">
      <c r="A87" s="124">
        <v>85</v>
      </c>
      <c r="B87" s="125" t="s">
        <v>2276</v>
      </c>
      <c r="C87" s="125" t="s">
        <v>2301</v>
      </c>
      <c r="D87" s="125" t="s">
        <v>2296</v>
      </c>
      <c r="E87" s="127">
        <v>42767</v>
      </c>
      <c r="F87" s="128">
        <v>0.44097222222222227</v>
      </c>
      <c r="G87" s="127">
        <v>42819</v>
      </c>
      <c r="H87" s="128">
        <v>0.71875</v>
      </c>
      <c r="I87" s="126">
        <v>888</v>
      </c>
      <c r="J87" s="126">
        <v>308</v>
      </c>
      <c r="K87" s="145" t="str">
        <f t="shared" si="10"/>
        <v>G308</v>
      </c>
      <c r="L87" s="126">
        <v>315</v>
      </c>
      <c r="M87" s="145" t="str">
        <f t="shared" si="11"/>
        <v>R315</v>
      </c>
      <c r="N87" s="126">
        <v>441</v>
      </c>
      <c r="O87" s="145" t="str">
        <f t="shared" si="12"/>
        <v>G441</v>
      </c>
      <c r="P87" s="126">
        <v>391</v>
      </c>
      <c r="Q87" s="145" t="str">
        <f t="shared" si="13"/>
        <v>R391</v>
      </c>
      <c r="R87" s="126">
        <v>20.2</v>
      </c>
      <c r="S87" s="126">
        <v>33.5</v>
      </c>
      <c r="T87" s="126">
        <v>26.1</v>
      </c>
      <c r="U87" s="126">
        <v>19.600000000000001</v>
      </c>
      <c r="V87" s="126" t="s">
        <v>2206</v>
      </c>
      <c r="W87" s="129" t="s">
        <v>2203</v>
      </c>
      <c r="X87" s="129" t="s">
        <v>2187</v>
      </c>
      <c r="Y87" s="129"/>
      <c r="Z87" s="126">
        <v>3.8</v>
      </c>
      <c r="AA87" s="126" t="s">
        <v>2250</v>
      </c>
      <c r="AB87" s="126">
        <v>8.6</v>
      </c>
      <c r="AC87" s="126">
        <v>0</v>
      </c>
      <c r="AD87" s="126"/>
      <c r="AH87" s="126">
        <f t="shared" si="8"/>
        <v>308</v>
      </c>
      <c r="AI87" t="b">
        <f t="shared" si="14"/>
        <v>0</v>
      </c>
      <c r="AJ87" s="126">
        <f t="shared" si="9"/>
        <v>315</v>
      </c>
      <c r="AK87" t="b">
        <f t="shared" si="15"/>
        <v>0</v>
      </c>
    </row>
    <row r="88" spans="1:37">
      <c r="A88" s="124">
        <v>86</v>
      </c>
      <c r="B88" s="125" t="s">
        <v>2276</v>
      </c>
      <c r="C88" s="125" t="s">
        <v>2302</v>
      </c>
      <c r="D88" s="125" t="s">
        <v>2296</v>
      </c>
      <c r="E88" s="127">
        <v>42767</v>
      </c>
      <c r="F88" s="128">
        <v>0.44444444444444442</v>
      </c>
      <c r="G88" s="127">
        <v>42819</v>
      </c>
      <c r="H88" s="128">
        <v>0.72916666666666663</v>
      </c>
      <c r="I88" s="126">
        <v>889</v>
      </c>
      <c r="J88" s="126">
        <v>723</v>
      </c>
      <c r="K88" s="145" t="str">
        <f t="shared" si="10"/>
        <v>G723</v>
      </c>
      <c r="L88" s="126">
        <v>1</v>
      </c>
      <c r="M88" s="145" t="str">
        <f t="shared" si="11"/>
        <v>R1</v>
      </c>
      <c r="N88" s="126">
        <v>561</v>
      </c>
      <c r="O88" s="145" t="str">
        <f t="shared" si="12"/>
        <v>G561</v>
      </c>
      <c r="P88" s="126">
        <v>62</v>
      </c>
      <c r="Q88" s="145" t="str">
        <f t="shared" si="13"/>
        <v>R62</v>
      </c>
      <c r="R88" s="126">
        <v>21.2</v>
      </c>
      <c r="S88" s="126">
        <v>29.3</v>
      </c>
      <c r="T88" s="126">
        <v>30.4</v>
      </c>
      <c r="U88" s="126">
        <v>18.8</v>
      </c>
      <c r="V88" s="126" t="s">
        <v>2187</v>
      </c>
      <c r="W88" s="129" t="s">
        <v>2230</v>
      </c>
      <c r="X88" s="129" t="s">
        <v>2187</v>
      </c>
      <c r="Y88" s="129"/>
      <c r="Z88" s="126">
        <v>7.5</v>
      </c>
      <c r="AA88" s="126" t="s">
        <v>2250</v>
      </c>
      <c r="AB88" s="126">
        <v>3.7</v>
      </c>
      <c r="AC88" s="126">
        <v>0</v>
      </c>
      <c r="AD88" s="126"/>
      <c r="AH88" s="126">
        <f t="shared" si="8"/>
        <v>723</v>
      </c>
      <c r="AI88" t="b">
        <f t="shared" si="14"/>
        <v>0</v>
      </c>
      <c r="AJ88" s="126">
        <f t="shared" si="9"/>
        <v>1</v>
      </c>
      <c r="AK88" t="b">
        <f t="shared" si="15"/>
        <v>0</v>
      </c>
    </row>
    <row r="89" spans="1:37">
      <c r="A89" s="124">
        <v>87</v>
      </c>
      <c r="B89" s="125" t="s">
        <v>2276</v>
      </c>
      <c r="C89" s="125" t="s">
        <v>2303</v>
      </c>
      <c r="D89" s="125" t="s">
        <v>2296</v>
      </c>
      <c r="E89" s="127">
        <v>42767</v>
      </c>
      <c r="F89" s="128">
        <v>0.4513888888888889</v>
      </c>
      <c r="G89" s="127">
        <v>42819</v>
      </c>
      <c r="H89" s="128">
        <v>0.55555555555555558</v>
      </c>
      <c r="I89" s="126">
        <v>890</v>
      </c>
      <c r="J89" s="126">
        <v>628</v>
      </c>
      <c r="K89" s="145" t="str">
        <f t="shared" si="10"/>
        <v>G628</v>
      </c>
      <c r="L89" s="126">
        <v>408</v>
      </c>
      <c r="M89" s="145" t="str">
        <f t="shared" si="11"/>
        <v>R408</v>
      </c>
      <c r="N89" s="126">
        <v>632</v>
      </c>
      <c r="O89" s="145" t="str">
        <f t="shared" si="12"/>
        <v>G632</v>
      </c>
      <c r="P89" s="126">
        <v>329</v>
      </c>
      <c r="Q89" s="145" t="str">
        <f t="shared" si="13"/>
        <v>R329</v>
      </c>
      <c r="R89" s="126">
        <v>20.100000000000001</v>
      </c>
      <c r="S89" s="126">
        <v>29.3</v>
      </c>
      <c r="T89" s="126">
        <v>23</v>
      </c>
      <c r="U89" s="126">
        <v>22.4</v>
      </c>
      <c r="V89" s="126" t="s">
        <v>2203</v>
      </c>
      <c r="W89" s="129" t="s">
        <v>2234</v>
      </c>
      <c r="X89" s="129" t="s">
        <v>2187</v>
      </c>
      <c r="Y89" s="129"/>
      <c r="Z89" s="126">
        <v>12.6</v>
      </c>
      <c r="AA89" s="126" t="s">
        <v>2250</v>
      </c>
      <c r="AB89" s="126">
        <v>7.5</v>
      </c>
      <c r="AC89" s="126">
        <v>1</v>
      </c>
      <c r="AD89" s="126"/>
      <c r="AH89" s="126">
        <f t="shared" si="8"/>
        <v>628</v>
      </c>
      <c r="AI89" t="b">
        <f t="shared" si="14"/>
        <v>0</v>
      </c>
      <c r="AJ89" s="126">
        <f t="shared" si="9"/>
        <v>408</v>
      </c>
      <c r="AK89" t="b">
        <f t="shared" si="15"/>
        <v>0</v>
      </c>
    </row>
    <row r="90" spans="1:37">
      <c r="A90" s="172">
        <v>88</v>
      </c>
      <c r="B90" s="173" t="s">
        <v>2276</v>
      </c>
      <c r="C90" s="173" t="s">
        <v>2304</v>
      </c>
      <c r="D90" s="173" t="s">
        <v>2296</v>
      </c>
      <c r="E90" s="174">
        <v>42767</v>
      </c>
      <c r="F90" s="177">
        <v>0.4513888888888889</v>
      </c>
      <c r="G90" s="172"/>
      <c r="H90" s="172"/>
      <c r="I90" s="172">
        <v>891</v>
      </c>
      <c r="J90" s="172">
        <v>569</v>
      </c>
      <c r="K90" s="145" t="str">
        <f t="shared" si="10"/>
        <v>G569</v>
      </c>
      <c r="L90" s="172">
        <v>385</v>
      </c>
      <c r="M90" s="145" t="str">
        <f t="shared" si="11"/>
        <v>R385</v>
      </c>
      <c r="N90" s="172">
        <v>611</v>
      </c>
      <c r="O90" s="145" t="str">
        <f t="shared" si="12"/>
        <v>G611</v>
      </c>
      <c r="P90" s="172">
        <v>288</v>
      </c>
      <c r="Q90" s="145" t="str">
        <f t="shared" si="13"/>
        <v>R288</v>
      </c>
      <c r="R90" s="172">
        <v>21.4</v>
      </c>
      <c r="S90" s="172">
        <v>29.7</v>
      </c>
      <c r="T90" s="172"/>
      <c r="U90" s="172"/>
      <c r="V90" s="172"/>
      <c r="W90" s="175"/>
      <c r="X90" s="175"/>
      <c r="Y90" s="175"/>
      <c r="Z90" s="172"/>
      <c r="AA90" s="172"/>
      <c r="AB90" s="172"/>
      <c r="AC90" s="172"/>
      <c r="AD90" s="172"/>
      <c r="AH90">
        <f t="shared" si="8"/>
        <v>569</v>
      </c>
      <c r="AI90" t="b">
        <f t="shared" si="14"/>
        <v>0</v>
      </c>
      <c r="AJ90">
        <f t="shared" si="9"/>
        <v>385</v>
      </c>
      <c r="AK90" t="b">
        <f t="shared" si="15"/>
        <v>0</v>
      </c>
    </row>
    <row r="91" spans="1:37">
      <c r="A91" s="124">
        <v>89</v>
      </c>
      <c r="B91" s="125" t="s">
        <v>2276</v>
      </c>
      <c r="C91" s="125" t="s">
        <v>2305</v>
      </c>
      <c r="D91" s="125" t="s">
        <v>2306</v>
      </c>
      <c r="E91" s="127">
        <v>42767</v>
      </c>
      <c r="F91" s="128">
        <v>0.4861111111111111</v>
      </c>
      <c r="G91" s="127">
        <v>42819</v>
      </c>
      <c r="H91" s="128">
        <v>0.42708333333333331</v>
      </c>
      <c r="I91" s="126">
        <v>898</v>
      </c>
      <c r="J91" s="126">
        <v>339</v>
      </c>
      <c r="K91" s="145" t="str">
        <f t="shared" si="10"/>
        <v>G339</v>
      </c>
      <c r="L91" s="126">
        <v>196</v>
      </c>
      <c r="M91" s="145" t="str">
        <f t="shared" si="11"/>
        <v>R196</v>
      </c>
      <c r="N91" s="126">
        <v>469</v>
      </c>
      <c r="O91" s="145" t="str">
        <f t="shared" si="12"/>
        <v>G469</v>
      </c>
      <c r="P91" s="126">
        <v>171</v>
      </c>
      <c r="Q91" s="145" t="str">
        <f t="shared" si="13"/>
        <v>R171</v>
      </c>
      <c r="R91" s="126">
        <v>24</v>
      </c>
      <c r="S91" s="126">
        <v>23.2</v>
      </c>
      <c r="T91" s="126">
        <v>24.9</v>
      </c>
      <c r="U91" s="126">
        <v>18.7</v>
      </c>
      <c r="V91" s="126"/>
      <c r="W91" s="129" t="s">
        <v>2200</v>
      </c>
      <c r="X91" s="129" t="s">
        <v>2187</v>
      </c>
      <c r="Y91" s="129"/>
      <c r="Z91" s="126">
        <v>35.799999999999997</v>
      </c>
      <c r="AA91" s="126" t="s">
        <v>2250</v>
      </c>
      <c r="AB91" s="126">
        <v>7.3</v>
      </c>
      <c r="AC91" s="126">
        <v>0</v>
      </c>
      <c r="AD91" s="126"/>
      <c r="AH91" s="126">
        <f t="shared" si="8"/>
        <v>339</v>
      </c>
      <c r="AI91" t="b">
        <f t="shared" si="14"/>
        <v>0</v>
      </c>
      <c r="AJ91" s="126">
        <f t="shared" si="9"/>
        <v>196</v>
      </c>
      <c r="AK91" t="b">
        <f t="shared" si="15"/>
        <v>0</v>
      </c>
    </row>
    <row r="92" spans="1:37">
      <c r="A92" s="124">
        <v>90</v>
      </c>
      <c r="B92" s="125" t="s">
        <v>2276</v>
      </c>
      <c r="C92" s="125" t="s">
        <v>2307</v>
      </c>
      <c r="D92" s="125" t="s">
        <v>2306</v>
      </c>
      <c r="E92" s="127">
        <v>42767</v>
      </c>
      <c r="F92" s="128">
        <v>0.4861111111111111</v>
      </c>
      <c r="G92" s="127">
        <v>42819</v>
      </c>
      <c r="H92" s="128">
        <v>0.43055555555555558</v>
      </c>
      <c r="I92" s="126">
        <v>899</v>
      </c>
      <c r="J92" s="126">
        <v>592</v>
      </c>
      <c r="K92" s="145" t="str">
        <f t="shared" si="10"/>
        <v>G592</v>
      </c>
      <c r="L92" s="126">
        <v>94</v>
      </c>
      <c r="M92" s="145" t="str">
        <f t="shared" si="11"/>
        <v>R94</v>
      </c>
      <c r="N92" s="126">
        <v>355</v>
      </c>
      <c r="O92" s="145" t="str">
        <f t="shared" si="12"/>
        <v>G355</v>
      </c>
      <c r="P92">
        <v>517</v>
      </c>
      <c r="Q92" s="145" t="str">
        <f t="shared" si="13"/>
        <v>R517</v>
      </c>
      <c r="R92" s="126">
        <v>23.5</v>
      </c>
      <c r="S92" s="126">
        <v>30.4</v>
      </c>
      <c r="T92" s="126">
        <v>24.2</v>
      </c>
      <c r="U92" s="126">
        <v>24.6</v>
      </c>
      <c r="V92" s="126"/>
      <c r="W92" s="129" t="s">
        <v>2187</v>
      </c>
      <c r="X92" s="129"/>
      <c r="Y92" s="129" t="s">
        <v>2187</v>
      </c>
      <c r="Z92" s="126">
        <v>30.4</v>
      </c>
      <c r="AA92" s="126" t="s">
        <v>2250</v>
      </c>
      <c r="AB92" s="126">
        <v>7.7</v>
      </c>
      <c r="AC92" s="126">
        <v>0</v>
      </c>
      <c r="AD92" s="126"/>
      <c r="AH92" s="126">
        <f t="shared" si="8"/>
        <v>592</v>
      </c>
      <c r="AI92" t="b">
        <f t="shared" si="14"/>
        <v>0</v>
      </c>
      <c r="AJ92" s="126">
        <f t="shared" si="9"/>
        <v>94</v>
      </c>
      <c r="AK92" t="b">
        <f t="shared" si="15"/>
        <v>0</v>
      </c>
    </row>
    <row r="93" spans="1:37">
      <c r="A93" s="124">
        <v>91</v>
      </c>
      <c r="B93" s="125" t="s">
        <v>2276</v>
      </c>
      <c r="C93" s="125" t="s">
        <v>2308</v>
      </c>
      <c r="D93" s="125" t="s">
        <v>2306</v>
      </c>
      <c r="E93" s="127">
        <v>42767</v>
      </c>
      <c r="F93" s="128">
        <v>0.48958333333333331</v>
      </c>
      <c r="G93" s="127">
        <v>42819</v>
      </c>
      <c r="H93" s="128">
        <v>0.45833333333333331</v>
      </c>
      <c r="I93" s="126">
        <v>900</v>
      </c>
      <c r="J93">
        <v>472</v>
      </c>
      <c r="K93" s="145" t="str">
        <f t="shared" si="10"/>
        <v>G472</v>
      </c>
      <c r="L93" s="126">
        <v>343</v>
      </c>
      <c r="M93" s="145" t="str">
        <f t="shared" si="11"/>
        <v>R343</v>
      </c>
      <c r="N93" s="126">
        <v>547</v>
      </c>
      <c r="O93" s="145" t="str">
        <f t="shared" si="12"/>
        <v>G547</v>
      </c>
      <c r="P93" s="126">
        <v>73</v>
      </c>
      <c r="Q93" s="145" t="str">
        <f t="shared" si="13"/>
        <v>R73</v>
      </c>
      <c r="R93" s="126">
        <v>23.9</v>
      </c>
      <c r="S93" s="126">
        <v>30.9</v>
      </c>
      <c r="T93" s="126">
        <v>24.8</v>
      </c>
      <c r="U93" s="126">
        <v>21.9</v>
      </c>
      <c r="V93" s="126" t="s">
        <v>2206</v>
      </c>
      <c r="W93" s="129" t="s">
        <v>2195</v>
      </c>
      <c r="X93" s="129" t="s">
        <v>2187</v>
      </c>
      <c r="Y93" s="129"/>
      <c r="Z93" s="126">
        <v>39.4</v>
      </c>
      <c r="AA93" s="126" t="s">
        <v>2250</v>
      </c>
      <c r="AB93" s="126">
        <v>6.1</v>
      </c>
      <c r="AC93" s="126">
        <v>1</v>
      </c>
      <c r="AD93" s="126"/>
      <c r="AH93">
        <f t="shared" si="8"/>
        <v>472</v>
      </c>
      <c r="AI93" t="b">
        <f t="shared" si="14"/>
        <v>0</v>
      </c>
      <c r="AJ93" s="126">
        <f t="shared" si="9"/>
        <v>343</v>
      </c>
      <c r="AK93" t="b">
        <f t="shared" si="15"/>
        <v>0</v>
      </c>
    </row>
    <row r="94" spans="1:37">
      <c r="A94" s="124">
        <v>92</v>
      </c>
      <c r="B94" s="125" t="s">
        <v>2276</v>
      </c>
      <c r="C94" s="125" t="s">
        <v>2309</v>
      </c>
      <c r="D94" s="125" t="s">
        <v>2306</v>
      </c>
      <c r="E94" s="127">
        <v>42767</v>
      </c>
      <c r="F94" s="128">
        <v>0.49305555555555558</v>
      </c>
      <c r="G94" s="127">
        <v>42819</v>
      </c>
      <c r="H94" s="128">
        <v>0.40277777777777773</v>
      </c>
      <c r="I94" s="126">
        <v>901</v>
      </c>
      <c r="J94" s="126">
        <v>529</v>
      </c>
      <c r="K94" s="145" t="str">
        <f t="shared" si="10"/>
        <v>G529</v>
      </c>
      <c r="L94" s="126">
        <v>445</v>
      </c>
      <c r="M94" s="145" t="str">
        <f t="shared" si="11"/>
        <v>R445</v>
      </c>
      <c r="N94" s="126">
        <v>763</v>
      </c>
      <c r="O94" s="145" t="str">
        <f t="shared" si="12"/>
        <v>G763</v>
      </c>
      <c r="P94" s="132">
        <v>4</v>
      </c>
      <c r="Q94" s="145" t="str">
        <f t="shared" si="13"/>
        <v>R4</v>
      </c>
      <c r="R94" s="132">
        <v>22.3</v>
      </c>
      <c r="S94" s="132">
        <v>31.7</v>
      </c>
      <c r="T94" s="126">
        <v>22.9</v>
      </c>
      <c r="U94" s="126">
        <v>21.2</v>
      </c>
      <c r="V94" s="126" t="s">
        <v>2195</v>
      </c>
      <c r="W94" s="129" t="s">
        <v>2195</v>
      </c>
      <c r="X94" s="129" t="s">
        <v>2187</v>
      </c>
      <c r="Y94" s="129" t="s">
        <v>2187</v>
      </c>
      <c r="Z94" s="126">
        <v>24.8</v>
      </c>
      <c r="AA94" s="126" t="s">
        <v>2250</v>
      </c>
      <c r="AB94" s="126">
        <v>7.7</v>
      </c>
      <c r="AC94" s="126">
        <v>1</v>
      </c>
      <c r="AD94" s="126"/>
      <c r="AH94" s="126">
        <f t="shared" si="8"/>
        <v>529</v>
      </c>
      <c r="AI94" t="b">
        <f t="shared" si="14"/>
        <v>0</v>
      </c>
      <c r="AJ94" s="126">
        <f t="shared" si="9"/>
        <v>445</v>
      </c>
      <c r="AK94" t="b">
        <f t="shared" si="15"/>
        <v>0</v>
      </c>
    </row>
    <row r="95" spans="1:37">
      <c r="A95" s="124">
        <v>93</v>
      </c>
      <c r="B95" s="125" t="s">
        <v>2276</v>
      </c>
      <c r="C95" s="125" t="s">
        <v>2310</v>
      </c>
      <c r="D95" s="125" t="s">
        <v>2306</v>
      </c>
      <c r="E95" s="127">
        <v>42767</v>
      </c>
      <c r="F95" s="128">
        <v>0.49652777777777773</v>
      </c>
      <c r="G95" s="127">
        <v>42819</v>
      </c>
      <c r="H95" s="128">
        <v>0.4375</v>
      </c>
      <c r="I95" s="126">
        <v>902</v>
      </c>
      <c r="J95" s="126">
        <v>636</v>
      </c>
      <c r="K95" s="145" t="str">
        <f t="shared" si="10"/>
        <v>G636</v>
      </c>
      <c r="L95" s="126">
        <v>12</v>
      </c>
      <c r="M95" s="145" t="str">
        <f t="shared" si="11"/>
        <v>R12</v>
      </c>
      <c r="N95" s="126">
        <v>424</v>
      </c>
      <c r="O95" s="145" t="str">
        <f t="shared" si="12"/>
        <v>G424</v>
      </c>
      <c r="P95" s="126">
        <v>136</v>
      </c>
      <c r="Q95" s="145" t="str">
        <f t="shared" si="13"/>
        <v>R136</v>
      </c>
      <c r="R95" s="126">
        <v>22.9</v>
      </c>
      <c r="S95" s="126">
        <v>29.6</v>
      </c>
      <c r="T95" s="126">
        <v>24.1</v>
      </c>
      <c r="U95" s="126">
        <v>20.9</v>
      </c>
      <c r="V95" s="126" t="s">
        <v>2187</v>
      </c>
      <c r="W95" s="129" t="s">
        <v>2179</v>
      </c>
      <c r="X95" s="129" t="s">
        <v>2187</v>
      </c>
      <c r="Y95" s="129" t="s">
        <v>2187</v>
      </c>
      <c r="Z95" s="126">
        <v>40</v>
      </c>
      <c r="AA95" s="126" t="s">
        <v>2250</v>
      </c>
      <c r="AB95" s="126">
        <v>6.6</v>
      </c>
      <c r="AC95" s="126">
        <v>1</v>
      </c>
      <c r="AD95" s="126"/>
      <c r="AH95" s="126">
        <f t="shared" si="8"/>
        <v>636</v>
      </c>
      <c r="AI95" t="b">
        <f t="shared" si="14"/>
        <v>0</v>
      </c>
      <c r="AJ95" s="126">
        <f t="shared" si="9"/>
        <v>12</v>
      </c>
      <c r="AK95" t="b">
        <f t="shared" si="15"/>
        <v>0</v>
      </c>
    </row>
    <row r="96" spans="1:37">
      <c r="A96" s="172">
        <v>94</v>
      </c>
      <c r="B96" s="173" t="s">
        <v>2276</v>
      </c>
      <c r="C96" s="173" t="s">
        <v>2311</v>
      </c>
      <c r="D96" s="173" t="s">
        <v>2306</v>
      </c>
      <c r="E96" s="174">
        <v>42767</v>
      </c>
      <c r="F96" s="177">
        <v>0.5</v>
      </c>
      <c r="G96" s="174"/>
      <c r="H96" s="172"/>
      <c r="I96" s="172">
        <v>903</v>
      </c>
      <c r="J96" s="172">
        <v>534</v>
      </c>
      <c r="K96" s="145" t="str">
        <f t="shared" si="10"/>
        <v>G534</v>
      </c>
      <c r="L96" s="172">
        <v>244</v>
      </c>
      <c r="M96" s="145" t="str">
        <f t="shared" si="11"/>
        <v>R244</v>
      </c>
      <c r="N96" s="172">
        <v>588</v>
      </c>
      <c r="O96" s="145" t="str">
        <f t="shared" si="12"/>
        <v>G588</v>
      </c>
      <c r="P96" s="172">
        <v>358</v>
      </c>
      <c r="Q96" s="145" t="str">
        <f t="shared" si="13"/>
        <v>R358</v>
      </c>
      <c r="R96" s="172">
        <v>22</v>
      </c>
      <c r="S96" s="172">
        <v>36.200000000000003</v>
      </c>
      <c r="T96" s="172"/>
      <c r="U96" s="172"/>
      <c r="V96" s="172"/>
      <c r="W96" s="175"/>
      <c r="X96" s="175"/>
      <c r="Y96" s="175"/>
      <c r="Z96" s="172"/>
      <c r="AA96" s="172"/>
      <c r="AB96" s="172"/>
      <c r="AC96" s="172"/>
      <c r="AD96" s="172"/>
      <c r="AH96">
        <f t="shared" si="8"/>
        <v>534</v>
      </c>
      <c r="AI96" t="b">
        <f t="shared" si="14"/>
        <v>0</v>
      </c>
      <c r="AJ96">
        <f t="shared" si="9"/>
        <v>244</v>
      </c>
      <c r="AK96" t="b">
        <f t="shared" si="15"/>
        <v>0</v>
      </c>
    </row>
    <row r="97" spans="1:37">
      <c r="A97" s="124">
        <v>95</v>
      </c>
      <c r="B97" s="125" t="s">
        <v>2276</v>
      </c>
      <c r="C97" s="125" t="s">
        <v>2312</v>
      </c>
      <c r="D97" s="125" t="s">
        <v>2306</v>
      </c>
      <c r="E97" s="127">
        <v>42767</v>
      </c>
      <c r="F97" s="128">
        <v>0.5</v>
      </c>
      <c r="G97" s="127">
        <v>42819</v>
      </c>
      <c r="H97" s="128">
        <v>0.44444444444444442</v>
      </c>
      <c r="I97" s="126">
        <v>904</v>
      </c>
      <c r="J97" s="126">
        <v>641</v>
      </c>
      <c r="K97" s="145" t="str">
        <f t="shared" si="10"/>
        <v>G641</v>
      </c>
      <c r="L97" s="126">
        <v>360</v>
      </c>
      <c r="M97" s="145" t="str">
        <f t="shared" si="11"/>
        <v>R360</v>
      </c>
      <c r="N97" s="126">
        <v>486</v>
      </c>
      <c r="O97" s="145" t="str">
        <f t="shared" si="12"/>
        <v>G486</v>
      </c>
      <c r="P97" s="126">
        <v>547</v>
      </c>
      <c r="Q97" s="145" t="str">
        <f t="shared" si="13"/>
        <v>R547</v>
      </c>
      <c r="R97" s="126">
        <v>23</v>
      </c>
      <c r="S97" s="126">
        <v>37.6</v>
      </c>
      <c r="T97" s="126">
        <v>23.4</v>
      </c>
      <c r="U97" s="126">
        <v>20.100000000000001</v>
      </c>
      <c r="V97" s="126" t="s">
        <v>2230</v>
      </c>
      <c r="W97" s="129" t="s">
        <v>2200</v>
      </c>
      <c r="X97" s="129" t="s">
        <v>2187</v>
      </c>
      <c r="Y97" s="129" t="s">
        <v>2187</v>
      </c>
      <c r="Z97" s="126">
        <v>15.2</v>
      </c>
      <c r="AA97" s="126" t="s">
        <v>2250</v>
      </c>
      <c r="AB97" s="126">
        <v>5.4</v>
      </c>
      <c r="AC97" s="126">
        <v>0</v>
      </c>
      <c r="AD97" s="126"/>
      <c r="AH97" s="126">
        <f t="shared" si="8"/>
        <v>641</v>
      </c>
      <c r="AI97" t="b">
        <f t="shared" si="14"/>
        <v>0</v>
      </c>
      <c r="AJ97" s="126">
        <f t="shared" si="9"/>
        <v>360</v>
      </c>
      <c r="AK97" t="b">
        <f t="shared" si="15"/>
        <v>0</v>
      </c>
    </row>
    <row r="98" spans="1:37">
      <c r="A98" s="124">
        <v>96</v>
      </c>
      <c r="B98" s="125" t="s">
        <v>2276</v>
      </c>
      <c r="C98" s="125" t="s">
        <v>2313</v>
      </c>
      <c r="D98" s="125" t="s">
        <v>2306</v>
      </c>
      <c r="E98" s="127">
        <v>42767</v>
      </c>
      <c r="F98" s="128">
        <v>0.50347222222222221</v>
      </c>
      <c r="G98" s="127">
        <v>42819</v>
      </c>
      <c r="H98" s="128">
        <v>0.4513888888888889</v>
      </c>
      <c r="I98" s="126">
        <v>905</v>
      </c>
      <c r="J98" s="126">
        <v>479</v>
      </c>
      <c r="K98" s="145" t="str">
        <f t="shared" si="10"/>
        <v>G479</v>
      </c>
      <c r="L98" s="126">
        <v>318</v>
      </c>
      <c r="M98" s="145" t="str">
        <f t="shared" si="11"/>
        <v>R318</v>
      </c>
      <c r="N98" s="126">
        <v>545</v>
      </c>
      <c r="O98" s="145" t="str">
        <f t="shared" si="12"/>
        <v>G545</v>
      </c>
      <c r="P98" s="126">
        <v>588</v>
      </c>
      <c r="Q98" s="145" t="str">
        <f t="shared" si="13"/>
        <v>R588</v>
      </c>
      <c r="R98" s="126">
        <v>24.6</v>
      </c>
      <c r="S98" s="126">
        <v>13.2</v>
      </c>
      <c r="T98" s="126">
        <v>24</v>
      </c>
      <c r="U98" s="126">
        <v>20.399999999999999</v>
      </c>
      <c r="V98" s="126" t="s">
        <v>2187</v>
      </c>
      <c r="W98" s="129" t="s">
        <v>2195</v>
      </c>
      <c r="X98" s="129" t="s">
        <v>2187</v>
      </c>
      <c r="Y98" s="129"/>
      <c r="Z98" s="126">
        <v>34.4</v>
      </c>
      <c r="AA98" s="126" t="s">
        <v>2250</v>
      </c>
      <c r="AB98" s="126">
        <v>4</v>
      </c>
      <c r="AC98" s="126">
        <v>0</v>
      </c>
      <c r="AD98" s="126"/>
      <c r="AH98" s="126">
        <f t="shared" si="8"/>
        <v>479</v>
      </c>
      <c r="AI98" t="b">
        <f t="shared" si="14"/>
        <v>0</v>
      </c>
      <c r="AJ98" s="126">
        <f t="shared" si="9"/>
        <v>318</v>
      </c>
      <c r="AK98" t="b">
        <f t="shared" si="15"/>
        <v>0</v>
      </c>
    </row>
    <row r="99" spans="1:37">
      <c r="A99" s="124">
        <v>97</v>
      </c>
      <c r="B99" s="125" t="s">
        <v>2684</v>
      </c>
      <c r="C99" s="125" t="s">
        <v>2315</v>
      </c>
      <c r="D99" s="125" t="s">
        <v>2178</v>
      </c>
      <c r="E99" s="127">
        <v>42762</v>
      </c>
      <c r="F99" s="128">
        <v>0.61111111111111105</v>
      </c>
      <c r="G99" s="127">
        <v>42816</v>
      </c>
      <c r="H99" s="128">
        <v>0.53472222222222221</v>
      </c>
      <c r="I99" s="126">
        <v>718</v>
      </c>
      <c r="J99" s="126">
        <v>741</v>
      </c>
      <c r="K99" s="145" t="str">
        <f t="shared" si="10"/>
        <v>G741</v>
      </c>
      <c r="L99" s="126">
        <v>518</v>
      </c>
      <c r="M99" s="145" t="str">
        <f t="shared" si="11"/>
        <v>R518</v>
      </c>
      <c r="N99" s="126">
        <v>847</v>
      </c>
      <c r="O99" s="145" t="str">
        <f t="shared" si="12"/>
        <v>G847</v>
      </c>
      <c r="P99" s="126">
        <v>576</v>
      </c>
      <c r="Q99" s="145" t="str">
        <f t="shared" si="13"/>
        <v>R576</v>
      </c>
      <c r="R99" s="126">
        <v>30.3</v>
      </c>
      <c r="S99" s="126">
        <v>10</v>
      </c>
      <c r="T99" s="126">
        <v>27.2</v>
      </c>
      <c r="U99" s="126">
        <v>28.5</v>
      </c>
      <c r="V99" s="126"/>
      <c r="W99" s="129" t="s">
        <v>2195</v>
      </c>
      <c r="X99" s="129"/>
      <c r="Y99" s="129"/>
      <c r="Z99" s="126">
        <v>8.9</v>
      </c>
      <c r="AA99" s="126" t="s">
        <v>2228</v>
      </c>
      <c r="AB99" s="126">
        <v>2.4</v>
      </c>
      <c r="AC99" s="126">
        <v>1</v>
      </c>
      <c r="AD99" s="126"/>
      <c r="AH99" s="126">
        <f t="shared" si="8"/>
        <v>741</v>
      </c>
      <c r="AI99" t="b">
        <f t="shared" si="14"/>
        <v>0</v>
      </c>
      <c r="AJ99" s="126">
        <f t="shared" si="9"/>
        <v>518</v>
      </c>
      <c r="AK99" t="b">
        <f t="shared" si="15"/>
        <v>0</v>
      </c>
    </row>
    <row r="100" spans="1:37">
      <c r="A100" s="124">
        <v>98</v>
      </c>
      <c r="B100" s="125" t="s">
        <v>2684</v>
      </c>
      <c r="C100" s="125" t="s">
        <v>2316</v>
      </c>
      <c r="D100" s="125" t="s">
        <v>2178</v>
      </c>
      <c r="E100" s="127">
        <v>42762</v>
      </c>
      <c r="F100" s="128">
        <v>0.61111111111111105</v>
      </c>
      <c r="G100" s="127">
        <v>42816</v>
      </c>
      <c r="H100" s="128">
        <v>0.53819444444444442</v>
      </c>
      <c r="I100" s="126">
        <v>719</v>
      </c>
      <c r="J100" s="126">
        <v>610</v>
      </c>
      <c r="K100" s="145" t="str">
        <f t="shared" si="10"/>
        <v>G610</v>
      </c>
      <c r="L100" s="126">
        <v>489</v>
      </c>
      <c r="M100" s="145" t="str">
        <f t="shared" si="11"/>
        <v>R489</v>
      </c>
      <c r="N100" s="126">
        <v>730</v>
      </c>
      <c r="O100" s="145" t="str">
        <f t="shared" si="12"/>
        <v>G730</v>
      </c>
      <c r="P100" s="126">
        <v>561</v>
      </c>
      <c r="Q100" s="145" t="str">
        <f t="shared" si="13"/>
        <v>R561</v>
      </c>
      <c r="R100" s="126">
        <v>32.6</v>
      </c>
      <c r="S100" s="126">
        <v>9.8000000000000007</v>
      </c>
      <c r="T100" s="126">
        <v>27.1</v>
      </c>
      <c r="U100" s="126">
        <v>34.700000000000003</v>
      </c>
      <c r="V100" s="126"/>
      <c r="W100" s="129"/>
      <c r="X100" s="129"/>
      <c r="Y100" s="129"/>
      <c r="Z100" s="126">
        <v>4.45</v>
      </c>
      <c r="AA100" s="126" t="s">
        <v>2228</v>
      </c>
      <c r="AB100" s="126">
        <v>7.8</v>
      </c>
      <c r="AC100" s="126">
        <v>1</v>
      </c>
      <c r="AD100" s="126"/>
      <c r="AH100" s="126">
        <f t="shared" si="8"/>
        <v>610</v>
      </c>
      <c r="AI100" t="b">
        <f t="shared" si="14"/>
        <v>0</v>
      </c>
      <c r="AJ100" s="126">
        <f t="shared" si="9"/>
        <v>489</v>
      </c>
      <c r="AK100" t="b">
        <f t="shared" si="15"/>
        <v>0</v>
      </c>
    </row>
    <row r="101" spans="1:37">
      <c r="A101" s="124">
        <v>99</v>
      </c>
      <c r="B101" s="125" t="s">
        <v>2684</v>
      </c>
      <c r="C101" s="125" t="s">
        <v>2317</v>
      </c>
      <c r="D101" s="125" t="s">
        <v>2178</v>
      </c>
      <c r="E101" s="127">
        <v>42762</v>
      </c>
      <c r="F101" s="128">
        <v>0.61458333333333337</v>
      </c>
      <c r="G101" s="127">
        <v>42816</v>
      </c>
      <c r="H101" s="128">
        <v>0.54166666666666663</v>
      </c>
      <c r="I101" s="126">
        <v>720</v>
      </c>
      <c r="J101" s="126">
        <v>765</v>
      </c>
      <c r="K101" s="145" t="str">
        <f t="shared" si="10"/>
        <v>G765</v>
      </c>
      <c r="L101" s="126">
        <v>549</v>
      </c>
      <c r="M101" s="145" t="str">
        <f t="shared" si="11"/>
        <v>R549</v>
      </c>
      <c r="N101" s="126">
        <v>691</v>
      </c>
      <c r="O101" s="145" t="str">
        <f t="shared" si="12"/>
        <v>G691</v>
      </c>
      <c r="P101" s="126">
        <v>496</v>
      </c>
      <c r="Q101" s="145" t="str">
        <f t="shared" si="13"/>
        <v>R496</v>
      </c>
      <c r="R101" s="126">
        <v>35.6</v>
      </c>
      <c r="S101" s="126">
        <v>8.9</v>
      </c>
      <c r="T101" s="126">
        <v>26.1</v>
      </c>
      <c r="U101" s="126">
        <v>27</v>
      </c>
      <c r="V101" s="126" t="s">
        <v>2187</v>
      </c>
      <c r="W101" s="129" t="s">
        <v>2187</v>
      </c>
      <c r="X101" s="129"/>
      <c r="Y101" s="129"/>
      <c r="Z101" s="126">
        <v>2.2999999999999998</v>
      </c>
      <c r="AA101" s="126" t="s">
        <v>2228</v>
      </c>
      <c r="AB101" s="126">
        <v>5.0999999999999996</v>
      </c>
      <c r="AC101" s="126">
        <v>0</v>
      </c>
      <c r="AD101" s="126"/>
      <c r="AH101" s="126">
        <f t="shared" si="8"/>
        <v>765</v>
      </c>
      <c r="AI101" t="b">
        <f t="shared" si="14"/>
        <v>0</v>
      </c>
      <c r="AJ101" s="126">
        <f t="shared" si="9"/>
        <v>549</v>
      </c>
      <c r="AK101" t="b">
        <f t="shared" si="15"/>
        <v>0</v>
      </c>
    </row>
    <row r="102" spans="1:37">
      <c r="A102" s="124">
        <v>100</v>
      </c>
      <c r="B102" s="125" t="s">
        <v>2684</v>
      </c>
      <c r="C102" s="125" t="s">
        <v>2318</v>
      </c>
      <c r="D102" s="125" t="s">
        <v>2178</v>
      </c>
      <c r="E102" s="127">
        <v>42762</v>
      </c>
      <c r="F102" s="128">
        <v>0.61805555555555558</v>
      </c>
      <c r="G102" s="127">
        <v>42816</v>
      </c>
      <c r="H102" s="128">
        <v>0.54513888888888895</v>
      </c>
      <c r="I102" s="126">
        <v>721</v>
      </c>
      <c r="J102" s="126">
        <v>728</v>
      </c>
      <c r="K102" s="145" t="str">
        <f t="shared" si="10"/>
        <v>G728</v>
      </c>
      <c r="L102" s="126">
        <v>500</v>
      </c>
      <c r="M102" s="145" t="str">
        <f t="shared" si="11"/>
        <v>R500</v>
      </c>
      <c r="N102" s="126">
        <v>828</v>
      </c>
      <c r="O102" s="145" t="str">
        <f t="shared" si="12"/>
        <v>G828</v>
      </c>
      <c r="P102" s="126">
        <v>497</v>
      </c>
      <c r="Q102" s="145" t="str">
        <f t="shared" si="13"/>
        <v>R497</v>
      </c>
      <c r="R102" s="126">
        <v>34.4</v>
      </c>
      <c r="S102" s="126">
        <v>8.9</v>
      </c>
      <c r="T102" s="126">
        <v>25.3</v>
      </c>
      <c r="U102" s="126">
        <v>24.1</v>
      </c>
      <c r="V102" s="126" t="s">
        <v>2319</v>
      </c>
      <c r="W102" s="129" t="s">
        <v>2195</v>
      </c>
      <c r="X102" s="129"/>
      <c r="Y102" s="129"/>
      <c r="Z102" s="126">
        <v>15</v>
      </c>
      <c r="AA102" s="126" t="s">
        <v>2228</v>
      </c>
      <c r="AB102" s="126">
        <v>1.6</v>
      </c>
      <c r="AC102" s="126">
        <v>1</v>
      </c>
      <c r="AD102" s="126"/>
      <c r="AH102" s="126">
        <f t="shared" si="8"/>
        <v>728</v>
      </c>
      <c r="AI102" t="b">
        <f t="shared" si="14"/>
        <v>0</v>
      </c>
      <c r="AJ102" s="126">
        <f t="shared" si="9"/>
        <v>500</v>
      </c>
      <c r="AK102" t="b">
        <f t="shared" si="15"/>
        <v>0</v>
      </c>
    </row>
    <row r="103" spans="1:37">
      <c r="A103" s="124">
        <v>101</v>
      </c>
      <c r="B103" s="125" t="s">
        <v>2684</v>
      </c>
      <c r="C103" s="125" t="s">
        <v>2320</v>
      </c>
      <c r="D103" s="125" t="s">
        <v>2178</v>
      </c>
      <c r="E103" s="127">
        <v>42762</v>
      </c>
      <c r="F103" s="128">
        <v>0.61805555555555558</v>
      </c>
      <c r="G103" s="127">
        <v>42816</v>
      </c>
      <c r="H103" s="128">
        <v>0.54861111111111105</v>
      </c>
      <c r="I103" s="126">
        <v>722</v>
      </c>
      <c r="J103" s="126">
        <v>808</v>
      </c>
      <c r="K103" s="145" t="str">
        <f t="shared" si="10"/>
        <v>G808</v>
      </c>
      <c r="L103" s="126">
        <v>482</v>
      </c>
      <c r="M103" s="145" t="str">
        <f t="shared" si="11"/>
        <v>R482</v>
      </c>
      <c r="N103" s="126">
        <v>875</v>
      </c>
      <c r="O103" s="145" t="str">
        <f t="shared" si="12"/>
        <v>G875</v>
      </c>
      <c r="P103" s="126">
        <v>10</v>
      </c>
      <c r="Q103" s="145" t="str">
        <f t="shared" si="13"/>
        <v>R10</v>
      </c>
      <c r="R103" s="126">
        <v>34.700000000000003</v>
      </c>
      <c r="S103" s="126">
        <v>11.3</v>
      </c>
      <c r="T103" s="126">
        <v>27.6</v>
      </c>
      <c r="U103" s="126">
        <v>33.799999999999997</v>
      </c>
      <c r="V103" s="126" t="s">
        <v>2179</v>
      </c>
      <c r="W103" s="129"/>
      <c r="X103" s="129"/>
      <c r="Y103" s="129"/>
      <c r="Z103" s="126">
        <v>17</v>
      </c>
      <c r="AA103" s="126" t="s">
        <v>2228</v>
      </c>
      <c r="AB103" s="126">
        <v>4.3499999999999996</v>
      </c>
      <c r="AC103" s="126">
        <v>1</v>
      </c>
      <c r="AD103" s="126"/>
      <c r="AH103" s="126">
        <f t="shared" si="8"/>
        <v>808</v>
      </c>
      <c r="AI103" t="b">
        <f t="shared" si="14"/>
        <v>0</v>
      </c>
      <c r="AJ103" s="126">
        <f t="shared" si="9"/>
        <v>482</v>
      </c>
      <c r="AK103" t="b">
        <f t="shared" si="15"/>
        <v>0</v>
      </c>
    </row>
    <row r="104" spans="1:37">
      <c r="A104" s="124">
        <v>102</v>
      </c>
      <c r="B104" s="125" t="s">
        <v>2684</v>
      </c>
      <c r="C104" s="125" t="s">
        <v>2321</v>
      </c>
      <c r="D104" s="125" t="s">
        <v>2178</v>
      </c>
      <c r="E104" s="127">
        <v>42762</v>
      </c>
      <c r="F104" s="128">
        <v>0.62152777777777779</v>
      </c>
      <c r="G104" s="127">
        <v>42816</v>
      </c>
      <c r="H104" s="128">
        <v>0.54861111111111105</v>
      </c>
      <c r="I104" s="126">
        <v>723</v>
      </c>
      <c r="J104" s="126">
        <v>892</v>
      </c>
      <c r="K104" s="145" t="str">
        <f t="shared" si="10"/>
        <v>G892</v>
      </c>
      <c r="L104" s="126">
        <v>569</v>
      </c>
      <c r="M104" s="145" t="str">
        <f t="shared" si="11"/>
        <v>R569</v>
      </c>
      <c r="N104" s="126">
        <v>824</v>
      </c>
      <c r="O104" s="145" t="str">
        <f t="shared" si="12"/>
        <v>G824</v>
      </c>
      <c r="P104" s="126">
        <v>26</v>
      </c>
      <c r="Q104" s="145" t="str">
        <f t="shared" si="13"/>
        <v>R26</v>
      </c>
      <c r="R104" s="126">
        <v>36.6</v>
      </c>
      <c r="S104" s="126">
        <v>7.4</v>
      </c>
      <c r="T104" s="126">
        <v>27</v>
      </c>
      <c r="U104" s="126">
        <v>34.799999999999997</v>
      </c>
      <c r="V104" s="126"/>
      <c r="W104" s="129"/>
      <c r="X104" s="129"/>
      <c r="Y104" s="129"/>
      <c r="Z104" s="126">
        <v>21</v>
      </c>
      <c r="AA104" s="126" t="s">
        <v>2228</v>
      </c>
      <c r="AB104" s="126">
        <v>7.7</v>
      </c>
      <c r="AC104" s="126">
        <v>1</v>
      </c>
      <c r="AD104" s="126"/>
      <c r="AH104" s="126">
        <f t="shared" si="8"/>
        <v>892</v>
      </c>
      <c r="AI104" t="b">
        <f t="shared" si="14"/>
        <v>0</v>
      </c>
      <c r="AJ104" s="126">
        <f t="shared" si="9"/>
        <v>569</v>
      </c>
      <c r="AK104" t="b">
        <f t="shared" si="15"/>
        <v>0</v>
      </c>
    </row>
    <row r="105" spans="1:37">
      <c r="A105" s="124">
        <v>103</v>
      </c>
      <c r="B105" s="125" t="s">
        <v>2684</v>
      </c>
      <c r="C105" s="125" t="s">
        <v>2322</v>
      </c>
      <c r="D105" s="125" t="s">
        <v>2178</v>
      </c>
      <c r="E105" s="127">
        <v>42762</v>
      </c>
      <c r="F105" s="128">
        <v>0.62152777777777779</v>
      </c>
      <c r="G105" s="127">
        <v>42816</v>
      </c>
      <c r="H105" s="128">
        <v>0.54861111111111105</v>
      </c>
      <c r="I105" s="126">
        <v>724</v>
      </c>
      <c r="J105" s="126">
        <v>869</v>
      </c>
      <c r="K105" s="145" t="str">
        <f t="shared" si="10"/>
        <v>G869</v>
      </c>
      <c r="L105" s="126">
        <v>430</v>
      </c>
      <c r="M105" s="145" t="str">
        <f t="shared" si="11"/>
        <v>R430</v>
      </c>
      <c r="N105" s="126">
        <v>692</v>
      </c>
      <c r="O105" s="145" t="str">
        <f t="shared" si="12"/>
        <v>G692</v>
      </c>
      <c r="P105" s="126">
        <v>494</v>
      </c>
      <c r="Q105" s="145" t="str">
        <f t="shared" si="13"/>
        <v>R494</v>
      </c>
      <c r="R105" s="126">
        <v>34.299999999999997</v>
      </c>
      <c r="S105" s="126">
        <v>9.8000000000000007</v>
      </c>
      <c r="T105" s="126">
        <v>26.2</v>
      </c>
      <c r="U105" s="126">
        <v>31.1</v>
      </c>
      <c r="V105" s="126"/>
      <c r="W105" s="129"/>
      <c r="X105" s="129"/>
      <c r="Y105" s="129" t="s">
        <v>2187</v>
      </c>
      <c r="Z105" s="126">
        <v>16</v>
      </c>
      <c r="AA105" s="126" t="s">
        <v>2228</v>
      </c>
      <c r="AB105" s="126">
        <v>3.25</v>
      </c>
      <c r="AC105" s="126">
        <v>1</v>
      </c>
      <c r="AD105" s="126"/>
      <c r="AE105" s="92"/>
      <c r="AH105" s="126">
        <f t="shared" si="8"/>
        <v>869</v>
      </c>
      <c r="AI105" t="b">
        <f t="shared" si="14"/>
        <v>0</v>
      </c>
      <c r="AJ105" s="126">
        <f t="shared" si="9"/>
        <v>430</v>
      </c>
      <c r="AK105" t="b">
        <f t="shared" si="15"/>
        <v>0</v>
      </c>
    </row>
    <row r="106" spans="1:37">
      <c r="A106" s="124">
        <v>104</v>
      </c>
      <c r="B106" s="125" t="s">
        <v>2684</v>
      </c>
      <c r="C106" s="125" t="s">
        <v>2323</v>
      </c>
      <c r="D106" s="125" t="s">
        <v>2178</v>
      </c>
      <c r="E106" s="127">
        <v>42762</v>
      </c>
      <c r="F106" s="128">
        <v>0.625</v>
      </c>
      <c r="G106" s="127">
        <v>42816</v>
      </c>
      <c r="H106" s="128">
        <v>0.54861111111111105</v>
      </c>
      <c r="I106" s="126">
        <v>725</v>
      </c>
      <c r="J106" s="126">
        <v>881</v>
      </c>
      <c r="K106" s="145" t="str">
        <f t="shared" si="10"/>
        <v>G881</v>
      </c>
      <c r="L106" s="126">
        <v>577</v>
      </c>
      <c r="M106" s="145" t="str">
        <f t="shared" si="11"/>
        <v>R577</v>
      </c>
      <c r="N106" s="126">
        <v>806</v>
      </c>
      <c r="O106" s="145" t="str">
        <f t="shared" si="12"/>
        <v>G806</v>
      </c>
      <c r="P106" s="126">
        <v>475</v>
      </c>
      <c r="Q106" s="145" t="str">
        <f t="shared" si="13"/>
        <v>R475</v>
      </c>
      <c r="R106" s="126">
        <v>32.5</v>
      </c>
      <c r="S106" s="126">
        <v>10</v>
      </c>
      <c r="T106" s="126">
        <v>26.1</v>
      </c>
      <c r="U106" s="126">
        <v>33.200000000000003</v>
      </c>
      <c r="V106" s="126"/>
      <c r="W106" s="129"/>
      <c r="X106" s="129"/>
      <c r="Y106" s="129"/>
      <c r="Z106" s="126">
        <v>17</v>
      </c>
      <c r="AA106" s="126" t="s">
        <v>2228</v>
      </c>
      <c r="AB106" s="126">
        <v>10.5</v>
      </c>
      <c r="AC106" s="126">
        <v>1</v>
      </c>
      <c r="AD106" s="126"/>
      <c r="AH106" s="126">
        <f t="shared" si="8"/>
        <v>881</v>
      </c>
      <c r="AI106" t="b">
        <f t="shared" si="14"/>
        <v>0</v>
      </c>
      <c r="AJ106" s="126">
        <f t="shared" si="9"/>
        <v>577</v>
      </c>
      <c r="AK106" t="b">
        <f t="shared" si="15"/>
        <v>0</v>
      </c>
    </row>
    <row r="107" spans="1:37">
      <c r="A107" s="124">
        <v>105</v>
      </c>
      <c r="B107" s="125" t="s">
        <v>2684</v>
      </c>
      <c r="C107" s="125" t="s">
        <v>2324</v>
      </c>
      <c r="D107" s="125" t="s">
        <v>2194</v>
      </c>
      <c r="E107" s="127">
        <v>42762</v>
      </c>
      <c r="F107" s="128">
        <v>0.63194444444444442</v>
      </c>
      <c r="G107" s="127">
        <v>42816</v>
      </c>
      <c r="H107" s="128">
        <v>0.52083333333333337</v>
      </c>
      <c r="I107" s="126">
        <v>726</v>
      </c>
      <c r="J107" s="126">
        <v>729</v>
      </c>
      <c r="K107" s="145" t="str">
        <f t="shared" si="10"/>
        <v>G729</v>
      </c>
      <c r="L107" s="126">
        <v>548</v>
      </c>
      <c r="M107" s="145" t="str">
        <f t="shared" si="11"/>
        <v>R548</v>
      </c>
      <c r="N107" s="126">
        <v>861</v>
      </c>
      <c r="O107" s="145" t="str">
        <f t="shared" si="12"/>
        <v>G861</v>
      </c>
      <c r="P107">
        <v>540</v>
      </c>
      <c r="Q107" s="145" t="str">
        <f t="shared" si="13"/>
        <v>R540</v>
      </c>
      <c r="R107" s="126">
        <v>36.200000000000003</v>
      </c>
      <c r="S107" s="126">
        <v>4.5999999999999996</v>
      </c>
      <c r="T107" s="126">
        <v>28.1</v>
      </c>
      <c r="U107" s="126">
        <v>18.100000000000001</v>
      </c>
      <c r="V107" s="126"/>
      <c r="W107" s="129" t="s">
        <v>2187</v>
      </c>
      <c r="X107" s="129"/>
      <c r="Y107" s="129" t="s">
        <v>2187</v>
      </c>
      <c r="Z107" s="126">
        <v>23.5</v>
      </c>
      <c r="AA107" s="126" t="s">
        <v>2180</v>
      </c>
      <c r="AB107" s="126">
        <v>5.5</v>
      </c>
      <c r="AC107" s="126">
        <v>0</v>
      </c>
      <c r="AD107" s="126"/>
      <c r="AH107" s="126">
        <f t="shared" si="8"/>
        <v>729</v>
      </c>
      <c r="AI107" t="b">
        <f t="shared" si="14"/>
        <v>0</v>
      </c>
      <c r="AJ107" s="126">
        <f t="shared" si="9"/>
        <v>548</v>
      </c>
      <c r="AK107" t="b">
        <f t="shared" si="15"/>
        <v>0</v>
      </c>
    </row>
    <row r="108" spans="1:37">
      <c r="A108" s="124">
        <v>106</v>
      </c>
      <c r="B108" s="125" t="s">
        <v>2684</v>
      </c>
      <c r="C108" s="125" t="s">
        <v>2325</v>
      </c>
      <c r="D108" s="125" t="s">
        <v>2194</v>
      </c>
      <c r="E108" s="127">
        <v>42762</v>
      </c>
      <c r="F108" s="128">
        <v>0.63194444444444442</v>
      </c>
      <c r="G108" s="127">
        <v>42816</v>
      </c>
      <c r="H108" s="128">
        <v>0.51736111111111105</v>
      </c>
      <c r="I108" s="126">
        <v>727</v>
      </c>
      <c r="J108" s="126">
        <v>837</v>
      </c>
      <c r="K108" s="145" t="str">
        <f t="shared" si="10"/>
        <v>G837</v>
      </c>
      <c r="L108" s="126">
        <v>590</v>
      </c>
      <c r="M108" s="145" t="str">
        <f t="shared" si="11"/>
        <v>R590</v>
      </c>
      <c r="N108" s="126">
        <v>738</v>
      </c>
      <c r="O108" s="145" t="str">
        <f t="shared" si="12"/>
        <v>G738</v>
      </c>
      <c r="P108" s="126">
        <v>593</v>
      </c>
      <c r="Q108" s="145" t="str">
        <f t="shared" si="13"/>
        <v>R593</v>
      </c>
      <c r="R108" s="126">
        <v>37.1</v>
      </c>
      <c r="S108" s="126">
        <v>8.3000000000000007</v>
      </c>
      <c r="T108" s="126">
        <v>28.8</v>
      </c>
      <c r="U108" s="126">
        <v>16.5</v>
      </c>
      <c r="V108" s="126" t="s">
        <v>2187</v>
      </c>
      <c r="W108" s="129" t="s">
        <v>2187</v>
      </c>
      <c r="X108" s="129" t="s">
        <v>2187</v>
      </c>
      <c r="Y108" s="129" t="s">
        <v>2187</v>
      </c>
      <c r="Z108" s="126">
        <v>17</v>
      </c>
      <c r="AA108" s="126" t="s">
        <v>2180</v>
      </c>
      <c r="AB108" s="126">
        <v>8.6</v>
      </c>
      <c r="AC108" s="126">
        <v>0</v>
      </c>
      <c r="AD108" s="126"/>
      <c r="AH108" s="126">
        <f t="shared" si="8"/>
        <v>837</v>
      </c>
      <c r="AI108" t="b">
        <f t="shared" si="14"/>
        <v>0</v>
      </c>
      <c r="AJ108" s="126">
        <f t="shared" si="9"/>
        <v>590</v>
      </c>
      <c r="AK108" t="b">
        <f t="shared" si="15"/>
        <v>0</v>
      </c>
    </row>
    <row r="109" spans="1:37">
      <c r="A109" s="124">
        <v>107</v>
      </c>
      <c r="B109" s="125" t="s">
        <v>2684</v>
      </c>
      <c r="C109" s="125" t="s">
        <v>2326</v>
      </c>
      <c r="D109" s="125" t="s">
        <v>2194</v>
      </c>
      <c r="E109" s="127">
        <v>42762</v>
      </c>
      <c r="F109" s="128">
        <v>0.63541666666666663</v>
      </c>
      <c r="G109" s="127">
        <v>42816</v>
      </c>
      <c r="H109" s="128">
        <v>0.52430555555555558</v>
      </c>
      <c r="I109" s="126">
        <v>728</v>
      </c>
      <c r="J109" s="126">
        <v>688</v>
      </c>
      <c r="K109" s="145" t="str">
        <f t="shared" si="10"/>
        <v>G688</v>
      </c>
      <c r="L109" s="126">
        <v>574</v>
      </c>
      <c r="M109" s="145" t="str">
        <f t="shared" si="11"/>
        <v>R574</v>
      </c>
      <c r="N109" s="126">
        <v>676</v>
      </c>
      <c r="O109" s="145" t="str">
        <f t="shared" si="12"/>
        <v>G676</v>
      </c>
      <c r="P109" s="126">
        <v>510</v>
      </c>
      <c r="Q109" s="145" t="str">
        <f t="shared" si="13"/>
        <v>R510</v>
      </c>
      <c r="R109" s="126">
        <v>35.299999999999997</v>
      </c>
      <c r="S109" s="126">
        <v>4.7</v>
      </c>
      <c r="T109" s="126">
        <v>29.6</v>
      </c>
      <c r="U109" s="126">
        <v>17.899999999999999</v>
      </c>
      <c r="V109" s="126" t="s">
        <v>2187</v>
      </c>
      <c r="W109" s="129"/>
      <c r="X109" s="129" t="s">
        <v>2187</v>
      </c>
      <c r="Y109" s="129"/>
      <c r="Z109" s="126">
        <v>15.5</v>
      </c>
      <c r="AA109" s="126" t="s">
        <v>2180</v>
      </c>
      <c r="AB109" s="126">
        <v>3.85</v>
      </c>
      <c r="AC109" s="126">
        <v>0</v>
      </c>
      <c r="AD109" s="126"/>
      <c r="AH109" s="126">
        <f t="shared" si="8"/>
        <v>688</v>
      </c>
      <c r="AI109" t="b">
        <f t="shared" si="14"/>
        <v>0</v>
      </c>
      <c r="AJ109" s="126">
        <f t="shared" si="9"/>
        <v>574</v>
      </c>
      <c r="AK109" t="b">
        <f t="shared" si="15"/>
        <v>0</v>
      </c>
    </row>
    <row r="110" spans="1:37">
      <c r="A110" s="124">
        <v>108</v>
      </c>
      <c r="B110" s="125" t="s">
        <v>2684</v>
      </c>
      <c r="C110" s="125" t="s">
        <v>2327</v>
      </c>
      <c r="D110" s="125" t="s">
        <v>2194</v>
      </c>
      <c r="E110" s="127">
        <v>42762</v>
      </c>
      <c r="F110" s="128">
        <v>0.63541666666666663</v>
      </c>
      <c r="G110" s="127">
        <v>42816</v>
      </c>
      <c r="H110" s="128">
        <v>0.52430555555555558</v>
      </c>
      <c r="I110" s="126">
        <v>729</v>
      </c>
      <c r="J110" s="126">
        <v>883</v>
      </c>
      <c r="K110" s="145" t="str">
        <f t="shared" si="10"/>
        <v>G883</v>
      </c>
      <c r="L110" s="126">
        <v>8</v>
      </c>
      <c r="M110" s="145" t="str">
        <f t="shared" si="11"/>
        <v>R8</v>
      </c>
      <c r="N110" s="126">
        <v>845</v>
      </c>
      <c r="O110" s="145" t="str">
        <f t="shared" si="12"/>
        <v>G845</v>
      </c>
      <c r="P110" s="126">
        <v>509</v>
      </c>
      <c r="Q110" s="145" t="str">
        <f t="shared" si="13"/>
        <v>R509</v>
      </c>
      <c r="R110" s="126">
        <v>35.1</v>
      </c>
      <c r="S110" s="126">
        <v>5.5</v>
      </c>
      <c r="T110" s="126">
        <v>28</v>
      </c>
      <c r="U110" s="126">
        <v>24.7</v>
      </c>
      <c r="V110" s="126" t="s">
        <v>2187</v>
      </c>
      <c r="W110" s="129" t="s">
        <v>2179</v>
      </c>
      <c r="X110" s="129" t="s">
        <v>2187</v>
      </c>
      <c r="Y110" s="129" t="s">
        <v>2187</v>
      </c>
      <c r="Z110" s="126">
        <v>22.5</v>
      </c>
      <c r="AA110" s="126" t="s">
        <v>2180</v>
      </c>
      <c r="AB110" s="126">
        <v>9.6999999999999993</v>
      </c>
      <c r="AC110" s="126">
        <v>0</v>
      </c>
      <c r="AD110" s="126" t="s">
        <v>2328</v>
      </c>
      <c r="AH110" s="126">
        <f t="shared" si="8"/>
        <v>883</v>
      </c>
      <c r="AI110" t="b">
        <f t="shared" si="14"/>
        <v>0</v>
      </c>
      <c r="AJ110" s="126">
        <f t="shared" si="9"/>
        <v>8</v>
      </c>
      <c r="AK110" t="b">
        <f t="shared" si="15"/>
        <v>0</v>
      </c>
    </row>
    <row r="111" spans="1:37">
      <c r="A111" s="124">
        <v>109</v>
      </c>
      <c r="B111" s="125" t="s">
        <v>2684</v>
      </c>
      <c r="C111" s="125" t="s">
        <v>2329</v>
      </c>
      <c r="D111" s="125" t="s">
        <v>2194</v>
      </c>
      <c r="E111" s="127">
        <v>42762</v>
      </c>
      <c r="F111" s="128">
        <v>0.63888888888888895</v>
      </c>
      <c r="G111" s="127">
        <v>42816</v>
      </c>
      <c r="H111" s="128">
        <v>0.52847222222222223</v>
      </c>
      <c r="I111" s="126">
        <v>730</v>
      </c>
      <c r="J111" s="126">
        <v>704</v>
      </c>
      <c r="K111" s="145" t="str">
        <f t="shared" si="10"/>
        <v>G704</v>
      </c>
      <c r="L111" s="126">
        <v>552</v>
      </c>
      <c r="M111" s="145" t="str">
        <f t="shared" si="11"/>
        <v>R552</v>
      </c>
      <c r="N111" s="126">
        <v>887</v>
      </c>
      <c r="O111" s="145" t="str">
        <f t="shared" si="12"/>
        <v>G887</v>
      </c>
      <c r="P111" s="126">
        <v>33</v>
      </c>
      <c r="Q111" s="145" t="str">
        <f t="shared" si="13"/>
        <v>R33</v>
      </c>
      <c r="R111" s="126">
        <v>38.200000000000003</v>
      </c>
      <c r="S111" s="126">
        <v>8.3000000000000007</v>
      </c>
      <c r="T111" s="126">
        <v>28.8</v>
      </c>
      <c r="U111" s="126">
        <v>9.6999999999999993</v>
      </c>
      <c r="V111" s="126" t="s">
        <v>2179</v>
      </c>
      <c r="W111" s="129"/>
      <c r="X111" s="129"/>
      <c r="Y111" s="129"/>
      <c r="Z111" s="126">
        <v>22.5</v>
      </c>
      <c r="AA111" s="126" t="s">
        <v>2180</v>
      </c>
      <c r="AB111" s="126">
        <v>10.5</v>
      </c>
      <c r="AC111" s="126">
        <v>0</v>
      </c>
      <c r="AD111" s="126"/>
      <c r="AH111" s="126">
        <f t="shared" si="8"/>
        <v>704</v>
      </c>
      <c r="AI111" t="b">
        <f t="shared" si="14"/>
        <v>0</v>
      </c>
      <c r="AJ111" s="126">
        <f t="shared" si="9"/>
        <v>552</v>
      </c>
      <c r="AK111" t="b">
        <f t="shared" si="15"/>
        <v>0</v>
      </c>
    </row>
    <row r="112" spans="1:37">
      <c r="A112" s="124">
        <v>110</v>
      </c>
      <c r="B112" s="125" t="s">
        <v>2684</v>
      </c>
      <c r="C112" s="125" t="s">
        <v>2330</v>
      </c>
      <c r="D112" s="125" t="s">
        <v>2194</v>
      </c>
      <c r="E112" s="127">
        <v>42762</v>
      </c>
      <c r="F112" s="128">
        <v>0.64236111111111105</v>
      </c>
      <c r="G112" s="127">
        <v>42816</v>
      </c>
      <c r="H112" s="128">
        <v>0.51388888888888895</v>
      </c>
      <c r="I112" s="126">
        <v>731</v>
      </c>
      <c r="J112" s="126">
        <v>742</v>
      </c>
      <c r="K112" s="145" t="str">
        <f t="shared" si="10"/>
        <v>G742</v>
      </c>
      <c r="L112" s="126">
        <v>462</v>
      </c>
      <c r="M112" s="145" t="str">
        <f t="shared" si="11"/>
        <v>R462</v>
      </c>
      <c r="N112" s="181">
        <v>882</v>
      </c>
      <c r="O112" s="145" t="str">
        <f t="shared" si="12"/>
        <v>G882</v>
      </c>
      <c r="P112" s="168" t="s">
        <v>2497</v>
      </c>
      <c r="Q112" s="145" t="str">
        <f t="shared" si="13"/>
        <v>R54a</v>
      </c>
      <c r="R112" s="126">
        <v>33.6</v>
      </c>
      <c r="S112" s="126">
        <v>9.3000000000000007</v>
      </c>
      <c r="T112" s="126">
        <v>27.4</v>
      </c>
      <c r="U112" s="126">
        <v>24.6</v>
      </c>
      <c r="V112" s="126"/>
      <c r="W112" s="129"/>
      <c r="X112" s="129"/>
      <c r="Y112" s="129" t="s">
        <v>2187</v>
      </c>
      <c r="Z112" s="126">
        <v>22.5</v>
      </c>
      <c r="AA112" s="126" t="s">
        <v>2180</v>
      </c>
      <c r="AB112" s="126">
        <v>5.75</v>
      </c>
      <c r="AC112" s="126">
        <v>0</v>
      </c>
      <c r="AD112" s="126"/>
      <c r="AH112" s="126">
        <f t="shared" si="8"/>
        <v>742</v>
      </c>
      <c r="AI112" t="b">
        <f t="shared" si="14"/>
        <v>0</v>
      </c>
      <c r="AJ112" s="126">
        <f t="shared" si="9"/>
        <v>462</v>
      </c>
      <c r="AK112" t="b">
        <f t="shared" si="15"/>
        <v>0</v>
      </c>
    </row>
    <row r="113" spans="1:37">
      <c r="A113" s="124">
        <v>111</v>
      </c>
      <c r="B113" s="125" t="s">
        <v>2684</v>
      </c>
      <c r="C113" s="125" t="s">
        <v>2331</v>
      </c>
      <c r="D113" s="125" t="s">
        <v>2194</v>
      </c>
      <c r="E113" s="127">
        <v>42762</v>
      </c>
      <c r="F113" s="128">
        <v>0.64236111111111105</v>
      </c>
      <c r="G113" s="127">
        <v>42816</v>
      </c>
      <c r="H113" s="128">
        <v>0.53125</v>
      </c>
      <c r="I113" s="126">
        <v>732</v>
      </c>
      <c r="J113" s="126">
        <v>831</v>
      </c>
      <c r="K113" s="145" t="str">
        <f t="shared" si="10"/>
        <v>G831</v>
      </c>
      <c r="L113" s="126">
        <v>505</v>
      </c>
      <c r="M113" s="145" t="str">
        <f t="shared" si="11"/>
        <v>R505</v>
      </c>
      <c r="N113" s="126">
        <v>695</v>
      </c>
      <c r="O113" s="145" t="str">
        <f t="shared" si="12"/>
        <v>G695</v>
      </c>
      <c r="P113" s="126">
        <v>487</v>
      </c>
      <c r="Q113" s="145" t="str">
        <f t="shared" si="13"/>
        <v>R487</v>
      </c>
      <c r="R113" s="126">
        <v>35.9</v>
      </c>
      <c r="S113" s="126">
        <v>9.5</v>
      </c>
      <c r="T113" s="126">
        <v>29.4</v>
      </c>
      <c r="U113" s="126">
        <v>12.7</v>
      </c>
      <c r="V113" s="126"/>
      <c r="W113" s="129"/>
      <c r="X113" s="129" t="s">
        <v>2187</v>
      </c>
      <c r="Y113" s="129"/>
      <c r="Z113" s="126">
        <v>26</v>
      </c>
      <c r="AA113" s="126" t="s">
        <v>2180</v>
      </c>
      <c r="AB113" s="126">
        <v>6.1</v>
      </c>
      <c r="AC113" s="126">
        <v>0</v>
      </c>
      <c r="AD113" s="126"/>
      <c r="AH113" s="126">
        <f t="shared" si="8"/>
        <v>831</v>
      </c>
      <c r="AI113" t="b">
        <f t="shared" si="14"/>
        <v>0</v>
      </c>
      <c r="AJ113" s="126">
        <f t="shared" si="9"/>
        <v>505</v>
      </c>
      <c r="AK113" t="b">
        <f t="shared" si="15"/>
        <v>0</v>
      </c>
    </row>
    <row r="114" spans="1:37">
      <c r="A114" s="124">
        <v>112</v>
      </c>
      <c r="B114" s="125" t="s">
        <v>2684</v>
      </c>
      <c r="C114" s="125" t="s">
        <v>2332</v>
      </c>
      <c r="D114" s="125" t="s">
        <v>2194</v>
      </c>
      <c r="E114" s="127">
        <v>42762</v>
      </c>
      <c r="F114" s="128">
        <v>0.64583333333333337</v>
      </c>
      <c r="G114" s="127">
        <v>42816</v>
      </c>
      <c r="H114" s="128">
        <v>0.53472222222222221</v>
      </c>
      <c r="I114" s="126">
        <v>733</v>
      </c>
      <c r="J114" s="126">
        <v>899</v>
      </c>
      <c r="K114" s="145" t="str">
        <f t="shared" si="10"/>
        <v>G899</v>
      </c>
      <c r="L114" s="126">
        <v>41</v>
      </c>
      <c r="M114" s="145" t="str">
        <f t="shared" si="11"/>
        <v>R41</v>
      </c>
      <c r="N114" s="126">
        <v>852</v>
      </c>
      <c r="O114" s="145" t="str">
        <f t="shared" si="12"/>
        <v>G852</v>
      </c>
      <c r="P114" s="126">
        <v>530</v>
      </c>
      <c r="Q114" s="145" t="str">
        <f t="shared" si="13"/>
        <v>R530</v>
      </c>
      <c r="R114" s="126">
        <v>34.200000000000003</v>
      </c>
      <c r="S114" s="126">
        <v>8.6999999999999993</v>
      </c>
      <c r="T114" s="126">
        <v>28.7</v>
      </c>
      <c r="U114" s="126">
        <v>21.7</v>
      </c>
      <c r="V114" s="126" t="s">
        <v>2179</v>
      </c>
      <c r="W114" s="129" t="s">
        <v>2187</v>
      </c>
      <c r="X114" s="129"/>
      <c r="Y114" s="129"/>
      <c r="Z114" s="126">
        <v>15</v>
      </c>
      <c r="AA114" s="126" t="s">
        <v>2180</v>
      </c>
      <c r="AB114" s="126">
        <v>11.5</v>
      </c>
      <c r="AC114" s="126">
        <v>0</v>
      </c>
      <c r="AD114" s="126"/>
      <c r="AH114" s="126">
        <f t="shared" si="8"/>
        <v>899</v>
      </c>
      <c r="AI114" t="b">
        <f t="shared" si="14"/>
        <v>0</v>
      </c>
      <c r="AJ114" s="126">
        <f t="shared" si="9"/>
        <v>41</v>
      </c>
      <c r="AK114" t="b">
        <f t="shared" si="15"/>
        <v>0</v>
      </c>
    </row>
    <row r="115" spans="1:37">
      <c r="A115" s="124">
        <v>113</v>
      </c>
      <c r="B115" s="125" t="s">
        <v>2684</v>
      </c>
      <c r="C115" s="125" t="s">
        <v>2333</v>
      </c>
      <c r="D115" s="125" t="s">
        <v>2208</v>
      </c>
      <c r="E115" s="127">
        <v>42762</v>
      </c>
      <c r="F115" s="128">
        <v>0.67708333333333337</v>
      </c>
      <c r="G115" s="127">
        <v>42816</v>
      </c>
      <c r="H115" s="127"/>
      <c r="I115" s="126">
        <v>739</v>
      </c>
      <c r="J115" s="126">
        <v>724</v>
      </c>
      <c r="K115" s="145" t="str">
        <f t="shared" si="10"/>
        <v>G724</v>
      </c>
      <c r="L115" s="126">
        <v>428</v>
      </c>
      <c r="M115" s="145" t="str">
        <f t="shared" si="11"/>
        <v>R428</v>
      </c>
      <c r="N115" s="126">
        <v>769</v>
      </c>
      <c r="O115" s="145" t="str">
        <f t="shared" si="12"/>
        <v>G769</v>
      </c>
      <c r="P115" s="126">
        <v>578</v>
      </c>
      <c r="Q115" s="145" t="str">
        <f t="shared" si="13"/>
        <v>R578</v>
      </c>
      <c r="R115" s="126">
        <v>32.299999999999997</v>
      </c>
      <c r="S115" s="126">
        <v>7.7</v>
      </c>
      <c r="T115" s="126">
        <v>32.5</v>
      </c>
      <c r="U115" s="126">
        <v>9.6999999999999993</v>
      </c>
      <c r="V115" s="126" t="s">
        <v>2234</v>
      </c>
      <c r="W115" s="129" t="s">
        <v>2200</v>
      </c>
      <c r="X115" s="129" t="s">
        <v>2187</v>
      </c>
      <c r="Y115" s="129" t="s">
        <v>2187</v>
      </c>
      <c r="Z115" s="126">
        <v>88.5</v>
      </c>
      <c r="AA115" s="126" t="s">
        <v>2228</v>
      </c>
      <c r="AB115" s="126">
        <v>26</v>
      </c>
      <c r="AC115" s="126">
        <v>0</v>
      </c>
      <c r="AD115" s="126"/>
      <c r="AH115" s="126">
        <f t="shared" si="8"/>
        <v>724</v>
      </c>
      <c r="AI115" t="b">
        <f t="shared" si="14"/>
        <v>0</v>
      </c>
      <c r="AJ115" s="126">
        <f t="shared" si="9"/>
        <v>428</v>
      </c>
      <c r="AK115" t="b">
        <f t="shared" si="15"/>
        <v>0</v>
      </c>
    </row>
    <row r="116" spans="1:37">
      <c r="A116" s="124">
        <v>114</v>
      </c>
      <c r="B116" s="125" t="s">
        <v>2684</v>
      </c>
      <c r="C116" s="125" t="s">
        <v>2334</v>
      </c>
      <c r="D116" s="125" t="s">
        <v>2208</v>
      </c>
      <c r="E116" s="127">
        <v>42762</v>
      </c>
      <c r="F116" s="128">
        <v>0.67708333333333337</v>
      </c>
      <c r="G116" s="127">
        <v>42816</v>
      </c>
      <c r="H116" s="128">
        <v>0.72916666666666663</v>
      </c>
      <c r="I116" s="126">
        <v>740</v>
      </c>
      <c r="J116" s="126">
        <v>803</v>
      </c>
      <c r="K116" s="145" t="str">
        <f t="shared" si="10"/>
        <v>G803</v>
      </c>
      <c r="L116" s="126">
        <v>601</v>
      </c>
      <c r="M116" s="145" t="str">
        <f t="shared" si="11"/>
        <v>R601</v>
      </c>
      <c r="N116" s="126">
        <v>889</v>
      </c>
      <c r="O116" s="145" t="str">
        <f t="shared" si="12"/>
        <v>G889</v>
      </c>
      <c r="P116" s="126">
        <v>37</v>
      </c>
      <c r="Q116" s="145" t="str">
        <f t="shared" si="13"/>
        <v>R37</v>
      </c>
      <c r="R116" s="126">
        <v>30.6</v>
      </c>
      <c r="S116" s="126">
        <v>8.1</v>
      </c>
      <c r="T116" s="126">
        <v>30.3</v>
      </c>
      <c r="U116" s="148">
        <v>17.7</v>
      </c>
      <c r="V116" s="129" t="s">
        <v>2200</v>
      </c>
      <c r="W116" s="129" t="s">
        <v>2200</v>
      </c>
      <c r="X116" s="129" t="s">
        <v>2187</v>
      </c>
      <c r="Y116" s="126"/>
      <c r="Z116" s="126">
        <v>87.5</v>
      </c>
      <c r="AA116" s="126" t="s">
        <v>2228</v>
      </c>
      <c r="AB116" s="126">
        <v>16.5</v>
      </c>
      <c r="AC116" s="126">
        <v>0</v>
      </c>
      <c r="AD116" s="126"/>
      <c r="AH116" s="126">
        <f t="shared" si="8"/>
        <v>803</v>
      </c>
      <c r="AI116" t="b">
        <f t="shared" si="14"/>
        <v>0</v>
      </c>
      <c r="AJ116" s="126">
        <f t="shared" si="9"/>
        <v>601</v>
      </c>
      <c r="AK116" t="b">
        <f t="shared" si="15"/>
        <v>0</v>
      </c>
    </row>
    <row r="117" spans="1:37">
      <c r="A117" s="124">
        <v>115</v>
      </c>
      <c r="B117" s="125" t="s">
        <v>2684</v>
      </c>
      <c r="C117" s="125" t="s">
        <v>2335</v>
      </c>
      <c r="D117" s="125" t="s">
        <v>2208</v>
      </c>
      <c r="E117" s="127">
        <v>42762</v>
      </c>
      <c r="F117" s="128">
        <v>0.6875</v>
      </c>
      <c r="G117" s="127">
        <v>42816</v>
      </c>
      <c r="H117" s="128">
        <v>0.72916666666666663</v>
      </c>
      <c r="I117" s="126">
        <v>741</v>
      </c>
      <c r="J117" s="126">
        <v>693</v>
      </c>
      <c r="K117" s="145" t="str">
        <f t="shared" si="10"/>
        <v>G693</v>
      </c>
      <c r="L117" s="126">
        <v>553</v>
      </c>
      <c r="M117" s="145" t="str">
        <f t="shared" si="11"/>
        <v>R553</v>
      </c>
      <c r="N117" s="126">
        <v>778</v>
      </c>
      <c r="O117" s="145" t="str">
        <f t="shared" si="12"/>
        <v>G778</v>
      </c>
      <c r="P117" s="126">
        <v>522</v>
      </c>
      <c r="Q117" s="145" t="str">
        <f t="shared" si="13"/>
        <v>R522</v>
      </c>
      <c r="R117" s="126">
        <v>32.9</v>
      </c>
      <c r="S117" s="126">
        <v>8.6999999999999993</v>
      </c>
      <c r="T117" s="126">
        <v>30.5</v>
      </c>
      <c r="U117" s="126">
        <v>11.2</v>
      </c>
      <c r="V117" s="129" t="s">
        <v>2187</v>
      </c>
      <c r="W117" s="129" t="s">
        <v>2200</v>
      </c>
      <c r="X117" s="129" t="s">
        <v>2187</v>
      </c>
      <c r="Y117" s="126" t="s">
        <v>2187</v>
      </c>
      <c r="Z117" s="126">
        <v>79.5</v>
      </c>
      <c r="AA117" s="126" t="s">
        <v>2228</v>
      </c>
      <c r="AB117" s="126">
        <v>19</v>
      </c>
      <c r="AC117" s="126">
        <v>1</v>
      </c>
      <c r="AD117" s="126"/>
      <c r="AH117" s="126">
        <f t="shared" si="8"/>
        <v>693</v>
      </c>
      <c r="AI117" t="b">
        <f t="shared" si="14"/>
        <v>0</v>
      </c>
      <c r="AJ117" s="126">
        <f t="shared" si="9"/>
        <v>553</v>
      </c>
      <c r="AK117" t="b">
        <f t="shared" si="15"/>
        <v>0</v>
      </c>
    </row>
    <row r="118" spans="1:37">
      <c r="A118" s="124">
        <v>116</v>
      </c>
      <c r="B118" s="125" t="s">
        <v>2684</v>
      </c>
      <c r="C118" s="125" t="s">
        <v>2336</v>
      </c>
      <c r="D118" s="125" t="s">
        <v>2208</v>
      </c>
      <c r="E118" s="127">
        <v>42762</v>
      </c>
      <c r="F118" s="128">
        <v>0.6875</v>
      </c>
      <c r="G118" s="127">
        <v>42816</v>
      </c>
      <c r="H118" s="128">
        <v>0.72569444444444453</v>
      </c>
      <c r="I118" s="126">
        <v>742</v>
      </c>
      <c r="J118" s="126">
        <v>897</v>
      </c>
      <c r="K118" s="145" t="str">
        <f t="shared" si="10"/>
        <v>G897</v>
      </c>
      <c r="L118" s="126">
        <v>459</v>
      </c>
      <c r="M118" s="145" t="str">
        <f t="shared" si="11"/>
        <v>R459</v>
      </c>
      <c r="N118" s="126">
        <v>563</v>
      </c>
      <c r="O118" s="145" t="str">
        <f t="shared" si="12"/>
        <v>G563</v>
      </c>
      <c r="P118" s="126">
        <v>480</v>
      </c>
      <c r="Q118" s="145" t="str">
        <f t="shared" si="13"/>
        <v>R480</v>
      </c>
      <c r="R118" s="126">
        <v>20.8</v>
      </c>
      <c r="S118" s="126">
        <v>7.4</v>
      </c>
      <c r="T118" s="126">
        <v>30.4</v>
      </c>
      <c r="U118" s="147">
        <v>10.1</v>
      </c>
      <c r="V118" s="129"/>
      <c r="W118" s="129" t="s">
        <v>2200</v>
      </c>
      <c r="X118" s="129" t="s">
        <v>2187</v>
      </c>
      <c r="Y118" s="126" t="s">
        <v>2187</v>
      </c>
      <c r="Z118" s="126">
        <v>76</v>
      </c>
      <c r="AA118" s="126" t="s">
        <v>2228</v>
      </c>
      <c r="AB118" s="126">
        <v>22.5</v>
      </c>
      <c r="AC118" s="126">
        <v>1</v>
      </c>
      <c r="AD118" s="126"/>
      <c r="AH118" s="126">
        <f t="shared" si="8"/>
        <v>897</v>
      </c>
      <c r="AI118" t="b">
        <f t="shared" si="14"/>
        <v>0</v>
      </c>
      <c r="AJ118" s="126">
        <f t="shared" si="9"/>
        <v>459</v>
      </c>
      <c r="AK118" t="b">
        <f t="shared" si="15"/>
        <v>0</v>
      </c>
    </row>
    <row r="119" spans="1:37">
      <c r="A119" s="124">
        <v>117</v>
      </c>
      <c r="B119" s="125" t="s">
        <v>2684</v>
      </c>
      <c r="C119" s="125" t="s">
        <v>2337</v>
      </c>
      <c r="D119" s="125" t="s">
        <v>2208</v>
      </c>
      <c r="E119" s="127">
        <v>42762</v>
      </c>
      <c r="F119" s="128">
        <v>0.70833333333333337</v>
      </c>
      <c r="G119" s="127">
        <v>42816</v>
      </c>
      <c r="H119" s="128">
        <v>0.72222222222222221</v>
      </c>
      <c r="I119" s="126">
        <v>743</v>
      </c>
      <c r="J119" s="126">
        <v>789</v>
      </c>
      <c r="K119" s="145" t="str">
        <f t="shared" si="10"/>
        <v>G789</v>
      </c>
      <c r="L119" s="126">
        <v>511</v>
      </c>
      <c r="M119" s="145" t="str">
        <f t="shared" si="11"/>
        <v>R511</v>
      </c>
      <c r="N119" s="126">
        <v>901</v>
      </c>
      <c r="O119" s="145" t="str">
        <f t="shared" si="12"/>
        <v>G901</v>
      </c>
      <c r="P119" s="126">
        <v>565</v>
      </c>
      <c r="Q119" s="145" t="str">
        <f t="shared" si="13"/>
        <v>R565</v>
      </c>
      <c r="R119" s="126">
        <v>31.6</v>
      </c>
      <c r="S119" s="126">
        <v>5.6</v>
      </c>
      <c r="T119" s="126">
        <v>31.9</v>
      </c>
      <c r="U119" s="126">
        <v>5.8</v>
      </c>
      <c r="V119" s="129" t="s">
        <v>2206</v>
      </c>
      <c r="W119" s="129" t="s">
        <v>2206</v>
      </c>
      <c r="X119" s="129" t="s">
        <v>2187</v>
      </c>
      <c r="Y119" s="126"/>
      <c r="Z119" s="126">
        <v>76</v>
      </c>
      <c r="AA119" s="126" t="s">
        <v>2228</v>
      </c>
      <c r="AB119" s="126">
        <v>23.5</v>
      </c>
      <c r="AC119" s="126">
        <v>1</v>
      </c>
      <c r="AD119" s="126"/>
      <c r="AH119" s="126">
        <f t="shared" si="8"/>
        <v>789</v>
      </c>
      <c r="AI119" t="b">
        <f t="shared" si="14"/>
        <v>0</v>
      </c>
      <c r="AJ119" s="126">
        <f t="shared" si="9"/>
        <v>511</v>
      </c>
      <c r="AK119" t="b">
        <f t="shared" si="15"/>
        <v>0</v>
      </c>
    </row>
    <row r="120" spans="1:37">
      <c r="A120" s="124">
        <v>118</v>
      </c>
      <c r="B120" s="125" t="s">
        <v>2684</v>
      </c>
      <c r="C120" s="125" t="s">
        <v>2338</v>
      </c>
      <c r="D120" s="125" t="s">
        <v>2208</v>
      </c>
      <c r="E120" s="127">
        <v>42762</v>
      </c>
      <c r="F120" s="128">
        <v>0.70833333333333337</v>
      </c>
      <c r="G120" s="127">
        <v>42816</v>
      </c>
      <c r="H120" s="128">
        <v>0.71875</v>
      </c>
      <c r="I120" s="126">
        <v>744</v>
      </c>
      <c r="J120" s="126">
        <v>681</v>
      </c>
      <c r="K120" s="145" t="str">
        <f t="shared" si="10"/>
        <v>G681</v>
      </c>
      <c r="L120" s="126">
        <v>495</v>
      </c>
      <c r="M120" s="145" t="str">
        <f t="shared" si="11"/>
        <v>R495</v>
      </c>
      <c r="N120" s="126">
        <v>791</v>
      </c>
      <c r="O120" s="145" t="str">
        <f t="shared" si="12"/>
        <v>G791</v>
      </c>
      <c r="P120" s="126">
        <v>544</v>
      </c>
      <c r="Q120" s="145" t="str">
        <f t="shared" si="13"/>
        <v>R544</v>
      </c>
      <c r="R120" s="126">
        <v>32</v>
      </c>
      <c r="S120" s="126">
        <v>6.7</v>
      </c>
      <c r="T120" s="126">
        <v>29.7</v>
      </c>
      <c r="U120" s="126">
        <v>14.7</v>
      </c>
      <c r="V120" s="129" t="s">
        <v>2230</v>
      </c>
      <c r="W120" s="129" t="s">
        <v>2179</v>
      </c>
      <c r="X120" s="129" t="s">
        <v>2187</v>
      </c>
      <c r="Y120" s="126"/>
      <c r="Z120" s="126">
        <v>70.5</v>
      </c>
      <c r="AA120" s="126" t="s">
        <v>2228</v>
      </c>
      <c r="AB120" s="126">
        <v>17.5</v>
      </c>
      <c r="AC120" s="126">
        <v>1</v>
      </c>
      <c r="AD120" s="126"/>
      <c r="AH120" s="126">
        <f t="shared" si="8"/>
        <v>681</v>
      </c>
      <c r="AI120" t="b">
        <f t="shared" si="14"/>
        <v>0</v>
      </c>
      <c r="AJ120" s="126">
        <f t="shared" si="9"/>
        <v>495</v>
      </c>
      <c r="AK120" t="b">
        <f t="shared" si="15"/>
        <v>0</v>
      </c>
    </row>
    <row r="121" spans="1:37">
      <c r="A121" s="124">
        <v>119</v>
      </c>
      <c r="B121" s="125" t="s">
        <v>2684</v>
      </c>
      <c r="C121" s="125" t="s">
        <v>2339</v>
      </c>
      <c r="D121" s="125" t="s">
        <v>2208</v>
      </c>
      <c r="E121" s="127">
        <v>42762</v>
      </c>
      <c r="F121" s="128">
        <v>0.70833333333333337</v>
      </c>
      <c r="G121" s="127">
        <v>42816</v>
      </c>
      <c r="H121" s="128">
        <v>0.71875</v>
      </c>
      <c r="I121" s="126">
        <v>745</v>
      </c>
      <c r="J121" s="126">
        <v>657</v>
      </c>
      <c r="K121" s="145" t="str">
        <f t="shared" si="10"/>
        <v>G657</v>
      </c>
      <c r="L121" s="126">
        <v>584</v>
      </c>
      <c r="M121" s="145" t="str">
        <f t="shared" si="11"/>
        <v>R584</v>
      </c>
      <c r="N121" s="126">
        <v>802</v>
      </c>
      <c r="O121" s="145" t="str">
        <f t="shared" si="12"/>
        <v>G802</v>
      </c>
      <c r="P121" s="126">
        <v>526</v>
      </c>
      <c r="Q121" s="145" t="str">
        <f t="shared" si="13"/>
        <v>R526</v>
      </c>
      <c r="R121" s="126">
        <v>29.8</v>
      </c>
      <c r="S121" s="126">
        <v>8</v>
      </c>
      <c r="T121" s="126">
        <v>31.1</v>
      </c>
      <c r="U121" s="126">
        <v>14.1</v>
      </c>
      <c r="V121" s="129" t="s">
        <v>2187</v>
      </c>
      <c r="W121" s="129" t="s">
        <v>2179</v>
      </c>
      <c r="X121" s="129" t="s">
        <v>2187</v>
      </c>
      <c r="Y121" s="126" t="s">
        <v>2187</v>
      </c>
      <c r="Z121" s="126">
        <v>74.5</v>
      </c>
      <c r="AA121" s="126" t="s">
        <v>2228</v>
      </c>
      <c r="AB121" s="126">
        <v>18.5</v>
      </c>
      <c r="AC121" s="126">
        <v>1</v>
      </c>
      <c r="AD121" s="126"/>
      <c r="AH121" s="126">
        <f t="shared" si="8"/>
        <v>657</v>
      </c>
      <c r="AI121" t="b">
        <f t="shared" si="14"/>
        <v>0</v>
      </c>
      <c r="AJ121" s="126">
        <f t="shared" si="9"/>
        <v>584</v>
      </c>
      <c r="AK121" t="b">
        <f t="shared" si="15"/>
        <v>0</v>
      </c>
    </row>
    <row r="122" spans="1:37">
      <c r="A122" s="124">
        <v>120</v>
      </c>
      <c r="B122" s="125" t="s">
        <v>2684</v>
      </c>
      <c r="C122" s="125" t="s">
        <v>2340</v>
      </c>
      <c r="D122" s="125" t="s">
        <v>2208</v>
      </c>
      <c r="E122" s="127">
        <v>42762</v>
      </c>
      <c r="F122" s="128">
        <v>0.70833333333333337</v>
      </c>
      <c r="G122" s="127">
        <v>42816</v>
      </c>
      <c r="H122" s="128">
        <v>0.73263888888888884</v>
      </c>
      <c r="I122" s="126">
        <v>746</v>
      </c>
      <c r="J122" s="126">
        <v>758</v>
      </c>
      <c r="K122" s="145" t="str">
        <f t="shared" si="10"/>
        <v>G758</v>
      </c>
      <c r="L122" s="126">
        <v>454</v>
      </c>
      <c r="M122" s="145" t="str">
        <f t="shared" si="11"/>
        <v>R454</v>
      </c>
      <c r="N122" s="126">
        <v>698</v>
      </c>
      <c r="O122" s="145" t="str">
        <f t="shared" si="12"/>
        <v>G698</v>
      </c>
      <c r="P122" s="126">
        <v>594</v>
      </c>
      <c r="Q122" s="145" t="str">
        <f t="shared" si="13"/>
        <v>R594</v>
      </c>
      <c r="R122" s="126">
        <v>30.2</v>
      </c>
      <c r="S122" s="126">
        <v>9.4</v>
      </c>
      <c r="T122" s="126">
        <v>30.4</v>
      </c>
      <c r="U122" s="126">
        <v>20.5</v>
      </c>
      <c r="V122" s="129" t="s">
        <v>2179</v>
      </c>
      <c r="W122" s="129" t="s">
        <v>2179</v>
      </c>
      <c r="X122" s="129"/>
      <c r="Y122" s="126" t="s">
        <v>2187</v>
      </c>
      <c r="Z122" s="126">
        <v>98.5</v>
      </c>
      <c r="AA122" s="126" t="s">
        <v>2228</v>
      </c>
      <c r="AB122" s="126">
        <v>19</v>
      </c>
      <c r="AC122" s="126">
        <v>0</v>
      </c>
      <c r="AD122" s="126"/>
      <c r="AH122" s="126">
        <f t="shared" si="8"/>
        <v>758</v>
      </c>
      <c r="AI122" t="b">
        <f t="shared" si="14"/>
        <v>0</v>
      </c>
      <c r="AJ122" s="126">
        <f t="shared" si="9"/>
        <v>454</v>
      </c>
      <c r="AK122" t="b">
        <f t="shared" si="15"/>
        <v>0</v>
      </c>
    </row>
    <row r="123" spans="1:37">
      <c r="A123" s="124">
        <v>121</v>
      </c>
      <c r="B123" s="125" t="s">
        <v>2684</v>
      </c>
      <c r="C123" s="125" t="s">
        <v>2341</v>
      </c>
      <c r="D123" s="125" t="s">
        <v>2218</v>
      </c>
      <c r="E123" s="127">
        <v>42762</v>
      </c>
      <c r="F123" s="128">
        <v>0.71527777777777779</v>
      </c>
      <c r="G123" s="127">
        <v>42816</v>
      </c>
      <c r="H123" s="128">
        <v>0.73611111111111116</v>
      </c>
      <c r="I123" s="126">
        <v>748</v>
      </c>
      <c r="J123" s="126">
        <v>666</v>
      </c>
      <c r="K123" s="145" t="str">
        <f t="shared" si="10"/>
        <v>G666</v>
      </c>
      <c r="L123" s="126">
        <v>532</v>
      </c>
      <c r="M123" s="145" t="str">
        <f t="shared" si="11"/>
        <v>R532</v>
      </c>
      <c r="N123" s="126">
        <v>825</v>
      </c>
      <c r="O123" s="145" t="str">
        <f t="shared" si="12"/>
        <v>G825</v>
      </c>
      <c r="P123" s="126">
        <v>564</v>
      </c>
      <c r="Q123" s="145" t="str">
        <f t="shared" si="13"/>
        <v>R564</v>
      </c>
      <c r="R123" s="126">
        <v>32.4</v>
      </c>
      <c r="S123" s="126">
        <v>6.6</v>
      </c>
      <c r="T123" s="126">
        <v>29.1</v>
      </c>
      <c r="U123" s="126">
        <v>12.5</v>
      </c>
      <c r="V123" s="129" t="s">
        <v>2187</v>
      </c>
      <c r="W123" s="129" t="s">
        <v>2234</v>
      </c>
      <c r="X123" s="129" t="s">
        <v>2187</v>
      </c>
      <c r="Y123" s="126" t="s">
        <v>2187</v>
      </c>
      <c r="Z123" s="126">
        <v>63</v>
      </c>
      <c r="AA123" s="126" t="s">
        <v>2228</v>
      </c>
      <c r="AB123" s="126">
        <v>9.65</v>
      </c>
      <c r="AC123" s="126">
        <v>0</v>
      </c>
      <c r="AD123" s="126"/>
      <c r="AH123" s="126">
        <f t="shared" si="8"/>
        <v>666</v>
      </c>
      <c r="AI123" t="b">
        <f t="shared" si="14"/>
        <v>0</v>
      </c>
      <c r="AJ123" s="126">
        <f t="shared" si="9"/>
        <v>532</v>
      </c>
      <c r="AK123" t="b">
        <f t="shared" si="15"/>
        <v>0</v>
      </c>
    </row>
    <row r="124" spans="1:37">
      <c r="A124" s="124">
        <v>122</v>
      </c>
      <c r="B124" s="125" t="s">
        <v>2684</v>
      </c>
      <c r="C124" s="125" t="s">
        <v>2342</v>
      </c>
      <c r="D124" s="125" t="s">
        <v>2218</v>
      </c>
      <c r="E124" s="127">
        <v>42762</v>
      </c>
      <c r="F124" s="128">
        <v>0.71875</v>
      </c>
      <c r="G124" s="127">
        <v>42816</v>
      </c>
      <c r="H124" s="128">
        <v>0.73958333333333337</v>
      </c>
      <c r="I124" s="126">
        <v>749</v>
      </c>
      <c r="J124" s="126">
        <v>860</v>
      </c>
      <c r="K124" s="145" t="str">
        <f t="shared" si="10"/>
        <v>G860</v>
      </c>
      <c r="L124" s="126">
        <v>11</v>
      </c>
      <c r="M124" s="145" t="str">
        <f t="shared" si="11"/>
        <v>R11</v>
      </c>
      <c r="N124" s="126">
        <v>839</v>
      </c>
      <c r="O124" s="145" t="str">
        <f t="shared" si="12"/>
        <v>G839</v>
      </c>
      <c r="P124" s="126">
        <v>429</v>
      </c>
      <c r="Q124" s="145" t="str">
        <f t="shared" si="13"/>
        <v>R429</v>
      </c>
      <c r="R124" s="126">
        <v>33.700000000000003</v>
      </c>
      <c r="S124" s="126">
        <v>8.5</v>
      </c>
      <c r="T124" s="126">
        <v>27.6</v>
      </c>
      <c r="U124" s="126">
        <v>15.1</v>
      </c>
      <c r="V124" s="129" t="s">
        <v>2206</v>
      </c>
      <c r="W124" s="129" t="s">
        <v>2187</v>
      </c>
      <c r="X124" s="129" t="s">
        <v>2187</v>
      </c>
      <c r="Y124" s="126" t="s">
        <v>2187</v>
      </c>
      <c r="Z124" s="126">
        <v>53</v>
      </c>
      <c r="AA124" s="126" t="s">
        <v>2228</v>
      </c>
      <c r="AB124" s="126">
        <v>3.1</v>
      </c>
      <c r="AC124" s="126">
        <v>0</v>
      </c>
      <c r="AD124" s="126"/>
      <c r="AH124" s="126">
        <f t="shared" si="8"/>
        <v>860</v>
      </c>
      <c r="AI124" t="b">
        <f t="shared" si="14"/>
        <v>0</v>
      </c>
      <c r="AJ124" s="126">
        <f t="shared" si="9"/>
        <v>11</v>
      </c>
      <c r="AK124" t="b">
        <f t="shared" si="15"/>
        <v>0</v>
      </c>
    </row>
    <row r="125" spans="1:37">
      <c r="A125" s="124">
        <v>123</v>
      </c>
      <c r="B125" s="125" t="s">
        <v>2684</v>
      </c>
      <c r="C125" s="125" t="s">
        <v>2343</v>
      </c>
      <c r="D125" s="125" t="s">
        <v>2218</v>
      </c>
      <c r="E125" s="127">
        <v>42762</v>
      </c>
      <c r="F125" s="128">
        <v>0.72569444444444453</v>
      </c>
      <c r="G125" s="127">
        <v>42816</v>
      </c>
      <c r="H125" s="128">
        <v>0.75</v>
      </c>
      <c r="I125" s="126">
        <v>751</v>
      </c>
      <c r="J125" s="126">
        <v>694</v>
      </c>
      <c r="K125" s="145" t="str">
        <f t="shared" si="10"/>
        <v>G694</v>
      </c>
      <c r="L125" s="132">
        <v>575</v>
      </c>
      <c r="M125" s="145" t="str">
        <f t="shared" si="11"/>
        <v>R575</v>
      </c>
      <c r="N125" s="126">
        <v>895</v>
      </c>
      <c r="O125" s="145" t="str">
        <f t="shared" si="12"/>
        <v>G895</v>
      </c>
      <c r="P125" s="126">
        <v>466</v>
      </c>
      <c r="Q125" s="145" t="str">
        <f t="shared" si="13"/>
        <v>R466</v>
      </c>
      <c r="R125" s="126">
        <v>33.200000000000003</v>
      </c>
      <c r="S125" s="126">
        <v>11.4</v>
      </c>
      <c r="T125" s="126">
        <v>30.5</v>
      </c>
      <c r="U125" s="126">
        <v>15</v>
      </c>
      <c r="V125" s="129" t="s">
        <v>2187</v>
      </c>
      <c r="W125" s="129" t="s">
        <v>2195</v>
      </c>
      <c r="X125" s="129"/>
      <c r="Y125" s="126"/>
      <c r="Z125" s="126">
        <v>51</v>
      </c>
      <c r="AA125" s="126" t="s">
        <v>2228</v>
      </c>
      <c r="AB125" s="126">
        <v>3.9</v>
      </c>
      <c r="AC125" s="126">
        <v>1</v>
      </c>
      <c r="AD125" s="126" t="s">
        <v>2344</v>
      </c>
      <c r="AH125" s="126">
        <f t="shared" si="8"/>
        <v>694</v>
      </c>
      <c r="AI125" t="b">
        <f t="shared" si="14"/>
        <v>0</v>
      </c>
      <c r="AJ125" s="135">
        <f t="shared" si="9"/>
        <v>575</v>
      </c>
      <c r="AK125" t="b">
        <f t="shared" si="15"/>
        <v>0</v>
      </c>
    </row>
    <row r="126" spans="1:37">
      <c r="A126" s="124">
        <v>124</v>
      </c>
      <c r="B126" s="125" t="s">
        <v>2684</v>
      </c>
      <c r="C126" s="125" t="s">
        <v>2345</v>
      </c>
      <c r="D126" s="125" t="s">
        <v>2218</v>
      </c>
      <c r="E126" s="127">
        <v>42762</v>
      </c>
      <c r="F126" s="128">
        <v>0.72569444444444453</v>
      </c>
      <c r="G126" s="127">
        <v>42816</v>
      </c>
      <c r="H126" s="128">
        <v>0.75</v>
      </c>
      <c r="I126" s="126">
        <v>750</v>
      </c>
      <c r="J126" s="126">
        <v>867</v>
      </c>
      <c r="K126" s="145" t="str">
        <f t="shared" si="10"/>
        <v>G867</v>
      </c>
      <c r="L126" s="126">
        <v>39</v>
      </c>
      <c r="M126" s="145" t="str">
        <f t="shared" si="11"/>
        <v>R39</v>
      </c>
      <c r="N126" s="126">
        <v>682</v>
      </c>
      <c r="O126" s="145" t="str">
        <f t="shared" si="12"/>
        <v>G682</v>
      </c>
      <c r="P126" s="126">
        <v>471</v>
      </c>
      <c r="Q126" s="145" t="str">
        <f t="shared" si="13"/>
        <v>R471</v>
      </c>
      <c r="R126" s="126">
        <v>31.4</v>
      </c>
      <c r="S126" s="126">
        <v>11.1</v>
      </c>
      <c r="T126" s="126">
        <v>30.8</v>
      </c>
      <c r="U126" s="126">
        <v>25.3</v>
      </c>
      <c r="V126" s="129" t="s">
        <v>2200</v>
      </c>
      <c r="W126" s="129" t="s">
        <v>2187</v>
      </c>
      <c r="X126" s="129"/>
      <c r="Y126" s="126"/>
      <c r="Z126" s="126">
        <v>47</v>
      </c>
      <c r="AA126" s="126" t="s">
        <v>2228</v>
      </c>
      <c r="AB126" s="126">
        <v>5.45</v>
      </c>
      <c r="AC126" s="126">
        <v>1</v>
      </c>
      <c r="AD126" s="126"/>
      <c r="AH126" s="126">
        <f t="shared" si="8"/>
        <v>867</v>
      </c>
      <c r="AI126" t="b">
        <f t="shared" si="14"/>
        <v>0</v>
      </c>
      <c r="AJ126" s="126">
        <f t="shared" si="9"/>
        <v>39</v>
      </c>
      <c r="AK126" t="b">
        <f t="shared" si="15"/>
        <v>0</v>
      </c>
    </row>
    <row r="127" spans="1:37">
      <c r="A127" s="124">
        <v>125</v>
      </c>
      <c r="B127" s="125" t="s">
        <v>2684</v>
      </c>
      <c r="C127" s="125" t="s">
        <v>2346</v>
      </c>
      <c r="D127" s="125" t="s">
        <v>2218</v>
      </c>
      <c r="E127" s="127">
        <v>42762</v>
      </c>
      <c r="F127" s="128">
        <v>0.72569444444444453</v>
      </c>
      <c r="G127" s="127">
        <v>42816</v>
      </c>
      <c r="H127" s="128">
        <v>0.74305555555555547</v>
      </c>
      <c r="I127" s="126">
        <v>752</v>
      </c>
      <c r="J127" s="126">
        <v>793</v>
      </c>
      <c r="K127" s="145" t="str">
        <f t="shared" si="10"/>
        <v>G793</v>
      </c>
      <c r="L127" s="126">
        <v>560</v>
      </c>
      <c r="M127" s="145" t="str">
        <f t="shared" si="11"/>
        <v>R560</v>
      </c>
      <c r="N127" s="126">
        <v>740</v>
      </c>
      <c r="O127" s="145" t="str">
        <f t="shared" si="12"/>
        <v>G740</v>
      </c>
      <c r="P127" s="126">
        <v>486</v>
      </c>
      <c r="Q127" s="145" t="str">
        <f t="shared" si="13"/>
        <v>R486</v>
      </c>
      <c r="R127" s="126">
        <v>31.8</v>
      </c>
      <c r="S127" s="126">
        <v>12.3</v>
      </c>
      <c r="T127" s="126">
        <v>32.299999999999997</v>
      </c>
      <c r="U127" s="126">
        <v>26.2</v>
      </c>
      <c r="V127" s="129" t="s">
        <v>2200</v>
      </c>
      <c r="W127" s="129" t="s">
        <v>2200</v>
      </c>
      <c r="X127" s="129" t="s">
        <v>2187</v>
      </c>
      <c r="Y127" s="126" t="s">
        <v>2187</v>
      </c>
      <c r="Z127" s="126">
        <v>43</v>
      </c>
      <c r="AA127" s="126" t="s">
        <v>2228</v>
      </c>
      <c r="AB127" s="126">
        <v>9.3000000000000007</v>
      </c>
      <c r="AC127" s="126">
        <v>1</v>
      </c>
      <c r="AD127" s="126"/>
      <c r="AH127" s="126">
        <f t="shared" si="8"/>
        <v>793</v>
      </c>
      <c r="AI127" t="b">
        <f t="shared" si="14"/>
        <v>0</v>
      </c>
      <c r="AJ127" s="126">
        <f t="shared" si="9"/>
        <v>560</v>
      </c>
      <c r="AK127" t="b">
        <f t="shared" si="15"/>
        <v>0</v>
      </c>
    </row>
    <row r="128" spans="1:37">
      <c r="A128" s="124">
        <v>126</v>
      </c>
      <c r="B128" s="125" t="s">
        <v>2684</v>
      </c>
      <c r="C128" s="125" t="s">
        <v>2347</v>
      </c>
      <c r="D128" s="125" t="s">
        <v>2218</v>
      </c>
      <c r="E128" s="127">
        <v>42762</v>
      </c>
      <c r="F128" s="128">
        <v>0.72916666666666663</v>
      </c>
      <c r="G128" s="127">
        <v>42816</v>
      </c>
      <c r="H128" s="128">
        <v>0.74652777777777779</v>
      </c>
      <c r="I128" s="126">
        <v>753</v>
      </c>
      <c r="J128" s="126">
        <v>749</v>
      </c>
      <c r="K128" s="145" t="str">
        <f t="shared" si="10"/>
        <v>G749</v>
      </c>
      <c r="L128" s="126">
        <v>562</v>
      </c>
      <c r="M128" s="145" t="str">
        <f t="shared" si="11"/>
        <v>R562</v>
      </c>
      <c r="N128" s="126">
        <v>841</v>
      </c>
      <c r="O128" s="145" t="str">
        <f t="shared" si="12"/>
        <v>G841</v>
      </c>
      <c r="P128" s="132">
        <v>55</v>
      </c>
      <c r="Q128" s="145" t="str">
        <f t="shared" si="13"/>
        <v>R55</v>
      </c>
      <c r="R128" s="132">
        <v>31.5</v>
      </c>
      <c r="S128" s="132">
        <v>10.5</v>
      </c>
      <c r="T128" s="126">
        <v>32.5</v>
      </c>
      <c r="U128" s="126">
        <v>22.8</v>
      </c>
      <c r="V128" s="129" t="s">
        <v>2200</v>
      </c>
      <c r="W128" s="129"/>
      <c r="X128" s="129" t="s">
        <v>2187</v>
      </c>
      <c r="Y128" s="126" t="s">
        <v>2187</v>
      </c>
      <c r="Z128" s="126">
        <v>40</v>
      </c>
      <c r="AA128" s="126" t="s">
        <v>2228</v>
      </c>
      <c r="AB128" s="126">
        <v>10.85</v>
      </c>
      <c r="AC128" s="126">
        <v>1</v>
      </c>
      <c r="AD128" s="126"/>
      <c r="AH128" s="126">
        <f t="shared" si="8"/>
        <v>749</v>
      </c>
      <c r="AI128" t="b">
        <f t="shared" si="14"/>
        <v>0</v>
      </c>
      <c r="AJ128" s="126">
        <f t="shared" si="9"/>
        <v>562</v>
      </c>
      <c r="AK128" t="b">
        <f t="shared" si="15"/>
        <v>0</v>
      </c>
    </row>
    <row r="129" spans="1:37">
      <c r="A129" s="124">
        <v>127</v>
      </c>
      <c r="B129" s="125" t="s">
        <v>2684</v>
      </c>
      <c r="C129" s="125" t="s">
        <v>2348</v>
      </c>
      <c r="D129" s="125" t="s">
        <v>2218</v>
      </c>
      <c r="E129" s="127">
        <v>42762</v>
      </c>
      <c r="F129" s="128">
        <v>0.73263888888888884</v>
      </c>
      <c r="G129" s="127">
        <v>42816</v>
      </c>
      <c r="H129" s="128">
        <v>0.75347222222222221</v>
      </c>
      <c r="I129" s="126">
        <v>754</v>
      </c>
      <c r="J129" s="126">
        <v>898</v>
      </c>
      <c r="K129" s="145" t="str">
        <f t="shared" si="10"/>
        <v>G898</v>
      </c>
      <c r="L129" s="126">
        <v>506</v>
      </c>
      <c r="M129" s="145" t="str">
        <f t="shared" si="11"/>
        <v>R506</v>
      </c>
      <c r="N129" s="126">
        <v>687</v>
      </c>
      <c r="O129" s="145" t="str">
        <f t="shared" si="12"/>
        <v>G687</v>
      </c>
      <c r="P129" s="126">
        <v>424</v>
      </c>
      <c r="Q129" s="145" t="str">
        <f t="shared" si="13"/>
        <v>R424</v>
      </c>
      <c r="R129" s="126">
        <v>31.3</v>
      </c>
      <c r="S129" s="126">
        <v>10.5</v>
      </c>
      <c r="T129" s="126">
        <v>31.8</v>
      </c>
      <c r="U129" s="126">
        <v>21.1</v>
      </c>
      <c r="V129" s="129" t="s">
        <v>2200</v>
      </c>
      <c r="W129" s="129"/>
      <c r="X129" s="129" t="s">
        <v>2187</v>
      </c>
      <c r="Y129" s="126" t="s">
        <v>2187</v>
      </c>
      <c r="Z129" s="126">
        <v>58</v>
      </c>
      <c r="AA129" s="126" t="s">
        <v>2228</v>
      </c>
      <c r="AB129" s="126">
        <v>5.35</v>
      </c>
      <c r="AC129" s="126">
        <v>1</v>
      </c>
      <c r="AD129" s="126"/>
      <c r="AH129" s="126">
        <f t="shared" si="8"/>
        <v>898</v>
      </c>
      <c r="AI129" t="b">
        <f t="shared" si="14"/>
        <v>0</v>
      </c>
      <c r="AJ129" s="126">
        <f t="shared" si="9"/>
        <v>506</v>
      </c>
      <c r="AK129" t="b">
        <f t="shared" si="15"/>
        <v>0</v>
      </c>
    </row>
    <row r="130" spans="1:37">
      <c r="A130" s="124">
        <v>128</v>
      </c>
      <c r="B130" s="125" t="s">
        <v>2684</v>
      </c>
      <c r="C130" s="125" t="s">
        <v>2349</v>
      </c>
      <c r="D130" s="125" t="s">
        <v>2218</v>
      </c>
      <c r="E130" s="127">
        <v>42762</v>
      </c>
      <c r="F130" s="128">
        <v>0.73263888888888884</v>
      </c>
      <c r="G130" s="127">
        <v>42816</v>
      </c>
      <c r="H130" s="126"/>
      <c r="I130" s="126">
        <v>755</v>
      </c>
      <c r="J130" s="126">
        <v>834</v>
      </c>
      <c r="K130" s="145" t="str">
        <f t="shared" si="10"/>
        <v>G834</v>
      </c>
      <c r="L130" s="126">
        <v>554</v>
      </c>
      <c r="M130" s="145" t="str">
        <f t="shared" si="11"/>
        <v>R554</v>
      </c>
      <c r="N130" s="126">
        <v>833</v>
      </c>
      <c r="O130" s="145" t="str">
        <f t="shared" si="12"/>
        <v>G833</v>
      </c>
      <c r="P130" s="126">
        <v>418</v>
      </c>
      <c r="Q130" s="145" t="str">
        <f t="shared" si="13"/>
        <v>R418</v>
      </c>
      <c r="R130" s="126">
        <v>32.700000000000003</v>
      </c>
      <c r="S130" s="126">
        <v>8.9</v>
      </c>
      <c r="T130" s="126">
        <v>30.6</v>
      </c>
      <c r="U130" s="126">
        <v>7.4</v>
      </c>
      <c r="V130" s="129" t="s">
        <v>2187</v>
      </c>
      <c r="W130" s="129" t="s">
        <v>2203</v>
      </c>
      <c r="X130" s="129" t="s">
        <v>2187</v>
      </c>
      <c r="Y130" s="126" t="s">
        <v>2187</v>
      </c>
      <c r="Z130" s="126">
        <v>44</v>
      </c>
      <c r="AA130" s="126" t="s">
        <v>2228</v>
      </c>
      <c r="AB130" s="126">
        <v>10.9</v>
      </c>
      <c r="AC130" s="126">
        <v>0</v>
      </c>
      <c r="AD130" s="126"/>
      <c r="AH130" s="126">
        <f t="shared" si="8"/>
        <v>834</v>
      </c>
      <c r="AI130" t="b">
        <f t="shared" si="14"/>
        <v>0</v>
      </c>
      <c r="AJ130" s="126">
        <f t="shared" si="9"/>
        <v>554</v>
      </c>
      <c r="AK130" t="b">
        <f t="shared" si="15"/>
        <v>0</v>
      </c>
    </row>
    <row r="131" spans="1:37">
      <c r="A131" s="124">
        <v>129</v>
      </c>
      <c r="B131" s="125" t="s">
        <v>2684</v>
      </c>
      <c r="C131" s="125" t="s">
        <v>2350</v>
      </c>
      <c r="D131" s="125" t="s">
        <v>2227</v>
      </c>
      <c r="E131" s="127">
        <v>42762</v>
      </c>
      <c r="F131" s="128">
        <v>0.36805555555555558</v>
      </c>
      <c r="G131" s="127">
        <v>42816</v>
      </c>
      <c r="H131" s="128">
        <v>0.59375</v>
      </c>
      <c r="I131" s="126">
        <v>669</v>
      </c>
      <c r="J131" s="126">
        <v>819</v>
      </c>
      <c r="K131" s="145" t="str">
        <f t="shared" si="10"/>
        <v>G819</v>
      </c>
      <c r="L131" s="126">
        <v>46</v>
      </c>
      <c r="M131" s="145" t="str">
        <f t="shared" si="11"/>
        <v>R46</v>
      </c>
      <c r="N131" s="126">
        <v>888</v>
      </c>
      <c r="O131" s="145" t="str">
        <f t="shared" si="12"/>
        <v>G888</v>
      </c>
      <c r="P131" s="126">
        <v>520</v>
      </c>
      <c r="Q131" s="145" t="str">
        <f t="shared" si="13"/>
        <v>R520</v>
      </c>
      <c r="R131" s="126">
        <v>25</v>
      </c>
      <c r="S131" s="126">
        <v>7.1</v>
      </c>
      <c r="T131" s="126">
        <v>31</v>
      </c>
      <c r="U131" s="126">
        <v>23</v>
      </c>
      <c r="V131" s="129"/>
      <c r="W131" s="129" t="s">
        <v>2179</v>
      </c>
      <c r="X131" s="129" t="s">
        <v>2187</v>
      </c>
      <c r="Y131" s="126"/>
      <c r="Z131" s="126">
        <v>2.4</v>
      </c>
      <c r="AA131" s="126" t="s">
        <v>2250</v>
      </c>
      <c r="AB131" s="126">
        <v>2.4</v>
      </c>
      <c r="AC131" s="126">
        <v>1</v>
      </c>
      <c r="AD131" s="126"/>
      <c r="AH131" s="126">
        <f t="shared" ref="AH131:AH194" si="16">J131</f>
        <v>819</v>
      </c>
      <c r="AI131" t="b">
        <f t="shared" si="14"/>
        <v>0</v>
      </c>
      <c r="AJ131" s="126">
        <f t="shared" ref="AJ131:AJ194" si="17">L131</f>
        <v>46</v>
      </c>
      <c r="AK131" t="b">
        <f t="shared" si="15"/>
        <v>0</v>
      </c>
    </row>
    <row r="132" spans="1:37">
      <c r="A132" s="124">
        <v>130</v>
      </c>
      <c r="B132" s="125" t="s">
        <v>2684</v>
      </c>
      <c r="C132" s="125" t="s">
        <v>2351</v>
      </c>
      <c r="D132" s="125" t="s">
        <v>2227</v>
      </c>
      <c r="E132" s="127">
        <v>42762</v>
      </c>
      <c r="F132" s="128">
        <v>0.36805555555555558</v>
      </c>
      <c r="G132" s="127">
        <v>42816</v>
      </c>
      <c r="H132" s="128">
        <v>0.60069444444444442</v>
      </c>
      <c r="I132" s="126">
        <v>670</v>
      </c>
      <c r="J132" s="126">
        <v>830</v>
      </c>
      <c r="K132" s="145" t="str">
        <f t="shared" ref="K132:K195" si="18">_xlfn.TEXTJOIN(,TRUE, "G",J132)</f>
        <v>G830</v>
      </c>
      <c r="L132" s="126">
        <v>585</v>
      </c>
      <c r="M132" s="145" t="str">
        <f t="shared" ref="M132:M195" si="19">_xlfn.TEXTJOIN(,TRUE, "R",L132)</f>
        <v>R585</v>
      </c>
      <c r="N132" s="126">
        <v>708</v>
      </c>
      <c r="O132" s="145" t="str">
        <f t="shared" ref="O132:O195" si="20">_xlfn.TEXTJOIN(,TRUE, "G",N132)</f>
        <v>G708</v>
      </c>
      <c r="P132" s="126">
        <v>433</v>
      </c>
      <c r="Q132" s="145" t="str">
        <f t="shared" ref="Q132:Q195" si="21">_xlfn.TEXTJOIN(,TRUE, "R",P132)</f>
        <v>R433</v>
      </c>
      <c r="R132" s="126">
        <v>25</v>
      </c>
      <c r="S132" s="126">
        <v>6.4</v>
      </c>
      <c r="T132" s="126">
        <v>32</v>
      </c>
      <c r="U132" s="126">
        <v>26.2</v>
      </c>
      <c r="V132" s="129" t="s">
        <v>2187</v>
      </c>
      <c r="W132" s="129"/>
      <c r="X132" s="129"/>
      <c r="Y132" s="126"/>
      <c r="Z132" s="126">
        <v>3.5</v>
      </c>
      <c r="AA132" s="126" t="s">
        <v>2250</v>
      </c>
      <c r="AB132" s="126">
        <v>2.1</v>
      </c>
      <c r="AC132" s="126">
        <v>0</v>
      </c>
      <c r="AD132" s="126"/>
      <c r="AH132" s="126">
        <f t="shared" si="16"/>
        <v>830</v>
      </c>
      <c r="AI132" t="b">
        <f t="shared" ref="AI132:AI195" si="22">COUNTIF($AH$3:$AH$443, AH132)&gt;1</f>
        <v>0</v>
      </c>
      <c r="AJ132" s="126">
        <f t="shared" si="17"/>
        <v>585</v>
      </c>
      <c r="AK132" t="b">
        <f t="shared" ref="AK132:AK195" si="23">COUNTIF($AJ$3:$AJ$443, AJ132)&gt;1</f>
        <v>0</v>
      </c>
    </row>
    <row r="133" spans="1:37">
      <c r="A133" s="124">
        <v>131</v>
      </c>
      <c r="B133" s="125" t="s">
        <v>2684</v>
      </c>
      <c r="C133" s="125" t="s">
        <v>2352</v>
      </c>
      <c r="D133" s="125" t="s">
        <v>2227</v>
      </c>
      <c r="E133" s="127">
        <v>42762</v>
      </c>
      <c r="F133" s="128">
        <v>0.37152777777777773</v>
      </c>
      <c r="G133" s="127">
        <v>42816</v>
      </c>
      <c r="H133" s="128">
        <v>0.60416666666666663</v>
      </c>
      <c r="I133" s="126">
        <v>672</v>
      </c>
      <c r="J133" s="126">
        <v>746</v>
      </c>
      <c r="K133" s="145" t="str">
        <f t="shared" si="18"/>
        <v>G746</v>
      </c>
      <c r="L133" s="126">
        <v>476</v>
      </c>
      <c r="M133" s="145" t="str">
        <f t="shared" si="19"/>
        <v>R476</v>
      </c>
      <c r="N133" s="126">
        <v>768</v>
      </c>
      <c r="O133" s="145" t="str">
        <f t="shared" si="20"/>
        <v>G768</v>
      </c>
      <c r="P133" s="126">
        <v>592</v>
      </c>
      <c r="Q133" s="145" t="str">
        <f t="shared" si="21"/>
        <v>R592</v>
      </c>
      <c r="R133" s="126">
        <v>24.7</v>
      </c>
      <c r="S133" s="126">
        <v>2.5</v>
      </c>
      <c r="T133" s="126">
        <v>33.200000000000003</v>
      </c>
      <c r="U133" s="126">
        <v>16.100000000000001</v>
      </c>
      <c r="V133" s="129" t="s">
        <v>2179</v>
      </c>
      <c r="W133" s="129" t="s">
        <v>2195</v>
      </c>
      <c r="X133" s="129"/>
      <c r="Y133" s="126"/>
      <c r="Z133" s="126">
        <v>7.5</v>
      </c>
      <c r="AA133" s="126" t="s">
        <v>2250</v>
      </c>
      <c r="AB133" s="126">
        <v>4.5</v>
      </c>
      <c r="AC133" s="126">
        <v>0</v>
      </c>
      <c r="AD133" s="126"/>
      <c r="AH133" s="126">
        <f t="shared" si="16"/>
        <v>746</v>
      </c>
      <c r="AI133" t="b">
        <f t="shared" si="22"/>
        <v>0</v>
      </c>
      <c r="AJ133" s="126">
        <f t="shared" si="17"/>
        <v>476</v>
      </c>
      <c r="AK133" t="b">
        <f t="shared" si="23"/>
        <v>0</v>
      </c>
    </row>
    <row r="134" spans="1:37">
      <c r="A134" s="124">
        <v>132</v>
      </c>
      <c r="B134" s="125" t="s">
        <v>2684</v>
      </c>
      <c r="C134" s="125" t="s">
        <v>2353</v>
      </c>
      <c r="D134" s="125" t="s">
        <v>2227</v>
      </c>
      <c r="E134" s="127">
        <v>42762</v>
      </c>
      <c r="F134" s="128">
        <v>0.37847222222222227</v>
      </c>
      <c r="G134" s="127">
        <v>42816</v>
      </c>
      <c r="H134" s="128">
        <v>0.64583333333333337</v>
      </c>
      <c r="I134" s="126">
        <v>1077</v>
      </c>
      <c r="J134" s="126">
        <v>725</v>
      </c>
      <c r="K134" s="145" t="str">
        <f t="shared" si="18"/>
        <v>G725</v>
      </c>
      <c r="L134" s="126">
        <v>536</v>
      </c>
      <c r="M134" s="145" t="str">
        <f t="shared" si="19"/>
        <v>R536</v>
      </c>
      <c r="N134" s="126">
        <v>779</v>
      </c>
      <c r="O134" s="145" t="str">
        <f t="shared" si="20"/>
        <v>G779</v>
      </c>
      <c r="P134" s="126">
        <v>477</v>
      </c>
      <c r="Q134" s="145" t="str">
        <f t="shared" si="21"/>
        <v>R477</v>
      </c>
      <c r="R134" s="126">
        <v>24.5</v>
      </c>
      <c r="S134" s="126">
        <v>7.6</v>
      </c>
      <c r="T134" s="126">
        <v>33.4</v>
      </c>
      <c r="U134" s="126">
        <v>29.5</v>
      </c>
      <c r="V134" s="129"/>
      <c r="W134" s="129" t="s">
        <v>2195</v>
      </c>
      <c r="X134" s="129"/>
      <c r="Y134" s="126"/>
      <c r="Z134" s="126">
        <v>9.8000000000000007</v>
      </c>
      <c r="AA134" s="126" t="s">
        <v>2228</v>
      </c>
      <c r="AB134" s="126">
        <v>0.7</v>
      </c>
      <c r="AC134" s="126">
        <v>1</v>
      </c>
      <c r="AD134" s="126"/>
      <c r="AH134" s="126">
        <f t="shared" si="16"/>
        <v>725</v>
      </c>
      <c r="AI134" t="b">
        <f t="shared" si="22"/>
        <v>0</v>
      </c>
      <c r="AJ134" s="126">
        <f t="shared" si="17"/>
        <v>536</v>
      </c>
      <c r="AK134" t="b">
        <f t="shared" si="23"/>
        <v>0</v>
      </c>
    </row>
    <row r="135" spans="1:37">
      <c r="A135" s="124">
        <v>133</v>
      </c>
      <c r="B135" s="125" t="s">
        <v>2684</v>
      </c>
      <c r="C135" s="125" t="s">
        <v>2354</v>
      </c>
      <c r="D135" s="125" t="s">
        <v>2227</v>
      </c>
      <c r="E135" s="127">
        <v>42762</v>
      </c>
      <c r="F135" s="128">
        <v>0.3888888888888889</v>
      </c>
      <c r="G135" s="127">
        <v>42816</v>
      </c>
      <c r="H135" s="128">
        <v>0.625</v>
      </c>
      <c r="I135" s="126">
        <v>674</v>
      </c>
      <c r="J135" s="126">
        <v>846</v>
      </c>
      <c r="K135" s="145" t="str">
        <f t="shared" si="18"/>
        <v>G846</v>
      </c>
      <c r="L135" s="126">
        <v>524</v>
      </c>
      <c r="M135" s="145" t="str">
        <f t="shared" si="19"/>
        <v>R524</v>
      </c>
      <c r="N135" s="126">
        <v>799</v>
      </c>
      <c r="O135" s="145" t="str">
        <f t="shared" si="20"/>
        <v>G799</v>
      </c>
      <c r="P135" s="126">
        <v>597</v>
      </c>
      <c r="Q135" s="145" t="str">
        <f t="shared" si="21"/>
        <v>R597</v>
      </c>
      <c r="R135" s="126">
        <v>23.9</v>
      </c>
      <c r="S135" s="126">
        <v>6.1</v>
      </c>
      <c r="T135" s="126">
        <v>38.799999999999997</v>
      </c>
      <c r="U135" s="126">
        <v>20.7</v>
      </c>
      <c r="V135" s="129"/>
      <c r="W135" s="129"/>
      <c r="X135" s="129"/>
      <c r="Y135" s="126"/>
      <c r="Z135" s="126">
        <v>10</v>
      </c>
      <c r="AA135" s="126" t="s">
        <v>2250</v>
      </c>
      <c r="AB135" s="126">
        <v>2.2000000000000002</v>
      </c>
      <c r="AC135" s="126">
        <v>1</v>
      </c>
      <c r="AD135" s="126"/>
      <c r="AH135" s="126">
        <f t="shared" si="16"/>
        <v>846</v>
      </c>
      <c r="AI135" t="b">
        <f t="shared" si="22"/>
        <v>0</v>
      </c>
      <c r="AJ135" s="126">
        <f t="shared" si="17"/>
        <v>524</v>
      </c>
      <c r="AK135" t="b">
        <f t="shared" si="23"/>
        <v>0</v>
      </c>
    </row>
    <row r="136" spans="1:37">
      <c r="A136" s="124">
        <v>134</v>
      </c>
      <c r="B136" s="125" t="s">
        <v>2684</v>
      </c>
      <c r="C136" s="125" t="s">
        <v>2355</v>
      </c>
      <c r="D136" s="125" t="s">
        <v>2227</v>
      </c>
      <c r="E136" s="127">
        <v>42762</v>
      </c>
      <c r="F136" s="128">
        <v>0.3888888888888889</v>
      </c>
      <c r="G136" s="127">
        <v>42816</v>
      </c>
      <c r="H136" s="128">
        <v>0.63194444444444442</v>
      </c>
      <c r="I136" s="126">
        <v>675</v>
      </c>
      <c r="J136" s="126">
        <v>756</v>
      </c>
      <c r="K136" s="145" t="str">
        <f t="shared" si="18"/>
        <v>G756</v>
      </c>
      <c r="L136" s="126">
        <v>600</v>
      </c>
      <c r="M136" s="145" t="str">
        <f t="shared" si="19"/>
        <v>R600</v>
      </c>
      <c r="N136" s="126">
        <v>820</v>
      </c>
      <c r="O136" s="145" t="str">
        <f t="shared" si="20"/>
        <v>G820</v>
      </c>
      <c r="P136" s="126">
        <v>467</v>
      </c>
      <c r="Q136" s="145" t="str">
        <f t="shared" si="21"/>
        <v>R467</v>
      </c>
      <c r="R136" s="126">
        <v>23.7</v>
      </c>
      <c r="S136" s="126">
        <v>4.0999999999999996</v>
      </c>
      <c r="T136" s="126">
        <v>36.6</v>
      </c>
      <c r="U136" s="126">
        <v>21.3</v>
      </c>
      <c r="V136" s="129" t="s">
        <v>2187</v>
      </c>
      <c r="W136" s="129"/>
      <c r="X136" s="129"/>
      <c r="Y136" s="126"/>
      <c r="Z136" s="126">
        <v>15.4</v>
      </c>
      <c r="AA136" s="126" t="s">
        <v>2250</v>
      </c>
      <c r="AB136" s="126">
        <v>1.1000000000000001</v>
      </c>
      <c r="AC136" s="126">
        <v>1</v>
      </c>
      <c r="AD136" s="126"/>
      <c r="AH136" s="126">
        <f t="shared" si="16"/>
        <v>756</v>
      </c>
      <c r="AI136" t="b">
        <f t="shared" si="22"/>
        <v>0</v>
      </c>
      <c r="AJ136" s="126">
        <f t="shared" si="17"/>
        <v>600</v>
      </c>
      <c r="AK136" t="b">
        <f t="shared" si="23"/>
        <v>0</v>
      </c>
    </row>
    <row r="137" spans="1:37">
      <c r="A137" s="124">
        <v>135</v>
      </c>
      <c r="B137" s="125" t="s">
        <v>2684</v>
      </c>
      <c r="C137" s="125" t="s">
        <v>2356</v>
      </c>
      <c r="D137" s="125" t="s">
        <v>2227</v>
      </c>
      <c r="E137" s="127">
        <v>42762</v>
      </c>
      <c r="F137" s="128">
        <v>0.3888888888888889</v>
      </c>
      <c r="G137" s="127">
        <v>42816</v>
      </c>
      <c r="H137" s="128">
        <v>0.63888888888888895</v>
      </c>
      <c r="I137" s="126">
        <v>677</v>
      </c>
      <c r="J137" s="126">
        <v>745</v>
      </c>
      <c r="K137" s="145" t="str">
        <f t="shared" si="18"/>
        <v>G745</v>
      </c>
      <c r="L137" s="126">
        <v>432</v>
      </c>
      <c r="M137" s="145" t="str">
        <f t="shared" si="19"/>
        <v>R432</v>
      </c>
      <c r="N137" s="126">
        <v>842</v>
      </c>
      <c r="O137" s="145" t="str">
        <f t="shared" si="20"/>
        <v>G842</v>
      </c>
      <c r="P137" s="126">
        <v>596</v>
      </c>
      <c r="Q137" s="145" t="str">
        <f t="shared" si="21"/>
        <v>R596</v>
      </c>
      <c r="R137" s="126">
        <v>25.2</v>
      </c>
      <c r="S137" s="126">
        <v>4.0999999999999996</v>
      </c>
      <c r="T137" s="126">
        <v>34.1</v>
      </c>
      <c r="U137" s="126">
        <v>24.9</v>
      </c>
      <c r="V137" s="129" t="s">
        <v>2187</v>
      </c>
      <c r="W137" s="129" t="s">
        <v>2187</v>
      </c>
      <c r="X137" s="129"/>
      <c r="Y137" s="126"/>
      <c r="Z137" s="126">
        <v>5.6</v>
      </c>
      <c r="AA137" s="126" t="s">
        <v>2250</v>
      </c>
      <c r="AB137" s="126">
        <v>2.1</v>
      </c>
      <c r="AC137" s="126">
        <v>1</v>
      </c>
      <c r="AD137" s="126"/>
      <c r="AH137" s="126">
        <f t="shared" si="16"/>
        <v>745</v>
      </c>
      <c r="AI137" t="b">
        <f t="shared" si="22"/>
        <v>0</v>
      </c>
      <c r="AJ137" s="126">
        <f t="shared" si="17"/>
        <v>432</v>
      </c>
      <c r="AK137" t="b">
        <f t="shared" si="23"/>
        <v>0</v>
      </c>
    </row>
    <row r="138" spans="1:37">
      <c r="A138" s="124">
        <v>136</v>
      </c>
      <c r="B138" s="125" t="s">
        <v>2684</v>
      </c>
      <c r="C138" s="125" t="s">
        <v>2357</v>
      </c>
      <c r="D138" s="125" t="s">
        <v>2227</v>
      </c>
      <c r="E138" s="127">
        <v>42762</v>
      </c>
      <c r="F138" s="128">
        <v>0.39583333333333331</v>
      </c>
      <c r="G138" s="127">
        <v>42816</v>
      </c>
      <c r="H138" s="128">
        <v>0.63888888888888895</v>
      </c>
      <c r="I138" s="126">
        <v>678</v>
      </c>
      <c r="J138" s="126">
        <v>832</v>
      </c>
      <c r="K138" s="145" t="str">
        <f t="shared" si="18"/>
        <v>G832</v>
      </c>
      <c r="L138" s="126">
        <v>474</v>
      </c>
      <c r="M138" s="145" t="str">
        <f t="shared" si="19"/>
        <v>R474</v>
      </c>
      <c r="N138" s="126">
        <v>747</v>
      </c>
      <c r="O138" s="145" t="str">
        <f t="shared" si="20"/>
        <v>G747</v>
      </c>
      <c r="P138" s="126">
        <v>543</v>
      </c>
      <c r="Q138" s="145" t="str">
        <f t="shared" si="21"/>
        <v>R543</v>
      </c>
      <c r="R138" s="126">
        <v>25.2</v>
      </c>
      <c r="S138" s="126">
        <v>8.6999999999999993</v>
      </c>
      <c r="T138" s="126">
        <v>36</v>
      </c>
      <c r="U138" s="126">
        <v>20.6</v>
      </c>
      <c r="V138" s="129" t="s">
        <v>2187</v>
      </c>
      <c r="W138" s="129" t="s">
        <v>2187</v>
      </c>
      <c r="X138" s="129" t="s">
        <v>2187</v>
      </c>
      <c r="Y138" s="126" t="s">
        <v>2187</v>
      </c>
      <c r="Z138" s="126">
        <v>16.3</v>
      </c>
      <c r="AA138" s="126" t="s">
        <v>2228</v>
      </c>
      <c r="AB138" s="126">
        <v>2.2999999999999998</v>
      </c>
      <c r="AC138" s="126">
        <v>1</v>
      </c>
      <c r="AD138" s="126"/>
      <c r="AH138" s="126">
        <f t="shared" si="16"/>
        <v>832</v>
      </c>
      <c r="AI138" t="b">
        <f t="shared" si="22"/>
        <v>0</v>
      </c>
      <c r="AJ138" s="126">
        <f t="shared" si="17"/>
        <v>474</v>
      </c>
      <c r="AK138" t="b">
        <f t="shared" si="23"/>
        <v>0</v>
      </c>
    </row>
    <row r="139" spans="1:37">
      <c r="A139" s="124">
        <v>137</v>
      </c>
      <c r="B139" s="125" t="s">
        <v>2684</v>
      </c>
      <c r="C139" s="125" t="s">
        <v>2358</v>
      </c>
      <c r="D139" s="125" t="s">
        <v>2244</v>
      </c>
      <c r="E139" s="127">
        <v>42762</v>
      </c>
      <c r="F139" s="128">
        <v>0.41666666666666669</v>
      </c>
      <c r="G139" s="127">
        <v>42816</v>
      </c>
      <c r="H139" s="128">
        <v>0.67361111111111116</v>
      </c>
      <c r="I139" s="126">
        <v>681</v>
      </c>
      <c r="J139" s="126">
        <v>805</v>
      </c>
      <c r="K139" s="145" t="str">
        <f t="shared" si="18"/>
        <v>G805</v>
      </c>
      <c r="L139" s="126">
        <v>34</v>
      </c>
      <c r="M139" s="145" t="str">
        <f t="shared" si="19"/>
        <v>R34</v>
      </c>
      <c r="N139" s="126">
        <v>857</v>
      </c>
      <c r="O139" s="145" t="str">
        <f t="shared" si="20"/>
        <v>G857</v>
      </c>
      <c r="P139" s="126">
        <v>483</v>
      </c>
      <c r="Q139" s="145" t="str">
        <f t="shared" si="21"/>
        <v>R483</v>
      </c>
      <c r="R139" s="126">
        <v>26.3</v>
      </c>
      <c r="S139" s="126">
        <v>1.5</v>
      </c>
      <c r="T139" s="126">
        <v>30.7</v>
      </c>
      <c r="U139" s="126">
        <v>29.5</v>
      </c>
      <c r="V139" s="129" t="s">
        <v>2187</v>
      </c>
      <c r="W139" s="129" t="s">
        <v>2319</v>
      </c>
      <c r="X139" s="129"/>
      <c r="Y139" s="126"/>
      <c r="Z139" s="126">
        <v>32.4</v>
      </c>
      <c r="AA139" s="126" t="s">
        <v>2228</v>
      </c>
      <c r="AB139" s="126">
        <v>1.2</v>
      </c>
      <c r="AC139" s="126">
        <v>1</v>
      </c>
      <c r="AD139" s="126"/>
      <c r="AH139" s="126">
        <f t="shared" si="16"/>
        <v>805</v>
      </c>
      <c r="AI139" t="b">
        <f t="shared" si="22"/>
        <v>0</v>
      </c>
      <c r="AJ139" s="126">
        <f t="shared" si="17"/>
        <v>34</v>
      </c>
      <c r="AK139" t="b">
        <f t="shared" si="23"/>
        <v>0</v>
      </c>
    </row>
    <row r="140" spans="1:37">
      <c r="A140" s="124">
        <v>138</v>
      </c>
      <c r="B140" s="125" t="s">
        <v>2684</v>
      </c>
      <c r="C140" s="125" t="s">
        <v>2359</v>
      </c>
      <c r="D140" s="125" t="s">
        <v>2244</v>
      </c>
      <c r="E140" s="127">
        <v>42762</v>
      </c>
      <c r="F140" s="128">
        <v>0.4201388888888889</v>
      </c>
      <c r="G140" s="127">
        <v>42816</v>
      </c>
      <c r="H140" s="128">
        <v>0.67708333333333337</v>
      </c>
      <c r="I140" s="126">
        <v>682</v>
      </c>
      <c r="J140" s="126">
        <v>815</v>
      </c>
      <c r="K140" s="145" t="str">
        <f t="shared" si="18"/>
        <v>G815</v>
      </c>
      <c r="L140" s="126">
        <v>426</v>
      </c>
      <c r="M140" s="145" t="str">
        <f t="shared" si="19"/>
        <v>R426</v>
      </c>
      <c r="N140" s="126">
        <v>623</v>
      </c>
      <c r="O140" s="145" t="str">
        <f t="shared" si="20"/>
        <v>G623</v>
      </c>
      <c r="P140" s="126">
        <v>21</v>
      </c>
      <c r="Q140" s="145" t="str">
        <f t="shared" si="21"/>
        <v>R21</v>
      </c>
      <c r="R140" s="126">
        <v>24.8</v>
      </c>
      <c r="S140" s="126">
        <v>6.9</v>
      </c>
      <c r="T140" s="126">
        <v>33.9</v>
      </c>
      <c r="U140" s="126">
        <v>24.1</v>
      </c>
      <c r="V140" s="129" t="s">
        <v>2187</v>
      </c>
      <c r="W140" s="129"/>
      <c r="X140" s="129" t="s">
        <v>2187</v>
      </c>
      <c r="Y140" s="126"/>
      <c r="Z140" s="126">
        <v>26.4</v>
      </c>
      <c r="AA140" s="126" t="s">
        <v>2228</v>
      </c>
      <c r="AB140" s="126">
        <v>2.8</v>
      </c>
      <c r="AC140" s="126">
        <v>1</v>
      </c>
      <c r="AD140" s="126"/>
      <c r="AH140" s="126">
        <f t="shared" si="16"/>
        <v>815</v>
      </c>
      <c r="AI140" t="b">
        <f t="shared" si="22"/>
        <v>0</v>
      </c>
      <c r="AJ140" s="126">
        <f t="shared" si="17"/>
        <v>426</v>
      </c>
      <c r="AK140" t="b">
        <f t="shared" si="23"/>
        <v>0</v>
      </c>
    </row>
    <row r="141" spans="1:37">
      <c r="A141" s="124">
        <v>139</v>
      </c>
      <c r="B141" s="125" t="s">
        <v>2684</v>
      </c>
      <c r="C141" s="125" t="s">
        <v>2360</v>
      </c>
      <c r="D141" s="125" t="s">
        <v>2244</v>
      </c>
      <c r="E141" s="127">
        <v>42762</v>
      </c>
      <c r="F141" s="128">
        <v>0.4236111111111111</v>
      </c>
      <c r="G141" s="127">
        <v>42816</v>
      </c>
      <c r="H141" s="128">
        <v>0.68055555555555547</v>
      </c>
      <c r="I141" s="126">
        <v>683</v>
      </c>
      <c r="J141" s="132">
        <v>798</v>
      </c>
      <c r="K141" s="145" t="str">
        <f t="shared" si="18"/>
        <v>G798</v>
      </c>
      <c r="L141" s="126">
        <v>563</v>
      </c>
      <c r="M141" s="145" t="str">
        <f t="shared" si="19"/>
        <v>R563</v>
      </c>
      <c r="N141" s="126">
        <v>880</v>
      </c>
      <c r="O141" s="145" t="str">
        <f t="shared" si="20"/>
        <v>G880</v>
      </c>
      <c r="P141" s="126">
        <v>538</v>
      </c>
      <c r="Q141" s="145" t="str">
        <f t="shared" si="21"/>
        <v>R538</v>
      </c>
      <c r="R141" s="126">
        <v>26.7</v>
      </c>
      <c r="S141" s="126">
        <v>4.9000000000000004</v>
      </c>
      <c r="T141" s="126">
        <v>30.6</v>
      </c>
      <c r="U141" s="126">
        <v>28.8</v>
      </c>
      <c r="V141" s="129"/>
      <c r="W141" s="129" t="s">
        <v>2361</v>
      </c>
      <c r="X141" s="129" t="s">
        <v>2187</v>
      </c>
      <c r="Y141" s="126"/>
      <c r="Z141" s="126">
        <v>19.399999999999999</v>
      </c>
      <c r="AA141" s="126" t="s">
        <v>2228</v>
      </c>
      <c r="AB141" s="126">
        <v>5.7</v>
      </c>
      <c r="AC141" s="126">
        <v>1</v>
      </c>
      <c r="AD141" s="126"/>
      <c r="AH141" s="132">
        <f t="shared" si="16"/>
        <v>798</v>
      </c>
      <c r="AI141" t="b">
        <f t="shared" si="22"/>
        <v>0</v>
      </c>
      <c r="AJ141" s="126">
        <f t="shared" si="17"/>
        <v>563</v>
      </c>
      <c r="AK141" t="b">
        <f t="shared" si="23"/>
        <v>0</v>
      </c>
    </row>
    <row r="142" spans="1:37">
      <c r="A142" s="124">
        <v>140</v>
      </c>
      <c r="B142" s="125" t="s">
        <v>2684</v>
      </c>
      <c r="C142" s="125" t="s">
        <v>2362</v>
      </c>
      <c r="D142" s="125" t="s">
        <v>2244</v>
      </c>
      <c r="E142" s="127">
        <v>42762</v>
      </c>
      <c r="F142" s="128">
        <v>0.43055555555555558</v>
      </c>
      <c r="G142" s="127">
        <v>42816</v>
      </c>
      <c r="H142" s="128">
        <v>0.68402777777777779</v>
      </c>
      <c r="I142" s="126">
        <v>684</v>
      </c>
      <c r="J142" s="126">
        <v>787</v>
      </c>
      <c r="K142" s="145" t="str">
        <f t="shared" si="18"/>
        <v>G787</v>
      </c>
      <c r="L142" s="126">
        <v>535</v>
      </c>
      <c r="M142" s="145" t="str">
        <f t="shared" si="19"/>
        <v>R535</v>
      </c>
      <c r="N142" s="126">
        <v>706</v>
      </c>
      <c r="O142" s="145" t="str">
        <f t="shared" si="20"/>
        <v>G706</v>
      </c>
      <c r="P142" s="126">
        <v>559</v>
      </c>
      <c r="Q142" s="145" t="str">
        <f t="shared" si="21"/>
        <v>R559</v>
      </c>
      <c r="R142" s="126">
        <v>27.6</v>
      </c>
      <c r="S142" s="126">
        <v>3.1</v>
      </c>
      <c r="T142" s="126">
        <v>34.1</v>
      </c>
      <c r="U142" s="126">
        <v>20</v>
      </c>
      <c r="V142" s="129"/>
      <c r="W142" s="129" t="s">
        <v>2187</v>
      </c>
      <c r="X142" s="129"/>
      <c r="Y142" s="126"/>
      <c r="Z142" s="126">
        <v>33.4</v>
      </c>
      <c r="AA142" s="126" t="s">
        <v>2228</v>
      </c>
      <c r="AB142" s="126">
        <v>1.4</v>
      </c>
      <c r="AC142" s="126">
        <v>1</v>
      </c>
      <c r="AD142" s="126"/>
      <c r="AH142" s="126">
        <f t="shared" si="16"/>
        <v>787</v>
      </c>
      <c r="AI142" t="b">
        <f t="shared" si="22"/>
        <v>0</v>
      </c>
      <c r="AJ142" s="126">
        <f t="shared" si="17"/>
        <v>535</v>
      </c>
      <c r="AK142" t="b">
        <f t="shared" si="23"/>
        <v>0</v>
      </c>
    </row>
    <row r="143" spans="1:37">
      <c r="A143" s="124">
        <v>141</v>
      </c>
      <c r="B143" s="125" t="s">
        <v>2684</v>
      </c>
      <c r="C143" s="125" t="s">
        <v>2363</v>
      </c>
      <c r="D143" s="125" t="s">
        <v>2244</v>
      </c>
      <c r="E143" s="127">
        <v>42762</v>
      </c>
      <c r="F143" s="128">
        <v>0.43402777777777773</v>
      </c>
      <c r="G143" s="127">
        <v>42816</v>
      </c>
      <c r="H143" s="128">
        <v>0.6875</v>
      </c>
      <c r="I143" s="126">
        <v>685</v>
      </c>
      <c r="J143" s="126">
        <v>900</v>
      </c>
      <c r="K143" s="145" t="str">
        <f t="shared" si="18"/>
        <v>G900</v>
      </c>
      <c r="L143" s="126">
        <v>581</v>
      </c>
      <c r="M143" s="145" t="str">
        <f t="shared" si="19"/>
        <v>R581</v>
      </c>
      <c r="N143" s="126">
        <v>775</v>
      </c>
      <c r="O143" s="145" t="str">
        <f t="shared" si="20"/>
        <v>G775</v>
      </c>
      <c r="P143" s="126">
        <v>465</v>
      </c>
      <c r="Q143" s="145" t="str">
        <f t="shared" si="21"/>
        <v>R465</v>
      </c>
      <c r="R143" s="126">
        <v>26.1</v>
      </c>
      <c r="S143" s="126">
        <v>5.3</v>
      </c>
      <c r="T143" s="126">
        <v>35.4</v>
      </c>
      <c r="U143" s="126">
        <v>14.1</v>
      </c>
      <c r="V143" s="129" t="s">
        <v>2206</v>
      </c>
      <c r="W143" s="129" t="s">
        <v>2203</v>
      </c>
      <c r="X143" s="129"/>
      <c r="Y143" s="126"/>
      <c r="Z143" s="126">
        <v>28.4</v>
      </c>
      <c r="AA143" s="126" t="s">
        <v>2228</v>
      </c>
      <c r="AB143" s="126">
        <v>1.4</v>
      </c>
      <c r="AC143" s="126">
        <v>1</v>
      </c>
      <c r="AD143" s="126"/>
      <c r="AH143" s="126">
        <f t="shared" si="16"/>
        <v>900</v>
      </c>
      <c r="AI143" t="b">
        <f t="shared" si="22"/>
        <v>0</v>
      </c>
      <c r="AJ143" s="126">
        <f t="shared" si="17"/>
        <v>581</v>
      </c>
      <c r="AK143" t="b">
        <f t="shared" si="23"/>
        <v>0</v>
      </c>
    </row>
    <row r="144" spans="1:37">
      <c r="A144" s="124">
        <v>142</v>
      </c>
      <c r="B144" s="125" t="s">
        <v>2684</v>
      </c>
      <c r="C144" s="125" t="s">
        <v>2364</v>
      </c>
      <c r="D144" s="125" t="s">
        <v>2244</v>
      </c>
      <c r="E144" s="127">
        <v>42762</v>
      </c>
      <c r="F144" s="128">
        <v>0.44097222222222227</v>
      </c>
      <c r="G144" s="127">
        <v>42816</v>
      </c>
      <c r="H144" s="128">
        <v>0.69444444444444453</v>
      </c>
      <c r="I144" s="126">
        <v>686</v>
      </c>
      <c r="J144" s="126">
        <v>817</v>
      </c>
      <c r="K144" s="145" t="str">
        <f t="shared" si="18"/>
        <v>G817</v>
      </c>
      <c r="L144" s="126">
        <v>460</v>
      </c>
      <c r="M144" s="145" t="str">
        <f t="shared" si="19"/>
        <v>R460</v>
      </c>
      <c r="N144" s="126">
        <v>850</v>
      </c>
      <c r="O144" s="145" t="str">
        <f t="shared" si="20"/>
        <v>G850</v>
      </c>
      <c r="P144" s="126">
        <v>503</v>
      </c>
      <c r="Q144" s="145" t="str">
        <f t="shared" si="21"/>
        <v>R503</v>
      </c>
      <c r="R144" s="126">
        <v>28.5</v>
      </c>
      <c r="S144" s="126">
        <v>7.4</v>
      </c>
      <c r="T144" s="126">
        <v>29</v>
      </c>
      <c r="U144" s="126">
        <v>23.6</v>
      </c>
      <c r="V144" s="129" t="s">
        <v>2179</v>
      </c>
      <c r="W144" s="129" t="s">
        <v>2179</v>
      </c>
      <c r="X144" s="129"/>
      <c r="Y144" s="126" t="s">
        <v>2187</v>
      </c>
      <c r="Z144" s="126">
        <v>33.799999999999997</v>
      </c>
      <c r="AA144" s="126" t="s">
        <v>2228</v>
      </c>
      <c r="AB144" s="126">
        <v>1.7</v>
      </c>
      <c r="AC144" s="126">
        <v>1</v>
      </c>
      <c r="AD144" s="126"/>
      <c r="AH144" s="126">
        <f t="shared" si="16"/>
        <v>817</v>
      </c>
      <c r="AI144" t="b">
        <f t="shared" si="22"/>
        <v>0</v>
      </c>
      <c r="AJ144" s="126">
        <f t="shared" si="17"/>
        <v>460</v>
      </c>
      <c r="AK144" t="b">
        <f t="shared" si="23"/>
        <v>0</v>
      </c>
    </row>
    <row r="145" spans="1:37">
      <c r="A145" s="124">
        <v>143</v>
      </c>
      <c r="B145" s="125" t="s">
        <v>2684</v>
      </c>
      <c r="C145" s="125" t="s">
        <v>2365</v>
      </c>
      <c r="D145" s="125" t="s">
        <v>2244</v>
      </c>
      <c r="E145" s="127">
        <v>42762</v>
      </c>
      <c r="F145" s="128">
        <v>0.44444444444444442</v>
      </c>
      <c r="G145" s="127">
        <v>42816</v>
      </c>
      <c r="H145" s="128">
        <v>0.69791666666666663</v>
      </c>
      <c r="I145" s="126">
        <v>687</v>
      </c>
      <c r="J145" s="126">
        <v>836</v>
      </c>
      <c r="K145" s="145" t="str">
        <f t="shared" si="18"/>
        <v>G836</v>
      </c>
      <c r="L145" s="126">
        <v>456</v>
      </c>
      <c r="M145" s="145" t="str">
        <f t="shared" si="19"/>
        <v>R456</v>
      </c>
      <c r="N145" s="126">
        <v>697</v>
      </c>
      <c r="O145" s="145" t="str">
        <f t="shared" si="20"/>
        <v>G697</v>
      </c>
      <c r="P145" s="126">
        <v>567</v>
      </c>
      <c r="Q145" s="145" t="str">
        <f t="shared" si="21"/>
        <v>R567</v>
      </c>
      <c r="R145" s="126">
        <v>29</v>
      </c>
      <c r="S145" s="126">
        <v>5.6</v>
      </c>
      <c r="T145" s="126">
        <v>32.799999999999997</v>
      </c>
      <c r="U145" s="126">
        <v>23.4</v>
      </c>
      <c r="V145" s="129" t="s">
        <v>2187</v>
      </c>
      <c r="W145" s="129"/>
      <c r="X145" s="129" t="s">
        <v>2187</v>
      </c>
      <c r="Y145" s="126"/>
      <c r="Z145" s="126">
        <v>23.4</v>
      </c>
      <c r="AA145" s="126" t="s">
        <v>2228</v>
      </c>
      <c r="AB145" s="126">
        <v>2</v>
      </c>
      <c r="AC145" s="126">
        <v>1</v>
      </c>
      <c r="AD145" s="126"/>
      <c r="AH145" s="126">
        <f t="shared" si="16"/>
        <v>836</v>
      </c>
      <c r="AI145" t="b">
        <f t="shared" si="22"/>
        <v>0</v>
      </c>
      <c r="AJ145" s="126">
        <f t="shared" si="17"/>
        <v>456</v>
      </c>
      <c r="AK145" t="b">
        <f t="shared" si="23"/>
        <v>0</v>
      </c>
    </row>
    <row r="146" spans="1:37">
      <c r="A146" s="124">
        <v>144</v>
      </c>
      <c r="B146" s="125" t="s">
        <v>2684</v>
      </c>
      <c r="C146" s="125" t="s">
        <v>2366</v>
      </c>
      <c r="D146" s="125" t="s">
        <v>2244</v>
      </c>
      <c r="E146" s="127">
        <v>42762</v>
      </c>
      <c r="F146" s="128">
        <v>0.44791666666666669</v>
      </c>
      <c r="G146" s="127">
        <v>42816</v>
      </c>
      <c r="H146" s="128">
        <v>0.70138888888888884</v>
      </c>
      <c r="I146" s="126">
        <v>688</v>
      </c>
      <c r="J146" s="126">
        <v>784</v>
      </c>
      <c r="K146" s="145" t="str">
        <f t="shared" si="18"/>
        <v>G784</v>
      </c>
      <c r="L146" s="126">
        <v>571</v>
      </c>
      <c r="M146" s="145" t="str">
        <f t="shared" si="19"/>
        <v>R571</v>
      </c>
      <c r="N146" s="126">
        <v>894</v>
      </c>
      <c r="O146" s="145" t="str">
        <f t="shared" si="20"/>
        <v>G894</v>
      </c>
      <c r="P146" s="126">
        <v>15</v>
      </c>
      <c r="Q146" s="145" t="str">
        <f t="shared" si="21"/>
        <v>R15</v>
      </c>
      <c r="R146" s="126">
        <v>28.3</v>
      </c>
      <c r="S146" s="126">
        <v>6.5</v>
      </c>
      <c r="T146" s="126">
        <v>34.5</v>
      </c>
      <c r="U146" s="126">
        <v>27.8</v>
      </c>
      <c r="V146" s="129" t="s">
        <v>2187</v>
      </c>
      <c r="W146" s="129" t="s">
        <v>2179</v>
      </c>
      <c r="X146" s="129" t="s">
        <v>2187</v>
      </c>
      <c r="Y146" s="126"/>
      <c r="Z146" s="126">
        <v>19.8</v>
      </c>
      <c r="AA146" s="126" t="s">
        <v>2228</v>
      </c>
      <c r="AB146" s="126">
        <v>2.5</v>
      </c>
      <c r="AC146" s="126">
        <v>1</v>
      </c>
      <c r="AD146" s="126"/>
      <c r="AH146" s="126">
        <f t="shared" si="16"/>
        <v>784</v>
      </c>
      <c r="AI146" t="b">
        <f t="shared" si="22"/>
        <v>0</v>
      </c>
      <c r="AJ146" s="126">
        <f t="shared" si="17"/>
        <v>571</v>
      </c>
      <c r="AK146" t="b">
        <f t="shared" si="23"/>
        <v>0</v>
      </c>
    </row>
    <row r="147" spans="1:37">
      <c r="A147" s="124">
        <v>145</v>
      </c>
      <c r="B147" s="125" t="s">
        <v>2684</v>
      </c>
      <c r="C147" s="125" t="s">
        <v>2367</v>
      </c>
      <c r="D147" s="125" t="s">
        <v>2256</v>
      </c>
      <c r="E147" s="127">
        <v>42762</v>
      </c>
      <c r="F147" s="128">
        <v>0.4548611111111111</v>
      </c>
      <c r="G147" s="127">
        <v>42815</v>
      </c>
      <c r="H147" s="128">
        <v>0.69097222222222221</v>
      </c>
      <c r="I147" s="126">
        <v>698</v>
      </c>
      <c r="J147" s="126">
        <v>902</v>
      </c>
      <c r="K147" s="145" t="str">
        <f t="shared" si="18"/>
        <v>G902</v>
      </c>
      <c r="L147" s="126">
        <v>27</v>
      </c>
      <c r="M147" s="145" t="str">
        <f t="shared" si="19"/>
        <v>R27</v>
      </c>
      <c r="N147" s="132">
        <v>653</v>
      </c>
      <c r="O147" s="145" t="str">
        <f t="shared" si="20"/>
        <v>G653</v>
      </c>
      <c r="P147" s="126">
        <v>40</v>
      </c>
      <c r="Q147" s="145" t="str">
        <f t="shared" si="21"/>
        <v>R40</v>
      </c>
      <c r="R147" s="126">
        <v>27.4</v>
      </c>
      <c r="S147" s="126">
        <v>16.8</v>
      </c>
      <c r="T147" s="126">
        <v>34.4</v>
      </c>
      <c r="U147" s="126">
        <v>37.6</v>
      </c>
      <c r="V147" s="126" t="s">
        <v>2187</v>
      </c>
      <c r="W147" s="129"/>
      <c r="X147" s="129"/>
      <c r="Y147" s="129"/>
      <c r="Z147" s="126">
        <v>13</v>
      </c>
      <c r="AA147" s="126" t="s">
        <v>2250</v>
      </c>
      <c r="AB147" s="126">
        <v>3.95</v>
      </c>
      <c r="AC147" s="126">
        <v>0</v>
      </c>
      <c r="AD147" s="126"/>
      <c r="AH147" s="126">
        <f t="shared" si="16"/>
        <v>902</v>
      </c>
      <c r="AI147" t="b">
        <f t="shared" si="22"/>
        <v>0</v>
      </c>
      <c r="AJ147" s="126">
        <f t="shared" si="17"/>
        <v>27</v>
      </c>
      <c r="AK147" t="b">
        <f t="shared" si="23"/>
        <v>0</v>
      </c>
    </row>
    <row r="148" spans="1:37">
      <c r="A148" s="124">
        <v>146</v>
      </c>
      <c r="B148" s="125" t="s">
        <v>2684</v>
      </c>
      <c r="C148" s="125" t="s">
        <v>2368</v>
      </c>
      <c r="D148" s="125" t="s">
        <v>2256</v>
      </c>
      <c r="E148" s="127">
        <v>42762</v>
      </c>
      <c r="F148" s="128">
        <v>0.5</v>
      </c>
      <c r="G148" s="127">
        <v>42815</v>
      </c>
      <c r="H148" s="128">
        <v>0.69444444444444453</v>
      </c>
      <c r="I148" s="126">
        <v>699</v>
      </c>
      <c r="J148" s="126">
        <v>689</v>
      </c>
      <c r="K148" s="145" t="str">
        <f t="shared" si="18"/>
        <v>G689</v>
      </c>
      <c r="L148" s="126">
        <v>492</v>
      </c>
      <c r="M148" s="145" t="str">
        <f t="shared" si="19"/>
        <v>R492</v>
      </c>
      <c r="N148" s="126">
        <v>762</v>
      </c>
      <c r="O148" s="145" t="str">
        <f t="shared" si="20"/>
        <v>G762</v>
      </c>
      <c r="P148" s="126">
        <v>468</v>
      </c>
      <c r="Q148" s="145" t="str">
        <f t="shared" si="21"/>
        <v>R468</v>
      </c>
      <c r="R148" s="126">
        <v>27.2</v>
      </c>
      <c r="S148" s="126">
        <v>15.7</v>
      </c>
      <c r="T148" s="126">
        <v>33.9</v>
      </c>
      <c r="U148" s="126">
        <v>29.6</v>
      </c>
      <c r="V148" s="126" t="s">
        <v>2206</v>
      </c>
      <c r="W148" s="129"/>
      <c r="X148" s="129" t="s">
        <v>2187</v>
      </c>
      <c r="Y148" s="129"/>
      <c r="Z148" s="126">
        <v>17.7</v>
      </c>
      <c r="AA148" s="126" t="s">
        <v>2250</v>
      </c>
      <c r="AB148" s="126">
        <v>2.75</v>
      </c>
      <c r="AC148" s="126">
        <v>1</v>
      </c>
      <c r="AD148" s="126"/>
      <c r="AH148" s="126">
        <f t="shared" si="16"/>
        <v>689</v>
      </c>
      <c r="AI148" t="b">
        <f t="shared" si="22"/>
        <v>0</v>
      </c>
      <c r="AJ148" s="126">
        <f t="shared" si="17"/>
        <v>492</v>
      </c>
      <c r="AK148" t="b">
        <f t="shared" si="23"/>
        <v>0</v>
      </c>
    </row>
    <row r="149" spans="1:37">
      <c r="A149" s="124">
        <v>147</v>
      </c>
      <c r="B149" s="125" t="s">
        <v>2684</v>
      </c>
      <c r="C149" s="125" t="s">
        <v>2369</v>
      </c>
      <c r="D149" s="125" t="s">
        <v>2256</v>
      </c>
      <c r="E149" s="127">
        <v>42762</v>
      </c>
      <c r="F149" s="128">
        <v>0.50347222222222221</v>
      </c>
      <c r="G149" s="127">
        <v>42816</v>
      </c>
      <c r="H149" s="128">
        <v>0.70138888888888884</v>
      </c>
      <c r="I149" s="126">
        <v>700</v>
      </c>
      <c r="J149" s="126">
        <v>678</v>
      </c>
      <c r="K149" s="145" t="str">
        <f t="shared" si="18"/>
        <v>G678</v>
      </c>
      <c r="L149" s="126">
        <v>573</v>
      </c>
      <c r="M149" s="145" t="str">
        <f t="shared" si="19"/>
        <v>R573</v>
      </c>
      <c r="N149" s="126">
        <v>878</v>
      </c>
      <c r="O149" s="145" t="str">
        <f t="shared" si="20"/>
        <v>G878</v>
      </c>
      <c r="P149" s="126">
        <v>582</v>
      </c>
      <c r="Q149" s="145" t="str">
        <f t="shared" si="21"/>
        <v>R582</v>
      </c>
      <c r="R149" s="126">
        <v>27.3</v>
      </c>
      <c r="S149" s="126">
        <v>9.6</v>
      </c>
      <c r="T149" s="126">
        <v>32.5</v>
      </c>
      <c r="U149" s="126">
        <v>37.1</v>
      </c>
      <c r="V149" s="126"/>
      <c r="W149" s="129"/>
      <c r="X149" s="129"/>
      <c r="Y149" s="129"/>
      <c r="Z149" s="126">
        <v>19</v>
      </c>
      <c r="AA149" s="126" t="s">
        <v>2180</v>
      </c>
      <c r="AB149" s="126">
        <v>3.6</v>
      </c>
      <c r="AC149" s="126">
        <v>1</v>
      </c>
      <c r="AD149" s="126"/>
      <c r="AH149" s="126">
        <f t="shared" si="16"/>
        <v>678</v>
      </c>
      <c r="AI149" t="b">
        <f t="shared" si="22"/>
        <v>0</v>
      </c>
      <c r="AJ149" s="126">
        <f t="shared" si="17"/>
        <v>573</v>
      </c>
      <c r="AK149" t="b">
        <f t="shared" si="23"/>
        <v>0</v>
      </c>
    </row>
    <row r="150" spans="1:37">
      <c r="A150" s="124">
        <v>148</v>
      </c>
      <c r="B150" s="125" t="s">
        <v>2684</v>
      </c>
      <c r="C150" s="125" t="s">
        <v>2370</v>
      </c>
      <c r="D150" s="125" t="s">
        <v>2256</v>
      </c>
      <c r="E150" s="127">
        <v>42762</v>
      </c>
      <c r="F150" s="128">
        <v>0.50694444444444442</v>
      </c>
      <c r="G150" s="127">
        <v>42816</v>
      </c>
      <c r="H150" s="128">
        <v>0.37847222222222227</v>
      </c>
      <c r="I150" s="126">
        <v>701</v>
      </c>
      <c r="J150" s="126">
        <v>835</v>
      </c>
      <c r="K150" s="145" t="str">
        <f t="shared" si="18"/>
        <v>G835</v>
      </c>
      <c r="L150" s="126">
        <v>472</v>
      </c>
      <c r="M150" s="145" t="str">
        <f t="shared" si="19"/>
        <v>R472</v>
      </c>
      <c r="N150" s="126">
        <v>807</v>
      </c>
      <c r="O150" s="145" t="str">
        <f t="shared" si="20"/>
        <v>G807</v>
      </c>
      <c r="P150" s="126">
        <v>20</v>
      </c>
      <c r="Q150" s="145" t="str">
        <f t="shared" si="21"/>
        <v>R20</v>
      </c>
      <c r="R150" s="126">
        <v>27.4</v>
      </c>
      <c r="S150" s="126">
        <v>18.100000000000001</v>
      </c>
      <c r="T150" s="126">
        <v>23.2</v>
      </c>
      <c r="U150" s="126">
        <v>38.299999999999997</v>
      </c>
      <c r="V150" s="126" t="s">
        <v>2179</v>
      </c>
      <c r="W150" s="129" t="s">
        <v>2179</v>
      </c>
      <c r="X150" s="129" t="s">
        <v>2187</v>
      </c>
      <c r="Y150" s="129"/>
      <c r="Z150" s="126">
        <v>17.489999999999998</v>
      </c>
      <c r="AA150" s="126" t="s">
        <v>2180</v>
      </c>
      <c r="AB150" s="126">
        <v>4.9000000000000004</v>
      </c>
      <c r="AC150" s="126">
        <v>1</v>
      </c>
      <c r="AD150" s="126"/>
      <c r="AH150" s="126">
        <f t="shared" si="16"/>
        <v>835</v>
      </c>
      <c r="AI150" t="b">
        <f t="shared" si="22"/>
        <v>0</v>
      </c>
      <c r="AJ150" s="126">
        <f t="shared" si="17"/>
        <v>472</v>
      </c>
      <c r="AK150" t="b">
        <f t="shared" si="23"/>
        <v>0</v>
      </c>
    </row>
    <row r="151" spans="1:37">
      <c r="A151" s="124">
        <v>149</v>
      </c>
      <c r="B151" s="125" t="s">
        <v>2684</v>
      </c>
      <c r="C151" s="125" t="s">
        <v>2371</v>
      </c>
      <c r="D151" s="125" t="s">
        <v>2256</v>
      </c>
      <c r="E151" s="127">
        <v>42762</v>
      </c>
      <c r="F151" s="128">
        <v>0.51041666666666663</v>
      </c>
      <c r="G151" s="127">
        <v>42816</v>
      </c>
      <c r="H151" s="128">
        <v>0.38541666666666669</v>
      </c>
      <c r="I151" s="126">
        <v>702</v>
      </c>
      <c r="J151" s="132">
        <v>733</v>
      </c>
      <c r="K151" s="145" t="str">
        <f t="shared" si="18"/>
        <v>G733</v>
      </c>
      <c r="L151" s="126">
        <v>545</v>
      </c>
      <c r="M151" s="145" t="str">
        <f t="shared" si="19"/>
        <v>R545</v>
      </c>
      <c r="N151" s="126">
        <v>696</v>
      </c>
      <c r="O151" s="145" t="str">
        <f t="shared" si="20"/>
        <v>G696</v>
      </c>
      <c r="P151" s="126">
        <v>533</v>
      </c>
      <c r="Q151" s="145" t="str">
        <f t="shared" si="21"/>
        <v>R533</v>
      </c>
      <c r="R151" s="126">
        <v>29.7</v>
      </c>
      <c r="S151" s="126">
        <v>11.7</v>
      </c>
      <c r="T151" s="126">
        <v>24.1</v>
      </c>
      <c r="U151" s="126">
        <v>39.1</v>
      </c>
      <c r="V151" s="126"/>
      <c r="W151" s="129"/>
      <c r="X151" s="129"/>
      <c r="Y151" s="129"/>
      <c r="Z151" s="126">
        <v>13</v>
      </c>
      <c r="AA151" s="126" t="s">
        <v>2180</v>
      </c>
      <c r="AB151" s="126">
        <v>2.8</v>
      </c>
      <c r="AC151" s="126">
        <v>1</v>
      </c>
      <c r="AD151" s="126"/>
      <c r="AH151" s="132">
        <f t="shared" si="16"/>
        <v>733</v>
      </c>
      <c r="AI151" t="b">
        <f t="shared" si="22"/>
        <v>0</v>
      </c>
      <c r="AJ151" s="126">
        <f t="shared" si="17"/>
        <v>545</v>
      </c>
      <c r="AK151" t="b">
        <f t="shared" si="23"/>
        <v>0</v>
      </c>
    </row>
    <row r="152" spans="1:37">
      <c r="A152" s="124">
        <v>150</v>
      </c>
      <c r="B152" s="125" t="s">
        <v>2684</v>
      </c>
      <c r="C152" s="125" t="s">
        <v>2372</v>
      </c>
      <c r="D152" s="125" t="s">
        <v>2256</v>
      </c>
      <c r="E152" s="127">
        <v>42762</v>
      </c>
      <c r="F152" s="128">
        <v>0.51388888888888895</v>
      </c>
      <c r="G152" s="127">
        <v>42816</v>
      </c>
      <c r="H152" s="128">
        <v>0.3923611111111111</v>
      </c>
      <c r="I152" s="126">
        <v>703</v>
      </c>
      <c r="J152" s="126">
        <v>658</v>
      </c>
      <c r="K152" s="145" t="str">
        <f t="shared" si="18"/>
        <v>G658</v>
      </c>
      <c r="L152" s="126">
        <v>7</v>
      </c>
      <c r="M152" s="145" t="str">
        <f t="shared" si="19"/>
        <v>R7</v>
      </c>
      <c r="N152" s="126">
        <v>801</v>
      </c>
      <c r="O152" s="145" t="str">
        <f t="shared" si="20"/>
        <v>G801</v>
      </c>
      <c r="P152" s="126">
        <v>572</v>
      </c>
      <c r="Q152" s="145" t="str">
        <f t="shared" si="21"/>
        <v>R572</v>
      </c>
      <c r="R152" s="126">
        <v>26.5</v>
      </c>
      <c r="S152" s="126">
        <v>9.1</v>
      </c>
      <c r="T152" s="126">
        <v>23</v>
      </c>
      <c r="U152" s="126">
        <v>36</v>
      </c>
      <c r="V152" s="126"/>
      <c r="W152" s="129"/>
      <c r="X152" s="129"/>
      <c r="Y152" s="129"/>
      <c r="Z152" s="126">
        <v>19</v>
      </c>
      <c r="AA152" s="126" t="s">
        <v>2250</v>
      </c>
      <c r="AB152" s="126">
        <v>2.75</v>
      </c>
      <c r="AC152" s="126">
        <v>0</v>
      </c>
      <c r="AD152" s="126"/>
      <c r="AH152" s="126">
        <f t="shared" si="16"/>
        <v>658</v>
      </c>
      <c r="AI152" t="b">
        <f t="shared" si="22"/>
        <v>0</v>
      </c>
      <c r="AJ152" s="126">
        <f t="shared" si="17"/>
        <v>7</v>
      </c>
      <c r="AK152" t="b">
        <f t="shared" si="23"/>
        <v>0</v>
      </c>
    </row>
    <row r="153" spans="1:37">
      <c r="A153" s="124">
        <v>151</v>
      </c>
      <c r="B153" s="125" t="s">
        <v>2684</v>
      </c>
      <c r="C153" s="125" t="s">
        <v>2373</v>
      </c>
      <c r="D153" s="125" t="s">
        <v>2256</v>
      </c>
      <c r="E153" s="127">
        <v>42762</v>
      </c>
      <c r="F153" s="128">
        <v>0.52083333333333337</v>
      </c>
      <c r="G153" s="127">
        <v>42816</v>
      </c>
      <c r="H153" s="128">
        <v>0.39930555555555558</v>
      </c>
      <c r="I153" s="126">
        <v>704</v>
      </c>
      <c r="J153" s="126">
        <v>567</v>
      </c>
      <c r="K153" s="145" t="str">
        <f t="shared" si="18"/>
        <v>G567</v>
      </c>
      <c r="L153" s="126">
        <v>447</v>
      </c>
      <c r="M153" s="145" t="str">
        <f t="shared" si="19"/>
        <v>R447</v>
      </c>
      <c r="N153" s="126">
        <v>647</v>
      </c>
      <c r="O153" s="145" t="str">
        <f t="shared" si="20"/>
        <v>G647</v>
      </c>
      <c r="P153" s="126">
        <v>504</v>
      </c>
      <c r="Q153" s="145" t="str">
        <f t="shared" si="21"/>
        <v>R504</v>
      </c>
      <c r="R153" s="126">
        <v>29</v>
      </c>
      <c r="S153" s="126">
        <v>17.3</v>
      </c>
      <c r="T153" s="126">
        <v>24</v>
      </c>
      <c r="U153" s="126">
        <v>34.799999999999997</v>
      </c>
      <c r="V153" s="126" t="s">
        <v>2187</v>
      </c>
      <c r="W153" s="129"/>
      <c r="X153" s="129" t="s">
        <v>2187</v>
      </c>
      <c r="Y153" s="129"/>
      <c r="Z153" s="126">
        <v>7.9</v>
      </c>
      <c r="AA153" s="126" t="s">
        <v>2250</v>
      </c>
      <c r="AB153" s="126">
        <v>1.4</v>
      </c>
      <c r="AC153" s="126">
        <v>1</v>
      </c>
      <c r="AD153" s="126"/>
      <c r="AH153" s="126">
        <f t="shared" si="16"/>
        <v>567</v>
      </c>
      <c r="AI153" t="b">
        <f t="shared" si="22"/>
        <v>0</v>
      </c>
      <c r="AJ153" s="126">
        <f t="shared" si="17"/>
        <v>447</v>
      </c>
      <c r="AK153" t="b">
        <f t="shared" si="23"/>
        <v>0</v>
      </c>
    </row>
    <row r="154" spans="1:37">
      <c r="A154" s="124">
        <v>152</v>
      </c>
      <c r="B154" s="125" t="s">
        <v>2684</v>
      </c>
      <c r="C154" s="125" t="s">
        <v>2374</v>
      </c>
      <c r="D154" s="125" t="s">
        <v>2256</v>
      </c>
      <c r="E154" s="127">
        <v>42762</v>
      </c>
      <c r="F154" s="128">
        <v>0.52430555555555558</v>
      </c>
      <c r="G154" s="127">
        <v>42816</v>
      </c>
      <c r="H154" s="128">
        <v>0.40625</v>
      </c>
      <c r="I154" s="126">
        <v>705</v>
      </c>
      <c r="J154" s="126">
        <v>853</v>
      </c>
      <c r="K154" s="145" t="str">
        <f t="shared" si="18"/>
        <v>G853</v>
      </c>
      <c r="L154" s="126">
        <v>591</v>
      </c>
      <c r="M154" s="145" t="str">
        <f t="shared" si="19"/>
        <v>R591</v>
      </c>
      <c r="N154" s="126">
        <v>744</v>
      </c>
      <c r="O154" s="145" t="str">
        <f t="shared" si="20"/>
        <v>G744</v>
      </c>
      <c r="P154" s="126">
        <v>579</v>
      </c>
      <c r="Q154" s="145" t="str">
        <f t="shared" si="21"/>
        <v>R579</v>
      </c>
      <c r="R154" s="126">
        <v>24.9</v>
      </c>
      <c r="S154" s="126">
        <v>10</v>
      </c>
      <c r="T154" s="126">
        <v>22.5</v>
      </c>
      <c r="U154" s="126">
        <v>27.6</v>
      </c>
      <c r="V154" s="126"/>
      <c r="W154" s="129" t="s">
        <v>2187</v>
      </c>
      <c r="X154" s="129" t="s">
        <v>2187</v>
      </c>
      <c r="Y154" s="129"/>
      <c r="Z154" s="126">
        <v>15</v>
      </c>
      <c r="AA154" s="126" t="s">
        <v>2180</v>
      </c>
      <c r="AB154" s="126">
        <v>2.2000000000000002</v>
      </c>
      <c r="AC154" s="126">
        <v>0</v>
      </c>
      <c r="AD154" s="126" t="s">
        <v>2375</v>
      </c>
      <c r="AH154" s="126">
        <f t="shared" si="16"/>
        <v>853</v>
      </c>
      <c r="AI154" t="b">
        <f t="shared" si="22"/>
        <v>0</v>
      </c>
      <c r="AJ154" s="126">
        <f t="shared" si="17"/>
        <v>591</v>
      </c>
      <c r="AK154" t="b">
        <f t="shared" si="23"/>
        <v>0</v>
      </c>
    </row>
    <row r="155" spans="1:37">
      <c r="A155" s="124">
        <v>153</v>
      </c>
      <c r="B155" s="125" t="s">
        <v>2684</v>
      </c>
      <c r="C155" s="125" t="s">
        <v>2376</v>
      </c>
      <c r="D155" s="125" t="s">
        <v>2265</v>
      </c>
      <c r="E155" s="127">
        <v>42762</v>
      </c>
      <c r="F155" s="128">
        <v>0.53125</v>
      </c>
      <c r="G155" s="127">
        <v>42816</v>
      </c>
      <c r="H155" s="128">
        <v>0.41666666666666669</v>
      </c>
      <c r="I155" s="126">
        <v>710</v>
      </c>
      <c r="J155" s="126">
        <v>800</v>
      </c>
      <c r="K155" s="145" t="str">
        <f t="shared" si="18"/>
        <v>G800</v>
      </c>
      <c r="L155" s="126">
        <v>479</v>
      </c>
      <c r="M155" s="145" t="str">
        <f t="shared" si="19"/>
        <v>R479</v>
      </c>
      <c r="N155" s="126">
        <v>885</v>
      </c>
      <c r="O155" s="145" t="str">
        <f t="shared" si="20"/>
        <v>G885</v>
      </c>
      <c r="P155" s="126">
        <v>440</v>
      </c>
      <c r="Q155" s="145" t="str">
        <f t="shared" si="21"/>
        <v>R440</v>
      </c>
      <c r="R155" s="126">
        <v>28.6</v>
      </c>
      <c r="S155" s="126">
        <v>11.4</v>
      </c>
      <c r="T155" s="126">
        <v>24.8</v>
      </c>
      <c r="U155" s="126">
        <v>31.3</v>
      </c>
      <c r="V155" s="126" t="s">
        <v>2187</v>
      </c>
      <c r="W155" s="129" t="s">
        <v>2200</v>
      </c>
      <c r="X155" s="129" t="s">
        <v>2187</v>
      </c>
      <c r="Y155" s="129"/>
      <c r="Z155" s="126">
        <v>16.399999999999999</v>
      </c>
      <c r="AA155" s="126" t="s">
        <v>2228</v>
      </c>
      <c r="AB155" s="126">
        <v>2.1</v>
      </c>
      <c r="AC155" s="126">
        <v>0</v>
      </c>
      <c r="AD155" s="126"/>
      <c r="AH155" s="126">
        <f t="shared" si="16"/>
        <v>800</v>
      </c>
      <c r="AI155" t="b">
        <f t="shared" si="22"/>
        <v>0</v>
      </c>
      <c r="AJ155" s="126">
        <f t="shared" si="17"/>
        <v>479</v>
      </c>
      <c r="AK155" t="b">
        <f t="shared" si="23"/>
        <v>0</v>
      </c>
    </row>
    <row r="156" spans="1:37">
      <c r="A156" s="124">
        <v>154</v>
      </c>
      <c r="B156" s="125" t="s">
        <v>2684</v>
      </c>
      <c r="C156" s="125" t="s">
        <v>2377</v>
      </c>
      <c r="D156" s="125" t="s">
        <v>2265</v>
      </c>
      <c r="E156" s="127">
        <v>42762</v>
      </c>
      <c r="F156" s="128">
        <v>0.53819444444444442</v>
      </c>
      <c r="G156" s="127">
        <v>42816</v>
      </c>
      <c r="H156" s="128">
        <v>0.4236111111111111</v>
      </c>
      <c r="I156" s="126">
        <v>711</v>
      </c>
      <c r="J156" s="126">
        <v>675</v>
      </c>
      <c r="K156" s="145" t="str">
        <f t="shared" si="18"/>
        <v>G675</v>
      </c>
      <c r="L156" s="126">
        <v>493</v>
      </c>
      <c r="M156" s="145" t="str">
        <f t="shared" si="19"/>
        <v>R493</v>
      </c>
      <c r="N156" s="126">
        <v>684</v>
      </c>
      <c r="O156" s="145" t="str">
        <f t="shared" si="20"/>
        <v>G684</v>
      </c>
      <c r="P156" s="126">
        <v>485</v>
      </c>
      <c r="Q156" s="145" t="str">
        <f t="shared" si="21"/>
        <v>R485</v>
      </c>
      <c r="R156" s="126">
        <v>28.5</v>
      </c>
      <c r="S156" s="126">
        <v>7.8</v>
      </c>
      <c r="T156" s="126">
        <v>22.9</v>
      </c>
      <c r="U156" s="126">
        <v>39.200000000000003</v>
      </c>
      <c r="V156" s="126" t="s">
        <v>2195</v>
      </c>
      <c r="W156" s="129" t="s">
        <v>2195</v>
      </c>
      <c r="X156" s="129" t="s">
        <v>2187</v>
      </c>
      <c r="Y156" s="129"/>
      <c r="Z156" s="126">
        <v>9</v>
      </c>
      <c r="AA156" s="126" t="s">
        <v>2228</v>
      </c>
      <c r="AB156" s="126">
        <v>2.15</v>
      </c>
      <c r="AC156" s="126">
        <v>0</v>
      </c>
      <c r="AD156" s="126"/>
      <c r="AH156" s="126">
        <f t="shared" si="16"/>
        <v>675</v>
      </c>
      <c r="AI156" t="b">
        <f t="shared" si="22"/>
        <v>0</v>
      </c>
      <c r="AJ156" s="126">
        <f t="shared" si="17"/>
        <v>493</v>
      </c>
      <c r="AK156" t="b">
        <f t="shared" si="23"/>
        <v>0</v>
      </c>
    </row>
    <row r="157" spans="1:37">
      <c r="A157" s="124">
        <v>155</v>
      </c>
      <c r="B157" s="125" t="s">
        <v>2684</v>
      </c>
      <c r="C157" s="125" t="s">
        <v>2378</v>
      </c>
      <c r="D157" s="125" t="s">
        <v>2265</v>
      </c>
      <c r="E157" s="127">
        <v>42762</v>
      </c>
      <c r="F157" s="128">
        <v>0.54166666666666663</v>
      </c>
      <c r="G157" s="127">
        <v>42816</v>
      </c>
      <c r="H157" s="128">
        <v>0.43055555555555558</v>
      </c>
      <c r="I157" s="126">
        <v>712</v>
      </c>
      <c r="J157" s="126">
        <v>859</v>
      </c>
      <c r="K157" s="145" t="str">
        <f t="shared" si="18"/>
        <v>G859</v>
      </c>
      <c r="L157" s="126">
        <v>484</v>
      </c>
      <c r="M157" s="145" t="str">
        <f t="shared" si="19"/>
        <v>R484</v>
      </c>
      <c r="N157" s="126">
        <v>827</v>
      </c>
      <c r="O157" s="145" t="str">
        <f t="shared" si="20"/>
        <v>G827</v>
      </c>
      <c r="P157" s="126">
        <v>556</v>
      </c>
      <c r="Q157" s="145" t="str">
        <f t="shared" si="21"/>
        <v>R556</v>
      </c>
      <c r="R157" s="126">
        <v>30.4</v>
      </c>
      <c r="S157" s="126">
        <v>14.8</v>
      </c>
      <c r="T157" s="126">
        <v>23.2</v>
      </c>
      <c r="U157" s="126">
        <v>32.700000000000003</v>
      </c>
      <c r="V157" s="126" t="s">
        <v>2187</v>
      </c>
      <c r="W157" s="129" t="s">
        <v>2187</v>
      </c>
      <c r="X157" s="129"/>
      <c r="Y157" s="129"/>
      <c r="Z157" s="126">
        <v>11</v>
      </c>
      <c r="AA157" s="126" t="s">
        <v>2228</v>
      </c>
      <c r="AB157" s="126">
        <v>1.2</v>
      </c>
      <c r="AC157" s="126">
        <v>0</v>
      </c>
      <c r="AD157" s="126"/>
      <c r="AH157" s="126">
        <f t="shared" si="16"/>
        <v>859</v>
      </c>
      <c r="AI157" t="b">
        <f t="shared" si="22"/>
        <v>0</v>
      </c>
      <c r="AJ157" s="126">
        <f t="shared" si="17"/>
        <v>484</v>
      </c>
      <c r="AK157" t="b">
        <f t="shared" si="23"/>
        <v>0</v>
      </c>
    </row>
    <row r="158" spans="1:37">
      <c r="A158" s="124">
        <v>156</v>
      </c>
      <c r="B158" s="125" t="s">
        <v>2684</v>
      </c>
      <c r="C158" s="125" t="s">
        <v>2379</v>
      </c>
      <c r="D158" s="125" t="s">
        <v>2265</v>
      </c>
      <c r="E158" s="127">
        <v>42762</v>
      </c>
      <c r="F158" s="128">
        <v>0.54513888888888895</v>
      </c>
      <c r="G158" s="127">
        <v>42816</v>
      </c>
      <c r="H158" s="128">
        <v>0.4375</v>
      </c>
      <c r="I158" s="126">
        <v>713</v>
      </c>
      <c r="J158" s="126">
        <v>654</v>
      </c>
      <c r="K158" s="145" t="str">
        <f t="shared" si="18"/>
        <v>G654</v>
      </c>
      <c r="L158" s="126">
        <v>598</v>
      </c>
      <c r="M158" s="145" t="str">
        <f t="shared" si="19"/>
        <v>R598</v>
      </c>
      <c r="N158" s="126">
        <v>667</v>
      </c>
      <c r="O158" s="145" t="str">
        <f t="shared" si="20"/>
        <v>G667</v>
      </c>
      <c r="P158" s="126">
        <v>464</v>
      </c>
      <c r="Q158" s="145" t="str">
        <f t="shared" si="21"/>
        <v>R464</v>
      </c>
      <c r="R158" s="126">
        <v>29.5</v>
      </c>
      <c r="S158" s="126">
        <v>10.8</v>
      </c>
      <c r="T158" s="126">
        <v>24.4</v>
      </c>
      <c r="U158" s="126">
        <v>32.6</v>
      </c>
      <c r="V158" s="126" t="s">
        <v>2179</v>
      </c>
      <c r="W158" s="129" t="s">
        <v>2187</v>
      </c>
      <c r="X158" s="129" t="s">
        <v>2187</v>
      </c>
      <c r="Y158" s="129" t="s">
        <v>2187</v>
      </c>
      <c r="Z158" s="126">
        <v>9.1</v>
      </c>
      <c r="AA158" s="126" t="s">
        <v>2250</v>
      </c>
      <c r="AB158" s="126">
        <v>1.55</v>
      </c>
      <c r="AC158" s="126">
        <v>0</v>
      </c>
      <c r="AD158" s="126" t="s">
        <v>2380</v>
      </c>
      <c r="AH158" s="126">
        <f t="shared" si="16"/>
        <v>654</v>
      </c>
      <c r="AI158" t="b">
        <f t="shared" si="22"/>
        <v>0</v>
      </c>
      <c r="AJ158" s="126">
        <f t="shared" si="17"/>
        <v>598</v>
      </c>
      <c r="AK158" t="b">
        <f t="shared" si="23"/>
        <v>0</v>
      </c>
    </row>
    <row r="159" spans="1:37">
      <c r="A159" s="124">
        <v>157</v>
      </c>
      <c r="B159" s="125" t="s">
        <v>2684</v>
      </c>
      <c r="C159" s="125" t="s">
        <v>2381</v>
      </c>
      <c r="D159" s="125" t="s">
        <v>2265</v>
      </c>
      <c r="E159" s="127">
        <v>42762</v>
      </c>
      <c r="F159" s="128">
        <v>0.54513888888888895</v>
      </c>
      <c r="G159" s="127">
        <v>42816</v>
      </c>
      <c r="H159" s="128">
        <v>0.44097222222222227</v>
      </c>
      <c r="I159" s="126">
        <v>714</v>
      </c>
      <c r="J159" s="126">
        <v>890</v>
      </c>
      <c r="K159" s="145" t="str">
        <f t="shared" si="18"/>
        <v>G890</v>
      </c>
      <c r="L159" s="126">
        <v>30</v>
      </c>
      <c r="M159" s="145" t="str">
        <f t="shared" si="19"/>
        <v>R30</v>
      </c>
      <c r="N159" s="126">
        <v>777</v>
      </c>
      <c r="O159" s="145" t="str">
        <f t="shared" si="20"/>
        <v>G777</v>
      </c>
      <c r="P159" s="126">
        <v>35</v>
      </c>
      <c r="Q159" s="145" t="str">
        <f t="shared" si="21"/>
        <v>R35</v>
      </c>
      <c r="R159" s="126">
        <v>32</v>
      </c>
      <c r="S159" s="126">
        <v>10.199999999999999</v>
      </c>
      <c r="T159" s="126">
        <v>26.4</v>
      </c>
      <c r="U159" s="126">
        <v>35</v>
      </c>
      <c r="V159" s="126" t="s">
        <v>2187</v>
      </c>
      <c r="W159" s="129" t="s">
        <v>2234</v>
      </c>
      <c r="X159" s="129" t="s">
        <v>2187</v>
      </c>
      <c r="Y159" s="129"/>
      <c r="Z159" s="126">
        <v>7.7</v>
      </c>
      <c r="AA159" s="126" t="s">
        <v>2250</v>
      </c>
      <c r="AB159" s="126">
        <v>2.2999999999999998</v>
      </c>
      <c r="AC159" s="126">
        <v>0</v>
      </c>
      <c r="AD159" s="126"/>
      <c r="AH159" s="126">
        <f t="shared" si="16"/>
        <v>890</v>
      </c>
      <c r="AI159" t="b">
        <f t="shared" si="22"/>
        <v>0</v>
      </c>
      <c r="AJ159" s="126">
        <f t="shared" si="17"/>
        <v>30</v>
      </c>
      <c r="AK159" t="b">
        <f t="shared" si="23"/>
        <v>0</v>
      </c>
    </row>
    <row r="160" spans="1:37">
      <c r="A160" s="124">
        <v>158</v>
      </c>
      <c r="B160" s="125" t="s">
        <v>2684</v>
      </c>
      <c r="C160" s="125" t="s">
        <v>2382</v>
      </c>
      <c r="D160" s="125" t="s">
        <v>2265</v>
      </c>
      <c r="E160" s="127">
        <v>42762</v>
      </c>
      <c r="F160" s="128">
        <v>0.55208333333333337</v>
      </c>
      <c r="G160" s="127">
        <v>42816</v>
      </c>
      <c r="H160" s="128">
        <v>0.44791666666666669</v>
      </c>
      <c r="I160" s="126">
        <v>715</v>
      </c>
      <c r="J160" s="126">
        <v>576</v>
      </c>
      <c r="K160" s="145" t="str">
        <f t="shared" si="18"/>
        <v>G576</v>
      </c>
      <c r="L160" s="126">
        <v>16</v>
      </c>
      <c r="M160" s="145" t="str">
        <f t="shared" si="19"/>
        <v>R16</v>
      </c>
      <c r="N160" s="126">
        <v>884</v>
      </c>
      <c r="O160" s="145" t="str">
        <f t="shared" si="20"/>
        <v>G884</v>
      </c>
      <c r="P160" s="126">
        <v>570</v>
      </c>
      <c r="Q160" s="145" t="str">
        <f t="shared" si="21"/>
        <v>R570</v>
      </c>
      <c r="R160" s="126">
        <v>27.4</v>
      </c>
      <c r="S160" s="126">
        <v>12.4</v>
      </c>
      <c r="T160" s="126">
        <v>25.3</v>
      </c>
      <c r="U160" s="126">
        <v>32.5</v>
      </c>
      <c r="V160" s="126" t="s">
        <v>2206</v>
      </c>
      <c r="W160" s="129" t="s">
        <v>2187</v>
      </c>
      <c r="X160" s="129" t="s">
        <v>2187</v>
      </c>
      <c r="Y160" s="129"/>
      <c r="Z160" s="126">
        <v>4.3</v>
      </c>
      <c r="AA160" s="126" t="s">
        <v>2250</v>
      </c>
      <c r="AB160" s="126">
        <v>1.9</v>
      </c>
      <c r="AC160" s="126">
        <v>0</v>
      </c>
      <c r="AD160" s="126"/>
      <c r="AH160" s="126">
        <f t="shared" si="16"/>
        <v>576</v>
      </c>
      <c r="AI160" t="b">
        <f t="shared" si="22"/>
        <v>0</v>
      </c>
      <c r="AJ160" s="126">
        <f t="shared" si="17"/>
        <v>16</v>
      </c>
      <c r="AK160" t="b">
        <f t="shared" si="23"/>
        <v>0</v>
      </c>
    </row>
    <row r="161" spans="1:37">
      <c r="A161" s="172">
        <v>159</v>
      </c>
      <c r="B161" s="173" t="s">
        <v>2684</v>
      </c>
      <c r="C161" s="173" t="s">
        <v>2383</v>
      </c>
      <c r="D161" s="173" t="s">
        <v>2265</v>
      </c>
      <c r="E161" s="174">
        <v>42762</v>
      </c>
      <c r="F161" s="177">
        <v>0.55555555555555558</v>
      </c>
      <c r="G161" s="174">
        <v>42816</v>
      </c>
      <c r="H161" s="172"/>
      <c r="I161" s="172">
        <v>716</v>
      </c>
      <c r="J161" s="172">
        <v>829</v>
      </c>
      <c r="K161" s="145" t="str">
        <f t="shared" si="18"/>
        <v>G829</v>
      </c>
      <c r="L161" s="172">
        <v>499</v>
      </c>
      <c r="M161" s="145" t="str">
        <f t="shared" si="19"/>
        <v>R499</v>
      </c>
      <c r="N161" s="172">
        <v>731</v>
      </c>
      <c r="O161" s="145" t="str">
        <f t="shared" si="20"/>
        <v>G731</v>
      </c>
      <c r="P161" s="172">
        <v>439</v>
      </c>
      <c r="Q161" s="145" t="str">
        <f t="shared" si="21"/>
        <v>R439</v>
      </c>
      <c r="R161" s="172">
        <v>28</v>
      </c>
      <c r="S161" s="172">
        <v>14.4</v>
      </c>
      <c r="T161" s="172"/>
      <c r="U161" s="172"/>
      <c r="V161" s="172"/>
      <c r="W161" s="172"/>
      <c r="X161" s="172"/>
      <c r="Y161" s="172"/>
      <c r="Z161" s="172">
        <v>0</v>
      </c>
      <c r="AA161" s="172" t="s">
        <v>2228</v>
      </c>
      <c r="AB161" s="172">
        <v>2.65</v>
      </c>
      <c r="AC161" s="172">
        <v>1</v>
      </c>
      <c r="AD161" s="172"/>
      <c r="AH161" s="126">
        <f t="shared" si="16"/>
        <v>829</v>
      </c>
      <c r="AI161" t="b">
        <f t="shared" si="22"/>
        <v>0</v>
      </c>
      <c r="AJ161" s="126">
        <f t="shared" si="17"/>
        <v>499</v>
      </c>
      <c r="AK161" t="b">
        <f t="shared" si="23"/>
        <v>0</v>
      </c>
    </row>
    <row r="162" spans="1:37">
      <c r="A162" s="124">
        <v>160</v>
      </c>
      <c r="B162" s="125" t="s">
        <v>2684</v>
      </c>
      <c r="C162" s="125" t="s">
        <v>2384</v>
      </c>
      <c r="D162" s="125" t="s">
        <v>2265</v>
      </c>
      <c r="E162" s="127">
        <v>42762</v>
      </c>
      <c r="F162" s="128">
        <v>0.55555555555555558</v>
      </c>
      <c r="G162" s="127">
        <v>42816</v>
      </c>
      <c r="H162" s="128">
        <v>0.46875</v>
      </c>
      <c r="I162" s="126">
        <v>717</v>
      </c>
      <c r="J162" s="126">
        <v>809</v>
      </c>
      <c r="K162" s="145" t="str">
        <f t="shared" si="18"/>
        <v>G809</v>
      </c>
      <c r="L162" s="126">
        <v>421</v>
      </c>
      <c r="M162" s="145" t="str">
        <f t="shared" si="19"/>
        <v>R421</v>
      </c>
      <c r="N162" s="126">
        <v>876</v>
      </c>
      <c r="O162" s="145" t="str">
        <f t="shared" si="20"/>
        <v>G876</v>
      </c>
      <c r="P162" s="126">
        <v>461</v>
      </c>
      <c r="Q162" s="145" t="str">
        <f t="shared" si="21"/>
        <v>R461</v>
      </c>
      <c r="R162" s="126">
        <v>28.7</v>
      </c>
      <c r="S162" s="126">
        <v>12.1</v>
      </c>
      <c r="T162" s="126">
        <v>25.6</v>
      </c>
      <c r="U162" s="126">
        <v>20.9</v>
      </c>
      <c r="V162" s="126" t="s">
        <v>2187</v>
      </c>
      <c r="W162" s="129" t="s">
        <v>2187</v>
      </c>
      <c r="X162" s="129" t="s">
        <v>2187</v>
      </c>
      <c r="Y162" s="129"/>
      <c r="Z162" s="126">
        <v>10.8</v>
      </c>
      <c r="AA162" s="126" t="s">
        <v>2250</v>
      </c>
      <c r="AB162" s="126">
        <v>0.8</v>
      </c>
      <c r="AC162" s="126">
        <v>0</v>
      </c>
      <c r="AD162" s="126"/>
      <c r="AH162" s="126">
        <f t="shared" si="16"/>
        <v>809</v>
      </c>
      <c r="AI162" t="b">
        <f t="shared" si="22"/>
        <v>0</v>
      </c>
      <c r="AJ162" s="126">
        <f t="shared" si="17"/>
        <v>421</v>
      </c>
      <c r="AK162" t="b">
        <f t="shared" si="23"/>
        <v>0</v>
      </c>
    </row>
    <row r="163" spans="1:37">
      <c r="A163" s="124">
        <v>161</v>
      </c>
      <c r="B163" s="125" t="s">
        <v>2385</v>
      </c>
      <c r="C163" s="125" t="s">
        <v>2386</v>
      </c>
      <c r="D163" s="125" t="s">
        <v>2278</v>
      </c>
      <c r="E163" s="127">
        <v>42763</v>
      </c>
      <c r="F163" s="128">
        <v>0.44097222222222227</v>
      </c>
      <c r="G163" s="127">
        <v>42814</v>
      </c>
      <c r="H163" s="128">
        <v>0.55902777777777779</v>
      </c>
      <c r="I163" s="126">
        <v>756</v>
      </c>
      <c r="J163" s="126">
        <v>252</v>
      </c>
      <c r="K163" s="145" t="str">
        <f t="shared" si="18"/>
        <v>G252</v>
      </c>
      <c r="L163" s="126">
        <v>124</v>
      </c>
      <c r="M163" s="145" t="str">
        <f t="shared" si="19"/>
        <v>R124</v>
      </c>
      <c r="N163" s="126">
        <v>351</v>
      </c>
      <c r="O163" s="145" t="str">
        <f t="shared" si="20"/>
        <v>G351</v>
      </c>
      <c r="P163" s="126">
        <v>253</v>
      </c>
      <c r="Q163" s="145" t="str">
        <f t="shared" si="21"/>
        <v>R253</v>
      </c>
      <c r="R163" s="126">
        <v>26</v>
      </c>
      <c r="S163" s="126">
        <v>18.600000000000001</v>
      </c>
      <c r="T163" s="126">
        <v>41.2</v>
      </c>
      <c r="U163" s="126">
        <v>3.6</v>
      </c>
      <c r="V163" s="126"/>
      <c r="W163" s="129"/>
      <c r="X163" s="129"/>
      <c r="Y163" s="129"/>
      <c r="Z163" s="126">
        <v>35.799999999999997</v>
      </c>
      <c r="AA163" s="126" t="s">
        <v>2180</v>
      </c>
      <c r="AB163" s="126">
        <v>7.6</v>
      </c>
      <c r="AC163" s="126">
        <v>0</v>
      </c>
      <c r="AD163" s="126"/>
      <c r="AH163" s="126">
        <f t="shared" si="16"/>
        <v>252</v>
      </c>
      <c r="AI163" t="b">
        <f t="shared" si="22"/>
        <v>0</v>
      </c>
      <c r="AJ163" s="126">
        <f t="shared" si="17"/>
        <v>124</v>
      </c>
      <c r="AK163" t="b">
        <f t="shared" si="23"/>
        <v>0</v>
      </c>
    </row>
    <row r="164" spans="1:37">
      <c r="A164" s="124">
        <v>162</v>
      </c>
      <c r="B164" s="125" t="s">
        <v>2385</v>
      </c>
      <c r="C164" s="125" t="s">
        <v>2387</v>
      </c>
      <c r="D164" s="125" t="s">
        <v>2278</v>
      </c>
      <c r="E164" s="127">
        <v>42763</v>
      </c>
      <c r="F164" s="128">
        <v>0.44791666666666669</v>
      </c>
      <c r="G164" s="127">
        <v>42814</v>
      </c>
      <c r="H164" s="128">
        <v>0.56458333333333333</v>
      </c>
      <c r="I164" s="126">
        <v>757</v>
      </c>
      <c r="J164" s="126">
        <v>385</v>
      </c>
      <c r="K164" s="145" t="str">
        <f t="shared" si="18"/>
        <v>G385</v>
      </c>
      <c r="L164" s="126">
        <v>202</v>
      </c>
      <c r="M164" s="145" t="str">
        <f t="shared" si="19"/>
        <v>R202</v>
      </c>
      <c r="N164" s="126">
        <v>442</v>
      </c>
      <c r="O164" s="145" t="str">
        <f t="shared" si="20"/>
        <v>G442</v>
      </c>
      <c r="P164" s="126">
        <v>285</v>
      </c>
      <c r="Q164" s="145" t="str">
        <f t="shared" si="21"/>
        <v>R285</v>
      </c>
      <c r="R164" s="126">
        <v>27.2</v>
      </c>
      <c r="S164" s="126">
        <v>14.6</v>
      </c>
      <c r="T164" s="126">
        <v>41.7</v>
      </c>
      <c r="U164" s="126">
        <v>4.0999999999999996</v>
      </c>
      <c r="V164" s="126"/>
      <c r="W164" s="129" t="s">
        <v>2179</v>
      </c>
      <c r="X164" s="129"/>
      <c r="Y164" s="129" t="s">
        <v>2187</v>
      </c>
      <c r="Z164" s="126">
        <v>31.4</v>
      </c>
      <c r="AA164" s="126" t="s">
        <v>2180</v>
      </c>
      <c r="AB164" s="126">
        <v>4.0999999999999996</v>
      </c>
      <c r="AC164" s="126">
        <v>0</v>
      </c>
      <c r="AD164" s="126"/>
      <c r="AH164" s="126">
        <f t="shared" si="16"/>
        <v>385</v>
      </c>
      <c r="AI164" t="b">
        <f t="shared" si="22"/>
        <v>0</v>
      </c>
      <c r="AJ164" s="126">
        <f t="shared" si="17"/>
        <v>202</v>
      </c>
      <c r="AK164" t="b">
        <f t="shared" si="23"/>
        <v>0</v>
      </c>
    </row>
    <row r="165" spans="1:37">
      <c r="A165" s="124">
        <v>163</v>
      </c>
      <c r="B165" s="125" t="s">
        <v>2385</v>
      </c>
      <c r="C165" s="125" t="s">
        <v>2388</v>
      </c>
      <c r="D165" s="125" t="s">
        <v>2278</v>
      </c>
      <c r="E165" s="127">
        <v>42763</v>
      </c>
      <c r="F165" s="128">
        <v>0.45833333333333331</v>
      </c>
      <c r="G165" s="127">
        <v>42814</v>
      </c>
      <c r="H165" s="128">
        <v>0.57291666666666663</v>
      </c>
      <c r="I165" s="126">
        <v>758</v>
      </c>
      <c r="J165" s="126">
        <v>202</v>
      </c>
      <c r="K165" s="145" t="str">
        <f t="shared" si="18"/>
        <v>G202</v>
      </c>
      <c r="L165" s="126">
        <v>96</v>
      </c>
      <c r="M165" s="145" t="str">
        <f t="shared" si="19"/>
        <v>R96</v>
      </c>
      <c r="N165" s="126">
        <v>743</v>
      </c>
      <c r="O165" s="145" t="str">
        <f t="shared" si="20"/>
        <v>G743</v>
      </c>
      <c r="P165" s="126">
        <v>341</v>
      </c>
      <c r="Q165" s="145" t="str">
        <f t="shared" si="21"/>
        <v>R341</v>
      </c>
      <c r="R165" s="126">
        <v>27.4</v>
      </c>
      <c r="S165" s="167">
        <v>14.2</v>
      </c>
      <c r="T165" s="126">
        <v>39.6</v>
      </c>
      <c r="U165" s="126">
        <v>4.4000000000000004</v>
      </c>
      <c r="V165" s="126" t="s">
        <v>2179</v>
      </c>
      <c r="W165" s="129"/>
      <c r="X165" s="129"/>
      <c r="Y165" s="129"/>
      <c r="Z165" s="126">
        <v>28.8</v>
      </c>
      <c r="AA165" s="126" t="s">
        <v>2180</v>
      </c>
      <c r="AB165" s="126">
        <v>7.8</v>
      </c>
      <c r="AC165" s="126">
        <v>0</v>
      </c>
      <c r="AD165" s="126"/>
      <c r="AE165" s="92"/>
      <c r="AH165" s="126">
        <f t="shared" si="16"/>
        <v>202</v>
      </c>
      <c r="AI165" t="b">
        <f t="shared" si="22"/>
        <v>0</v>
      </c>
      <c r="AJ165" s="126">
        <f t="shared" si="17"/>
        <v>96</v>
      </c>
      <c r="AK165" t="b">
        <f t="shared" si="23"/>
        <v>0</v>
      </c>
    </row>
    <row r="166" spans="1:37">
      <c r="A166" s="124">
        <v>164</v>
      </c>
      <c r="B166" s="125" t="s">
        <v>2385</v>
      </c>
      <c r="C166" s="125" t="s">
        <v>2389</v>
      </c>
      <c r="D166" s="125" t="s">
        <v>2278</v>
      </c>
      <c r="E166" s="127">
        <v>42763</v>
      </c>
      <c r="F166" s="128">
        <v>0.46180555555555558</v>
      </c>
      <c r="G166" s="127">
        <v>42814</v>
      </c>
      <c r="H166" s="128">
        <v>0.57986111111111105</v>
      </c>
      <c r="I166" s="126">
        <v>759</v>
      </c>
      <c r="J166" s="126">
        <v>686</v>
      </c>
      <c r="K166" s="145" t="str">
        <f t="shared" si="18"/>
        <v>G686</v>
      </c>
      <c r="L166" s="126">
        <v>317</v>
      </c>
      <c r="M166" s="145" t="str">
        <f t="shared" si="19"/>
        <v>R317</v>
      </c>
      <c r="N166" s="126">
        <v>390</v>
      </c>
      <c r="O166" s="145" t="str">
        <f t="shared" si="20"/>
        <v>G390</v>
      </c>
      <c r="P166" s="132">
        <v>264</v>
      </c>
      <c r="Q166" s="145" t="str">
        <f t="shared" si="21"/>
        <v>R264</v>
      </c>
      <c r="R166" s="126">
        <v>27.4</v>
      </c>
      <c r="S166" s="126">
        <v>15.2</v>
      </c>
      <c r="T166" s="167">
        <v>40.200000000000003</v>
      </c>
      <c r="U166" s="126">
        <v>3.3</v>
      </c>
      <c r="V166" s="126"/>
      <c r="W166" s="129"/>
      <c r="X166" s="129"/>
      <c r="Y166" s="129"/>
      <c r="Z166" s="126">
        <v>20.8</v>
      </c>
      <c r="AA166" s="126" t="s">
        <v>2180</v>
      </c>
      <c r="AB166" s="126">
        <v>9.5</v>
      </c>
      <c r="AC166" s="126">
        <v>0</v>
      </c>
      <c r="AD166" s="126"/>
      <c r="AH166" s="126">
        <f t="shared" si="16"/>
        <v>686</v>
      </c>
      <c r="AI166" t="b">
        <f t="shared" si="22"/>
        <v>0</v>
      </c>
      <c r="AJ166" s="126">
        <f t="shared" si="17"/>
        <v>317</v>
      </c>
      <c r="AK166" t="b">
        <f t="shared" si="23"/>
        <v>0</v>
      </c>
    </row>
    <row r="167" spans="1:37">
      <c r="A167" s="124">
        <v>165</v>
      </c>
      <c r="B167" s="125" t="s">
        <v>2385</v>
      </c>
      <c r="C167" s="125" t="s">
        <v>2390</v>
      </c>
      <c r="D167" s="125" t="s">
        <v>2278</v>
      </c>
      <c r="E167" s="127">
        <v>42763</v>
      </c>
      <c r="F167" s="128">
        <v>0.46527777777777773</v>
      </c>
      <c r="G167" s="127">
        <v>42814</v>
      </c>
      <c r="H167" s="128">
        <v>0.59027777777777779</v>
      </c>
      <c r="I167" s="126">
        <v>760</v>
      </c>
      <c r="J167" s="126">
        <v>368</v>
      </c>
      <c r="K167" s="145" t="str">
        <f t="shared" si="18"/>
        <v>G368</v>
      </c>
      <c r="L167" s="126">
        <v>331</v>
      </c>
      <c r="M167" s="145" t="str">
        <f t="shared" si="19"/>
        <v>R331</v>
      </c>
      <c r="N167" s="126">
        <v>810</v>
      </c>
      <c r="O167" s="145" t="str">
        <f t="shared" si="20"/>
        <v>G810</v>
      </c>
      <c r="P167" s="126">
        <v>411</v>
      </c>
      <c r="Q167" s="145" t="str">
        <f t="shared" si="21"/>
        <v>R411</v>
      </c>
      <c r="R167" s="126">
        <v>24.7</v>
      </c>
      <c r="S167" s="126">
        <v>19.2</v>
      </c>
      <c r="T167" s="126">
        <v>38.299999999999997</v>
      </c>
      <c r="U167" s="126">
        <v>4.8</v>
      </c>
      <c r="V167" s="126"/>
      <c r="W167" s="129" t="s">
        <v>2179</v>
      </c>
      <c r="X167" s="129"/>
      <c r="Y167" s="129"/>
      <c r="Z167" s="126">
        <v>13.8</v>
      </c>
      <c r="AA167" s="126" t="s">
        <v>2180</v>
      </c>
      <c r="AB167" s="126">
        <v>10.4</v>
      </c>
      <c r="AC167" s="126">
        <v>0</v>
      </c>
      <c r="AD167" s="126"/>
      <c r="AH167" s="126">
        <f t="shared" si="16"/>
        <v>368</v>
      </c>
      <c r="AI167" t="b">
        <f t="shared" si="22"/>
        <v>0</v>
      </c>
      <c r="AJ167" s="126">
        <f t="shared" si="17"/>
        <v>331</v>
      </c>
      <c r="AK167" t="b">
        <f t="shared" si="23"/>
        <v>0</v>
      </c>
    </row>
    <row r="168" spans="1:37">
      <c r="A168" s="124">
        <v>166</v>
      </c>
      <c r="B168" s="125" t="s">
        <v>2385</v>
      </c>
      <c r="C168" s="125" t="s">
        <v>2391</v>
      </c>
      <c r="D168" s="125" t="s">
        <v>2278</v>
      </c>
      <c r="E168" s="127">
        <v>42763</v>
      </c>
      <c r="F168" s="128">
        <v>0.46875</v>
      </c>
      <c r="G168" s="127">
        <v>42814</v>
      </c>
      <c r="H168" s="128">
        <v>0.59722222222222221</v>
      </c>
      <c r="I168" s="126">
        <v>761</v>
      </c>
      <c r="J168" s="126">
        <v>334</v>
      </c>
      <c r="K168" s="145" t="str">
        <f t="shared" si="18"/>
        <v>G334</v>
      </c>
      <c r="L168" s="126">
        <v>287</v>
      </c>
      <c r="M168" s="145" t="str">
        <f t="shared" si="19"/>
        <v>R287</v>
      </c>
      <c r="N168" s="126">
        <v>287</v>
      </c>
      <c r="O168" s="145" t="str">
        <f t="shared" si="20"/>
        <v>G287</v>
      </c>
      <c r="P168" s="126">
        <v>259</v>
      </c>
      <c r="Q168" s="145" t="str">
        <f t="shared" si="21"/>
        <v>R259</v>
      </c>
      <c r="R168" s="126">
        <v>25.6</v>
      </c>
      <c r="S168" s="126">
        <v>18.3</v>
      </c>
      <c r="T168" s="126">
        <v>37.4</v>
      </c>
      <c r="U168" s="126">
        <v>3.7</v>
      </c>
      <c r="V168" s="126"/>
      <c r="W168" s="129"/>
      <c r="X168" s="129"/>
      <c r="Y168" s="129"/>
      <c r="Z168" s="126">
        <v>4.7</v>
      </c>
      <c r="AA168" s="126" t="s">
        <v>2180</v>
      </c>
      <c r="AB168" s="126">
        <v>2.1</v>
      </c>
      <c r="AC168" s="126">
        <v>0</v>
      </c>
      <c r="AD168" s="126" t="s">
        <v>2392</v>
      </c>
      <c r="AH168" s="126">
        <f t="shared" si="16"/>
        <v>334</v>
      </c>
      <c r="AI168" t="b">
        <f t="shared" si="22"/>
        <v>0</v>
      </c>
      <c r="AJ168" s="126">
        <f t="shared" si="17"/>
        <v>287</v>
      </c>
      <c r="AK168" t="b">
        <f t="shared" si="23"/>
        <v>0</v>
      </c>
    </row>
    <row r="169" spans="1:37">
      <c r="A169" s="124">
        <v>167</v>
      </c>
      <c r="B169" s="125" t="s">
        <v>2385</v>
      </c>
      <c r="C169" s="125" t="s">
        <v>2393</v>
      </c>
      <c r="D169" s="125" t="s">
        <v>2278</v>
      </c>
      <c r="E169" s="127">
        <v>42763</v>
      </c>
      <c r="F169" s="128">
        <v>0.47569444444444442</v>
      </c>
      <c r="G169" s="127">
        <v>42814</v>
      </c>
      <c r="H169" s="128">
        <v>0.60416666666666663</v>
      </c>
      <c r="I169" s="126">
        <v>762</v>
      </c>
      <c r="J169" s="126">
        <v>429</v>
      </c>
      <c r="K169" s="145" t="str">
        <f t="shared" si="18"/>
        <v>G429</v>
      </c>
      <c r="L169" s="126">
        <v>255</v>
      </c>
      <c r="M169" s="145" t="str">
        <f t="shared" si="19"/>
        <v>R255</v>
      </c>
      <c r="N169" s="126">
        <v>443</v>
      </c>
      <c r="O169" s="145" t="str">
        <f t="shared" si="20"/>
        <v>G443</v>
      </c>
      <c r="P169" s="126">
        <v>215</v>
      </c>
      <c r="Q169" s="145" t="str">
        <f t="shared" si="21"/>
        <v>R215</v>
      </c>
      <c r="R169" s="126">
        <v>26.7</v>
      </c>
      <c r="S169" s="126">
        <v>16</v>
      </c>
      <c r="T169" s="126">
        <v>35.299999999999997</v>
      </c>
      <c r="U169" s="126">
        <v>4.9000000000000004</v>
      </c>
      <c r="V169" s="126"/>
      <c r="W169" s="129"/>
      <c r="X169" s="129"/>
      <c r="Y169" s="129"/>
      <c r="Z169" s="126">
        <v>4.2</v>
      </c>
      <c r="AA169" s="126" t="s">
        <v>2180</v>
      </c>
      <c r="AB169" s="126">
        <v>5.6</v>
      </c>
      <c r="AC169" s="126">
        <v>1</v>
      </c>
      <c r="AD169" s="126"/>
      <c r="AH169" s="126">
        <f t="shared" si="16"/>
        <v>429</v>
      </c>
      <c r="AI169" t="b">
        <f t="shared" si="22"/>
        <v>0</v>
      </c>
      <c r="AJ169" s="126">
        <f t="shared" si="17"/>
        <v>255</v>
      </c>
      <c r="AK169" t="b">
        <f t="shared" si="23"/>
        <v>0</v>
      </c>
    </row>
    <row r="170" spans="1:37">
      <c r="A170" s="124">
        <v>168</v>
      </c>
      <c r="B170" s="125" t="s">
        <v>2385</v>
      </c>
      <c r="C170" s="125" t="s">
        <v>2394</v>
      </c>
      <c r="D170" s="125" t="s">
        <v>2278</v>
      </c>
      <c r="E170" s="127">
        <v>42763</v>
      </c>
      <c r="F170" s="128">
        <v>0.47916666666666669</v>
      </c>
      <c r="G170" s="127">
        <v>42814</v>
      </c>
      <c r="H170" s="128">
        <v>0.61111111111111105</v>
      </c>
      <c r="I170" s="126">
        <v>763</v>
      </c>
      <c r="J170" s="126">
        <v>461</v>
      </c>
      <c r="K170" s="145" t="str">
        <f t="shared" si="18"/>
        <v>G461</v>
      </c>
      <c r="L170" s="126">
        <v>534</v>
      </c>
      <c r="M170" s="145" t="str">
        <f t="shared" si="19"/>
        <v>R534</v>
      </c>
      <c r="N170" s="126">
        <v>680</v>
      </c>
      <c r="O170" s="145" t="str">
        <f t="shared" si="20"/>
        <v>G680</v>
      </c>
      <c r="P170" s="126">
        <v>322</v>
      </c>
      <c r="Q170" s="145" t="str">
        <f t="shared" si="21"/>
        <v>R322</v>
      </c>
      <c r="R170" s="126">
        <v>27.7</v>
      </c>
      <c r="S170" s="126">
        <v>17.399999999999999</v>
      </c>
      <c r="T170" s="126">
        <v>38.9</v>
      </c>
      <c r="U170" s="126">
        <v>5.0999999999999996</v>
      </c>
      <c r="V170" s="126" t="s">
        <v>2195</v>
      </c>
      <c r="W170" s="129"/>
      <c r="X170" s="129"/>
      <c r="Y170" s="129"/>
      <c r="Z170" s="126">
        <v>46</v>
      </c>
      <c r="AA170" s="126" t="s">
        <v>2180</v>
      </c>
      <c r="AB170" s="126">
        <v>2.4</v>
      </c>
      <c r="AC170" s="126">
        <v>0</v>
      </c>
      <c r="AD170" s="126"/>
      <c r="AH170" s="126">
        <f t="shared" si="16"/>
        <v>461</v>
      </c>
      <c r="AI170" t="b">
        <f t="shared" si="22"/>
        <v>0</v>
      </c>
      <c r="AJ170" s="126">
        <f t="shared" si="17"/>
        <v>534</v>
      </c>
      <c r="AK170" t="b">
        <f t="shared" si="23"/>
        <v>0</v>
      </c>
    </row>
    <row r="171" spans="1:37">
      <c r="A171" s="124">
        <v>169</v>
      </c>
      <c r="B171" s="125" t="s">
        <v>2385</v>
      </c>
      <c r="C171" s="125" t="s">
        <v>2395</v>
      </c>
      <c r="D171" s="125" t="s">
        <v>2287</v>
      </c>
      <c r="E171" s="127">
        <v>42763</v>
      </c>
      <c r="F171" s="128">
        <v>0.50694444444444442</v>
      </c>
      <c r="G171" s="127">
        <v>42814</v>
      </c>
      <c r="H171" s="128">
        <v>0.63888888888888895</v>
      </c>
      <c r="I171" s="126">
        <v>782</v>
      </c>
      <c r="J171" s="126">
        <v>425</v>
      </c>
      <c r="K171" s="145" t="str">
        <f t="shared" si="18"/>
        <v>G425</v>
      </c>
      <c r="L171" s="126">
        <v>453</v>
      </c>
      <c r="M171" s="145" t="str">
        <f t="shared" si="19"/>
        <v>R453</v>
      </c>
      <c r="N171" s="126">
        <v>496</v>
      </c>
      <c r="O171" s="145" t="str">
        <f t="shared" si="20"/>
        <v>G496</v>
      </c>
      <c r="P171" s="126">
        <v>403</v>
      </c>
      <c r="Q171" s="145" t="str">
        <f t="shared" si="21"/>
        <v>R403</v>
      </c>
      <c r="R171" s="126">
        <v>30.2</v>
      </c>
      <c r="S171" s="126">
        <v>14.5</v>
      </c>
      <c r="T171" s="126">
        <v>42.2</v>
      </c>
      <c r="U171" s="126">
        <v>4.8</v>
      </c>
      <c r="V171" s="126"/>
      <c r="W171" s="129" t="s">
        <v>2195</v>
      </c>
      <c r="X171" s="129"/>
      <c r="Y171" s="129"/>
      <c r="Z171" s="126">
        <v>11.4</v>
      </c>
      <c r="AA171" s="126" t="s">
        <v>2250</v>
      </c>
      <c r="AB171" s="126">
        <v>8.1999999999999993</v>
      </c>
      <c r="AC171" s="126">
        <v>1</v>
      </c>
      <c r="AD171" s="126" t="s">
        <v>3175</v>
      </c>
      <c r="AH171" s="126">
        <f t="shared" si="16"/>
        <v>425</v>
      </c>
      <c r="AI171" t="b">
        <f t="shared" si="22"/>
        <v>0</v>
      </c>
      <c r="AJ171" s="126">
        <f t="shared" si="17"/>
        <v>453</v>
      </c>
      <c r="AK171" t="b">
        <f t="shared" si="23"/>
        <v>0</v>
      </c>
    </row>
    <row r="172" spans="1:37">
      <c r="A172" s="124">
        <v>170</v>
      </c>
      <c r="B172" s="125" t="s">
        <v>2385</v>
      </c>
      <c r="C172" s="125" t="s">
        <v>2396</v>
      </c>
      <c r="D172" s="125" t="s">
        <v>2287</v>
      </c>
      <c r="E172" s="127">
        <v>42763</v>
      </c>
      <c r="F172" s="128">
        <v>0.51388888888888895</v>
      </c>
      <c r="G172" s="127">
        <v>42814</v>
      </c>
      <c r="H172" s="128">
        <v>0.64930555555555558</v>
      </c>
      <c r="I172" s="126">
        <v>783</v>
      </c>
      <c r="J172" s="126">
        <v>433</v>
      </c>
      <c r="K172" s="145" t="str">
        <f t="shared" si="18"/>
        <v>G433</v>
      </c>
      <c r="L172" s="126">
        <v>330</v>
      </c>
      <c r="M172" s="145" t="str">
        <f t="shared" si="19"/>
        <v>R330</v>
      </c>
      <c r="N172" s="126">
        <v>674</v>
      </c>
      <c r="O172" s="145" t="str">
        <f t="shared" si="20"/>
        <v>G674</v>
      </c>
      <c r="P172" s="126">
        <v>583</v>
      </c>
      <c r="Q172" s="145" t="str">
        <f t="shared" si="21"/>
        <v>R583</v>
      </c>
      <c r="R172" s="126">
        <v>27.9</v>
      </c>
      <c r="S172" s="126">
        <v>7.7</v>
      </c>
      <c r="T172" s="126">
        <v>39.299999999999997</v>
      </c>
      <c r="U172" s="126">
        <v>8.5</v>
      </c>
      <c r="V172" s="126"/>
      <c r="W172" s="129"/>
      <c r="X172" s="129"/>
      <c r="Y172" s="129"/>
      <c r="Z172" s="126">
        <v>15.8</v>
      </c>
      <c r="AA172" s="126" t="s">
        <v>2250</v>
      </c>
      <c r="AB172" s="126">
        <v>7.7</v>
      </c>
      <c r="AC172" s="126">
        <v>1</v>
      </c>
      <c r="AD172" s="126"/>
      <c r="AH172" s="126">
        <f t="shared" si="16"/>
        <v>433</v>
      </c>
      <c r="AI172" t="b">
        <f t="shared" si="22"/>
        <v>0</v>
      </c>
      <c r="AJ172" s="126">
        <f t="shared" si="17"/>
        <v>330</v>
      </c>
      <c r="AK172" t="b">
        <f t="shared" si="23"/>
        <v>0</v>
      </c>
    </row>
    <row r="173" spans="1:37">
      <c r="A173" s="124">
        <v>171</v>
      </c>
      <c r="B173" s="125" t="s">
        <v>2385</v>
      </c>
      <c r="C173" s="125" t="s">
        <v>2397</v>
      </c>
      <c r="D173" s="125" t="s">
        <v>2287</v>
      </c>
      <c r="E173" s="127">
        <v>42763</v>
      </c>
      <c r="F173" s="128">
        <v>0.52083333333333337</v>
      </c>
      <c r="G173" s="127">
        <v>42814</v>
      </c>
      <c r="H173" s="128">
        <v>0.65277777777777779</v>
      </c>
      <c r="I173" s="126">
        <v>784</v>
      </c>
      <c r="J173" s="126">
        <v>656</v>
      </c>
      <c r="K173" s="145" t="str">
        <f t="shared" si="18"/>
        <v>G656</v>
      </c>
      <c r="L173" s="126">
        <v>558</v>
      </c>
      <c r="M173" s="145" t="str">
        <f t="shared" si="19"/>
        <v>R558</v>
      </c>
      <c r="N173" s="126">
        <v>504</v>
      </c>
      <c r="O173" s="145" t="str">
        <f t="shared" si="20"/>
        <v>G504</v>
      </c>
      <c r="P173" s="126">
        <v>451</v>
      </c>
      <c r="Q173" s="145" t="str">
        <f t="shared" si="21"/>
        <v>R451</v>
      </c>
      <c r="R173" s="126">
        <v>28.9</v>
      </c>
      <c r="S173" s="126">
        <v>15.1</v>
      </c>
      <c r="T173" s="126">
        <v>39.4</v>
      </c>
      <c r="U173" s="126">
        <v>5.9</v>
      </c>
      <c r="V173" s="126" t="s">
        <v>2187</v>
      </c>
      <c r="W173" s="129"/>
      <c r="X173" s="129"/>
      <c r="Y173" s="129"/>
      <c r="Z173" s="126">
        <v>7.6</v>
      </c>
      <c r="AA173" s="126" t="s">
        <v>2250</v>
      </c>
      <c r="AB173" s="126">
        <v>13.4</v>
      </c>
      <c r="AC173" s="126">
        <v>1</v>
      </c>
      <c r="AD173" s="126"/>
      <c r="AH173" s="126">
        <f t="shared" si="16"/>
        <v>656</v>
      </c>
      <c r="AI173" t="b">
        <f t="shared" si="22"/>
        <v>0</v>
      </c>
      <c r="AJ173" s="126">
        <f t="shared" si="17"/>
        <v>558</v>
      </c>
      <c r="AK173" t="b">
        <f t="shared" si="23"/>
        <v>0</v>
      </c>
    </row>
    <row r="174" spans="1:37">
      <c r="A174" s="124">
        <v>172</v>
      </c>
      <c r="B174" s="125" t="s">
        <v>2385</v>
      </c>
      <c r="C174" s="125" t="s">
        <v>2398</v>
      </c>
      <c r="D174" s="125" t="s">
        <v>2287</v>
      </c>
      <c r="E174" s="127">
        <v>42763</v>
      </c>
      <c r="F174" s="128">
        <v>0.53125</v>
      </c>
      <c r="G174" s="127">
        <v>42814</v>
      </c>
      <c r="H174" s="128">
        <v>0.65972222222222221</v>
      </c>
      <c r="I174" s="126">
        <v>789</v>
      </c>
      <c r="J174" s="126">
        <v>281</v>
      </c>
      <c r="K174" s="145" t="str">
        <f t="shared" si="18"/>
        <v>G281</v>
      </c>
      <c r="L174" s="126">
        <v>157</v>
      </c>
      <c r="M174" s="145" t="str">
        <f t="shared" si="19"/>
        <v>R157</v>
      </c>
      <c r="N174" s="126">
        <v>439</v>
      </c>
      <c r="O174" s="145" t="str">
        <f t="shared" si="20"/>
        <v>G439</v>
      </c>
      <c r="P174" s="126">
        <v>353</v>
      </c>
      <c r="Q174" s="145" t="str">
        <f t="shared" si="21"/>
        <v>R353</v>
      </c>
      <c r="R174" s="126">
        <v>29.8</v>
      </c>
      <c r="S174" s="126">
        <v>14.2</v>
      </c>
      <c r="T174" s="126">
        <v>40.4</v>
      </c>
      <c r="U174" s="126">
        <v>5.0999999999999996</v>
      </c>
      <c r="V174" s="126" t="s">
        <v>2187</v>
      </c>
      <c r="W174" s="129" t="s">
        <v>2187</v>
      </c>
      <c r="X174" s="129"/>
      <c r="Y174" s="129"/>
      <c r="Z174" s="126">
        <v>28.4</v>
      </c>
      <c r="AA174" s="126" t="s">
        <v>2228</v>
      </c>
      <c r="AB174" s="126">
        <v>3.3</v>
      </c>
      <c r="AC174" s="126">
        <v>1</v>
      </c>
      <c r="AD174" s="126"/>
      <c r="AH174" s="126">
        <f t="shared" si="16"/>
        <v>281</v>
      </c>
      <c r="AI174" t="b">
        <f t="shared" si="22"/>
        <v>0</v>
      </c>
      <c r="AJ174" s="126">
        <f t="shared" si="17"/>
        <v>157</v>
      </c>
      <c r="AK174" t="b">
        <f t="shared" si="23"/>
        <v>0</v>
      </c>
    </row>
    <row r="175" spans="1:37">
      <c r="A175" s="124">
        <v>173</v>
      </c>
      <c r="B175" s="125" t="s">
        <v>2385</v>
      </c>
      <c r="C175" s="125" t="s">
        <v>2399</v>
      </c>
      <c r="D175" s="125" t="s">
        <v>2287</v>
      </c>
      <c r="E175" s="127">
        <v>42763</v>
      </c>
      <c r="F175" s="128">
        <v>0.54166666666666663</v>
      </c>
      <c r="G175" s="127">
        <v>42814</v>
      </c>
      <c r="H175" s="128">
        <v>0.66666666666666663</v>
      </c>
      <c r="I175" s="126">
        <v>790</v>
      </c>
      <c r="J175" s="126">
        <v>216</v>
      </c>
      <c r="K175" s="145" t="str">
        <f t="shared" si="18"/>
        <v>G216</v>
      </c>
      <c r="L175" s="126">
        <v>57</v>
      </c>
      <c r="M175" s="145" t="str">
        <f t="shared" si="19"/>
        <v>R57</v>
      </c>
      <c r="N175" s="126">
        <v>865</v>
      </c>
      <c r="O175" s="145" t="str">
        <f t="shared" si="20"/>
        <v>G865</v>
      </c>
      <c r="P175" s="126">
        <v>105</v>
      </c>
      <c r="Q175" s="145" t="str">
        <f t="shared" si="21"/>
        <v>R105</v>
      </c>
      <c r="R175" s="126">
        <v>30.9</v>
      </c>
      <c r="S175" s="126">
        <v>17.600000000000001</v>
      </c>
      <c r="T175" s="126">
        <v>41.8</v>
      </c>
      <c r="U175" s="126">
        <v>3.3</v>
      </c>
      <c r="V175" s="126" t="s">
        <v>2187</v>
      </c>
      <c r="W175" s="129" t="s">
        <v>2195</v>
      </c>
      <c r="X175" s="129"/>
      <c r="Y175" s="129"/>
      <c r="Z175" s="126">
        <v>12.4</v>
      </c>
      <c r="AA175" s="126" t="s">
        <v>2250</v>
      </c>
      <c r="AB175" s="126">
        <v>15.4</v>
      </c>
      <c r="AC175" s="126">
        <v>0</v>
      </c>
      <c r="AD175" s="126" t="s">
        <v>3175</v>
      </c>
      <c r="AH175" s="126">
        <f t="shared" si="16"/>
        <v>216</v>
      </c>
      <c r="AI175" t="b">
        <f t="shared" si="22"/>
        <v>0</v>
      </c>
      <c r="AJ175" s="126">
        <f t="shared" si="17"/>
        <v>57</v>
      </c>
      <c r="AK175" t="b">
        <f t="shared" si="23"/>
        <v>0</v>
      </c>
    </row>
    <row r="176" spans="1:37">
      <c r="A176" s="124">
        <v>174</v>
      </c>
      <c r="B176" s="125" t="s">
        <v>2385</v>
      </c>
      <c r="C176" s="125" t="s">
        <v>2400</v>
      </c>
      <c r="D176" s="125" t="s">
        <v>2287</v>
      </c>
      <c r="E176" s="127">
        <v>42763</v>
      </c>
      <c r="F176" s="128">
        <v>0.54166666666666663</v>
      </c>
      <c r="G176" s="127">
        <v>42814</v>
      </c>
      <c r="H176" s="128">
        <v>0.67361111111111116</v>
      </c>
      <c r="I176" s="126">
        <v>791</v>
      </c>
      <c r="J176" s="126">
        <v>655</v>
      </c>
      <c r="K176" s="145" t="str">
        <f t="shared" si="18"/>
        <v>G655</v>
      </c>
      <c r="L176" s="126">
        <v>307</v>
      </c>
      <c r="M176" s="145" t="str">
        <f t="shared" si="19"/>
        <v>R307</v>
      </c>
      <c r="N176" s="126">
        <v>736</v>
      </c>
      <c r="O176" s="145" t="str">
        <f t="shared" si="20"/>
        <v>G736</v>
      </c>
      <c r="P176" s="126">
        <v>384</v>
      </c>
      <c r="Q176" s="145" t="str">
        <f t="shared" si="21"/>
        <v>R384</v>
      </c>
      <c r="R176" s="126">
        <v>30.8</v>
      </c>
      <c r="S176" s="126">
        <v>22</v>
      </c>
      <c r="T176" s="126">
        <v>38.9</v>
      </c>
      <c r="U176" s="126">
        <v>13.5</v>
      </c>
      <c r="V176" s="126" t="s">
        <v>2187</v>
      </c>
      <c r="W176" s="129" t="s">
        <v>2187</v>
      </c>
      <c r="X176" s="129"/>
      <c r="Y176" s="129"/>
      <c r="Z176" s="126">
        <v>7.4</v>
      </c>
      <c r="AA176" s="126" t="s">
        <v>2250</v>
      </c>
      <c r="AB176" s="126">
        <v>7.4</v>
      </c>
      <c r="AC176" s="126">
        <v>0</v>
      </c>
      <c r="AD176" s="126"/>
      <c r="AH176" s="126">
        <f t="shared" si="16"/>
        <v>655</v>
      </c>
      <c r="AI176" t="b">
        <f t="shared" si="22"/>
        <v>0</v>
      </c>
      <c r="AJ176" s="126">
        <f t="shared" si="17"/>
        <v>307</v>
      </c>
      <c r="AK176" t="b">
        <f t="shared" si="23"/>
        <v>0</v>
      </c>
    </row>
    <row r="177" spans="1:37">
      <c r="A177" s="124">
        <v>175</v>
      </c>
      <c r="B177" s="125" t="s">
        <v>2385</v>
      </c>
      <c r="C177" s="125" t="s">
        <v>2401</v>
      </c>
      <c r="D177" s="125" t="s">
        <v>2287</v>
      </c>
      <c r="E177" s="127">
        <v>42763</v>
      </c>
      <c r="F177" s="128">
        <v>0.54166666666666663</v>
      </c>
      <c r="G177" s="127">
        <v>42814</v>
      </c>
      <c r="H177" s="128">
        <v>0.67708333333333337</v>
      </c>
      <c r="I177" s="126">
        <v>792</v>
      </c>
      <c r="J177" s="126">
        <v>457</v>
      </c>
      <c r="K177" s="145" t="str">
        <f t="shared" si="18"/>
        <v>G457</v>
      </c>
      <c r="L177" s="126">
        <v>458</v>
      </c>
      <c r="M177" s="145" t="str">
        <f t="shared" si="19"/>
        <v>R458</v>
      </c>
      <c r="N177" s="126">
        <v>792</v>
      </c>
      <c r="O177" s="145" t="str">
        <f t="shared" si="20"/>
        <v>G792</v>
      </c>
      <c r="P177" s="126">
        <v>481</v>
      </c>
      <c r="Q177" s="145" t="str">
        <f t="shared" si="21"/>
        <v>R481</v>
      </c>
      <c r="R177" s="126">
        <v>31.1</v>
      </c>
      <c r="S177" s="126">
        <v>17.8</v>
      </c>
      <c r="T177" s="126">
        <v>41.4</v>
      </c>
      <c r="U177" s="126">
        <v>5.3</v>
      </c>
      <c r="V177" s="126"/>
      <c r="W177" s="129" t="s">
        <v>2195</v>
      </c>
      <c r="X177" s="129"/>
      <c r="Y177" s="129"/>
      <c r="Z177" s="126">
        <v>9.8000000000000007</v>
      </c>
      <c r="AA177" s="126" t="s">
        <v>2250</v>
      </c>
      <c r="AB177" s="126">
        <v>15.4</v>
      </c>
      <c r="AC177" s="126">
        <v>1</v>
      </c>
      <c r="AD177" s="126"/>
      <c r="AH177" s="126">
        <f t="shared" si="16"/>
        <v>457</v>
      </c>
      <c r="AI177" t="b">
        <f t="shared" si="22"/>
        <v>0</v>
      </c>
      <c r="AJ177" s="126">
        <f t="shared" si="17"/>
        <v>458</v>
      </c>
      <c r="AK177" t="b">
        <f t="shared" si="23"/>
        <v>0</v>
      </c>
    </row>
    <row r="178" spans="1:37">
      <c r="A178" s="124">
        <v>176</v>
      </c>
      <c r="B178" s="125" t="s">
        <v>2385</v>
      </c>
      <c r="C178" s="125" t="s">
        <v>2402</v>
      </c>
      <c r="D178" s="125" t="s">
        <v>2287</v>
      </c>
      <c r="E178" s="127">
        <v>42763</v>
      </c>
      <c r="F178" s="128">
        <v>0.54513888888888895</v>
      </c>
      <c r="G178" s="127">
        <v>42814</v>
      </c>
      <c r="H178" s="128">
        <v>0.68402777777777779</v>
      </c>
      <c r="I178" s="126">
        <v>793</v>
      </c>
      <c r="J178" s="126">
        <v>454</v>
      </c>
      <c r="K178" s="145" t="str">
        <f t="shared" si="18"/>
        <v>G454</v>
      </c>
      <c r="L178" s="126">
        <v>326</v>
      </c>
      <c r="M178" s="145" t="str">
        <f t="shared" si="19"/>
        <v>R326</v>
      </c>
      <c r="N178" s="126">
        <v>470</v>
      </c>
      <c r="O178" s="145" t="str">
        <f t="shared" si="20"/>
        <v>G470</v>
      </c>
      <c r="P178" s="126">
        <v>490</v>
      </c>
      <c r="Q178" s="145" t="str">
        <f t="shared" si="21"/>
        <v>R490</v>
      </c>
      <c r="R178" s="126">
        <v>29.9</v>
      </c>
      <c r="S178" s="126">
        <v>16.5</v>
      </c>
      <c r="T178" s="126">
        <v>38.4</v>
      </c>
      <c r="U178" s="126">
        <v>6.3</v>
      </c>
      <c r="V178" s="126"/>
      <c r="W178" s="129"/>
      <c r="X178" s="129"/>
      <c r="Y178" s="129"/>
      <c r="Z178" s="126">
        <v>6.9</v>
      </c>
      <c r="AA178" s="126" t="s">
        <v>2250</v>
      </c>
      <c r="AB178" s="126">
        <v>6.8</v>
      </c>
      <c r="AC178" s="126">
        <v>0</v>
      </c>
      <c r="AD178" s="126"/>
      <c r="AH178" s="126">
        <f t="shared" si="16"/>
        <v>454</v>
      </c>
      <c r="AI178" t="b">
        <f t="shared" si="22"/>
        <v>0</v>
      </c>
      <c r="AJ178" s="126">
        <f t="shared" si="17"/>
        <v>326</v>
      </c>
      <c r="AK178" t="b">
        <f t="shared" si="23"/>
        <v>0</v>
      </c>
    </row>
    <row r="179" spans="1:37">
      <c r="A179" s="124">
        <v>177</v>
      </c>
      <c r="B179" s="125" t="s">
        <v>2385</v>
      </c>
      <c r="C179" s="125" t="s">
        <v>2403</v>
      </c>
      <c r="D179" s="125" t="s">
        <v>2296</v>
      </c>
      <c r="E179" s="127">
        <v>42763</v>
      </c>
      <c r="F179" s="128">
        <v>0.57986111111111105</v>
      </c>
      <c r="G179" s="127">
        <v>42815</v>
      </c>
      <c r="H179" s="128">
        <v>0.45833333333333331</v>
      </c>
      <c r="I179" s="126">
        <v>794</v>
      </c>
      <c r="J179" s="126">
        <v>362</v>
      </c>
      <c r="K179" s="145" t="str">
        <f t="shared" si="18"/>
        <v>G362</v>
      </c>
      <c r="L179" s="126">
        <v>262</v>
      </c>
      <c r="M179" s="145" t="str">
        <f t="shared" si="19"/>
        <v>R262</v>
      </c>
      <c r="N179" s="126">
        <v>483</v>
      </c>
      <c r="O179" s="145" t="str">
        <f t="shared" si="20"/>
        <v>G483</v>
      </c>
      <c r="P179" s="126">
        <v>470</v>
      </c>
      <c r="Q179" s="145" t="str">
        <f t="shared" si="21"/>
        <v>R470</v>
      </c>
      <c r="R179" s="126">
        <v>31.8</v>
      </c>
      <c r="S179" s="126">
        <v>25.1</v>
      </c>
      <c r="T179" s="126">
        <v>32.4</v>
      </c>
      <c r="U179" s="126">
        <v>13.3</v>
      </c>
      <c r="V179" s="126"/>
      <c r="W179" s="129" t="s">
        <v>2234</v>
      </c>
      <c r="X179" s="129"/>
      <c r="Y179" s="129"/>
      <c r="Z179" s="126">
        <v>25.8</v>
      </c>
      <c r="AA179" s="126" t="s">
        <v>2250</v>
      </c>
      <c r="AB179" s="126">
        <v>17.8</v>
      </c>
      <c r="AC179" s="126">
        <v>0</v>
      </c>
      <c r="AD179" s="126"/>
      <c r="AH179" s="126">
        <f t="shared" si="16"/>
        <v>362</v>
      </c>
      <c r="AI179" t="b">
        <f t="shared" si="22"/>
        <v>0</v>
      </c>
      <c r="AJ179" s="126">
        <f t="shared" si="17"/>
        <v>262</v>
      </c>
      <c r="AK179" t="b">
        <f t="shared" si="23"/>
        <v>0</v>
      </c>
    </row>
    <row r="180" spans="1:37">
      <c r="A180" s="124">
        <v>178</v>
      </c>
      <c r="B180" s="125" t="s">
        <v>2385</v>
      </c>
      <c r="C180" s="125" t="s">
        <v>2404</v>
      </c>
      <c r="D180" s="125" t="s">
        <v>2296</v>
      </c>
      <c r="E180" s="127">
        <v>42763</v>
      </c>
      <c r="F180" s="128">
        <v>0.59027777777777779</v>
      </c>
      <c r="G180" s="127">
        <v>42815</v>
      </c>
      <c r="H180" s="128">
        <v>0.46527777777777773</v>
      </c>
      <c r="I180" s="126">
        <v>795</v>
      </c>
      <c r="J180" s="132">
        <v>781</v>
      </c>
      <c r="K180" s="145" t="str">
        <f t="shared" si="18"/>
        <v>G781</v>
      </c>
      <c r="L180" s="126">
        <v>309</v>
      </c>
      <c r="M180" s="145" t="str">
        <f t="shared" si="19"/>
        <v>R309</v>
      </c>
      <c r="N180" s="126">
        <v>893</v>
      </c>
      <c r="O180" s="145" t="str">
        <f t="shared" si="20"/>
        <v>G893</v>
      </c>
      <c r="P180" s="126">
        <v>488</v>
      </c>
      <c r="Q180" s="145" t="str">
        <f t="shared" si="21"/>
        <v>R488</v>
      </c>
      <c r="R180" s="126">
        <v>31.1</v>
      </c>
      <c r="S180" s="126">
        <v>26.2</v>
      </c>
      <c r="T180" s="126">
        <v>34.799999999999997</v>
      </c>
      <c r="U180" s="126">
        <v>8.1</v>
      </c>
      <c r="V180" s="126" t="s">
        <v>2195</v>
      </c>
      <c r="W180" s="129"/>
      <c r="X180" s="129" t="s">
        <v>2187</v>
      </c>
      <c r="Y180" s="129"/>
      <c r="Z180" s="126">
        <v>18.8</v>
      </c>
      <c r="AA180" s="126" t="s">
        <v>2250</v>
      </c>
      <c r="AB180" s="126">
        <v>15.4</v>
      </c>
      <c r="AC180" s="126">
        <v>1</v>
      </c>
      <c r="AD180" s="126"/>
      <c r="AH180" s="132">
        <f t="shared" si="16"/>
        <v>781</v>
      </c>
      <c r="AI180" t="b">
        <f t="shared" si="22"/>
        <v>0</v>
      </c>
      <c r="AJ180" s="126">
        <f t="shared" si="17"/>
        <v>309</v>
      </c>
      <c r="AK180" t="b">
        <f t="shared" si="23"/>
        <v>0</v>
      </c>
    </row>
    <row r="181" spans="1:37">
      <c r="A181" s="124">
        <v>179</v>
      </c>
      <c r="B181" s="125" t="s">
        <v>2385</v>
      </c>
      <c r="C181" s="125" t="s">
        <v>2405</v>
      </c>
      <c r="D181" s="125" t="s">
        <v>2296</v>
      </c>
      <c r="E181" s="127">
        <v>42763</v>
      </c>
      <c r="F181" s="128">
        <v>0.59027777777777779</v>
      </c>
      <c r="G181" s="127">
        <v>42815</v>
      </c>
      <c r="H181" s="128">
        <v>0.46875</v>
      </c>
      <c r="I181" s="126">
        <v>796</v>
      </c>
      <c r="J181" s="126">
        <v>451</v>
      </c>
      <c r="K181" s="145" t="str">
        <f t="shared" si="18"/>
        <v>G451</v>
      </c>
      <c r="L181" s="126">
        <v>32</v>
      </c>
      <c r="M181" s="145" t="str">
        <f t="shared" si="19"/>
        <v>R32</v>
      </c>
      <c r="N181" s="126">
        <v>826</v>
      </c>
      <c r="O181" s="145" t="str">
        <f t="shared" si="20"/>
        <v>G826</v>
      </c>
      <c r="P181" s="126">
        <v>273</v>
      </c>
      <c r="Q181" s="145" t="str">
        <f t="shared" si="21"/>
        <v>R273</v>
      </c>
      <c r="R181" s="126">
        <v>31.1</v>
      </c>
      <c r="S181" s="126">
        <v>22.5</v>
      </c>
      <c r="T181" s="126">
        <v>33.200000000000003</v>
      </c>
      <c r="U181" s="126">
        <v>7.1</v>
      </c>
      <c r="V181" s="126" t="s">
        <v>2187</v>
      </c>
      <c r="W181" s="129" t="s">
        <v>2187</v>
      </c>
      <c r="X181" s="129"/>
      <c r="Y181" s="129"/>
      <c r="Z181" s="126">
        <v>15.4</v>
      </c>
      <c r="AA181" s="126" t="s">
        <v>2250</v>
      </c>
      <c r="AB181" s="126">
        <v>11.8</v>
      </c>
      <c r="AC181" s="126">
        <v>1</v>
      </c>
      <c r="AD181" s="126"/>
      <c r="AH181" s="126">
        <f t="shared" si="16"/>
        <v>451</v>
      </c>
      <c r="AI181" t="b">
        <f t="shared" si="22"/>
        <v>0</v>
      </c>
      <c r="AJ181" s="126">
        <f t="shared" si="17"/>
        <v>32</v>
      </c>
      <c r="AK181" t="b">
        <f t="shared" si="23"/>
        <v>0</v>
      </c>
    </row>
    <row r="182" spans="1:37">
      <c r="A182" s="124">
        <v>180</v>
      </c>
      <c r="B182" s="125" t="s">
        <v>2385</v>
      </c>
      <c r="C182" s="125" t="s">
        <v>2406</v>
      </c>
      <c r="D182" s="125" t="s">
        <v>2296</v>
      </c>
      <c r="E182" s="127">
        <v>42763</v>
      </c>
      <c r="F182" s="128">
        <v>0.59375</v>
      </c>
      <c r="G182" s="127">
        <v>42815</v>
      </c>
      <c r="H182" s="128">
        <v>0.47916666666666669</v>
      </c>
      <c r="I182" s="126">
        <v>797</v>
      </c>
      <c r="J182" s="126">
        <v>360</v>
      </c>
      <c r="K182" s="145" t="str">
        <f t="shared" si="18"/>
        <v>G360</v>
      </c>
      <c r="L182" s="126">
        <v>268</v>
      </c>
      <c r="M182" s="145" t="str">
        <f t="shared" si="19"/>
        <v>R268</v>
      </c>
      <c r="N182" s="126">
        <v>783</v>
      </c>
      <c r="O182" s="145" t="str">
        <f t="shared" si="20"/>
        <v>G783</v>
      </c>
      <c r="P182" s="126">
        <v>301</v>
      </c>
      <c r="Q182" s="145" t="str">
        <f t="shared" si="21"/>
        <v>R301</v>
      </c>
      <c r="R182" s="126">
        <v>31.3</v>
      </c>
      <c r="S182" s="126">
        <v>20.399999999999999</v>
      </c>
      <c r="T182" s="126">
        <v>33.6</v>
      </c>
      <c r="U182" s="126">
        <v>5.3</v>
      </c>
      <c r="V182" s="126"/>
      <c r="W182" s="129"/>
      <c r="X182" s="129"/>
      <c r="Y182" s="129" t="s">
        <v>2187</v>
      </c>
      <c r="Z182" s="126">
        <v>35</v>
      </c>
      <c r="AA182" s="126" t="s">
        <v>2250</v>
      </c>
      <c r="AB182" s="126">
        <v>8.3000000000000007</v>
      </c>
      <c r="AC182" s="126">
        <v>0</v>
      </c>
      <c r="AD182" s="126"/>
      <c r="AH182" s="126">
        <f t="shared" si="16"/>
        <v>360</v>
      </c>
      <c r="AI182" t="b">
        <f t="shared" si="22"/>
        <v>0</v>
      </c>
      <c r="AJ182" s="126">
        <f t="shared" si="17"/>
        <v>268</v>
      </c>
      <c r="AK182" t="b">
        <f t="shared" si="23"/>
        <v>0</v>
      </c>
    </row>
    <row r="183" spans="1:37">
      <c r="A183" s="124">
        <v>181</v>
      </c>
      <c r="B183" s="125" t="s">
        <v>2385</v>
      </c>
      <c r="C183" s="125" t="s">
        <v>2407</v>
      </c>
      <c r="D183" s="125" t="s">
        <v>2296</v>
      </c>
      <c r="E183" s="127">
        <v>42763</v>
      </c>
      <c r="F183" s="128">
        <v>0.59722222222222221</v>
      </c>
      <c r="G183" s="127">
        <v>42815</v>
      </c>
      <c r="H183" s="128">
        <v>0.4826388888888889</v>
      </c>
      <c r="I183" s="126">
        <v>798</v>
      </c>
      <c r="J183" s="126">
        <v>458</v>
      </c>
      <c r="K183" s="145" t="str">
        <f t="shared" si="18"/>
        <v>G458</v>
      </c>
      <c r="L183" s="126">
        <v>587</v>
      </c>
      <c r="M183" s="145" t="str">
        <f t="shared" si="19"/>
        <v>R587</v>
      </c>
      <c r="N183" s="126">
        <v>551</v>
      </c>
      <c r="O183" s="145" t="str">
        <f t="shared" si="20"/>
        <v>G551</v>
      </c>
      <c r="P183" s="126">
        <v>291</v>
      </c>
      <c r="Q183" s="145" t="str">
        <f t="shared" si="21"/>
        <v>R291</v>
      </c>
      <c r="R183" s="126">
        <v>32.200000000000003</v>
      </c>
      <c r="S183" s="126">
        <v>19.8</v>
      </c>
      <c r="T183" s="126">
        <v>33.1</v>
      </c>
      <c r="U183" s="126">
        <v>7.7</v>
      </c>
      <c r="V183" s="126"/>
      <c r="W183" s="129"/>
      <c r="X183" s="129"/>
      <c r="Y183" s="129"/>
      <c r="Z183" s="126">
        <v>15.8</v>
      </c>
      <c r="AA183" s="126" t="s">
        <v>2250</v>
      </c>
      <c r="AB183" s="126">
        <v>11.4</v>
      </c>
      <c r="AC183" s="126">
        <v>1</v>
      </c>
      <c r="AD183" s="126"/>
      <c r="AH183" s="126">
        <f t="shared" si="16"/>
        <v>458</v>
      </c>
      <c r="AI183" t="b">
        <f t="shared" si="22"/>
        <v>0</v>
      </c>
      <c r="AJ183" s="126">
        <f t="shared" si="17"/>
        <v>587</v>
      </c>
      <c r="AK183" t="b">
        <f t="shared" si="23"/>
        <v>0</v>
      </c>
    </row>
    <row r="184" spans="1:37">
      <c r="A184" s="124">
        <v>182</v>
      </c>
      <c r="B184" s="125" t="s">
        <v>2385</v>
      </c>
      <c r="C184" s="125" t="s">
        <v>2408</v>
      </c>
      <c r="D184" s="125" t="s">
        <v>2296</v>
      </c>
      <c r="E184" s="127">
        <v>42763</v>
      </c>
      <c r="F184" s="128">
        <v>0.60069444444444442</v>
      </c>
      <c r="G184" s="127">
        <v>42815</v>
      </c>
      <c r="H184" s="128">
        <v>0.4861111111111111</v>
      </c>
      <c r="I184" s="126">
        <v>799</v>
      </c>
      <c r="J184" s="126">
        <v>403</v>
      </c>
      <c r="K184" s="145" t="str">
        <f t="shared" si="18"/>
        <v>G403</v>
      </c>
      <c r="L184" s="126">
        <v>444</v>
      </c>
      <c r="M184" s="145" t="str">
        <f t="shared" si="19"/>
        <v>R444</v>
      </c>
      <c r="N184" s="126">
        <v>818</v>
      </c>
      <c r="O184" s="145" t="str">
        <f t="shared" si="20"/>
        <v>G818</v>
      </c>
      <c r="P184" s="126">
        <v>537</v>
      </c>
      <c r="Q184" s="145" t="str">
        <f t="shared" si="21"/>
        <v>R537</v>
      </c>
      <c r="R184" s="126">
        <v>33.4</v>
      </c>
      <c r="S184" s="126">
        <v>16</v>
      </c>
      <c r="T184" s="126">
        <v>33.200000000000003</v>
      </c>
      <c r="U184" s="126">
        <v>7.1</v>
      </c>
      <c r="V184" s="126" t="s">
        <v>2206</v>
      </c>
      <c r="W184" s="129"/>
      <c r="X184" s="129"/>
      <c r="Y184" s="129"/>
      <c r="Z184" s="126">
        <v>15.8</v>
      </c>
      <c r="AA184" s="126" t="s">
        <v>2250</v>
      </c>
      <c r="AB184" s="126">
        <v>8.8000000000000007</v>
      </c>
      <c r="AC184" s="126">
        <v>1</v>
      </c>
      <c r="AD184" s="126"/>
      <c r="AH184" s="126">
        <f t="shared" si="16"/>
        <v>403</v>
      </c>
      <c r="AI184" t="b">
        <f t="shared" si="22"/>
        <v>0</v>
      </c>
      <c r="AJ184" s="126">
        <f t="shared" si="17"/>
        <v>444</v>
      </c>
      <c r="AK184" t="b">
        <f t="shared" si="23"/>
        <v>0</v>
      </c>
    </row>
    <row r="185" spans="1:37">
      <c r="A185" s="124">
        <v>183</v>
      </c>
      <c r="B185" s="125" t="s">
        <v>2385</v>
      </c>
      <c r="C185" s="125" t="s">
        <v>2409</v>
      </c>
      <c r="D185" s="125" t="s">
        <v>2296</v>
      </c>
      <c r="E185" s="127">
        <v>42763</v>
      </c>
      <c r="F185" s="128">
        <v>0.60416666666666663</v>
      </c>
      <c r="G185" s="127">
        <v>42815</v>
      </c>
      <c r="H185" s="128">
        <v>0.49305555555555558</v>
      </c>
      <c r="I185" s="126">
        <v>800</v>
      </c>
      <c r="J185" s="126">
        <v>585</v>
      </c>
      <c r="K185" s="145" t="str">
        <f t="shared" si="18"/>
        <v>G585</v>
      </c>
      <c r="L185" s="126">
        <v>568</v>
      </c>
      <c r="M185" s="145" t="str">
        <f t="shared" si="19"/>
        <v>R568</v>
      </c>
      <c r="N185" s="126">
        <v>896</v>
      </c>
      <c r="O185" s="145" t="str">
        <f t="shared" si="20"/>
        <v>G896</v>
      </c>
      <c r="P185" s="126">
        <v>290</v>
      </c>
      <c r="Q185" s="145" t="str">
        <f t="shared" si="21"/>
        <v>R290</v>
      </c>
      <c r="R185" s="126">
        <v>32.799999999999997</v>
      </c>
      <c r="S185" s="126">
        <v>21.1</v>
      </c>
      <c r="T185" s="126">
        <v>34.200000000000003</v>
      </c>
      <c r="U185" s="126">
        <v>5.7</v>
      </c>
      <c r="V185" s="126" t="s">
        <v>2319</v>
      </c>
      <c r="W185" s="129" t="s">
        <v>2238</v>
      </c>
      <c r="X185" s="129"/>
      <c r="Y185" s="129"/>
      <c r="Z185" s="126">
        <v>35.799999999999997</v>
      </c>
      <c r="AA185" s="126" t="s">
        <v>2228</v>
      </c>
      <c r="AB185" s="126">
        <v>11.4</v>
      </c>
      <c r="AC185" s="126">
        <v>1</v>
      </c>
      <c r="AD185" s="126"/>
      <c r="AH185" s="126">
        <f t="shared" si="16"/>
        <v>585</v>
      </c>
      <c r="AI185" t="b">
        <f t="shared" si="22"/>
        <v>0</v>
      </c>
      <c r="AJ185" s="126">
        <f t="shared" si="17"/>
        <v>568</v>
      </c>
      <c r="AK185" t="b">
        <f t="shared" si="23"/>
        <v>0</v>
      </c>
    </row>
    <row r="186" spans="1:37">
      <c r="A186" s="124">
        <v>184</v>
      </c>
      <c r="B186" s="125" t="s">
        <v>2385</v>
      </c>
      <c r="C186" s="125" t="s">
        <v>2410</v>
      </c>
      <c r="D186" s="125" t="s">
        <v>2296</v>
      </c>
      <c r="E186" s="127">
        <v>42763</v>
      </c>
      <c r="F186" s="128">
        <v>0.61111111111111105</v>
      </c>
      <c r="G186" s="127">
        <v>42815</v>
      </c>
      <c r="H186" s="128">
        <v>0.5</v>
      </c>
      <c r="I186" s="126">
        <v>801</v>
      </c>
      <c r="J186" s="126">
        <v>669</v>
      </c>
      <c r="K186" s="145" t="str">
        <f t="shared" si="18"/>
        <v>G669</v>
      </c>
      <c r="L186" s="132">
        <v>541</v>
      </c>
      <c r="M186" s="145" t="str">
        <f t="shared" si="19"/>
        <v>R541</v>
      </c>
      <c r="N186" s="126">
        <v>337</v>
      </c>
      <c r="O186" s="145" t="str">
        <f t="shared" si="20"/>
        <v>G337</v>
      </c>
      <c r="P186" s="126">
        <v>555</v>
      </c>
      <c r="Q186" s="145" t="str">
        <f t="shared" si="21"/>
        <v>R555</v>
      </c>
      <c r="R186" s="126">
        <v>27.3</v>
      </c>
      <c r="S186" s="126">
        <v>19</v>
      </c>
      <c r="T186" s="126">
        <v>32.6</v>
      </c>
      <c r="U186" s="126">
        <v>7.6</v>
      </c>
      <c r="V186" s="126" t="s">
        <v>2187</v>
      </c>
      <c r="W186" s="129"/>
      <c r="X186" s="129" t="s">
        <v>2179</v>
      </c>
      <c r="Y186" s="129"/>
      <c r="Z186" s="126">
        <v>16.399999999999999</v>
      </c>
      <c r="AA186" s="126" t="s">
        <v>2250</v>
      </c>
      <c r="AB186" s="126">
        <v>3.7</v>
      </c>
      <c r="AC186" s="126">
        <v>0</v>
      </c>
      <c r="AD186" s="126" t="s">
        <v>2411</v>
      </c>
      <c r="AH186" s="126">
        <f t="shared" si="16"/>
        <v>669</v>
      </c>
      <c r="AI186" t="b">
        <f t="shared" si="22"/>
        <v>0</v>
      </c>
      <c r="AJ186" s="132">
        <f t="shared" si="17"/>
        <v>541</v>
      </c>
      <c r="AK186" t="b">
        <f t="shared" si="23"/>
        <v>0</v>
      </c>
    </row>
    <row r="187" spans="1:37">
      <c r="A187" s="124">
        <v>185</v>
      </c>
      <c r="B187" s="125" t="s">
        <v>2385</v>
      </c>
      <c r="C187" s="125" t="s">
        <v>2412</v>
      </c>
      <c r="D187" s="125" t="s">
        <v>2306</v>
      </c>
      <c r="E187" s="127">
        <v>42763</v>
      </c>
      <c r="F187" s="128">
        <v>0.61805555555555558</v>
      </c>
      <c r="G187" s="127">
        <v>42815</v>
      </c>
      <c r="H187" s="128">
        <v>0.55555555555555558</v>
      </c>
      <c r="I187" s="126">
        <v>802</v>
      </c>
      <c r="J187" s="126">
        <v>423</v>
      </c>
      <c r="K187" s="145" t="str">
        <f t="shared" si="18"/>
        <v>G423</v>
      </c>
      <c r="L187" s="126">
        <v>51</v>
      </c>
      <c r="M187" s="145" t="str">
        <f t="shared" si="19"/>
        <v>R51</v>
      </c>
      <c r="N187" s="126">
        <v>564</v>
      </c>
      <c r="O187" s="145" t="str">
        <f t="shared" si="20"/>
        <v>G564</v>
      </c>
      <c r="P187" s="126">
        <v>539</v>
      </c>
      <c r="Q187" s="145" t="str">
        <f t="shared" si="21"/>
        <v>R539</v>
      </c>
      <c r="R187" s="126">
        <v>32.1</v>
      </c>
      <c r="S187" s="126">
        <v>26.1</v>
      </c>
      <c r="T187" s="126">
        <v>38.700000000000003</v>
      </c>
      <c r="U187" s="126">
        <v>9.6</v>
      </c>
      <c r="V187" s="126"/>
      <c r="W187" s="129" t="s">
        <v>2195</v>
      </c>
      <c r="X187" s="129"/>
      <c r="Y187" s="129"/>
      <c r="Z187" s="126">
        <v>29.4</v>
      </c>
      <c r="AA187" s="126" t="s">
        <v>2250</v>
      </c>
      <c r="AB187" s="126">
        <v>9.8000000000000007</v>
      </c>
      <c r="AC187" s="126">
        <v>0</v>
      </c>
      <c r="AD187" s="126"/>
      <c r="AH187" s="126">
        <f t="shared" si="16"/>
        <v>423</v>
      </c>
      <c r="AI187" t="b">
        <f t="shared" si="22"/>
        <v>0</v>
      </c>
      <c r="AJ187" s="126">
        <f t="shared" si="17"/>
        <v>51</v>
      </c>
      <c r="AK187" t="b">
        <f t="shared" si="23"/>
        <v>0</v>
      </c>
    </row>
    <row r="188" spans="1:37">
      <c r="A188" s="124">
        <v>186</v>
      </c>
      <c r="B188" s="125" t="s">
        <v>2385</v>
      </c>
      <c r="C188" s="125" t="s">
        <v>2413</v>
      </c>
      <c r="D188" s="125" t="s">
        <v>2306</v>
      </c>
      <c r="E188" s="127">
        <v>42763</v>
      </c>
      <c r="F188" s="128">
        <v>0.625</v>
      </c>
      <c r="G188" s="127">
        <v>42815</v>
      </c>
      <c r="H188" s="128">
        <v>0.5625</v>
      </c>
      <c r="I188" s="126">
        <v>803</v>
      </c>
      <c r="J188" s="126">
        <v>544</v>
      </c>
      <c r="K188" s="145" t="str">
        <f t="shared" si="18"/>
        <v>G544</v>
      </c>
      <c r="L188" s="126">
        <v>557</v>
      </c>
      <c r="M188" s="145" t="str">
        <f t="shared" si="19"/>
        <v>R557</v>
      </c>
      <c r="N188" s="126">
        <v>608</v>
      </c>
      <c r="O188" s="145" t="str">
        <f t="shared" si="20"/>
        <v>G608</v>
      </c>
      <c r="P188" s="126">
        <v>186</v>
      </c>
      <c r="Q188" s="145" t="str">
        <f t="shared" si="21"/>
        <v>R186</v>
      </c>
      <c r="R188" s="126">
        <v>31.3</v>
      </c>
      <c r="S188" s="126">
        <v>26.8</v>
      </c>
      <c r="T188" s="126">
        <v>36.5</v>
      </c>
      <c r="U188" s="126">
        <v>7</v>
      </c>
      <c r="V188" s="126" t="s">
        <v>2187</v>
      </c>
      <c r="W188" s="129" t="s">
        <v>2179</v>
      </c>
      <c r="X188" s="129"/>
      <c r="Y188" s="129"/>
      <c r="Z188" s="126">
        <v>45.4</v>
      </c>
      <c r="AA188" s="126" t="s">
        <v>2250</v>
      </c>
      <c r="AB188" s="126">
        <v>11.4</v>
      </c>
      <c r="AC188" s="126">
        <v>0</v>
      </c>
      <c r="AD188" s="126"/>
      <c r="AH188" s="126">
        <f t="shared" si="16"/>
        <v>544</v>
      </c>
      <c r="AI188" t="b">
        <f t="shared" si="22"/>
        <v>0</v>
      </c>
      <c r="AJ188" s="126">
        <f t="shared" si="17"/>
        <v>557</v>
      </c>
      <c r="AK188" t="b">
        <f t="shared" si="23"/>
        <v>0</v>
      </c>
    </row>
    <row r="189" spans="1:37">
      <c r="A189" s="124">
        <v>187</v>
      </c>
      <c r="B189" s="125" t="s">
        <v>2385</v>
      </c>
      <c r="C189" s="125" t="s">
        <v>2414</v>
      </c>
      <c r="D189" s="125" t="s">
        <v>2306</v>
      </c>
      <c r="E189" s="127">
        <v>42763</v>
      </c>
      <c r="F189" s="128">
        <v>0.62847222222222221</v>
      </c>
      <c r="G189" s="127">
        <v>42815</v>
      </c>
      <c r="H189" s="128">
        <v>0.56944444444444442</v>
      </c>
      <c r="I189" s="126">
        <v>804</v>
      </c>
      <c r="J189" s="126">
        <v>620</v>
      </c>
      <c r="K189" s="145" t="str">
        <f t="shared" si="18"/>
        <v>G620</v>
      </c>
      <c r="L189" s="126">
        <v>427</v>
      </c>
      <c r="M189" s="145" t="str">
        <f t="shared" si="19"/>
        <v>R427</v>
      </c>
      <c r="N189" s="126">
        <v>365</v>
      </c>
      <c r="O189" s="145" t="str">
        <f t="shared" si="20"/>
        <v>G365</v>
      </c>
      <c r="P189" s="187">
        <v>580</v>
      </c>
      <c r="Q189" s="145" t="str">
        <f t="shared" si="21"/>
        <v>R580</v>
      </c>
      <c r="R189" s="251">
        <v>31.3</v>
      </c>
      <c r="S189" s="251">
        <v>18.2</v>
      </c>
      <c r="T189" s="126">
        <v>34.700000000000003</v>
      </c>
      <c r="U189" s="126">
        <v>10.199999999999999</v>
      </c>
      <c r="V189" s="126"/>
      <c r="W189" s="129"/>
      <c r="X189" s="129"/>
      <c r="Y189" s="129"/>
      <c r="Z189" s="126">
        <v>39.4</v>
      </c>
      <c r="AA189" s="126" t="s">
        <v>2250</v>
      </c>
      <c r="AB189" s="126">
        <v>0.6</v>
      </c>
      <c r="AC189" s="126">
        <v>1</v>
      </c>
      <c r="AD189" s="126"/>
      <c r="AH189" s="126">
        <f t="shared" si="16"/>
        <v>620</v>
      </c>
      <c r="AI189" t="b">
        <f t="shared" si="22"/>
        <v>0</v>
      </c>
      <c r="AJ189" s="126">
        <f t="shared" si="17"/>
        <v>427</v>
      </c>
      <c r="AK189" t="b">
        <f t="shared" si="23"/>
        <v>0</v>
      </c>
    </row>
    <row r="190" spans="1:37">
      <c r="A190" s="124">
        <v>188</v>
      </c>
      <c r="B190" s="125" t="s">
        <v>2385</v>
      </c>
      <c r="C190" s="125" t="s">
        <v>2415</v>
      </c>
      <c r="D190" s="125" t="s">
        <v>2306</v>
      </c>
      <c r="E190" s="127">
        <v>42763</v>
      </c>
      <c r="F190" s="128">
        <v>0.63888888888888895</v>
      </c>
      <c r="G190" s="127">
        <v>42815</v>
      </c>
      <c r="H190" s="128">
        <v>0.57291666666666663</v>
      </c>
      <c r="I190" s="126">
        <v>805</v>
      </c>
      <c r="J190" s="126">
        <v>420</v>
      </c>
      <c r="K190" s="145" t="str">
        <f t="shared" si="18"/>
        <v>G420</v>
      </c>
      <c r="L190" s="126">
        <v>523</v>
      </c>
      <c r="M190" s="145" t="str">
        <f t="shared" si="19"/>
        <v>R523</v>
      </c>
      <c r="N190" s="126">
        <v>375</v>
      </c>
      <c r="O190" s="145" t="str">
        <f t="shared" si="20"/>
        <v>G375</v>
      </c>
      <c r="P190" s="126">
        <v>222</v>
      </c>
      <c r="Q190" s="145" t="str">
        <f t="shared" si="21"/>
        <v>R222</v>
      </c>
      <c r="R190" s="126">
        <v>31.8</v>
      </c>
      <c r="S190" s="126">
        <v>10.6</v>
      </c>
      <c r="T190" s="126">
        <v>36.5</v>
      </c>
      <c r="U190" s="126">
        <v>10.3</v>
      </c>
      <c r="V190" s="126" t="s">
        <v>2179</v>
      </c>
      <c r="W190" s="129" t="s">
        <v>2203</v>
      </c>
      <c r="X190" s="129"/>
      <c r="Y190" s="129"/>
      <c r="Z190" s="126">
        <v>14.4</v>
      </c>
      <c r="AA190" s="126" t="s">
        <v>2250</v>
      </c>
      <c r="AB190" s="126">
        <v>2.2999999999999998</v>
      </c>
      <c r="AC190" s="126">
        <v>0</v>
      </c>
      <c r="AD190" s="126" t="s">
        <v>2416</v>
      </c>
      <c r="AH190" s="126">
        <f t="shared" si="16"/>
        <v>420</v>
      </c>
      <c r="AI190" t="b">
        <f t="shared" si="22"/>
        <v>0</v>
      </c>
      <c r="AJ190" s="126">
        <f t="shared" si="17"/>
        <v>523</v>
      </c>
      <c r="AK190" t="b">
        <f t="shared" si="23"/>
        <v>0</v>
      </c>
    </row>
    <row r="191" spans="1:37">
      <c r="A191" s="124">
        <v>189</v>
      </c>
      <c r="B191" s="125" t="s">
        <v>2385</v>
      </c>
      <c r="C191" s="125" t="s">
        <v>2417</v>
      </c>
      <c r="D191" s="125" t="s">
        <v>2306</v>
      </c>
      <c r="E191" s="127">
        <v>42763</v>
      </c>
      <c r="F191" s="128">
        <v>0.64583333333333337</v>
      </c>
      <c r="G191" s="127">
        <v>42815</v>
      </c>
      <c r="H191" s="128">
        <v>0.57986111111111105</v>
      </c>
      <c r="I191" s="126">
        <v>806</v>
      </c>
      <c r="J191" s="132">
        <v>367</v>
      </c>
      <c r="K191" s="145" t="str">
        <f t="shared" si="18"/>
        <v>G367</v>
      </c>
      <c r="L191" s="126">
        <v>354</v>
      </c>
      <c r="M191" s="145" t="str">
        <f t="shared" si="19"/>
        <v>R354</v>
      </c>
      <c r="N191" s="126">
        <v>537</v>
      </c>
      <c r="O191" s="145" t="str">
        <f t="shared" si="20"/>
        <v>G537</v>
      </c>
      <c r="P191" s="126">
        <v>216</v>
      </c>
      <c r="Q191" s="145" t="str">
        <f t="shared" si="21"/>
        <v>R216</v>
      </c>
      <c r="R191" s="126">
        <v>27.3</v>
      </c>
      <c r="S191" s="126">
        <v>19.7</v>
      </c>
      <c r="T191" s="126">
        <v>33.9</v>
      </c>
      <c r="U191" s="126">
        <v>7.5</v>
      </c>
      <c r="V191" s="126" t="s">
        <v>2234</v>
      </c>
      <c r="W191" s="129" t="s">
        <v>2187</v>
      </c>
      <c r="X191" s="129"/>
      <c r="Y191" s="129" t="s">
        <v>2187</v>
      </c>
      <c r="Z191" s="126">
        <v>7</v>
      </c>
      <c r="AA191" s="126" t="s">
        <v>2250</v>
      </c>
      <c r="AB191" s="126">
        <v>0.6</v>
      </c>
      <c r="AC191" s="126">
        <v>1</v>
      </c>
      <c r="AD191" s="126"/>
      <c r="AH191" s="132">
        <f t="shared" si="16"/>
        <v>367</v>
      </c>
      <c r="AI191" t="b">
        <f t="shared" si="22"/>
        <v>0</v>
      </c>
      <c r="AJ191" s="126">
        <f t="shared" si="17"/>
        <v>354</v>
      </c>
      <c r="AK191" t="b">
        <f t="shared" si="23"/>
        <v>0</v>
      </c>
    </row>
    <row r="192" spans="1:37">
      <c r="A192" s="124">
        <v>190</v>
      </c>
      <c r="B192" s="125" t="s">
        <v>2385</v>
      </c>
      <c r="C192" s="125" t="s">
        <v>2418</v>
      </c>
      <c r="D192" s="125" t="s">
        <v>2306</v>
      </c>
      <c r="E192" s="127">
        <v>42763</v>
      </c>
      <c r="F192" s="128">
        <v>0.64583333333333337</v>
      </c>
      <c r="G192" s="127">
        <v>42815</v>
      </c>
      <c r="H192" s="128">
        <v>0.58680555555555558</v>
      </c>
      <c r="I192" s="126">
        <v>807</v>
      </c>
      <c r="J192" s="126">
        <v>526</v>
      </c>
      <c r="K192" s="145" t="str">
        <f t="shared" si="18"/>
        <v>G526</v>
      </c>
      <c r="L192" s="126">
        <v>164</v>
      </c>
      <c r="M192" s="145" t="str">
        <f t="shared" si="19"/>
        <v>R164</v>
      </c>
      <c r="N192" s="126">
        <v>393</v>
      </c>
      <c r="O192" s="145" t="str">
        <f t="shared" si="20"/>
        <v>G393</v>
      </c>
      <c r="P192" s="126">
        <v>232</v>
      </c>
      <c r="Q192" s="145" t="str">
        <f t="shared" si="21"/>
        <v>R232</v>
      </c>
      <c r="R192" s="126">
        <v>31.4</v>
      </c>
      <c r="S192" s="126">
        <v>15.3</v>
      </c>
      <c r="T192" s="126">
        <v>36.700000000000003</v>
      </c>
      <c r="U192" s="126">
        <v>11.8</v>
      </c>
      <c r="V192" s="126"/>
      <c r="W192" s="129" t="s">
        <v>2195</v>
      </c>
      <c r="X192" s="129"/>
      <c r="Y192" s="129"/>
      <c r="Z192" s="126">
        <v>17.399999999999999</v>
      </c>
      <c r="AA192" s="126" t="s">
        <v>2250</v>
      </c>
      <c r="AB192" s="126">
        <v>9.5</v>
      </c>
      <c r="AC192" s="126">
        <v>0</v>
      </c>
      <c r="AD192" s="126"/>
      <c r="AH192" s="126">
        <f t="shared" si="16"/>
        <v>526</v>
      </c>
      <c r="AI192" t="b">
        <f t="shared" si="22"/>
        <v>0</v>
      </c>
      <c r="AJ192" s="126">
        <f t="shared" si="17"/>
        <v>164</v>
      </c>
      <c r="AK192" t="b">
        <f t="shared" si="23"/>
        <v>0</v>
      </c>
    </row>
    <row r="193" spans="1:37">
      <c r="A193" s="124">
        <v>191</v>
      </c>
      <c r="B193" s="125" t="s">
        <v>2385</v>
      </c>
      <c r="C193" s="125" t="s">
        <v>2419</v>
      </c>
      <c r="D193" s="125" t="s">
        <v>2306</v>
      </c>
      <c r="E193" s="127">
        <v>42763</v>
      </c>
      <c r="F193" s="128">
        <v>0.66319444444444442</v>
      </c>
      <c r="G193" s="127">
        <v>42815</v>
      </c>
      <c r="H193" s="128">
        <v>0.59027777777777779</v>
      </c>
      <c r="I193" s="126">
        <v>808</v>
      </c>
      <c r="J193" s="126">
        <v>522</v>
      </c>
      <c r="K193" s="145" t="str">
        <f t="shared" si="18"/>
        <v>G522</v>
      </c>
      <c r="L193" s="126">
        <v>336</v>
      </c>
      <c r="M193" s="145" t="str">
        <f t="shared" si="19"/>
        <v>R336</v>
      </c>
      <c r="N193" s="126">
        <v>417</v>
      </c>
      <c r="O193" s="145" t="str">
        <f t="shared" si="20"/>
        <v>G417</v>
      </c>
      <c r="P193" s="126">
        <v>387</v>
      </c>
      <c r="Q193" s="145" t="str">
        <f t="shared" si="21"/>
        <v>R387</v>
      </c>
      <c r="R193" s="126">
        <v>31.5</v>
      </c>
      <c r="S193" s="126">
        <v>15.4</v>
      </c>
      <c r="T193" s="126">
        <v>38.5</v>
      </c>
      <c r="U193" s="126">
        <v>9.3000000000000007</v>
      </c>
      <c r="V193" s="126"/>
      <c r="W193" s="129" t="s">
        <v>2195</v>
      </c>
      <c r="X193" s="129"/>
      <c r="Y193" s="129"/>
      <c r="Z193" s="126">
        <v>29.8</v>
      </c>
      <c r="AA193" s="126" t="s">
        <v>2250</v>
      </c>
      <c r="AB193" s="126">
        <v>12.4</v>
      </c>
      <c r="AC193" s="126">
        <v>0</v>
      </c>
      <c r="AD193" s="126"/>
      <c r="AH193" s="126">
        <f t="shared" si="16"/>
        <v>522</v>
      </c>
      <c r="AI193" t="b">
        <f t="shared" si="22"/>
        <v>0</v>
      </c>
      <c r="AJ193" s="126">
        <f t="shared" si="17"/>
        <v>336</v>
      </c>
      <c r="AK193" t="b">
        <f t="shared" si="23"/>
        <v>0</v>
      </c>
    </row>
    <row r="194" spans="1:37">
      <c r="A194" s="124">
        <v>192</v>
      </c>
      <c r="B194" s="125" t="s">
        <v>2385</v>
      </c>
      <c r="C194" s="125" t="s">
        <v>2420</v>
      </c>
      <c r="D194" s="125" t="s">
        <v>2306</v>
      </c>
      <c r="E194" s="127">
        <v>42763</v>
      </c>
      <c r="F194" s="128">
        <v>0.64930555555555558</v>
      </c>
      <c r="G194" s="127">
        <v>42815</v>
      </c>
      <c r="H194" s="128">
        <v>0.59722222222222221</v>
      </c>
      <c r="I194" s="126">
        <v>809</v>
      </c>
      <c r="J194" s="126">
        <v>591</v>
      </c>
      <c r="K194" s="145" t="str">
        <f t="shared" si="18"/>
        <v>G591</v>
      </c>
      <c r="L194" s="126">
        <v>263</v>
      </c>
      <c r="M194" s="145" t="str">
        <f t="shared" si="19"/>
        <v>R263</v>
      </c>
      <c r="N194" s="132">
        <v>297</v>
      </c>
      <c r="O194" s="145" t="str">
        <f t="shared" si="20"/>
        <v>G297</v>
      </c>
      <c r="P194" s="126">
        <v>346</v>
      </c>
      <c r="Q194" s="145" t="str">
        <f t="shared" si="21"/>
        <v>R346</v>
      </c>
      <c r="R194" s="126">
        <v>33.1</v>
      </c>
      <c r="S194" s="126">
        <v>8.6999999999999993</v>
      </c>
      <c r="T194" s="126">
        <v>33.5</v>
      </c>
      <c r="U194" s="126">
        <v>9.8000000000000007</v>
      </c>
      <c r="V194" s="126"/>
      <c r="W194" s="129" t="s">
        <v>2195</v>
      </c>
      <c r="X194" s="129"/>
      <c r="Y194" s="129"/>
      <c r="Z194" s="126">
        <v>37.799999999999997</v>
      </c>
      <c r="AA194" s="126" t="s">
        <v>2250</v>
      </c>
      <c r="AB194" s="126">
        <v>3.6</v>
      </c>
      <c r="AC194" s="126">
        <v>0</v>
      </c>
      <c r="AD194" s="126"/>
      <c r="AH194" s="126">
        <f t="shared" si="16"/>
        <v>591</v>
      </c>
      <c r="AI194" t="b">
        <f t="shared" si="22"/>
        <v>0</v>
      </c>
      <c r="AJ194" s="126">
        <f t="shared" si="17"/>
        <v>263</v>
      </c>
      <c r="AK194" t="b">
        <f t="shared" si="23"/>
        <v>0</v>
      </c>
    </row>
    <row r="195" spans="1:37">
      <c r="A195" s="124">
        <v>193</v>
      </c>
      <c r="B195" s="136" t="s">
        <v>2176</v>
      </c>
      <c r="C195" s="136" t="s">
        <v>2445</v>
      </c>
      <c r="D195" s="125" t="s">
        <v>2455</v>
      </c>
      <c r="E195" s="127">
        <v>42769</v>
      </c>
      <c r="F195" s="128">
        <v>0.4375</v>
      </c>
      <c r="G195" s="127">
        <v>42813</v>
      </c>
      <c r="H195" s="128">
        <v>0.68055555555555547</v>
      </c>
      <c r="I195" s="126">
        <v>933</v>
      </c>
      <c r="J195" s="126">
        <v>863</v>
      </c>
      <c r="K195" s="145" t="str">
        <f t="shared" si="18"/>
        <v>G863</v>
      </c>
      <c r="L195" s="126">
        <v>125</v>
      </c>
      <c r="M195" s="145" t="str">
        <f t="shared" si="19"/>
        <v>R125</v>
      </c>
      <c r="N195" s="126">
        <v>584</v>
      </c>
      <c r="O195" s="145" t="str">
        <f t="shared" si="20"/>
        <v>G584</v>
      </c>
      <c r="P195" s="126">
        <v>364</v>
      </c>
      <c r="Q195" s="145" t="str">
        <f t="shared" si="21"/>
        <v>R364</v>
      </c>
      <c r="R195" s="126">
        <v>23.9</v>
      </c>
      <c r="S195" s="126">
        <v>28</v>
      </c>
      <c r="T195" s="126">
        <v>34</v>
      </c>
      <c r="U195" s="126">
        <v>16.8</v>
      </c>
      <c r="V195" s="126" t="s">
        <v>2187</v>
      </c>
      <c r="W195" s="129"/>
      <c r="X195" s="129" t="s">
        <v>2187</v>
      </c>
      <c r="Y195" s="129"/>
      <c r="Z195" s="126">
        <v>12.2</v>
      </c>
      <c r="AA195" s="126" t="s">
        <v>2250</v>
      </c>
      <c r="AB195" s="126">
        <v>15.2</v>
      </c>
      <c r="AC195" s="126">
        <v>1</v>
      </c>
      <c r="AD195" s="126"/>
      <c r="AH195" s="126">
        <f t="shared" ref="AH195:AH222" si="24">J195</f>
        <v>863</v>
      </c>
      <c r="AI195" t="b">
        <f t="shared" si="22"/>
        <v>0</v>
      </c>
      <c r="AJ195" s="126">
        <f t="shared" ref="AJ195:AJ222" si="25">L195</f>
        <v>125</v>
      </c>
      <c r="AK195" t="b">
        <f t="shared" si="23"/>
        <v>0</v>
      </c>
    </row>
    <row r="196" spans="1:37">
      <c r="A196" s="124">
        <v>194</v>
      </c>
      <c r="B196" s="136" t="s">
        <v>2176</v>
      </c>
      <c r="C196" s="136" t="s">
        <v>2438</v>
      </c>
      <c r="D196" s="136" t="s">
        <v>2454</v>
      </c>
      <c r="E196" s="127">
        <v>42769</v>
      </c>
      <c r="F196" s="128">
        <v>0.41319444444444442</v>
      </c>
      <c r="G196" s="127">
        <v>42813</v>
      </c>
      <c r="H196" s="128">
        <v>0.71875</v>
      </c>
      <c r="I196" s="126">
        <v>929</v>
      </c>
      <c r="J196" s="126">
        <v>615</v>
      </c>
      <c r="K196" s="145" t="str">
        <f t="shared" ref="K196:K222" si="26">_xlfn.TEXTJOIN(,TRUE, "G",J196)</f>
        <v>G615</v>
      </c>
      <c r="L196" s="126">
        <v>289</v>
      </c>
      <c r="M196" s="145" t="str">
        <f t="shared" ref="M196:M222" si="27">_xlfn.TEXTJOIN(,TRUE, "R",L196)</f>
        <v>R289</v>
      </c>
      <c r="N196" s="126">
        <v>713</v>
      </c>
      <c r="O196" s="145" t="str">
        <f t="shared" ref="O196:O222" si="28">_xlfn.TEXTJOIN(,TRUE, "G",N196)</f>
        <v>G713</v>
      </c>
      <c r="P196" s="126">
        <v>167</v>
      </c>
      <c r="Q196" s="145" t="str">
        <f t="shared" ref="Q196:Q222" si="29">_xlfn.TEXTJOIN(,TRUE, "R",P196)</f>
        <v>R167</v>
      </c>
      <c r="R196" s="126">
        <v>23.9</v>
      </c>
      <c r="S196" s="126">
        <v>25.1</v>
      </c>
      <c r="T196" s="126">
        <v>34.700000000000003</v>
      </c>
      <c r="U196" s="126">
        <v>14.1</v>
      </c>
      <c r="V196" s="126" t="s">
        <v>2187</v>
      </c>
      <c r="W196" s="129" t="s">
        <v>2187</v>
      </c>
      <c r="X196" s="129" t="s">
        <v>2187</v>
      </c>
      <c r="Y196" s="129" t="s">
        <v>2187</v>
      </c>
      <c r="Z196" s="126">
        <v>7.9</v>
      </c>
      <c r="AA196" s="126" t="s">
        <v>2250</v>
      </c>
      <c r="AB196" s="126">
        <v>7.9</v>
      </c>
      <c r="AC196" s="126">
        <v>1</v>
      </c>
      <c r="AD196" s="126"/>
      <c r="AH196" s="126">
        <f t="shared" si="24"/>
        <v>615</v>
      </c>
      <c r="AI196" t="b">
        <f t="shared" ref="AI196:AI259" si="30">COUNTIF($AH$3:$AH$443, AH196)&gt;1</f>
        <v>0</v>
      </c>
      <c r="AJ196" s="126">
        <f t="shared" si="25"/>
        <v>289</v>
      </c>
      <c r="AK196" t="b">
        <f t="shared" ref="AK196:AK259" si="31">COUNTIF($AJ$3:$AJ$443, AJ196)&gt;1</f>
        <v>0</v>
      </c>
    </row>
    <row r="197" spans="1:37">
      <c r="A197" s="124">
        <v>195</v>
      </c>
      <c r="B197" s="136" t="s">
        <v>2176</v>
      </c>
      <c r="C197" s="136" t="s">
        <v>2430</v>
      </c>
      <c r="D197" s="136" t="s">
        <v>2453</v>
      </c>
      <c r="E197" s="127">
        <v>42769</v>
      </c>
      <c r="F197" s="128">
        <v>0.46180555555555558</v>
      </c>
      <c r="G197" s="127">
        <v>42814</v>
      </c>
      <c r="H197" s="128">
        <v>0.42708333333333331</v>
      </c>
      <c r="I197" s="126">
        <v>935</v>
      </c>
      <c r="J197" s="126">
        <v>821</v>
      </c>
      <c r="K197" s="145" t="str">
        <f t="shared" si="26"/>
        <v>G821</v>
      </c>
      <c r="L197" s="126">
        <v>378</v>
      </c>
      <c r="M197" s="145" t="str">
        <f t="shared" si="27"/>
        <v>R378</v>
      </c>
      <c r="N197" s="126">
        <v>525</v>
      </c>
      <c r="O197" s="145" t="str">
        <f t="shared" si="28"/>
        <v>G525</v>
      </c>
      <c r="P197" s="126">
        <v>25</v>
      </c>
      <c r="Q197" s="145" t="str">
        <f t="shared" si="29"/>
        <v>R25</v>
      </c>
      <c r="R197" s="126">
        <v>25.3</v>
      </c>
      <c r="S197" s="126">
        <v>26.7</v>
      </c>
      <c r="T197" s="132">
        <v>23.4</v>
      </c>
      <c r="U197" s="132">
        <v>32.700000000000003</v>
      </c>
      <c r="V197" s="126" t="s">
        <v>2187</v>
      </c>
      <c r="W197" s="129" t="s">
        <v>2234</v>
      </c>
      <c r="X197" s="129" t="s">
        <v>2187</v>
      </c>
      <c r="Y197" s="129"/>
      <c r="Z197" s="126">
        <v>5.13</v>
      </c>
      <c r="AA197" s="126" t="s">
        <v>2250</v>
      </c>
      <c r="AB197" s="126">
        <v>5.13</v>
      </c>
      <c r="AC197" s="126">
        <v>1</v>
      </c>
      <c r="AD197" s="126"/>
      <c r="AH197" s="126">
        <f t="shared" si="24"/>
        <v>821</v>
      </c>
      <c r="AI197" t="b">
        <f t="shared" si="30"/>
        <v>0</v>
      </c>
      <c r="AJ197" s="126">
        <f t="shared" si="25"/>
        <v>378</v>
      </c>
      <c r="AK197" t="b">
        <f t="shared" si="31"/>
        <v>0</v>
      </c>
    </row>
    <row r="198" spans="1:37">
      <c r="A198" s="124">
        <v>196</v>
      </c>
      <c r="B198" s="136" t="s">
        <v>2176</v>
      </c>
      <c r="C198" s="125" t="s">
        <v>2421</v>
      </c>
      <c r="D198" s="136" t="s">
        <v>2452</v>
      </c>
      <c r="E198" s="127">
        <v>42769</v>
      </c>
      <c r="F198" s="128">
        <v>0.44791666666666669</v>
      </c>
      <c r="G198" s="127">
        <v>42814</v>
      </c>
      <c r="H198" s="128">
        <v>0.39583333333333331</v>
      </c>
      <c r="I198" s="126">
        <v>934</v>
      </c>
      <c r="J198" s="126">
        <v>754</v>
      </c>
      <c r="K198" s="145" t="str">
        <f t="shared" si="26"/>
        <v>G754</v>
      </c>
      <c r="L198" s="126">
        <v>375</v>
      </c>
      <c r="M198" s="145" t="str">
        <f t="shared" si="27"/>
        <v>R375</v>
      </c>
      <c r="N198" s="126">
        <v>886</v>
      </c>
      <c r="O198" s="145" t="str">
        <f t="shared" si="28"/>
        <v>G886</v>
      </c>
      <c r="P198" s="126">
        <v>362</v>
      </c>
      <c r="Q198" s="145" t="str">
        <f t="shared" si="29"/>
        <v>R362</v>
      </c>
      <c r="R198" s="126">
        <v>26.9</v>
      </c>
      <c r="S198" s="126">
        <v>20.100000000000001</v>
      </c>
      <c r="T198" s="126">
        <v>23.6</v>
      </c>
      <c r="U198" s="126">
        <v>27.4</v>
      </c>
      <c r="V198" s="126" t="s">
        <v>2187</v>
      </c>
      <c r="W198" s="129"/>
      <c r="X198" s="129"/>
      <c r="Y198" s="129"/>
      <c r="Z198" s="126">
        <v>17.399999999999999</v>
      </c>
      <c r="AA198" s="126" t="s">
        <v>2250</v>
      </c>
      <c r="AB198" s="126">
        <v>13.8</v>
      </c>
      <c r="AC198" s="126">
        <v>1</v>
      </c>
      <c r="AD198" s="126" t="s">
        <v>2422</v>
      </c>
      <c r="AH198" s="126">
        <f t="shared" si="24"/>
        <v>754</v>
      </c>
      <c r="AI198" t="b">
        <f t="shared" si="30"/>
        <v>0</v>
      </c>
      <c r="AJ198" s="126">
        <f t="shared" si="25"/>
        <v>375</v>
      </c>
      <c r="AK198" t="b">
        <f t="shared" si="31"/>
        <v>0</v>
      </c>
    </row>
    <row r="199" spans="1:37">
      <c r="A199" s="124">
        <v>197</v>
      </c>
      <c r="B199" s="136" t="s">
        <v>2176</v>
      </c>
      <c r="C199" s="136" t="s">
        <v>2431</v>
      </c>
      <c r="D199" s="136" t="s">
        <v>2453</v>
      </c>
      <c r="E199" s="127">
        <v>42769</v>
      </c>
      <c r="F199" s="128">
        <v>0.45833333333333331</v>
      </c>
      <c r="G199" s="127">
        <v>42814</v>
      </c>
      <c r="H199" s="128">
        <v>0.42708333333333331</v>
      </c>
      <c r="I199" s="126">
        <v>935</v>
      </c>
      <c r="J199" s="126">
        <v>715</v>
      </c>
      <c r="K199" s="145" t="str">
        <f t="shared" si="26"/>
        <v>G715</v>
      </c>
      <c r="L199" s="126">
        <v>219</v>
      </c>
      <c r="M199" s="145" t="str">
        <f t="shared" si="27"/>
        <v>R219</v>
      </c>
      <c r="N199" s="126">
        <v>388</v>
      </c>
      <c r="O199" s="145" t="str">
        <f t="shared" si="28"/>
        <v>G388</v>
      </c>
      <c r="P199" s="126">
        <v>370</v>
      </c>
      <c r="Q199" s="145" t="str">
        <f t="shared" si="29"/>
        <v>R370</v>
      </c>
      <c r="R199" s="126">
        <v>24.5</v>
      </c>
      <c r="S199" s="126">
        <v>26.6</v>
      </c>
      <c r="T199" s="146">
        <v>24.3</v>
      </c>
      <c r="U199" s="132">
        <v>19.100000000000001</v>
      </c>
      <c r="V199" s="126" t="s">
        <v>2187</v>
      </c>
      <c r="W199" s="129" t="s">
        <v>2230</v>
      </c>
      <c r="X199" s="129" t="s">
        <v>2187</v>
      </c>
      <c r="Y199" s="129" t="s">
        <v>2187</v>
      </c>
      <c r="Z199" s="126">
        <v>5.13</v>
      </c>
      <c r="AA199" s="126" t="s">
        <v>2250</v>
      </c>
      <c r="AB199" s="126">
        <v>5.13</v>
      </c>
      <c r="AC199" s="126">
        <v>1</v>
      </c>
      <c r="AD199" s="126"/>
      <c r="AH199" s="126">
        <f t="shared" si="24"/>
        <v>715</v>
      </c>
      <c r="AI199" t="b">
        <f t="shared" si="30"/>
        <v>0</v>
      </c>
      <c r="AJ199" s="126">
        <f t="shared" si="25"/>
        <v>219</v>
      </c>
      <c r="AK199" t="b">
        <f t="shared" si="31"/>
        <v>0</v>
      </c>
    </row>
    <row r="200" spans="1:37">
      <c r="A200" s="124">
        <v>198</v>
      </c>
      <c r="B200" s="136" t="s">
        <v>2176</v>
      </c>
      <c r="C200" s="136" t="s">
        <v>2439</v>
      </c>
      <c r="D200" s="136" t="s">
        <v>2454</v>
      </c>
      <c r="E200" s="127">
        <v>42769</v>
      </c>
      <c r="F200" s="128">
        <v>0.40625</v>
      </c>
      <c r="G200" s="127">
        <v>42813</v>
      </c>
      <c r="H200" s="128">
        <v>0.71875</v>
      </c>
      <c r="I200" s="126">
        <v>929</v>
      </c>
      <c r="J200" s="126">
        <v>785</v>
      </c>
      <c r="K200" s="145" t="str">
        <f t="shared" si="26"/>
        <v>G785</v>
      </c>
      <c r="L200" s="126">
        <v>463</v>
      </c>
      <c r="M200" s="145" t="str">
        <f t="shared" si="27"/>
        <v>R463</v>
      </c>
      <c r="N200" s="126">
        <v>462</v>
      </c>
      <c r="O200" s="145" t="str">
        <f t="shared" si="28"/>
        <v>G462</v>
      </c>
      <c r="P200" s="126">
        <v>168</v>
      </c>
      <c r="Q200" s="145" t="str">
        <f t="shared" si="29"/>
        <v>R168</v>
      </c>
      <c r="R200" s="126">
        <v>22.9</v>
      </c>
      <c r="S200" s="126">
        <v>26.9</v>
      </c>
      <c r="T200" s="126">
        <v>32</v>
      </c>
      <c r="U200" s="126">
        <v>14.9</v>
      </c>
      <c r="V200" s="126" t="s">
        <v>2187</v>
      </c>
      <c r="W200" s="129"/>
      <c r="X200" s="129" t="s">
        <v>2187</v>
      </c>
      <c r="Y200" s="129" t="s">
        <v>2187</v>
      </c>
      <c r="Z200" s="126">
        <v>7.9</v>
      </c>
      <c r="AA200" s="126" t="s">
        <v>2250</v>
      </c>
      <c r="AB200" s="126">
        <v>7.9</v>
      </c>
      <c r="AC200" s="126">
        <v>1</v>
      </c>
      <c r="AD200" s="126"/>
      <c r="AH200" s="126">
        <f t="shared" si="24"/>
        <v>785</v>
      </c>
      <c r="AI200" t="b">
        <f t="shared" si="30"/>
        <v>0</v>
      </c>
      <c r="AJ200" s="126">
        <f t="shared" si="25"/>
        <v>463</v>
      </c>
      <c r="AK200" t="b">
        <f t="shared" si="31"/>
        <v>0</v>
      </c>
    </row>
    <row r="201" spans="1:37">
      <c r="A201" s="124">
        <v>199</v>
      </c>
      <c r="B201" s="136" t="s">
        <v>2176</v>
      </c>
      <c r="C201" s="136" t="s">
        <v>2423</v>
      </c>
      <c r="D201" s="136" t="s">
        <v>2452</v>
      </c>
      <c r="E201" s="127">
        <v>42769</v>
      </c>
      <c r="F201" s="128">
        <v>0.44444444444444442</v>
      </c>
      <c r="G201" s="127">
        <v>42814</v>
      </c>
      <c r="H201" s="128">
        <v>0.39583333333333331</v>
      </c>
      <c r="I201" s="126">
        <v>934</v>
      </c>
      <c r="J201" s="126">
        <v>877</v>
      </c>
      <c r="K201" s="145" t="str">
        <f t="shared" si="26"/>
        <v>G877</v>
      </c>
      <c r="L201" s="126">
        <v>339</v>
      </c>
      <c r="M201" s="145" t="str">
        <f t="shared" si="27"/>
        <v>R339</v>
      </c>
      <c r="N201" s="126">
        <v>712</v>
      </c>
      <c r="O201" s="145" t="str">
        <f t="shared" si="28"/>
        <v>G712</v>
      </c>
      <c r="P201" s="126">
        <v>369</v>
      </c>
      <c r="Q201" s="145" t="str">
        <f t="shared" si="29"/>
        <v>R369</v>
      </c>
      <c r="R201" s="126">
        <v>25.4</v>
      </c>
      <c r="S201" s="126">
        <v>26.6</v>
      </c>
      <c r="T201" s="126">
        <v>23.7</v>
      </c>
      <c r="U201" s="126">
        <v>9.6999999999999993</v>
      </c>
      <c r="V201" s="126" t="s">
        <v>2187</v>
      </c>
      <c r="W201" s="129" t="s">
        <v>2187</v>
      </c>
      <c r="X201" s="129"/>
      <c r="Y201" s="129" t="s">
        <v>2187</v>
      </c>
      <c r="Z201" s="126">
        <v>17.399999999999999</v>
      </c>
      <c r="AA201" s="126" t="s">
        <v>2250</v>
      </c>
      <c r="AB201" s="126">
        <v>13.8</v>
      </c>
      <c r="AC201" s="126">
        <v>1</v>
      </c>
      <c r="AD201" s="126"/>
      <c r="AH201" s="126">
        <f t="shared" si="24"/>
        <v>877</v>
      </c>
      <c r="AI201" t="b">
        <f t="shared" si="30"/>
        <v>0</v>
      </c>
      <c r="AJ201" s="126">
        <f t="shared" si="25"/>
        <v>339</v>
      </c>
      <c r="AK201" t="b">
        <f t="shared" si="31"/>
        <v>0</v>
      </c>
    </row>
    <row r="202" spans="1:37">
      <c r="A202" s="124">
        <v>200</v>
      </c>
      <c r="B202" s="136" t="s">
        <v>2176</v>
      </c>
      <c r="C202" s="136" t="s">
        <v>2446</v>
      </c>
      <c r="D202" s="125" t="s">
        <v>2455</v>
      </c>
      <c r="E202" s="127">
        <v>42769</v>
      </c>
      <c r="F202" s="128">
        <v>0.44097222222222227</v>
      </c>
      <c r="G202" s="127">
        <v>42813</v>
      </c>
      <c r="H202" s="128">
        <v>0.68055555555555547</v>
      </c>
      <c r="I202" s="126">
        <v>933</v>
      </c>
      <c r="J202" s="126">
        <v>816</v>
      </c>
      <c r="K202" s="145" t="str">
        <f t="shared" si="26"/>
        <v>G816</v>
      </c>
      <c r="L202" s="126">
        <v>303</v>
      </c>
      <c r="M202" s="145" t="str">
        <f t="shared" si="27"/>
        <v>R303</v>
      </c>
      <c r="N202" s="126">
        <v>709</v>
      </c>
      <c r="O202" s="145" t="str">
        <f t="shared" si="28"/>
        <v>G709</v>
      </c>
      <c r="P202" s="126">
        <v>359</v>
      </c>
      <c r="Q202" s="145" t="str">
        <f t="shared" si="29"/>
        <v>R359</v>
      </c>
      <c r="R202" s="126">
        <v>25.7</v>
      </c>
      <c r="S202" s="126">
        <v>27.2</v>
      </c>
      <c r="T202" s="126">
        <v>30.1</v>
      </c>
      <c r="U202" s="126">
        <v>18.399999999999999</v>
      </c>
      <c r="V202" s="126" t="s">
        <v>2187</v>
      </c>
      <c r="W202" s="129" t="s">
        <v>2187</v>
      </c>
      <c r="X202" s="129" t="s">
        <v>2187</v>
      </c>
      <c r="Y202" s="129" t="s">
        <v>2187</v>
      </c>
      <c r="Z202" s="126">
        <v>12.2</v>
      </c>
      <c r="AA202" s="126" t="s">
        <v>2250</v>
      </c>
      <c r="AB202" s="126">
        <v>15.2</v>
      </c>
      <c r="AC202" s="126">
        <v>1</v>
      </c>
      <c r="AD202" s="126"/>
      <c r="AH202" s="126">
        <f t="shared" si="24"/>
        <v>816</v>
      </c>
      <c r="AI202" t="b">
        <f t="shared" si="30"/>
        <v>0</v>
      </c>
      <c r="AJ202" s="126">
        <f t="shared" si="25"/>
        <v>303</v>
      </c>
      <c r="AK202" t="b">
        <f t="shared" si="31"/>
        <v>0</v>
      </c>
    </row>
    <row r="203" spans="1:37">
      <c r="A203" s="124">
        <v>201</v>
      </c>
      <c r="B203" s="136" t="s">
        <v>2276</v>
      </c>
      <c r="C203" s="136" t="s">
        <v>2447</v>
      </c>
      <c r="D203" s="125" t="s">
        <v>2455</v>
      </c>
      <c r="E203" s="127">
        <v>42769</v>
      </c>
      <c r="F203" s="128">
        <v>0.47916666666666669</v>
      </c>
      <c r="G203" s="127">
        <v>42813</v>
      </c>
      <c r="H203" s="128">
        <v>0.68055555555555547</v>
      </c>
      <c r="I203" s="126">
        <v>933</v>
      </c>
      <c r="J203" s="126">
        <v>811</v>
      </c>
      <c r="K203" s="145" t="str">
        <f t="shared" si="26"/>
        <v>G811</v>
      </c>
      <c r="L203" s="126">
        <v>218</v>
      </c>
      <c r="M203" s="145" t="str">
        <f t="shared" si="27"/>
        <v>R218</v>
      </c>
      <c r="N203" s="126">
        <v>707</v>
      </c>
      <c r="O203" s="145" t="str">
        <f t="shared" si="28"/>
        <v>G707</v>
      </c>
      <c r="P203" s="126">
        <v>395</v>
      </c>
      <c r="Q203" s="145" t="str">
        <f t="shared" si="29"/>
        <v>R395</v>
      </c>
      <c r="R203" s="126">
        <v>25.6</v>
      </c>
      <c r="S203" s="126">
        <v>25.1</v>
      </c>
      <c r="T203" s="126">
        <v>30.4</v>
      </c>
      <c r="U203" s="126">
        <v>18.899999999999999</v>
      </c>
      <c r="V203" s="126" t="s">
        <v>2187</v>
      </c>
      <c r="W203" s="129" t="s">
        <v>2187</v>
      </c>
      <c r="X203" s="129" t="s">
        <v>2187</v>
      </c>
      <c r="Y203" s="129"/>
      <c r="Z203" s="126">
        <v>12.2</v>
      </c>
      <c r="AA203" s="126" t="s">
        <v>2250</v>
      </c>
      <c r="AB203" s="126">
        <v>15.2</v>
      </c>
      <c r="AC203" s="126">
        <v>1</v>
      </c>
      <c r="AD203" s="126"/>
      <c r="AH203" s="126">
        <f t="shared" si="24"/>
        <v>811</v>
      </c>
      <c r="AI203" t="b">
        <f t="shared" si="30"/>
        <v>0</v>
      </c>
      <c r="AJ203" s="126">
        <f t="shared" si="25"/>
        <v>218</v>
      </c>
      <c r="AK203" t="b">
        <f t="shared" si="31"/>
        <v>0</v>
      </c>
    </row>
    <row r="204" spans="1:37">
      <c r="A204" s="124">
        <v>202</v>
      </c>
      <c r="B204" s="136" t="s">
        <v>2276</v>
      </c>
      <c r="C204" s="136" t="s">
        <v>2424</v>
      </c>
      <c r="D204" s="136" t="s">
        <v>2452</v>
      </c>
      <c r="E204" s="127">
        <v>42769</v>
      </c>
      <c r="F204" s="128">
        <v>0.44791666666666669</v>
      </c>
      <c r="G204" s="127">
        <v>42814</v>
      </c>
      <c r="H204" s="128">
        <v>0.39583333333333331</v>
      </c>
      <c r="I204" s="126">
        <v>934</v>
      </c>
      <c r="J204" s="126">
        <v>773</v>
      </c>
      <c r="K204" s="145" t="str">
        <f t="shared" si="26"/>
        <v>G773</v>
      </c>
      <c r="L204" s="126">
        <v>135</v>
      </c>
      <c r="M204" s="145" t="str">
        <f t="shared" si="27"/>
        <v>R135</v>
      </c>
      <c r="N204" s="126">
        <v>770</v>
      </c>
      <c r="O204" s="145" t="str">
        <f t="shared" si="28"/>
        <v>G770</v>
      </c>
      <c r="P204" s="126">
        <v>182</v>
      </c>
      <c r="Q204" s="145" t="str">
        <f t="shared" si="29"/>
        <v>R182</v>
      </c>
      <c r="R204" s="126">
        <v>24.9</v>
      </c>
      <c r="S204" s="126">
        <v>24.9</v>
      </c>
      <c r="T204" s="126">
        <v>23.3</v>
      </c>
      <c r="U204" s="126">
        <v>16.399999999999999</v>
      </c>
      <c r="V204" s="126" t="s">
        <v>2187</v>
      </c>
      <c r="W204" s="129" t="s">
        <v>2187</v>
      </c>
      <c r="X204" s="129" t="s">
        <v>2187</v>
      </c>
      <c r="Y204" s="129"/>
      <c r="Z204" s="126">
        <v>17.399999999999999</v>
      </c>
      <c r="AA204" s="126" t="s">
        <v>2250</v>
      </c>
      <c r="AB204" s="126">
        <v>13.8</v>
      </c>
      <c r="AC204" s="126">
        <v>1</v>
      </c>
      <c r="AD204" s="126"/>
      <c r="AH204" s="126">
        <f t="shared" si="24"/>
        <v>773</v>
      </c>
      <c r="AI204" t="b">
        <f t="shared" si="30"/>
        <v>0</v>
      </c>
      <c r="AJ204" s="126">
        <f t="shared" si="25"/>
        <v>135</v>
      </c>
      <c r="AK204" t="b">
        <f t="shared" si="31"/>
        <v>0</v>
      </c>
    </row>
    <row r="205" spans="1:37">
      <c r="A205" s="124">
        <v>203</v>
      </c>
      <c r="B205" s="136" t="s">
        <v>2276</v>
      </c>
      <c r="C205" s="136" t="s">
        <v>2433</v>
      </c>
      <c r="D205" s="136" t="s">
        <v>2453</v>
      </c>
      <c r="E205" s="127">
        <v>42769</v>
      </c>
      <c r="F205" s="128">
        <v>0.47222222222222227</v>
      </c>
      <c r="G205" s="127">
        <v>42814</v>
      </c>
      <c r="H205" s="128">
        <v>0.42708333333333331</v>
      </c>
      <c r="I205" s="126">
        <v>935</v>
      </c>
      <c r="J205" s="126">
        <v>645</v>
      </c>
      <c r="K205" s="145" t="str">
        <f t="shared" si="26"/>
        <v>G645</v>
      </c>
      <c r="L205" s="126">
        <v>372</v>
      </c>
      <c r="M205" s="145" t="str">
        <f t="shared" si="27"/>
        <v>R372</v>
      </c>
      <c r="N205" s="126">
        <v>753</v>
      </c>
      <c r="O205" s="145" t="str">
        <f t="shared" si="28"/>
        <v>G753</v>
      </c>
      <c r="P205" s="126">
        <v>342</v>
      </c>
      <c r="Q205" s="145" t="str">
        <f t="shared" si="29"/>
        <v>R342</v>
      </c>
      <c r="R205" s="147">
        <v>25.7</v>
      </c>
      <c r="S205" s="147">
        <v>30.7</v>
      </c>
      <c r="T205" s="162">
        <v>31.1</v>
      </c>
      <c r="U205" s="132">
        <v>23.3</v>
      </c>
      <c r="V205" s="126" t="s">
        <v>2187</v>
      </c>
      <c r="W205" s="129" t="s">
        <v>2179</v>
      </c>
      <c r="X205" s="129" t="s">
        <v>2187</v>
      </c>
      <c r="Y205" s="129"/>
      <c r="Z205" s="126">
        <v>5.13</v>
      </c>
      <c r="AA205" s="126" t="s">
        <v>2250</v>
      </c>
      <c r="AB205" s="126">
        <v>5.13</v>
      </c>
      <c r="AC205" s="126">
        <v>1</v>
      </c>
      <c r="AD205" s="126"/>
      <c r="AH205" s="126">
        <f t="shared" si="24"/>
        <v>645</v>
      </c>
      <c r="AI205" t="b">
        <f t="shared" si="30"/>
        <v>0</v>
      </c>
      <c r="AJ205" s="126">
        <f t="shared" si="25"/>
        <v>372</v>
      </c>
      <c r="AK205" t="b">
        <f t="shared" si="31"/>
        <v>0</v>
      </c>
    </row>
    <row r="206" spans="1:37">
      <c r="A206" s="124">
        <v>204</v>
      </c>
      <c r="B206" s="136" t="s">
        <v>2276</v>
      </c>
      <c r="C206" s="136" t="s">
        <v>2440</v>
      </c>
      <c r="D206" s="136" t="s">
        <v>2454</v>
      </c>
      <c r="E206" s="127">
        <v>42769</v>
      </c>
      <c r="F206" s="128">
        <v>0.46875</v>
      </c>
      <c r="G206" s="127">
        <v>42813</v>
      </c>
      <c r="H206" s="128">
        <v>0.71875</v>
      </c>
      <c r="I206" s="126">
        <v>935</v>
      </c>
      <c r="J206" s="126">
        <v>814</v>
      </c>
      <c r="K206" s="126" t="str">
        <f t="shared" si="26"/>
        <v>G814</v>
      </c>
      <c r="L206" s="126">
        <v>334</v>
      </c>
      <c r="M206" s="126" t="str">
        <f t="shared" si="27"/>
        <v>R334</v>
      </c>
      <c r="N206" s="126">
        <v>640</v>
      </c>
      <c r="O206" s="126" t="str">
        <f t="shared" si="28"/>
        <v>G640</v>
      </c>
      <c r="P206" s="126">
        <v>139</v>
      </c>
      <c r="Q206" s="126" t="str">
        <f t="shared" si="29"/>
        <v>R139</v>
      </c>
      <c r="R206" s="126">
        <v>29.2</v>
      </c>
      <c r="S206" s="126">
        <v>26.8</v>
      </c>
      <c r="T206" s="126">
        <v>32.700000000000003</v>
      </c>
      <c r="U206" s="126">
        <v>16.399999999999999</v>
      </c>
      <c r="V206" s="126" t="s">
        <v>2187</v>
      </c>
      <c r="W206" s="129" t="s">
        <v>2187</v>
      </c>
      <c r="X206" s="129" t="s">
        <v>2187</v>
      </c>
      <c r="Y206" s="129"/>
      <c r="Z206" s="126">
        <v>7.9</v>
      </c>
      <c r="AA206" s="126" t="s">
        <v>2250</v>
      </c>
      <c r="AB206" s="126">
        <v>7.9</v>
      </c>
      <c r="AC206" s="126">
        <v>1</v>
      </c>
      <c r="AD206" s="126"/>
      <c r="AH206" s="126">
        <f t="shared" si="24"/>
        <v>814</v>
      </c>
      <c r="AI206" s="116" t="b">
        <f t="shared" si="30"/>
        <v>0</v>
      </c>
      <c r="AJ206" s="126">
        <f t="shared" si="25"/>
        <v>334</v>
      </c>
      <c r="AK206" s="116" t="b">
        <f t="shared" si="31"/>
        <v>0</v>
      </c>
    </row>
    <row r="207" spans="1:37">
      <c r="A207" s="124">
        <v>205</v>
      </c>
      <c r="B207" s="136" t="s">
        <v>2684</v>
      </c>
      <c r="C207" s="136" t="s">
        <v>2434</v>
      </c>
      <c r="D207" s="136" t="s">
        <v>2453</v>
      </c>
      <c r="E207" s="127">
        <v>42769</v>
      </c>
      <c r="F207" s="128">
        <v>0.46180555555555558</v>
      </c>
      <c r="G207" s="127">
        <v>42814</v>
      </c>
      <c r="H207" s="128">
        <v>0.42708333333333331</v>
      </c>
      <c r="I207" s="126">
        <v>935</v>
      </c>
      <c r="J207" s="126">
        <v>621</v>
      </c>
      <c r="K207" s="145" t="str">
        <f t="shared" si="26"/>
        <v>G621</v>
      </c>
      <c r="L207" s="126">
        <v>265</v>
      </c>
      <c r="M207" s="145" t="str">
        <f t="shared" si="27"/>
        <v>R265</v>
      </c>
      <c r="N207" s="126">
        <v>668</v>
      </c>
      <c r="O207" s="145" t="str">
        <f t="shared" si="28"/>
        <v>G668</v>
      </c>
      <c r="P207" s="126">
        <v>92</v>
      </c>
      <c r="Q207" s="145" t="str">
        <f t="shared" si="29"/>
        <v>R92</v>
      </c>
      <c r="R207" s="126">
        <v>29.4</v>
      </c>
      <c r="S207" s="126">
        <v>25.5</v>
      </c>
      <c r="T207" s="132">
        <v>23.2</v>
      </c>
      <c r="U207" s="132">
        <v>23.4</v>
      </c>
      <c r="V207" s="126" t="s">
        <v>2200</v>
      </c>
      <c r="W207" s="129" t="s">
        <v>2187</v>
      </c>
      <c r="X207" s="129" t="s">
        <v>2187</v>
      </c>
      <c r="Y207" s="129"/>
      <c r="Z207" s="126">
        <v>5.13</v>
      </c>
      <c r="AA207" s="126" t="s">
        <v>2250</v>
      </c>
      <c r="AB207" s="126">
        <v>5.13</v>
      </c>
      <c r="AC207" s="126">
        <v>1</v>
      </c>
      <c r="AD207" s="126"/>
      <c r="AE207" s="167" t="s">
        <v>2432</v>
      </c>
      <c r="AH207" s="126">
        <f t="shared" si="24"/>
        <v>621</v>
      </c>
      <c r="AI207" s="116" t="b">
        <f t="shared" si="30"/>
        <v>0</v>
      </c>
      <c r="AJ207" s="126">
        <f t="shared" si="25"/>
        <v>265</v>
      </c>
      <c r="AK207" s="116" t="b">
        <f t="shared" si="31"/>
        <v>0</v>
      </c>
    </row>
    <row r="208" spans="1:37">
      <c r="A208" s="124">
        <v>206</v>
      </c>
      <c r="B208" s="136" t="s">
        <v>2684</v>
      </c>
      <c r="C208" s="136" t="s">
        <v>2425</v>
      </c>
      <c r="D208" s="136" t="s">
        <v>2452</v>
      </c>
      <c r="E208" s="127">
        <v>42769</v>
      </c>
      <c r="F208" s="128">
        <v>0.44791666666666669</v>
      </c>
      <c r="G208" s="127">
        <v>42814</v>
      </c>
      <c r="H208" s="128">
        <v>0.39583333333333331</v>
      </c>
      <c r="I208" s="126">
        <v>934</v>
      </c>
      <c r="J208" s="126">
        <v>677</v>
      </c>
      <c r="K208" s="145" t="str">
        <f t="shared" si="26"/>
        <v>G677</v>
      </c>
      <c r="L208" s="126">
        <v>234</v>
      </c>
      <c r="M208" s="145" t="str">
        <f t="shared" si="27"/>
        <v>R234</v>
      </c>
      <c r="N208" s="126">
        <v>891</v>
      </c>
      <c r="O208" s="145" t="str">
        <f t="shared" si="28"/>
        <v>G891</v>
      </c>
      <c r="P208" s="126">
        <v>328</v>
      </c>
      <c r="Q208" s="145" t="str">
        <f t="shared" si="29"/>
        <v>R328</v>
      </c>
      <c r="R208" s="126">
        <v>24.2</v>
      </c>
      <c r="S208" s="126">
        <v>25.7</v>
      </c>
      <c r="T208" s="126">
        <v>24.1</v>
      </c>
      <c r="U208" s="126">
        <v>12.4</v>
      </c>
      <c r="V208" s="126" t="s">
        <v>2187</v>
      </c>
      <c r="W208" s="129"/>
      <c r="X208" s="129" t="s">
        <v>2187</v>
      </c>
      <c r="Y208" s="129" t="s">
        <v>2187</v>
      </c>
      <c r="Z208" s="126">
        <v>17.399999999999999</v>
      </c>
      <c r="AA208" s="126" t="s">
        <v>2250</v>
      </c>
      <c r="AB208" s="126">
        <v>13.8</v>
      </c>
      <c r="AC208" s="126">
        <v>1</v>
      </c>
      <c r="AD208" s="126"/>
      <c r="AH208" s="126">
        <f t="shared" si="24"/>
        <v>677</v>
      </c>
      <c r="AI208" t="b">
        <f t="shared" si="30"/>
        <v>0</v>
      </c>
      <c r="AJ208" s="126">
        <f t="shared" si="25"/>
        <v>234</v>
      </c>
      <c r="AK208" t="b">
        <f t="shared" si="31"/>
        <v>0</v>
      </c>
    </row>
    <row r="209" spans="1:37">
      <c r="A209" s="124">
        <v>207</v>
      </c>
      <c r="B209" s="136" t="s">
        <v>2684</v>
      </c>
      <c r="C209" s="136" t="s">
        <v>2448</v>
      </c>
      <c r="D209" s="125" t="s">
        <v>2455</v>
      </c>
      <c r="E209" s="127">
        <v>42769</v>
      </c>
      <c r="F209" s="128">
        <v>0.43055555555555558</v>
      </c>
      <c r="G209" s="127">
        <v>42813</v>
      </c>
      <c r="H209" s="128">
        <v>0.68055555555555547</v>
      </c>
      <c r="I209" s="126">
        <v>933</v>
      </c>
      <c r="J209" s="126">
        <v>574</v>
      </c>
      <c r="K209" s="145" t="str">
        <f t="shared" si="26"/>
        <v>G574</v>
      </c>
      <c r="L209" s="126">
        <v>258</v>
      </c>
      <c r="M209" s="145" t="str">
        <f t="shared" si="27"/>
        <v>R258</v>
      </c>
      <c r="N209" s="126">
        <v>540</v>
      </c>
      <c r="O209" s="145" t="str">
        <f t="shared" si="28"/>
        <v>G540</v>
      </c>
      <c r="P209" s="126">
        <v>149</v>
      </c>
      <c r="Q209" s="145" t="str">
        <f t="shared" si="29"/>
        <v>R149</v>
      </c>
      <c r="R209" s="126">
        <v>25</v>
      </c>
      <c r="S209" s="126">
        <v>23.3</v>
      </c>
      <c r="T209" s="126">
        <v>33.1</v>
      </c>
      <c r="U209" s="126">
        <v>16.3</v>
      </c>
      <c r="V209" s="126" t="s">
        <v>2187</v>
      </c>
      <c r="W209" s="129" t="s">
        <v>2195</v>
      </c>
      <c r="X209" s="129" t="s">
        <v>2187</v>
      </c>
      <c r="Y209" s="129"/>
      <c r="Z209" s="126">
        <v>12.2</v>
      </c>
      <c r="AA209" s="126" t="s">
        <v>2250</v>
      </c>
      <c r="AB209" s="126">
        <v>15.2</v>
      </c>
      <c r="AC209" s="126">
        <v>1</v>
      </c>
      <c r="AD209" s="126"/>
      <c r="AH209" s="126">
        <f t="shared" si="24"/>
        <v>574</v>
      </c>
      <c r="AI209" t="b">
        <f t="shared" si="30"/>
        <v>0</v>
      </c>
      <c r="AJ209" s="126">
        <f t="shared" si="25"/>
        <v>258</v>
      </c>
      <c r="AK209" t="b">
        <f t="shared" si="31"/>
        <v>0</v>
      </c>
    </row>
    <row r="210" spans="1:37">
      <c r="A210" s="124">
        <v>208</v>
      </c>
      <c r="B210" s="136" t="s">
        <v>2684</v>
      </c>
      <c r="C210" s="136" t="s">
        <v>2441</v>
      </c>
      <c r="D210" s="136" t="s">
        <v>2454</v>
      </c>
      <c r="E210" s="127">
        <v>42769</v>
      </c>
      <c r="F210" s="128">
        <v>0.40972222222222227</v>
      </c>
      <c r="G210" s="127">
        <v>42813</v>
      </c>
      <c r="H210" s="128">
        <v>0.71875</v>
      </c>
      <c r="I210" s="126">
        <v>929</v>
      </c>
      <c r="J210" s="126">
        <v>710</v>
      </c>
      <c r="K210" s="145" t="str">
        <f t="shared" si="26"/>
        <v>G710</v>
      </c>
      <c r="L210" s="126">
        <v>344</v>
      </c>
      <c r="M210" s="145" t="str">
        <f t="shared" si="27"/>
        <v>R344</v>
      </c>
      <c r="N210" s="126">
        <v>508</v>
      </c>
      <c r="O210" s="145" t="str">
        <f t="shared" si="28"/>
        <v>G508</v>
      </c>
      <c r="P210" s="126">
        <v>449</v>
      </c>
      <c r="Q210" s="145" t="str">
        <f t="shared" si="29"/>
        <v>R449</v>
      </c>
      <c r="R210" s="126">
        <v>23</v>
      </c>
      <c r="S210" s="126">
        <v>28.1</v>
      </c>
      <c r="T210" s="126">
        <v>31.9</v>
      </c>
      <c r="U210" s="126">
        <v>16.3</v>
      </c>
      <c r="V210" s="126" t="s">
        <v>2187</v>
      </c>
      <c r="W210" s="129" t="s">
        <v>2187</v>
      </c>
      <c r="X210" s="129" t="s">
        <v>2187</v>
      </c>
      <c r="Y210" s="129" t="s">
        <v>2187</v>
      </c>
      <c r="Z210" s="126">
        <v>7.9</v>
      </c>
      <c r="AA210" s="126" t="s">
        <v>2250</v>
      </c>
      <c r="AB210" s="126">
        <v>7.9</v>
      </c>
      <c r="AC210" s="126">
        <v>1</v>
      </c>
      <c r="AD210" s="126"/>
      <c r="AH210" s="126">
        <f t="shared" si="24"/>
        <v>710</v>
      </c>
      <c r="AI210" t="b">
        <f t="shared" si="30"/>
        <v>0</v>
      </c>
      <c r="AJ210" s="126">
        <f t="shared" si="25"/>
        <v>344</v>
      </c>
      <c r="AK210" t="b">
        <f t="shared" si="31"/>
        <v>0</v>
      </c>
    </row>
    <row r="211" spans="1:37">
      <c r="A211" s="124">
        <v>209</v>
      </c>
      <c r="B211" s="136" t="s">
        <v>2684</v>
      </c>
      <c r="C211" s="136" t="s">
        <v>2435</v>
      </c>
      <c r="D211" s="136" t="s">
        <v>2453</v>
      </c>
      <c r="E211" s="127">
        <v>42769</v>
      </c>
      <c r="F211" s="128">
        <v>0.45833333333333331</v>
      </c>
      <c r="G211" s="127">
        <v>42814</v>
      </c>
      <c r="H211" s="128">
        <v>0.42708333333333331</v>
      </c>
      <c r="I211" s="126">
        <v>935</v>
      </c>
      <c r="J211" s="126">
        <v>604</v>
      </c>
      <c r="K211" s="145" t="str">
        <f t="shared" si="26"/>
        <v>G604</v>
      </c>
      <c r="L211" s="126">
        <v>271</v>
      </c>
      <c r="M211" s="145" t="str">
        <f t="shared" si="27"/>
        <v>R271</v>
      </c>
      <c r="N211" s="126">
        <v>637</v>
      </c>
      <c r="O211" s="145" t="str">
        <f t="shared" si="28"/>
        <v>G637</v>
      </c>
      <c r="P211" s="126">
        <v>142</v>
      </c>
      <c r="Q211" s="145" t="str">
        <f t="shared" si="29"/>
        <v>R142</v>
      </c>
      <c r="R211" s="126">
        <v>25.8</v>
      </c>
      <c r="S211" s="126">
        <v>29.9</v>
      </c>
      <c r="T211" s="132">
        <v>23</v>
      </c>
      <c r="U211" s="132">
        <v>19.100000000000001</v>
      </c>
      <c r="V211" s="126" t="s">
        <v>2187</v>
      </c>
      <c r="W211" s="129" t="s">
        <v>2187</v>
      </c>
      <c r="X211" s="129" t="s">
        <v>2234</v>
      </c>
      <c r="Y211" s="129" t="s">
        <v>2187</v>
      </c>
      <c r="Z211" s="126">
        <v>5.13</v>
      </c>
      <c r="AA211" s="126" t="s">
        <v>2250</v>
      </c>
      <c r="AB211" s="126">
        <v>5.13</v>
      </c>
      <c r="AC211" s="126">
        <v>1</v>
      </c>
      <c r="AD211" s="126"/>
      <c r="AH211" s="126">
        <f t="shared" si="24"/>
        <v>604</v>
      </c>
      <c r="AI211" t="b">
        <f t="shared" si="30"/>
        <v>0</v>
      </c>
      <c r="AJ211" s="126">
        <f t="shared" si="25"/>
        <v>271</v>
      </c>
      <c r="AK211" t="b">
        <f t="shared" si="31"/>
        <v>0</v>
      </c>
    </row>
    <row r="212" spans="1:37">
      <c r="A212" s="124">
        <v>210</v>
      </c>
      <c r="B212" s="136" t="s">
        <v>2684</v>
      </c>
      <c r="C212" s="136" t="s">
        <v>2449</v>
      </c>
      <c r="D212" s="125" t="s">
        <v>2455</v>
      </c>
      <c r="E212" s="127">
        <v>42769</v>
      </c>
      <c r="F212" s="128">
        <v>0.43055555555555558</v>
      </c>
      <c r="G212" s="127">
        <v>42813</v>
      </c>
      <c r="H212" s="128">
        <v>0.68055555555555547</v>
      </c>
      <c r="I212" s="126">
        <v>933</v>
      </c>
      <c r="J212" s="126">
        <v>871</v>
      </c>
      <c r="K212" s="145" t="str">
        <f t="shared" si="26"/>
        <v>G871</v>
      </c>
      <c r="L212" s="126">
        <v>340</v>
      </c>
      <c r="M212" s="145" t="str">
        <f t="shared" si="27"/>
        <v>R340</v>
      </c>
      <c r="N212" s="126">
        <v>720</v>
      </c>
      <c r="O212" s="145" t="str">
        <f t="shared" si="28"/>
        <v>G720</v>
      </c>
      <c r="P212" s="126">
        <v>392</v>
      </c>
      <c r="Q212" s="145" t="str">
        <f t="shared" si="29"/>
        <v>R392</v>
      </c>
      <c r="R212" s="126">
        <v>24.6</v>
      </c>
      <c r="S212" s="126">
        <v>26.3</v>
      </c>
      <c r="T212" s="126">
        <v>32.200000000000003</v>
      </c>
      <c r="U212" s="126">
        <v>18.5</v>
      </c>
      <c r="V212" s="126" t="s">
        <v>2187</v>
      </c>
      <c r="W212" s="129" t="s">
        <v>2187</v>
      </c>
      <c r="X212" s="129" t="s">
        <v>2187</v>
      </c>
      <c r="Y212" s="129"/>
      <c r="Z212" s="126">
        <v>12.2</v>
      </c>
      <c r="AA212" s="126" t="s">
        <v>2250</v>
      </c>
      <c r="AB212" s="126">
        <v>15.2</v>
      </c>
      <c r="AC212" s="126">
        <v>1</v>
      </c>
      <c r="AD212" s="126"/>
      <c r="AH212" s="126">
        <f t="shared" si="24"/>
        <v>871</v>
      </c>
      <c r="AI212" t="b">
        <f t="shared" si="30"/>
        <v>0</v>
      </c>
      <c r="AJ212" s="126">
        <f t="shared" si="25"/>
        <v>340</v>
      </c>
      <c r="AK212" t="b">
        <f t="shared" si="31"/>
        <v>0</v>
      </c>
    </row>
    <row r="213" spans="1:37">
      <c r="A213" s="124">
        <v>211</v>
      </c>
      <c r="B213" s="136" t="s">
        <v>2684</v>
      </c>
      <c r="C213" s="136" t="s">
        <v>2426</v>
      </c>
      <c r="D213" s="136" t="s">
        <v>2452</v>
      </c>
      <c r="E213" s="127">
        <v>42769</v>
      </c>
      <c r="F213" s="128">
        <v>0.44444444444444442</v>
      </c>
      <c r="G213" s="127">
        <v>42814</v>
      </c>
      <c r="H213" s="128">
        <v>0.39583333333333331</v>
      </c>
      <c r="I213" s="126">
        <v>934</v>
      </c>
      <c r="J213" s="126">
        <v>822</v>
      </c>
      <c r="K213" s="145" t="str">
        <f t="shared" si="26"/>
        <v>G822</v>
      </c>
      <c r="L213" s="126">
        <v>381</v>
      </c>
      <c r="M213" s="145" t="str">
        <f t="shared" si="27"/>
        <v>R381</v>
      </c>
      <c r="N213" s="126">
        <v>796</v>
      </c>
      <c r="O213" s="145" t="str">
        <f t="shared" si="28"/>
        <v>G796</v>
      </c>
      <c r="P213" s="126">
        <v>589</v>
      </c>
      <c r="Q213" s="145" t="str">
        <f t="shared" si="29"/>
        <v>R589</v>
      </c>
      <c r="R213" s="126">
        <v>24.4</v>
      </c>
      <c r="S213" s="126">
        <v>23.1</v>
      </c>
      <c r="T213" s="126">
        <v>23.5</v>
      </c>
      <c r="U213" s="126">
        <v>10.6</v>
      </c>
      <c r="V213" s="126" t="s">
        <v>2187</v>
      </c>
      <c r="W213" s="129" t="s">
        <v>2187</v>
      </c>
      <c r="X213" s="129" t="s">
        <v>2187</v>
      </c>
      <c r="Y213" s="129" t="s">
        <v>2187</v>
      </c>
      <c r="Z213" s="126">
        <v>17.399999999999999</v>
      </c>
      <c r="AA213" s="126" t="s">
        <v>2250</v>
      </c>
      <c r="AB213" s="126">
        <v>13.8</v>
      </c>
      <c r="AC213" s="126">
        <v>1</v>
      </c>
      <c r="AD213" s="126"/>
      <c r="AH213" s="126">
        <f t="shared" si="24"/>
        <v>822</v>
      </c>
      <c r="AI213" t="b">
        <f t="shared" si="30"/>
        <v>0</v>
      </c>
      <c r="AJ213" s="126">
        <f t="shared" si="25"/>
        <v>381</v>
      </c>
      <c r="AK213" t="b">
        <f t="shared" si="31"/>
        <v>0</v>
      </c>
    </row>
    <row r="214" spans="1:37">
      <c r="A214" s="124">
        <v>212</v>
      </c>
      <c r="B214" s="136" t="s">
        <v>2684</v>
      </c>
      <c r="C214" s="136" t="s">
        <v>2442</v>
      </c>
      <c r="D214" s="136" t="s">
        <v>2454</v>
      </c>
      <c r="E214" s="127">
        <v>42769</v>
      </c>
      <c r="F214" s="128">
        <v>0.39930555555555558</v>
      </c>
      <c r="G214" s="127">
        <v>42813</v>
      </c>
      <c r="H214" s="128">
        <v>0.71875</v>
      </c>
      <c r="I214" s="126">
        <v>929</v>
      </c>
      <c r="J214" s="126">
        <v>786</v>
      </c>
      <c r="K214" s="145" t="str">
        <f t="shared" si="26"/>
        <v>G786</v>
      </c>
      <c r="L214" s="126">
        <v>93</v>
      </c>
      <c r="M214" s="145" t="str">
        <f t="shared" si="27"/>
        <v>R93</v>
      </c>
      <c r="N214" s="126">
        <v>560</v>
      </c>
      <c r="O214" s="145" t="str">
        <f t="shared" si="28"/>
        <v>G560</v>
      </c>
      <c r="P214" s="126">
        <v>130</v>
      </c>
      <c r="Q214" s="145" t="str">
        <f t="shared" si="29"/>
        <v>R130</v>
      </c>
      <c r="R214" s="126">
        <v>23.3</v>
      </c>
      <c r="S214" s="126">
        <v>28.5</v>
      </c>
      <c r="T214" s="126">
        <v>31.6</v>
      </c>
      <c r="U214" s="126">
        <v>16.399999999999999</v>
      </c>
      <c r="V214" s="126"/>
      <c r="W214" s="129" t="s">
        <v>2234</v>
      </c>
      <c r="X214" s="129" t="s">
        <v>2187</v>
      </c>
      <c r="Y214" s="129" t="s">
        <v>2187</v>
      </c>
      <c r="Z214" s="126">
        <v>7.9</v>
      </c>
      <c r="AA214" s="126" t="s">
        <v>2250</v>
      </c>
      <c r="AB214" s="126">
        <v>7.9</v>
      </c>
      <c r="AC214" s="126">
        <v>1</v>
      </c>
      <c r="AD214" s="126"/>
      <c r="AH214" s="126">
        <f t="shared" si="24"/>
        <v>786</v>
      </c>
      <c r="AI214" t="b">
        <f t="shared" si="30"/>
        <v>0</v>
      </c>
      <c r="AJ214" s="126">
        <f t="shared" si="25"/>
        <v>93</v>
      </c>
      <c r="AK214" t="b">
        <f t="shared" si="31"/>
        <v>0</v>
      </c>
    </row>
    <row r="215" spans="1:37">
      <c r="A215" s="124">
        <v>213</v>
      </c>
      <c r="B215" s="136" t="s">
        <v>2385</v>
      </c>
      <c r="C215" s="136" t="s">
        <v>2450</v>
      </c>
      <c r="D215" s="125" t="s">
        <v>2455</v>
      </c>
      <c r="E215" s="127">
        <v>42769</v>
      </c>
      <c r="F215" s="128">
        <v>0.4375</v>
      </c>
      <c r="G215" s="127">
        <v>42813</v>
      </c>
      <c r="H215" s="128">
        <v>0.68055555555555547</v>
      </c>
      <c r="I215" s="126">
        <v>933</v>
      </c>
      <c r="J215" s="126">
        <v>572</v>
      </c>
      <c r="K215" s="145" t="str">
        <f t="shared" si="26"/>
        <v>G572</v>
      </c>
      <c r="L215" s="126">
        <v>88</v>
      </c>
      <c r="M215" s="145" t="str">
        <f t="shared" si="27"/>
        <v>R88</v>
      </c>
      <c r="N215" s="126">
        <v>716</v>
      </c>
      <c r="O215" s="145" t="str">
        <f t="shared" si="28"/>
        <v>G716</v>
      </c>
      <c r="P215" s="126">
        <v>111</v>
      </c>
      <c r="Q215" s="145" t="str">
        <f t="shared" si="29"/>
        <v>R111</v>
      </c>
      <c r="R215" s="126">
        <v>25</v>
      </c>
      <c r="S215" s="126">
        <v>24</v>
      </c>
      <c r="T215" s="126">
        <v>31.3</v>
      </c>
      <c r="U215" s="126">
        <v>15.5</v>
      </c>
      <c r="V215" s="126" t="s">
        <v>2187</v>
      </c>
      <c r="W215" s="129" t="s">
        <v>2187</v>
      </c>
      <c r="X215" s="129" t="s">
        <v>2187</v>
      </c>
      <c r="Y215" s="129"/>
      <c r="Z215" s="126">
        <v>12.2</v>
      </c>
      <c r="AA215" s="126" t="s">
        <v>2250</v>
      </c>
      <c r="AB215" s="126">
        <v>15.2</v>
      </c>
      <c r="AC215" s="126">
        <v>1</v>
      </c>
      <c r="AD215" s="126"/>
      <c r="AH215" s="126">
        <f t="shared" si="24"/>
        <v>572</v>
      </c>
      <c r="AI215" t="b">
        <f t="shared" si="30"/>
        <v>0</v>
      </c>
      <c r="AJ215" s="126">
        <f t="shared" si="25"/>
        <v>88</v>
      </c>
      <c r="AK215" t="b">
        <f t="shared" si="31"/>
        <v>0</v>
      </c>
    </row>
    <row r="216" spans="1:37">
      <c r="A216" s="124">
        <v>214</v>
      </c>
      <c r="B216" s="136" t="s">
        <v>2385</v>
      </c>
      <c r="C216" s="136" t="s">
        <v>2443</v>
      </c>
      <c r="D216" s="136" t="s">
        <v>2454</v>
      </c>
      <c r="E216" s="127">
        <v>42769</v>
      </c>
      <c r="F216" s="128">
        <v>0.41319444444444442</v>
      </c>
      <c r="G216" s="127">
        <v>42813</v>
      </c>
      <c r="H216" s="128">
        <v>0.71875</v>
      </c>
      <c r="I216" s="126">
        <v>929</v>
      </c>
      <c r="J216" s="126">
        <v>761</v>
      </c>
      <c r="K216" s="145" t="str">
        <f t="shared" si="26"/>
        <v>G761</v>
      </c>
      <c r="L216" s="126">
        <v>383</v>
      </c>
      <c r="M216" s="145" t="str">
        <f t="shared" si="27"/>
        <v>R383</v>
      </c>
      <c r="N216" s="126">
        <v>581</v>
      </c>
      <c r="O216" s="145" t="str">
        <f t="shared" si="28"/>
        <v>G581</v>
      </c>
      <c r="P216" s="126">
        <v>412</v>
      </c>
      <c r="Q216" s="145" t="str">
        <f t="shared" si="29"/>
        <v>R412</v>
      </c>
      <c r="R216" s="126">
        <v>24.2</v>
      </c>
      <c r="S216" s="126">
        <v>26.9</v>
      </c>
      <c r="T216" s="126">
        <v>34.200000000000003</v>
      </c>
      <c r="U216" s="126">
        <v>12</v>
      </c>
      <c r="V216" s="126" t="s">
        <v>2187</v>
      </c>
      <c r="W216" s="129" t="s">
        <v>2187</v>
      </c>
      <c r="X216" s="129" t="s">
        <v>2187</v>
      </c>
      <c r="Y216" s="129" t="s">
        <v>2187</v>
      </c>
      <c r="Z216" s="126">
        <v>7.9</v>
      </c>
      <c r="AA216" s="126" t="s">
        <v>2250</v>
      </c>
      <c r="AB216" s="126">
        <v>7.9</v>
      </c>
      <c r="AC216" s="126">
        <v>1</v>
      </c>
      <c r="AD216" s="126"/>
      <c r="AH216" s="126">
        <f t="shared" si="24"/>
        <v>761</v>
      </c>
      <c r="AI216" t="b">
        <f t="shared" si="30"/>
        <v>0</v>
      </c>
      <c r="AJ216" s="126">
        <f t="shared" si="25"/>
        <v>383</v>
      </c>
      <c r="AK216" t="b">
        <f t="shared" si="31"/>
        <v>0</v>
      </c>
    </row>
    <row r="217" spans="1:37">
      <c r="A217" s="124">
        <v>215</v>
      </c>
      <c r="B217" s="136" t="s">
        <v>2385</v>
      </c>
      <c r="C217" s="136" t="s">
        <v>2427</v>
      </c>
      <c r="D217" s="136" t="s">
        <v>2452</v>
      </c>
      <c r="E217" s="127">
        <v>42769</v>
      </c>
      <c r="F217" s="128">
        <v>0.47916666666666669</v>
      </c>
      <c r="G217" s="127">
        <v>42814</v>
      </c>
      <c r="H217" s="128">
        <v>0.39583333333333331</v>
      </c>
      <c r="I217" s="126">
        <v>934</v>
      </c>
      <c r="J217" s="126">
        <v>858</v>
      </c>
      <c r="K217" s="145" t="str">
        <f t="shared" si="26"/>
        <v>G858</v>
      </c>
      <c r="L217" s="126">
        <v>145</v>
      </c>
      <c r="M217" s="145" t="str">
        <f t="shared" si="27"/>
        <v>R145</v>
      </c>
      <c r="N217" s="126">
        <v>718</v>
      </c>
      <c r="O217" s="145" t="str">
        <f t="shared" si="28"/>
        <v>G718</v>
      </c>
      <c r="P217" s="126">
        <v>434</v>
      </c>
      <c r="Q217" s="145" t="str">
        <f t="shared" si="29"/>
        <v>R434</v>
      </c>
      <c r="R217" s="126">
        <v>27.6</v>
      </c>
      <c r="S217" s="126">
        <v>27.2</v>
      </c>
      <c r="T217" s="126">
        <v>24.9</v>
      </c>
      <c r="U217" s="126">
        <v>13.4</v>
      </c>
      <c r="V217" s="126" t="s">
        <v>2187</v>
      </c>
      <c r="W217" s="129"/>
      <c r="X217" s="129" t="s">
        <v>2187</v>
      </c>
      <c r="Y217" s="129" t="s">
        <v>2187</v>
      </c>
      <c r="Z217" s="126">
        <v>17.399999999999999</v>
      </c>
      <c r="AA217" s="126" t="s">
        <v>2250</v>
      </c>
      <c r="AB217" s="126">
        <v>13.8</v>
      </c>
      <c r="AC217" s="126">
        <v>1</v>
      </c>
      <c r="AD217" s="126"/>
      <c r="AH217" s="126">
        <f t="shared" si="24"/>
        <v>858</v>
      </c>
      <c r="AI217" t="b">
        <f t="shared" si="30"/>
        <v>0</v>
      </c>
      <c r="AJ217" s="126">
        <f t="shared" si="25"/>
        <v>145</v>
      </c>
      <c r="AK217" t="b">
        <f t="shared" si="31"/>
        <v>0</v>
      </c>
    </row>
    <row r="218" spans="1:37">
      <c r="A218" s="124">
        <v>216</v>
      </c>
      <c r="B218" s="136" t="s">
        <v>2385</v>
      </c>
      <c r="C218" s="136" t="s">
        <v>2436</v>
      </c>
      <c r="D218" s="136" t="s">
        <v>2453</v>
      </c>
      <c r="E218" s="127">
        <v>42769</v>
      </c>
      <c r="F218" s="128">
        <v>0.46180555555555558</v>
      </c>
      <c r="G218" s="127">
        <v>42814</v>
      </c>
      <c r="H218" s="128">
        <v>0.42708333333333331</v>
      </c>
      <c r="I218" s="126">
        <v>935</v>
      </c>
      <c r="J218" s="126">
        <v>755</v>
      </c>
      <c r="K218" s="145" t="str">
        <f t="shared" si="26"/>
        <v>G755</v>
      </c>
      <c r="L218" s="126">
        <v>241</v>
      </c>
      <c r="M218" s="145" t="str">
        <f t="shared" si="27"/>
        <v>R241</v>
      </c>
      <c r="N218" s="126">
        <v>613</v>
      </c>
      <c r="O218" s="145" t="str">
        <f t="shared" si="28"/>
        <v>G613</v>
      </c>
      <c r="P218" s="126">
        <v>457</v>
      </c>
      <c r="Q218" s="145" t="str">
        <f t="shared" si="29"/>
        <v>R457</v>
      </c>
      <c r="R218" s="126">
        <v>25.6</v>
      </c>
      <c r="S218" s="126">
        <v>25.3</v>
      </c>
      <c r="T218" s="132">
        <v>24.5</v>
      </c>
      <c r="U218" s="132">
        <v>16</v>
      </c>
      <c r="V218" s="126" t="s">
        <v>2230</v>
      </c>
      <c r="W218" s="129" t="s">
        <v>2179</v>
      </c>
      <c r="X218" s="129" t="s">
        <v>2187</v>
      </c>
      <c r="Y218" s="129" t="s">
        <v>2187</v>
      </c>
      <c r="Z218" s="126">
        <v>5.13</v>
      </c>
      <c r="AA218" s="126" t="s">
        <v>2250</v>
      </c>
      <c r="AB218" s="126">
        <v>5.13</v>
      </c>
      <c r="AC218" s="126">
        <v>1</v>
      </c>
      <c r="AD218" s="126"/>
      <c r="AH218" s="126">
        <f t="shared" si="24"/>
        <v>755</v>
      </c>
      <c r="AI218" t="b">
        <f t="shared" si="30"/>
        <v>0</v>
      </c>
      <c r="AJ218" s="126">
        <f t="shared" si="25"/>
        <v>241</v>
      </c>
      <c r="AK218" t="b">
        <f t="shared" si="31"/>
        <v>0</v>
      </c>
    </row>
    <row r="219" spans="1:37">
      <c r="A219" s="124">
        <v>217</v>
      </c>
      <c r="B219" s="136" t="s">
        <v>2428</v>
      </c>
      <c r="C219" s="136" t="s">
        <v>2429</v>
      </c>
      <c r="D219" s="136" t="s">
        <v>2452</v>
      </c>
      <c r="E219" s="127">
        <v>42769</v>
      </c>
      <c r="F219" s="128">
        <v>0.4513888888888889</v>
      </c>
      <c r="G219" s="127">
        <v>42814</v>
      </c>
      <c r="H219" s="128">
        <v>0.39583333333333331</v>
      </c>
      <c r="I219" s="126">
        <v>934</v>
      </c>
      <c r="J219" s="126">
        <v>795</v>
      </c>
      <c r="K219" s="145" t="str">
        <f t="shared" si="26"/>
        <v>G795</v>
      </c>
      <c r="L219" s="126">
        <v>302</v>
      </c>
      <c r="M219" s="145" t="str">
        <f t="shared" si="27"/>
        <v>R302</v>
      </c>
      <c r="N219" s="126">
        <v>804</v>
      </c>
      <c r="O219" s="145" t="str">
        <f t="shared" si="28"/>
        <v>G804</v>
      </c>
      <c r="P219" s="126">
        <v>410</v>
      </c>
      <c r="Q219" s="145" t="str">
        <f t="shared" si="29"/>
        <v>R410</v>
      </c>
      <c r="R219" s="126">
        <v>26.7</v>
      </c>
      <c r="S219" s="126">
        <v>24.4</v>
      </c>
      <c r="T219" s="126">
        <v>24.3</v>
      </c>
      <c r="U219" s="126">
        <v>15.7</v>
      </c>
      <c r="V219" s="126" t="s">
        <v>2187</v>
      </c>
      <c r="W219" s="129" t="s">
        <v>2187</v>
      </c>
      <c r="X219" s="129" t="s">
        <v>2187</v>
      </c>
      <c r="Y219" s="129"/>
      <c r="Z219" s="126">
        <v>17.399999999999999</v>
      </c>
      <c r="AA219" s="126" t="s">
        <v>2250</v>
      </c>
      <c r="AB219" s="126">
        <v>13.8</v>
      </c>
      <c r="AC219" s="126">
        <v>1</v>
      </c>
      <c r="AD219" s="126"/>
      <c r="AH219" s="126">
        <f t="shared" si="24"/>
        <v>795</v>
      </c>
      <c r="AI219" t="b">
        <f t="shared" si="30"/>
        <v>0</v>
      </c>
      <c r="AJ219" s="126">
        <f t="shared" si="25"/>
        <v>302</v>
      </c>
      <c r="AK219" t="b">
        <f t="shared" si="31"/>
        <v>0</v>
      </c>
    </row>
    <row r="220" spans="1:37">
      <c r="A220" s="124">
        <v>218</v>
      </c>
      <c r="B220" s="136" t="s">
        <v>2428</v>
      </c>
      <c r="C220" s="136" t="s">
        <v>2437</v>
      </c>
      <c r="D220" s="136" t="s">
        <v>2453</v>
      </c>
      <c r="E220" s="127">
        <v>42769</v>
      </c>
      <c r="F220" s="128">
        <v>0.47222222222222227</v>
      </c>
      <c r="G220" s="127">
        <v>42814</v>
      </c>
      <c r="H220" s="128">
        <v>0.42708333333333331</v>
      </c>
      <c r="I220" s="126">
        <v>935</v>
      </c>
      <c r="J220" s="126">
        <v>251</v>
      </c>
      <c r="K220" s="145" t="str">
        <f t="shared" si="26"/>
        <v>G251</v>
      </c>
      <c r="L220" s="126">
        <v>442</v>
      </c>
      <c r="M220" s="145" t="str">
        <f t="shared" si="27"/>
        <v>R442</v>
      </c>
      <c r="N220" s="126">
        <v>587</v>
      </c>
      <c r="O220" s="145" t="str">
        <f t="shared" si="28"/>
        <v>G587</v>
      </c>
      <c r="P220" s="126">
        <v>103</v>
      </c>
      <c r="Q220" s="145" t="str">
        <f t="shared" si="29"/>
        <v>R103</v>
      </c>
      <c r="R220" s="126">
        <v>25.5</v>
      </c>
      <c r="S220" s="126">
        <v>24.7</v>
      </c>
      <c r="T220" s="132">
        <v>23.5</v>
      </c>
      <c r="U220" s="132">
        <v>19.5</v>
      </c>
      <c r="V220" s="126" t="s">
        <v>2187</v>
      </c>
      <c r="W220" s="129" t="s">
        <v>2187</v>
      </c>
      <c r="X220" s="129" t="s">
        <v>2187</v>
      </c>
      <c r="Y220" s="129" t="s">
        <v>2187</v>
      </c>
      <c r="Z220" s="126">
        <v>5.13</v>
      </c>
      <c r="AA220" s="126" t="s">
        <v>2250</v>
      </c>
      <c r="AB220" s="126">
        <v>5.13</v>
      </c>
      <c r="AC220" s="126">
        <v>1</v>
      </c>
      <c r="AD220" s="126"/>
      <c r="AH220" s="126">
        <f t="shared" si="24"/>
        <v>251</v>
      </c>
      <c r="AI220" t="b">
        <f t="shared" si="30"/>
        <v>0</v>
      </c>
      <c r="AJ220" s="126">
        <f t="shared" si="25"/>
        <v>442</v>
      </c>
      <c r="AK220" t="b">
        <f t="shared" si="31"/>
        <v>0</v>
      </c>
    </row>
    <row r="221" spans="1:37">
      <c r="A221" s="124">
        <v>219</v>
      </c>
      <c r="B221" s="136" t="s">
        <v>2428</v>
      </c>
      <c r="C221" s="136" t="s">
        <v>2444</v>
      </c>
      <c r="D221" s="136" t="s">
        <v>2454</v>
      </c>
      <c r="E221" s="127">
        <v>42769</v>
      </c>
      <c r="F221" s="128">
        <v>0.40972222222222227</v>
      </c>
      <c r="G221" s="127">
        <v>42813</v>
      </c>
      <c r="H221" s="128">
        <v>0.71875</v>
      </c>
      <c r="I221" s="126">
        <v>929</v>
      </c>
      <c r="J221" s="167">
        <v>727</v>
      </c>
      <c r="K221" s="145" t="str">
        <f t="shared" si="26"/>
        <v>G727</v>
      </c>
      <c r="L221" s="167">
        <v>176</v>
      </c>
      <c r="M221" s="145" t="str">
        <f t="shared" si="27"/>
        <v>R176</v>
      </c>
      <c r="N221" s="167">
        <v>491</v>
      </c>
      <c r="O221" s="145" t="str">
        <f t="shared" si="28"/>
        <v>G491</v>
      </c>
      <c r="P221" s="167">
        <v>356</v>
      </c>
      <c r="Q221" s="145" t="str">
        <f t="shared" si="29"/>
        <v>R356</v>
      </c>
      <c r="R221" s="126">
        <v>23.3</v>
      </c>
      <c r="S221" s="126">
        <v>29.5</v>
      </c>
      <c r="T221" s="126">
        <v>31.8</v>
      </c>
      <c r="U221" s="126">
        <v>14</v>
      </c>
      <c r="V221" s="126" t="s">
        <v>2200</v>
      </c>
      <c r="W221" s="129" t="s">
        <v>2187</v>
      </c>
      <c r="X221" s="129" t="s">
        <v>2187</v>
      </c>
      <c r="Y221" s="129"/>
      <c r="Z221" s="126">
        <v>7.9</v>
      </c>
      <c r="AA221" s="126" t="s">
        <v>2250</v>
      </c>
      <c r="AB221" s="126">
        <v>7.9</v>
      </c>
      <c r="AC221" s="126">
        <v>1</v>
      </c>
      <c r="AD221" s="126"/>
      <c r="AH221" s="126">
        <f t="shared" si="24"/>
        <v>727</v>
      </c>
      <c r="AI221" t="b">
        <f t="shared" si="30"/>
        <v>0</v>
      </c>
      <c r="AJ221" s="126">
        <f t="shared" si="25"/>
        <v>176</v>
      </c>
      <c r="AK221" t="b">
        <f t="shared" si="31"/>
        <v>0</v>
      </c>
    </row>
    <row r="222" spans="1:37">
      <c r="A222" s="124">
        <v>220</v>
      </c>
      <c r="B222" s="136" t="s">
        <v>2428</v>
      </c>
      <c r="C222" s="136" t="s">
        <v>2451</v>
      </c>
      <c r="D222" s="125" t="s">
        <v>2455</v>
      </c>
      <c r="E222" s="127">
        <v>42769</v>
      </c>
      <c r="F222" s="128">
        <v>0.4375</v>
      </c>
      <c r="G222" s="127">
        <v>42813</v>
      </c>
      <c r="H222" s="128">
        <v>0.68055555555555547</v>
      </c>
      <c r="I222" s="126">
        <v>933</v>
      </c>
      <c r="J222" s="126">
        <v>782</v>
      </c>
      <c r="K222" s="145" t="str">
        <f t="shared" si="26"/>
        <v>G782</v>
      </c>
      <c r="L222" s="126">
        <v>250</v>
      </c>
      <c r="M222" s="145" t="str">
        <f t="shared" si="27"/>
        <v>R250</v>
      </c>
      <c r="N222" s="126">
        <v>849</v>
      </c>
      <c r="O222" s="145" t="str">
        <f t="shared" si="28"/>
        <v>G849</v>
      </c>
      <c r="P222" s="126">
        <v>319</v>
      </c>
      <c r="Q222" s="145" t="str">
        <f t="shared" si="29"/>
        <v>R319</v>
      </c>
      <c r="R222" s="126">
        <v>23.8</v>
      </c>
      <c r="S222" s="126">
        <v>25.9</v>
      </c>
      <c r="T222" s="126">
        <v>32.1</v>
      </c>
      <c r="U222" s="126">
        <v>15.8</v>
      </c>
      <c r="V222" s="126" t="s">
        <v>2187</v>
      </c>
      <c r="W222" s="129" t="s">
        <v>2179</v>
      </c>
      <c r="X222" s="129" t="s">
        <v>2187</v>
      </c>
      <c r="Y222" s="129"/>
      <c r="Z222" s="126">
        <v>12.2</v>
      </c>
      <c r="AA222" s="126" t="s">
        <v>2250</v>
      </c>
      <c r="AB222" s="126">
        <v>15.2</v>
      </c>
      <c r="AC222" s="126">
        <v>1</v>
      </c>
      <c r="AD222" s="126"/>
      <c r="AH222" s="126">
        <f t="shared" si="24"/>
        <v>782</v>
      </c>
      <c r="AI222" t="b">
        <f t="shared" si="30"/>
        <v>0</v>
      </c>
      <c r="AJ222" s="126">
        <f t="shared" si="25"/>
        <v>250</v>
      </c>
      <c r="AK222" t="b">
        <f t="shared" si="31"/>
        <v>0</v>
      </c>
    </row>
    <row r="223" spans="1:37">
      <c r="A223" s="121" t="s">
        <v>2164</v>
      </c>
      <c r="B223" s="122" t="s">
        <v>2165</v>
      </c>
      <c r="C223" s="122" t="s">
        <v>2166</v>
      </c>
      <c r="D223" s="122" t="s">
        <v>2167</v>
      </c>
      <c r="E223" s="120" t="s">
        <v>1141</v>
      </c>
      <c r="F223" s="120" t="s">
        <v>2168</v>
      </c>
      <c r="G223" s="120" t="s">
        <v>1141</v>
      </c>
      <c r="H223" s="120" t="s">
        <v>2168</v>
      </c>
      <c r="I223" s="120" t="s">
        <v>2169</v>
      </c>
      <c r="J223" s="120" t="s">
        <v>1147</v>
      </c>
      <c r="K223" s="120"/>
      <c r="L223" s="120" t="s">
        <v>298</v>
      </c>
      <c r="M223" s="120"/>
      <c r="N223" s="120" t="s">
        <v>2170</v>
      </c>
      <c r="O223" s="120"/>
      <c r="P223" s="120" t="s">
        <v>2171</v>
      </c>
      <c r="Q223" s="120"/>
      <c r="R223" s="121" t="s">
        <v>2172</v>
      </c>
      <c r="S223" s="121" t="s">
        <v>2173</v>
      </c>
      <c r="T223" s="121" t="s">
        <v>2172</v>
      </c>
      <c r="U223" s="121" t="s">
        <v>2173</v>
      </c>
      <c r="V223" s="122" t="s">
        <v>1147</v>
      </c>
      <c r="W223" s="122" t="s">
        <v>298</v>
      </c>
      <c r="X223" s="122" t="s">
        <v>2174</v>
      </c>
      <c r="Y223" s="122" t="s">
        <v>2171</v>
      </c>
      <c r="Z223" s="123" t="s">
        <v>2175</v>
      </c>
      <c r="AA223" s="123" t="s">
        <v>3176</v>
      </c>
      <c r="AB223" s="123" t="s">
        <v>2175</v>
      </c>
      <c r="AC223" s="123" t="s">
        <v>3174</v>
      </c>
      <c r="AD223" s="158"/>
      <c r="AE223" s="161"/>
      <c r="AH223" s="169" t="s">
        <v>2475</v>
      </c>
      <c r="AI223" t="b">
        <f t="shared" si="30"/>
        <v>0</v>
      </c>
      <c r="AJ223" s="169" t="s">
        <v>2476</v>
      </c>
      <c r="AK223" t="b">
        <f t="shared" si="31"/>
        <v>0</v>
      </c>
    </row>
    <row r="224" spans="1:37">
      <c r="A224" s="138" t="s">
        <v>2154</v>
      </c>
      <c r="B224" s="138"/>
      <c r="C224" s="138"/>
      <c r="D224" s="138"/>
      <c r="E224" s="138" t="s">
        <v>2155</v>
      </c>
      <c r="F224" s="138"/>
      <c r="G224" s="138" t="s">
        <v>2156</v>
      </c>
      <c r="H224" s="138"/>
      <c r="I224" s="120" t="s">
        <v>2157</v>
      </c>
      <c r="J224" s="138" t="s">
        <v>2158</v>
      </c>
      <c r="K224" s="138"/>
      <c r="L224" s="138"/>
      <c r="M224" s="138"/>
      <c r="N224" s="138"/>
      <c r="O224" s="138"/>
      <c r="P224" s="138"/>
      <c r="Q224" s="138"/>
      <c r="R224" s="138" t="s">
        <v>2459</v>
      </c>
      <c r="S224" s="138"/>
      <c r="T224" s="138" t="s">
        <v>2458</v>
      </c>
      <c r="U224" s="138"/>
      <c r="V224" s="150" t="s">
        <v>2159</v>
      </c>
      <c r="W224" s="150"/>
      <c r="X224" s="150"/>
      <c r="Y224" s="150"/>
      <c r="Z224" s="153" t="s">
        <v>2160</v>
      </c>
      <c r="AA224" s="153"/>
      <c r="AB224" s="153" t="s">
        <v>2161</v>
      </c>
      <c r="AC224" s="153"/>
      <c r="AD224" s="158" t="s">
        <v>2162</v>
      </c>
      <c r="AE224" s="161" t="s">
        <v>2163</v>
      </c>
      <c r="AH224" s="145">
        <f t="shared" ref="AH224" si="32">N3</f>
        <v>752</v>
      </c>
      <c r="AI224" t="b">
        <f t="shared" si="30"/>
        <v>0</v>
      </c>
      <c r="AJ224" s="142">
        <f t="shared" ref="AJ224" si="33">P3</f>
        <v>133</v>
      </c>
      <c r="AK224" t="b">
        <f t="shared" si="31"/>
        <v>0</v>
      </c>
    </row>
    <row r="225" spans="1:37">
      <c r="AH225" s="126">
        <f t="shared" ref="AH225:AH256" si="34">N4</f>
        <v>737</v>
      </c>
      <c r="AI225" t="b">
        <f t="shared" si="30"/>
        <v>0</v>
      </c>
      <c r="AJ225" s="126">
        <f t="shared" ref="AJ225:AJ256" si="35">P4</f>
        <v>527</v>
      </c>
      <c r="AK225" t="b">
        <f t="shared" si="31"/>
        <v>0</v>
      </c>
    </row>
    <row r="226" spans="1:37">
      <c r="A226" t="s">
        <v>2478</v>
      </c>
      <c r="AH226" s="126">
        <f t="shared" si="34"/>
        <v>661</v>
      </c>
      <c r="AI226" t="b">
        <f t="shared" si="30"/>
        <v>0</v>
      </c>
      <c r="AJ226" s="126">
        <f t="shared" si="35"/>
        <v>498</v>
      </c>
      <c r="AK226" t="b">
        <f t="shared" si="31"/>
        <v>0</v>
      </c>
    </row>
    <row r="227" spans="1:37">
      <c r="AH227" s="126">
        <f t="shared" si="34"/>
        <v>532</v>
      </c>
      <c r="AI227" t="b">
        <f t="shared" si="30"/>
        <v>0</v>
      </c>
      <c r="AJ227" s="126">
        <f t="shared" si="35"/>
        <v>508</v>
      </c>
      <c r="AK227" t="b">
        <f t="shared" si="31"/>
        <v>0</v>
      </c>
    </row>
    <row r="228" spans="1:37">
      <c r="AH228" s="126">
        <f t="shared" si="34"/>
        <v>577</v>
      </c>
      <c r="AI228" t="b">
        <f t="shared" si="30"/>
        <v>0</v>
      </c>
      <c r="AJ228" s="126">
        <f t="shared" si="35"/>
        <v>38</v>
      </c>
      <c r="AK228" t="b">
        <f t="shared" si="31"/>
        <v>0</v>
      </c>
    </row>
    <row r="229" spans="1:37">
      <c r="AH229" s="126">
        <f t="shared" si="34"/>
        <v>634</v>
      </c>
      <c r="AI229" t="b">
        <f t="shared" si="30"/>
        <v>0</v>
      </c>
      <c r="AJ229" s="126">
        <f t="shared" si="35"/>
        <v>59</v>
      </c>
      <c r="AK229" t="b">
        <f t="shared" si="31"/>
        <v>0</v>
      </c>
    </row>
    <row r="230" spans="1:37">
      <c r="AH230" s="126">
        <f t="shared" si="34"/>
        <v>665</v>
      </c>
      <c r="AI230" t="b">
        <f t="shared" si="30"/>
        <v>0</v>
      </c>
      <c r="AJ230" s="126">
        <f t="shared" si="35"/>
        <v>398</v>
      </c>
      <c r="AK230" t="b">
        <f t="shared" si="31"/>
        <v>0</v>
      </c>
    </row>
    <row r="231" spans="1:37">
      <c r="AH231" s="126">
        <f t="shared" si="34"/>
        <v>701</v>
      </c>
      <c r="AI231" t="b">
        <f t="shared" si="30"/>
        <v>0</v>
      </c>
      <c r="AJ231" s="126">
        <f t="shared" si="35"/>
        <v>512</v>
      </c>
      <c r="AK231" t="b">
        <f t="shared" si="31"/>
        <v>0</v>
      </c>
    </row>
    <row r="232" spans="1:37">
      <c r="AH232" s="126">
        <f t="shared" si="34"/>
        <v>476</v>
      </c>
      <c r="AI232" t="b">
        <f t="shared" si="30"/>
        <v>0</v>
      </c>
      <c r="AJ232" s="126">
        <f t="shared" si="35"/>
        <v>101</v>
      </c>
      <c r="AK232" t="b">
        <f t="shared" si="31"/>
        <v>0</v>
      </c>
    </row>
    <row r="233" spans="1:37">
      <c r="AH233" s="126">
        <f t="shared" si="34"/>
        <v>606</v>
      </c>
      <c r="AI233" t="b">
        <f t="shared" si="30"/>
        <v>0</v>
      </c>
      <c r="AJ233" s="126">
        <f t="shared" si="35"/>
        <v>515</v>
      </c>
      <c r="AK233" t="b">
        <f t="shared" si="31"/>
        <v>0</v>
      </c>
    </row>
    <row r="234" spans="1:37">
      <c r="AH234" s="126">
        <f t="shared" si="34"/>
        <v>523</v>
      </c>
      <c r="AI234" t="b">
        <f t="shared" si="30"/>
        <v>0</v>
      </c>
      <c r="AJ234" s="126">
        <f t="shared" si="35"/>
        <v>2</v>
      </c>
      <c r="AK234" t="b">
        <f t="shared" si="31"/>
        <v>0</v>
      </c>
    </row>
    <row r="235" spans="1:37">
      <c r="AH235" s="126">
        <f t="shared" si="34"/>
        <v>490</v>
      </c>
      <c r="AI235" t="b">
        <f t="shared" si="30"/>
        <v>0</v>
      </c>
      <c r="AJ235" s="126">
        <f t="shared" si="35"/>
        <v>123</v>
      </c>
      <c r="AK235" t="b">
        <f t="shared" si="31"/>
        <v>0</v>
      </c>
    </row>
    <row r="236" spans="1:37">
      <c r="AH236" s="126">
        <f t="shared" si="34"/>
        <v>241</v>
      </c>
      <c r="AI236" t="b">
        <f t="shared" si="30"/>
        <v>0</v>
      </c>
      <c r="AJ236" s="126">
        <f t="shared" si="35"/>
        <v>3</v>
      </c>
      <c r="AK236" t="b">
        <f t="shared" si="31"/>
        <v>0</v>
      </c>
    </row>
    <row r="237" spans="1:37">
      <c r="AH237" s="132">
        <f t="shared" si="34"/>
        <v>503</v>
      </c>
      <c r="AI237" t="b">
        <f t="shared" si="30"/>
        <v>0</v>
      </c>
      <c r="AJ237" s="126">
        <f t="shared" si="35"/>
        <v>282</v>
      </c>
      <c r="AK237" t="b">
        <f t="shared" si="31"/>
        <v>0</v>
      </c>
    </row>
    <row r="238" spans="1:37">
      <c r="AH238" s="126">
        <f t="shared" si="34"/>
        <v>685</v>
      </c>
      <c r="AI238" t="b">
        <f t="shared" si="30"/>
        <v>0</v>
      </c>
      <c r="AJ238" s="126">
        <f t="shared" si="35"/>
        <v>99</v>
      </c>
      <c r="AK238" t="b">
        <f t="shared" si="31"/>
        <v>0</v>
      </c>
    </row>
    <row r="239" spans="1:37">
      <c r="AH239" s="126">
        <f t="shared" si="34"/>
        <v>644</v>
      </c>
      <c r="AI239" t="b">
        <f t="shared" si="30"/>
        <v>0</v>
      </c>
      <c r="AJ239" s="126">
        <f t="shared" si="35"/>
        <v>154</v>
      </c>
      <c r="AK239" t="b">
        <f t="shared" si="31"/>
        <v>0</v>
      </c>
    </row>
    <row r="240" spans="1:37">
      <c r="AH240" s="126">
        <f t="shared" si="34"/>
        <v>648</v>
      </c>
      <c r="AI240" t="b">
        <f t="shared" si="30"/>
        <v>0</v>
      </c>
      <c r="AJ240" s="126">
        <f t="shared" si="35"/>
        <v>380</v>
      </c>
      <c r="AK240" t="b">
        <f t="shared" si="31"/>
        <v>0</v>
      </c>
    </row>
    <row r="241" spans="2:37">
      <c r="AH241" s="126">
        <f t="shared" si="34"/>
        <v>573</v>
      </c>
      <c r="AI241" t="b">
        <f t="shared" si="30"/>
        <v>0</v>
      </c>
      <c r="AJ241" s="126">
        <f t="shared" si="35"/>
        <v>274</v>
      </c>
      <c r="AK241" t="b">
        <f t="shared" si="31"/>
        <v>0</v>
      </c>
    </row>
    <row r="242" spans="2:37">
      <c r="AH242" s="126">
        <f t="shared" si="34"/>
        <v>639</v>
      </c>
      <c r="AI242" t="b">
        <f t="shared" si="30"/>
        <v>0</v>
      </c>
      <c r="AJ242" s="126">
        <f t="shared" si="35"/>
        <v>566</v>
      </c>
      <c r="AK242" t="b">
        <f t="shared" si="31"/>
        <v>0</v>
      </c>
    </row>
    <row r="243" spans="2:37">
      <c r="AH243" s="126">
        <f t="shared" si="34"/>
        <v>505</v>
      </c>
      <c r="AI243" t="b">
        <f t="shared" si="30"/>
        <v>0</v>
      </c>
      <c r="AJ243" s="126">
        <f t="shared" si="35"/>
        <v>110</v>
      </c>
      <c r="AK243" t="b">
        <f t="shared" si="31"/>
        <v>0</v>
      </c>
    </row>
    <row r="244" spans="2:37">
      <c r="AH244" s="126">
        <f t="shared" si="34"/>
        <v>721</v>
      </c>
      <c r="AI244" t="b">
        <f t="shared" si="30"/>
        <v>0</v>
      </c>
      <c r="AJ244" s="168" t="str">
        <f t="shared" si="35"/>
        <v>19?</v>
      </c>
      <c r="AK244" s="116" t="b">
        <f t="shared" si="31"/>
        <v>0</v>
      </c>
    </row>
    <row r="245" spans="2:37">
      <c r="AH245" s="126">
        <f t="shared" si="34"/>
        <v>552</v>
      </c>
      <c r="AI245" t="b">
        <f t="shared" si="30"/>
        <v>0</v>
      </c>
      <c r="AJ245" s="126">
        <f t="shared" si="35"/>
        <v>45</v>
      </c>
      <c r="AK245" t="b">
        <f t="shared" si="31"/>
        <v>0</v>
      </c>
    </row>
    <row r="246" spans="2:37">
      <c r="AH246" s="126">
        <f t="shared" si="34"/>
        <v>456</v>
      </c>
      <c r="AI246" t="b">
        <f t="shared" si="30"/>
        <v>0</v>
      </c>
      <c r="AJ246" s="126">
        <f t="shared" si="35"/>
        <v>132</v>
      </c>
      <c r="AK246" t="b">
        <f t="shared" si="31"/>
        <v>0</v>
      </c>
    </row>
    <row r="247" spans="2:37">
      <c r="AH247" s="126">
        <f t="shared" si="34"/>
        <v>421</v>
      </c>
      <c r="AI247" t="b">
        <f t="shared" si="30"/>
        <v>0</v>
      </c>
      <c r="AJ247" s="126">
        <f t="shared" si="35"/>
        <v>71</v>
      </c>
      <c r="AK247" t="b">
        <f t="shared" si="31"/>
        <v>0</v>
      </c>
    </row>
    <row r="248" spans="2:37">
      <c r="AH248" s="126">
        <f t="shared" si="34"/>
        <v>864</v>
      </c>
      <c r="AI248" t="b">
        <f t="shared" si="30"/>
        <v>0</v>
      </c>
      <c r="AJ248" s="126">
        <f t="shared" si="35"/>
        <v>104</v>
      </c>
      <c r="AK248" t="b">
        <f t="shared" si="31"/>
        <v>0</v>
      </c>
    </row>
    <row r="249" spans="2:37">
      <c r="AH249" s="126">
        <f t="shared" si="34"/>
        <v>506</v>
      </c>
      <c r="AI249" t="b">
        <f t="shared" si="30"/>
        <v>0</v>
      </c>
      <c r="AJ249" s="126">
        <f t="shared" si="35"/>
        <v>189</v>
      </c>
      <c r="AK249" t="b">
        <f t="shared" si="31"/>
        <v>0</v>
      </c>
    </row>
    <row r="250" spans="2:37">
      <c r="AH250" s="126">
        <f t="shared" si="34"/>
        <v>449</v>
      </c>
      <c r="AI250" t="b">
        <f t="shared" si="30"/>
        <v>0</v>
      </c>
      <c r="AJ250" s="126">
        <f t="shared" si="35"/>
        <v>217</v>
      </c>
      <c r="AK250" t="b">
        <f t="shared" si="31"/>
        <v>0</v>
      </c>
    </row>
    <row r="251" spans="2:37">
      <c r="AH251" s="126">
        <f t="shared" si="34"/>
        <v>502</v>
      </c>
      <c r="AI251" t="b">
        <f t="shared" si="30"/>
        <v>0</v>
      </c>
      <c r="AJ251" s="126">
        <f t="shared" si="35"/>
        <v>172</v>
      </c>
      <c r="AK251" t="b">
        <f t="shared" si="31"/>
        <v>0</v>
      </c>
    </row>
    <row r="252" spans="2:37">
      <c r="AH252" s="126">
        <f t="shared" si="34"/>
        <v>345</v>
      </c>
      <c r="AI252" t="b">
        <f t="shared" si="30"/>
        <v>0</v>
      </c>
      <c r="AJ252" s="126">
        <f t="shared" si="35"/>
        <v>349</v>
      </c>
      <c r="AK252" t="b">
        <f t="shared" si="31"/>
        <v>0</v>
      </c>
    </row>
    <row r="253" spans="2:37">
      <c r="AH253" s="126">
        <f t="shared" si="34"/>
        <v>500</v>
      </c>
      <c r="AI253" t="b">
        <f t="shared" si="30"/>
        <v>0</v>
      </c>
      <c r="AJ253" s="126">
        <f t="shared" si="35"/>
        <v>296</v>
      </c>
      <c r="AK253" t="b">
        <f t="shared" si="31"/>
        <v>0</v>
      </c>
    </row>
    <row r="254" spans="2:37">
      <c r="AH254" s="126">
        <f t="shared" si="34"/>
        <v>521</v>
      </c>
      <c r="AI254" t="b">
        <f t="shared" si="30"/>
        <v>0</v>
      </c>
      <c r="AJ254" s="126">
        <f t="shared" si="35"/>
        <v>323</v>
      </c>
      <c r="AK254" t="b">
        <f t="shared" si="31"/>
        <v>0</v>
      </c>
    </row>
    <row r="255" spans="2:37">
      <c r="B255" s="92"/>
      <c r="C255" s="92"/>
      <c r="D255" s="92"/>
      <c r="E255" s="92"/>
      <c r="F255" s="92"/>
      <c r="G255" s="92"/>
      <c r="AH255" s="126">
        <f t="shared" si="34"/>
        <v>201</v>
      </c>
      <c r="AI255" t="b">
        <f t="shared" si="30"/>
        <v>0</v>
      </c>
      <c r="AJ255" s="126">
        <f t="shared" si="35"/>
        <v>156</v>
      </c>
      <c r="AK255" t="b">
        <f t="shared" si="31"/>
        <v>0</v>
      </c>
    </row>
    <row r="256" spans="2:37">
      <c r="AH256" s="126">
        <f t="shared" si="34"/>
        <v>556</v>
      </c>
      <c r="AI256" t="b">
        <f t="shared" si="30"/>
        <v>0</v>
      </c>
      <c r="AJ256" s="126">
        <f t="shared" si="35"/>
        <v>452</v>
      </c>
      <c r="AK256" t="b">
        <f t="shared" si="31"/>
        <v>0</v>
      </c>
    </row>
    <row r="257" spans="34:37">
      <c r="AH257" s="126">
        <f t="shared" ref="AH257:AH288" si="36">N36</f>
        <v>649</v>
      </c>
      <c r="AI257" t="b">
        <f t="shared" si="30"/>
        <v>0</v>
      </c>
      <c r="AJ257" s="126">
        <f t="shared" ref="AJ257:AJ288" si="37">P36</f>
        <v>24</v>
      </c>
      <c r="AK257" t="b">
        <f t="shared" si="31"/>
        <v>0</v>
      </c>
    </row>
    <row r="258" spans="34:37">
      <c r="AH258" s="126">
        <f t="shared" si="36"/>
        <v>732</v>
      </c>
      <c r="AI258" t="b">
        <f t="shared" si="30"/>
        <v>0</v>
      </c>
      <c r="AJ258" s="126">
        <f t="shared" si="37"/>
        <v>69</v>
      </c>
      <c r="AK258" t="b">
        <f t="shared" si="31"/>
        <v>0</v>
      </c>
    </row>
    <row r="259" spans="34:37">
      <c r="AH259" s="126">
        <f t="shared" si="36"/>
        <v>550</v>
      </c>
      <c r="AI259" t="b">
        <f t="shared" si="30"/>
        <v>0</v>
      </c>
      <c r="AJ259" s="126">
        <f t="shared" si="37"/>
        <v>97</v>
      </c>
      <c r="AK259" t="b">
        <f t="shared" si="31"/>
        <v>0</v>
      </c>
    </row>
    <row r="260" spans="34:37">
      <c r="AH260" s="126">
        <f t="shared" si="36"/>
        <v>528</v>
      </c>
      <c r="AI260" t="b">
        <f t="shared" ref="AI260:AI323" si="38">COUNTIF($AH$3:$AH$443, AH260)&gt;1</f>
        <v>0</v>
      </c>
      <c r="AJ260" s="126">
        <f t="shared" si="37"/>
        <v>89</v>
      </c>
      <c r="AK260" t="b">
        <f t="shared" ref="AK260:AK323" si="39">COUNTIF($AJ$3:$AJ$443, AJ260)&gt;1</f>
        <v>0</v>
      </c>
    </row>
    <row r="261" spans="34:37">
      <c r="AH261" s="126">
        <f t="shared" si="36"/>
        <v>703</v>
      </c>
      <c r="AI261" t="b">
        <f t="shared" si="38"/>
        <v>0</v>
      </c>
      <c r="AJ261" s="132">
        <f t="shared" si="37"/>
        <v>147</v>
      </c>
      <c r="AK261" t="b">
        <f t="shared" si="39"/>
        <v>0</v>
      </c>
    </row>
    <row r="262" spans="34:37">
      <c r="AH262" s="126">
        <f t="shared" si="36"/>
        <v>566</v>
      </c>
      <c r="AI262" t="b">
        <f t="shared" si="38"/>
        <v>0</v>
      </c>
      <c r="AJ262" s="126">
        <f t="shared" si="37"/>
        <v>65</v>
      </c>
      <c r="AK262" t="b">
        <f t="shared" si="39"/>
        <v>0</v>
      </c>
    </row>
    <row r="263" spans="34:37">
      <c r="AH263" s="126">
        <f t="shared" si="36"/>
        <v>619</v>
      </c>
      <c r="AI263" t="b">
        <f t="shared" si="38"/>
        <v>0</v>
      </c>
      <c r="AJ263" s="126">
        <f t="shared" si="37"/>
        <v>420</v>
      </c>
      <c r="AK263" t="b">
        <f t="shared" si="39"/>
        <v>0</v>
      </c>
    </row>
    <row r="264" spans="34:37">
      <c r="AH264" s="126">
        <f t="shared" si="36"/>
        <v>626</v>
      </c>
      <c r="AI264" t="b">
        <f t="shared" si="38"/>
        <v>0</v>
      </c>
      <c r="AJ264" s="126">
        <f t="shared" si="37"/>
        <v>77</v>
      </c>
      <c r="AK264" t="b">
        <f t="shared" si="39"/>
        <v>0</v>
      </c>
    </row>
    <row r="265" spans="34:37">
      <c r="AH265" s="126">
        <f t="shared" si="36"/>
        <v>437</v>
      </c>
      <c r="AI265" t="b">
        <f t="shared" si="38"/>
        <v>0</v>
      </c>
      <c r="AJ265" s="126">
        <f t="shared" si="37"/>
        <v>81</v>
      </c>
      <c r="AK265" t="b">
        <f t="shared" si="39"/>
        <v>0</v>
      </c>
    </row>
    <row r="266" spans="34:37">
      <c r="AH266" s="126">
        <f t="shared" si="36"/>
        <v>643</v>
      </c>
      <c r="AI266" t="b">
        <f t="shared" si="38"/>
        <v>0</v>
      </c>
      <c r="AJ266" s="126">
        <f t="shared" si="37"/>
        <v>117</v>
      </c>
      <c r="AK266" t="b">
        <f t="shared" si="39"/>
        <v>0</v>
      </c>
    </row>
    <row r="267" spans="34:37">
      <c r="AH267" s="126">
        <f t="shared" si="36"/>
        <v>283</v>
      </c>
      <c r="AI267" t="b">
        <f t="shared" si="38"/>
        <v>0</v>
      </c>
      <c r="AJ267" s="126">
        <f t="shared" si="37"/>
        <v>6</v>
      </c>
      <c r="AK267" t="b">
        <f t="shared" si="39"/>
        <v>0</v>
      </c>
    </row>
    <row r="268" spans="34:37">
      <c r="AH268" s="126">
        <f t="shared" si="36"/>
        <v>602</v>
      </c>
      <c r="AI268" t="b">
        <f t="shared" si="38"/>
        <v>0</v>
      </c>
      <c r="AJ268" s="126">
        <f t="shared" si="37"/>
        <v>74</v>
      </c>
      <c r="AK268" t="b">
        <f t="shared" si="39"/>
        <v>0</v>
      </c>
    </row>
    <row r="269" spans="34:37">
      <c r="AH269" s="126">
        <f t="shared" si="36"/>
        <v>427</v>
      </c>
      <c r="AI269" t="b">
        <f t="shared" si="38"/>
        <v>0</v>
      </c>
      <c r="AJ269" s="126">
        <f t="shared" si="37"/>
        <v>102</v>
      </c>
      <c r="AK269" t="b">
        <f t="shared" si="39"/>
        <v>0</v>
      </c>
    </row>
    <row r="270" spans="34:37">
      <c r="AH270" s="126">
        <f t="shared" si="36"/>
        <v>512</v>
      </c>
      <c r="AI270" t="b">
        <f t="shared" si="38"/>
        <v>0</v>
      </c>
      <c r="AJ270" s="126">
        <f t="shared" si="37"/>
        <v>76</v>
      </c>
      <c r="AK270" t="b">
        <f t="shared" si="39"/>
        <v>0</v>
      </c>
    </row>
    <row r="271" spans="34:37">
      <c r="AH271" s="126">
        <f t="shared" si="36"/>
        <v>299</v>
      </c>
      <c r="AI271" t="b">
        <f t="shared" si="38"/>
        <v>0</v>
      </c>
      <c r="AJ271" s="126">
        <f t="shared" si="37"/>
        <v>107</v>
      </c>
      <c r="AK271" t="b">
        <f t="shared" si="39"/>
        <v>0</v>
      </c>
    </row>
    <row r="272" spans="34:37">
      <c r="AH272" s="126">
        <f t="shared" si="36"/>
        <v>739</v>
      </c>
      <c r="AI272" t="b">
        <f t="shared" si="38"/>
        <v>0</v>
      </c>
      <c r="AJ272" s="126">
        <f t="shared" si="37"/>
        <v>155</v>
      </c>
      <c r="AK272" t="b">
        <f t="shared" si="39"/>
        <v>0</v>
      </c>
    </row>
    <row r="273" spans="34:37">
      <c r="AH273" s="126">
        <f t="shared" si="36"/>
        <v>559</v>
      </c>
      <c r="AI273" t="b">
        <f t="shared" si="38"/>
        <v>0</v>
      </c>
      <c r="AJ273" s="126">
        <f t="shared" si="37"/>
        <v>98</v>
      </c>
      <c r="AK273" t="b">
        <f t="shared" si="39"/>
        <v>0</v>
      </c>
    </row>
    <row r="274" spans="34:37">
      <c r="AH274" s="126">
        <f t="shared" si="36"/>
        <v>856</v>
      </c>
      <c r="AI274" t="b">
        <f t="shared" si="38"/>
        <v>0</v>
      </c>
      <c r="AJ274" s="126">
        <f t="shared" si="37"/>
        <v>29</v>
      </c>
      <c r="AK274" t="b">
        <f t="shared" si="39"/>
        <v>0</v>
      </c>
    </row>
    <row r="275" spans="34:37">
      <c r="AH275" s="126">
        <f t="shared" si="36"/>
        <v>599</v>
      </c>
      <c r="AI275" t="b">
        <f t="shared" si="38"/>
        <v>0</v>
      </c>
      <c r="AJ275" s="126">
        <f t="shared" si="37"/>
        <v>312</v>
      </c>
      <c r="AK275" t="b">
        <f t="shared" si="39"/>
        <v>0</v>
      </c>
    </row>
    <row r="276" spans="34:37">
      <c r="AH276" s="126">
        <f t="shared" si="36"/>
        <v>683</v>
      </c>
      <c r="AI276" t="b">
        <f t="shared" si="38"/>
        <v>0</v>
      </c>
      <c r="AJ276" s="126">
        <f t="shared" si="37"/>
        <v>113</v>
      </c>
      <c r="AK276" t="b">
        <f t="shared" si="39"/>
        <v>0</v>
      </c>
    </row>
    <row r="277" spans="34:37">
      <c r="AH277" s="126">
        <f t="shared" si="36"/>
        <v>288</v>
      </c>
      <c r="AI277" t="b">
        <f t="shared" si="38"/>
        <v>0</v>
      </c>
      <c r="AJ277" s="126">
        <f t="shared" si="37"/>
        <v>441</v>
      </c>
      <c r="AK277" t="b">
        <f t="shared" si="39"/>
        <v>0</v>
      </c>
    </row>
    <row r="278" spans="34:37">
      <c r="AH278" s="126">
        <f t="shared" si="36"/>
        <v>616</v>
      </c>
      <c r="AI278" t="b">
        <f t="shared" si="38"/>
        <v>0</v>
      </c>
      <c r="AJ278" s="126" t="str">
        <f t="shared" si="37"/>
        <v>54b</v>
      </c>
      <c r="AK278" s="116" t="b">
        <f t="shared" si="39"/>
        <v>0</v>
      </c>
    </row>
    <row r="279" spans="34:37">
      <c r="AH279" s="126">
        <f t="shared" si="36"/>
        <v>557</v>
      </c>
      <c r="AI279" t="b">
        <f t="shared" si="38"/>
        <v>0</v>
      </c>
      <c r="AJ279" s="126">
        <f t="shared" si="37"/>
        <v>58</v>
      </c>
      <c r="AK279" t="b">
        <f t="shared" si="39"/>
        <v>0</v>
      </c>
    </row>
    <row r="280" spans="34:37">
      <c r="AH280" s="126">
        <f t="shared" si="36"/>
        <v>618</v>
      </c>
      <c r="AI280" t="b">
        <f t="shared" si="38"/>
        <v>0</v>
      </c>
      <c r="AJ280" s="126">
        <f t="shared" si="37"/>
        <v>435</v>
      </c>
      <c r="AK280" t="b">
        <f t="shared" si="39"/>
        <v>0</v>
      </c>
    </row>
    <row r="281" spans="34:37">
      <c r="AH281" s="126">
        <f t="shared" si="36"/>
        <v>593</v>
      </c>
      <c r="AI281" t="b">
        <f t="shared" si="38"/>
        <v>0</v>
      </c>
      <c r="AJ281" s="126">
        <f t="shared" si="37"/>
        <v>31</v>
      </c>
      <c r="AK281" t="b">
        <f t="shared" si="39"/>
        <v>0</v>
      </c>
    </row>
    <row r="282" spans="34:37">
      <c r="AH282" s="126">
        <f t="shared" si="36"/>
        <v>600</v>
      </c>
      <c r="AI282" t="b">
        <f t="shared" si="38"/>
        <v>0</v>
      </c>
      <c r="AJ282" s="126">
        <f t="shared" si="37"/>
        <v>120</v>
      </c>
      <c r="AK282" t="b">
        <f t="shared" si="39"/>
        <v>0</v>
      </c>
    </row>
    <row r="283" spans="34:37">
      <c r="AH283" s="126">
        <f t="shared" si="36"/>
        <v>535</v>
      </c>
      <c r="AI283" t="b">
        <f t="shared" si="38"/>
        <v>0</v>
      </c>
      <c r="AJ283" s="126">
        <f t="shared" si="37"/>
        <v>390</v>
      </c>
      <c r="AK283" t="b">
        <f t="shared" si="39"/>
        <v>0</v>
      </c>
    </row>
    <row r="284" spans="34:37">
      <c r="AH284" s="126">
        <f t="shared" si="36"/>
        <v>391</v>
      </c>
      <c r="AI284" t="b">
        <f t="shared" si="38"/>
        <v>0</v>
      </c>
      <c r="AJ284" s="126">
        <f t="shared" si="37"/>
        <v>143</v>
      </c>
      <c r="AK284" t="b">
        <f t="shared" si="39"/>
        <v>0</v>
      </c>
    </row>
    <row r="285" spans="34:37">
      <c r="AH285" s="126">
        <f t="shared" si="36"/>
        <v>445</v>
      </c>
      <c r="AI285" t="b">
        <f t="shared" si="38"/>
        <v>0</v>
      </c>
      <c r="AJ285" s="126">
        <f t="shared" si="37"/>
        <v>448</v>
      </c>
      <c r="AK285" t="b">
        <f t="shared" si="39"/>
        <v>0</v>
      </c>
    </row>
    <row r="286" spans="34:37">
      <c r="AH286" s="126">
        <f t="shared" si="36"/>
        <v>440</v>
      </c>
      <c r="AI286" t="b">
        <f t="shared" si="38"/>
        <v>0</v>
      </c>
      <c r="AJ286" s="126">
        <f t="shared" si="37"/>
        <v>423</v>
      </c>
      <c r="AK286" t="b">
        <f t="shared" si="39"/>
        <v>0</v>
      </c>
    </row>
    <row r="287" spans="34:37">
      <c r="AH287" s="126">
        <f t="shared" si="36"/>
        <v>673</v>
      </c>
      <c r="AI287" t="b">
        <f t="shared" si="38"/>
        <v>0</v>
      </c>
      <c r="AJ287" s="132">
        <f t="shared" si="37"/>
        <v>550</v>
      </c>
      <c r="AK287" t="b">
        <f t="shared" si="39"/>
        <v>0</v>
      </c>
    </row>
    <row r="288" spans="34:37">
      <c r="AH288" s="126">
        <f t="shared" si="36"/>
        <v>700</v>
      </c>
      <c r="AI288" t="b">
        <f t="shared" si="38"/>
        <v>0</v>
      </c>
      <c r="AJ288" s="126">
        <f t="shared" si="37"/>
        <v>333</v>
      </c>
      <c r="AK288" t="b">
        <f t="shared" si="39"/>
        <v>0</v>
      </c>
    </row>
    <row r="289" spans="34:37">
      <c r="AH289" s="126">
        <f t="shared" ref="AH289" si="40">N68</f>
        <v>760</v>
      </c>
      <c r="AI289" t="b">
        <f t="shared" si="38"/>
        <v>0</v>
      </c>
      <c r="AJ289" s="126">
        <f t="shared" ref="AJ289" si="41">P68</f>
        <v>252</v>
      </c>
      <c r="AK289" t="b">
        <f t="shared" si="39"/>
        <v>0</v>
      </c>
    </row>
    <row r="290" spans="34:37">
      <c r="AH290" s="126">
        <f t="shared" ref="AH290:AH351" si="42">N69</f>
        <v>660</v>
      </c>
      <c r="AI290" t="b">
        <f t="shared" si="38"/>
        <v>0</v>
      </c>
      <c r="AJ290" s="126">
        <f t="shared" ref="AJ290:AJ351" si="43">P69</f>
        <v>44</v>
      </c>
      <c r="AK290" t="b">
        <f t="shared" si="39"/>
        <v>0</v>
      </c>
    </row>
    <row r="291" spans="34:37">
      <c r="AH291" s="126">
        <f t="shared" si="42"/>
        <v>477</v>
      </c>
      <c r="AI291" t="b">
        <f t="shared" si="38"/>
        <v>0</v>
      </c>
      <c r="AJ291" s="126">
        <f t="shared" si="43"/>
        <v>9</v>
      </c>
      <c r="AK291" t="b">
        <f t="shared" si="39"/>
        <v>0</v>
      </c>
    </row>
    <row r="292" spans="34:37">
      <c r="AH292" s="126">
        <f t="shared" si="42"/>
        <v>386</v>
      </c>
      <c r="AI292" t="b">
        <f t="shared" si="38"/>
        <v>0</v>
      </c>
      <c r="AJ292" s="126">
        <f t="shared" si="43"/>
        <v>251</v>
      </c>
      <c r="AK292" t="b">
        <f t="shared" si="39"/>
        <v>0</v>
      </c>
    </row>
    <row r="293" spans="34:37">
      <c r="AH293" s="132">
        <f t="shared" si="42"/>
        <v>414</v>
      </c>
      <c r="AI293" t="b">
        <f t="shared" si="38"/>
        <v>0</v>
      </c>
      <c r="AJ293" s="126">
        <f t="shared" si="43"/>
        <v>266</v>
      </c>
      <c r="AK293" t="b">
        <f t="shared" si="39"/>
        <v>0</v>
      </c>
    </row>
    <row r="294" spans="34:37">
      <c r="AH294" s="126">
        <f t="shared" si="42"/>
        <v>459</v>
      </c>
      <c r="AI294" t="b">
        <f t="shared" si="38"/>
        <v>0</v>
      </c>
      <c r="AJ294" s="126">
        <f t="shared" si="43"/>
        <v>528</v>
      </c>
      <c r="AK294" t="b">
        <f t="shared" si="39"/>
        <v>0</v>
      </c>
    </row>
    <row r="295" spans="34:37">
      <c r="AH295" s="126">
        <f t="shared" si="42"/>
        <v>627</v>
      </c>
      <c r="AI295" t="b">
        <f t="shared" si="38"/>
        <v>0</v>
      </c>
      <c r="AJ295" s="126">
        <f t="shared" si="43"/>
        <v>14</v>
      </c>
      <c r="AK295" t="b">
        <f t="shared" si="39"/>
        <v>0</v>
      </c>
    </row>
    <row r="296" spans="34:37">
      <c r="AH296" s="126">
        <f t="shared" si="42"/>
        <v>498</v>
      </c>
      <c r="AI296" t="b">
        <f t="shared" si="38"/>
        <v>0</v>
      </c>
      <c r="AJ296" s="126">
        <f t="shared" si="43"/>
        <v>393</v>
      </c>
      <c r="AK296" t="b">
        <f t="shared" si="39"/>
        <v>0</v>
      </c>
    </row>
    <row r="297" spans="34:37">
      <c r="AH297" s="126">
        <f t="shared" si="42"/>
        <v>579</v>
      </c>
      <c r="AI297" t="b">
        <f t="shared" si="38"/>
        <v>0</v>
      </c>
      <c r="AJ297" s="126">
        <f t="shared" si="43"/>
        <v>138</v>
      </c>
      <c r="AK297" t="b">
        <f t="shared" si="39"/>
        <v>0</v>
      </c>
    </row>
    <row r="298" spans="34:37">
      <c r="AH298" s="126">
        <f t="shared" si="42"/>
        <v>373</v>
      </c>
      <c r="AI298" t="b">
        <f t="shared" si="38"/>
        <v>0</v>
      </c>
      <c r="AJ298" s="126">
        <f t="shared" si="43"/>
        <v>311</v>
      </c>
      <c r="AK298" t="b">
        <f t="shared" si="39"/>
        <v>0</v>
      </c>
    </row>
    <row r="299" spans="34:37">
      <c r="AH299" s="126">
        <f t="shared" si="42"/>
        <v>603</v>
      </c>
      <c r="AI299" t="b">
        <f t="shared" si="38"/>
        <v>0</v>
      </c>
      <c r="AJ299" s="126">
        <f t="shared" si="43"/>
        <v>183</v>
      </c>
      <c r="AK299" t="b">
        <f t="shared" si="39"/>
        <v>0</v>
      </c>
    </row>
    <row r="300" spans="34:37">
      <c r="AH300" s="126">
        <f t="shared" si="42"/>
        <v>509</v>
      </c>
      <c r="AI300" t="b">
        <f t="shared" si="38"/>
        <v>0</v>
      </c>
      <c r="AJ300" s="126">
        <f t="shared" si="43"/>
        <v>228</v>
      </c>
      <c r="AK300" t="b">
        <f t="shared" si="39"/>
        <v>0</v>
      </c>
    </row>
    <row r="301" spans="34:37">
      <c r="AH301" s="126">
        <f t="shared" si="42"/>
        <v>446</v>
      </c>
      <c r="AI301" t="b">
        <f t="shared" si="38"/>
        <v>0</v>
      </c>
      <c r="AJ301" s="126">
        <f t="shared" si="43"/>
        <v>100</v>
      </c>
      <c r="AK301" t="b">
        <f t="shared" si="39"/>
        <v>0</v>
      </c>
    </row>
    <row r="302" spans="34:37">
      <c r="AH302" s="126">
        <f t="shared" si="42"/>
        <v>249</v>
      </c>
      <c r="AI302" t="b">
        <f t="shared" si="38"/>
        <v>0</v>
      </c>
      <c r="AJ302" s="126">
        <f t="shared" si="43"/>
        <v>56</v>
      </c>
      <c r="AK302" t="b">
        <f t="shared" si="39"/>
        <v>0</v>
      </c>
    </row>
    <row r="303" spans="34:37">
      <c r="AH303" s="126">
        <f t="shared" si="42"/>
        <v>474</v>
      </c>
      <c r="AI303" t="b">
        <f t="shared" si="38"/>
        <v>0</v>
      </c>
      <c r="AJ303" s="135">
        <f t="shared" si="43"/>
        <v>68</v>
      </c>
      <c r="AK303" t="b">
        <f t="shared" si="39"/>
        <v>0</v>
      </c>
    </row>
    <row r="304" spans="34:37">
      <c r="AH304" s="126">
        <f t="shared" si="42"/>
        <v>475</v>
      </c>
      <c r="AI304" t="b">
        <f t="shared" si="38"/>
        <v>0</v>
      </c>
      <c r="AJ304" s="126">
        <f t="shared" si="43"/>
        <v>293</v>
      </c>
      <c r="AK304" t="b">
        <f t="shared" si="39"/>
        <v>0</v>
      </c>
    </row>
    <row r="305" spans="34:37">
      <c r="AH305" s="126">
        <f t="shared" si="42"/>
        <v>840</v>
      </c>
      <c r="AI305" t="b">
        <f t="shared" si="38"/>
        <v>0</v>
      </c>
      <c r="AJ305" s="126">
        <f t="shared" si="43"/>
        <v>368</v>
      </c>
      <c r="AK305" t="b">
        <f t="shared" si="39"/>
        <v>0</v>
      </c>
    </row>
    <row r="306" spans="34:37">
      <c r="AH306" s="126">
        <f t="shared" si="42"/>
        <v>298</v>
      </c>
      <c r="AI306" t="b">
        <f t="shared" si="38"/>
        <v>0</v>
      </c>
      <c r="AJ306" s="126">
        <f t="shared" si="43"/>
        <v>22</v>
      </c>
      <c r="AK306" t="b">
        <f t="shared" si="39"/>
        <v>0</v>
      </c>
    </row>
    <row r="307" spans="34:37">
      <c r="AH307" s="126">
        <f t="shared" si="42"/>
        <v>520</v>
      </c>
      <c r="AI307" t="b">
        <f t="shared" si="38"/>
        <v>0</v>
      </c>
      <c r="AJ307" s="126">
        <f t="shared" si="43"/>
        <v>417</v>
      </c>
      <c r="AK307" t="b">
        <f t="shared" si="39"/>
        <v>0</v>
      </c>
    </row>
    <row r="308" spans="34:37">
      <c r="AH308" s="126">
        <f t="shared" si="42"/>
        <v>441</v>
      </c>
      <c r="AI308" t="b">
        <f t="shared" si="38"/>
        <v>0</v>
      </c>
      <c r="AJ308" s="126">
        <f t="shared" si="43"/>
        <v>391</v>
      </c>
      <c r="AK308" t="b">
        <f t="shared" si="39"/>
        <v>0</v>
      </c>
    </row>
    <row r="309" spans="34:37">
      <c r="AH309" s="126">
        <f t="shared" si="42"/>
        <v>561</v>
      </c>
      <c r="AI309" t="b">
        <f t="shared" si="38"/>
        <v>0</v>
      </c>
      <c r="AJ309" s="126">
        <f t="shared" si="43"/>
        <v>62</v>
      </c>
      <c r="AK309" t="b">
        <f t="shared" si="39"/>
        <v>0</v>
      </c>
    </row>
    <row r="310" spans="34:37">
      <c r="AH310" s="126">
        <f t="shared" si="42"/>
        <v>632</v>
      </c>
      <c r="AI310" t="b">
        <f t="shared" si="38"/>
        <v>0</v>
      </c>
      <c r="AJ310" s="126">
        <f t="shared" si="43"/>
        <v>329</v>
      </c>
      <c r="AK310" t="b">
        <f t="shared" si="39"/>
        <v>0</v>
      </c>
    </row>
    <row r="311" spans="34:37">
      <c r="AH311">
        <f t="shared" si="42"/>
        <v>611</v>
      </c>
      <c r="AI311" t="b">
        <f t="shared" si="38"/>
        <v>0</v>
      </c>
      <c r="AJ311">
        <f t="shared" si="43"/>
        <v>288</v>
      </c>
      <c r="AK311" t="b">
        <f t="shared" si="39"/>
        <v>0</v>
      </c>
    </row>
    <row r="312" spans="34:37">
      <c r="AH312" s="126">
        <f t="shared" si="42"/>
        <v>469</v>
      </c>
      <c r="AI312" t="b">
        <f t="shared" si="38"/>
        <v>0</v>
      </c>
      <c r="AJ312" s="126">
        <f t="shared" si="43"/>
        <v>171</v>
      </c>
      <c r="AK312" t="b">
        <f t="shared" si="39"/>
        <v>0</v>
      </c>
    </row>
    <row r="313" spans="34:37">
      <c r="AH313" s="126">
        <f t="shared" si="42"/>
        <v>355</v>
      </c>
      <c r="AI313" t="b">
        <f t="shared" si="38"/>
        <v>0</v>
      </c>
      <c r="AJ313" s="126">
        <f t="shared" si="43"/>
        <v>517</v>
      </c>
      <c r="AK313" t="b">
        <f t="shared" si="39"/>
        <v>0</v>
      </c>
    </row>
    <row r="314" spans="34:37">
      <c r="AH314" s="126">
        <f t="shared" si="42"/>
        <v>547</v>
      </c>
      <c r="AI314" t="b">
        <f t="shared" si="38"/>
        <v>0</v>
      </c>
      <c r="AJ314" s="126">
        <f t="shared" si="43"/>
        <v>73</v>
      </c>
      <c r="AK314" t="b">
        <f t="shared" si="39"/>
        <v>0</v>
      </c>
    </row>
    <row r="315" spans="34:37">
      <c r="AH315" s="126">
        <f t="shared" si="42"/>
        <v>763</v>
      </c>
      <c r="AI315" t="b">
        <f t="shared" si="38"/>
        <v>0</v>
      </c>
      <c r="AJ315" s="135">
        <f t="shared" si="43"/>
        <v>4</v>
      </c>
      <c r="AK315" t="b">
        <f t="shared" si="39"/>
        <v>0</v>
      </c>
    </row>
    <row r="316" spans="34:37">
      <c r="AH316" s="126">
        <f t="shared" si="42"/>
        <v>424</v>
      </c>
      <c r="AI316" t="b">
        <f t="shared" si="38"/>
        <v>0</v>
      </c>
      <c r="AJ316" s="126">
        <f t="shared" si="43"/>
        <v>136</v>
      </c>
      <c r="AK316" t="b">
        <f t="shared" si="39"/>
        <v>0</v>
      </c>
    </row>
    <row r="317" spans="34:37">
      <c r="AH317">
        <f t="shared" si="42"/>
        <v>588</v>
      </c>
      <c r="AI317" t="b">
        <f t="shared" si="38"/>
        <v>0</v>
      </c>
      <c r="AJ317">
        <f t="shared" si="43"/>
        <v>358</v>
      </c>
      <c r="AK317" t="b">
        <f t="shared" si="39"/>
        <v>0</v>
      </c>
    </row>
    <row r="318" spans="34:37">
      <c r="AH318" s="126">
        <f t="shared" si="42"/>
        <v>486</v>
      </c>
      <c r="AI318" t="b">
        <f t="shared" si="38"/>
        <v>0</v>
      </c>
      <c r="AJ318" s="126">
        <f t="shared" si="43"/>
        <v>547</v>
      </c>
      <c r="AK318" t="b">
        <f t="shared" si="39"/>
        <v>0</v>
      </c>
    </row>
    <row r="319" spans="34:37">
      <c r="AH319" s="126">
        <f t="shared" si="42"/>
        <v>545</v>
      </c>
      <c r="AI319" t="b">
        <f t="shared" si="38"/>
        <v>0</v>
      </c>
      <c r="AJ319" s="126">
        <f t="shared" si="43"/>
        <v>588</v>
      </c>
      <c r="AK319" t="b">
        <f t="shared" si="39"/>
        <v>0</v>
      </c>
    </row>
    <row r="320" spans="34:37">
      <c r="AH320" s="126">
        <f t="shared" si="42"/>
        <v>847</v>
      </c>
      <c r="AI320" t="b">
        <f t="shared" si="38"/>
        <v>0</v>
      </c>
      <c r="AJ320" s="126">
        <f t="shared" si="43"/>
        <v>576</v>
      </c>
      <c r="AK320" t="b">
        <f t="shared" si="39"/>
        <v>0</v>
      </c>
    </row>
    <row r="321" spans="4:37">
      <c r="AH321" s="126">
        <f t="shared" si="42"/>
        <v>730</v>
      </c>
      <c r="AI321" t="b">
        <f t="shared" si="38"/>
        <v>0</v>
      </c>
      <c r="AJ321" s="126">
        <f t="shared" si="43"/>
        <v>561</v>
      </c>
      <c r="AK321" t="b">
        <f t="shared" si="39"/>
        <v>0</v>
      </c>
    </row>
    <row r="322" spans="4:37">
      <c r="AH322" s="126">
        <f t="shared" si="42"/>
        <v>691</v>
      </c>
      <c r="AI322" t="b">
        <f t="shared" si="38"/>
        <v>0</v>
      </c>
      <c r="AJ322" s="126">
        <f t="shared" si="43"/>
        <v>496</v>
      </c>
      <c r="AK322" t="b">
        <f t="shared" si="39"/>
        <v>0</v>
      </c>
    </row>
    <row r="323" spans="4:37">
      <c r="AH323" s="126">
        <f t="shared" si="42"/>
        <v>828</v>
      </c>
      <c r="AI323" t="b">
        <f t="shared" si="38"/>
        <v>0</v>
      </c>
      <c r="AJ323" s="126">
        <f t="shared" si="43"/>
        <v>497</v>
      </c>
      <c r="AK323" t="b">
        <f t="shared" si="39"/>
        <v>0</v>
      </c>
    </row>
    <row r="324" spans="4:37">
      <c r="AH324" s="126">
        <f t="shared" si="42"/>
        <v>875</v>
      </c>
      <c r="AI324" t="b">
        <f t="shared" ref="AI324:AI387" si="44">COUNTIF($AH$3:$AH$443, AH324)&gt;1</f>
        <v>0</v>
      </c>
      <c r="AJ324" s="126">
        <f t="shared" si="43"/>
        <v>10</v>
      </c>
      <c r="AK324" t="b">
        <f t="shared" ref="AK324:AK387" si="45">COUNTIF($AJ$3:$AJ$443, AJ324)&gt;1</f>
        <v>0</v>
      </c>
    </row>
    <row r="325" spans="4:37">
      <c r="AH325" s="126">
        <f t="shared" si="42"/>
        <v>824</v>
      </c>
      <c r="AI325" t="b">
        <f t="shared" si="44"/>
        <v>0</v>
      </c>
      <c r="AJ325" s="126">
        <f t="shared" si="43"/>
        <v>26</v>
      </c>
      <c r="AK325" t="b">
        <f t="shared" si="45"/>
        <v>0</v>
      </c>
    </row>
    <row r="326" spans="4:37">
      <c r="AH326" s="126">
        <f t="shared" si="42"/>
        <v>692</v>
      </c>
      <c r="AI326" t="b">
        <f t="shared" si="44"/>
        <v>0</v>
      </c>
      <c r="AJ326" s="126">
        <f t="shared" si="43"/>
        <v>494</v>
      </c>
      <c r="AK326" t="b">
        <f t="shared" si="45"/>
        <v>0</v>
      </c>
    </row>
    <row r="327" spans="4:37">
      <c r="AH327" s="126">
        <f t="shared" si="42"/>
        <v>806</v>
      </c>
      <c r="AI327" t="b">
        <f t="shared" si="44"/>
        <v>0</v>
      </c>
      <c r="AJ327" s="126">
        <f t="shared" si="43"/>
        <v>475</v>
      </c>
      <c r="AK327" t="b">
        <f t="shared" si="45"/>
        <v>0</v>
      </c>
    </row>
    <row r="328" spans="4:37">
      <c r="AH328" s="126">
        <f t="shared" si="42"/>
        <v>861</v>
      </c>
      <c r="AI328" t="b">
        <f t="shared" si="44"/>
        <v>0</v>
      </c>
      <c r="AJ328" s="126">
        <f t="shared" si="43"/>
        <v>540</v>
      </c>
      <c r="AK328" t="b">
        <f t="shared" si="45"/>
        <v>0</v>
      </c>
    </row>
    <row r="329" spans="4:37">
      <c r="AH329" s="126">
        <f t="shared" si="42"/>
        <v>738</v>
      </c>
      <c r="AI329" t="b">
        <f t="shared" si="44"/>
        <v>0</v>
      </c>
      <c r="AJ329" s="126">
        <f t="shared" si="43"/>
        <v>593</v>
      </c>
      <c r="AK329" t="b">
        <f t="shared" si="45"/>
        <v>0</v>
      </c>
    </row>
    <row r="330" spans="4:37">
      <c r="AH330" s="126">
        <f t="shared" si="42"/>
        <v>676</v>
      </c>
      <c r="AI330" t="b">
        <f t="shared" si="44"/>
        <v>0</v>
      </c>
      <c r="AJ330" s="126">
        <f t="shared" si="43"/>
        <v>510</v>
      </c>
      <c r="AK330" t="b">
        <f t="shared" si="45"/>
        <v>0</v>
      </c>
    </row>
    <row r="331" spans="4:37">
      <c r="AH331" s="126">
        <f t="shared" si="42"/>
        <v>845</v>
      </c>
      <c r="AI331" t="b">
        <f t="shared" si="44"/>
        <v>0</v>
      </c>
      <c r="AJ331" s="126">
        <f t="shared" si="43"/>
        <v>509</v>
      </c>
      <c r="AK331" t="b">
        <f t="shared" si="45"/>
        <v>0</v>
      </c>
    </row>
    <row r="332" spans="4:37">
      <c r="AH332" s="126">
        <f t="shared" si="42"/>
        <v>887</v>
      </c>
      <c r="AI332" t="b">
        <f t="shared" si="44"/>
        <v>0</v>
      </c>
      <c r="AJ332" s="126">
        <f t="shared" si="43"/>
        <v>33</v>
      </c>
      <c r="AK332" t="b">
        <f t="shared" si="45"/>
        <v>0</v>
      </c>
    </row>
    <row r="333" spans="4:37">
      <c r="AH333" s="126">
        <f t="shared" si="42"/>
        <v>882</v>
      </c>
      <c r="AI333" t="b">
        <f t="shared" si="44"/>
        <v>0</v>
      </c>
      <c r="AJ333" s="126" t="str">
        <f t="shared" si="43"/>
        <v>54a</v>
      </c>
      <c r="AK333" s="116" t="b">
        <f t="shared" si="45"/>
        <v>0</v>
      </c>
    </row>
    <row r="334" spans="4:37">
      <c r="AH334" s="126">
        <f t="shared" si="42"/>
        <v>695</v>
      </c>
      <c r="AI334" t="b">
        <f t="shared" si="44"/>
        <v>0</v>
      </c>
      <c r="AJ334" s="126">
        <f t="shared" si="43"/>
        <v>487</v>
      </c>
      <c r="AK334" t="b">
        <f t="shared" si="45"/>
        <v>0</v>
      </c>
    </row>
    <row r="335" spans="4:37">
      <c r="D335" t="s">
        <v>3670</v>
      </c>
      <c r="AH335" s="126">
        <f t="shared" si="42"/>
        <v>852</v>
      </c>
      <c r="AI335" t="b">
        <f t="shared" si="44"/>
        <v>0</v>
      </c>
      <c r="AJ335" s="126">
        <f t="shared" si="43"/>
        <v>530</v>
      </c>
      <c r="AK335" t="b">
        <f t="shared" si="45"/>
        <v>0</v>
      </c>
    </row>
    <row r="336" spans="4:37">
      <c r="D336" s="125" t="s">
        <v>2455</v>
      </c>
      <c r="E336" s="127">
        <v>42769</v>
      </c>
      <c r="F336" s="126"/>
      <c r="G336" s="127">
        <v>42844</v>
      </c>
      <c r="H336" s="127"/>
      <c r="I336" s="128">
        <v>0.68055555555555547</v>
      </c>
      <c r="J336" s="128"/>
      <c r="K336" s="126">
        <v>933</v>
      </c>
      <c r="L336" s="126"/>
      <c r="M336" s="126">
        <v>863</v>
      </c>
      <c r="N336" s="126"/>
      <c r="O336" s="126">
        <v>125</v>
      </c>
      <c r="P336" s="126">
        <v>584</v>
      </c>
      <c r="Q336" s="126">
        <v>364</v>
      </c>
      <c r="R336" s="126"/>
      <c r="S336" s="126"/>
      <c r="T336" s="126">
        <v>34</v>
      </c>
      <c r="U336" s="126">
        <v>16.8</v>
      </c>
      <c r="V336" s="126" t="s">
        <v>2187</v>
      </c>
      <c r="W336" s="129"/>
      <c r="X336" s="129" t="s">
        <v>2187</v>
      </c>
      <c r="Y336" s="129"/>
      <c r="Z336" s="126">
        <v>12.2</v>
      </c>
      <c r="AA336" s="126" t="s">
        <v>2250</v>
      </c>
      <c r="AB336" s="126">
        <v>15.2</v>
      </c>
      <c r="AC336" s="126">
        <v>1</v>
      </c>
      <c r="AD336" s="126"/>
      <c r="AH336" s="126">
        <f t="shared" si="42"/>
        <v>769</v>
      </c>
      <c r="AI336" t="b">
        <f t="shared" si="44"/>
        <v>0</v>
      </c>
      <c r="AJ336" s="126">
        <f t="shared" si="43"/>
        <v>578</v>
      </c>
      <c r="AK336" t="b">
        <f t="shared" si="45"/>
        <v>0</v>
      </c>
    </row>
    <row r="337" spans="4:37">
      <c r="D337" s="136" t="s">
        <v>2454</v>
      </c>
      <c r="E337" s="127">
        <v>42769</v>
      </c>
      <c r="F337" s="126"/>
      <c r="G337" s="127">
        <v>42844</v>
      </c>
      <c r="H337" s="127"/>
      <c r="I337" s="128">
        <v>0.71875</v>
      </c>
      <c r="J337" s="128"/>
      <c r="K337" s="126">
        <v>929</v>
      </c>
      <c r="L337" s="126"/>
      <c r="M337" s="126">
        <v>615</v>
      </c>
      <c r="N337" s="126"/>
      <c r="O337" s="126">
        <v>289</v>
      </c>
      <c r="P337" s="126">
        <v>713</v>
      </c>
      <c r="Q337" s="126">
        <v>167</v>
      </c>
      <c r="R337" s="126"/>
      <c r="S337" s="126"/>
      <c r="T337" s="126">
        <v>34.700000000000003</v>
      </c>
      <c r="U337" s="126">
        <v>14.1</v>
      </c>
      <c r="V337" s="126" t="s">
        <v>2187</v>
      </c>
      <c r="W337" s="129" t="s">
        <v>2187</v>
      </c>
      <c r="X337" s="129" t="s">
        <v>2187</v>
      </c>
      <c r="Y337" s="129" t="s">
        <v>2187</v>
      </c>
      <c r="Z337" s="126">
        <v>7.9</v>
      </c>
      <c r="AA337" s="126" t="s">
        <v>2250</v>
      </c>
      <c r="AB337" s="126">
        <v>7.9</v>
      </c>
      <c r="AC337" s="126">
        <v>1</v>
      </c>
      <c r="AD337" s="126"/>
      <c r="AH337" s="126">
        <f t="shared" si="42"/>
        <v>889</v>
      </c>
      <c r="AI337" t="b">
        <f t="shared" si="44"/>
        <v>0</v>
      </c>
      <c r="AJ337" s="126">
        <f t="shared" si="43"/>
        <v>37</v>
      </c>
      <c r="AK337" t="b">
        <f t="shared" si="45"/>
        <v>0</v>
      </c>
    </row>
    <row r="338" spans="4:37">
      <c r="D338" s="136" t="s">
        <v>2453</v>
      </c>
      <c r="E338" s="127">
        <v>42769</v>
      </c>
      <c r="F338" s="126"/>
      <c r="G338" s="127">
        <v>42845</v>
      </c>
      <c r="H338" s="127"/>
      <c r="I338" s="128">
        <v>0.42708333333333331</v>
      </c>
      <c r="J338" s="128"/>
      <c r="K338" s="126">
        <v>935</v>
      </c>
      <c r="L338" s="126"/>
      <c r="M338" s="126">
        <v>821</v>
      </c>
      <c r="N338" s="126"/>
      <c r="O338" s="126">
        <v>378</v>
      </c>
      <c r="P338" s="126">
        <v>525</v>
      </c>
      <c r="Q338" s="126">
        <v>25</v>
      </c>
      <c r="R338" s="126"/>
      <c r="S338" s="126"/>
      <c r="T338" s="132">
        <v>23.4</v>
      </c>
      <c r="U338" s="132">
        <v>32.700000000000003</v>
      </c>
      <c r="V338" s="126" t="s">
        <v>2187</v>
      </c>
      <c r="W338" s="129" t="s">
        <v>2234</v>
      </c>
      <c r="X338" s="129" t="s">
        <v>2187</v>
      </c>
      <c r="Y338" s="129"/>
      <c r="Z338" s="126">
        <v>5.13</v>
      </c>
      <c r="AA338" s="126" t="s">
        <v>2250</v>
      </c>
      <c r="AB338" s="126">
        <v>5.13</v>
      </c>
      <c r="AC338" s="126">
        <v>1</v>
      </c>
      <c r="AD338" s="126"/>
      <c r="AH338" s="126">
        <f t="shared" si="42"/>
        <v>778</v>
      </c>
      <c r="AI338" t="b">
        <f t="shared" si="44"/>
        <v>0</v>
      </c>
      <c r="AJ338" s="126">
        <f t="shared" si="43"/>
        <v>522</v>
      </c>
      <c r="AK338" t="b">
        <f t="shared" si="45"/>
        <v>0</v>
      </c>
    </row>
    <row r="339" spans="4:37">
      <c r="D339" s="136" t="s">
        <v>2452</v>
      </c>
      <c r="E339" s="127">
        <v>42769</v>
      </c>
      <c r="F339" s="126"/>
      <c r="G339" s="127">
        <v>42845</v>
      </c>
      <c r="H339" s="127"/>
      <c r="I339" s="128">
        <v>0.39583333333333331</v>
      </c>
      <c r="J339" s="128"/>
      <c r="K339" s="126">
        <v>934</v>
      </c>
      <c r="L339" s="126"/>
      <c r="M339" s="126">
        <v>754</v>
      </c>
      <c r="N339" s="126"/>
      <c r="O339" s="126">
        <v>375</v>
      </c>
      <c r="P339" s="126">
        <v>886</v>
      </c>
      <c r="Q339" s="126">
        <v>362</v>
      </c>
      <c r="R339" s="126"/>
      <c r="S339" s="126"/>
      <c r="T339" s="126">
        <v>23.6</v>
      </c>
      <c r="U339" s="126">
        <v>27.4</v>
      </c>
      <c r="V339" s="126" t="s">
        <v>2187</v>
      </c>
      <c r="W339" s="129"/>
      <c r="X339" s="129"/>
      <c r="Y339" s="129"/>
      <c r="Z339" s="126">
        <v>17.399999999999999</v>
      </c>
      <c r="AA339" s="126" t="s">
        <v>2250</v>
      </c>
      <c r="AB339" s="126">
        <v>13.8</v>
      </c>
      <c r="AC339" s="126">
        <v>1</v>
      </c>
      <c r="AD339" s="126" t="s">
        <v>2422</v>
      </c>
      <c r="AH339" s="126">
        <f t="shared" si="42"/>
        <v>563</v>
      </c>
      <c r="AI339" t="b">
        <f t="shared" si="44"/>
        <v>0</v>
      </c>
      <c r="AJ339" s="126">
        <f t="shared" si="43"/>
        <v>480</v>
      </c>
      <c r="AK339" t="b">
        <f t="shared" si="45"/>
        <v>0</v>
      </c>
    </row>
    <row r="340" spans="4:37">
      <c r="D340" s="136" t="s">
        <v>2453</v>
      </c>
      <c r="E340" s="127">
        <v>42769</v>
      </c>
      <c r="F340" s="126"/>
      <c r="G340" s="127">
        <v>42845</v>
      </c>
      <c r="H340" s="127"/>
      <c r="I340" s="128">
        <v>0.42708333333333331</v>
      </c>
      <c r="J340" s="128"/>
      <c r="K340" s="126">
        <v>935</v>
      </c>
      <c r="L340" s="126"/>
      <c r="M340" s="126">
        <v>715</v>
      </c>
      <c r="N340" s="126"/>
      <c r="O340" s="126">
        <v>219</v>
      </c>
      <c r="P340" s="126">
        <v>388</v>
      </c>
      <c r="Q340" s="126">
        <v>370</v>
      </c>
      <c r="R340" s="126"/>
      <c r="S340" s="126"/>
      <c r="T340" s="146">
        <v>24.3</v>
      </c>
      <c r="U340" s="132">
        <v>19.100000000000001</v>
      </c>
      <c r="V340" s="126" t="s">
        <v>2187</v>
      </c>
      <c r="W340" s="129" t="s">
        <v>2230</v>
      </c>
      <c r="X340" s="129" t="s">
        <v>2187</v>
      </c>
      <c r="Y340" s="129" t="s">
        <v>2187</v>
      </c>
      <c r="Z340" s="126">
        <v>5.13</v>
      </c>
      <c r="AA340" s="126" t="s">
        <v>2250</v>
      </c>
      <c r="AB340" s="126">
        <v>5.13</v>
      </c>
      <c r="AC340" s="126">
        <v>1</v>
      </c>
      <c r="AD340" s="126"/>
      <c r="AH340" s="126">
        <f t="shared" si="42"/>
        <v>901</v>
      </c>
      <c r="AI340" t="b">
        <f t="shared" si="44"/>
        <v>0</v>
      </c>
      <c r="AJ340" s="126">
        <f t="shared" si="43"/>
        <v>565</v>
      </c>
      <c r="AK340" t="b">
        <f t="shared" si="45"/>
        <v>0</v>
      </c>
    </row>
    <row r="341" spans="4:37">
      <c r="D341" s="136" t="s">
        <v>2454</v>
      </c>
      <c r="E341" s="127">
        <v>42769</v>
      </c>
      <c r="F341" s="126"/>
      <c r="G341" s="127">
        <v>42844</v>
      </c>
      <c r="H341" s="127"/>
      <c r="I341" s="128">
        <v>0.71875</v>
      </c>
      <c r="J341" s="128"/>
      <c r="K341" s="126">
        <v>929</v>
      </c>
      <c r="L341" s="126"/>
      <c r="M341" s="126">
        <v>785</v>
      </c>
      <c r="N341" s="126"/>
      <c r="O341" s="126">
        <v>463</v>
      </c>
      <c r="P341" s="126">
        <v>462</v>
      </c>
      <c r="Q341" s="126">
        <v>168</v>
      </c>
      <c r="R341" s="126"/>
      <c r="S341" s="126"/>
      <c r="T341" s="126">
        <v>32</v>
      </c>
      <c r="U341" s="126">
        <v>14.9</v>
      </c>
      <c r="V341" s="126" t="s">
        <v>2187</v>
      </c>
      <c r="W341" s="129"/>
      <c r="X341" s="129" t="s">
        <v>2187</v>
      </c>
      <c r="Y341" s="129" t="s">
        <v>2187</v>
      </c>
      <c r="Z341" s="126">
        <v>7.9</v>
      </c>
      <c r="AA341" s="126" t="s">
        <v>2250</v>
      </c>
      <c r="AB341" s="126">
        <v>7.9</v>
      </c>
      <c r="AC341" s="126">
        <v>1</v>
      </c>
      <c r="AD341" s="126"/>
      <c r="AH341" s="126">
        <f t="shared" si="42"/>
        <v>791</v>
      </c>
      <c r="AI341" t="b">
        <f t="shared" si="44"/>
        <v>0</v>
      </c>
      <c r="AJ341" s="126">
        <f t="shared" si="43"/>
        <v>544</v>
      </c>
      <c r="AK341" t="b">
        <f t="shared" si="45"/>
        <v>0</v>
      </c>
    </row>
    <row r="342" spans="4:37">
      <c r="D342" s="136" t="s">
        <v>2452</v>
      </c>
      <c r="E342" s="127">
        <v>42769</v>
      </c>
      <c r="F342" s="126"/>
      <c r="G342" s="127">
        <v>42845</v>
      </c>
      <c r="H342" s="127"/>
      <c r="I342" s="128">
        <v>0.39583333333333331</v>
      </c>
      <c r="J342" s="128"/>
      <c r="K342" s="126">
        <v>934</v>
      </c>
      <c r="L342" s="126"/>
      <c r="M342" s="126">
        <v>877</v>
      </c>
      <c r="N342" s="126"/>
      <c r="O342" s="126">
        <v>339</v>
      </c>
      <c r="P342" s="126">
        <v>712</v>
      </c>
      <c r="Q342" s="126">
        <v>269</v>
      </c>
      <c r="R342" s="126"/>
      <c r="S342" s="126"/>
      <c r="T342" s="126">
        <v>23.7</v>
      </c>
      <c r="U342" s="126">
        <v>9.6999999999999993</v>
      </c>
      <c r="V342" s="126" t="s">
        <v>2187</v>
      </c>
      <c r="W342" s="129" t="s">
        <v>2187</v>
      </c>
      <c r="X342" s="129"/>
      <c r="Y342" s="129" t="s">
        <v>2187</v>
      </c>
      <c r="Z342" s="126">
        <v>17.399999999999999</v>
      </c>
      <c r="AA342" s="126" t="s">
        <v>2250</v>
      </c>
      <c r="AB342" s="126">
        <v>13.8</v>
      </c>
      <c r="AC342" s="126">
        <v>1</v>
      </c>
      <c r="AD342" s="126"/>
      <c r="AH342" s="126">
        <f t="shared" si="42"/>
        <v>802</v>
      </c>
      <c r="AI342" t="b">
        <f t="shared" si="44"/>
        <v>0</v>
      </c>
      <c r="AJ342" s="126">
        <f t="shared" si="43"/>
        <v>526</v>
      </c>
      <c r="AK342" t="b">
        <f t="shared" si="45"/>
        <v>0</v>
      </c>
    </row>
    <row r="343" spans="4:37">
      <c r="D343" s="125" t="s">
        <v>2455</v>
      </c>
      <c r="E343" s="127">
        <v>42769</v>
      </c>
      <c r="F343" s="126"/>
      <c r="G343" s="127">
        <v>42844</v>
      </c>
      <c r="H343" s="127"/>
      <c r="I343" s="128">
        <v>0.68055555555555547</v>
      </c>
      <c r="J343" s="128"/>
      <c r="K343" s="126">
        <v>933</v>
      </c>
      <c r="L343" s="126"/>
      <c r="M343" s="126">
        <v>816</v>
      </c>
      <c r="N343" s="126"/>
      <c r="O343" s="126">
        <v>303</v>
      </c>
      <c r="P343" s="126">
        <v>709</v>
      </c>
      <c r="Q343" s="126">
        <v>359</v>
      </c>
      <c r="R343" s="126"/>
      <c r="S343" s="126"/>
      <c r="T343" s="126">
        <v>30.1</v>
      </c>
      <c r="U343" s="126">
        <v>18.399999999999999</v>
      </c>
      <c r="V343" s="126" t="s">
        <v>2187</v>
      </c>
      <c r="W343" s="129" t="s">
        <v>2187</v>
      </c>
      <c r="X343" s="129" t="s">
        <v>2187</v>
      </c>
      <c r="Y343" s="129" t="s">
        <v>2187</v>
      </c>
      <c r="Z343" s="126">
        <v>12.2</v>
      </c>
      <c r="AA343" s="126" t="s">
        <v>2250</v>
      </c>
      <c r="AB343" s="126">
        <v>15.2</v>
      </c>
      <c r="AC343" s="126">
        <v>1</v>
      </c>
      <c r="AD343" s="126"/>
      <c r="AH343" s="126">
        <f t="shared" si="42"/>
        <v>698</v>
      </c>
      <c r="AI343" t="b">
        <f t="shared" si="44"/>
        <v>0</v>
      </c>
      <c r="AJ343" s="126">
        <f t="shared" si="43"/>
        <v>594</v>
      </c>
      <c r="AK343" t="b">
        <f t="shared" si="45"/>
        <v>0</v>
      </c>
    </row>
    <row r="344" spans="4:37">
      <c r="D344" s="125" t="s">
        <v>2455</v>
      </c>
      <c r="E344" s="127">
        <v>42769</v>
      </c>
      <c r="F344" s="126"/>
      <c r="G344" s="127">
        <v>42844</v>
      </c>
      <c r="H344" s="127"/>
      <c r="I344" s="128">
        <v>0.68055555555555547</v>
      </c>
      <c r="J344" s="128"/>
      <c r="K344" s="126">
        <v>933</v>
      </c>
      <c r="L344" s="126"/>
      <c r="M344" s="126">
        <v>811</v>
      </c>
      <c r="N344" s="126"/>
      <c r="O344" s="126">
        <v>218</v>
      </c>
      <c r="P344" s="126">
        <v>707</v>
      </c>
      <c r="Q344" s="126">
        <v>395</v>
      </c>
      <c r="R344" s="126"/>
      <c r="S344" s="126"/>
      <c r="T344" s="126">
        <v>30.4</v>
      </c>
      <c r="U344" s="126">
        <v>18.899999999999999</v>
      </c>
      <c r="V344" s="126" t="s">
        <v>2187</v>
      </c>
      <c r="W344" s="129" t="s">
        <v>2187</v>
      </c>
      <c r="X344" s="129" t="s">
        <v>2187</v>
      </c>
      <c r="Y344" s="129"/>
      <c r="Z344" s="126">
        <v>12.2</v>
      </c>
      <c r="AA344" s="126" t="s">
        <v>2250</v>
      </c>
      <c r="AB344" s="126">
        <v>15.2</v>
      </c>
      <c r="AC344" s="126">
        <v>1</v>
      </c>
      <c r="AD344" s="126"/>
      <c r="AH344" s="126">
        <f t="shared" si="42"/>
        <v>825</v>
      </c>
      <c r="AI344" t="b">
        <f t="shared" si="44"/>
        <v>0</v>
      </c>
      <c r="AJ344" s="126">
        <f t="shared" si="43"/>
        <v>564</v>
      </c>
      <c r="AK344" t="b">
        <f t="shared" si="45"/>
        <v>0</v>
      </c>
    </row>
    <row r="345" spans="4:37">
      <c r="D345" s="136" t="s">
        <v>2452</v>
      </c>
      <c r="E345" s="127">
        <v>42769</v>
      </c>
      <c r="F345" s="126"/>
      <c r="G345" s="127">
        <v>42845</v>
      </c>
      <c r="H345" s="127"/>
      <c r="I345" s="128">
        <v>0.39583333333333331</v>
      </c>
      <c r="J345" s="128"/>
      <c r="K345" s="126">
        <v>934</v>
      </c>
      <c r="L345" s="126"/>
      <c r="M345" s="126">
        <v>773</v>
      </c>
      <c r="N345" s="126"/>
      <c r="O345" s="126">
        <v>135</v>
      </c>
      <c r="P345" s="126">
        <v>770</v>
      </c>
      <c r="Q345" s="126">
        <v>182</v>
      </c>
      <c r="R345" s="126"/>
      <c r="S345" s="126"/>
      <c r="T345" s="126">
        <v>23.3</v>
      </c>
      <c r="U345" s="126">
        <v>16.399999999999999</v>
      </c>
      <c r="V345" s="126" t="s">
        <v>2187</v>
      </c>
      <c r="W345" s="129" t="s">
        <v>2187</v>
      </c>
      <c r="X345" s="129" t="s">
        <v>2187</v>
      </c>
      <c r="Y345" s="129"/>
      <c r="Z345" s="126">
        <v>17.399999999999999</v>
      </c>
      <c r="AA345" s="126" t="s">
        <v>2250</v>
      </c>
      <c r="AB345" s="126">
        <v>13.8</v>
      </c>
      <c r="AC345" s="126">
        <v>1</v>
      </c>
      <c r="AD345" s="126"/>
      <c r="AH345" s="126">
        <f t="shared" si="42"/>
        <v>839</v>
      </c>
      <c r="AI345" t="b">
        <f t="shared" si="44"/>
        <v>0</v>
      </c>
      <c r="AJ345" s="126">
        <f t="shared" si="43"/>
        <v>429</v>
      </c>
      <c r="AK345" t="b">
        <f t="shared" si="45"/>
        <v>0</v>
      </c>
    </row>
    <row r="346" spans="4:37">
      <c r="D346" s="136" t="s">
        <v>2453</v>
      </c>
      <c r="E346" s="127">
        <v>42769</v>
      </c>
      <c r="F346" s="126"/>
      <c r="G346" s="127">
        <v>42845</v>
      </c>
      <c r="H346" s="127"/>
      <c r="I346" s="128">
        <v>0.42708333333333331</v>
      </c>
      <c r="J346" s="128"/>
      <c r="K346" s="126">
        <v>935</v>
      </c>
      <c r="L346" s="126"/>
      <c r="M346" s="126">
        <v>645</v>
      </c>
      <c r="N346" s="126"/>
      <c r="O346" s="126">
        <v>372</v>
      </c>
      <c r="P346" s="126">
        <v>753</v>
      </c>
      <c r="Q346" s="126">
        <v>342</v>
      </c>
      <c r="R346" s="147"/>
      <c r="S346" s="147"/>
      <c r="T346" s="162">
        <v>31.1</v>
      </c>
      <c r="U346" s="132">
        <v>23.3</v>
      </c>
      <c r="V346" s="126" t="s">
        <v>2187</v>
      </c>
      <c r="W346" s="129" t="s">
        <v>2179</v>
      </c>
      <c r="X346" s="129" t="s">
        <v>2187</v>
      </c>
      <c r="Y346" s="129"/>
      <c r="Z346" s="126">
        <v>5.13</v>
      </c>
      <c r="AA346" s="126" t="s">
        <v>2250</v>
      </c>
      <c r="AB346" s="126">
        <v>5.13</v>
      </c>
      <c r="AC346" s="126">
        <v>1</v>
      </c>
      <c r="AD346" s="126"/>
      <c r="AH346" s="126">
        <f t="shared" si="42"/>
        <v>895</v>
      </c>
      <c r="AI346" t="b">
        <f t="shared" si="44"/>
        <v>0</v>
      </c>
      <c r="AJ346" s="126">
        <f t="shared" si="43"/>
        <v>466</v>
      </c>
      <c r="AK346" t="b">
        <f t="shared" si="45"/>
        <v>0</v>
      </c>
    </row>
    <row r="347" spans="4:37">
      <c r="D347" s="136" t="s">
        <v>2454</v>
      </c>
      <c r="E347" s="127">
        <v>42769</v>
      </c>
      <c r="F347" s="126"/>
      <c r="G347" s="127">
        <v>42844</v>
      </c>
      <c r="H347" s="127"/>
      <c r="I347" s="128">
        <v>0.71875</v>
      </c>
      <c r="J347" s="128"/>
      <c r="K347" s="126">
        <v>929</v>
      </c>
      <c r="L347" s="126"/>
      <c r="M347" s="168">
        <v>814</v>
      </c>
      <c r="N347" s="168"/>
      <c r="O347" s="168">
        <v>334</v>
      </c>
      <c r="P347" s="168">
        <v>640</v>
      </c>
      <c r="Q347" s="168">
        <v>139</v>
      </c>
      <c r="R347" s="126"/>
      <c r="S347" s="126"/>
      <c r="T347" s="126">
        <v>32.700000000000003</v>
      </c>
      <c r="U347" s="126">
        <v>16.399999999999999</v>
      </c>
      <c r="V347" s="126" t="s">
        <v>2187</v>
      </c>
      <c r="W347" s="129" t="s">
        <v>2187</v>
      </c>
      <c r="X347" s="129" t="s">
        <v>2187</v>
      </c>
      <c r="Y347" s="129"/>
      <c r="Z347" s="126">
        <v>7.9</v>
      </c>
      <c r="AA347" s="126" t="s">
        <v>2250</v>
      </c>
      <c r="AB347" s="126">
        <v>7.9</v>
      </c>
      <c r="AC347" s="126">
        <v>1</v>
      </c>
      <c r="AD347" s="126"/>
      <c r="AH347" s="126">
        <f t="shared" si="42"/>
        <v>682</v>
      </c>
      <c r="AI347" t="b">
        <f t="shared" si="44"/>
        <v>0</v>
      </c>
      <c r="AJ347" s="126">
        <f t="shared" si="43"/>
        <v>471</v>
      </c>
      <c r="AK347" t="b">
        <f t="shared" si="45"/>
        <v>0</v>
      </c>
    </row>
    <row r="348" spans="4:37">
      <c r="D348" s="136" t="s">
        <v>2453</v>
      </c>
      <c r="E348" s="127">
        <v>42769</v>
      </c>
      <c r="F348" s="126"/>
      <c r="G348" s="127">
        <v>42845</v>
      </c>
      <c r="H348" s="127"/>
      <c r="I348" s="128">
        <v>0.42708333333333331</v>
      </c>
      <c r="J348" s="128"/>
      <c r="K348" s="126">
        <v>935</v>
      </c>
      <c r="L348" s="126"/>
      <c r="M348" s="168">
        <v>814</v>
      </c>
      <c r="N348" s="168"/>
      <c r="O348" s="168">
        <v>334</v>
      </c>
      <c r="P348" s="168">
        <v>640</v>
      </c>
      <c r="Q348" s="168">
        <v>139</v>
      </c>
      <c r="R348" s="126"/>
      <c r="S348" s="126"/>
      <c r="T348" s="132">
        <v>23.2</v>
      </c>
      <c r="U348" s="132">
        <v>23.4</v>
      </c>
      <c r="V348" s="126" t="s">
        <v>2200</v>
      </c>
      <c r="W348" s="129" t="s">
        <v>2187</v>
      </c>
      <c r="X348" s="129" t="s">
        <v>2187</v>
      </c>
      <c r="Y348" s="129"/>
      <c r="Z348" s="126">
        <v>5.13</v>
      </c>
      <c r="AA348" s="126" t="s">
        <v>2250</v>
      </c>
      <c r="AB348" s="126">
        <v>5.13</v>
      </c>
      <c r="AC348" s="126">
        <v>1</v>
      </c>
      <c r="AD348" s="126"/>
      <c r="AH348" s="126">
        <f t="shared" si="42"/>
        <v>740</v>
      </c>
      <c r="AI348" t="b">
        <f t="shared" si="44"/>
        <v>0</v>
      </c>
      <c r="AJ348" s="126">
        <f t="shared" si="43"/>
        <v>486</v>
      </c>
      <c r="AK348" t="b">
        <f t="shared" si="45"/>
        <v>0</v>
      </c>
    </row>
    <row r="349" spans="4:37">
      <c r="D349" s="136" t="s">
        <v>2452</v>
      </c>
      <c r="E349" s="127">
        <v>42769</v>
      </c>
      <c r="F349" s="126"/>
      <c r="G349" s="127">
        <v>42845</v>
      </c>
      <c r="H349" s="127"/>
      <c r="I349" s="128">
        <v>0.39583333333333331</v>
      </c>
      <c r="J349" s="128"/>
      <c r="K349" s="126">
        <v>934</v>
      </c>
      <c r="L349" s="126"/>
      <c r="M349" s="126">
        <v>621</v>
      </c>
      <c r="N349" s="126"/>
      <c r="O349" s="126">
        <v>265</v>
      </c>
      <c r="P349" s="126">
        <v>668</v>
      </c>
      <c r="Q349" s="126">
        <v>92</v>
      </c>
      <c r="R349" s="126"/>
      <c r="S349" s="126"/>
      <c r="T349" s="126">
        <v>24.1</v>
      </c>
      <c r="U349" s="126">
        <v>12.4</v>
      </c>
      <c r="V349" s="126" t="s">
        <v>2187</v>
      </c>
      <c r="W349" s="129"/>
      <c r="X349" s="129" t="s">
        <v>2187</v>
      </c>
      <c r="Y349" s="129" t="s">
        <v>2187</v>
      </c>
      <c r="Z349" s="126">
        <v>17.399999999999999</v>
      </c>
      <c r="AA349" s="126" t="s">
        <v>2250</v>
      </c>
      <c r="AB349" s="126">
        <v>13.8</v>
      </c>
      <c r="AC349" s="126">
        <v>1</v>
      </c>
      <c r="AD349" s="126"/>
      <c r="AH349" s="126">
        <f t="shared" si="42"/>
        <v>841</v>
      </c>
      <c r="AI349" t="b">
        <f t="shared" si="44"/>
        <v>0</v>
      </c>
      <c r="AJ349" s="132">
        <f t="shared" si="43"/>
        <v>55</v>
      </c>
      <c r="AK349" t="b">
        <f t="shared" si="45"/>
        <v>0</v>
      </c>
    </row>
    <row r="350" spans="4:37">
      <c r="D350" s="125" t="s">
        <v>2455</v>
      </c>
      <c r="E350" s="127">
        <v>42769</v>
      </c>
      <c r="F350" s="126"/>
      <c r="G350" s="127">
        <v>42844</v>
      </c>
      <c r="H350" s="127"/>
      <c r="I350" s="128">
        <v>0.68055555555555547</v>
      </c>
      <c r="J350" s="128"/>
      <c r="K350" s="126">
        <v>933</v>
      </c>
      <c r="L350" s="126"/>
      <c r="M350" s="126">
        <v>677</v>
      </c>
      <c r="N350" s="126"/>
      <c r="O350" s="126">
        <v>234</v>
      </c>
      <c r="P350" s="126">
        <v>891</v>
      </c>
      <c r="Q350" s="126">
        <v>328</v>
      </c>
      <c r="R350" s="126"/>
      <c r="S350" s="126"/>
      <c r="T350" s="126">
        <v>33.1</v>
      </c>
      <c r="U350" s="126">
        <v>16.3</v>
      </c>
      <c r="V350" s="126" t="s">
        <v>2187</v>
      </c>
      <c r="W350" s="129" t="s">
        <v>2195</v>
      </c>
      <c r="X350" s="129" t="s">
        <v>2187</v>
      </c>
      <c r="Y350" s="129"/>
      <c r="Z350" s="126">
        <v>12.2</v>
      </c>
      <c r="AA350" s="126" t="s">
        <v>2250</v>
      </c>
      <c r="AB350" s="126">
        <v>15.2</v>
      </c>
      <c r="AC350" s="126">
        <v>1</v>
      </c>
      <c r="AD350" s="126"/>
      <c r="AH350" s="126">
        <f t="shared" si="42"/>
        <v>687</v>
      </c>
      <c r="AI350" t="b">
        <f t="shared" si="44"/>
        <v>0</v>
      </c>
      <c r="AJ350" s="126">
        <f t="shared" si="43"/>
        <v>424</v>
      </c>
      <c r="AK350" t="b">
        <f t="shared" si="45"/>
        <v>0</v>
      </c>
    </row>
    <row r="351" spans="4:37">
      <c r="D351" s="136" t="s">
        <v>2454</v>
      </c>
      <c r="E351" s="127">
        <v>42769</v>
      </c>
      <c r="F351" s="126"/>
      <c r="G351" s="127">
        <v>42844</v>
      </c>
      <c r="H351" s="127"/>
      <c r="I351" s="128">
        <v>0.71875</v>
      </c>
      <c r="J351" s="128"/>
      <c r="K351" s="126">
        <v>929</v>
      </c>
      <c r="L351" s="126"/>
      <c r="M351" s="126">
        <v>574</v>
      </c>
      <c r="N351" s="126"/>
      <c r="O351" s="126">
        <v>258</v>
      </c>
      <c r="P351" s="168">
        <v>540</v>
      </c>
      <c r="Q351" s="126">
        <v>149</v>
      </c>
      <c r="R351" s="126"/>
      <c r="S351" s="126"/>
      <c r="T351" s="126">
        <v>31.9</v>
      </c>
      <c r="U351" s="126">
        <v>16.3</v>
      </c>
      <c r="V351" s="126" t="s">
        <v>2187</v>
      </c>
      <c r="W351" s="129" t="s">
        <v>2187</v>
      </c>
      <c r="X351" s="129" t="s">
        <v>2187</v>
      </c>
      <c r="Y351" s="129" t="s">
        <v>2187</v>
      </c>
      <c r="Z351" s="126">
        <v>7.9</v>
      </c>
      <c r="AA351" s="126" t="s">
        <v>2250</v>
      </c>
      <c r="AB351" s="126">
        <v>7.9</v>
      </c>
      <c r="AC351" s="126">
        <v>1</v>
      </c>
      <c r="AD351" s="126"/>
      <c r="AH351" s="126">
        <f t="shared" si="42"/>
        <v>833</v>
      </c>
      <c r="AI351" t="b">
        <f t="shared" si="44"/>
        <v>0</v>
      </c>
      <c r="AJ351" s="126">
        <f t="shared" si="43"/>
        <v>418</v>
      </c>
      <c r="AK351" t="b">
        <f t="shared" si="45"/>
        <v>0</v>
      </c>
    </row>
    <row r="352" spans="4:37">
      <c r="D352" s="136" t="s">
        <v>2453</v>
      </c>
      <c r="E352" s="127">
        <v>42769</v>
      </c>
      <c r="F352" s="126"/>
      <c r="G352" s="127">
        <v>42845</v>
      </c>
      <c r="H352" s="127"/>
      <c r="I352" s="128">
        <v>0.42708333333333331</v>
      </c>
      <c r="J352" s="128"/>
      <c r="K352" s="126">
        <v>935</v>
      </c>
      <c r="L352" s="126"/>
      <c r="M352" s="126">
        <v>710</v>
      </c>
      <c r="N352" s="126"/>
      <c r="O352" s="126">
        <v>344</v>
      </c>
      <c r="P352" s="126">
        <v>508</v>
      </c>
      <c r="Q352" s="126">
        <v>449</v>
      </c>
      <c r="R352" s="126"/>
      <c r="S352" s="126"/>
      <c r="T352" s="132">
        <v>23</v>
      </c>
      <c r="U352" s="132">
        <v>19.100000000000001</v>
      </c>
      <c r="V352" s="126" t="s">
        <v>2187</v>
      </c>
      <c r="W352" s="129" t="s">
        <v>2187</v>
      </c>
      <c r="X352" s="129" t="s">
        <v>2234</v>
      </c>
      <c r="Y352" s="129" t="s">
        <v>2187</v>
      </c>
      <c r="Z352" s="126">
        <v>5.13</v>
      </c>
      <c r="AA352" s="126" t="s">
        <v>2250</v>
      </c>
      <c r="AB352" s="126">
        <v>5.13</v>
      </c>
      <c r="AC352" s="126">
        <v>1</v>
      </c>
      <c r="AD352" s="126"/>
      <c r="AH352" s="126">
        <f t="shared" ref="AH352:AH415" si="46">N131</f>
        <v>888</v>
      </c>
      <c r="AI352" t="b">
        <f t="shared" si="44"/>
        <v>0</v>
      </c>
      <c r="AJ352" s="126">
        <f t="shared" ref="AJ352:AJ415" si="47">P131</f>
        <v>520</v>
      </c>
      <c r="AK352" t="b">
        <f t="shared" si="45"/>
        <v>0</v>
      </c>
    </row>
    <row r="353" spans="4:37">
      <c r="D353" s="125" t="s">
        <v>2455</v>
      </c>
      <c r="E353" s="127">
        <v>42769</v>
      </c>
      <c r="F353" s="126"/>
      <c r="G353" s="127">
        <v>42844</v>
      </c>
      <c r="H353" s="127"/>
      <c r="I353" s="128">
        <v>0.68055555555555547</v>
      </c>
      <c r="J353" s="128"/>
      <c r="K353" s="126">
        <v>933</v>
      </c>
      <c r="L353" s="126"/>
      <c r="M353" s="126">
        <v>604</v>
      </c>
      <c r="N353" s="126"/>
      <c r="O353" s="126">
        <v>271</v>
      </c>
      <c r="P353" s="126">
        <v>637</v>
      </c>
      <c r="Q353" s="126">
        <v>142</v>
      </c>
      <c r="R353" s="126"/>
      <c r="S353" s="126"/>
      <c r="T353" s="126">
        <v>32.200000000000003</v>
      </c>
      <c r="U353" s="126">
        <v>18.5</v>
      </c>
      <c r="V353" s="126" t="s">
        <v>2187</v>
      </c>
      <c r="W353" s="129" t="s">
        <v>2187</v>
      </c>
      <c r="X353" s="129" t="s">
        <v>2187</v>
      </c>
      <c r="Y353" s="129"/>
      <c r="Z353" s="126">
        <v>12.2</v>
      </c>
      <c r="AA353" s="126" t="s">
        <v>2250</v>
      </c>
      <c r="AB353" s="126">
        <v>15.2</v>
      </c>
      <c r="AC353" s="126">
        <v>1</v>
      </c>
      <c r="AD353" s="126"/>
      <c r="AH353" s="126">
        <f t="shared" si="46"/>
        <v>708</v>
      </c>
      <c r="AI353" t="b">
        <f t="shared" si="44"/>
        <v>0</v>
      </c>
      <c r="AJ353" s="126">
        <f t="shared" si="47"/>
        <v>433</v>
      </c>
      <c r="AK353" t="b">
        <f t="shared" si="45"/>
        <v>0</v>
      </c>
    </row>
    <row r="354" spans="4:37">
      <c r="D354" s="136" t="s">
        <v>2452</v>
      </c>
      <c r="E354" s="127">
        <v>42769</v>
      </c>
      <c r="F354" s="126"/>
      <c r="G354" s="127">
        <v>42845</v>
      </c>
      <c r="H354" s="127"/>
      <c r="I354" s="128">
        <v>0.39583333333333331</v>
      </c>
      <c r="J354" s="128"/>
      <c r="K354" s="126">
        <v>934</v>
      </c>
      <c r="L354" s="126"/>
      <c r="M354" s="126">
        <v>871</v>
      </c>
      <c r="N354" s="126"/>
      <c r="O354" s="126">
        <v>340</v>
      </c>
      <c r="P354" s="126">
        <v>720</v>
      </c>
      <c r="Q354" s="126">
        <v>392</v>
      </c>
      <c r="R354" s="126"/>
      <c r="S354" s="126"/>
      <c r="T354" s="126">
        <v>23.5</v>
      </c>
      <c r="U354" s="126">
        <v>10.6</v>
      </c>
      <c r="V354" s="126" t="s">
        <v>2187</v>
      </c>
      <c r="W354" s="129" t="s">
        <v>2187</v>
      </c>
      <c r="X354" s="129" t="s">
        <v>2187</v>
      </c>
      <c r="Y354" s="129" t="s">
        <v>2187</v>
      </c>
      <c r="Z354" s="126">
        <v>17.399999999999999</v>
      </c>
      <c r="AA354" s="126" t="s">
        <v>2250</v>
      </c>
      <c r="AB354" s="126">
        <v>13.8</v>
      </c>
      <c r="AC354" s="126">
        <v>1</v>
      </c>
      <c r="AD354" s="126"/>
      <c r="AH354" s="126">
        <f t="shared" si="46"/>
        <v>768</v>
      </c>
      <c r="AI354" t="b">
        <f t="shared" si="44"/>
        <v>0</v>
      </c>
      <c r="AJ354" s="126">
        <f t="shared" si="47"/>
        <v>592</v>
      </c>
      <c r="AK354" t="b">
        <f t="shared" si="45"/>
        <v>0</v>
      </c>
    </row>
    <row r="355" spans="4:37">
      <c r="D355" s="136" t="s">
        <v>2454</v>
      </c>
      <c r="E355" s="127">
        <v>42769</v>
      </c>
      <c r="F355" s="126"/>
      <c r="G355" s="127">
        <v>42844</v>
      </c>
      <c r="H355" s="127"/>
      <c r="I355" s="128">
        <v>0.71875</v>
      </c>
      <c r="J355" s="128"/>
      <c r="K355" s="126">
        <v>929</v>
      </c>
      <c r="L355" s="126"/>
      <c r="M355" s="126">
        <v>822</v>
      </c>
      <c r="N355" s="126"/>
      <c r="O355" s="126">
        <v>381</v>
      </c>
      <c r="P355" s="126">
        <v>796</v>
      </c>
      <c r="Q355">
        <v>589</v>
      </c>
      <c r="R355" s="126"/>
      <c r="S355" s="126"/>
      <c r="T355" s="126">
        <v>31.6</v>
      </c>
      <c r="U355" s="126">
        <v>16.399999999999999</v>
      </c>
      <c r="V355" s="126"/>
      <c r="W355" s="129" t="s">
        <v>2234</v>
      </c>
      <c r="X355" s="129" t="s">
        <v>2187</v>
      </c>
      <c r="Y355" s="129" t="s">
        <v>2187</v>
      </c>
      <c r="Z355" s="126">
        <v>7.9</v>
      </c>
      <c r="AA355" s="126" t="s">
        <v>2250</v>
      </c>
      <c r="AB355" s="126">
        <v>7.9</v>
      </c>
      <c r="AC355" s="126">
        <v>1</v>
      </c>
      <c r="AD355" s="126"/>
      <c r="AH355" s="126">
        <f t="shared" si="46"/>
        <v>779</v>
      </c>
      <c r="AI355" t="b">
        <f t="shared" si="44"/>
        <v>0</v>
      </c>
      <c r="AJ355" s="126">
        <f t="shared" si="47"/>
        <v>477</v>
      </c>
      <c r="AK355" t="b">
        <f t="shared" si="45"/>
        <v>0</v>
      </c>
    </row>
    <row r="356" spans="4:37">
      <c r="D356" s="125" t="s">
        <v>2455</v>
      </c>
      <c r="E356" s="127">
        <v>42769</v>
      </c>
      <c r="F356" s="126"/>
      <c r="G356" s="127">
        <v>42844</v>
      </c>
      <c r="H356" s="127"/>
      <c r="I356" s="128">
        <v>0.68055555555555547</v>
      </c>
      <c r="J356" s="128"/>
      <c r="K356" s="126">
        <v>933</v>
      </c>
      <c r="L356" s="126"/>
      <c r="M356" s="126">
        <v>786</v>
      </c>
      <c r="N356" s="92"/>
      <c r="O356">
        <v>93</v>
      </c>
      <c r="P356" s="126">
        <v>560</v>
      </c>
      <c r="Q356" s="126">
        <v>130</v>
      </c>
      <c r="R356" s="126"/>
      <c r="S356" s="126"/>
      <c r="T356" s="126">
        <v>31.3</v>
      </c>
      <c r="U356" s="126">
        <v>15.5</v>
      </c>
      <c r="V356" s="126" t="s">
        <v>2187</v>
      </c>
      <c r="W356" s="129" t="s">
        <v>2187</v>
      </c>
      <c r="X356" s="129" t="s">
        <v>2187</v>
      </c>
      <c r="Y356" s="129"/>
      <c r="Z356" s="126">
        <v>12.2</v>
      </c>
      <c r="AA356" s="126" t="s">
        <v>2250</v>
      </c>
      <c r="AB356" s="126">
        <v>15.2</v>
      </c>
      <c r="AC356" s="126">
        <v>1</v>
      </c>
      <c r="AD356" s="126"/>
      <c r="AH356" s="126">
        <f t="shared" si="46"/>
        <v>799</v>
      </c>
      <c r="AI356" t="b">
        <f t="shared" si="44"/>
        <v>0</v>
      </c>
      <c r="AJ356" s="126">
        <f t="shared" si="47"/>
        <v>597</v>
      </c>
      <c r="AK356" t="b">
        <f t="shared" si="45"/>
        <v>0</v>
      </c>
    </row>
    <row r="357" spans="4:37">
      <c r="D357" s="136" t="s">
        <v>2454</v>
      </c>
      <c r="E357" s="127">
        <v>42769</v>
      </c>
      <c r="F357" s="126"/>
      <c r="G357" s="127">
        <v>42844</v>
      </c>
      <c r="H357" s="127"/>
      <c r="I357" s="128">
        <v>0.71875</v>
      </c>
      <c r="J357" s="128"/>
      <c r="K357" s="126">
        <v>929</v>
      </c>
      <c r="L357" s="126"/>
      <c r="M357" s="126">
        <v>572</v>
      </c>
      <c r="N357" s="126"/>
      <c r="O357" s="126">
        <v>88</v>
      </c>
      <c r="P357" s="126">
        <v>716</v>
      </c>
      <c r="Q357" s="126">
        <v>111</v>
      </c>
      <c r="R357" s="126"/>
      <c r="S357" s="126"/>
      <c r="T357" s="126">
        <v>34.200000000000003</v>
      </c>
      <c r="U357" s="126">
        <v>12</v>
      </c>
      <c r="V357" s="126" t="s">
        <v>2187</v>
      </c>
      <c r="W357" s="129" t="s">
        <v>2187</v>
      </c>
      <c r="X357" s="129" t="s">
        <v>2187</v>
      </c>
      <c r="Y357" s="129" t="s">
        <v>2187</v>
      </c>
      <c r="Z357" s="126">
        <v>7.9</v>
      </c>
      <c r="AA357" s="126" t="s">
        <v>2250</v>
      </c>
      <c r="AB357" s="126">
        <v>7.9</v>
      </c>
      <c r="AC357" s="126">
        <v>1</v>
      </c>
      <c r="AD357" s="126"/>
      <c r="AH357" s="126">
        <f t="shared" si="46"/>
        <v>820</v>
      </c>
      <c r="AI357" t="b">
        <f t="shared" si="44"/>
        <v>0</v>
      </c>
      <c r="AJ357" s="126">
        <f t="shared" si="47"/>
        <v>467</v>
      </c>
      <c r="AK357" t="b">
        <f t="shared" si="45"/>
        <v>0</v>
      </c>
    </row>
    <row r="358" spans="4:37">
      <c r="D358" s="136" t="s">
        <v>2452</v>
      </c>
      <c r="E358" s="127">
        <v>42769</v>
      </c>
      <c r="F358" s="126"/>
      <c r="G358" s="127">
        <v>42845</v>
      </c>
      <c r="H358" s="127"/>
      <c r="I358" s="128">
        <v>0.39583333333333331</v>
      </c>
      <c r="J358" s="128"/>
      <c r="K358" s="126">
        <v>934</v>
      </c>
      <c r="L358" s="126"/>
      <c r="M358" s="126">
        <v>761</v>
      </c>
      <c r="N358" s="126"/>
      <c r="O358" s="126">
        <v>383</v>
      </c>
      <c r="P358" s="126">
        <v>581</v>
      </c>
      <c r="Q358" s="126">
        <v>412</v>
      </c>
      <c r="R358" s="126"/>
      <c r="S358" s="126"/>
      <c r="T358" s="126">
        <v>24.9</v>
      </c>
      <c r="U358" s="126">
        <v>13.4</v>
      </c>
      <c r="V358" s="126" t="s">
        <v>2187</v>
      </c>
      <c r="W358" s="129"/>
      <c r="X358" s="129" t="s">
        <v>2187</v>
      </c>
      <c r="Y358" s="129" t="s">
        <v>2187</v>
      </c>
      <c r="Z358" s="126">
        <v>17.399999999999999</v>
      </c>
      <c r="AA358" s="126" t="s">
        <v>2250</v>
      </c>
      <c r="AB358" s="126">
        <v>13.8</v>
      </c>
      <c r="AC358" s="126">
        <v>1</v>
      </c>
      <c r="AD358" s="126"/>
      <c r="AH358" s="126">
        <f t="shared" si="46"/>
        <v>842</v>
      </c>
      <c r="AI358" t="b">
        <f t="shared" si="44"/>
        <v>0</v>
      </c>
      <c r="AJ358" s="126">
        <f t="shared" si="47"/>
        <v>596</v>
      </c>
      <c r="AK358" t="b">
        <f t="shared" si="45"/>
        <v>0</v>
      </c>
    </row>
    <row r="359" spans="4:37">
      <c r="D359" s="136" t="s">
        <v>2453</v>
      </c>
      <c r="E359" s="127">
        <v>42769</v>
      </c>
      <c r="F359" s="126"/>
      <c r="G359" s="127">
        <v>42845</v>
      </c>
      <c r="H359" s="127"/>
      <c r="I359" s="128">
        <v>0.42708333333333331</v>
      </c>
      <c r="J359" s="128"/>
      <c r="K359" s="126">
        <v>935</v>
      </c>
      <c r="L359" s="126"/>
      <c r="M359" s="126">
        <v>858</v>
      </c>
      <c r="N359" s="126"/>
      <c r="O359" s="126">
        <v>145</v>
      </c>
      <c r="P359" s="126">
        <v>718</v>
      </c>
      <c r="Q359" s="126">
        <v>434</v>
      </c>
      <c r="R359" s="126"/>
      <c r="S359" s="126"/>
      <c r="T359" s="132">
        <v>24.5</v>
      </c>
      <c r="U359" s="132">
        <v>16</v>
      </c>
      <c r="V359" s="126" t="s">
        <v>2230</v>
      </c>
      <c r="W359" s="129" t="s">
        <v>2179</v>
      </c>
      <c r="X359" s="129" t="s">
        <v>2187</v>
      </c>
      <c r="Y359" s="129" t="s">
        <v>2187</v>
      </c>
      <c r="Z359" s="126">
        <v>5.13</v>
      </c>
      <c r="AA359" s="126" t="s">
        <v>2250</v>
      </c>
      <c r="AB359" s="126">
        <v>5.13</v>
      </c>
      <c r="AC359" s="126">
        <v>1</v>
      </c>
      <c r="AD359" s="126"/>
      <c r="AH359" s="126">
        <f t="shared" si="46"/>
        <v>747</v>
      </c>
      <c r="AI359" t="b">
        <f t="shared" si="44"/>
        <v>0</v>
      </c>
      <c r="AJ359" s="126">
        <f t="shared" si="47"/>
        <v>543</v>
      </c>
      <c r="AK359" t="b">
        <f t="shared" si="45"/>
        <v>0</v>
      </c>
    </row>
    <row r="360" spans="4:37">
      <c r="D360" s="136" t="s">
        <v>2452</v>
      </c>
      <c r="E360" s="127">
        <v>42769</v>
      </c>
      <c r="F360" s="126"/>
      <c r="G360" s="127">
        <v>42845</v>
      </c>
      <c r="H360" s="127"/>
      <c r="I360" s="128">
        <v>0.39583333333333331</v>
      </c>
      <c r="J360" s="128"/>
      <c r="K360" s="126">
        <v>934</v>
      </c>
      <c r="L360" s="126"/>
      <c r="M360" s="126">
        <v>755</v>
      </c>
      <c r="N360" s="126"/>
      <c r="O360" s="126">
        <v>241</v>
      </c>
      <c r="P360" s="126">
        <v>613</v>
      </c>
      <c r="Q360" s="126">
        <v>457</v>
      </c>
      <c r="R360" s="126"/>
      <c r="S360" s="126"/>
      <c r="T360" s="126">
        <v>24.3</v>
      </c>
      <c r="U360" s="126">
        <v>15.7</v>
      </c>
      <c r="V360" s="126" t="s">
        <v>2187</v>
      </c>
      <c r="W360" s="129" t="s">
        <v>2187</v>
      </c>
      <c r="X360" s="129" t="s">
        <v>2187</v>
      </c>
      <c r="Y360" s="129"/>
      <c r="Z360" s="126">
        <v>17.399999999999999</v>
      </c>
      <c r="AA360" s="126" t="s">
        <v>2250</v>
      </c>
      <c r="AB360" s="126">
        <v>13.8</v>
      </c>
      <c r="AC360" s="126">
        <v>1</v>
      </c>
      <c r="AD360" s="126"/>
      <c r="AH360" s="126">
        <f t="shared" si="46"/>
        <v>857</v>
      </c>
      <c r="AI360" t="b">
        <f t="shared" si="44"/>
        <v>0</v>
      </c>
      <c r="AJ360" s="126">
        <f t="shared" si="47"/>
        <v>483</v>
      </c>
      <c r="AK360" t="b">
        <f t="shared" si="45"/>
        <v>0</v>
      </c>
    </row>
    <row r="361" spans="4:37">
      <c r="D361" s="136" t="s">
        <v>2453</v>
      </c>
      <c r="E361" s="127">
        <v>42769</v>
      </c>
      <c r="F361" s="126"/>
      <c r="G361" s="127">
        <v>42845</v>
      </c>
      <c r="H361" s="127"/>
      <c r="I361" s="128">
        <v>0.42708333333333331</v>
      </c>
      <c r="J361" s="128"/>
      <c r="K361" s="126">
        <v>935</v>
      </c>
      <c r="L361" s="126"/>
      <c r="M361" s="126">
        <v>795</v>
      </c>
      <c r="N361" s="126"/>
      <c r="O361" s="126">
        <v>302</v>
      </c>
      <c r="P361" s="126">
        <v>804</v>
      </c>
      <c r="Q361" s="126">
        <v>410</v>
      </c>
      <c r="R361" s="126"/>
      <c r="S361" s="126"/>
      <c r="T361" s="132">
        <v>23.5</v>
      </c>
      <c r="U361" s="132">
        <v>19.5</v>
      </c>
      <c r="V361" s="126" t="s">
        <v>2187</v>
      </c>
      <c r="W361" s="129" t="s">
        <v>2187</v>
      </c>
      <c r="X361" s="129" t="s">
        <v>2187</v>
      </c>
      <c r="Y361" s="129" t="s">
        <v>2187</v>
      </c>
      <c r="Z361" s="126">
        <v>5.13</v>
      </c>
      <c r="AA361" s="126" t="s">
        <v>2250</v>
      </c>
      <c r="AB361" s="126">
        <v>5.13</v>
      </c>
      <c r="AC361" s="126">
        <v>1</v>
      </c>
      <c r="AD361" s="126"/>
      <c r="AH361" s="126">
        <f t="shared" si="46"/>
        <v>623</v>
      </c>
      <c r="AI361" t="b">
        <f t="shared" si="44"/>
        <v>0</v>
      </c>
      <c r="AJ361" s="126">
        <f t="shared" si="47"/>
        <v>21</v>
      </c>
      <c r="AK361" t="b">
        <f t="shared" si="45"/>
        <v>0</v>
      </c>
    </row>
    <row r="362" spans="4:37">
      <c r="D362" s="136" t="s">
        <v>2454</v>
      </c>
      <c r="E362" s="127">
        <v>42769</v>
      </c>
      <c r="F362" s="126"/>
      <c r="G362" s="127">
        <v>42844</v>
      </c>
      <c r="H362" s="127"/>
      <c r="I362" s="128">
        <v>0.71875</v>
      </c>
      <c r="J362" s="128"/>
      <c r="K362" s="126">
        <v>929</v>
      </c>
      <c r="L362" s="126"/>
      <c r="M362" s="126">
        <v>251</v>
      </c>
      <c r="N362" s="126"/>
      <c r="O362" s="126">
        <v>442</v>
      </c>
      <c r="P362" s="126">
        <v>587</v>
      </c>
      <c r="Q362" s="126">
        <v>103</v>
      </c>
      <c r="R362" s="126"/>
      <c r="S362" s="126"/>
      <c r="T362" s="126">
        <v>31.8</v>
      </c>
      <c r="U362" s="126">
        <v>14</v>
      </c>
      <c r="V362" s="126" t="s">
        <v>2200</v>
      </c>
      <c r="W362" s="129" t="s">
        <v>2187</v>
      </c>
      <c r="X362" s="129" t="s">
        <v>2187</v>
      </c>
      <c r="Y362" s="129"/>
      <c r="Z362" s="126">
        <v>7.9</v>
      </c>
      <c r="AA362" s="126" t="s">
        <v>2250</v>
      </c>
      <c r="AB362" s="126">
        <v>7.9</v>
      </c>
      <c r="AC362" s="126">
        <v>1</v>
      </c>
      <c r="AD362" s="126"/>
      <c r="AH362" s="126">
        <f t="shared" si="46"/>
        <v>880</v>
      </c>
      <c r="AI362" t="b">
        <f t="shared" si="44"/>
        <v>0</v>
      </c>
      <c r="AJ362" s="126">
        <f t="shared" si="47"/>
        <v>538</v>
      </c>
      <c r="AK362" t="b">
        <f t="shared" si="45"/>
        <v>0</v>
      </c>
    </row>
    <row r="363" spans="4:37">
      <c r="D363" s="125" t="s">
        <v>2455</v>
      </c>
      <c r="E363" s="127">
        <v>42769</v>
      </c>
      <c r="F363" s="126"/>
      <c r="G363" s="127">
        <v>42844</v>
      </c>
      <c r="H363" s="127"/>
      <c r="I363" s="128">
        <v>0.68055555555555547</v>
      </c>
      <c r="J363" s="128"/>
      <c r="K363" s="126">
        <v>933</v>
      </c>
      <c r="L363" s="126"/>
      <c r="M363" s="126">
        <v>782</v>
      </c>
      <c r="N363" s="126"/>
      <c r="O363" s="126">
        <v>250</v>
      </c>
      <c r="P363" s="126">
        <v>849</v>
      </c>
      <c r="Q363" s="126">
        <v>319</v>
      </c>
      <c r="R363" s="126"/>
      <c r="S363" s="126"/>
      <c r="T363" s="126">
        <v>32.1</v>
      </c>
      <c r="U363" s="126">
        <v>15.8</v>
      </c>
      <c r="V363" s="126" t="s">
        <v>2187</v>
      </c>
      <c r="W363" s="129" t="s">
        <v>2179</v>
      </c>
      <c r="X363" s="129" t="s">
        <v>2187</v>
      </c>
      <c r="Y363" s="129"/>
      <c r="Z363" s="126">
        <v>12.2</v>
      </c>
      <c r="AA363" s="126" t="s">
        <v>2250</v>
      </c>
      <c r="AB363" s="126">
        <v>15.2</v>
      </c>
      <c r="AC363" s="126">
        <v>1</v>
      </c>
      <c r="AD363" s="126"/>
      <c r="AH363" s="126">
        <f t="shared" si="46"/>
        <v>706</v>
      </c>
      <c r="AI363" t="b">
        <f t="shared" si="44"/>
        <v>0</v>
      </c>
      <c r="AJ363" s="126">
        <f t="shared" si="47"/>
        <v>559</v>
      </c>
      <c r="AK363" t="b">
        <f t="shared" si="45"/>
        <v>0</v>
      </c>
    </row>
    <row r="364" spans="4:37">
      <c r="AH364" s="126">
        <f t="shared" si="46"/>
        <v>775</v>
      </c>
      <c r="AI364" t="b">
        <f t="shared" si="44"/>
        <v>0</v>
      </c>
      <c r="AJ364" s="126">
        <f t="shared" si="47"/>
        <v>465</v>
      </c>
      <c r="AK364" t="b">
        <f t="shared" si="45"/>
        <v>0</v>
      </c>
    </row>
    <row r="365" spans="4:37">
      <c r="AH365" s="126">
        <f t="shared" si="46"/>
        <v>850</v>
      </c>
      <c r="AI365" t="b">
        <f t="shared" si="44"/>
        <v>0</v>
      </c>
      <c r="AJ365" s="126">
        <f t="shared" si="47"/>
        <v>503</v>
      </c>
      <c r="AK365" t="b">
        <f t="shared" si="45"/>
        <v>0</v>
      </c>
    </row>
    <row r="366" spans="4:37">
      <c r="AH366" s="126">
        <f t="shared" si="46"/>
        <v>697</v>
      </c>
      <c r="AI366" t="b">
        <f t="shared" si="44"/>
        <v>0</v>
      </c>
      <c r="AJ366" s="126">
        <f t="shared" si="47"/>
        <v>567</v>
      </c>
      <c r="AK366" t="b">
        <f t="shared" si="45"/>
        <v>0</v>
      </c>
    </row>
    <row r="367" spans="4:37">
      <c r="AH367" s="126">
        <f t="shared" si="46"/>
        <v>894</v>
      </c>
      <c r="AI367" t="b">
        <f t="shared" si="44"/>
        <v>0</v>
      </c>
      <c r="AJ367" s="126">
        <f t="shared" si="47"/>
        <v>15</v>
      </c>
      <c r="AK367" t="b">
        <f t="shared" si="45"/>
        <v>0</v>
      </c>
    </row>
    <row r="368" spans="4:37">
      <c r="AH368" s="132">
        <f t="shared" si="46"/>
        <v>653</v>
      </c>
      <c r="AI368" t="b">
        <f t="shared" si="44"/>
        <v>0</v>
      </c>
      <c r="AJ368" s="126">
        <f t="shared" si="47"/>
        <v>40</v>
      </c>
      <c r="AK368" t="b">
        <f t="shared" si="45"/>
        <v>0</v>
      </c>
    </row>
    <row r="369" spans="34:37">
      <c r="AH369" s="126">
        <f t="shared" si="46"/>
        <v>762</v>
      </c>
      <c r="AI369" t="b">
        <f t="shared" si="44"/>
        <v>0</v>
      </c>
      <c r="AJ369" s="126">
        <f t="shared" si="47"/>
        <v>468</v>
      </c>
      <c r="AK369" t="b">
        <f t="shared" si="45"/>
        <v>0</v>
      </c>
    </row>
    <row r="370" spans="34:37">
      <c r="AH370" s="126">
        <f t="shared" si="46"/>
        <v>878</v>
      </c>
      <c r="AI370" t="b">
        <f t="shared" si="44"/>
        <v>0</v>
      </c>
      <c r="AJ370" s="126">
        <f t="shared" si="47"/>
        <v>582</v>
      </c>
      <c r="AK370" t="b">
        <f t="shared" si="45"/>
        <v>0</v>
      </c>
    </row>
    <row r="371" spans="34:37">
      <c r="AH371" s="126">
        <f t="shared" si="46"/>
        <v>807</v>
      </c>
      <c r="AI371" t="b">
        <f t="shared" si="44"/>
        <v>0</v>
      </c>
      <c r="AJ371" s="126">
        <f t="shared" si="47"/>
        <v>20</v>
      </c>
      <c r="AK371" t="b">
        <f t="shared" si="45"/>
        <v>0</v>
      </c>
    </row>
    <row r="372" spans="34:37">
      <c r="AH372" s="126">
        <f t="shared" si="46"/>
        <v>696</v>
      </c>
      <c r="AI372" t="b">
        <f t="shared" si="44"/>
        <v>0</v>
      </c>
      <c r="AJ372" s="126">
        <f t="shared" si="47"/>
        <v>533</v>
      </c>
      <c r="AK372" t="b">
        <f t="shared" si="45"/>
        <v>0</v>
      </c>
    </row>
    <row r="373" spans="34:37">
      <c r="AH373" s="126">
        <f t="shared" si="46"/>
        <v>801</v>
      </c>
      <c r="AI373" t="b">
        <f t="shared" si="44"/>
        <v>0</v>
      </c>
      <c r="AJ373" s="126">
        <f t="shared" si="47"/>
        <v>572</v>
      </c>
      <c r="AK373" t="b">
        <f t="shared" si="45"/>
        <v>0</v>
      </c>
    </row>
    <row r="374" spans="34:37">
      <c r="AH374" s="126">
        <f t="shared" si="46"/>
        <v>647</v>
      </c>
      <c r="AI374" t="b">
        <f t="shared" si="44"/>
        <v>0</v>
      </c>
      <c r="AJ374" s="126">
        <f t="shared" si="47"/>
        <v>504</v>
      </c>
      <c r="AK374" t="b">
        <f t="shared" si="45"/>
        <v>0</v>
      </c>
    </row>
    <row r="375" spans="34:37">
      <c r="AH375" s="126">
        <f t="shared" si="46"/>
        <v>744</v>
      </c>
      <c r="AI375" t="b">
        <f t="shared" si="44"/>
        <v>0</v>
      </c>
      <c r="AJ375" s="126">
        <f t="shared" si="47"/>
        <v>579</v>
      </c>
      <c r="AK375" t="b">
        <f t="shared" si="45"/>
        <v>0</v>
      </c>
    </row>
    <row r="376" spans="34:37">
      <c r="AH376" s="126">
        <f t="shared" si="46"/>
        <v>885</v>
      </c>
      <c r="AI376" t="b">
        <f t="shared" si="44"/>
        <v>0</v>
      </c>
      <c r="AJ376" s="126">
        <f t="shared" si="47"/>
        <v>440</v>
      </c>
      <c r="AK376" t="b">
        <f t="shared" si="45"/>
        <v>0</v>
      </c>
    </row>
    <row r="377" spans="34:37">
      <c r="AH377" s="126">
        <f t="shared" si="46"/>
        <v>684</v>
      </c>
      <c r="AI377" t="b">
        <f t="shared" si="44"/>
        <v>0</v>
      </c>
      <c r="AJ377" s="126">
        <f t="shared" si="47"/>
        <v>485</v>
      </c>
      <c r="AK377" t="b">
        <f t="shared" si="45"/>
        <v>0</v>
      </c>
    </row>
    <row r="378" spans="34:37">
      <c r="AH378" s="126">
        <f t="shared" si="46"/>
        <v>827</v>
      </c>
      <c r="AI378" t="b">
        <f t="shared" si="44"/>
        <v>0</v>
      </c>
      <c r="AJ378" s="126">
        <f t="shared" si="47"/>
        <v>556</v>
      </c>
      <c r="AK378" t="b">
        <f t="shared" si="45"/>
        <v>0</v>
      </c>
    </row>
    <row r="379" spans="34:37">
      <c r="AH379" s="126">
        <f t="shared" si="46"/>
        <v>667</v>
      </c>
      <c r="AI379" t="b">
        <f t="shared" si="44"/>
        <v>0</v>
      </c>
      <c r="AJ379" s="126">
        <f t="shared" si="47"/>
        <v>464</v>
      </c>
      <c r="AK379" t="b">
        <f t="shared" si="45"/>
        <v>0</v>
      </c>
    </row>
    <row r="380" spans="34:37">
      <c r="AH380" s="126">
        <f t="shared" si="46"/>
        <v>777</v>
      </c>
      <c r="AI380" t="b">
        <f t="shared" si="44"/>
        <v>0</v>
      </c>
      <c r="AJ380" s="126">
        <f t="shared" si="47"/>
        <v>35</v>
      </c>
      <c r="AK380" t="b">
        <f t="shared" si="45"/>
        <v>0</v>
      </c>
    </row>
    <row r="381" spans="34:37">
      <c r="AH381" s="126">
        <f t="shared" si="46"/>
        <v>884</v>
      </c>
      <c r="AI381" t="b">
        <f t="shared" si="44"/>
        <v>0</v>
      </c>
      <c r="AJ381" s="126">
        <f t="shared" si="47"/>
        <v>570</v>
      </c>
      <c r="AK381" t="b">
        <f t="shared" si="45"/>
        <v>0</v>
      </c>
    </row>
    <row r="382" spans="34:37">
      <c r="AH382" s="126">
        <f t="shared" si="46"/>
        <v>731</v>
      </c>
      <c r="AI382" t="b">
        <f t="shared" si="44"/>
        <v>0</v>
      </c>
      <c r="AJ382" s="126">
        <f t="shared" si="47"/>
        <v>439</v>
      </c>
      <c r="AK382" t="b">
        <f t="shared" si="45"/>
        <v>0</v>
      </c>
    </row>
    <row r="383" spans="34:37">
      <c r="AH383" s="126">
        <f t="shared" si="46"/>
        <v>876</v>
      </c>
      <c r="AI383" t="b">
        <f t="shared" si="44"/>
        <v>0</v>
      </c>
      <c r="AJ383" s="126">
        <f t="shared" si="47"/>
        <v>461</v>
      </c>
      <c r="AK383" t="b">
        <f t="shared" si="45"/>
        <v>0</v>
      </c>
    </row>
    <row r="384" spans="34:37">
      <c r="AH384" s="126">
        <f t="shared" si="46"/>
        <v>351</v>
      </c>
      <c r="AI384" t="b">
        <f t="shared" si="44"/>
        <v>0</v>
      </c>
      <c r="AJ384" s="126">
        <f t="shared" si="47"/>
        <v>253</v>
      </c>
      <c r="AK384" t="b">
        <f t="shared" si="45"/>
        <v>0</v>
      </c>
    </row>
    <row r="385" spans="34:37">
      <c r="AH385" s="126">
        <f t="shared" si="46"/>
        <v>442</v>
      </c>
      <c r="AI385" t="b">
        <f t="shared" si="44"/>
        <v>0</v>
      </c>
      <c r="AJ385" s="126">
        <f t="shared" si="47"/>
        <v>285</v>
      </c>
      <c r="AK385" t="b">
        <f t="shared" si="45"/>
        <v>0</v>
      </c>
    </row>
    <row r="386" spans="34:37">
      <c r="AH386" s="126">
        <f t="shared" si="46"/>
        <v>743</v>
      </c>
      <c r="AI386" t="b">
        <f t="shared" si="44"/>
        <v>0</v>
      </c>
      <c r="AJ386" s="126">
        <f t="shared" si="47"/>
        <v>341</v>
      </c>
      <c r="AK386" t="b">
        <f t="shared" si="45"/>
        <v>0</v>
      </c>
    </row>
    <row r="387" spans="34:37">
      <c r="AH387" s="126">
        <f t="shared" si="46"/>
        <v>390</v>
      </c>
      <c r="AI387" t="b">
        <f t="shared" si="44"/>
        <v>0</v>
      </c>
      <c r="AJ387" s="132">
        <f t="shared" si="47"/>
        <v>264</v>
      </c>
      <c r="AK387" t="b">
        <f t="shared" si="45"/>
        <v>0</v>
      </c>
    </row>
    <row r="388" spans="34:37">
      <c r="AH388" s="126">
        <f t="shared" si="46"/>
        <v>810</v>
      </c>
      <c r="AI388" t="b">
        <f t="shared" ref="AI388:AI443" si="48">COUNTIF($AH$3:$AH$443, AH388)&gt;1</f>
        <v>0</v>
      </c>
      <c r="AJ388" s="126">
        <f t="shared" si="47"/>
        <v>411</v>
      </c>
      <c r="AK388" t="b">
        <f t="shared" ref="AK388:AK443" si="49">COUNTIF($AJ$3:$AJ$443, AJ388)&gt;1</f>
        <v>0</v>
      </c>
    </row>
    <row r="389" spans="34:37">
      <c r="AH389" s="126">
        <f t="shared" si="46"/>
        <v>287</v>
      </c>
      <c r="AI389" t="b">
        <f t="shared" si="48"/>
        <v>0</v>
      </c>
      <c r="AJ389" s="126">
        <f t="shared" si="47"/>
        <v>259</v>
      </c>
      <c r="AK389" t="b">
        <f t="shared" si="49"/>
        <v>0</v>
      </c>
    </row>
    <row r="390" spans="34:37">
      <c r="AH390" s="126">
        <f t="shared" si="46"/>
        <v>443</v>
      </c>
      <c r="AI390" t="b">
        <f t="shared" si="48"/>
        <v>0</v>
      </c>
      <c r="AJ390" s="126">
        <f t="shared" si="47"/>
        <v>215</v>
      </c>
      <c r="AK390" t="b">
        <f t="shared" si="49"/>
        <v>0</v>
      </c>
    </row>
    <row r="391" spans="34:37">
      <c r="AH391" s="126">
        <f t="shared" si="46"/>
        <v>680</v>
      </c>
      <c r="AI391" t="b">
        <f t="shared" si="48"/>
        <v>0</v>
      </c>
      <c r="AJ391" s="126">
        <f t="shared" si="47"/>
        <v>322</v>
      </c>
      <c r="AK391" t="b">
        <f t="shared" si="49"/>
        <v>0</v>
      </c>
    </row>
    <row r="392" spans="34:37">
      <c r="AH392" s="126">
        <f t="shared" si="46"/>
        <v>496</v>
      </c>
      <c r="AI392" t="b">
        <f t="shared" si="48"/>
        <v>0</v>
      </c>
      <c r="AJ392" s="126">
        <f t="shared" si="47"/>
        <v>403</v>
      </c>
      <c r="AK392" t="b">
        <f t="shared" si="49"/>
        <v>0</v>
      </c>
    </row>
    <row r="393" spans="34:37">
      <c r="AH393" s="126">
        <f t="shared" si="46"/>
        <v>674</v>
      </c>
      <c r="AI393" t="b">
        <f t="shared" si="48"/>
        <v>0</v>
      </c>
      <c r="AJ393" s="126">
        <f t="shared" si="47"/>
        <v>583</v>
      </c>
      <c r="AK393" t="b">
        <f t="shared" si="49"/>
        <v>0</v>
      </c>
    </row>
    <row r="394" spans="34:37">
      <c r="AH394" s="126">
        <f t="shared" si="46"/>
        <v>504</v>
      </c>
      <c r="AI394" t="b">
        <f t="shared" si="48"/>
        <v>0</v>
      </c>
      <c r="AJ394" s="126">
        <f t="shared" si="47"/>
        <v>451</v>
      </c>
      <c r="AK394" t="b">
        <f t="shared" si="49"/>
        <v>0</v>
      </c>
    </row>
    <row r="395" spans="34:37">
      <c r="AH395" s="126">
        <f t="shared" si="46"/>
        <v>439</v>
      </c>
      <c r="AI395" t="b">
        <f t="shared" si="48"/>
        <v>0</v>
      </c>
      <c r="AJ395" s="126">
        <f t="shared" si="47"/>
        <v>353</v>
      </c>
      <c r="AK395" t="b">
        <f t="shared" si="49"/>
        <v>0</v>
      </c>
    </row>
    <row r="396" spans="34:37">
      <c r="AH396" s="126">
        <f t="shared" si="46"/>
        <v>865</v>
      </c>
      <c r="AI396" t="b">
        <f t="shared" si="48"/>
        <v>0</v>
      </c>
      <c r="AJ396" s="126">
        <f t="shared" si="47"/>
        <v>105</v>
      </c>
      <c r="AK396" t="b">
        <f t="shared" si="49"/>
        <v>0</v>
      </c>
    </row>
    <row r="397" spans="34:37">
      <c r="AH397" s="126">
        <f t="shared" si="46"/>
        <v>736</v>
      </c>
      <c r="AI397" t="b">
        <f t="shared" si="48"/>
        <v>0</v>
      </c>
      <c r="AJ397" s="126">
        <f t="shared" si="47"/>
        <v>384</v>
      </c>
      <c r="AK397" t="b">
        <f t="shared" si="49"/>
        <v>0</v>
      </c>
    </row>
    <row r="398" spans="34:37">
      <c r="AH398" s="126">
        <f t="shared" si="46"/>
        <v>792</v>
      </c>
      <c r="AI398" t="b">
        <f t="shared" si="48"/>
        <v>0</v>
      </c>
      <c r="AJ398" s="126">
        <f t="shared" si="47"/>
        <v>481</v>
      </c>
      <c r="AK398" t="b">
        <f t="shared" si="49"/>
        <v>0</v>
      </c>
    </row>
    <row r="399" spans="34:37">
      <c r="AH399" s="126">
        <f t="shared" si="46"/>
        <v>470</v>
      </c>
      <c r="AI399" t="b">
        <f t="shared" si="48"/>
        <v>0</v>
      </c>
      <c r="AJ399" s="126">
        <f t="shared" si="47"/>
        <v>490</v>
      </c>
      <c r="AK399" t="b">
        <f t="shared" si="49"/>
        <v>0</v>
      </c>
    </row>
    <row r="400" spans="34:37">
      <c r="AH400" s="126">
        <f t="shared" si="46"/>
        <v>483</v>
      </c>
      <c r="AI400" t="b">
        <f t="shared" si="48"/>
        <v>0</v>
      </c>
      <c r="AJ400" s="126">
        <f t="shared" si="47"/>
        <v>470</v>
      </c>
      <c r="AK400" t="b">
        <f t="shared" si="49"/>
        <v>0</v>
      </c>
    </row>
    <row r="401" spans="34:37">
      <c r="AH401" s="126">
        <f t="shared" si="46"/>
        <v>893</v>
      </c>
      <c r="AI401" t="b">
        <f t="shared" si="48"/>
        <v>0</v>
      </c>
      <c r="AJ401" s="126">
        <f t="shared" si="47"/>
        <v>488</v>
      </c>
      <c r="AK401" t="b">
        <f t="shared" si="49"/>
        <v>0</v>
      </c>
    </row>
    <row r="402" spans="34:37">
      <c r="AH402" s="126">
        <f t="shared" si="46"/>
        <v>826</v>
      </c>
      <c r="AI402" t="b">
        <f t="shared" si="48"/>
        <v>0</v>
      </c>
      <c r="AJ402" s="126">
        <f t="shared" si="47"/>
        <v>273</v>
      </c>
      <c r="AK402" t="b">
        <f t="shared" si="49"/>
        <v>0</v>
      </c>
    </row>
    <row r="403" spans="34:37">
      <c r="AH403" s="126">
        <f t="shared" si="46"/>
        <v>783</v>
      </c>
      <c r="AI403" t="b">
        <f t="shared" si="48"/>
        <v>0</v>
      </c>
      <c r="AJ403" s="126">
        <f t="shared" si="47"/>
        <v>301</v>
      </c>
      <c r="AK403" t="b">
        <f t="shared" si="49"/>
        <v>0</v>
      </c>
    </row>
    <row r="404" spans="34:37">
      <c r="AH404" s="126">
        <f t="shared" si="46"/>
        <v>551</v>
      </c>
      <c r="AI404" t="b">
        <f t="shared" si="48"/>
        <v>0</v>
      </c>
      <c r="AJ404" s="126">
        <f t="shared" si="47"/>
        <v>291</v>
      </c>
      <c r="AK404" t="b">
        <f t="shared" si="49"/>
        <v>0</v>
      </c>
    </row>
    <row r="405" spans="34:37">
      <c r="AH405" s="126">
        <f t="shared" si="46"/>
        <v>818</v>
      </c>
      <c r="AI405" t="b">
        <f t="shared" si="48"/>
        <v>0</v>
      </c>
      <c r="AJ405" s="126">
        <f t="shared" si="47"/>
        <v>537</v>
      </c>
      <c r="AK405" t="b">
        <f t="shared" si="49"/>
        <v>0</v>
      </c>
    </row>
    <row r="406" spans="34:37">
      <c r="AH406" s="126">
        <f t="shared" si="46"/>
        <v>896</v>
      </c>
      <c r="AI406" t="b">
        <f t="shared" si="48"/>
        <v>0</v>
      </c>
      <c r="AJ406" s="126">
        <f t="shared" si="47"/>
        <v>290</v>
      </c>
      <c r="AK406" t="b">
        <f t="shared" si="49"/>
        <v>0</v>
      </c>
    </row>
    <row r="407" spans="34:37">
      <c r="AH407" s="126">
        <f t="shared" si="46"/>
        <v>337</v>
      </c>
      <c r="AI407" t="b">
        <f t="shared" si="48"/>
        <v>0</v>
      </c>
      <c r="AJ407" s="126">
        <f t="shared" si="47"/>
        <v>555</v>
      </c>
      <c r="AK407" t="b">
        <f t="shared" si="49"/>
        <v>0</v>
      </c>
    </row>
    <row r="408" spans="34:37">
      <c r="AH408" s="126">
        <f t="shared" si="46"/>
        <v>564</v>
      </c>
      <c r="AI408" t="b">
        <f t="shared" si="48"/>
        <v>0</v>
      </c>
      <c r="AJ408" s="126">
        <f t="shared" si="47"/>
        <v>539</v>
      </c>
      <c r="AK408" t="b">
        <f t="shared" si="49"/>
        <v>0</v>
      </c>
    </row>
    <row r="409" spans="34:37">
      <c r="AH409" s="126">
        <f t="shared" si="46"/>
        <v>608</v>
      </c>
      <c r="AI409" t="b">
        <f t="shared" si="48"/>
        <v>0</v>
      </c>
      <c r="AJ409" s="126">
        <f t="shared" si="47"/>
        <v>186</v>
      </c>
      <c r="AK409" t="b">
        <f t="shared" si="49"/>
        <v>0</v>
      </c>
    </row>
    <row r="410" spans="34:37">
      <c r="AH410" s="126">
        <f t="shared" si="46"/>
        <v>365</v>
      </c>
      <c r="AI410" t="b">
        <f t="shared" si="48"/>
        <v>0</v>
      </c>
      <c r="AJ410" s="124">
        <f t="shared" si="47"/>
        <v>580</v>
      </c>
      <c r="AK410" t="b">
        <f t="shared" si="49"/>
        <v>0</v>
      </c>
    </row>
    <row r="411" spans="34:37">
      <c r="AH411" s="126">
        <f t="shared" si="46"/>
        <v>375</v>
      </c>
      <c r="AI411" t="b">
        <f t="shared" si="48"/>
        <v>0</v>
      </c>
      <c r="AJ411" s="126">
        <f t="shared" si="47"/>
        <v>222</v>
      </c>
      <c r="AK411" t="b">
        <f t="shared" si="49"/>
        <v>0</v>
      </c>
    </row>
    <row r="412" spans="34:37">
      <c r="AH412" s="126">
        <f t="shared" si="46"/>
        <v>537</v>
      </c>
      <c r="AI412" t="b">
        <f t="shared" si="48"/>
        <v>0</v>
      </c>
      <c r="AJ412" s="126">
        <f t="shared" si="47"/>
        <v>216</v>
      </c>
      <c r="AK412" t="b">
        <f t="shared" si="49"/>
        <v>0</v>
      </c>
    </row>
    <row r="413" spans="34:37">
      <c r="AH413" s="126">
        <f t="shared" si="46"/>
        <v>393</v>
      </c>
      <c r="AI413" t="b">
        <f t="shared" si="48"/>
        <v>0</v>
      </c>
      <c r="AJ413" s="126">
        <f t="shared" si="47"/>
        <v>232</v>
      </c>
      <c r="AK413" t="b">
        <f t="shared" si="49"/>
        <v>0</v>
      </c>
    </row>
    <row r="414" spans="34:37">
      <c r="AH414" s="126">
        <f t="shared" si="46"/>
        <v>417</v>
      </c>
      <c r="AI414" t="b">
        <f t="shared" si="48"/>
        <v>0</v>
      </c>
      <c r="AJ414" s="126">
        <f t="shared" si="47"/>
        <v>387</v>
      </c>
      <c r="AK414" t="b">
        <f t="shared" si="49"/>
        <v>0</v>
      </c>
    </row>
    <row r="415" spans="34:37">
      <c r="AH415" s="132">
        <f t="shared" si="46"/>
        <v>297</v>
      </c>
      <c r="AI415" t="b">
        <f t="shared" si="48"/>
        <v>0</v>
      </c>
      <c r="AJ415" s="126">
        <f t="shared" si="47"/>
        <v>346</v>
      </c>
      <c r="AK415" t="b">
        <f t="shared" si="49"/>
        <v>0</v>
      </c>
    </row>
    <row r="416" spans="34:37">
      <c r="AH416" s="126">
        <f t="shared" ref="AH416:AH443" si="50">N195</f>
        <v>584</v>
      </c>
      <c r="AI416" t="b">
        <f t="shared" si="48"/>
        <v>0</v>
      </c>
      <c r="AJ416" s="126">
        <f t="shared" ref="AJ416:AJ443" si="51">P195</f>
        <v>364</v>
      </c>
      <c r="AK416" t="b">
        <f t="shared" si="49"/>
        <v>0</v>
      </c>
    </row>
    <row r="417" spans="34:37">
      <c r="AH417" s="126">
        <f t="shared" si="50"/>
        <v>713</v>
      </c>
      <c r="AI417" t="b">
        <f t="shared" si="48"/>
        <v>0</v>
      </c>
      <c r="AJ417" s="126">
        <f t="shared" si="51"/>
        <v>167</v>
      </c>
      <c r="AK417" t="b">
        <f t="shared" si="49"/>
        <v>0</v>
      </c>
    </row>
    <row r="418" spans="34:37">
      <c r="AH418" s="126">
        <f t="shared" si="50"/>
        <v>525</v>
      </c>
      <c r="AI418" t="b">
        <f t="shared" si="48"/>
        <v>0</v>
      </c>
      <c r="AJ418" s="126">
        <f t="shared" si="51"/>
        <v>25</v>
      </c>
      <c r="AK418" t="b">
        <f t="shared" si="49"/>
        <v>0</v>
      </c>
    </row>
    <row r="419" spans="34:37">
      <c r="AH419" s="126">
        <f t="shared" si="50"/>
        <v>886</v>
      </c>
      <c r="AI419" t="b">
        <f t="shared" si="48"/>
        <v>0</v>
      </c>
      <c r="AJ419" s="126">
        <f t="shared" si="51"/>
        <v>362</v>
      </c>
      <c r="AK419" t="b">
        <f t="shared" si="49"/>
        <v>0</v>
      </c>
    </row>
    <row r="420" spans="34:37">
      <c r="AH420" s="126">
        <f t="shared" si="50"/>
        <v>388</v>
      </c>
      <c r="AI420" t="b">
        <f t="shared" si="48"/>
        <v>0</v>
      </c>
      <c r="AJ420" s="126">
        <f t="shared" si="51"/>
        <v>370</v>
      </c>
      <c r="AK420" t="b">
        <f t="shared" si="49"/>
        <v>0</v>
      </c>
    </row>
    <row r="421" spans="34:37">
      <c r="AH421" s="126">
        <f t="shared" si="50"/>
        <v>462</v>
      </c>
      <c r="AI421" t="b">
        <f t="shared" si="48"/>
        <v>0</v>
      </c>
      <c r="AJ421" s="126">
        <f t="shared" si="51"/>
        <v>168</v>
      </c>
      <c r="AK421" t="b">
        <f t="shared" si="49"/>
        <v>0</v>
      </c>
    </row>
    <row r="422" spans="34:37">
      <c r="AH422" s="126">
        <f t="shared" si="50"/>
        <v>712</v>
      </c>
      <c r="AI422" t="b">
        <f t="shared" si="48"/>
        <v>0</v>
      </c>
      <c r="AJ422" s="126">
        <f t="shared" si="51"/>
        <v>369</v>
      </c>
      <c r="AK422" t="b">
        <f t="shared" si="49"/>
        <v>0</v>
      </c>
    </row>
    <row r="423" spans="34:37">
      <c r="AH423" s="126">
        <f t="shared" si="50"/>
        <v>709</v>
      </c>
      <c r="AI423" t="b">
        <f t="shared" si="48"/>
        <v>0</v>
      </c>
      <c r="AJ423" s="126">
        <f t="shared" si="51"/>
        <v>359</v>
      </c>
      <c r="AK423" t="b">
        <f t="shared" si="49"/>
        <v>0</v>
      </c>
    </row>
    <row r="424" spans="34:37">
      <c r="AH424" s="126">
        <f t="shared" si="50"/>
        <v>707</v>
      </c>
      <c r="AI424" t="b">
        <f t="shared" si="48"/>
        <v>0</v>
      </c>
      <c r="AJ424" s="126">
        <f t="shared" si="51"/>
        <v>395</v>
      </c>
      <c r="AK424" t="b">
        <f t="shared" si="49"/>
        <v>0</v>
      </c>
    </row>
    <row r="425" spans="34:37">
      <c r="AH425" s="126">
        <f t="shared" si="50"/>
        <v>770</v>
      </c>
      <c r="AI425" t="b">
        <f t="shared" si="48"/>
        <v>0</v>
      </c>
      <c r="AJ425" s="126">
        <f t="shared" si="51"/>
        <v>182</v>
      </c>
      <c r="AK425" t="b">
        <f t="shared" si="49"/>
        <v>0</v>
      </c>
    </row>
    <row r="426" spans="34:37">
      <c r="AH426" s="126">
        <f t="shared" si="50"/>
        <v>753</v>
      </c>
      <c r="AI426" t="b">
        <f t="shared" si="48"/>
        <v>0</v>
      </c>
      <c r="AJ426" s="126">
        <f t="shared" si="51"/>
        <v>342</v>
      </c>
      <c r="AK426" t="b">
        <f t="shared" si="49"/>
        <v>0</v>
      </c>
    </row>
    <row r="427" spans="34:37">
      <c r="AH427" s="126">
        <f t="shared" si="50"/>
        <v>640</v>
      </c>
      <c r="AI427" t="b">
        <f t="shared" si="48"/>
        <v>0</v>
      </c>
      <c r="AJ427" s="126">
        <f t="shared" si="51"/>
        <v>139</v>
      </c>
      <c r="AK427" t="b">
        <f t="shared" si="49"/>
        <v>0</v>
      </c>
    </row>
    <row r="428" spans="34:37">
      <c r="AH428" s="126">
        <f t="shared" si="50"/>
        <v>668</v>
      </c>
      <c r="AI428" t="b">
        <f t="shared" si="48"/>
        <v>0</v>
      </c>
      <c r="AJ428" s="126">
        <f t="shared" si="51"/>
        <v>92</v>
      </c>
      <c r="AK428" t="b">
        <f t="shared" si="49"/>
        <v>0</v>
      </c>
    </row>
    <row r="429" spans="34:37">
      <c r="AH429" s="126">
        <f t="shared" si="50"/>
        <v>891</v>
      </c>
      <c r="AI429" t="b">
        <f t="shared" si="48"/>
        <v>0</v>
      </c>
      <c r="AJ429" s="126">
        <f t="shared" si="51"/>
        <v>328</v>
      </c>
      <c r="AK429" t="b">
        <f t="shared" si="49"/>
        <v>0</v>
      </c>
    </row>
    <row r="430" spans="34:37">
      <c r="AH430" s="126">
        <f t="shared" si="50"/>
        <v>540</v>
      </c>
      <c r="AI430" s="116" t="b">
        <f t="shared" si="48"/>
        <v>1</v>
      </c>
      <c r="AJ430" s="126">
        <f t="shared" si="51"/>
        <v>149</v>
      </c>
      <c r="AK430" t="b">
        <f t="shared" si="49"/>
        <v>0</v>
      </c>
    </row>
    <row r="431" spans="34:37">
      <c r="AH431" s="126">
        <f t="shared" si="50"/>
        <v>508</v>
      </c>
      <c r="AI431" t="b">
        <f t="shared" si="48"/>
        <v>0</v>
      </c>
      <c r="AJ431" s="126">
        <f t="shared" si="51"/>
        <v>449</v>
      </c>
      <c r="AK431" t="b">
        <f t="shared" si="49"/>
        <v>0</v>
      </c>
    </row>
    <row r="432" spans="34:37">
      <c r="AH432" s="126">
        <f t="shared" si="50"/>
        <v>637</v>
      </c>
      <c r="AI432" t="b">
        <f t="shared" si="48"/>
        <v>0</v>
      </c>
      <c r="AJ432" s="126">
        <f t="shared" si="51"/>
        <v>142</v>
      </c>
      <c r="AK432" t="b">
        <f t="shared" si="49"/>
        <v>0</v>
      </c>
    </row>
    <row r="433" spans="34:37">
      <c r="AH433" s="126">
        <f t="shared" si="50"/>
        <v>720</v>
      </c>
      <c r="AI433" t="b">
        <f t="shared" si="48"/>
        <v>0</v>
      </c>
      <c r="AJ433" s="126">
        <f t="shared" si="51"/>
        <v>392</v>
      </c>
      <c r="AK433" t="b">
        <f t="shared" si="49"/>
        <v>0</v>
      </c>
    </row>
    <row r="434" spans="34:37">
      <c r="AH434" s="126">
        <f t="shared" si="50"/>
        <v>796</v>
      </c>
      <c r="AI434" t="b">
        <f t="shared" si="48"/>
        <v>0</v>
      </c>
      <c r="AJ434" s="126">
        <f t="shared" si="51"/>
        <v>589</v>
      </c>
      <c r="AK434" t="b">
        <f t="shared" si="49"/>
        <v>0</v>
      </c>
    </row>
    <row r="435" spans="34:37">
      <c r="AH435" s="126">
        <f t="shared" si="50"/>
        <v>560</v>
      </c>
      <c r="AI435" t="b">
        <f t="shared" si="48"/>
        <v>0</v>
      </c>
      <c r="AJ435" s="126">
        <f t="shared" si="51"/>
        <v>130</v>
      </c>
      <c r="AK435" t="b">
        <f t="shared" si="49"/>
        <v>0</v>
      </c>
    </row>
    <row r="436" spans="34:37">
      <c r="AH436" s="126">
        <f t="shared" si="50"/>
        <v>716</v>
      </c>
      <c r="AI436" t="b">
        <f t="shared" si="48"/>
        <v>0</v>
      </c>
      <c r="AJ436" s="126">
        <f t="shared" si="51"/>
        <v>111</v>
      </c>
      <c r="AK436" t="b">
        <f t="shared" si="49"/>
        <v>0</v>
      </c>
    </row>
    <row r="437" spans="34:37">
      <c r="AH437" s="126">
        <f t="shared" si="50"/>
        <v>581</v>
      </c>
      <c r="AI437" t="b">
        <f t="shared" si="48"/>
        <v>0</v>
      </c>
      <c r="AJ437" s="126">
        <f t="shared" si="51"/>
        <v>412</v>
      </c>
      <c r="AK437" t="b">
        <f t="shared" si="49"/>
        <v>0</v>
      </c>
    </row>
    <row r="438" spans="34:37">
      <c r="AH438" s="126">
        <f t="shared" si="50"/>
        <v>718</v>
      </c>
      <c r="AI438" t="b">
        <f t="shared" si="48"/>
        <v>0</v>
      </c>
      <c r="AJ438" s="126">
        <f t="shared" si="51"/>
        <v>434</v>
      </c>
      <c r="AK438" t="b">
        <f t="shared" si="49"/>
        <v>0</v>
      </c>
    </row>
    <row r="439" spans="34:37">
      <c r="AH439" s="126">
        <f t="shared" si="50"/>
        <v>613</v>
      </c>
      <c r="AI439" t="b">
        <f t="shared" si="48"/>
        <v>0</v>
      </c>
      <c r="AJ439" s="126">
        <f t="shared" si="51"/>
        <v>457</v>
      </c>
      <c r="AK439" t="b">
        <f t="shared" si="49"/>
        <v>0</v>
      </c>
    </row>
    <row r="440" spans="34:37">
      <c r="AH440" s="126">
        <f t="shared" si="50"/>
        <v>804</v>
      </c>
      <c r="AI440" t="b">
        <f t="shared" si="48"/>
        <v>0</v>
      </c>
      <c r="AJ440" s="126">
        <f t="shared" si="51"/>
        <v>410</v>
      </c>
      <c r="AK440" t="b">
        <f t="shared" si="49"/>
        <v>0</v>
      </c>
    </row>
    <row r="441" spans="34:37">
      <c r="AH441" s="126">
        <f t="shared" si="50"/>
        <v>587</v>
      </c>
      <c r="AI441" t="b">
        <f t="shared" si="48"/>
        <v>0</v>
      </c>
      <c r="AJ441" s="126">
        <f t="shared" si="51"/>
        <v>103</v>
      </c>
      <c r="AK441" t="b">
        <f t="shared" si="49"/>
        <v>0</v>
      </c>
    </row>
    <row r="442" spans="34:37">
      <c r="AH442" s="126">
        <f t="shared" si="50"/>
        <v>491</v>
      </c>
      <c r="AI442" t="b">
        <f t="shared" si="48"/>
        <v>0</v>
      </c>
      <c r="AJ442" s="126">
        <f t="shared" si="51"/>
        <v>356</v>
      </c>
      <c r="AK442" t="b">
        <f t="shared" si="49"/>
        <v>0</v>
      </c>
    </row>
    <row r="443" spans="34:37">
      <c r="AH443" s="126">
        <f t="shared" si="50"/>
        <v>849</v>
      </c>
      <c r="AI443" t="b">
        <f t="shared" si="48"/>
        <v>0</v>
      </c>
      <c r="AJ443" s="126">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F840"/>
  <sheetViews>
    <sheetView zoomScale="85" zoomScaleNormal="85" workbookViewId="0">
      <pane ySplit="1" topLeftCell="A280" activePane="bottomLeft" state="frozen"/>
      <selection pane="bottomLeft" activeCell="C306" sqref="C306"/>
    </sheetView>
  </sheetViews>
  <sheetFormatPr baseColWidth="10" defaultColWidth="11.5546875" defaultRowHeight="14.4"/>
  <cols>
    <col min="1" max="1" width="11.5546875" style="113"/>
    <col min="2" max="2" width="11.109375" style="113" customWidth="1"/>
    <col min="3" max="3" width="13.88671875" style="113" customWidth="1"/>
    <col min="4" max="4" width="23.88671875" style="113" customWidth="1"/>
    <col min="5" max="5" width="26.6640625" style="113" customWidth="1"/>
    <col min="6" max="16384" width="11.5546875" style="113"/>
  </cols>
  <sheetData>
    <row r="1" spans="1:32">
      <c r="A1" s="113" t="b">
        <f>COUNTIF($B$1:$B$840, B1)&gt;1</f>
        <v>0</v>
      </c>
      <c r="B1" s="113" t="s">
        <v>1598</v>
      </c>
      <c r="C1" s="113">
        <v>7</v>
      </c>
      <c r="D1" s="113">
        <v>0.67900000000000005</v>
      </c>
      <c r="F1" s="115">
        <v>42879</v>
      </c>
      <c r="K1" s="114"/>
      <c r="L1" s="114" t="s">
        <v>2472</v>
      </c>
      <c r="M1" s="113" t="s">
        <v>2472</v>
      </c>
      <c r="U1" s="312" t="s">
        <v>2153</v>
      </c>
      <c r="V1" s="311"/>
      <c r="W1" s="311"/>
      <c r="X1" s="311"/>
      <c r="Y1" s="311"/>
      <c r="Z1" s="311"/>
      <c r="AA1" s="311"/>
      <c r="AB1" s="311"/>
      <c r="AC1" s="113" t="s">
        <v>2152</v>
      </c>
      <c r="AD1" s="113" t="s">
        <v>2151</v>
      </c>
      <c r="AF1" s="113" t="s">
        <v>2150</v>
      </c>
    </row>
    <row r="2" spans="1:32">
      <c r="A2" s="113" t="b">
        <f>COUNTIF($B$2:$B$840, B2)&gt;1</f>
        <v>0</v>
      </c>
      <c r="B2" s="113" t="s">
        <v>1385</v>
      </c>
      <c r="C2" s="113">
        <v>7</v>
      </c>
      <c r="D2" s="113">
        <v>0.56399999999999995</v>
      </c>
      <c r="F2" s="115">
        <v>42879</v>
      </c>
    </row>
    <row r="3" spans="1:32">
      <c r="A3" s="113" t="b">
        <f>COUNTIF($B$2:$B$840, B3)&gt;1</f>
        <v>0</v>
      </c>
      <c r="B3" s="113" t="s">
        <v>743</v>
      </c>
      <c r="C3" s="113">
        <v>7</v>
      </c>
      <c r="D3" s="113">
        <v>1.518</v>
      </c>
      <c r="F3" s="115">
        <v>42879</v>
      </c>
    </row>
    <row r="4" spans="1:32">
      <c r="A4" s="113" t="b">
        <f t="shared" ref="A4:A64" si="0">COUNTIF($B$2:$B$840, B4)&gt;1</f>
        <v>0</v>
      </c>
      <c r="B4" s="113" t="s">
        <v>610</v>
      </c>
      <c r="C4" s="113">
        <v>7</v>
      </c>
      <c r="D4" s="113">
        <v>1.4430000000000001</v>
      </c>
      <c r="F4" s="115">
        <v>42879</v>
      </c>
    </row>
    <row r="5" spans="1:32">
      <c r="A5" s="113" t="b">
        <f t="shared" si="0"/>
        <v>0</v>
      </c>
      <c r="B5" s="113" t="s">
        <v>1547</v>
      </c>
      <c r="C5" s="113">
        <v>14</v>
      </c>
      <c r="D5" s="113">
        <v>0.501</v>
      </c>
      <c r="F5" s="115">
        <v>42881</v>
      </c>
    </row>
    <row r="6" spans="1:32">
      <c r="A6" s="113" t="b">
        <f t="shared" si="0"/>
        <v>0</v>
      </c>
      <c r="B6" s="113" t="s">
        <v>1441</v>
      </c>
      <c r="C6" s="113">
        <v>14</v>
      </c>
      <c r="D6" s="113">
        <v>0.498</v>
      </c>
      <c r="F6" s="115">
        <v>42881</v>
      </c>
    </row>
    <row r="7" spans="1:32">
      <c r="A7" s="113" t="b">
        <f t="shared" si="0"/>
        <v>0</v>
      </c>
      <c r="B7" s="113" t="s">
        <v>859</v>
      </c>
      <c r="C7" s="113">
        <v>14</v>
      </c>
      <c r="D7" s="113">
        <v>1.5669999999999999</v>
      </c>
      <c r="F7" s="115">
        <v>42881</v>
      </c>
      <c r="H7" s="113" t="s">
        <v>2066</v>
      </c>
    </row>
    <row r="8" spans="1:32">
      <c r="A8" s="113" t="b">
        <f t="shared" si="0"/>
        <v>0</v>
      </c>
      <c r="B8" s="113" t="s">
        <v>759</v>
      </c>
      <c r="C8" s="113">
        <v>14</v>
      </c>
      <c r="D8" s="113">
        <v>1.794</v>
      </c>
      <c r="F8" s="115">
        <v>42881</v>
      </c>
      <c r="K8" s="116"/>
      <c r="M8" s="116"/>
    </row>
    <row r="9" spans="1:32">
      <c r="A9" s="113" t="b">
        <f t="shared" si="0"/>
        <v>0</v>
      </c>
      <c r="B9" s="113" t="s">
        <v>1828</v>
      </c>
      <c r="C9" s="113">
        <v>15</v>
      </c>
      <c r="D9" s="113">
        <v>0.67100000000000004</v>
      </c>
      <c r="F9" s="115">
        <v>42879</v>
      </c>
      <c r="H9" s="116"/>
      <c r="I9" s="116"/>
      <c r="J9" s="116"/>
    </row>
    <row r="10" spans="1:32">
      <c r="A10" s="113" t="b">
        <f t="shared" si="0"/>
        <v>0</v>
      </c>
      <c r="B10" s="113" t="s">
        <v>1365</v>
      </c>
      <c r="C10" s="113">
        <v>15</v>
      </c>
      <c r="D10" s="113">
        <v>0.72199999999999998</v>
      </c>
      <c r="F10" s="115">
        <v>42879</v>
      </c>
    </row>
    <row r="11" spans="1:32">
      <c r="A11" s="113" t="b">
        <f t="shared" si="0"/>
        <v>0</v>
      </c>
      <c r="B11" s="113" t="s">
        <v>726</v>
      </c>
      <c r="C11" s="113">
        <v>15</v>
      </c>
      <c r="D11" s="113">
        <v>2.96</v>
      </c>
      <c r="E11" s="113" t="s">
        <v>2069</v>
      </c>
      <c r="F11" s="115">
        <v>42879</v>
      </c>
    </row>
    <row r="12" spans="1:32">
      <c r="A12" s="113" t="b">
        <f t="shared" si="0"/>
        <v>0</v>
      </c>
      <c r="B12" s="113" t="s">
        <v>1042</v>
      </c>
      <c r="C12" s="113">
        <v>15</v>
      </c>
      <c r="D12" s="113">
        <v>1.355</v>
      </c>
      <c r="F12" s="115">
        <v>42879</v>
      </c>
    </row>
    <row r="13" spans="1:32">
      <c r="A13" s="113" t="b">
        <f t="shared" si="0"/>
        <v>0</v>
      </c>
      <c r="B13" s="113" t="s">
        <v>1631</v>
      </c>
      <c r="C13" s="113">
        <v>18</v>
      </c>
      <c r="D13" s="113">
        <v>0.79100000000000004</v>
      </c>
      <c r="F13" s="115">
        <v>42879</v>
      </c>
    </row>
    <row r="14" spans="1:32">
      <c r="A14" s="113" t="b">
        <f t="shared" si="0"/>
        <v>0</v>
      </c>
      <c r="B14" s="113" t="s">
        <v>1477</v>
      </c>
      <c r="C14" s="113">
        <v>18</v>
      </c>
      <c r="D14" s="113">
        <v>0.72099999999999997</v>
      </c>
      <c r="F14" s="115">
        <v>42879</v>
      </c>
    </row>
    <row r="15" spans="1:32">
      <c r="A15" s="113" t="b">
        <f t="shared" si="0"/>
        <v>0</v>
      </c>
      <c r="B15" s="170" t="s">
        <v>1013</v>
      </c>
      <c r="C15" s="113">
        <v>18</v>
      </c>
      <c r="D15" s="113">
        <v>1.79</v>
      </c>
      <c r="F15" s="115">
        <v>42879</v>
      </c>
    </row>
    <row r="16" spans="1:32">
      <c r="A16" s="113" t="b">
        <f t="shared" si="0"/>
        <v>0</v>
      </c>
      <c r="B16" s="113" t="s">
        <v>867</v>
      </c>
      <c r="C16" s="113">
        <v>18</v>
      </c>
      <c r="D16" s="113">
        <v>1.6060000000000001</v>
      </c>
      <c r="F16" s="115">
        <v>42879</v>
      </c>
    </row>
    <row r="17" spans="1:6">
      <c r="A17" s="113" t="b">
        <f t="shared" si="0"/>
        <v>0</v>
      </c>
      <c r="B17" s="113" t="s">
        <v>1545</v>
      </c>
      <c r="C17" s="113">
        <v>20</v>
      </c>
      <c r="D17" s="113">
        <v>0.70330000000000004</v>
      </c>
      <c r="F17" s="115">
        <v>43125</v>
      </c>
    </row>
    <row r="18" spans="1:6">
      <c r="A18" s="113" t="b">
        <f t="shared" si="0"/>
        <v>0</v>
      </c>
      <c r="B18" s="113" t="s">
        <v>1526</v>
      </c>
      <c r="C18" s="113">
        <v>20</v>
      </c>
      <c r="D18" s="113">
        <v>0.71609999999999996</v>
      </c>
      <c r="F18" s="115">
        <v>43125</v>
      </c>
    </row>
    <row r="19" spans="1:6">
      <c r="A19" s="113" t="b">
        <f t="shared" si="0"/>
        <v>0</v>
      </c>
      <c r="B19" s="113" t="s">
        <v>1031</v>
      </c>
      <c r="C19" s="113">
        <v>20</v>
      </c>
      <c r="D19" s="113">
        <v>1.6778999999999999</v>
      </c>
      <c r="F19" s="115">
        <v>43125</v>
      </c>
    </row>
    <row r="20" spans="1:6">
      <c r="A20" s="113" t="b">
        <f t="shared" si="0"/>
        <v>0</v>
      </c>
      <c r="B20" s="113" t="s">
        <v>1091</v>
      </c>
      <c r="C20" s="113">
        <v>20</v>
      </c>
      <c r="D20" s="113">
        <v>1.51</v>
      </c>
      <c r="F20" s="115">
        <v>43125</v>
      </c>
    </row>
    <row r="21" spans="1:6">
      <c r="A21" s="113" t="b">
        <f t="shared" si="0"/>
        <v>0</v>
      </c>
      <c r="B21" s="113" t="s">
        <v>1594</v>
      </c>
      <c r="C21" s="113">
        <v>23</v>
      </c>
      <c r="D21" s="113">
        <v>0.72629999999999995</v>
      </c>
      <c r="F21" s="115">
        <v>43123</v>
      </c>
    </row>
    <row r="22" spans="1:6">
      <c r="A22" s="113" t="b">
        <f t="shared" si="0"/>
        <v>0</v>
      </c>
      <c r="B22" s="185" t="s">
        <v>1558</v>
      </c>
      <c r="C22" s="113">
        <v>23</v>
      </c>
      <c r="D22" s="113">
        <v>0.76959999999999995</v>
      </c>
      <c r="F22" s="115">
        <v>43123</v>
      </c>
    </row>
    <row r="23" spans="1:6">
      <c r="A23" s="113" t="b">
        <f t="shared" si="0"/>
        <v>0</v>
      </c>
      <c r="B23" s="113" t="s">
        <v>1009</v>
      </c>
      <c r="C23" s="113">
        <v>23</v>
      </c>
      <c r="D23" s="113">
        <v>1.5238</v>
      </c>
      <c r="F23" s="115">
        <v>43123</v>
      </c>
    </row>
    <row r="24" spans="1:6">
      <c r="A24" s="113" t="b">
        <f t="shared" si="0"/>
        <v>0</v>
      </c>
      <c r="B24" s="113" t="s">
        <v>951</v>
      </c>
      <c r="C24" s="113">
        <v>23</v>
      </c>
      <c r="D24" s="113">
        <v>1.5019</v>
      </c>
      <c r="F24" s="115">
        <v>43123</v>
      </c>
    </row>
    <row r="25" spans="1:6">
      <c r="A25" s="113" t="b">
        <f t="shared" si="0"/>
        <v>0</v>
      </c>
      <c r="B25" s="113" t="s">
        <v>1478</v>
      </c>
      <c r="C25" s="113">
        <v>213</v>
      </c>
      <c r="D25" s="113">
        <v>0.71399999999999997</v>
      </c>
      <c r="F25" s="115">
        <v>42881</v>
      </c>
    </row>
    <row r="26" spans="1:6">
      <c r="A26" s="113" t="b">
        <f t="shared" si="0"/>
        <v>0</v>
      </c>
      <c r="B26" s="113" t="s">
        <v>1334</v>
      </c>
      <c r="C26" s="113">
        <v>213</v>
      </c>
      <c r="D26" s="113">
        <v>0.83</v>
      </c>
      <c r="F26" s="115">
        <v>42881</v>
      </c>
    </row>
    <row r="27" spans="1:6">
      <c r="A27" s="113" t="b">
        <f t="shared" si="0"/>
        <v>0</v>
      </c>
      <c r="B27" s="113" t="s">
        <v>1030</v>
      </c>
      <c r="C27" s="113">
        <v>213</v>
      </c>
      <c r="D27" s="113">
        <v>1.587</v>
      </c>
      <c r="F27" s="115">
        <v>42881</v>
      </c>
    </row>
    <row r="28" spans="1:6">
      <c r="A28" s="113" t="b">
        <f t="shared" si="0"/>
        <v>0</v>
      </c>
      <c r="B28" s="113" t="s">
        <v>1053</v>
      </c>
      <c r="C28" s="113">
        <v>213</v>
      </c>
      <c r="D28" s="113">
        <v>1.542</v>
      </c>
      <c r="F28" s="115">
        <v>42881</v>
      </c>
    </row>
    <row r="29" spans="1:6">
      <c r="A29" s="113" t="b">
        <f t="shared" si="0"/>
        <v>0</v>
      </c>
      <c r="B29" s="113" t="s">
        <v>1694</v>
      </c>
      <c r="C29" s="113">
        <v>33</v>
      </c>
      <c r="D29" s="113">
        <v>0.64400000000000002</v>
      </c>
      <c r="F29" s="115">
        <v>42881</v>
      </c>
    </row>
    <row r="30" spans="1:6">
      <c r="A30" s="113" t="b">
        <f t="shared" si="0"/>
        <v>0</v>
      </c>
      <c r="B30" s="113" t="s">
        <v>1684</v>
      </c>
      <c r="C30" s="113">
        <v>33</v>
      </c>
      <c r="D30" s="113">
        <v>0.76700000000000002</v>
      </c>
      <c r="F30" s="115">
        <v>42881</v>
      </c>
    </row>
    <row r="31" spans="1:6">
      <c r="A31" s="113" t="b">
        <f t="shared" si="0"/>
        <v>0</v>
      </c>
      <c r="B31" s="170" t="s">
        <v>1032</v>
      </c>
      <c r="C31" s="113">
        <v>33</v>
      </c>
      <c r="D31" s="113">
        <v>0.41499999999999998</v>
      </c>
      <c r="E31" s="113" t="s">
        <v>2052</v>
      </c>
      <c r="F31" s="115">
        <v>42881</v>
      </c>
    </row>
    <row r="32" spans="1:6">
      <c r="A32" s="113" t="b">
        <f t="shared" si="0"/>
        <v>0</v>
      </c>
      <c r="B32" s="113" t="s">
        <v>689</v>
      </c>
      <c r="C32" s="113">
        <v>33</v>
      </c>
      <c r="D32" s="113">
        <v>1.6020000000000001</v>
      </c>
      <c r="F32" s="115">
        <v>42881</v>
      </c>
    </row>
    <row r="33" spans="1:6">
      <c r="A33" s="113" t="b">
        <f t="shared" si="0"/>
        <v>0</v>
      </c>
      <c r="B33" s="113" t="s">
        <v>1534</v>
      </c>
      <c r="C33" s="113">
        <v>34</v>
      </c>
      <c r="D33" s="113">
        <v>0.87270000000000003</v>
      </c>
      <c r="E33" s="113" t="s">
        <v>2086</v>
      </c>
      <c r="F33" s="115">
        <v>43125</v>
      </c>
    </row>
    <row r="34" spans="1:6">
      <c r="A34" s="113" t="b">
        <f t="shared" si="0"/>
        <v>0</v>
      </c>
      <c r="B34" s="113" t="s">
        <v>1401</v>
      </c>
      <c r="C34" s="113">
        <v>34</v>
      </c>
      <c r="D34" s="113">
        <v>0.80259999999999998</v>
      </c>
      <c r="E34" s="113" t="s">
        <v>2085</v>
      </c>
      <c r="F34" s="115">
        <v>43125</v>
      </c>
    </row>
    <row r="35" spans="1:6">
      <c r="A35" s="113" t="b">
        <f t="shared" si="0"/>
        <v>0</v>
      </c>
      <c r="B35" s="113" t="s">
        <v>988</v>
      </c>
      <c r="C35" s="113">
        <v>34</v>
      </c>
      <c r="D35" s="113">
        <v>0.34520000000000001</v>
      </c>
      <c r="E35" s="113" t="s">
        <v>2084</v>
      </c>
      <c r="F35" s="115">
        <v>43125</v>
      </c>
    </row>
    <row r="36" spans="1:6">
      <c r="A36" s="113" t="b">
        <f t="shared" si="0"/>
        <v>0</v>
      </c>
      <c r="B36" s="113" t="s">
        <v>1117</v>
      </c>
      <c r="C36" s="113">
        <v>34</v>
      </c>
      <c r="D36" s="113">
        <v>1.4662999999999999</v>
      </c>
      <c r="F36" s="115">
        <v>43125</v>
      </c>
    </row>
    <row r="37" spans="1:6">
      <c r="A37" s="113" t="b">
        <f t="shared" si="0"/>
        <v>0</v>
      </c>
      <c r="B37" s="113" t="s">
        <v>1380</v>
      </c>
      <c r="C37" s="113">
        <v>35</v>
      </c>
      <c r="D37" s="113">
        <v>0.81699999999999995</v>
      </c>
      <c r="E37" s="113" t="s">
        <v>2051</v>
      </c>
      <c r="F37" s="115">
        <v>42879</v>
      </c>
    </row>
    <row r="38" spans="1:6">
      <c r="A38" s="113" t="b">
        <f t="shared" si="0"/>
        <v>0</v>
      </c>
      <c r="B38" t="s">
        <v>1318</v>
      </c>
      <c r="C38" s="113">
        <v>35</v>
      </c>
      <c r="D38" s="113">
        <v>0.71699999999999997</v>
      </c>
      <c r="E38" s="113" t="s">
        <v>2065</v>
      </c>
      <c r="F38" s="115">
        <v>42879</v>
      </c>
    </row>
    <row r="39" spans="1:6">
      <c r="A39" s="113" t="b">
        <f t="shared" si="0"/>
        <v>0</v>
      </c>
      <c r="B39" s="113" t="s">
        <v>1077</v>
      </c>
      <c r="C39" s="113">
        <v>35</v>
      </c>
      <c r="D39" s="113">
        <v>1.615</v>
      </c>
      <c r="F39" s="115">
        <v>42879</v>
      </c>
    </row>
    <row r="40" spans="1:6">
      <c r="A40" s="113" t="b">
        <f t="shared" si="0"/>
        <v>0</v>
      </c>
      <c r="B40" s="113" t="s">
        <v>1072</v>
      </c>
      <c r="C40" s="113">
        <v>35</v>
      </c>
      <c r="D40" s="113">
        <v>1.498</v>
      </c>
      <c r="F40" s="115">
        <v>42879</v>
      </c>
    </row>
    <row r="41" spans="1:6">
      <c r="A41" s="113" t="b">
        <f t="shared" si="0"/>
        <v>0</v>
      </c>
      <c r="B41" s="113" t="s">
        <v>1543</v>
      </c>
      <c r="C41">
        <v>36</v>
      </c>
      <c r="D41" s="113">
        <v>0.68100000000000005</v>
      </c>
      <c r="F41" s="115">
        <v>42881</v>
      </c>
    </row>
    <row r="42" spans="1:6">
      <c r="A42" s="113" t="b">
        <f t="shared" si="0"/>
        <v>0</v>
      </c>
      <c r="B42" s="113" t="s">
        <v>1500</v>
      </c>
      <c r="C42">
        <v>36</v>
      </c>
      <c r="D42" s="113">
        <v>0.72199999999999998</v>
      </c>
      <c r="F42" s="115">
        <v>42881</v>
      </c>
    </row>
    <row r="43" spans="1:6">
      <c r="A43" s="113" t="b">
        <f t="shared" si="0"/>
        <v>0</v>
      </c>
      <c r="B43" s="113" t="s">
        <v>1044</v>
      </c>
      <c r="C43">
        <v>36</v>
      </c>
      <c r="D43" s="113">
        <v>1.671</v>
      </c>
      <c r="F43" s="115">
        <v>42881</v>
      </c>
    </row>
    <row r="44" spans="1:6">
      <c r="A44" s="113" t="b">
        <f t="shared" si="0"/>
        <v>0</v>
      </c>
      <c r="B44" s="113" t="s">
        <v>1691</v>
      </c>
      <c r="C44" s="113">
        <v>37</v>
      </c>
      <c r="D44" s="113">
        <v>0.94699999999999995</v>
      </c>
      <c r="F44" s="115">
        <v>42881</v>
      </c>
    </row>
    <row r="45" spans="1:6">
      <c r="A45" s="113" t="b">
        <f t="shared" si="0"/>
        <v>0</v>
      </c>
      <c r="B45" s="113" t="s">
        <v>1522</v>
      </c>
      <c r="C45" s="113">
        <v>37</v>
      </c>
      <c r="D45" s="113">
        <v>0.89600000000000002</v>
      </c>
      <c r="F45" s="115">
        <v>42881</v>
      </c>
    </row>
    <row r="46" spans="1:6">
      <c r="A46" s="113" t="b">
        <f t="shared" si="0"/>
        <v>0</v>
      </c>
      <c r="B46" s="113" t="s">
        <v>1347</v>
      </c>
      <c r="C46" s="113">
        <v>37</v>
      </c>
      <c r="D46" s="113">
        <v>0.81899999999999995</v>
      </c>
      <c r="F46" s="115">
        <v>42881</v>
      </c>
    </row>
    <row r="47" spans="1:6">
      <c r="A47" s="113" t="b">
        <f t="shared" si="0"/>
        <v>0</v>
      </c>
      <c r="B47" s="113" t="s">
        <v>1052</v>
      </c>
      <c r="C47" s="113">
        <v>37</v>
      </c>
      <c r="D47" s="113">
        <v>1.425</v>
      </c>
      <c r="F47" s="115">
        <v>42881</v>
      </c>
    </row>
    <row r="48" spans="1:6">
      <c r="A48" s="113" t="b">
        <f t="shared" si="0"/>
        <v>0</v>
      </c>
      <c r="B48" s="113" t="s">
        <v>1836</v>
      </c>
      <c r="C48" s="113">
        <v>39</v>
      </c>
      <c r="D48" s="113">
        <v>0.8327</v>
      </c>
      <c r="F48" s="115">
        <v>43123</v>
      </c>
    </row>
    <row r="49" spans="1:6">
      <c r="A49" t="b">
        <f t="shared" si="0"/>
        <v>0</v>
      </c>
      <c r="B49" t="s">
        <v>1484</v>
      </c>
      <c r="C49" s="113">
        <v>39</v>
      </c>
      <c r="D49" s="113">
        <v>0.78520000000000001</v>
      </c>
      <c r="F49" s="115">
        <v>43123</v>
      </c>
    </row>
    <row r="50" spans="1:6">
      <c r="A50" s="113" t="b">
        <f t="shared" si="0"/>
        <v>0</v>
      </c>
      <c r="B50" s="113" t="s">
        <v>704</v>
      </c>
      <c r="C50" s="113">
        <v>39</v>
      </c>
      <c r="D50" s="113">
        <v>1.4531000000000001</v>
      </c>
      <c r="E50" s="113" t="s">
        <v>2115</v>
      </c>
      <c r="F50" s="115">
        <v>43123</v>
      </c>
    </row>
    <row r="51" spans="1:6">
      <c r="A51" s="113" t="b">
        <f t="shared" si="0"/>
        <v>0</v>
      </c>
      <c r="B51" s="113" t="s">
        <v>1076</v>
      </c>
      <c r="C51" s="113">
        <v>39</v>
      </c>
      <c r="D51" s="113">
        <v>1.5185</v>
      </c>
      <c r="F51" s="115">
        <v>43123</v>
      </c>
    </row>
    <row r="52" spans="1:6">
      <c r="A52" s="113" t="b">
        <f t="shared" si="0"/>
        <v>0</v>
      </c>
      <c r="B52" s="113" t="s">
        <v>1468</v>
      </c>
      <c r="C52" s="113">
        <v>40</v>
      </c>
      <c r="D52" s="113">
        <v>0.89800000000000002</v>
      </c>
      <c r="F52" s="115">
        <v>42881</v>
      </c>
    </row>
    <row r="53" spans="1:6">
      <c r="A53" s="113" t="b">
        <f t="shared" si="0"/>
        <v>0</v>
      </c>
      <c r="B53" s="113" t="s">
        <v>1431</v>
      </c>
      <c r="C53" s="113">
        <v>40</v>
      </c>
      <c r="D53" s="113">
        <v>0.70599999999999996</v>
      </c>
      <c r="F53" s="115">
        <v>42881</v>
      </c>
    </row>
    <row r="54" spans="1:6">
      <c r="A54" s="113" t="b">
        <f t="shared" si="0"/>
        <v>0</v>
      </c>
      <c r="B54" s="113" t="s">
        <v>1027</v>
      </c>
      <c r="C54" s="113">
        <v>40</v>
      </c>
      <c r="D54" s="113">
        <v>2.2269999999999999</v>
      </c>
      <c r="F54" s="115">
        <v>42881</v>
      </c>
    </row>
    <row r="55" spans="1:6">
      <c r="A55" s="113" t="b">
        <f t="shared" si="0"/>
        <v>0</v>
      </c>
      <c r="B55" s="113" t="s">
        <v>721</v>
      </c>
      <c r="C55" s="113">
        <v>40</v>
      </c>
      <c r="D55" s="113">
        <v>1.66</v>
      </c>
      <c r="F55" s="115">
        <v>42881</v>
      </c>
    </row>
    <row r="56" spans="1:6">
      <c r="A56" s="113" t="b">
        <f t="shared" si="0"/>
        <v>0</v>
      </c>
      <c r="B56" s="113" t="s">
        <v>1597</v>
      </c>
      <c r="C56" s="113">
        <v>41</v>
      </c>
      <c r="D56" s="113">
        <v>1.0509999999999999</v>
      </c>
      <c r="F56" s="115">
        <v>42879</v>
      </c>
    </row>
    <row r="57" spans="1:6">
      <c r="A57" s="113" t="b">
        <f t="shared" si="0"/>
        <v>0</v>
      </c>
      <c r="B57" s="113" t="s">
        <v>620</v>
      </c>
      <c r="C57" s="113">
        <v>41</v>
      </c>
      <c r="D57" s="113">
        <v>1.512</v>
      </c>
      <c r="E57" s="113" t="s">
        <v>2070</v>
      </c>
      <c r="F57" s="115">
        <v>42879</v>
      </c>
    </row>
    <row r="58" spans="1:6">
      <c r="A58" s="113" t="b">
        <f t="shared" si="0"/>
        <v>0</v>
      </c>
      <c r="B58" s="113" t="s">
        <v>513</v>
      </c>
      <c r="C58" s="113">
        <v>41</v>
      </c>
      <c r="D58" s="113">
        <v>0.82899999999999996</v>
      </c>
      <c r="F58" s="115">
        <v>42879</v>
      </c>
    </row>
    <row r="59" spans="1:6">
      <c r="A59" s="113" t="b">
        <f t="shared" si="0"/>
        <v>0</v>
      </c>
      <c r="B59" s="113" t="s">
        <v>1064</v>
      </c>
      <c r="C59" s="113">
        <v>41</v>
      </c>
      <c r="D59" s="113">
        <v>1.5429999999999999</v>
      </c>
      <c r="F59" s="115">
        <v>42879</v>
      </c>
    </row>
    <row r="60" spans="1:6">
      <c r="A60" s="113" t="b">
        <f t="shared" si="0"/>
        <v>0</v>
      </c>
      <c r="B60" s="113" t="s">
        <v>1613</v>
      </c>
      <c r="C60" s="113">
        <v>42</v>
      </c>
      <c r="D60" s="113">
        <v>0.64</v>
      </c>
      <c r="F60" s="115">
        <v>42881</v>
      </c>
    </row>
    <row r="61" spans="1:6">
      <c r="A61" s="113" t="b">
        <f t="shared" si="0"/>
        <v>0</v>
      </c>
      <c r="B61" s="113" t="s">
        <v>1286</v>
      </c>
      <c r="C61" s="113">
        <v>42</v>
      </c>
      <c r="D61" s="113">
        <v>0.72199999999999998</v>
      </c>
      <c r="F61" s="115">
        <v>42881</v>
      </c>
    </row>
    <row r="62" spans="1:6">
      <c r="A62" s="113" t="b">
        <f t="shared" si="0"/>
        <v>0</v>
      </c>
      <c r="B62" s="113" t="s">
        <v>770</v>
      </c>
      <c r="C62" s="113">
        <v>42</v>
      </c>
      <c r="D62" s="113">
        <v>1.649</v>
      </c>
      <c r="F62" s="115">
        <v>42881</v>
      </c>
    </row>
    <row r="63" spans="1:6">
      <c r="A63" s="113" t="b">
        <f t="shared" si="0"/>
        <v>0</v>
      </c>
      <c r="B63" s="113" t="s">
        <v>1060</v>
      </c>
      <c r="C63" s="113">
        <v>42</v>
      </c>
      <c r="D63" s="113">
        <v>1.528</v>
      </c>
      <c r="F63" s="115">
        <v>42881</v>
      </c>
    </row>
    <row r="64" spans="1:6">
      <c r="A64" s="113" t="b">
        <f t="shared" si="0"/>
        <v>0</v>
      </c>
      <c r="B64" s="113" t="s">
        <v>1407</v>
      </c>
      <c r="C64" s="113">
        <v>43</v>
      </c>
      <c r="D64" s="113">
        <v>0.74509999999999998</v>
      </c>
      <c r="F64" s="115">
        <v>43123</v>
      </c>
    </row>
    <row r="65" spans="1:8">
      <c r="A65" s="113" t="b">
        <f t="shared" ref="A65:A128" si="1">COUNTIF($B$2:$B$840, B65)&gt;1</f>
        <v>0</v>
      </c>
      <c r="B65" s="113" t="s">
        <v>1360</v>
      </c>
      <c r="C65" s="113">
        <v>43</v>
      </c>
      <c r="D65" s="113">
        <v>0.71519999999999995</v>
      </c>
      <c r="E65" s="113" t="s">
        <v>2118</v>
      </c>
      <c r="F65" s="115">
        <v>43123</v>
      </c>
    </row>
    <row r="66" spans="1:8">
      <c r="A66" s="113" t="b">
        <f t="shared" si="1"/>
        <v>0</v>
      </c>
      <c r="B66" s="113" t="s">
        <v>1024</v>
      </c>
      <c r="C66" s="113">
        <v>43</v>
      </c>
      <c r="D66" s="113">
        <v>1.6155999999999999</v>
      </c>
      <c r="F66" s="115">
        <v>43123</v>
      </c>
    </row>
    <row r="67" spans="1:8">
      <c r="A67" s="113" t="b">
        <f t="shared" si="1"/>
        <v>0</v>
      </c>
      <c r="B67" s="171" t="s">
        <v>765</v>
      </c>
      <c r="C67" s="113">
        <v>43</v>
      </c>
      <c r="D67" s="113">
        <v>1.3532999999999999</v>
      </c>
      <c r="E67" s="170" t="s">
        <v>2462</v>
      </c>
      <c r="F67" s="115">
        <v>43123</v>
      </c>
    </row>
    <row r="68" spans="1:8">
      <c r="A68" s="113" t="b">
        <f t="shared" si="1"/>
        <v>0</v>
      </c>
      <c r="B68" s="113" t="s">
        <v>1767</v>
      </c>
      <c r="C68" s="113">
        <v>44</v>
      </c>
      <c r="D68" s="113">
        <v>0.80830000000000002</v>
      </c>
      <c r="E68" s="113" t="s">
        <v>2079</v>
      </c>
      <c r="F68" s="115">
        <v>43125</v>
      </c>
    </row>
    <row r="69" spans="1:8">
      <c r="A69" s="113" t="b">
        <f t="shared" si="1"/>
        <v>0</v>
      </c>
      <c r="B69" s="113" t="s">
        <v>1276</v>
      </c>
      <c r="C69" s="113">
        <v>44</v>
      </c>
      <c r="D69" s="113">
        <v>0.89559999999999995</v>
      </c>
      <c r="E69" s="113" t="s">
        <v>2079</v>
      </c>
      <c r="F69" s="115">
        <v>43125</v>
      </c>
    </row>
    <row r="70" spans="1:8">
      <c r="A70" s="113" t="b">
        <f t="shared" si="1"/>
        <v>0</v>
      </c>
      <c r="B70" s="113" t="s">
        <v>975</v>
      </c>
      <c r="C70" s="113">
        <v>44</v>
      </c>
      <c r="D70" s="113">
        <v>1.6101000000000001</v>
      </c>
      <c r="F70" s="115">
        <v>43125</v>
      </c>
    </row>
    <row r="71" spans="1:8">
      <c r="A71" s="113" t="b">
        <f t="shared" si="1"/>
        <v>0</v>
      </c>
      <c r="B71" s="113" t="s">
        <v>1135</v>
      </c>
      <c r="C71" s="113">
        <v>44</v>
      </c>
      <c r="D71" s="113">
        <v>1.5294000000000001</v>
      </c>
      <c r="F71" s="115">
        <v>43125</v>
      </c>
    </row>
    <row r="72" spans="1:8">
      <c r="A72" s="113" t="b">
        <f t="shared" si="1"/>
        <v>0</v>
      </c>
      <c r="B72" s="113" t="s">
        <v>1531</v>
      </c>
      <c r="C72" s="113">
        <v>45</v>
      </c>
      <c r="D72" s="113">
        <v>0.77569999999999995</v>
      </c>
      <c r="E72" s="113" t="s">
        <v>2112</v>
      </c>
      <c r="F72" s="115">
        <v>43123</v>
      </c>
    </row>
    <row r="73" spans="1:8">
      <c r="A73" s="113" t="b">
        <f t="shared" si="1"/>
        <v>0</v>
      </c>
      <c r="B73" s="113" t="s">
        <v>1448</v>
      </c>
      <c r="C73" s="113">
        <v>45</v>
      </c>
      <c r="D73" s="113">
        <v>0.77400000000000002</v>
      </c>
      <c r="F73" s="115">
        <v>43123</v>
      </c>
      <c r="H73"/>
    </row>
    <row r="74" spans="1:8">
      <c r="A74" s="113" t="b">
        <f t="shared" si="1"/>
        <v>0</v>
      </c>
      <c r="B74" s="113" t="s">
        <v>672</v>
      </c>
      <c r="C74" s="113">
        <v>45</v>
      </c>
      <c r="D74" s="113">
        <v>1.5804</v>
      </c>
      <c r="F74" s="115">
        <v>43123</v>
      </c>
    </row>
    <row r="75" spans="1:8">
      <c r="A75" s="113" t="b">
        <f t="shared" si="1"/>
        <v>0</v>
      </c>
      <c r="B75" s="113" t="s">
        <v>1067</v>
      </c>
      <c r="C75" s="113">
        <v>45</v>
      </c>
      <c r="D75" s="113">
        <v>1.5923</v>
      </c>
      <c r="F75" s="115">
        <v>43123</v>
      </c>
    </row>
    <row r="76" spans="1:8">
      <c r="A76" s="113" t="b">
        <f t="shared" si="1"/>
        <v>0</v>
      </c>
      <c r="B76" s="113" t="s">
        <v>1751</v>
      </c>
      <c r="C76" s="113">
        <v>46</v>
      </c>
      <c r="D76" s="113">
        <v>0.88100000000000001</v>
      </c>
      <c r="F76" s="115">
        <v>42881</v>
      </c>
    </row>
    <row r="77" spans="1:8">
      <c r="A77" s="113" t="b">
        <f t="shared" si="1"/>
        <v>0</v>
      </c>
      <c r="B77" s="113" t="s">
        <v>1371</v>
      </c>
      <c r="C77" s="113">
        <v>46</v>
      </c>
      <c r="D77" s="113">
        <v>0.83199999999999996</v>
      </c>
      <c r="F77" s="115">
        <v>42881</v>
      </c>
    </row>
    <row r="78" spans="1:8">
      <c r="A78" s="113" t="b">
        <f t="shared" si="1"/>
        <v>0</v>
      </c>
      <c r="B78" s="113" t="s">
        <v>1034</v>
      </c>
      <c r="C78" s="113">
        <v>46</v>
      </c>
      <c r="D78" s="113">
        <v>1.5349999999999999</v>
      </c>
      <c r="F78" s="115">
        <v>42881</v>
      </c>
    </row>
    <row r="79" spans="1:8">
      <c r="A79" s="113" t="b">
        <f t="shared" si="1"/>
        <v>0</v>
      </c>
      <c r="B79" s="113" t="s">
        <v>1069</v>
      </c>
      <c r="C79" s="113">
        <v>46</v>
      </c>
      <c r="D79" s="113">
        <v>1.6359999999999999</v>
      </c>
      <c r="F79" s="115">
        <v>42881</v>
      </c>
    </row>
    <row r="80" spans="1:8">
      <c r="A80" s="113" t="b">
        <f t="shared" si="1"/>
        <v>0</v>
      </c>
      <c r="B80" s="113" t="s">
        <v>1538</v>
      </c>
      <c r="C80">
        <v>47</v>
      </c>
      <c r="D80" s="113">
        <v>0.77500000000000002</v>
      </c>
      <c r="F80" s="115">
        <v>42879</v>
      </c>
    </row>
    <row r="81" spans="1:8">
      <c r="A81" s="113" t="b">
        <f t="shared" si="1"/>
        <v>0</v>
      </c>
      <c r="B81" s="113" t="s">
        <v>1511</v>
      </c>
      <c r="C81">
        <v>47</v>
      </c>
      <c r="D81" s="113">
        <v>0.80700000000000005</v>
      </c>
      <c r="F81" s="115">
        <v>42879</v>
      </c>
    </row>
    <row r="82" spans="1:8">
      <c r="A82" s="113" t="b">
        <f t="shared" si="1"/>
        <v>0</v>
      </c>
      <c r="B82" s="113" t="s">
        <v>1065</v>
      </c>
      <c r="C82">
        <v>47</v>
      </c>
      <c r="D82" s="113">
        <v>1.665</v>
      </c>
      <c r="F82" s="115">
        <v>42879</v>
      </c>
    </row>
    <row r="83" spans="1:8">
      <c r="A83" s="113" t="b">
        <f t="shared" si="1"/>
        <v>0</v>
      </c>
      <c r="B83" s="113" t="s">
        <v>1502</v>
      </c>
      <c r="C83" s="113">
        <v>51</v>
      </c>
      <c r="D83" s="113">
        <v>0.86399999999999999</v>
      </c>
      <c r="F83" s="115">
        <v>42881</v>
      </c>
    </row>
    <row r="84" spans="1:8">
      <c r="A84" s="113" t="b">
        <f t="shared" si="1"/>
        <v>0</v>
      </c>
      <c r="B84" s="113" t="s">
        <v>1194</v>
      </c>
      <c r="C84" s="113">
        <v>51</v>
      </c>
      <c r="D84" s="113">
        <v>0.77600000000000002</v>
      </c>
      <c r="F84" s="115">
        <v>42881</v>
      </c>
    </row>
    <row r="85" spans="1:8">
      <c r="A85" s="113" t="b">
        <f t="shared" si="1"/>
        <v>0</v>
      </c>
      <c r="B85" s="113" t="s">
        <v>1112</v>
      </c>
      <c r="C85" s="113">
        <v>51</v>
      </c>
      <c r="D85" s="113">
        <v>1.4950000000000001</v>
      </c>
      <c r="F85" s="115">
        <v>42881</v>
      </c>
      <c r="H85" s="113" t="s">
        <v>2066</v>
      </c>
    </row>
    <row r="86" spans="1:8">
      <c r="A86" s="113" t="b">
        <f t="shared" si="1"/>
        <v>0</v>
      </c>
      <c r="B86" s="113" t="s">
        <v>1056</v>
      </c>
      <c r="C86" s="113">
        <v>51</v>
      </c>
      <c r="D86" s="113">
        <v>1.599</v>
      </c>
      <c r="F86" s="115">
        <v>42881</v>
      </c>
    </row>
    <row r="87" spans="1:8">
      <c r="A87" s="113" t="b">
        <f t="shared" si="1"/>
        <v>0</v>
      </c>
      <c r="B87" s="113" t="s">
        <v>1451</v>
      </c>
      <c r="C87" s="113">
        <v>52</v>
      </c>
      <c r="D87" s="113">
        <v>0.88200000000000001</v>
      </c>
      <c r="F87" s="115">
        <v>42878</v>
      </c>
      <c r="H87"/>
    </row>
    <row r="88" spans="1:8">
      <c r="A88" s="113" t="b">
        <f t="shared" si="1"/>
        <v>0</v>
      </c>
      <c r="B88" s="113" t="s">
        <v>1412</v>
      </c>
      <c r="C88" s="113">
        <v>52</v>
      </c>
      <c r="D88" s="113">
        <v>1.075</v>
      </c>
      <c r="F88" s="115">
        <v>42878</v>
      </c>
    </row>
    <row r="89" spans="1:8">
      <c r="A89" s="113" t="b">
        <f t="shared" si="1"/>
        <v>0</v>
      </c>
      <c r="B89" s="113" t="s">
        <v>829</v>
      </c>
      <c r="C89" s="113">
        <v>52</v>
      </c>
      <c r="D89" s="113">
        <v>1.546</v>
      </c>
      <c r="F89" s="115">
        <v>42878</v>
      </c>
    </row>
    <row r="90" spans="1:8">
      <c r="A90" s="113" t="b">
        <f t="shared" si="1"/>
        <v>0</v>
      </c>
      <c r="B90" s="113" t="s">
        <v>628</v>
      </c>
      <c r="C90" s="113">
        <v>52</v>
      </c>
      <c r="D90" s="113">
        <v>1.6279999999999999</v>
      </c>
      <c r="F90" s="115">
        <v>42878</v>
      </c>
    </row>
    <row r="91" spans="1:8">
      <c r="A91" s="113" t="b">
        <f t="shared" si="1"/>
        <v>0</v>
      </c>
      <c r="B91" s="182" t="s">
        <v>1434</v>
      </c>
      <c r="C91" s="113">
        <v>55</v>
      </c>
      <c r="D91" s="113">
        <v>0.93200000000000005</v>
      </c>
      <c r="E91" s="113" t="s">
        <v>2132</v>
      </c>
      <c r="F91" s="115">
        <v>42878</v>
      </c>
    </row>
    <row r="92" spans="1:8">
      <c r="A92" s="113" t="b">
        <f t="shared" si="1"/>
        <v>0</v>
      </c>
      <c r="B92" s="182" t="s">
        <v>1122</v>
      </c>
      <c r="C92" s="113">
        <v>55</v>
      </c>
      <c r="D92" s="113">
        <v>0.22600000000000001</v>
      </c>
      <c r="E92" s="113" t="s">
        <v>2133</v>
      </c>
      <c r="F92" s="115">
        <v>42878</v>
      </c>
    </row>
    <row r="93" spans="1:8">
      <c r="A93" s="116" t="b">
        <f t="shared" si="1"/>
        <v>0</v>
      </c>
      <c r="B93" s="116" t="s">
        <v>2496</v>
      </c>
      <c r="C93" s="116">
        <v>55</v>
      </c>
      <c r="D93" s="116">
        <v>1.5207999999999999</v>
      </c>
      <c r="E93" s="116"/>
      <c r="F93" s="117">
        <v>42878</v>
      </c>
      <c r="G93" s="116"/>
    </row>
    <row r="94" spans="1:8">
      <c r="A94" s="113" t="b">
        <f t="shared" si="1"/>
        <v>0</v>
      </c>
      <c r="B94" s="113" t="s">
        <v>1512</v>
      </c>
      <c r="C94" s="113">
        <v>56</v>
      </c>
      <c r="D94" s="113">
        <v>0.81</v>
      </c>
      <c r="F94" s="115">
        <v>42881</v>
      </c>
    </row>
    <row r="95" spans="1:8">
      <c r="A95" s="113" t="b">
        <f t="shared" si="1"/>
        <v>0</v>
      </c>
      <c r="B95" s="182" t="s">
        <v>1493</v>
      </c>
      <c r="C95" s="113">
        <v>56</v>
      </c>
      <c r="D95" s="113">
        <v>0.74399999999999999</v>
      </c>
      <c r="F95" s="115">
        <v>42881</v>
      </c>
    </row>
    <row r="96" spans="1:8">
      <c r="A96" s="113" t="b">
        <f t="shared" si="1"/>
        <v>0</v>
      </c>
      <c r="B96" s="113" t="s">
        <v>1083</v>
      </c>
      <c r="C96" s="113">
        <v>56</v>
      </c>
      <c r="D96" s="113">
        <v>1.5980000000000001</v>
      </c>
      <c r="F96" s="115">
        <v>42881</v>
      </c>
    </row>
    <row r="97" spans="1:8">
      <c r="A97" s="113" t="b">
        <f t="shared" si="1"/>
        <v>0</v>
      </c>
      <c r="B97" s="182" t="s">
        <v>1081</v>
      </c>
      <c r="C97" s="113">
        <v>56</v>
      </c>
      <c r="D97" s="113">
        <v>2.2909999999999999</v>
      </c>
      <c r="E97" s="113" t="s">
        <v>2058</v>
      </c>
      <c r="F97" s="115">
        <v>42881</v>
      </c>
    </row>
    <row r="98" spans="1:8">
      <c r="A98" s="113" t="b">
        <f t="shared" si="1"/>
        <v>0</v>
      </c>
      <c r="B98" s="113" t="s">
        <v>1537</v>
      </c>
      <c r="C98" s="113">
        <v>58</v>
      </c>
      <c r="D98" s="113">
        <v>0.93279999999999996</v>
      </c>
      <c r="E98" s="113" t="s">
        <v>2114</v>
      </c>
      <c r="F98" s="115">
        <v>43123</v>
      </c>
    </row>
    <row r="99" spans="1:8">
      <c r="A99" s="113" t="b">
        <f t="shared" si="1"/>
        <v>0</v>
      </c>
      <c r="B99" s="113" t="s">
        <v>1457</v>
      </c>
      <c r="C99" s="113">
        <v>58</v>
      </c>
      <c r="D99" s="113">
        <v>0.97009999999999996</v>
      </c>
      <c r="F99" s="115">
        <v>43123</v>
      </c>
    </row>
    <row r="100" spans="1:8">
      <c r="A100" s="113" t="b">
        <f t="shared" si="1"/>
        <v>0</v>
      </c>
      <c r="B100" s="113" t="s">
        <v>1110</v>
      </c>
      <c r="C100" s="113">
        <v>58</v>
      </c>
      <c r="D100" s="113">
        <v>1.1857</v>
      </c>
      <c r="F100" s="115">
        <v>43123</v>
      </c>
    </row>
    <row r="101" spans="1:8">
      <c r="A101" s="113" t="b">
        <f t="shared" si="1"/>
        <v>0</v>
      </c>
      <c r="B101" s="188" t="s">
        <v>1093</v>
      </c>
      <c r="C101" s="113">
        <v>58</v>
      </c>
      <c r="D101" s="113">
        <v>0.74880000000000002</v>
      </c>
      <c r="E101" s="170" t="s">
        <v>2463</v>
      </c>
      <c r="F101" s="115">
        <v>43123</v>
      </c>
    </row>
    <row r="102" spans="1:8">
      <c r="A102" s="113" t="b">
        <f t="shared" si="1"/>
        <v>0</v>
      </c>
      <c r="B102" s="185" t="s">
        <v>1561</v>
      </c>
      <c r="C102">
        <v>59</v>
      </c>
      <c r="D102" s="113">
        <v>0.88400000000000001</v>
      </c>
      <c r="E102"/>
      <c r="F102" s="115">
        <v>42878</v>
      </c>
    </row>
    <row r="103" spans="1:8">
      <c r="A103" s="113" t="b">
        <f t="shared" si="1"/>
        <v>0</v>
      </c>
      <c r="B103" s="113" t="s">
        <v>1450</v>
      </c>
      <c r="C103">
        <v>59</v>
      </c>
      <c r="D103" s="113">
        <v>0.90200000000000002</v>
      </c>
      <c r="F103" s="115">
        <v>42878</v>
      </c>
      <c r="H103"/>
    </row>
    <row r="104" spans="1:8">
      <c r="A104" s="113" t="b">
        <f t="shared" si="1"/>
        <v>0</v>
      </c>
      <c r="B104" s="113" t="s">
        <v>1021</v>
      </c>
      <c r="C104">
        <v>59</v>
      </c>
      <c r="D104" s="113">
        <v>1.4690000000000001</v>
      </c>
      <c r="E104" s="113" t="s">
        <v>2132</v>
      </c>
      <c r="F104" s="115">
        <v>42878</v>
      </c>
    </row>
    <row r="105" spans="1:8">
      <c r="A105" s="113" t="b">
        <f t="shared" si="1"/>
        <v>0</v>
      </c>
      <c r="B105" s="113" t="s">
        <v>1118</v>
      </c>
      <c r="C105">
        <v>59</v>
      </c>
      <c r="D105" s="113">
        <v>1.38</v>
      </c>
      <c r="E105" s="113" t="s">
        <v>2134</v>
      </c>
      <c r="F105" s="115">
        <v>42878</v>
      </c>
    </row>
    <row r="106" spans="1:8">
      <c r="A106" s="113" t="b">
        <f t="shared" si="1"/>
        <v>0</v>
      </c>
      <c r="B106" t="s">
        <v>1515</v>
      </c>
      <c r="C106">
        <v>60</v>
      </c>
      <c r="D106">
        <v>0.78</v>
      </c>
      <c r="E106" t="s">
        <v>2072</v>
      </c>
      <c r="F106" s="115">
        <v>42879</v>
      </c>
    </row>
    <row r="107" spans="1:8">
      <c r="A107" s="113" t="b">
        <f t="shared" si="1"/>
        <v>0</v>
      </c>
      <c r="B107" s="113" t="s">
        <v>1417</v>
      </c>
      <c r="C107" s="113">
        <v>60</v>
      </c>
      <c r="D107" s="113">
        <v>0.874</v>
      </c>
      <c r="F107" s="115">
        <v>42879</v>
      </c>
    </row>
    <row r="108" spans="1:8">
      <c r="A108" t="b">
        <f t="shared" si="1"/>
        <v>0</v>
      </c>
      <c r="B108" t="s">
        <v>751</v>
      </c>
      <c r="C108" s="113">
        <v>60</v>
      </c>
      <c r="D108" s="113">
        <v>1.5309999999999999</v>
      </c>
      <c r="E108" s="113" t="s">
        <v>2071</v>
      </c>
      <c r="F108" s="115">
        <v>42879</v>
      </c>
    </row>
    <row r="109" spans="1:8">
      <c r="A109" s="113" t="b">
        <f t="shared" si="1"/>
        <v>0</v>
      </c>
      <c r="B109" s="113" t="s">
        <v>1063</v>
      </c>
      <c r="C109" s="113">
        <v>60</v>
      </c>
      <c r="D109" s="113">
        <v>1.665</v>
      </c>
      <c r="F109" s="115">
        <v>42879</v>
      </c>
    </row>
    <row r="110" spans="1:8">
      <c r="A110" s="113" t="b">
        <f t="shared" si="1"/>
        <v>0</v>
      </c>
      <c r="B110" s="113" t="s">
        <v>1659</v>
      </c>
      <c r="C110" s="113">
        <v>61</v>
      </c>
      <c r="D110" s="113">
        <v>0.628</v>
      </c>
      <c r="F110" s="115">
        <v>42878</v>
      </c>
    </row>
    <row r="111" spans="1:8">
      <c r="A111" s="113" t="b">
        <f t="shared" si="1"/>
        <v>0</v>
      </c>
      <c r="B111" s="182" t="s">
        <v>1509</v>
      </c>
      <c r="C111" s="113">
        <v>61</v>
      </c>
      <c r="D111">
        <v>0.78600000000000003</v>
      </c>
      <c r="E111"/>
      <c r="F111" s="115">
        <v>42878</v>
      </c>
    </row>
    <row r="112" spans="1:8">
      <c r="A112" s="113" t="b">
        <f t="shared" si="1"/>
        <v>0</v>
      </c>
      <c r="B112" s="113" t="s">
        <v>998</v>
      </c>
      <c r="C112" s="113">
        <v>61</v>
      </c>
      <c r="D112" s="113">
        <v>1.581</v>
      </c>
      <c r="F112" s="115">
        <v>42878</v>
      </c>
    </row>
    <row r="113" spans="1:6">
      <c r="A113" s="113" t="b">
        <f t="shared" si="1"/>
        <v>0</v>
      </c>
      <c r="B113" s="113" t="s">
        <v>1099</v>
      </c>
      <c r="C113" s="113">
        <v>61</v>
      </c>
      <c r="D113" s="113">
        <v>0.182</v>
      </c>
      <c r="E113" s="113" t="s">
        <v>2084</v>
      </c>
      <c r="F113" s="115">
        <v>42878</v>
      </c>
    </row>
    <row r="114" spans="1:6">
      <c r="A114" s="113" t="b">
        <f t="shared" si="1"/>
        <v>0</v>
      </c>
      <c r="B114" s="113" t="s">
        <v>1605</v>
      </c>
      <c r="C114" s="113">
        <v>62</v>
      </c>
      <c r="D114" s="113">
        <v>0.80569999999999997</v>
      </c>
      <c r="F114" s="115">
        <v>43125</v>
      </c>
    </row>
    <row r="115" spans="1:6">
      <c r="A115" s="113" t="b">
        <f t="shared" si="1"/>
        <v>0</v>
      </c>
      <c r="B115" s="113" t="s">
        <v>1485</v>
      </c>
      <c r="C115" s="113">
        <v>62</v>
      </c>
      <c r="D115" s="113">
        <v>0.9224</v>
      </c>
      <c r="E115" s="113" t="s">
        <v>2110</v>
      </c>
      <c r="F115" s="115">
        <v>43125</v>
      </c>
    </row>
    <row r="116" spans="1:6">
      <c r="A116" s="113" t="b">
        <f t="shared" si="1"/>
        <v>0</v>
      </c>
      <c r="B116" s="113" t="s">
        <v>1022</v>
      </c>
      <c r="C116" s="113">
        <v>62</v>
      </c>
      <c r="D116" s="113">
        <f>3.3076-1.6702</f>
        <v>1.6374</v>
      </c>
      <c r="E116" s="170" t="s">
        <v>2464</v>
      </c>
      <c r="F116" s="115">
        <v>43125</v>
      </c>
    </row>
    <row r="117" spans="1:6">
      <c r="A117" s="113" t="b">
        <f t="shared" si="1"/>
        <v>0</v>
      </c>
      <c r="B117" s="113" t="s">
        <v>693</v>
      </c>
      <c r="C117" s="113">
        <v>62</v>
      </c>
      <c r="D117" s="113">
        <v>1.5379</v>
      </c>
      <c r="F117" s="115">
        <v>43125</v>
      </c>
    </row>
    <row r="118" spans="1:6">
      <c r="A118" s="113" t="b">
        <f t="shared" si="1"/>
        <v>0</v>
      </c>
      <c r="B118" s="113" t="s">
        <v>1663</v>
      </c>
      <c r="C118" s="113">
        <v>63</v>
      </c>
      <c r="D118" s="113">
        <v>1.083</v>
      </c>
      <c r="F118" s="115">
        <v>42879</v>
      </c>
    </row>
    <row r="119" spans="1:6">
      <c r="A119" s="113" t="b">
        <f t="shared" si="1"/>
        <v>0</v>
      </c>
      <c r="B119" s="113" t="s">
        <v>1610</v>
      </c>
      <c r="C119" s="113">
        <v>63</v>
      </c>
      <c r="D119" s="113">
        <v>0.94199999999999995</v>
      </c>
      <c r="F119" s="115">
        <v>42879</v>
      </c>
    </row>
    <row r="120" spans="1:6">
      <c r="A120" s="113" t="b">
        <f t="shared" si="1"/>
        <v>0</v>
      </c>
      <c r="B120" s="113" t="s">
        <v>956</v>
      </c>
      <c r="C120" s="113">
        <v>63</v>
      </c>
      <c r="D120" s="113">
        <v>1.6850000000000001</v>
      </c>
      <c r="F120" s="115">
        <v>42879</v>
      </c>
    </row>
    <row r="121" spans="1:6">
      <c r="A121" s="113" t="b">
        <f t="shared" si="1"/>
        <v>0</v>
      </c>
      <c r="B121" s="113" t="s">
        <v>718</v>
      </c>
      <c r="C121" s="113">
        <v>63</v>
      </c>
      <c r="D121" s="113">
        <v>1.6359999999999999</v>
      </c>
      <c r="F121" s="115">
        <v>42879</v>
      </c>
    </row>
    <row r="122" spans="1:6">
      <c r="A122" s="113" t="b">
        <f t="shared" si="1"/>
        <v>0</v>
      </c>
      <c r="B122" s="113" t="s">
        <v>1660</v>
      </c>
      <c r="C122" s="113">
        <v>64</v>
      </c>
      <c r="D122" s="113">
        <v>0.63800000000000001</v>
      </c>
      <c r="F122" s="115">
        <v>42879</v>
      </c>
    </row>
    <row r="123" spans="1:6">
      <c r="A123" s="113" t="b">
        <f t="shared" si="1"/>
        <v>0</v>
      </c>
      <c r="B123" s="182" t="s">
        <v>1496</v>
      </c>
      <c r="C123" s="113">
        <v>64</v>
      </c>
      <c r="D123" s="184">
        <v>1.29</v>
      </c>
      <c r="E123" s="184" t="s">
        <v>2139</v>
      </c>
      <c r="F123" s="115">
        <v>42878</v>
      </c>
    </row>
    <row r="124" spans="1:6">
      <c r="A124" s="113" t="b">
        <f t="shared" si="1"/>
        <v>0</v>
      </c>
      <c r="B124" s="113" t="s">
        <v>1377</v>
      </c>
      <c r="C124" s="113">
        <v>64</v>
      </c>
      <c r="D124" s="113">
        <v>1.0449999999999999</v>
      </c>
      <c r="F124" s="115">
        <v>42878</v>
      </c>
    </row>
    <row r="125" spans="1:6">
      <c r="A125" s="113" t="b">
        <f t="shared" si="1"/>
        <v>0</v>
      </c>
      <c r="B125" s="113" t="s">
        <v>1364</v>
      </c>
      <c r="C125" s="113">
        <v>64</v>
      </c>
      <c r="D125" s="113">
        <v>0.628</v>
      </c>
      <c r="F125" s="115">
        <v>42879</v>
      </c>
    </row>
    <row r="126" spans="1:6">
      <c r="A126" s="113" t="b">
        <f t="shared" si="1"/>
        <v>0</v>
      </c>
      <c r="B126" s="113" t="s">
        <v>982</v>
      </c>
      <c r="C126" s="113">
        <v>64</v>
      </c>
      <c r="D126" s="113">
        <v>1.3160000000000001</v>
      </c>
      <c r="E126" s="113" t="s">
        <v>2140</v>
      </c>
      <c r="F126" s="115">
        <v>42878</v>
      </c>
    </row>
    <row r="127" spans="1:6">
      <c r="A127" s="113" t="b">
        <f t="shared" si="1"/>
        <v>0</v>
      </c>
      <c r="B127" s="113" t="s">
        <v>877</v>
      </c>
      <c r="C127" s="113">
        <v>64</v>
      </c>
      <c r="D127" s="113">
        <v>1.7050000000000001</v>
      </c>
      <c r="F127" s="115">
        <v>42879</v>
      </c>
    </row>
    <row r="128" spans="1:6">
      <c r="A128" s="113" t="b">
        <f t="shared" si="1"/>
        <v>0</v>
      </c>
      <c r="B128" s="113" t="s">
        <v>824</v>
      </c>
      <c r="C128" s="113">
        <v>64</v>
      </c>
      <c r="D128" s="113">
        <v>1.7210000000000001</v>
      </c>
      <c r="F128" s="115">
        <v>42879</v>
      </c>
    </row>
    <row r="129" spans="1:6">
      <c r="A129" s="113" t="b">
        <f t="shared" ref="A129:A192" si="2">COUNTIF($B$2:$B$840, B129)&gt;1</f>
        <v>0</v>
      </c>
      <c r="B129" s="113" t="s">
        <v>591</v>
      </c>
      <c r="C129" s="113">
        <v>64</v>
      </c>
      <c r="D129" s="113">
        <v>1.6930000000000001</v>
      </c>
      <c r="F129" s="115">
        <v>42878</v>
      </c>
    </row>
    <row r="130" spans="1:6">
      <c r="A130" s="113" t="b">
        <f t="shared" si="2"/>
        <v>0</v>
      </c>
      <c r="B130" s="113" t="s">
        <v>1436</v>
      </c>
      <c r="C130" s="113">
        <v>65</v>
      </c>
      <c r="D130" s="113">
        <v>0.96099999999999997</v>
      </c>
      <c r="F130" s="115">
        <v>42879</v>
      </c>
    </row>
    <row r="131" spans="1:6">
      <c r="A131" s="113" t="b">
        <f t="shared" si="2"/>
        <v>0</v>
      </c>
      <c r="B131" s="113" t="s">
        <v>1350</v>
      </c>
      <c r="C131" s="113">
        <v>65</v>
      </c>
      <c r="D131" s="113">
        <v>0.82299999999999995</v>
      </c>
      <c r="F131" s="115">
        <v>42879</v>
      </c>
    </row>
    <row r="132" spans="1:6">
      <c r="A132" s="113" t="b">
        <f t="shared" si="2"/>
        <v>0</v>
      </c>
      <c r="B132" s="113" t="s">
        <v>808</v>
      </c>
      <c r="C132" s="113">
        <v>65</v>
      </c>
      <c r="D132" s="113">
        <v>1.6319999999999999</v>
      </c>
      <c r="F132" s="115">
        <v>42879</v>
      </c>
    </row>
    <row r="133" spans="1:6">
      <c r="A133" s="113" t="b">
        <f t="shared" si="2"/>
        <v>0</v>
      </c>
      <c r="B133" s="113" t="s">
        <v>616</v>
      </c>
      <c r="C133" s="113">
        <v>65</v>
      </c>
      <c r="D133" s="113">
        <v>1.704</v>
      </c>
      <c r="F133" s="115">
        <v>42879</v>
      </c>
    </row>
    <row r="134" spans="1:6">
      <c r="A134" s="113" t="b">
        <f t="shared" si="2"/>
        <v>0</v>
      </c>
      <c r="B134" s="113" t="s">
        <v>1600</v>
      </c>
      <c r="C134" s="113">
        <v>67</v>
      </c>
      <c r="D134" s="113">
        <v>0.89059999999999995</v>
      </c>
      <c r="F134" s="115">
        <v>43125</v>
      </c>
    </row>
    <row r="135" spans="1:6">
      <c r="A135" s="113" t="b">
        <f t="shared" si="2"/>
        <v>0</v>
      </c>
      <c r="B135" s="113" t="s">
        <v>1390</v>
      </c>
      <c r="C135" s="113">
        <v>67</v>
      </c>
      <c r="D135" s="113">
        <v>0.92510000000000003</v>
      </c>
      <c r="F135" s="115">
        <v>43125</v>
      </c>
    </row>
    <row r="136" spans="1:6">
      <c r="A136" s="113" t="b">
        <f t="shared" si="2"/>
        <v>0</v>
      </c>
      <c r="B136" s="113" t="s">
        <v>976</v>
      </c>
      <c r="C136" s="113">
        <v>67</v>
      </c>
      <c r="D136" s="113">
        <v>1.4942</v>
      </c>
      <c r="F136" s="115">
        <v>43125</v>
      </c>
    </row>
    <row r="137" spans="1:6">
      <c r="A137" s="113" t="b">
        <f t="shared" si="2"/>
        <v>0</v>
      </c>
      <c r="B137" s="113" t="s">
        <v>1097</v>
      </c>
      <c r="C137" s="113">
        <v>67</v>
      </c>
      <c r="D137" s="113">
        <v>1.5427999999999999</v>
      </c>
      <c r="F137" s="115">
        <v>43125</v>
      </c>
    </row>
    <row r="138" spans="1:6">
      <c r="A138" s="113" t="b">
        <f t="shared" si="2"/>
        <v>0</v>
      </c>
      <c r="B138" s="182" t="s">
        <v>1781</v>
      </c>
      <c r="C138" s="113">
        <v>68</v>
      </c>
      <c r="D138" s="113">
        <v>1.018</v>
      </c>
      <c r="F138" s="115">
        <v>42879</v>
      </c>
    </row>
    <row r="139" spans="1:6">
      <c r="A139" s="113" t="b">
        <f t="shared" si="2"/>
        <v>0</v>
      </c>
      <c r="B139" s="182" t="s">
        <v>1573</v>
      </c>
      <c r="C139" s="113">
        <v>68</v>
      </c>
      <c r="D139" s="113">
        <v>0.90500000000000003</v>
      </c>
      <c r="F139" s="115">
        <v>42879</v>
      </c>
    </row>
    <row r="140" spans="1:6">
      <c r="A140" s="113" t="b">
        <f t="shared" si="2"/>
        <v>0</v>
      </c>
      <c r="B140" t="s">
        <v>1012</v>
      </c>
      <c r="C140" s="113">
        <v>68</v>
      </c>
      <c r="D140" s="113">
        <v>1.885</v>
      </c>
      <c r="F140" s="115">
        <v>42879</v>
      </c>
    </row>
    <row r="141" spans="1:6">
      <c r="A141" s="113" t="b">
        <f t="shared" si="2"/>
        <v>0</v>
      </c>
      <c r="B141" s="113" t="s">
        <v>1132</v>
      </c>
      <c r="C141" s="113">
        <v>68</v>
      </c>
      <c r="D141" s="113">
        <v>1.7050000000000001</v>
      </c>
      <c r="F141" s="115">
        <v>42879</v>
      </c>
    </row>
    <row r="142" spans="1:6">
      <c r="A142" s="113" t="b">
        <f t="shared" si="2"/>
        <v>0</v>
      </c>
      <c r="B142" s="113" t="s">
        <v>1664</v>
      </c>
      <c r="C142" s="113">
        <v>69</v>
      </c>
      <c r="D142" s="113">
        <v>0.98899999999999999</v>
      </c>
      <c r="F142" s="115">
        <v>42881</v>
      </c>
    </row>
    <row r="143" spans="1:6">
      <c r="A143" s="113" t="b">
        <f t="shared" si="2"/>
        <v>0</v>
      </c>
      <c r="B143" s="113" t="s">
        <v>1602</v>
      </c>
      <c r="C143" s="113">
        <v>69</v>
      </c>
      <c r="D143" s="232" t="s">
        <v>2057</v>
      </c>
      <c r="E143" s="113" t="s">
        <v>2059</v>
      </c>
      <c r="F143" s="115">
        <v>42881</v>
      </c>
    </row>
    <row r="144" spans="1:6">
      <c r="A144" s="113" t="b">
        <f t="shared" si="2"/>
        <v>0</v>
      </c>
      <c r="B144" s="113" t="s">
        <v>890</v>
      </c>
      <c r="C144" s="113">
        <v>69</v>
      </c>
      <c r="D144" s="113">
        <v>1.8979999999999999</v>
      </c>
      <c r="F144" s="115">
        <v>42881</v>
      </c>
    </row>
    <row r="145" spans="1:8">
      <c r="A145" s="113" t="b">
        <f t="shared" si="2"/>
        <v>0</v>
      </c>
      <c r="B145" s="113" t="s">
        <v>727</v>
      </c>
      <c r="C145" s="113">
        <v>69</v>
      </c>
      <c r="D145" s="113">
        <v>2.403</v>
      </c>
      <c r="F145" s="115">
        <v>42881</v>
      </c>
    </row>
    <row r="146" spans="1:8">
      <c r="A146" s="113" t="b">
        <f t="shared" si="2"/>
        <v>0</v>
      </c>
      <c r="B146" s="182" t="s">
        <v>1692</v>
      </c>
      <c r="C146">
        <v>70</v>
      </c>
      <c r="D146" s="113">
        <v>0.84299999999999997</v>
      </c>
      <c r="F146" s="115">
        <v>42878</v>
      </c>
    </row>
    <row r="147" spans="1:8">
      <c r="A147" s="113" t="b">
        <f t="shared" si="2"/>
        <v>0</v>
      </c>
      <c r="B147" s="182" t="s">
        <v>1636</v>
      </c>
      <c r="C147">
        <v>70</v>
      </c>
      <c r="D147" s="113">
        <v>0.84099999999999997</v>
      </c>
      <c r="F147" s="115">
        <v>42878</v>
      </c>
    </row>
    <row r="148" spans="1:8">
      <c r="A148" s="113" t="b">
        <f t="shared" si="2"/>
        <v>0</v>
      </c>
      <c r="B148" s="113" t="s">
        <v>990</v>
      </c>
      <c r="C148">
        <v>70</v>
      </c>
      <c r="D148" s="113">
        <v>1.536</v>
      </c>
      <c r="F148" s="115">
        <v>42878</v>
      </c>
    </row>
    <row r="149" spans="1:8">
      <c r="A149" s="113" t="b">
        <f t="shared" si="2"/>
        <v>0</v>
      </c>
      <c r="B149" s="113" t="s">
        <v>875</v>
      </c>
      <c r="C149">
        <v>70</v>
      </c>
      <c r="D149" s="113">
        <v>1.599</v>
      </c>
      <c r="F149" s="115">
        <v>42878</v>
      </c>
    </row>
    <row r="150" spans="1:8">
      <c r="A150" t="b">
        <f t="shared" si="2"/>
        <v>0</v>
      </c>
      <c r="B150" t="s">
        <v>1003</v>
      </c>
      <c r="C150" s="113">
        <v>74</v>
      </c>
      <c r="D150" s="113">
        <v>1.6850000000000001</v>
      </c>
      <c r="E150" s="113" t="s">
        <v>2074</v>
      </c>
      <c r="F150" s="115">
        <v>42879</v>
      </c>
    </row>
    <row r="151" spans="1:8">
      <c r="A151" t="b">
        <f t="shared" si="2"/>
        <v>0</v>
      </c>
      <c r="B151" t="s">
        <v>1471</v>
      </c>
      <c r="C151" s="113">
        <v>74</v>
      </c>
      <c r="D151" s="113">
        <v>0.74199999999999999</v>
      </c>
      <c r="F151" s="115">
        <v>42879</v>
      </c>
    </row>
    <row r="152" spans="1:8">
      <c r="A152" s="113" t="b">
        <f t="shared" si="2"/>
        <v>0</v>
      </c>
      <c r="B152" s="113" t="s">
        <v>1445</v>
      </c>
      <c r="C152" s="113">
        <v>74</v>
      </c>
      <c r="D152" s="113">
        <v>1.1950000000000001</v>
      </c>
      <c r="E152" s="113" t="s">
        <v>2073</v>
      </c>
      <c r="F152" s="115">
        <v>42879</v>
      </c>
      <c r="H152" s="183" t="s">
        <v>2066</v>
      </c>
    </row>
    <row r="153" spans="1:8">
      <c r="A153" s="113" t="b">
        <f t="shared" si="2"/>
        <v>0</v>
      </c>
      <c r="B153" t="s">
        <v>1019</v>
      </c>
      <c r="C153" s="113">
        <v>74</v>
      </c>
      <c r="D153" s="113">
        <v>0.35499999999999998</v>
      </c>
      <c r="E153" s="113" t="s">
        <v>2075</v>
      </c>
      <c r="F153" s="115">
        <v>42879</v>
      </c>
    </row>
    <row r="154" spans="1:8">
      <c r="A154" s="113" t="b">
        <f t="shared" si="2"/>
        <v>0</v>
      </c>
      <c r="B154" s="113" t="s">
        <v>1634</v>
      </c>
      <c r="C154" s="113">
        <v>75</v>
      </c>
      <c r="D154" s="113">
        <v>0.94399999999999995</v>
      </c>
      <c r="E154" s="113" t="s">
        <v>2058</v>
      </c>
      <c r="F154" s="115">
        <v>42881</v>
      </c>
    </row>
    <row r="155" spans="1:8">
      <c r="A155" s="113" t="b">
        <f t="shared" si="2"/>
        <v>0</v>
      </c>
      <c r="B155" s="113" t="s">
        <v>1447</v>
      </c>
      <c r="C155" s="113">
        <v>75</v>
      </c>
      <c r="D155" s="113">
        <v>0.82299999999999995</v>
      </c>
      <c r="F155" s="115">
        <v>42881</v>
      </c>
      <c r="H155"/>
    </row>
    <row r="156" spans="1:8">
      <c r="A156" s="113" t="b">
        <f t="shared" si="2"/>
        <v>0</v>
      </c>
      <c r="B156" s="113" t="s">
        <v>958</v>
      </c>
      <c r="C156" s="113">
        <v>75</v>
      </c>
      <c r="D156" s="113">
        <v>1.7490000000000001</v>
      </c>
      <c r="F156" s="115">
        <v>42881</v>
      </c>
    </row>
    <row r="157" spans="1:8">
      <c r="A157" s="113" t="b">
        <f t="shared" si="2"/>
        <v>0</v>
      </c>
      <c r="B157" s="185" t="s">
        <v>640</v>
      </c>
      <c r="C157" s="113">
        <v>75</v>
      </c>
      <c r="D157" s="113">
        <v>0.29499999999999998</v>
      </c>
      <c r="E157" s="113" t="s">
        <v>2055</v>
      </c>
      <c r="F157" s="115">
        <v>42881</v>
      </c>
    </row>
    <row r="158" spans="1:8">
      <c r="A158" s="113" t="b">
        <f t="shared" si="2"/>
        <v>0</v>
      </c>
      <c r="B158" s="113" t="s">
        <v>1481</v>
      </c>
      <c r="C158" s="113">
        <v>77</v>
      </c>
      <c r="D158" s="113">
        <v>1.012</v>
      </c>
      <c r="F158" s="115">
        <v>42879</v>
      </c>
    </row>
    <row r="159" spans="1:8">
      <c r="A159" s="113" t="b">
        <f t="shared" si="2"/>
        <v>0</v>
      </c>
      <c r="B159" s="113" t="s">
        <v>1456</v>
      </c>
      <c r="C159" s="113">
        <v>77</v>
      </c>
      <c r="D159" s="113">
        <v>0.94699999999999995</v>
      </c>
      <c r="F159" s="115">
        <v>42879</v>
      </c>
    </row>
    <row r="160" spans="1:8">
      <c r="A160" s="113" t="b">
        <f t="shared" si="2"/>
        <v>0</v>
      </c>
      <c r="B160" s="113" t="s">
        <v>1004</v>
      </c>
      <c r="C160" s="113">
        <v>77</v>
      </c>
      <c r="D160" s="113">
        <v>1.698</v>
      </c>
      <c r="F160" s="115">
        <v>42879</v>
      </c>
    </row>
    <row r="161" spans="1:6">
      <c r="A161" s="113" t="b">
        <f t="shared" si="2"/>
        <v>0</v>
      </c>
      <c r="B161" s="185" t="s">
        <v>913</v>
      </c>
      <c r="C161" s="113">
        <v>77</v>
      </c>
      <c r="D161" s="113">
        <v>2.2429999999999999</v>
      </c>
      <c r="F161" s="115">
        <v>42879</v>
      </c>
    </row>
    <row r="162" spans="1:6">
      <c r="A162" s="113" t="b">
        <f t="shared" si="2"/>
        <v>0</v>
      </c>
      <c r="B162" s="113" t="s">
        <v>1833</v>
      </c>
      <c r="C162" s="113">
        <v>79</v>
      </c>
      <c r="D162" s="113">
        <v>0.85370000000000001</v>
      </c>
      <c r="F162" s="115">
        <v>43125</v>
      </c>
    </row>
    <row r="163" spans="1:6">
      <c r="A163" s="113" t="b">
        <f t="shared" si="2"/>
        <v>0</v>
      </c>
      <c r="B163" s="113" t="s">
        <v>1801</v>
      </c>
      <c r="C163" s="113">
        <v>79</v>
      </c>
      <c r="D163" s="113">
        <v>0.97550000000000003</v>
      </c>
      <c r="E163" s="113" t="s">
        <v>2079</v>
      </c>
      <c r="F163" s="115">
        <v>43125</v>
      </c>
    </row>
    <row r="164" spans="1:6">
      <c r="A164" s="113" t="b">
        <f t="shared" si="2"/>
        <v>0</v>
      </c>
      <c r="B164" s="113" t="s">
        <v>906</v>
      </c>
      <c r="C164" s="113">
        <v>79</v>
      </c>
      <c r="D164" s="113">
        <v>1.5528</v>
      </c>
      <c r="F164" s="115">
        <v>43125</v>
      </c>
    </row>
    <row r="165" spans="1:6">
      <c r="A165" s="113" t="b">
        <f t="shared" si="2"/>
        <v>0</v>
      </c>
      <c r="B165" s="113" t="s">
        <v>1085</v>
      </c>
      <c r="C165" s="113">
        <v>79</v>
      </c>
      <c r="D165" s="113">
        <v>1.6438999999999999</v>
      </c>
      <c r="F165" s="115">
        <v>43125</v>
      </c>
    </row>
    <row r="166" spans="1:6">
      <c r="A166" s="113" t="b">
        <f t="shared" si="2"/>
        <v>0</v>
      </c>
      <c r="B166" s="116" t="s">
        <v>1576</v>
      </c>
      <c r="C166" s="116">
        <v>80</v>
      </c>
      <c r="D166" s="116">
        <v>1.0009999999999999</v>
      </c>
      <c r="E166" s="116" t="s">
        <v>2144</v>
      </c>
      <c r="F166" s="115">
        <v>42878</v>
      </c>
    </row>
    <row r="167" spans="1:6">
      <c r="A167" s="113" t="b">
        <f t="shared" si="2"/>
        <v>0</v>
      </c>
      <c r="B167" s="116" t="s">
        <v>1443</v>
      </c>
      <c r="C167" s="116">
        <v>80</v>
      </c>
      <c r="D167" s="116">
        <v>0.92400000000000004</v>
      </c>
      <c r="E167" s="116" t="s">
        <v>2143</v>
      </c>
      <c r="F167" s="115">
        <v>42878</v>
      </c>
    </row>
    <row r="168" spans="1:6">
      <c r="A168" s="113" t="b">
        <f t="shared" si="2"/>
        <v>0</v>
      </c>
      <c r="B168" s="113" t="s">
        <v>960</v>
      </c>
      <c r="C168" s="113">
        <v>80</v>
      </c>
      <c r="D168" s="113">
        <v>0.23799999999999999</v>
      </c>
      <c r="E168" s="113" t="s">
        <v>2145</v>
      </c>
      <c r="F168" s="115">
        <v>42878</v>
      </c>
    </row>
    <row r="169" spans="1:6">
      <c r="A169" s="113" t="b">
        <f t="shared" si="2"/>
        <v>0</v>
      </c>
      <c r="B169" s="113" t="s">
        <v>1073</v>
      </c>
      <c r="C169" s="113">
        <v>80</v>
      </c>
      <c r="D169" s="113">
        <v>1.639</v>
      </c>
      <c r="F169" s="115">
        <v>42878</v>
      </c>
    </row>
    <row r="170" spans="1:6">
      <c r="A170" s="113" t="b">
        <f t="shared" si="2"/>
        <v>0</v>
      </c>
      <c r="B170" s="113" t="s">
        <v>1575</v>
      </c>
      <c r="C170" s="113">
        <v>81</v>
      </c>
      <c r="D170" s="113">
        <v>0.65200000000000002</v>
      </c>
      <c r="F170" s="115">
        <v>42881</v>
      </c>
    </row>
    <row r="171" spans="1:6">
      <c r="A171" s="113" t="b">
        <f t="shared" si="2"/>
        <v>0</v>
      </c>
      <c r="B171" s="113" t="s">
        <v>1508</v>
      </c>
      <c r="C171" s="113">
        <v>81</v>
      </c>
      <c r="D171" s="113">
        <v>0.85099999999999998</v>
      </c>
      <c r="F171" s="115">
        <v>42881</v>
      </c>
    </row>
    <row r="172" spans="1:6">
      <c r="A172" s="113" t="b">
        <f t="shared" si="2"/>
        <v>0</v>
      </c>
      <c r="B172" s="113" t="s">
        <v>954</v>
      </c>
      <c r="C172" s="113">
        <v>81</v>
      </c>
      <c r="D172" s="113">
        <v>1.8420000000000001</v>
      </c>
      <c r="F172" s="115">
        <v>42881</v>
      </c>
    </row>
    <row r="173" spans="1:6">
      <c r="A173" s="113" t="b">
        <f t="shared" si="2"/>
        <v>0</v>
      </c>
      <c r="B173" s="113" t="s">
        <v>848</v>
      </c>
      <c r="C173" s="113">
        <v>81</v>
      </c>
      <c r="D173" s="113">
        <v>1.736</v>
      </c>
      <c r="E173" s="113" t="s">
        <v>2050</v>
      </c>
      <c r="F173" s="115">
        <v>42881</v>
      </c>
    </row>
    <row r="174" spans="1:6">
      <c r="A174" s="113" t="b">
        <f t="shared" si="2"/>
        <v>0</v>
      </c>
      <c r="B174" s="113" t="s">
        <v>1514</v>
      </c>
      <c r="C174" s="113">
        <v>82</v>
      </c>
      <c r="D174" s="113">
        <v>0.748</v>
      </c>
      <c r="E174" s="113" t="s">
        <v>2070</v>
      </c>
      <c r="F174" s="115">
        <v>42879</v>
      </c>
    </row>
    <row r="175" spans="1:6">
      <c r="A175" s="113" t="b">
        <f t="shared" si="2"/>
        <v>0</v>
      </c>
      <c r="B175" s="113" t="s">
        <v>1210</v>
      </c>
      <c r="C175" s="113">
        <v>82</v>
      </c>
      <c r="D175" s="113">
        <v>0.74299999999999999</v>
      </c>
      <c r="F175" s="115">
        <v>42879</v>
      </c>
    </row>
    <row r="176" spans="1:6">
      <c r="A176" s="113" t="b">
        <f t="shared" si="2"/>
        <v>0</v>
      </c>
      <c r="B176" s="113" t="s">
        <v>773</v>
      </c>
      <c r="C176" s="113">
        <v>82</v>
      </c>
      <c r="D176" s="113">
        <v>1.704</v>
      </c>
      <c r="F176" s="115">
        <v>42879</v>
      </c>
    </row>
    <row r="177" spans="1:13">
      <c r="A177" s="113" t="b">
        <f t="shared" si="2"/>
        <v>0</v>
      </c>
      <c r="B177" s="113" t="s">
        <v>1058</v>
      </c>
      <c r="C177" s="113">
        <v>82</v>
      </c>
      <c r="D177" s="113">
        <v>1.5940000000000001</v>
      </c>
      <c r="F177" s="115">
        <v>42879</v>
      </c>
    </row>
    <row r="178" spans="1:13">
      <c r="A178" s="113" t="b">
        <f t="shared" si="2"/>
        <v>0</v>
      </c>
      <c r="B178" s="182" t="s">
        <v>1752</v>
      </c>
      <c r="C178" s="113">
        <v>83</v>
      </c>
      <c r="D178" s="113">
        <v>0.88800000000000001</v>
      </c>
      <c r="F178" s="115">
        <v>42881</v>
      </c>
    </row>
    <row r="179" spans="1:13">
      <c r="A179" s="113" t="b">
        <f t="shared" si="2"/>
        <v>0</v>
      </c>
      <c r="B179" s="113" t="s">
        <v>1556</v>
      </c>
      <c r="C179" s="113">
        <v>83</v>
      </c>
      <c r="D179" s="113">
        <v>0.90200000000000002</v>
      </c>
      <c r="F179" s="115">
        <v>42881</v>
      </c>
    </row>
    <row r="180" spans="1:13">
      <c r="A180" s="113" t="b">
        <f t="shared" si="2"/>
        <v>0</v>
      </c>
      <c r="B180" s="113" t="s">
        <v>1007</v>
      </c>
      <c r="C180" s="113">
        <v>83</v>
      </c>
      <c r="D180" s="113">
        <v>0.98799999999999999</v>
      </c>
      <c r="E180" s="113" t="s">
        <v>2058</v>
      </c>
      <c r="F180" s="115">
        <v>42881</v>
      </c>
    </row>
    <row r="181" spans="1:13">
      <c r="A181" s="113" t="b">
        <f t="shared" si="2"/>
        <v>0</v>
      </c>
      <c r="B181" s="113" t="s">
        <v>1119</v>
      </c>
      <c r="C181" s="113">
        <v>83</v>
      </c>
      <c r="D181" s="113">
        <v>1.637</v>
      </c>
      <c r="F181" s="115">
        <v>42881</v>
      </c>
    </row>
    <row r="182" spans="1:13">
      <c r="A182" s="113" t="b">
        <f t="shared" si="2"/>
        <v>0</v>
      </c>
      <c r="B182" s="113" t="s">
        <v>1759</v>
      </c>
      <c r="C182" s="113">
        <v>84</v>
      </c>
      <c r="D182" s="113">
        <v>0.90300000000000002</v>
      </c>
      <c r="F182" s="115">
        <v>42881</v>
      </c>
    </row>
    <row r="183" spans="1:13">
      <c r="A183" s="113" t="b">
        <f t="shared" si="2"/>
        <v>0</v>
      </c>
      <c r="B183" s="113" t="s">
        <v>1530</v>
      </c>
      <c r="C183" s="113">
        <v>84</v>
      </c>
      <c r="D183" s="113">
        <v>0.81299999999999994</v>
      </c>
      <c r="F183" s="115">
        <v>42881</v>
      </c>
    </row>
    <row r="184" spans="1:13">
      <c r="A184" s="113" t="b">
        <f t="shared" si="2"/>
        <v>0</v>
      </c>
      <c r="B184" s="113" t="s">
        <v>724</v>
      </c>
      <c r="C184" s="113">
        <v>84</v>
      </c>
      <c r="D184" s="113">
        <v>1.5820000000000001</v>
      </c>
      <c r="F184" s="115">
        <v>42881</v>
      </c>
    </row>
    <row r="185" spans="1:13">
      <c r="A185" s="113" t="b">
        <f t="shared" si="2"/>
        <v>0</v>
      </c>
      <c r="B185" s="113" t="s">
        <v>1092</v>
      </c>
      <c r="C185" s="113">
        <v>84</v>
      </c>
      <c r="D185" s="113">
        <v>1.6379999999999999</v>
      </c>
      <c r="E185" s="113" t="s">
        <v>2050</v>
      </c>
      <c r="F185" s="115">
        <v>42881</v>
      </c>
    </row>
    <row r="186" spans="1:13">
      <c r="A186" s="113" t="b">
        <f t="shared" si="2"/>
        <v>0</v>
      </c>
      <c r="B186" s="113" t="s">
        <v>1748</v>
      </c>
      <c r="C186" s="113">
        <v>85</v>
      </c>
      <c r="D186" s="113">
        <v>1.256</v>
      </c>
      <c r="F186" s="115">
        <v>42878</v>
      </c>
    </row>
    <row r="187" spans="1:13">
      <c r="A187" s="113" t="b">
        <f t="shared" si="2"/>
        <v>0</v>
      </c>
      <c r="B187" s="113" t="s">
        <v>1609</v>
      </c>
      <c r="C187" s="113">
        <v>85</v>
      </c>
      <c r="D187" s="113">
        <v>0.96599999999999997</v>
      </c>
      <c r="F187" s="115">
        <v>42878</v>
      </c>
    </row>
    <row r="188" spans="1:13">
      <c r="A188" s="113" t="b">
        <f t="shared" si="2"/>
        <v>0</v>
      </c>
      <c r="B188" s="113" t="s">
        <v>826</v>
      </c>
      <c r="C188" s="113">
        <v>85</v>
      </c>
      <c r="D188" s="113">
        <v>1.4850000000000001</v>
      </c>
      <c r="F188" s="115">
        <v>42878</v>
      </c>
    </row>
    <row r="189" spans="1:13">
      <c r="A189" s="113" t="b">
        <f t="shared" si="2"/>
        <v>0</v>
      </c>
      <c r="B189" s="113" t="s">
        <v>750</v>
      </c>
      <c r="C189" s="113">
        <v>85</v>
      </c>
      <c r="D189" s="113">
        <v>1.6220000000000001</v>
      </c>
      <c r="F189" s="115">
        <v>42878</v>
      </c>
    </row>
    <row r="190" spans="1:13">
      <c r="A190" s="113" t="b">
        <f t="shared" si="2"/>
        <v>0</v>
      </c>
      <c r="B190" s="113" t="s">
        <v>1489</v>
      </c>
      <c r="C190" s="113">
        <v>86</v>
      </c>
      <c r="D190" s="113">
        <v>0.74650000000000005</v>
      </c>
      <c r="F190" s="115">
        <v>43123</v>
      </c>
    </row>
    <row r="191" spans="1:13">
      <c r="A191" s="113" t="b">
        <f t="shared" si="2"/>
        <v>0</v>
      </c>
      <c r="B191" s="113" t="s">
        <v>1327</v>
      </c>
      <c r="C191" s="113">
        <v>86</v>
      </c>
      <c r="D191" s="113">
        <v>0.78249999999999997</v>
      </c>
      <c r="F191" s="115">
        <v>43123</v>
      </c>
    </row>
    <row r="192" spans="1:13">
      <c r="A192" s="113" t="b">
        <f t="shared" si="2"/>
        <v>0</v>
      </c>
      <c r="B192" s="113" t="s">
        <v>1140</v>
      </c>
      <c r="C192" s="113">
        <v>86</v>
      </c>
      <c r="D192" s="113">
        <v>0.38169999999999998</v>
      </c>
      <c r="E192" s="113" t="s">
        <v>2113</v>
      </c>
      <c r="F192" s="115">
        <v>43123</v>
      </c>
      <c r="K192" s="116"/>
      <c r="M192" s="116"/>
    </row>
    <row r="193" spans="1:6">
      <c r="A193" s="113" t="b">
        <f t="shared" ref="A193:A256" si="3">COUNTIF($B$2:$B$840, B193)&gt;1</f>
        <v>0</v>
      </c>
      <c r="B193" s="113" t="s">
        <v>1079</v>
      </c>
      <c r="C193" s="113">
        <v>86</v>
      </c>
      <c r="D193" s="113">
        <v>1.6786000000000001</v>
      </c>
      <c r="F193" s="115">
        <v>43123</v>
      </c>
    </row>
    <row r="194" spans="1:6">
      <c r="A194" s="113" t="b">
        <f t="shared" si="3"/>
        <v>0</v>
      </c>
      <c r="B194" s="113" t="s">
        <v>1422</v>
      </c>
      <c r="C194" s="113">
        <v>87</v>
      </c>
      <c r="D194" s="113">
        <v>0.8639</v>
      </c>
      <c r="F194" s="115">
        <v>43125</v>
      </c>
    </row>
    <row r="195" spans="1:6">
      <c r="A195" s="113" t="b">
        <f t="shared" si="3"/>
        <v>0</v>
      </c>
      <c r="B195" s="113" t="s">
        <v>1418</v>
      </c>
      <c r="C195" s="113">
        <v>87</v>
      </c>
      <c r="D195" s="113">
        <v>0.81640000000000001</v>
      </c>
      <c r="F195" s="115">
        <v>43125</v>
      </c>
    </row>
    <row r="196" spans="1:6">
      <c r="A196" s="113" t="b">
        <f t="shared" si="3"/>
        <v>0</v>
      </c>
      <c r="B196" s="113" t="s">
        <v>812</v>
      </c>
      <c r="C196" s="113">
        <v>87</v>
      </c>
      <c r="D196" s="113">
        <v>1.7085999999999999</v>
      </c>
      <c r="F196" s="115">
        <v>43125</v>
      </c>
    </row>
    <row r="197" spans="1:6">
      <c r="A197" s="113" t="b">
        <f t="shared" si="3"/>
        <v>0</v>
      </c>
      <c r="B197" s="113" t="s">
        <v>733</v>
      </c>
      <c r="C197" s="113">
        <v>87</v>
      </c>
      <c r="D197" s="113">
        <v>0.3599</v>
      </c>
      <c r="E197" s="113" t="s">
        <v>2105</v>
      </c>
      <c r="F197" s="115">
        <v>43125</v>
      </c>
    </row>
    <row r="198" spans="1:6">
      <c r="A198" s="113" t="b">
        <f t="shared" si="3"/>
        <v>0</v>
      </c>
      <c r="B198" s="185" t="s">
        <v>1581</v>
      </c>
      <c r="C198" s="113">
        <v>89</v>
      </c>
      <c r="D198" s="113">
        <v>1.5169999999999999</v>
      </c>
      <c r="F198" s="115">
        <v>42879</v>
      </c>
    </row>
    <row r="199" spans="1:6">
      <c r="A199" s="113" t="b">
        <f t="shared" si="3"/>
        <v>0</v>
      </c>
      <c r="B199" s="113" t="s">
        <v>970</v>
      </c>
      <c r="C199" s="113">
        <v>89</v>
      </c>
      <c r="D199" s="113">
        <v>2.0529999999999999</v>
      </c>
      <c r="F199" s="115">
        <v>42879</v>
      </c>
    </row>
    <row r="200" spans="1:6">
      <c r="A200" s="113" t="b">
        <f t="shared" si="3"/>
        <v>0</v>
      </c>
      <c r="B200" s="113" t="s">
        <v>945</v>
      </c>
      <c r="C200" s="113">
        <v>89</v>
      </c>
      <c r="D200" s="113">
        <v>0.17399999999999999</v>
      </c>
      <c r="E200" s="113" t="s">
        <v>2067</v>
      </c>
      <c r="F200" s="115">
        <v>42879</v>
      </c>
    </row>
    <row r="201" spans="1:6">
      <c r="A201" s="113" t="b">
        <f t="shared" si="3"/>
        <v>0</v>
      </c>
      <c r="B201" s="113" t="s">
        <v>1695</v>
      </c>
      <c r="C201" s="113">
        <v>90</v>
      </c>
      <c r="D201" s="113">
        <v>0.78380000000000005</v>
      </c>
      <c r="F201" s="115">
        <v>43125</v>
      </c>
    </row>
    <row r="202" spans="1:6">
      <c r="A202" s="113" t="b">
        <f t="shared" si="3"/>
        <v>0</v>
      </c>
      <c r="B202" s="113" t="s">
        <v>1458</v>
      </c>
      <c r="C202" s="113">
        <v>90</v>
      </c>
      <c r="D202" s="113">
        <v>1.0779000000000001</v>
      </c>
      <c r="E202" s="170" t="s">
        <v>2469</v>
      </c>
      <c r="F202" s="115">
        <v>43125</v>
      </c>
    </row>
    <row r="203" spans="1:6">
      <c r="A203" s="113" t="b">
        <f t="shared" si="3"/>
        <v>0</v>
      </c>
      <c r="B203" s="113" t="s">
        <v>624</v>
      </c>
      <c r="C203" s="113">
        <v>90</v>
      </c>
      <c r="D203" s="113">
        <v>2.2749000000000001</v>
      </c>
      <c r="E203" s="170" t="s">
        <v>2469</v>
      </c>
      <c r="F203" s="115">
        <v>43125</v>
      </c>
    </row>
    <row r="204" spans="1:6">
      <c r="A204" s="113" t="b">
        <f t="shared" si="3"/>
        <v>0</v>
      </c>
      <c r="B204" s="113" t="s">
        <v>1047</v>
      </c>
      <c r="C204" s="113">
        <v>90</v>
      </c>
      <c r="D204" s="113">
        <v>1.7455000000000001</v>
      </c>
      <c r="F204" s="115">
        <v>43125</v>
      </c>
    </row>
    <row r="205" spans="1:6">
      <c r="A205" s="113" t="b">
        <f t="shared" si="3"/>
        <v>0</v>
      </c>
      <c r="B205" s="113" t="s">
        <v>1578</v>
      </c>
      <c r="C205" s="113">
        <v>91</v>
      </c>
      <c r="D205" s="113">
        <v>0.76100000000000001</v>
      </c>
      <c r="F205" s="115">
        <v>42878</v>
      </c>
    </row>
    <row r="206" spans="1:6">
      <c r="A206" s="113" t="b">
        <f t="shared" si="3"/>
        <v>0</v>
      </c>
      <c r="B206" s="113" t="s">
        <v>1503</v>
      </c>
      <c r="C206" s="113">
        <v>91</v>
      </c>
      <c r="D206" s="113">
        <v>1.069</v>
      </c>
      <c r="F206" s="115">
        <v>42878</v>
      </c>
    </row>
    <row r="207" spans="1:6">
      <c r="A207" s="113" t="b">
        <f t="shared" si="3"/>
        <v>0</v>
      </c>
      <c r="B207" s="113" t="s">
        <v>798</v>
      </c>
      <c r="C207" s="113">
        <v>91</v>
      </c>
      <c r="D207" s="113">
        <v>0.16200000000000001</v>
      </c>
      <c r="E207" s="113" t="s">
        <v>2135</v>
      </c>
      <c r="F207" s="115">
        <v>42878</v>
      </c>
    </row>
    <row r="208" spans="1:6">
      <c r="A208" s="113" t="b">
        <f t="shared" si="3"/>
        <v>0</v>
      </c>
      <c r="B208" s="113" t="s">
        <v>1068</v>
      </c>
      <c r="C208" s="113">
        <v>91</v>
      </c>
      <c r="D208" s="113">
        <v>1.663</v>
      </c>
      <c r="F208" s="115">
        <v>42878</v>
      </c>
    </row>
    <row r="209" spans="1:6">
      <c r="A209" s="113" t="b">
        <f t="shared" si="3"/>
        <v>0</v>
      </c>
      <c r="B209" s="113" t="s">
        <v>1521</v>
      </c>
      <c r="C209" s="113">
        <v>92</v>
      </c>
      <c r="D209" s="113">
        <v>0.76500000000000001</v>
      </c>
      <c r="F209" s="115">
        <v>42879</v>
      </c>
    </row>
    <row r="210" spans="1:6">
      <c r="A210" s="113" t="b">
        <f t="shared" si="3"/>
        <v>0</v>
      </c>
      <c r="B210" s="113" t="s">
        <v>1137</v>
      </c>
      <c r="C210" s="113">
        <v>92</v>
      </c>
      <c r="D210" s="113">
        <v>1.6779999999999999</v>
      </c>
      <c r="F210" s="115">
        <v>42879</v>
      </c>
    </row>
    <row r="211" spans="1:6">
      <c r="A211" s="113" t="b">
        <f t="shared" si="3"/>
        <v>0</v>
      </c>
      <c r="B211" s="113" t="s">
        <v>696</v>
      </c>
      <c r="C211" s="113">
        <v>92</v>
      </c>
      <c r="D211" s="113">
        <v>0.31</v>
      </c>
      <c r="F211" s="115">
        <v>42879</v>
      </c>
    </row>
    <row r="212" spans="1:6">
      <c r="A212" s="113" t="b">
        <f t="shared" si="3"/>
        <v>0</v>
      </c>
      <c r="B212" s="113" t="s">
        <v>376</v>
      </c>
      <c r="C212" s="113">
        <v>92</v>
      </c>
      <c r="D212" s="113">
        <v>1.448</v>
      </c>
      <c r="F212" s="115">
        <v>42879</v>
      </c>
    </row>
    <row r="213" spans="1:6">
      <c r="A213" s="113" t="b">
        <f t="shared" si="3"/>
        <v>0</v>
      </c>
      <c r="B213" s="113" t="s">
        <v>1565</v>
      </c>
      <c r="C213" s="113">
        <v>95</v>
      </c>
      <c r="D213" s="113">
        <v>0.90400000000000003</v>
      </c>
      <c r="F213" s="115">
        <v>42879</v>
      </c>
    </row>
    <row r="214" spans="1:6">
      <c r="A214" s="113" t="b">
        <f t="shared" si="3"/>
        <v>0</v>
      </c>
      <c r="B214" s="113" t="s">
        <v>1409</v>
      </c>
      <c r="C214" s="113">
        <v>95</v>
      </c>
      <c r="D214" s="113">
        <v>1.254</v>
      </c>
      <c r="F214" s="115">
        <v>42879</v>
      </c>
    </row>
    <row r="215" spans="1:6">
      <c r="A215" s="113" t="b">
        <f t="shared" si="3"/>
        <v>0</v>
      </c>
      <c r="B215" s="113" t="s">
        <v>781</v>
      </c>
      <c r="C215" s="113">
        <v>95</v>
      </c>
      <c r="D215" s="113">
        <v>0.45800000000000002</v>
      </c>
      <c r="E215" s="113" t="s">
        <v>2055</v>
      </c>
      <c r="F215" s="115">
        <v>42879</v>
      </c>
    </row>
    <row r="216" spans="1:6">
      <c r="A216" s="113" t="b">
        <f t="shared" si="3"/>
        <v>0</v>
      </c>
      <c r="B216" s="113" t="s">
        <v>594</v>
      </c>
      <c r="C216" s="113">
        <v>95</v>
      </c>
      <c r="D216" s="113">
        <v>1.5620000000000001</v>
      </c>
      <c r="F216" s="115">
        <v>42879</v>
      </c>
    </row>
    <row r="217" spans="1:6">
      <c r="A217" s="113" t="b">
        <f t="shared" si="3"/>
        <v>0</v>
      </c>
      <c r="B217" s="113" t="s">
        <v>1440</v>
      </c>
      <c r="C217" s="113">
        <v>98</v>
      </c>
      <c r="D217" s="113">
        <v>0.56599999999999995</v>
      </c>
      <c r="F217" s="115">
        <v>42881</v>
      </c>
    </row>
    <row r="218" spans="1:6">
      <c r="A218" s="113" t="b">
        <f t="shared" si="3"/>
        <v>0</v>
      </c>
      <c r="B218" s="113" t="s">
        <v>1320</v>
      </c>
      <c r="C218" s="113">
        <v>98</v>
      </c>
      <c r="D218" s="113">
        <v>0.629</v>
      </c>
      <c r="F218" s="115">
        <v>42881</v>
      </c>
    </row>
    <row r="219" spans="1:6">
      <c r="A219" s="113" t="b">
        <f t="shared" si="3"/>
        <v>0</v>
      </c>
      <c r="B219" s="113" t="s">
        <v>652</v>
      </c>
      <c r="C219" s="113">
        <v>98</v>
      </c>
      <c r="D219" s="113">
        <v>1.5389999999999999</v>
      </c>
      <c r="F219" s="115">
        <v>42881</v>
      </c>
    </row>
    <row r="220" spans="1:6">
      <c r="A220" s="113" t="b">
        <f t="shared" si="3"/>
        <v>0</v>
      </c>
      <c r="B220" s="113" t="s">
        <v>580</v>
      </c>
      <c r="C220" s="113">
        <v>98</v>
      </c>
      <c r="D220" s="113">
        <v>1.661</v>
      </c>
      <c r="F220" s="115">
        <v>42881</v>
      </c>
    </row>
    <row r="221" spans="1:6">
      <c r="A221" s="113" t="b">
        <f t="shared" si="3"/>
        <v>0</v>
      </c>
      <c r="B221" s="113" t="s">
        <v>1359</v>
      </c>
      <c r="C221" s="113">
        <v>99</v>
      </c>
      <c r="D221" s="113">
        <v>0.52829999999999999</v>
      </c>
      <c r="E221" s="113" t="s">
        <v>2119</v>
      </c>
      <c r="F221" s="115">
        <v>43123</v>
      </c>
    </row>
    <row r="222" spans="1:6">
      <c r="A222" s="113" t="b">
        <f t="shared" si="3"/>
        <v>0</v>
      </c>
      <c r="B222" s="113" t="s">
        <v>1285</v>
      </c>
      <c r="C222" s="113">
        <v>99</v>
      </c>
      <c r="D222" s="113">
        <v>0.65149999999999997</v>
      </c>
      <c r="F222" s="115">
        <v>43123</v>
      </c>
    </row>
    <row r="223" spans="1:6">
      <c r="A223" s="113" t="b">
        <f t="shared" si="3"/>
        <v>0</v>
      </c>
      <c r="B223" s="113" t="s">
        <v>645</v>
      </c>
      <c r="C223" s="113">
        <v>99</v>
      </c>
      <c r="D223" s="113">
        <v>1.5016</v>
      </c>
      <c r="F223" s="115">
        <v>43123</v>
      </c>
    </row>
    <row r="224" spans="1:6">
      <c r="A224" s="113" t="b">
        <f t="shared" si="3"/>
        <v>0</v>
      </c>
      <c r="B224" s="113" t="s">
        <v>592</v>
      </c>
      <c r="C224" s="113">
        <v>99</v>
      </c>
      <c r="D224" s="113">
        <v>1.5992</v>
      </c>
      <c r="F224" s="115">
        <v>43123</v>
      </c>
    </row>
    <row r="225" spans="1:6">
      <c r="A225" s="113" t="b">
        <f t="shared" si="3"/>
        <v>0</v>
      </c>
      <c r="B225" s="113" t="s">
        <v>1322</v>
      </c>
      <c r="C225" s="113">
        <v>100</v>
      </c>
      <c r="D225" s="113">
        <v>0.59699999999999998</v>
      </c>
      <c r="F225" s="115">
        <v>42881</v>
      </c>
    </row>
    <row r="226" spans="1:6">
      <c r="A226" s="113" t="b">
        <f t="shared" si="3"/>
        <v>0</v>
      </c>
      <c r="B226" s="185" t="s">
        <v>1222</v>
      </c>
      <c r="C226" s="113">
        <v>100</v>
      </c>
      <c r="D226" s="113">
        <v>0.57399999999999995</v>
      </c>
      <c r="F226" s="115">
        <v>42881</v>
      </c>
    </row>
    <row r="227" spans="1:6">
      <c r="A227" s="113" t="b">
        <f t="shared" si="3"/>
        <v>0</v>
      </c>
      <c r="B227" s="113" t="s">
        <v>644</v>
      </c>
      <c r="C227" s="113">
        <v>100</v>
      </c>
      <c r="D227" s="113">
        <v>1.66</v>
      </c>
      <c r="F227" s="115">
        <v>42881</v>
      </c>
    </row>
    <row r="228" spans="1:6">
      <c r="A228" s="113" t="b">
        <f t="shared" si="3"/>
        <v>0</v>
      </c>
      <c r="B228" s="113" t="s">
        <v>641</v>
      </c>
      <c r="C228" s="113">
        <v>100</v>
      </c>
      <c r="D228" s="113">
        <v>1.764</v>
      </c>
      <c r="E228" s="113" t="s">
        <v>2050</v>
      </c>
      <c r="F228" s="115">
        <v>42881</v>
      </c>
    </row>
    <row r="229" spans="1:6">
      <c r="A229" s="113" t="b">
        <f t="shared" si="3"/>
        <v>0</v>
      </c>
      <c r="B229" s="113" t="s">
        <v>1221</v>
      </c>
      <c r="C229" s="113">
        <v>102</v>
      </c>
      <c r="D229" s="113">
        <v>0.56499999999999995</v>
      </c>
      <c r="F229" s="115">
        <v>42881</v>
      </c>
    </row>
    <row r="230" spans="1:6">
      <c r="A230" s="113" t="b">
        <f t="shared" si="3"/>
        <v>0</v>
      </c>
      <c r="B230" s="113" t="s">
        <v>1158</v>
      </c>
      <c r="C230" s="113">
        <v>102</v>
      </c>
      <c r="D230" s="113">
        <v>0.63100000000000001</v>
      </c>
      <c r="F230" s="115">
        <v>42881</v>
      </c>
    </row>
    <row r="231" spans="1:6">
      <c r="A231" s="113" t="b">
        <f t="shared" si="3"/>
        <v>0</v>
      </c>
      <c r="B231" s="113" t="s">
        <v>1115</v>
      </c>
      <c r="C231" s="113">
        <v>102</v>
      </c>
      <c r="D231" s="113">
        <v>1.6240000000000001</v>
      </c>
      <c r="F231" s="115">
        <v>42881</v>
      </c>
    </row>
    <row r="232" spans="1:6">
      <c r="A232" s="113" t="b">
        <f t="shared" si="3"/>
        <v>0</v>
      </c>
      <c r="B232" s="113" t="s">
        <v>572</v>
      </c>
      <c r="C232" s="113">
        <v>102</v>
      </c>
      <c r="D232" s="113">
        <v>1.655</v>
      </c>
      <c r="E232" s="113" t="s">
        <v>2051</v>
      </c>
      <c r="F232" s="115">
        <v>42881</v>
      </c>
    </row>
    <row r="233" spans="1:6">
      <c r="A233" s="186" t="b">
        <f t="shared" si="3"/>
        <v>0</v>
      </c>
      <c r="B233" s="113" t="s">
        <v>1358</v>
      </c>
      <c r="C233" s="113">
        <v>103</v>
      </c>
      <c r="D233" s="113">
        <v>0.58699999999999997</v>
      </c>
      <c r="F233" s="115">
        <v>42881</v>
      </c>
    </row>
    <row r="234" spans="1:6">
      <c r="A234" s="113" t="b">
        <f t="shared" si="3"/>
        <v>0</v>
      </c>
      <c r="B234" s="113" t="s">
        <v>1181</v>
      </c>
      <c r="C234" s="113">
        <v>103</v>
      </c>
      <c r="D234" s="113">
        <v>0.55800000000000005</v>
      </c>
      <c r="F234" s="115">
        <v>42881</v>
      </c>
    </row>
    <row r="235" spans="1:6">
      <c r="A235" s="113" t="b">
        <f t="shared" si="3"/>
        <v>0</v>
      </c>
      <c r="B235" s="113" t="s">
        <v>711</v>
      </c>
      <c r="C235" s="113">
        <v>103</v>
      </c>
      <c r="D235" s="113">
        <v>1.629</v>
      </c>
      <c r="F235" s="115">
        <v>42881</v>
      </c>
    </row>
    <row r="236" spans="1:6">
      <c r="A236" s="113" t="b">
        <f t="shared" si="3"/>
        <v>0</v>
      </c>
      <c r="B236" s="113" t="s">
        <v>647</v>
      </c>
      <c r="C236" s="113">
        <v>103</v>
      </c>
      <c r="D236" s="113">
        <v>1.6919999999999999</v>
      </c>
      <c r="F236" s="115">
        <v>42881</v>
      </c>
    </row>
    <row r="237" spans="1:6">
      <c r="A237" s="113" t="b">
        <f t="shared" si="3"/>
        <v>0</v>
      </c>
      <c r="B237" s="113" t="s">
        <v>1337</v>
      </c>
      <c r="C237" s="113">
        <v>104</v>
      </c>
      <c r="D237" s="113">
        <v>0.63500000000000001</v>
      </c>
      <c r="F237" s="115">
        <v>42881</v>
      </c>
    </row>
    <row r="238" spans="1:6">
      <c r="A238" s="113" t="b">
        <f t="shared" si="3"/>
        <v>0</v>
      </c>
      <c r="B238" s="113" t="s">
        <v>1244</v>
      </c>
      <c r="C238" s="113">
        <v>104</v>
      </c>
      <c r="D238" s="113">
        <v>0.72499999999999998</v>
      </c>
      <c r="F238" s="115">
        <v>42878</v>
      </c>
    </row>
    <row r="239" spans="1:6">
      <c r="A239" s="113" t="b">
        <f t="shared" si="3"/>
        <v>0</v>
      </c>
      <c r="B239" s="113" t="s">
        <v>1169</v>
      </c>
      <c r="C239" s="113">
        <v>104</v>
      </c>
      <c r="D239" s="113">
        <v>0.61</v>
      </c>
      <c r="F239" s="115">
        <v>42878</v>
      </c>
    </row>
    <row r="240" spans="1:6">
      <c r="A240" s="113" t="b">
        <f t="shared" si="3"/>
        <v>0</v>
      </c>
      <c r="B240" s="113" t="s">
        <v>974</v>
      </c>
      <c r="C240" s="113">
        <v>104</v>
      </c>
      <c r="D240" s="113">
        <v>1.4750000000000001</v>
      </c>
      <c r="F240" s="115">
        <v>42881</v>
      </c>
    </row>
    <row r="241" spans="1:8">
      <c r="A241" s="113" t="b">
        <f t="shared" si="3"/>
        <v>0</v>
      </c>
      <c r="B241" s="113" t="s">
        <v>852</v>
      </c>
      <c r="C241" s="113">
        <v>104</v>
      </c>
      <c r="D241" s="113">
        <v>1.512</v>
      </c>
      <c r="F241" s="115">
        <v>42881</v>
      </c>
      <c r="H241" s="113" t="s">
        <v>2066</v>
      </c>
    </row>
    <row r="242" spans="1:8">
      <c r="A242" s="113" t="b">
        <f t="shared" si="3"/>
        <v>0</v>
      </c>
      <c r="B242" s="113" t="s">
        <v>666</v>
      </c>
      <c r="C242" s="113">
        <v>104</v>
      </c>
      <c r="D242" s="113">
        <v>1.4970000000000001</v>
      </c>
      <c r="F242" s="115">
        <v>42878</v>
      </c>
    </row>
    <row r="243" spans="1:8">
      <c r="A243" s="113" t="b">
        <f t="shared" si="3"/>
        <v>0</v>
      </c>
      <c r="B243" s="113" t="s">
        <v>564</v>
      </c>
      <c r="C243" s="113">
        <v>104</v>
      </c>
      <c r="D243" s="113">
        <v>1.4470000000000001</v>
      </c>
      <c r="E243" s="113" t="s">
        <v>2115</v>
      </c>
      <c r="F243" s="115">
        <v>42878</v>
      </c>
    </row>
    <row r="244" spans="1:8">
      <c r="A244" s="113" t="b">
        <f t="shared" si="3"/>
        <v>0</v>
      </c>
      <c r="B244" s="113" t="s">
        <v>524</v>
      </c>
      <c r="C244" s="113">
        <v>104</v>
      </c>
      <c r="D244" s="113">
        <v>0.64100000000000001</v>
      </c>
      <c r="F244" s="115">
        <v>42881</v>
      </c>
    </row>
    <row r="245" spans="1:8">
      <c r="A245" s="113" t="b">
        <f t="shared" si="3"/>
        <v>0</v>
      </c>
      <c r="B245" s="113" t="s">
        <v>1321</v>
      </c>
      <c r="C245" s="113">
        <v>105</v>
      </c>
      <c r="D245" s="113">
        <v>0.72399999999999998</v>
      </c>
      <c r="F245" s="115">
        <v>42879</v>
      </c>
    </row>
    <row r="246" spans="1:8">
      <c r="A246" s="113" t="b">
        <f t="shared" si="3"/>
        <v>0</v>
      </c>
      <c r="B246" s="113" t="s">
        <v>1189</v>
      </c>
      <c r="C246" s="113">
        <v>105</v>
      </c>
      <c r="D246" s="113">
        <v>0.626</v>
      </c>
      <c r="F246" s="115">
        <v>42879</v>
      </c>
    </row>
    <row r="247" spans="1:8">
      <c r="A247" s="113" t="b">
        <f t="shared" si="3"/>
        <v>0</v>
      </c>
      <c r="B247" s="113" t="s">
        <v>601</v>
      </c>
      <c r="C247" s="113">
        <v>105</v>
      </c>
      <c r="D247" s="113">
        <v>1.8080000000000001</v>
      </c>
      <c r="F247" s="115">
        <v>42879</v>
      </c>
    </row>
    <row r="248" spans="1:8">
      <c r="A248" s="113" t="b">
        <f t="shared" si="3"/>
        <v>0</v>
      </c>
      <c r="B248" s="113" t="s">
        <v>593</v>
      </c>
      <c r="C248" s="113">
        <v>105</v>
      </c>
      <c r="D248" s="113">
        <v>1.859</v>
      </c>
      <c r="F248" s="115">
        <v>42879</v>
      </c>
    </row>
    <row r="249" spans="1:8">
      <c r="A249" s="113" t="b">
        <f t="shared" si="3"/>
        <v>0</v>
      </c>
      <c r="B249" s="113" t="s">
        <v>1374</v>
      </c>
      <c r="C249" s="113">
        <v>107</v>
      </c>
      <c r="D249" s="113">
        <v>0.67630000000000001</v>
      </c>
      <c r="F249" s="115">
        <v>43125</v>
      </c>
    </row>
    <row r="250" spans="1:8">
      <c r="A250" s="113" t="b">
        <f t="shared" si="3"/>
        <v>0</v>
      </c>
      <c r="B250" s="113" t="s">
        <v>1362</v>
      </c>
      <c r="C250" s="113">
        <v>107</v>
      </c>
      <c r="D250" s="113">
        <v>0.60899999999999999</v>
      </c>
      <c r="F250" s="115">
        <v>43125</v>
      </c>
    </row>
    <row r="251" spans="1:8">
      <c r="A251" s="113" t="b">
        <f t="shared" si="3"/>
        <v>0</v>
      </c>
      <c r="B251" s="113" t="s">
        <v>631</v>
      </c>
      <c r="C251" s="113">
        <v>107</v>
      </c>
      <c r="D251" s="113">
        <v>1.5944</v>
      </c>
      <c r="E251" s="113" t="s">
        <v>2088</v>
      </c>
      <c r="F251" s="115">
        <v>43125</v>
      </c>
    </row>
    <row r="252" spans="1:8">
      <c r="A252" s="113" t="b">
        <f t="shared" si="3"/>
        <v>0</v>
      </c>
      <c r="B252" s="113" t="s">
        <v>567</v>
      </c>
      <c r="C252" s="113">
        <v>107</v>
      </c>
      <c r="D252" s="113">
        <v>1.706</v>
      </c>
      <c r="F252" s="115">
        <v>43125</v>
      </c>
    </row>
    <row r="253" spans="1:8">
      <c r="A253" s="113" t="b">
        <f t="shared" si="3"/>
        <v>0</v>
      </c>
      <c r="B253" s="185" t="s">
        <v>1205</v>
      </c>
      <c r="C253" s="113">
        <v>108</v>
      </c>
      <c r="D253" s="113">
        <v>0.57699999999999996</v>
      </c>
      <c r="F253" s="115">
        <v>42881</v>
      </c>
    </row>
    <row r="254" spans="1:8">
      <c r="A254" s="113" t="b">
        <f t="shared" si="3"/>
        <v>0</v>
      </c>
      <c r="B254" s="113" t="s">
        <v>1167</v>
      </c>
      <c r="C254" s="113">
        <v>108</v>
      </c>
      <c r="D254" s="113">
        <v>0.67200000000000004</v>
      </c>
      <c r="F254" s="115">
        <v>42881</v>
      </c>
    </row>
    <row r="255" spans="1:8">
      <c r="A255" s="113" t="b">
        <f t="shared" si="3"/>
        <v>0</v>
      </c>
      <c r="B255" s="113" t="s">
        <v>632</v>
      </c>
      <c r="C255" s="113">
        <v>108</v>
      </c>
      <c r="D255" s="113">
        <v>1.6739999999999999</v>
      </c>
      <c r="F255" s="115">
        <v>42881</v>
      </c>
    </row>
    <row r="256" spans="1:8">
      <c r="A256" s="113" t="b">
        <f t="shared" si="3"/>
        <v>0</v>
      </c>
      <c r="B256" s="113" t="s">
        <v>1133</v>
      </c>
      <c r="C256" s="113">
        <v>108</v>
      </c>
      <c r="D256" s="113">
        <v>1.536</v>
      </c>
      <c r="F256" s="115">
        <v>42881</v>
      </c>
    </row>
    <row r="257" spans="1:8">
      <c r="A257" s="113" t="b">
        <f t="shared" ref="A257:A320" si="4">COUNTIF($B$2:$B$840, B257)&gt;1</f>
        <v>0</v>
      </c>
      <c r="B257" s="113" t="s">
        <v>1346</v>
      </c>
      <c r="C257" s="113">
        <v>109</v>
      </c>
      <c r="D257" s="113">
        <v>0.63019999999999998</v>
      </c>
      <c r="F257" s="115">
        <v>43125</v>
      </c>
    </row>
    <row r="258" spans="1:8">
      <c r="A258" s="113" t="b">
        <f t="shared" si="4"/>
        <v>0</v>
      </c>
      <c r="B258" s="113" t="s">
        <v>1338</v>
      </c>
      <c r="C258" s="113">
        <v>109</v>
      </c>
      <c r="D258" s="113">
        <v>0.65500000000000003</v>
      </c>
      <c r="F258" s="115">
        <v>42881</v>
      </c>
    </row>
    <row r="259" spans="1:8">
      <c r="A259" s="113" t="b">
        <f t="shared" si="4"/>
        <v>0</v>
      </c>
      <c r="B259" s="113" t="s">
        <v>1173</v>
      </c>
      <c r="C259" s="113">
        <v>109</v>
      </c>
      <c r="D259" s="113">
        <v>0.67900000000000005</v>
      </c>
      <c r="F259" s="115">
        <v>42881</v>
      </c>
    </row>
    <row r="260" spans="1:8">
      <c r="A260" s="113" t="b">
        <f t="shared" si="4"/>
        <v>0</v>
      </c>
      <c r="B260" s="113" t="s">
        <v>1163</v>
      </c>
      <c r="C260" s="113">
        <v>109</v>
      </c>
      <c r="D260" s="113">
        <v>0.64870000000000005</v>
      </c>
      <c r="F260" s="115">
        <v>43125</v>
      </c>
    </row>
    <row r="261" spans="1:8">
      <c r="A261" s="113" t="b">
        <f t="shared" si="4"/>
        <v>0</v>
      </c>
      <c r="B261" s="113" t="s">
        <v>1108</v>
      </c>
      <c r="C261" s="113">
        <v>109</v>
      </c>
      <c r="D261" s="113">
        <v>1.5922000000000001</v>
      </c>
      <c r="F261" s="115">
        <v>43125</v>
      </c>
    </row>
    <row r="262" spans="1:8">
      <c r="A262" s="113" t="b">
        <f t="shared" si="4"/>
        <v>0</v>
      </c>
      <c r="B262" s="113" t="s">
        <v>802</v>
      </c>
      <c r="C262" s="113">
        <v>109</v>
      </c>
      <c r="D262" s="113">
        <v>1.6160000000000001</v>
      </c>
      <c r="F262" s="115">
        <v>42881</v>
      </c>
    </row>
    <row r="263" spans="1:8">
      <c r="A263" s="113" t="b">
        <f t="shared" si="4"/>
        <v>0</v>
      </c>
      <c r="B263" s="116" t="s">
        <v>2060</v>
      </c>
      <c r="C263" s="113">
        <v>109</v>
      </c>
      <c r="D263" s="113">
        <v>1.667</v>
      </c>
      <c r="F263" s="115">
        <v>42881</v>
      </c>
      <c r="H263" s="116" t="s">
        <v>2066</v>
      </c>
    </row>
    <row r="264" spans="1:8">
      <c r="A264" s="113" t="b">
        <f t="shared" si="4"/>
        <v>0</v>
      </c>
      <c r="B264" s="113" t="s">
        <v>589</v>
      </c>
      <c r="C264" s="113">
        <v>109</v>
      </c>
      <c r="D264" s="113">
        <v>1.7532000000000001</v>
      </c>
      <c r="F264" s="115">
        <v>43125</v>
      </c>
    </row>
    <row r="265" spans="1:8">
      <c r="A265" s="113" t="b">
        <f t="shared" si="4"/>
        <v>0</v>
      </c>
      <c r="B265" s="113" t="s">
        <v>1669</v>
      </c>
      <c r="C265" s="113">
        <v>111</v>
      </c>
      <c r="D265" s="113">
        <v>0.66200000000000003</v>
      </c>
      <c r="E265" s="113" t="s">
        <v>2051</v>
      </c>
      <c r="F265" s="115">
        <v>42879</v>
      </c>
    </row>
    <row r="266" spans="1:8">
      <c r="A266" s="113" t="b">
        <f t="shared" si="4"/>
        <v>0</v>
      </c>
      <c r="B266" s="113" t="s">
        <v>1355</v>
      </c>
      <c r="C266" s="113">
        <v>111</v>
      </c>
      <c r="D266" s="113">
        <v>0.621</v>
      </c>
      <c r="F266" s="115">
        <v>42879</v>
      </c>
    </row>
    <row r="267" spans="1:8">
      <c r="A267" s="113" t="b">
        <f t="shared" si="4"/>
        <v>0</v>
      </c>
      <c r="B267" s="113" t="s">
        <v>654</v>
      </c>
      <c r="C267" s="113">
        <v>111</v>
      </c>
      <c r="D267" s="113">
        <v>1.609</v>
      </c>
      <c r="F267" s="115">
        <v>42879</v>
      </c>
    </row>
    <row r="268" spans="1:8">
      <c r="A268" s="113" t="b">
        <f t="shared" si="4"/>
        <v>0</v>
      </c>
      <c r="B268" s="113" t="s">
        <v>636</v>
      </c>
      <c r="C268" s="113">
        <v>111</v>
      </c>
      <c r="D268" s="113">
        <v>1.673</v>
      </c>
      <c r="F268" s="115">
        <v>42879</v>
      </c>
    </row>
    <row r="269" spans="1:8">
      <c r="A269" s="113" t="b">
        <f t="shared" si="4"/>
        <v>0</v>
      </c>
      <c r="B269" t="s">
        <v>1198</v>
      </c>
      <c r="C269" s="113">
        <v>112</v>
      </c>
      <c r="D269" s="113">
        <v>0.69799999999999995</v>
      </c>
      <c r="F269" s="115">
        <v>42878</v>
      </c>
    </row>
    <row r="270" spans="1:8">
      <c r="A270" s="113" t="b">
        <f t="shared" si="4"/>
        <v>0</v>
      </c>
      <c r="B270" s="113" t="s">
        <v>1151</v>
      </c>
      <c r="C270" s="113">
        <v>112</v>
      </c>
      <c r="D270" s="113">
        <v>0.71899999999999997</v>
      </c>
      <c r="E270" s="113" t="s">
        <v>2071</v>
      </c>
      <c r="F270" s="115">
        <v>42878</v>
      </c>
    </row>
    <row r="271" spans="1:8">
      <c r="A271" s="113" t="b">
        <f t="shared" si="4"/>
        <v>0</v>
      </c>
      <c r="B271" s="113" t="s">
        <v>1100</v>
      </c>
      <c r="C271" s="113">
        <v>112</v>
      </c>
      <c r="D271" s="113">
        <v>1.6910000000000001</v>
      </c>
      <c r="F271" s="115">
        <v>42878</v>
      </c>
    </row>
    <row r="272" spans="1:8">
      <c r="A272" s="113" t="b">
        <f t="shared" si="4"/>
        <v>0</v>
      </c>
      <c r="B272" s="113" t="s">
        <v>611</v>
      </c>
      <c r="C272" s="113">
        <v>112</v>
      </c>
      <c r="D272" s="113">
        <v>1.627</v>
      </c>
      <c r="F272" s="115">
        <v>42878</v>
      </c>
    </row>
    <row r="273" spans="1:6">
      <c r="A273" t="b">
        <f t="shared" si="4"/>
        <v>0</v>
      </c>
      <c r="B273" t="s">
        <v>1326</v>
      </c>
      <c r="C273" s="113">
        <v>113</v>
      </c>
      <c r="D273" s="113">
        <v>0.61099999999999999</v>
      </c>
      <c r="F273" s="115">
        <v>42878</v>
      </c>
    </row>
    <row r="274" spans="1:6">
      <c r="A274" s="113" t="b">
        <f t="shared" si="4"/>
        <v>0</v>
      </c>
      <c r="B274" s="113" t="s">
        <v>1281</v>
      </c>
      <c r="C274" s="113">
        <v>113</v>
      </c>
      <c r="D274" s="113">
        <v>0.70799999999999996</v>
      </c>
      <c r="F274" s="115">
        <v>42878</v>
      </c>
    </row>
    <row r="275" spans="1:6">
      <c r="A275" s="113" t="b">
        <f t="shared" si="4"/>
        <v>0</v>
      </c>
      <c r="B275" s="113" t="s">
        <v>713</v>
      </c>
      <c r="C275" s="113">
        <v>113</v>
      </c>
      <c r="D275" s="113">
        <v>1.768</v>
      </c>
      <c r="F275" s="115">
        <v>42878</v>
      </c>
    </row>
    <row r="276" spans="1:6">
      <c r="A276" s="116" t="b">
        <f t="shared" si="4"/>
        <v>1</v>
      </c>
      <c r="B276" s="116" t="s">
        <v>563</v>
      </c>
      <c r="C276" s="113">
        <v>113</v>
      </c>
      <c r="D276" s="113">
        <v>1.421</v>
      </c>
      <c r="F276" s="115">
        <v>42878</v>
      </c>
    </row>
    <row r="277" spans="1:6">
      <c r="A277" s="113" t="b">
        <f t="shared" si="4"/>
        <v>0</v>
      </c>
      <c r="B277" s="182" t="s">
        <v>1247</v>
      </c>
      <c r="C277" s="113">
        <v>114</v>
      </c>
      <c r="D277" s="113">
        <v>0.64300000000000002</v>
      </c>
      <c r="F277" s="115">
        <v>42878</v>
      </c>
    </row>
    <row r="278" spans="1:6">
      <c r="A278" s="113" t="b">
        <f t="shared" si="4"/>
        <v>0</v>
      </c>
      <c r="B278" s="113" t="s">
        <v>1161</v>
      </c>
      <c r="C278" s="113">
        <v>114</v>
      </c>
      <c r="D278" s="113">
        <v>0.65700000000000003</v>
      </c>
      <c r="F278" s="115">
        <v>42878</v>
      </c>
    </row>
    <row r="279" spans="1:6">
      <c r="A279" s="113" t="b">
        <f t="shared" si="4"/>
        <v>0</v>
      </c>
      <c r="B279" s="113" t="s">
        <v>1104</v>
      </c>
      <c r="C279" s="113">
        <v>114</v>
      </c>
      <c r="D279" s="113">
        <v>1.504</v>
      </c>
      <c r="F279" s="115">
        <v>42878</v>
      </c>
    </row>
    <row r="280" spans="1:6">
      <c r="A280" s="113" t="b">
        <f t="shared" si="4"/>
        <v>0</v>
      </c>
      <c r="B280" s="113" t="s">
        <v>539</v>
      </c>
      <c r="C280" s="113">
        <v>114</v>
      </c>
      <c r="D280" s="113">
        <v>2.7930000000000001</v>
      </c>
      <c r="E280" s="113" t="s">
        <v>2071</v>
      </c>
      <c r="F280" s="115">
        <v>42878</v>
      </c>
    </row>
    <row r="281" spans="1:6">
      <c r="A281" s="113" t="b">
        <f t="shared" si="4"/>
        <v>0</v>
      </c>
      <c r="B281" s="113" t="s">
        <v>1357</v>
      </c>
      <c r="C281" s="113">
        <v>115</v>
      </c>
      <c r="D281" s="113">
        <v>0.63400000000000001</v>
      </c>
      <c r="F281" s="115">
        <v>43125</v>
      </c>
    </row>
    <row r="282" spans="1:6">
      <c r="A282" s="113" t="b">
        <f t="shared" si="4"/>
        <v>0</v>
      </c>
      <c r="B282" s="113" t="s">
        <v>1272</v>
      </c>
      <c r="C282" s="113">
        <v>115</v>
      </c>
      <c r="D282" s="113">
        <v>0.73709999999999998</v>
      </c>
      <c r="F282" s="115">
        <v>43125</v>
      </c>
    </row>
    <row r="283" spans="1:6">
      <c r="A283" s="113" t="b">
        <f t="shared" si="4"/>
        <v>0</v>
      </c>
      <c r="B283" s="113" t="s">
        <v>619</v>
      </c>
      <c r="C283" s="113">
        <v>115</v>
      </c>
      <c r="D283" s="113">
        <v>1.401</v>
      </c>
      <c r="F283" s="115">
        <v>43125</v>
      </c>
    </row>
    <row r="284" spans="1:6">
      <c r="A284" s="113" t="b">
        <f t="shared" si="4"/>
        <v>0</v>
      </c>
      <c r="B284" s="113" t="s">
        <v>588</v>
      </c>
      <c r="C284" s="113">
        <v>115</v>
      </c>
      <c r="D284" s="113">
        <v>0.99990000000000001</v>
      </c>
      <c r="E284" s="118" t="s">
        <v>2111</v>
      </c>
      <c r="F284" s="115">
        <v>43125</v>
      </c>
    </row>
    <row r="285" spans="1:6">
      <c r="A285" s="113" t="b">
        <f t="shared" si="4"/>
        <v>0</v>
      </c>
      <c r="B285" s="113" t="s">
        <v>1570</v>
      </c>
      <c r="C285" s="113">
        <v>116</v>
      </c>
      <c r="D285" s="113">
        <v>1.4859</v>
      </c>
      <c r="F285" s="115">
        <v>43125</v>
      </c>
    </row>
    <row r="286" spans="1:6">
      <c r="A286" s="113" t="b">
        <f t="shared" si="4"/>
        <v>0</v>
      </c>
      <c r="B286" s="113" t="s">
        <v>1487</v>
      </c>
      <c r="C286" s="113">
        <v>116</v>
      </c>
      <c r="D286" s="113">
        <v>0.61660000000000004</v>
      </c>
      <c r="F286" s="115">
        <v>43125</v>
      </c>
    </row>
    <row r="287" spans="1:6">
      <c r="A287" s="113" t="b">
        <f t="shared" si="4"/>
        <v>0</v>
      </c>
      <c r="B287" s="113" t="s">
        <v>1153</v>
      </c>
      <c r="C287" s="113">
        <v>116</v>
      </c>
      <c r="D287" s="113">
        <v>0.67869999999999997</v>
      </c>
      <c r="F287" s="115">
        <v>43125</v>
      </c>
    </row>
    <row r="288" spans="1:6">
      <c r="A288" s="113" t="b">
        <f t="shared" si="4"/>
        <v>0</v>
      </c>
      <c r="B288" s="113" t="s">
        <v>682</v>
      </c>
      <c r="C288" s="113">
        <v>116</v>
      </c>
      <c r="D288" s="113">
        <v>0.68710000000000004</v>
      </c>
      <c r="E288" s="113" t="s">
        <v>2080</v>
      </c>
      <c r="F288" s="115">
        <v>43125</v>
      </c>
    </row>
    <row r="289" spans="1:6">
      <c r="A289" s="113" t="b">
        <f t="shared" si="4"/>
        <v>0</v>
      </c>
      <c r="B289" s="182" t="s">
        <v>1261</v>
      </c>
      <c r="C289" s="113">
        <v>117</v>
      </c>
      <c r="D289" s="113">
        <v>0.79800000000000004</v>
      </c>
      <c r="E289" s="113" t="s">
        <v>2071</v>
      </c>
      <c r="F289" s="115">
        <v>42878</v>
      </c>
    </row>
    <row r="290" spans="1:6">
      <c r="A290" s="113" t="b">
        <f t="shared" si="4"/>
        <v>0</v>
      </c>
      <c r="B290" s="113" t="s">
        <v>1149</v>
      </c>
      <c r="C290" s="113">
        <v>117</v>
      </c>
      <c r="D290" s="113">
        <v>0.621</v>
      </c>
      <c r="F290" s="115">
        <v>42878</v>
      </c>
    </row>
    <row r="291" spans="1:6">
      <c r="A291" s="113" t="b">
        <f t="shared" si="4"/>
        <v>0</v>
      </c>
      <c r="B291" s="113" t="s">
        <v>630</v>
      </c>
      <c r="C291" s="113">
        <v>117</v>
      </c>
      <c r="D291" s="113">
        <v>0.39700000000000002</v>
      </c>
      <c r="E291" s="113" t="s">
        <v>2084</v>
      </c>
      <c r="F291" s="115">
        <v>42878</v>
      </c>
    </row>
    <row r="292" spans="1:6">
      <c r="A292" s="113" t="b">
        <f t="shared" si="4"/>
        <v>0</v>
      </c>
      <c r="B292" s="113" t="s">
        <v>576</v>
      </c>
      <c r="C292" s="113">
        <v>117</v>
      </c>
      <c r="D292" s="113">
        <v>1.343</v>
      </c>
      <c r="F292" s="115">
        <v>42878</v>
      </c>
    </row>
    <row r="293" spans="1:6">
      <c r="A293" s="113" t="b">
        <f t="shared" si="4"/>
        <v>0</v>
      </c>
      <c r="B293" s="113" t="s">
        <v>1369</v>
      </c>
      <c r="C293" s="113">
        <v>118</v>
      </c>
      <c r="D293" s="113">
        <v>0.56799999999999995</v>
      </c>
      <c r="F293" s="115">
        <v>42879</v>
      </c>
    </row>
    <row r="294" spans="1:6">
      <c r="A294" s="113" t="b">
        <f t="shared" si="4"/>
        <v>0</v>
      </c>
      <c r="B294" s="298" t="s">
        <v>1259</v>
      </c>
      <c r="C294" s="113">
        <v>118</v>
      </c>
      <c r="D294" s="113">
        <v>0.64600000000000002</v>
      </c>
      <c r="F294" s="115">
        <v>42879</v>
      </c>
    </row>
    <row r="295" spans="1:6">
      <c r="A295" s="113" t="b">
        <f t="shared" si="4"/>
        <v>0</v>
      </c>
      <c r="B295" s="113" t="s">
        <v>646</v>
      </c>
      <c r="C295" s="113">
        <v>118</v>
      </c>
      <c r="D295" s="113">
        <v>1.468</v>
      </c>
      <c r="F295" s="115">
        <v>42879</v>
      </c>
    </row>
    <row r="296" spans="1:6">
      <c r="A296" s="113" t="b">
        <f t="shared" si="4"/>
        <v>0</v>
      </c>
      <c r="B296" s="113" t="s">
        <v>597</v>
      </c>
      <c r="C296" s="113">
        <v>118</v>
      </c>
      <c r="D296" s="113">
        <v>1.599</v>
      </c>
      <c r="F296" s="115">
        <v>42879</v>
      </c>
    </row>
    <row r="297" spans="1:6">
      <c r="A297" s="113" t="b">
        <f t="shared" si="4"/>
        <v>0</v>
      </c>
      <c r="B297" s="113" t="s">
        <v>1393</v>
      </c>
      <c r="C297" s="113">
        <v>119</v>
      </c>
      <c r="D297" s="113">
        <v>0.70099999999999996</v>
      </c>
      <c r="E297"/>
      <c r="F297" s="115">
        <v>42881</v>
      </c>
    </row>
    <row r="298" spans="1:6">
      <c r="A298" s="113" t="b">
        <f t="shared" si="4"/>
        <v>0</v>
      </c>
      <c r="B298" s="113" t="s">
        <v>1248</v>
      </c>
      <c r="C298" s="113">
        <v>119</v>
      </c>
      <c r="D298" s="113">
        <v>0.65200000000000002</v>
      </c>
      <c r="E298"/>
      <c r="F298" s="115">
        <v>42881</v>
      </c>
    </row>
    <row r="299" spans="1:6">
      <c r="A299" s="113" t="b">
        <f t="shared" si="4"/>
        <v>0</v>
      </c>
      <c r="B299" s="113" t="s">
        <v>615</v>
      </c>
      <c r="C299" s="113">
        <v>119</v>
      </c>
      <c r="D299" s="113">
        <v>1.3</v>
      </c>
      <c r="E299"/>
      <c r="F299" s="115">
        <v>42881</v>
      </c>
    </row>
    <row r="300" spans="1:6">
      <c r="A300" s="113" t="b">
        <f t="shared" si="4"/>
        <v>0</v>
      </c>
      <c r="B300" s="182" t="s">
        <v>557</v>
      </c>
      <c r="C300" s="113">
        <v>119</v>
      </c>
      <c r="D300" s="113">
        <v>0.435</v>
      </c>
      <c r="E300"/>
      <c r="F300" s="115">
        <v>42881</v>
      </c>
    </row>
    <row r="301" spans="1:6">
      <c r="A301" s="113" t="b">
        <f t="shared" si="4"/>
        <v>0</v>
      </c>
      <c r="B301" s="113" t="s">
        <v>1352</v>
      </c>
      <c r="C301" s="113">
        <v>120</v>
      </c>
      <c r="D301" s="113">
        <v>0.55310000000000004</v>
      </c>
      <c r="F301" s="115">
        <v>43125</v>
      </c>
    </row>
    <row r="302" spans="1:6">
      <c r="A302" s="113" t="b">
        <f t="shared" si="4"/>
        <v>0</v>
      </c>
      <c r="B302" s="113" t="s">
        <v>1292</v>
      </c>
      <c r="C302" s="113">
        <v>120</v>
      </c>
      <c r="D302" s="113">
        <v>0.67110000000000003</v>
      </c>
      <c r="E302" s="113" t="s">
        <v>2109</v>
      </c>
      <c r="F302" s="115">
        <v>43125</v>
      </c>
    </row>
    <row r="303" spans="1:6">
      <c r="A303" s="113" t="b">
        <f t="shared" si="4"/>
        <v>0</v>
      </c>
      <c r="B303" s="113" t="s">
        <v>687</v>
      </c>
      <c r="C303" s="113">
        <v>120</v>
      </c>
      <c r="D303" s="113">
        <v>0.3876</v>
      </c>
      <c r="E303" s="113" t="s">
        <v>2108</v>
      </c>
      <c r="F303" s="115">
        <v>43125</v>
      </c>
    </row>
    <row r="304" spans="1:6">
      <c r="A304" s="113" t="b">
        <f t="shared" si="4"/>
        <v>0</v>
      </c>
      <c r="B304" s="113" t="s">
        <v>547</v>
      </c>
      <c r="C304" s="113">
        <v>120</v>
      </c>
      <c r="D304" s="113">
        <v>1.4142999999999999</v>
      </c>
      <c r="F304" s="115">
        <v>43125</v>
      </c>
    </row>
    <row r="305" spans="1:6">
      <c r="A305" s="113" t="b">
        <f t="shared" si="4"/>
        <v>0</v>
      </c>
      <c r="B305" s="113" t="s">
        <v>1384</v>
      </c>
      <c r="C305" s="113">
        <v>121</v>
      </c>
      <c r="D305" s="113">
        <v>0.63500000000000001</v>
      </c>
      <c r="F305" s="115">
        <v>42879</v>
      </c>
    </row>
    <row r="306" spans="1:6">
      <c r="A306" s="113" t="b">
        <f t="shared" si="4"/>
        <v>0</v>
      </c>
      <c r="B306" s="113" t="s">
        <v>1225</v>
      </c>
      <c r="C306" s="113">
        <v>121</v>
      </c>
      <c r="D306" s="113">
        <v>0.61199999999999999</v>
      </c>
      <c r="F306" s="115">
        <v>42879</v>
      </c>
    </row>
    <row r="307" spans="1:6">
      <c r="A307" s="113" t="b">
        <f t="shared" si="4"/>
        <v>0</v>
      </c>
      <c r="B307" s="113" t="s">
        <v>609</v>
      </c>
      <c r="C307" s="113">
        <v>121</v>
      </c>
      <c r="D307" s="113">
        <v>1.7050000000000001</v>
      </c>
      <c r="F307" s="115">
        <v>42879</v>
      </c>
    </row>
    <row r="308" spans="1:6">
      <c r="A308" s="113" t="b">
        <f t="shared" si="4"/>
        <v>0</v>
      </c>
      <c r="B308" s="185" t="s">
        <v>577</v>
      </c>
      <c r="C308" s="113">
        <v>121</v>
      </c>
      <c r="D308" s="113">
        <v>1.53</v>
      </c>
      <c r="F308" s="115">
        <v>42879</v>
      </c>
    </row>
    <row r="309" spans="1:6">
      <c r="A309" s="113" t="b">
        <f t="shared" si="4"/>
        <v>0</v>
      </c>
      <c r="B309" s="113" t="s">
        <v>1211</v>
      </c>
      <c r="C309" s="113">
        <v>122</v>
      </c>
      <c r="D309" s="113">
        <v>0.64200000000000002</v>
      </c>
      <c r="F309" s="115">
        <v>42878</v>
      </c>
    </row>
    <row r="310" spans="1:6">
      <c r="A310" s="113" t="b">
        <f t="shared" si="4"/>
        <v>0</v>
      </c>
      <c r="B310" s="113" t="s">
        <v>1190</v>
      </c>
      <c r="C310" s="113">
        <v>122</v>
      </c>
      <c r="D310" s="113">
        <v>0.76800000000000002</v>
      </c>
      <c r="E310" s="113" t="s">
        <v>2071</v>
      </c>
      <c r="F310" s="115">
        <v>42878</v>
      </c>
    </row>
    <row r="311" spans="1:6">
      <c r="A311" s="113" t="b">
        <f t="shared" si="4"/>
        <v>0</v>
      </c>
      <c r="B311" s="113" t="s">
        <v>1130</v>
      </c>
      <c r="C311" s="113">
        <v>122</v>
      </c>
      <c r="D311" s="113">
        <v>1.25</v>
      </c>
      <c r="F311" s="115">
        <v>42878</v>
      </c>
    </row>
    <row r="312" spans="1:6">
      <c r="A312" s="113" t="b">
        <f t="shared" si="4"/>
        <v>0</v>
      </c>
      <c r="B312" s="113" t="s">
        <v>712</v>
      </c>
      <c r="C312" s="113">
        <v>122</v>
      </c>
      <c r="D312" s="113">
        <v>1.2190000000000001</v>
      </c>
      <c r="F312" s="115">
        <v>42878</v>
      </c>
    </row>
    <row r="313" spans="1:6">
      <c r="A313" s="113" t="b">
        <f t="shared" si="4"/>
        <v>0</v>
      </c>
      <c r="B313" s="113" t="s">
        <v>1356</v>
      </c>
      <c r="C313">
        <v>123</v>
      </c>
      <c r="D313" s="113">
        <v>0.622</v>
      </c>
      <c r="F313" s="115">
        <v>42879</v>
      </c>
    </row>
    <row r="314" spans="1:6">
      <c r="A314" s="113" t="b">
        <f t="shared" si="4"/>
        <v>0</v>
      </c>
      <c r="B314" s="113" t="s">
        <v>1155</v>
      </c>
      <c r="C314">
        <v>123</v>
      </c>
      <c r="D314" s="113">
        <v>0.878</v>
      </c>
      <c r="F314" s="115">
        <v>42879</v>
      </c>
    </row>
    <row r="315" spans="1:6">
      <c r="A315" s="113" t="b">
        <f t="shared" si="4"/>
        <v>0</v>
      </c>
      <c r="B315" s="113" t="s">
        <v>675</v>
      </c>
      <c r="C315">
        <v>123</v>
      </c>
      <c r="D315" s="113">
        <v>1.5760000000000001</v>
      </c>
      <c r="F315" s="115">
        <v>42879</v>
      </c>
    </row>
    <row r="316" spans="1:6">
      <c r="A316" s="113" t="b">
        <f t="shared" si="4"/>
        <v>0</v>
      </c>
      <c r="B316" s="113" t="s">
        <v>1375</v>
      </c>
      <c r="C316" s="113">
        <v>124</v>
      </c>
      <c r="D316" s="113">
        <v>0.61299999999999999</v>
      </c>
      <c r="E316" s="113" t="s">
        <v>2058</v>
      </c>
      <c r="F316" s="115">
        <v>42881</v>
      </c>
    </row>
    <row r="317" spans="1:6">
      <c r="A317" s="113" t="b">
        <f t="shared" si="4"/>
        <v>0</v>
      </c>
      <c r="B317" s="113" t="s">
        <v>1368</v>
      </c>
      <c r="C317" s="113">
        <v>124</v>
      </c>
      <c r="D317" s="113">
        <v>0.61199999999999999</v>
      </c>
      <c r="F317" s="115">
        <v>42881</v>
      </c>
    </row>
    <row r="318" spans="1:6">
      <c r="A318" s="113" t="b">
        <f t="shared" si="4"/>
        <v>0</v>
      </c>
      <c r="B318" s="113" t="s">
        <v>1366</v>
      </c>
      <c r="C318" s="113">
        <v>124</v>
      </c>
      <c r="D318" s="113">
        <v>0.60499999999999998</v>
      </c>
      <c r="F318" s="115">
        <v>42881</v>
      </c>
    </row>
    <row r="319" spans="1:6">
      <c r="A319" s="113" t="b">
        <f t="shared" si="4"/>
        <v>0</v>
      </c>
      <c r="B319" s="113" t="s">
        <v>1188</v>
      </c>
      <c r="C319" s="113">
        <v>124</v>
      </c>
      <c r="D319" s="113">
        <v>0.84799999999999998</v>
      </c>
      <c r="F319" s="115">
        <v>42881</v>
      </c>
    </row>
    <row r="320" spans="1:6">
      <c r="A320" s="113" t="b">
        <f t="shared" si="4"/>
        <v>0</v>
      </c>
      <c r="B320" s="113" t="s">
        <v>1102</v>
      </c>
      <c r="C320" s="113">
        <v>124</v>
      </c>
      <c r="D320" s="113">
        <v>1.4910000000000001</v>
      </c>
      <c r="F320" s="115">
        <v>42881</v>
      </c>
    </row>
    <row r="321" spans="1:6">
      <c r="A321" s="113" t="b">
        <f t="shared" ref="A321:A384" si="5">COUNTIF($B$2:$B$840, B321)&gt;1</f>
        <v>0</v>
      </c>
      <c r="B321" s="113" t="s">
        <v>670</v>
      </c>
      <c r="C321" s="113">
        <v>124</v>
      </c>
      <c r="D321" s="113">
        <v>1.518</v>
      </c>
      <c r="F321" s="115">
        <v>42881</v>
      </c>
    </row>
    <row r="322" spans="1:6">
      <c r="A322" s="113" t="b">
        <f t="shared" si="5"/>
        <v>0</v>
      </c>
      <c r="B322" s="113" t="s">
        <v>656</v>
      </c>
      <c r="C322" s="113">
        <v>124</v>
      </c>
      <c r="D322" s="113">
        <v>1.839</v>
      </c>
      <c r="F322" s="115">
        <v>42881</v>
      </c>
    </row>
    <row r="323" spans="1:6">
      <c r="A323" s="113" t="b">
        <f t="shared" si="5"/>
        <v>0</v>
      </c>
      <c r="B323" s="113" t="s">
        <v>648</v>
      </c>
      <c r="C323" s="113">
        <v>124</v>
      </c>
      <c r="D323" s="113">
        <v>0.69099999999999995</v>
      </c>
      <c r="E323" s="113" t="s">
        <v>2061</v>
      </c>
      <c r="F323" s="115">
        <v>42881</v>
      </c>
    </row>
    <row r="324" spans="1:6">
      <c r="A324" s="113" t="b">
        <f t="shared" si="5"/>
        <v>0</v>
      </c>
      <c r="B324" s="113" t="s">
        <v>1310</v>
      </c>
      <c r="C324" s="113">
        <v>125</v>
      </c>
      <c r="D324" s="113">
        <v>0.60099999999999998</v>
      </c>
      <c r="F324" s="115">
        <v>42881</v>
      </c>
    </row>
    <row r="325" spans="1:6">
      <c r="A325" s="113" t="b">
        <f t="shared" si="5"/>
        <v>0</v>
      </c>
      <c r="B325" s="113" t="s">
        <v>1257</v>
      </c>
      <c r="C325" s="113">
        <v>125</v>
      </c>
      <c r="D325" s="113">
        <v>0.77200000000000002</v>
      </c>
      <c r="F325" s="115">
        <v>42881</v>
      </c>
    </row>
    <row r="326" spans="1:6">
      <c r="A326" s="113" t="b">
        <f t="shared" si="5"/>
        <v>0</v>
      </c>
      <c r="B326" s="113" t="s">
        <v>661</v>
      </c>
      <c r="C326" s="113">
        <v>125</v>
      </c>
      <c r="D326" s="113">
        <v>1.389</v>
      </c>
      <c r="F326" s="115">
        <v>42881</v>
      </c>
    </row>
    <row r="327" spans="1:6">
      <c r="A327" s="113" t="b">
        <f t="shared" si="5"/>
        <v>0</v>
      </c>
      <c r="B327" s="113" t="s">
        <v>581</v>
      </c>
      <c r="C327" s="113">
        <v>125</v>
      </c>
      <c r="D327" s="113">
        <v>1.254</v>
      </c>
      <c r="E327" s="113" t="s">
        <v>2058</v>
      </c>
      <c r="F327" s="115">
        <v>42881</v>
      </c>
    </row>
    <row r="328" spans="1:6">
      <c r="A328" s="113" t="b">
        <f t="shared" si="5"/>
        <v>0</v>
      </c>
      <c r="B328" s="113" t="s">
        <v>1301</v>
      </c>
      <c r="C328" s="113">
        <v>126</v>
      </c>
      <c r="D328" s="113">
        <v>0.67800000000000005</v>
      </c>
      <c r="E328" s="113" t="s">
        <v>2142</v>
      </c>
      <c r="F328" s="115">
        <v>42878</v>
      </c>
    </row>
    <row r="329" spans="1:6">
      <c r="A329" s="113" t="b">
        <f t="shared" si="5"/>
        <v>0</v>
      </c>
      <c r="B329" s="113" t="s">
        <v>1209</v>
      </c>
      <c r="C329" s="113">
        <v>126</v>
      </c>
      <c r="D329" s="113">
        <v>0.58499999999999996</v>
      </c>
      <c r="F329" s="115">
        <v>42878</v>
      </c>
    </row>
    <row r="330" spans="1:6">
      <c r="A330" s="113" t="b">
        <f t="shared" si="5"/>
        <v>0</v>
      </c>
      <c r="B330" s="113" t="s">
        <v>1086</v>
      </c>
      <c r="C330" s="113">
        <v>126</v>
      </c>
      <c r="D330" s="113">
        <v>1.4419999999999999</v>
      </c>
      <c r="F330" s="115">
        <v>42878</v>
      </c>
    </row>
    <row r="331" spans="1:6">
      <c r="A331" s="113" t="b">
        <f t="shared" si="5"/>
        <v>0</v>
      </c>
      <c r="B331" s="113" t="s">
        <v>579</v>
      </c>
      <c r="C331" s="113">
        <v>126</v>
      </c>
      <c r="D331" s="113">
        <v>0.17599999999999999</v>
      </c>
      <c r="E331" s="113" t="s">
        <v>2084</v>
      </c>
      <c r="F331" s="115">
        <v>42878</v>
      </c>
    </row>
    <row r="332" spans="1:6">
      <c r="A332" s="113" t="b">
        <f t="shared" si="5"/>
        <v>0</v>
      </c>
      <c r="B332" s="113" t="s">
        <v>1363</v>
      </c>
      <c r="C332" s="113">
        <v>127</v>
      </c>
      <c r="D332" s="113">
        <v>0.57699999999999996</v>
      </c>
      <c r="F332" s="115">
        <v>42879</v>
      </c>
    </row>
    <row r="333" spans="1:6">
      <c r="A333" s="113" t="b">
        <f t="shared" si="5"/>
        <v>0</v>
      </c>
      <c r="B333" s="113" t="s">
        <v>1152</v>
      </c>
      <c r="C333" s="113">
        <v>127</v>
      </c>
      <c r="D333" s="113">
        <v>0.59099999999999997</v>
      </c>
      <c r="F333" s="115">
        <v>42879</v>
      </c>
    </row>
    <row r="334" spans="1:6">
      <c r="A334" s="113" t="b">
        <f t="shared" si="5"/>
        <v>0</v>
      </c>
      <c r="B334" s="113" t="s">
        <v>717</v>
      </c>
      <c r="C334" s="113">
        <v>127</v>
      </c>
      <c r="D334" s="113">
        <v>1.552</v>
      </c>
      <c r="F334" s="115">
        <v>42879</v>
      </c>
    </row>
    <row r="335" spans="1:6">
      <c r="A335" s="113" t="b">
        <f t="shared" si="5"/>
        <v>0</v>
      </c>
      <c r="B335" s="185" t="s">
        <v>635</v>
      </c>
      <c r="C335" s="113">
        <v>127</v>
      </c>
      <c r="D335" s="113">
        <v>1.4710000000000001</v>
      </c>
      <c r="F335" s="115">
        <v>42879</v>
      </c>
    </row>
    <row r="336" spans="1:6">
      <c r="A336" s="113" t="b">
        <f t="shared" si="5"/>
        <v>0</v>
      </c>
      <c r="B336" s="185" t="s">
        <v>1217</v>
      </c>
      <c r="C336" s="113">
        <v>128</v>
      </c>
      <c r="D336" s="113">
        <v>0.57199999999999995</v>
      </c>
      <c r="F336" s="115">
        <v>42879</v>
      </c>
    </row>
    <row r="337" spans="1:6">
      <c r="A337" s="113" t="b">
        <f t="shared" si="5"/>
        <v>0</v>
      </c>
      <c r="B337" s="113" t="s">
        <v>1216</v>
      </c>
      <c r="C337" s="113">
        <v>128</v>
      </c>
      <c r="D337" s="113">
        <v>0.54500000000000004</v>
      </c>
      <c r="F337" s="115">
        <v>42879</v>
      </c>
    </row>
    <row r="338" spans="1:6">
      <c r="A338" s="113" t="b">
        <f t="shared" si="5"/>
        <v>0</v>
      </c>
      <c r="B338" s="113" t="s">
        <v>723</v>
      </c>
      <c r="C338" s="113">
        <v>128</v>
      </c>
      <c r="D338" s="113">
        <v>1.4119999999999999</v>
      </c>
      <c r="F338" s="115">
        <v>42879</v>
      </c>
    </row>
    <row r="339" spans="1:6">
      <c r="A339" s="113" t="b">
        <f t="shared" si="5"/>
        <v>0</v>
      </c>
      <c r="B339" s="113" t="s">
        <v>587</v>
      </c>
      <c r="C339" s="113">
        <v>128</v>
      </c>
      <c r="D339" s="113">
        <v>2.5259999999999998</v>
      </c>
      <c r="E339" s="113" t="s">
        <v>2071</v>
      </c>
      <c r="F339" s="115">
        <v>42879</v>
      </c>
    </row>
    <row r="340" spans="1:6">
      <c r="A340" s="113" t="b">
        <f t="shared" si="5"/>
        <v>0</v>
      </c>
      <c r="B340" s="113" t="s">
        <v>1231</v>
      </c>
      <c r="C340" s="113">
        <v>129</v>
      </c>
      <c r="D340" s="113">
        <v>0.59719999999999995</v>
      </c>
      <c r="F340" s="115">
        <v>43125</v>
      </c>
    </row>
    <row r="341" spans="1:6">
      <c r="A341" s="113" t="b">
        <f t="shared" si="5"/>
        <v>0</v>
      </c>
      <c r="B341" s="113" t="s">
        <v>1162</v>
      </c>
      <c r="C341" s="113">
        <v>129</v>
      </c>
      <c r="D341" s="113">
        <v>0.59440000000000004</v>
      </c>
      <c r="F341" s="115">
        <v>43125</v>
      </c>
    </row>
    <row r="342" spans="1:6">
      <c r="A342" s="113" t="b">
        <f t="shared" si="5"/>
        <v>0</v>
      </c>
      <c r="B342" s="113" t="s">
        <v>1095</v>
      </c>
      <c r="C342" s="113">
        <v>129</v>
      </c>
      <c r="D342" s="113">
        <v>0.48970000000000002</v>
      </c>
      <c r="E342" s="113" t="s">
        <v>2081</v>
      </c>
      <c r="F342" s="115">
        <v>43125</v>
      </c>
    </row>
    <row r="343" spans="1:6">
      <c r="A343" s="113" t="b">
        <f t="shared" si="5"/>
        <v>0</v>
      </c>
      <c r="B343" s="113" t="s">
        <v>621</v>
      </c>
      <c r="C343" s="113">
        <v>129</v>
      </c>
      <c r="D343" s="113">
        <v>1.5878000000000001</v>
      </c>
      <c r="F343" s="115">
        <v>43125</v>
      </c>
    </row>
    <row r="344" spans="1:6">
      <c r="A344" s="113" t="b">
        <f t="shared" si="5"/>
        <v>0</v>
      </c>
      <c r="B344" s="185" t="s">
        <v>1342</v>
      </c>
      <c r="C344" s="113">
        <v>130</v>
      </c>
      <c r="D344" s="113">
        <v>0.56599999999999995</v>
      </c>
      <c r="F344" s="115">
        <v>42879</v>
      </c>
    </row>
    <row r="345" spans="1:6">
      <c r="A345" s="113" t="b">
        <f t="shared" si="5"/>
        <v>0</v>
      </c>
      <c r="B345" s="113" t="s">
        <v>1220</v>
      </c>
      <c r="C345" s="113">
        <v>130</v>
      </c>
      <c r="D345" s="113">
        <v>0.54</v>
      </c>
      <c r="F345" s="115">
        <v>42879</v>
      </c>
    </row>
    <row r="346" spans="1:6">
      <c r="A346" s="113" t="b">
        <f t="shared" si="5"/>
        <v>0</v>
      </c>
      <c r="B346" s="113" t="s">
        <v>708</v>
      </c>
      <c r="C346" s="113">
        <v>130</v>
      </c>
      <c r="D346" s="113">
        <v>1.5069999999999999</v>
      </c>
      <c r="F346" s="115">
        <v>42879</v>
      </c>
    </row>
    <row r="347" spans="1:6">
      <c r="A347" s="113" t="b">
        <f t="shared" si="5"/>
        <v>0</v>
      </c>
      <c r="B347" s="113" t="s">
        <v>556</v>
      </c>
      <c r="C347" s="113">
        <v>130</v>
      </c>
      <c r="D347" s="113">
        <v>1.6379999999999999</v>
      </c>
      <c r="F347" s="115">
        <v>42879</v>
      </c>
    </row>
    <row r="348" spans="1:6">
      <c r="A348" s="113" t="b">
        <f t="shared" si="5"/>
        <v>0</v>
      </c>
      <c r="B348" s="113" t="s">
        <v>1304</v>
      </c>
      <c r="C348" s="113">
        <v>131</v>
      </c>
      <c r="D348" s="113">
        <v>0.6613</v>
      </c>
      <c r="E348" s="113" t="s">
        <v>2104</v>
      </c>
      <c r="F348" s="115">
        <v>43125</v>
      </c>
    </row>
    <row r="349" spans="1:6">
      <c r="A349" s="113" t="b">
        <f t="shared" si="5"/>
        <v>0</v>
      </c>
      <c r="B349" s="113" t="s">
        <v>1282</v>
      </c>
      <c r="C349" s="113">
        <v>131</v>
      </c>
      <c r="D349" s="113">
        <v>0.62819999999999998</v>
      </c>
      <c r="F349" s="115">
        <v>43125</v>
      </c>
    </row>
    <row r="350" spans="1:6">
      <c r="A350" s="113" t="b">
        <f t="shared" si="5"/>
        <v>0</v>
      </c>
      <c r="B350" s="113" t="s">
        <v>665</v>
      </c>
      <c r="C350" s="113">
        <v>131</v>
      </c>
      <c r="D350" s="113">
        <v>0.64019999999999999</v>
      </c>
      <c r="E350" s="113" t="s">
        <v>2103</v>
      </c>
      <c r="F350" s="115">
        <v>43125</v>
      </c>
    </row>
    <row r="351" spans="1:6">
      <c r="A351" s="113" t="b">
        <f t="shared" si="5"/>
        <v>0</v>
      </c>
      <c r="B351" s="113" t="s">
        <v>549</v>
      </c>
      <c r="C351" s="113">
        <v>131</v>
      </c>
      <c r="D351" s="113">
        <v>1.6073999999999999</v>
      </c>
      <c r="F351" s="115">
        <v>43125</v>
      </c>
    </row>
    <row r="352" spans="1:6">
      <c r="A352" s="113" t="b">
        <f t="shared" si="5"/>
        <v>0</v>
      </c>
      <c r="B352" s="113" t="s">
        <v>1325</v>
      </c>
      <c r="C352" s="113">
        <v>132</v>
      </c>
      <c r="D352" s="113">
        <v>0.56820000000000004</v>
      </c>
      <c r="E352" s="113" t="s">
        <v>2106</v>
      </c>
      <c r="F352" s="115">
        <v>43125</v>
      </c>
    </row>
    <row r="353" spans="1:6">
      <c r="A353" s="113" t="b">
        <f t="shared" si="5"/>
        <v>0</v>
      </c>
      <c r="B353" s="113" t="s">
        <v>1271</v>
      </c>
      <c r="C353" s="113">
        <v>132</v>
      </c>
      <c r="D353" s="113">
        <v>0.63490000000000002</v>
      </c>
      <c r="F353" s="115">
        <v>43125</v>
      </c>
    </row>
    <row r="354" spans="1:6">
      <c r="A354" s="113" t="b">
        <f t="shared" si="5"/>
        <v>0</v>
      </c>
      <c r="B354" s="113" t="s">
        <v>664</v>
      </c>
      <c r="C354" s="113">
        <v>132</v>
      </c>
      <c r="D354" s="113">
        <v>1.573</v>
      </c>
      <c r="F354" s="115">
        <v>43125</v>
      </c>
    </row>
    <row r="355" spans="1:6">
      <c r="A355" s="113" t="b">
        <f t="shared" si="5"/>
        <v>0</v>
      </c>
      <c r="B355" s="113" t="s">
        <v>605</v>
      </c>
      <c r="C355" s="113">
        <v>132</v>
      </c>
      <c r="D355" s="113">
        <v>1.593</v>
      </c>
      <c r="E355" s="113" t="s">
        <v>2107</v>
      </c>
      <c r="F355" s="115">
        <v>43125</v>
      </c>
    </row>
    <row r="356" spans="1:6">
      <c r="A356" s="113" t="b">
        <f t="shared" si="5"/>
        <v>0</v>
      </c>
      <c r="B356" s="113" t="s">
        <v>1294</v>
      </c>
      <c r="C356" s="113">
        <v>134</v>
      </c>
      <c r="D356" s="113">
        <v>0.69399999999999995</v>
      </c>
      <c r="F356" s="115">
        <v>42881</v>
      </c>
    </row>
    <row r="357" spans="1:6">
      <c r="A357" s="113" t="b">
        <f t="shared" si="5"/>
        <v>0</v>
      </c>
      <c r="B357" s="113" t="s">
        <v>1230</v>
      </c>
      <c r="C357" s="113">
        <v>134</v>
      </c>
      <c r="D357" s="113">
        <v>0.53400000000000003</v>
      </c>
      <c r="E357" s="113" t="s">
        <v>2050</v>
      </c>
      <c r="F357" s="115">
        <v>42881</v>
      </c>
    </row>
    <row r="358" spans="1:6">
      <c r="A358" s="113" t="b">
        <f t="shared" si="5"/>
        <v>0</v>
      </c>
      <c r="B358" s="113" t="s">
        <v>674</v>
      </c>
      <c r="C358" s="113">
        <v>134</v>
      </c>
      <c r="D358" s="113">
        <v>1.591</v>
      </c>
      <c r="F358" s="115">
        <v>42881</v>
      </c>
    </row>
    <row r="359" spans="1:6">
      <c r="A359" s="113" t="b">
        <f t="shared" si="5"/>
        <v>0</v>
      </c>
      <c r="B359" s="113" t="s">
        <v>541</v>
      </c>
      <c r="C359" s="113">
        <v>134</v>
      </c>
      <c r="D359" s="113">
        <v>1.4419999999999999</v>
      </c>
      <c r="F359" s="115">
        <v>42881</v>
      </c>
    </row>
    <row r="360" spans="1:6">
      <c r="A360" s="113" t="b">
        <f t="shared" si="5"/>
        <v>0</v>
      </c>
      <c r="B360" s="113" t="s">
        <v>1568</v>
      </c>
      <c r="C360" s="113">
        <v>135</v>
      </c>
      <c r="D360" s="113">
        <v>0.56399999999999995</v>
      </c>
      <c r="F360" s="115">
        <v>42881</v>
      </c>
    </row>
    <row r="361" spans="1:6">
      <c r="A361" s="113" t="b">
        <f t="shared" si="5"/>
        <v>0</v>
      </c>
      <c r="B361" s="113" t="s">
        <v>1305</v>
      </c>
      <c r="C361" s="113">
        <v>135</v>
      </c>
      <c r="D361" s="113">
        <v>0.61099999999999999</v>
      </c>
      <c r="F361" s="115">
        <v>42881</v>
      </c>
    </row>
    <row r="362" spans="1:6">
      <c r="A362" s="113" t="b">
        <f t="shared" si="5"/>
        <v>0</v>
      </c>
      <c r="B362" s="113" t="s">
        <v>709</v>
      </c>
      <c r="C362" s="113">
        <v>135</v>
      </c>
      <c r="D362" s="113">
        <v>1.6830000000000001</v>
      </c>
      <c r="F362" s="115">
        <v>42881</v>
      </c>
    </row>
    <row r="363" spans="1:6">
      <c r="A363" s="113" t="b">
        <f t="shared" si="5"/>
        <v>0</v>
      </c>
      <c r="B363" s="113" t="s">
        <v>545</v>
      </c>
      <c r="C363" s="113">
        <v>135</v>
      </c>
      <c r="D363" s="113">
        <v>1.512</v>
      </c>
      <c r="F363" s="115">
        <v>42881</v>
      </c>
    </row>
    <row r="364" spans="1:6">
      <c r="A364" s="113" t="b">
        <f t="shared" si="5"/>
        <v>0</v>
      </c>
      <c r="B364" s="113" t="s">
        <v>1303</v>
      </c>
      <c r="C364" s="113">
        <v>136</v>
      </c>
      <c r="D364" s="113">
        <v>0.59630000000000005</v>
      </c>
      <c r="F364" s="115">
        <v>43125</v>
      </c>
    </row>
    <row r="365" spans="1:6">
      <c r="A365" s="113" t="b">
        <f t="shared" si="5"/>
        <v>0</v>
      </c>
      <c r="B365" s="113" t="s">
        <v>1218</v>
      </c>
      <c r="C365" s="113">
        <v>136</v>
      </c>
      <c r="D365" s="113">
        <v>0.5796</v>
      </c>
      <c r="F365" s="115">
        <v>43125</v>
      </c>
    </row>
    <row r="366" spans="1:6">
      <c r="A366" s="113" t="b">
        <f t="shared" si="5"/>
        <v>0</v>
      </c>
      <c r="B366" s="113" t="s">
        <v>667</v>
      </c>
      <c r="C366" s="113">
        <v>136</v>
      </c>
      <c r="D366" s="113">
        <v>1.5827</v>
      </c>
      <c r="F366" s="115">
        <v>43125</v>
      </c>
    </row>
    <row r="367" spans="1:6">
      <c r="A367" s="113" t="b">
        <f t="shared" si="5"/>
        <v>0</v>
      </c>
      <c r="B367" s="113" t="s">
        <v>598</v>
      </c>
      <c r="C367" s="113">
        <v>136</v>
      </c>
      <c r="D367" s="113">
        <v>1.5604</v>
      </c>
      <c r="F367" s="115">
        <v>43125</v>
      </c>
    </row>
    <row r="368" spans="1:6">
      <c r="A368" s="113" t="b">
        <f t="shared" si="5"/>
        <v>0</v>
      </c>
      <c r="B368" s="113" t="s">
        <v>1245</v>
      </c>
      <c r="C368" s="113">
        <v>137</v>
      </c>
      <c r="D368" s="113">
        <v>1.5740000000000001</v>
      </c>
      <c r="E368" s="113" t="s">
        <v>2051</v>
      </c>
      <c r="F368" s="115">
        <v>42879</v>
      </c>
    </row>
    <row r="369" spans="1:6">
      <c r="A369" s="113" t="b">
        <f t="shared" si="5"/>
        <v>0</v>
      </c>
      <c r="B369" s="113" t="s">
        <v>1193</v>
      </c>
      <c r="C369" s="113">
        <v>137</v>
      </c>
      <c r="D369" s="113">
        <v>0.6</v>
      </c>
      <c r="F369" s="115">
        <v>42879</v>
      </c>
    </row>
    <row r="370" spans="1:6">
      <c r="A370" s="113" t="b">
        <f t="shared" si="5"/>
        <v>0</v>
      </c>
      <c r="B370" s="113" t="s">
        <v>1107</v>
      </c>
      <c r="C370" s="113">
        <v>137</v>
      </c>
      <c r="D370" s="113">
        <v>1.571</v>
      </c>
      <c r="F370" s="115">
        <v>42879</v>
      </c>
    </row>
    <row r="371" spans="1:6">
      <c r="A371" s="113" t="b">
        <f t="shared" si="5"/>
        <v>0</v>
      </c>
      <c r="B371" s="113" t="s">
        <v>658</v>
      </c>
      <c r="C371" s="113">
        <v>137</v>
      </c>
      <c r="D371" s="113">
        <v>1.778</v>
      </c>
      <c r="F371" s="115">
        <v>42879</v>
      </c>
    </row>
    <row r="372" spans="1:6">
      <c r="A372" s="113" t="b">
        <f t="shared" si="5"/>
        <v>0</v>
      </c>
      <c r="B372" s="113" t="s">
        <v>1427</v>
      </c>
      <c r="C372" s="113">
        <v>138</v>
      </c>
      <c r="D372" s="113">
        <v>0.64800000000000002</v>
      </c>
      <c r="F372" s="115">
        <v>42879</v>
      </c>
    </row>
    <row r="373" spans="1:6">
      <c r="A373" s="113" t="b">
        <f t="shared" si="5"/>
        <v>0</v>
      </c>
      <c r="B373" s="113" t="s">
        <v>1235</v>
      </c>
      <c r="C373" s="113">
        <v>138</v>
      </c>
      <c r="D373" s="113">
        <v>0.64300000000000002</v>
      </c>
      <c r="F373" s="115">
        <v>42879</v>
      </c>
    </row>
    <row r="374" spans="1:6">
      <c r="A374" s="113" t="b">
        <f t="shared" si="5"/>
        <v>0</v>
      </c>
      <c r="B374" s="113" t="s">
        <v>1120</v>
      </c>
      <c r="C374" s="113">
        <v>138</v>
      </c>
      <c r="D374" s="113">
        <v>1.522</v>
      </c>
      <c r="F374" s="115">
        <v>42879</v>
      </c>
    </row>
    <row r="375" spans="1:6">
      <c r="A375" s="113" t="b">
        <f t="shared" si="5"/>
        <v>0</v>
      </c>
      <c r="B375" s="113" t="s">
        <v>715</v>
      </c>
      <c r="C375" s="113">
        <v>138</v>
      </c>
      <c r="D375" s="113">
        <v>1.613</v>
      </c>
      <c r="F375" s="115">
        <v>42879</v>
      </c>
    </row>
    <row r="376" spans="1:6">
      <c r="A376" s="113" t="b">
        <f t="shared" si="5"/>
        <v>0</v>
      </c>
      <c r="B376" s="182" t="s">
        <v>1252</v>
      </c>
      <c r="C376" s="113">
        <v>139</v>
      </c>
      <c r="D376" s="113">
        <v>0.73499999999999999</v>
      </c>
      <c r="F376" s="115">
        <v>42878</v>
      </c>
    </row>
    <row r="377" spans="1:6">
      <c r="A377" s="113" t="b">
        <f t="shared" si="5"/>
        <v>0</v>
      </c>
      <c r="B377" s="113" t="s">
        <v>1170</v>
      </c>
      <c r="C377" s="113">
        <v>139</v>
      </c>
      <c r="D377" s="113">
        <v>0.73599999999999999</v>
      </c>
      <c r="F377" s="115">
        <v>42878</v>
      </c>
    </row>
    <row r="378" spans="1:6">
      <c r="A378" s="113" t="b">
        <f t="shared" si="5"/>
        <v>0</v>
      </c>
      <c r="B378" s="113" t="s">
        <v>603</v>
      </c>
      <c r="C378" s="113">
        <v>139</v>
      </c>
      <c r="D378" s="113">
        <v>1.415</v>
      </c>
      <c r="F378" s="115">
        <v>42878</v>
      </c>
    </row>
    <row r="379" spans="1:6">
      <c r="A379" s="113" t="b">
        <f t="shared" si="5"/>
        <v>0</v>
      </c>
      <c r="B379" s="113" t="s">
        <v>578</v>
      </c>
      <c r="C379" s="113">
        <v>139</v>
      </c>
      <c r="D379" s="113">
        <v>2.5009999999999999</v>
      </c>
      <c r="E379" s="113" t="s">
        <v>2131</v>
      </c>
      <c r="F379" s="115">
        <v>42878</v>
      </c>
    </row>
    <row r="380" spans="1:6">
      <c r="A380" s="113" t="b">
        <f t="shared" si="5"/>
        <v>0</v>
      </c>
      <c r="B380" s="113" t="s">
        <v>1344</v>
      </c>
      <c r="C380" s="113">
        <v>140</v>
      </c>
      <c r="D380" s="113">
        <v>0.60780000000000001</v>
      </c>
      <c r="F380" s="115">
        <v>43125</v>
      </c>
    </row>
    <row r="381" spans="1:6">
      <c r="A381" s="113" t="b">
        <f t="shared" si="5"/>
        <v>0</v>
      </c>
      <c r="B381" s="113" t="s">
        <v>1263</v>
      </c>
      <c r="C381" s="113">
        <v>140</v>
      </c>
      <c r="D381" s="113">
        <v>0.67869999999999997</v>
      </c>
      <c r="F381" s="115">
        <v>43125</v>
      </c>
    </row>
    <row r="382" spans="1:6">
      <c r="A382" s="113" t="b">
        <f t="shared" si="5"/>
        <v>0</v>
      </c>
      <c r="B382" s="113" t="s">
        <v>606</v>
      </c>
      <c r="C382" s="113">
        <v>140</v>
      </c>
      <c r="D382" s="113">
        <v>1.5517000000000001</v>
      </c>
      <c r="F382" s="115">
        <v>43125</v>
      </c>
    </row>
    <row r="383" spans="1:6">
      <c r="A383" s="113" t="b">
        <f t="shared" si="5"/>
        <v>0</v>
      </c>
      <c r="B383" s="113" t="s">
        <v>582</v>
      </c>
      <c r="C383" s="113">
        <v>140</v>
      </c>
      <c r="D383" s="113">
        <v>1.6634</v>
      </c>
      <c r="F383" s="115">
        <v>43125</v>
      </c>
    </row>
    <row r="384" spans="1:6">
      <c r="A384" t="b">
        <f t="shared" si="5"/>
        <v>0</v>
      </c>
      <c r="B384" t="s">
        <v>1275</v>
      </c>
      <c r="C384" s="113">
        <v>141</v>
      </c>
      <c r="D384" s="113">
        <v>0.69099999999999995</v>
      </c>
      <c r="F384" s="115">
        <v>42878</v>
      </c>
    </row>
    <row r="385" spans="1:6">
      <c r="A385" s="113" t="b">
        <f t="shared" ref="A385:A448" si="6">COUNTIF($B$2:$B$840, B385)&gt;1</f>
        <v>0</v>
      </c>
      <c r="B385" s="182" t="s">
        <v>1150</v>
      </c>
      <c r="C385" s="113">
        <v>141</v>
      </c>
      <c r="D385">
        <v>1.5369999999999999</v>
      </c>
      <c r="F385" s="115">
        <v>42878</v>
      </c>
    </row>
    <row r="386" spans="1:6">
      <c r="A386" s="113" t="b">
        <f t="shared" si="6"/>
        <v>0</v>
      </c>
      <c r="B386" s="113" t="s">
        <v>676</v>
      </c>
      <c r="C386" s="113">
        <v>141</v>
      </c>
      <c r="D386" s="113">
        <v>1.6759999999999999</v>
      </c>
      <c r="F386" s="115">
        <v>42878</v>
      </c>
    </row>
    <row r="387" spans="1:6">
      <c r="A387" s="113" t="b">
        <f t="shared" si="6"/>
        <v>0</v>
      </c>
      <c r="B387" s="113" t="s">
        <v>560</v>
      </c>
      <c r="C387" s="113">
        <v>141</v>
      </c>
      <c r="D387" s="113">
        <v>1.2849999999999999</v>
      </c>
      <c r="E387" s="113" t="s">
        <v>2130</v>
      </c>
      <c r="F387" s="115">
        <v>42878</v>
      </c>
    </row>
    <row r="388" spans="1:6">
      <c r="A388" s="113" t="b">
        <f t="shared" si="6"/>
        <v>0</v>
      </c>
      <c r="B388" s="113" t="s">
        <v>1233</v>
      </c>
      <c r="C388" s="113">
        <v>142</v>
      </c>
      <c r="D388" s="232" t="s">
        <v>2057</v>
      </c>
      <c r="E388" s="113" t="s">
        <v>2056</v>
      </c>
      <c r="F388" s="115">
        <v>42881</v>
      </c>
    </row>
    <row r="389" spans="1:6">
      <c r="A389" s="113" t="b">
        <f t="shared" si="6"/>
        <v>0</v>
      </c>
      <c r="B389" s="113" t="s">
        <v>1965</v>
      </c>
      <c r="C389" s="113">
        <v>142</v>
      </c>
      <c r="D389" s="113">
        <v>0.78500000000000003</v>
      </c>
      <c r="F389" s="115">
        <v>42881</v>
      </c>
    </row>
    <row r="390" spans="1:6">
      <c r="A390" s="113" t="b">
        <f t="shared" si="6"/>
        <v>0</v>
      </c>
      <c r="B390" s="116" t="s">
        <v>2054</v>
      </c>
      <c r="C390" s="116">
        <v>142</v>
      </c>
      <c r="D390" s="116">
        <v>1.0640000000000001</v>
      </c>
      <c r="E390" s="116" t="s">
        <v>2053</v>
      </c>
      <c r="F390" s="115">
        <v>42881</v>
      </c>
    </row>
    <row r="391" spans="1:6">
      <c r="A391" s="113" t="b">
        <f t="shared" si="6"/>
        <v>0</v>
      </c>
      <c r="B391" s="185" t="s">
        <v>681</v>
      </c>
      <c r="C391" s="113">
        <v>142</v>
      </c>
      <c r="D391" s="113">
        <v>0.14299999999999999</v>
      </c>
      <c r="E391" s="113" t="s">
        <v>2055</v>
      </c>
      <c r="F391" s="115">
        <v>42881</v>
      </c>
    </row>
    <row r="392" spans="1:6">
      <c r="A392" s="113" t="b">
        <f t="shared" si="6"/>
        <v>0</v>
      </c>
      <c r="B392" s="113" t="s">
        <v>1353</v>
      </c>
      <c r="C392" s="113">
        <v>143</v>
      </c>
      <c r="D392" s="113">
        <v>0.67500000000000004</v>
      </c>
      <c r="F392" s="115">
        <v>43125</v>
      </c>
    </row>
    <row r="393" spans="1:6">
      <c r="A393" s="113" t="b">
        <f t="shared" si="6"/>
        <v>0</v>
      </c>
      <c r="B393" s="113" t="s">
        <v>1214</v>
      </c>
      <c r="C393" s="113">
        <v>143</v>
      </c>
      <c r="D393" s="113">
        <v>0.60970000000000002</v>
      </c>
      <c r="F393" s="115">
        <v>43125</v>
      </c>
    </row>
    <row r="394" spans="1:6">
      <c r="A394" s="113" t="b">
        <f t="shared" si="6"/>
        <v>0</v>
      </c>
      <c r="B394" s="113" t="s">
        <v>685</v>
      </c>
      <c r="C394" s="113">
        <v>143</v>
      </c>
      <c r="D394" s="113">
        <v>1.6178999999999999</v>
      </c>
      <c r="F394" s="115">
        <v>43125</v>
      </c>
    </row>
    <row r="395" spans="1:6">
      <c r="A395" s="113" t="b">
        <f t="shared" si="6"/>
        <v>0</v>
      </c>
      <c r="B395" s="113" t="s">
        <v>574</v>
      </c>
      <c r="C395" s="113">
        <v>143</v>
      </c>
      <c r="D395" s="113">
        <v>1.5908</v>
      </c>
      <c r="F395" s="115">
        <v>43125</v>
      </c>
    </row>
    <row r="396" spans="1:6">
      <c r="A396" s="113" t="b">
        <f t="shared" si="6"/>
        <v>0</v>
      </c>
      <c r="B396" s="113" t="s">
        <v>1266</v>
      </c>
      <c r="C396" s="113">
        <v>144</v>
      </c>
      <c r="D396" s="113">
        <v>0.78500000000000003</v>
      </c>
      <c r="F396" s="115">
        <v>42881</v>
      </c>
    </row>
    <row r="397" spans="1:6">
      <c r="A397" s="113" t="b">
        <f t="shared" si="6"/>
        <v>0</v>
      </c>
      <c r="B397" s="113" t="s">
        <v>1156</v>
      </c>
      <c r="C397" s="113">
        <v>144</v>
      </c>
      <c r="D397" s="113">
        <v>0.68200000000000005</v>
      </c>
      <c r="F397" s="115">
        <v>42881</v>
      </c>
    </row>
    <row r="398" spans="1:6">
      <c r="A398" s="113" t="b">
        <f t="shared" si="6"/>
        <v>0</v>
      </c>
      <c r="B398" s="113" t="s">
        <v>1126</v>
      </c>
      <c r="C398" s="113">
        <v>144</v>
      </c>
      <c r="D398" s="113">
        <v>1.7290000000000001</v>
      </c>
      <c r="F398" s="115">
        <v>42881</v>
      </c>
    </row>
    <row r="399" spans="1:6">
      <c r="A399" s="113" t="b">
        <f t="shared" si="6"/>
        <v>0</v>
      </c>
      <c r="B399" s="185" t="s">
        <v>570</v>
      </c>
      <c r="C399" s="113">
        <v>144</v>
      </c>
      <c r="D399" s="113">
        <v>1.365</v>
      </c>
      <c r="F399" s="115">
        <v>42881</v>
      </c>
    </row>
    <row r="400" spans="1:6">
      <c r="A400" s="113" t="b">
        <f t="shared" si="6"/>
        <v>0</v>
      </c>
      <c r="B400" s="113" t="s">
        <v>1397</v>
      </c>
      <c r="C400" s="113">
        <v>145</v>
      </c>
      <c r="D400" s="113">
        <v>0.69799999999999995</v>
      </c>
      <c r="F400" s="115">
        <v>42878</v>
      </c>
    </row>
    <row r="401" spans="1:6">
      <c r="A401" s="113" t="b">
        <f t="shared" si="6"/>
        <v>0</v>
      </c>
      <c r="B401" s="188" t="s">
        <v>1148</v>
      </c>
      <c r="C401" s="113">
        <v>145</v>
      </c>
      <c r="D401" s="113">
        <v>0.79200000000000004</v>
      </c>
      <c r="F401" s="115">
        <v>42878</v>
      </c>
    </row>
    <row r="402" spans="1:6">
      <c r="A402" s="113" t="b">
        <f t="shared" si="6"/>
        <v>0</v>
      </c>
      <c r="B402" s="113" t="s">
        <v>1114</v>
      </c>
      <c r="C402" s="113">
        <v>145</v>
      </c>
      <c r="D402" s="113">
        <v>1.6830000000000001</v>
      </c>
      <c r="F402" s="115">
        <v>42878</v>
      </c>
    </row>
    <row r="403" spans="1:6">
      <c r="A403" s="113" t="b">
        <f t="shared" si="6"/>
        <v>0</v>
      </c>
      <c r="B403" s="113" t="s">
        <v>1101</v>
      </c>
      <c r="C403" s="113">
        <v>145</v>
      </c>
      <c r="D403" s="113">
        <v>1.589</v>
      </c>
      <c r="F403" s="115">
        <v>42878</v>
      </c>
    </row>
    <row r="404" spans="1:6">
      <c r="A404" s="113" t="b">
        <f t="shared" si="6"/>
        <v>0</v>
      </c>
      <c r="B404" s="113" t="s">
        <v>1361</v>
      </c>
      <c r="C404" s="113">
        <v>146</v>
      </c>
      <c r="D404" s="113">
        <v>0.52200000000000002</v>
      </c>
      <c r="E404" s="113" t="s">
        <v>2115</v>
      </c>
      <c r="F404" s="115">
        <v>42878</v>
      </c>
    </row>
    <row r="405" spans="1:6">
      <c r="A405" s="113" t="b">
        <f t="shared" si="6"/>
        <v>0</v>
      </c>
      <c r="B405" s="113" t="s">
        <v>1288</v>
      </c>
      <c r="C405" s="113">
        <v>146</v>
      </c>
      <c r="D405" s="113">
        <v>0.59199999999999997</v>
      </c>
      <c r="E405" s="113" t="s">
        <v>2125</v>
      </c>
      <c r="F405" s="115">
        <v>42878</v>
      </c>
    </row>
    <row r="406" spans="1:6">
      <c r="A406" s="113" t="b">
        <f t="shared" si="6"/>
        <v>0</v>
      </c>
      <c r="B406" s="113" t="s">
        <v>673</v>
      </c>
      <c r="C406" s="113">
        <v>146</v>
      </c>
      <c r="D406" s="113">
        <v>1.657</v>
      </c>
      <c r="F406" s="115">
        <v>42878</v>
      </c>
    </row>
    <row r="407" spans="1:6">
      <c r="A407" s="113" t="b">
        <f t="shared" si="6"/>
        <v>0</v>
      </c>
      <c r="B407" s="113" t="s">
        <v>649</v>
      </c>
      <c r="C407" s="113">
        <v>146</v>
      </c>
      <c r="D407" s="113">
        <v>1.6579999999999999</v>
      </c>
      <c r="E407" s="113" t="s">
        <v>2125</v>
      </c>
      <c r="F407" s="115">
        <v>42878</v>
      </c>
    </row>
    <row r="408" spans="1:6">
      <c r="A408" s="113" t="b">
        <f t="shared" si="6"/>
        <v>0</v>
      </c>
      <c r="B408" s="113" t="s">
        <v>1372</v>
      </c>
      <c r="C408" s="113">
        <v>147</v>
      </c>
      <c r="D408" s="113">
        <v>0.70199999999999996</v>
      </c>
      <c r="E408" s="113" t="s">
        <v>2119</v>
      </c>
      <c r="F408" s="115">
        <v>42878</v>
      </c>
    </row>
    <row r="409" spans="1:6">
      <c r="A409" s="113" t="b">
        <f t="shared" si="6"/>
        <v>0</v>
      </c>
      <c r="B409" s="113" t="s">
        <v>1172</v>
      </c>
      <c r="C409" s="113">
        <v>147</v>
      </c>
      <c r="D409" s="113">
        <v>0.628</v>
      </c>
      <c r="E409" s="113" t="s">
        <v>2137</v>
      </c>
      <c r="F409" s="115">
        <v>42878</v>
      </c>
    </row>
    <row r="410" spans="1:6">
      <c r="A410" s="113" t="b">
        <f t="shared" si="6"/>
        <v>0</v>
      </c>
      <c r="B410" s="182" t="s">
        <v>568</v>
      </c>
      <c r="C410" s="113">
        <v>147</v>
      </c>
      <c r="D410" s="113">
        <v>1.746</v>
      </c>
      <c r="E410" s="113" t="s">
        <v>2138</v>
      </c>
      <c r="F410" s="115">
        <v>42878</v>
      </c>
    </row>
    <row r="411" spans="1:6">
      <c r="A411" s="113" t="b">
        <f t="shared" si="6"/>
        <v>0</v>
      </c>
      <c r="B411" s="113" t="s">
        <v>559</v>
      </c>
      <c r="C411" s="113">
        <v>147</v>
      </c>
      <c r="D411" s="113">
        <v>1.742</v>
      </c>
      <c r="E411" s="113" t="s">
        <v>2074</v>
      </c>
      <c r="F411" s="115">
        <v>42878</v>
      </c>
    </row>
    <row r="412" spans="1:6">
      <c r="A412" s="113" t="b">
        <f t="shared" si="6"/>
        <v>0</v>
      </c>
      <c r="B412" s="113" t="s">
        <v>1392</v>
      </c>
      <c r="C412" s="113">
        <v>150</v>
      </c>
      <c r="D412" s="113">
        <v>0.71799999999999997</v>
      </c>
      <c r="F412" s="115">
        <v>42879</v>
      </c>
    </row>
    <row r="413" spans="1:6">
      <c r="A413" s="113" t="b">
        <f t="shared" si="6"/>
        <v>0</v>
      </c>
      <c r="B413" s="113" t="s">
        <v>1249</v>
      </c>
      <c r="C413" s="113">
        <v>150</v>
      </c>
      <c r="D413" s="113">
        <v>0.60099999999999998</v>
      </c>
      <c r="F413" s="115">
        <v>42879</v>
      </c>
    </row>
    <row r="414" spans="1:6">
      <c r="A414" s="113" t="b">
        <f t="shared" si="6"/>
        <v>0</v>
      </c>
      <c r="B414" s="113" t="s">
        <v>569</v>
      </c>
      <c r="C414" s="113">
        <v>150</v>
      </c>
      <c r="D414" s="113">
        <v>1.5680000000000001</v>
      </c>
      <c r="F414" s="115">
        <v>42879</v>
      </c>
    </row>
    <row r="415" spans="1:6">
      <c r="A415" s="113" t="b">
        <f t="shared" si="6"/>
        <v>0</v>
      </c>
      <c r="B415" s="113" t="s">
        <v>1134</v>
      </c>
      <c r="C415" s="113">
        <v>150</v>
      </c>
      <c r="D415" s="113">
        <v>1.718</v>
      </c>
      <c r="E415" s="113" t="s">
        <v>2064</v>
      </c>
      <c r="F415" s="115">
        <v>42879</v>
      </c>
    </row>
    <row r="416" spans="1:6">
      <c r="A416" s="113" t="b">
        <f t="shared" si="6"/>
        <v>0</v>
      </c>
      <c r="B416" s="113" t="s">
        <v>1483</v>
      </c>
      <c r="C416" s="113">
        <v>151</v>
      </c>
      <c r="D416" s="113">
        <v>0.86499999999999999</v>
      </c>
      <c r="F416" s="115">
        <v>42879</v>
      </c>
    </row>
    <row r="417" spans="1:6">
      <c r="A417" s="113" t="b">
        <f t="shared" si="6"/>
        <v>0</v>
      </c>
      <c r="B417" s="113" t="s">
        <v>1403</v>
      </c>
      <c r="C417" s="113">
        <v>151</v>
      </c>
      <c r="D417" s="113">
        <v>0.78700000000000003</v>
      </c>
      <c r="F417" s="115">
        <v>42879</v>
      </c>
    </row>
    <row r="418" spans="1:6">
      <c r="A418" s="113" t="b">
        <f t="shared" si="6"/>
        <v>0</v>
      </c>
      <c r="B418" s="113" t="s">
        <v>694</v>
      </c>
      <c r="C418" s="113">
        <v>151</v>
      </c>
      <c r="D418" s="113">
        <v>1.782</v>
      </c>
      <c r="F418" s="115">
        <v>42879</v>
      </c>
    </row>
    <row r="419" spans="1:6">
      <c r="A419" s="113" t="b">
        <f t="shared" si="6"/>
        <v>0</v>
      </c>
      <c r="B419" s="113" t="s">
        <v>637</v>
      </c>
      <c r="C419" s="113">
        <v>151</v>
      </c>
      <c r="D419" s="113">
        <v>1.798</v>
      </c>
      <c r="F419" s="115">
        <v>42879</v>
      </c>
    </row>
    <row r="420" spans="1:6">
      <c r="A420" s="113" t="b">
        <f t="shared" si="6"/>
        <v>0</v>
      </c>
      <c r="B420" s="113" t="s">
        <v>1226</v>
      </c>
      <c r="C420" s="113">
        <v>155</v>
      </c>
      <c r="D420" s="113">
        <v>0.63800000000000001</v>
      </c>
      <c r="F420" s="115">
        <v>42879</v>
      </c>
    </row>
    <row r="421" spans="1:6">
      <c r="A421" s="113" t="b">
        <f t="shared" si="6"/>
        <v>0</v>
      </c>
      <c r="B421" s="113" t="s">
        <v>1191</v>
      </c>
      <c r="C421" s="113">
        <v>155</v>
      </c>
      <c r="D421" s="113">
        <v>0.71599999999999997</v>
      </c>
      <c r="F421" s="115">
        <v>42879</v>
      </c>
    </row>
    <row r="422" spans="1:6">
      <c r="A422" s="113" t="b">
        <f t="shared" si="6"/>
        <v>0</v>
      </c>
      <c r="B422" s="113" t="s">
        <v>657</v>
      </c>
      <c r="C422" s="113">
        <v>155</v>
      </c>
      <c r="D422" s="113">
        <v>1.7509999999999999</v>
      </c>
      <c r="F422" s="115">
        <v>42879</v>
      </c>
    </row>
    <row r="423" spans="1:6">
      <c r="A423" s="113" t="b">
        <f t="shared" si="6"/>
        <v>0</v>
      </c>
      <c r="B423" s="113" t="s">
        <v>585</v>
      </c>
      <c r="C423" s="113">
        <v>155</v>
      </c>
      <c r="D423" s="113">
        <v>1.643</v>
      </c>
      <c r="F423" s="115">
        <v>42879</v>
      </c>
    </row>
    <row r="424" spans="1:6">
      <c r="A424" s="113" t="b">
        <f t="shared" si="6"/>
        <v>0</v>
      </c>
      <c r="B424" s="113" t="s">
        <v>1396</v>
      </c>
      <c r="C424" s="113">
        <v>156</v>
      </c>
      <c r="D424" s="113">
        <v>0.73799999999999999</v>
      </c>
      <c r="F424" s="115">
        <v>42879</v>
      </c>
    </row>
    <row r="425" spans="1:6">
      <c r="A425" s="113" t="b">
        <f t="shared" si="6"/>
        <v>0</v>
      </c>
      <c r="B425" s="113" t="s">
        <v>1383</v>
      </c>
      <c r="C425" s="113">
        <v>156</v>
      </c>
      <c r="D425" s="113">
        <v>0.65800000000000003</v>
      </c>
      <c r="F425" s="115">
        <v>42879</v>
      </c>
    </row>
    <row r="426" spans="1:6">
      <c r="A426" s="113" t="b">
        <f t="shared" si="6"/>
        <v>0</v>
      </c>
      <c r="B426" s="113" t="s">
        <v>677</v>
      </c>
      <c r="C426" s="113">
        <v>156</v>
      </c>
      <c r="D426" s="113">
        <v>1.802</v>
      </c>
      <c r="F426" s="115">
        <v>42879</v>
      </c>
    </row>
    <row r="427" spans="1:6">
      <c r="A427" s="113" t="b">
        <f t="shared" si="6"/>
        <v>0</v>
      </c>
      <c r="B427" s="113" t="s">
        <v>543</v>
      </c>
      <c r="C427" s="113">
        <v>156</v>
      </c>
      <c r="D427" s="113">
        <v>1.8080000000000001</v>
      </c>
      <c r="F427" s="115">
        <v>42879</v>
      </c>
    </row>
    <row r="428" spans="1:6">
      <c r="A428" s="113" t="b">
        <f t="shared" si="6"/>
        <v>0</v>
      </c>
      <c r="B428" s="113" t="s">
        <v>1273</v>
      </c>
      <c r="C428" s="113">
        <v>157</v>
      </c>
      <c r="D428" s="113">
        <v>0.70499999999999996</v>
      </c>
      <c r="E428" s="113" t="s">
        <v>2050</v>
      </c>
      <c r="F428" s="115">
        <v>42879</v>
      </c>
    </row>
    <row r="429" spans="1:6">
      <c r="A429" s="113" t="b">
        <f t="shared" si="6"/>
        <v>0</v>
      </c>
      <c r="B429" s="113" t="s">
        <v>1160</v>
      </c>
      <c r="C429" s="113">
        <v>157</v>
      </c>
      <c r="D429" s="113">
        <v>0.74099999999999999</v>
      </c>
      <c r="F429" s="115">
        <v>42879</v>
      </c>
    </row>
    <row r="430" spans="1:6">
      <c r="A430" s="113" t="b">
        <f t="shared" si="6"/>
        <v>0</v>
      </c>
      <c r="B430" s="113" t="s">
        <v>1111</v>
      </c>
      <c r="C430" s="113">
        <v>157</v>
      </c>
      <c r="D430" s="113">
        <v>1.825</v>
      </c>
      <c r="F430" s="115">
        <v>42879</v>
      </c>
    </row>
    <row r="431" spans="1:6">
      <c r="A431" s="113" t="b">
        <f t="shared" si="6"/>
        <v>0</v>
      </c>
      <c r="B431" s="113" t="s">
        <v>1106</v>
      </c>
      <c r="C431" s="113">
        <v>157</v>
      </c>
      <c r="D431" s="113">
        <v>1.994</v>
      </c>
      <c r="F431" s="115">
        <v>42879</v>
      </c>
    </row>
    <row r="432" spans="1:6">
      <c r="A432" s="113" t="b">
        <f t="shared" si="6"/>
        <v>0</v>
      </c>
      <c r="B432" t="s">
        <v>1474</v>
      </c>
      <c r="C432" s="113">
        <v>158</v>
      </c>
      <c r="D432" s="113">
        <v>0.26600000000000001</v>
      </c>
      <c r="E432" s="113" t="s">
        <v>2068</v>
      </c>
      <c r="F432" s="115">
        <v>42879</v>
      </c>
    </row>
    <row r="433" spans="1:6">
      <c r="A433" s="113" t="b">
        <f t="shared" si="6"/>
        <v>0</v>
      </c>
      <c r="B433" s="113" t="s">
        <v>1166</v>
      </c>
      <c r="C433" s="113">
        <v>158</v>
      </c>
      <c r="D433" s="113">
        <v>0.629</v>
      </c>
      <c r="E433" s="113" t="s">
        <v>2050</v>
      </c>
      <c r="F433" s="115">
        <v>42879</v>
      </c>
    </row>
    <row r="434" spans="1:6">
      <c r="A434" s="113" t="b">
        <f t="shared" si="6"/>
        <v>0</v>
      </c>
      <c r="B434" s="113" t="s">
        <v>1125</v>
      </c>
      <c r="C434" s="113">
        <v>158</v>
      </c>
      <c r="D434" s="113">
        <v>1.786</v>
      </c>
      <c r="E434" s="113" t="s">
        <v>2051</v>
      </c>
      <c r="F434" s="115">
        <v>42879</v>
      </c>
    </row>
    <row r="435" spans="1:6">
      <c r="A435" s="113" t="b">
        <f t="shared" si="6"/>
        <v>0</v>
      </c>
      <c r="B435" s="182" t="s">
        <v>571</v>
      </c>
      <c r="C435" s="113">
        <v>158</v>
      </c>
      <c r="D435" s="113">
        <v>1.718</v>
      </c>
      <c r="F435" s="115">
        <v>42879</v>
      </c>
    </row>
    <row r="436" spans="1:6">
      <c r="A436" s="113" t="b">
        <f t="shared" si="6"/>
        <v>0</v>
      </c>
      <c r="B436" s="185" t="s">
        <v>1241</v>
      </c>
      <c r="C436" s="113">
        <v>160</v>
      </c>
      <c r="D436" s="113">
        <v>0.72</v>
      </c>
      <c r="F436" s="115">
        <v>42879</v>
      </c>
    </row>
    <row r="437" spans="1:6">
      <c r="A437" s="113" t="b">
        <f t="shared" si="6"/>
        <v>0</v>
      </c>
      <c r="B437" s="113" t="s">
        <v>1174</v>
      </c>
      <c r="C437" s="113">
        <v>160</v>
      </c>
      <c r="D437" s="113">
        <v>0.68100000000000005</v>
      </c>
      <c r="F437" s="115">
        <v>42879</v>
      </c>
    </row>
    <row r="438" spans="1:6">
      <c r="A438" s="113" t="b">
        <f t="shared" si="6"/>
        <v>0</v>
      </c>
      <c r="B438" s="113" t="s">
        <v>720</v>
      </c>
      <c r="C438" s="113">
        <v>160</v>
      </c>
      <c r="D438" s="113">
        <v>1.744</v>
      </c>
      <c r="F438" s="115">
        <v>42879</v>
      </c>
    </row>
    <row r="439" spans="1:6">
      <c r="A439" s="113" t="b">
        <f t="shared" si="6"/>
        <v>0</v>
      </c>
      <c r="B439" s="113" t="s">
        <v>680</v>
      </c>
      <c r="C439" s="113">
        <v>160</v>
      </c>
      <c r="D439" s="113">
        <v>1.744</v>
      </c>
      <c r="F439" s="115">
        <v>42879</v>
      </c>
    </row>
    <row r="440" spans="1:6">
      <c r="A440" s="113" t="b">
        <f t="shared" si="6"/>
        <v>0</v>
      </c>
      <c r="B440" s="113" t="s">
        <v>1699</v>
      </c>
      <c r="C440" s="113">
        <v>161</v>
      </c>
      <c r="D440" s="113">
        <v>0.58709999999999996</v>
      </c>
      <c r="F440" s="115">
        <v>43125</v>
      </c>
    </row>
    <row r="441" spans="1:6">
      <c r="A441" s="113" t="b">
        <f t="shared" si="6"/>
        <v>0</v>
      </c>
      <c r="B441" s="113" t="s">
        <v>1698</v>
      </c>
      <c r="C441" s="113">
        <v>161</v>
      </c>
      <c r="D441" s="113">
        <v>0.57509999999999994</v>
      </c>
      <c r="F441" s="115">
        <v>43125</v>
      </c>
    </row>
    <row r="442" spans="1:6">
      <c r="A442" s="113" t="b">
        <f t="shared" si="6"/>
        <v>0</v>
      </c>
      <c r="B442" s="113" t="s">
        <v>1017</v>
      </c>
      <c r="C442" s="113">
        <v>161</v>
      </c>
      <c r="D442" s="113">
        <v>1.6863999999999999</v>
      </c>
      <c r="F442" s="115">
        <v>43125</v>
      </c>
    </row>
    <row r="443" spans="1:6">
      <c r="A443" s="113" t="b">
        <f t="shared" si="6"/>
        <v>0</v>
      </c>
      <c r="B443" s="113" t="s">
        <v>888</v>
      </c>
      <c r="C443" s="113">
        <v>161</v>
      </c>
      <c r="D443" s="113">
        <v>1.7033</v>
      </c>
      <c r="F443" s="115">
        <v>43125</v>
      </c>
    </row>
    <row r="444" spans="1:6">
      <c r="A444" s="113" t="b">
        <f t="shared" si="6"/>
        <v>0</v>
      </c>
      <c r="B444" s="113" t="s">
        <v>1848</v>
      </c>
      <c r="C444" s="113">
        <v>163</v>
      </c>
      <c r="D444" s="113">
        <v>0.64500000000000002</v>
      </c>
      <c r="F444" s="115">
        <v>42881</v>
      </c>
    </row>
    <row r="445" spans="1:6">
      <c r="A445" s="113" t="b">
        <f t="shared" si="6"/>
        <v>0</v>
      </c>
      <c r="B445" s="113" t="s">
        <v>1307</v>
      </c>
      <c r="C445" s="113">
        <v>163</v>
      </c>
      <c r="D445" s="113">
        <v>0.68700000000000006</v>
      </c>
      <c r="F445" s="115">
        <v>42881</v>
      </c>
    </row>
    <row r="446" spans="1:6">
      <c r="A446" s="113" t="b">
        <f t="shared" si="6"/>
        <v>0</v>
      </c>
      <c r="B446" s="113" t="s">
        <v>800</v>
      </c>
      <c r="C446" s="113">
        <v>163</v>
      </c>
      <c r="D446" s="113">
        <v>1.738</v>
      </c>
      <c r="F446" s="115">
        <v>42881</v>
      </c>
    </row>
    <row r="447" spans="1:6">
      <c r="A447" s="113" t="b">
        <f t="shared" si="6"/>
        <v>0</v>
      </c>
      <c r="B447" s="113" t="s">
        <v>1045</v>
      </c>
      <c r="C447" s="113">
        <v>163</v>
      </c>
      <c r="D447" s="113">
        <v>1.696</v>
      </c>
      <c r="F447" s="115">
        <v>42881</v>
      </c>
    </row>
    <row r="448" spans="1:6">
      <c r="A448" s="113" t="b">
        <f t="shared" si="6"/>
        <v>0</v>
      </c>
      <c r="B448" s="113" t="s">
        <v>1682</v>
      </c>
      <c r="C448" s="113">
        <v>165</v>
      </c>
      <c r="D448" s="113">
        <v>0.72699999999999998</v>
      </c>
      <c r="F448" s="115">
        <v>42878</v>
      </c>
    </row>
    <row r="449" spans="1:6">
      <c r="A449" s="113" t="b">
        <f t="shared" ref="A449:A512" si="7">COUNTIF($B$2:$B$840, B449)&gt;1</f>
        <v>0</v>
      </c>
      <c r="B449" s="113" t="s">
        <v>1240</v>
      </c>
      <c r="C449" s="113">
        <v>165</v>
      </c>
      <c r="D449" s="113">
        <v>0.64800000000000002</v>
      </c>
      <c r="F449" s="115">
        <v>42878</v>
      </c>
    </row>
    <row r="450" spans="1:6">
      <c r="A450" s="113" t="b">
        <f t="shared" si="7"/>
        <v>0</v>
      </c>
      <c r="B450" s="113" t="s">
        <v>810</v>
      </c>
      <c r="C450" s="113">
        <v>165</v>
      </c>
      <c r="D450" s="113">
        <v>1.724</v>
      </c>
      <c r="F450" s="115">
        <v>42878</v>
      </c>
    </row>
    <row r="451" spans="1:6">
      <c r="A451" s="113" t="b">
        <f t="shared" si="7"/>
        <v>0</v>
      </c>
      <c r="B451" s="113" t="s">
        <v>730</v>
      </c>
      <c r="C451" s="113">
        <v>165</v>
      </c>
      <c r="D451" s="113">
        <v>1.728</v>
      </c>
      <c r="F451" s="115">
        <v>42878</v>
      </c>
    </row>
    <row r="452" spans="1:6">
      <c r="A452" s="113" t="b">
        <f t="shared" si="7"/>
        <v>0</v>
      </c>
      <c r="B452" s="113" t="s">
        <v>1589</v>
      </c>
      <c r="C452" s="113">
        <v>168</v>
      </c>
      <c r="D452" s="113">
        <v>0.79400000000000004</v>
      </c>
      <c r="F452" s="115">
        <v>42881</v>
      </c>
    </row>
    <row r="453" spans="1:6">
      <c r="A453" s="113" t="b">
        <f t="shared" si="7"/>
        <v>0</v>
      </c>
      <c r="B453" s="113" t="s">
        <v>1370</v>
      </c>
      <c r="C453" s="113">
        <v>168</v>
      </c>
      <c r="D453" s="113">
        <v>0.998</v>
      </c>
      <c r="F453" s="115">
        <v>42881</v>
      </c>
    </row>
    <row r="454" spans="1:6">
      <c r="A454" s="113" t="b">
        <f t="shared" si="7"/>
        <v>0</v>
      </c>
      <c r="B454" s="113" t="s">
        <v>819</v>
      </c>
      <c r="C454" s="113">
        <v>168</v>
      </c>
      <c r="D454" s="113">
        <v>1.6950000000000001</v>
      </c>
      <c r="F454" s="115">
        <v>42881</v>
      </c>
    </row>
    <row r="455" spans="1:6">
      <c r="A455" s="113" t="b">
        <f t="shared" si="7"/>
        <v>0</v>
      </c>
      <c r="B455" s="113" t="s">
        <v>607</v>
      </c>
      <c r="C455" s="113">
        <v>168</v>
      </c>
      <c r="D455" s="113">
        <v>1.722</v>
      </c>
      <c r="F455" s="115">
        <v>42881</v>
      </c>
    </row>
    <row r="456" spans="1:6">
      <c r="A456" s="113" t="b">
        <f t="shared" si="7"/>
        <v>0</v>
      </c>
      <c r="B456" s="113" t="s">
        <v>1625</v>
      </c>
      <c r="C456" s="113">
        <v>169</v>
      </c>
      <c r="D456" s="113">
        <v>0.65800000000000003</v>
      </c>
      <c r="F456" s="115">
        <v>42879</v>
      </c>
    </row>
    <row r="457" spans="1:6">
      <c r="A457" s="113" t="b">
        <f t="shared" si="7"/>
        <v>0</v>
      </c>
      <c r="B457" s="113" t="s">
        <v>1554</v>
      </c>
      <c r="C457" s="113">
        <v>169</v>
      </c>
      <c r="D457" s="113">
        <v>0.57199999999999995</v>
      </c>
      <c r="F457" s="115">
        <v>42879</v>
      </c>
    </row>
    <row r="458" spans="1:6">
      <c r="A458" s="113" t="b">
        <f t="shared" si="7"/>
        <v>0</v>
      </c>
      <c r="B458" s="113" t="s">
        <v>738</v>
      </c>
      <c r="C458" s="113">
        <v>169</v>
      </c>
      <c r="D458" s="113">
        <v>1.736</v>
      </c>
      <c r="F458" s="115">
        <v>42879</v>
      </c>
    </row>
    <row r="459" spans="1:6">
      <c r="A459" s="113" t="b">
        <f t="shared" si="7"/>
        <v>0</v>
      </c>
      <c r="B459" s="113" t="s">
        <v>688</v>
      </c>
      <c r="C459" s="113">
        <v>169</v>
      </c>
      <c r="D459" s="113">
        <v>0.14299999999999999</v>
      </c>
      <c r="E459" s="113" t="s">
        <v>2055</v>
      </c>
      <c r="F459" s="115">
        <v>42879</v>
      </c>
    </row>
    <row r="460" spans="1:6">
      <c r="A460" t="b">
        <f t="shared" si="7"/>
        <v>0</v>
      </c>
      <c r="B460" t="s">
        <v>1617</v>
      </c>
      <c r="C460" s="113">
        <v>170</v>
      </c>
      <c r="D460" s="113">
        <v>0.64800000000000002</v>
      </c>
      <c r="F460" s="115">
        <v>42878</v>
      </c>
    </row>
    <row r="461" spans="1:6">
      <c r="A461" t="b">
        <f t="shared" si="7"/>
        <v>0</v>
      </c>
      <c r="B461" t="s">
        <v>1376</v>
      </c>
      <c r="C461" s="113">
        <v>170</v>
      </c>
      <c r="D461" s="113">
        <v>0.61299999999999999</v>
      </c>
      <c r="F461" s="115">
        <v>42878</v>
      </c>
    </row>
    <row r="462" spans="1:6">
      <c r="A462" s="113" t="b">
        <f t="shared" si="7"/>
        <v>0</v>
      </c>
      <c r="B462" s="113" t="s">
        <v>811</v>
      </c>
      <c r="C462" s="113">
        <v>170</v>
      </c>
      <c r="D462" s="113">
        <v>1.7769999999999999</v>
      </c>
      <c r="F462" s="115">
        <v>42878</v>
      </c>
    </row>
    <row r="463" spans="1:6">
      <c r="A463" s="113" t="b">
        <f t="shared" si="7"/>
        <v>0</v>
      </c>
      <c r="B463" s="113" t="s">
        <v>558</v>
      </c>
      <c r="C463" s="113">
        <v>170</v>
      </c>
      <c r="D463" s="113">
        <v>1.71</v>
      </c>
      <c r="F463" s="115">
        <v>42878</v>
      </c>
    </row>
    <row r="464" spans="1:6">
      <c r="A464" s="113" t="b">
        <f t="shared" si="7"/>
        <v>0</v>
      </c>
      <c r="B464" s="113" t="s">
        <v>1546</v>
      </c>
      <c r="C464" s="113">
        <v>171</v>
      </c>
      <c r="D464" s="113">
        <v>0.53500000000000003</v>
      </c>
      <c r="F464" s="115">
        <v>42878</v>
      </c>
    </row>
    <row r="465" spans="1:8">
      <c r="A465" s="113" t="b">
        <f t="shared" si="7"/>
        <v>0</v>
      </c>
      <c r="B465" s="113" t="s">
        <v>1394</v>
      </c>
      <c r="C465" s="113">
        <v>171</v>
      </c>
      <c r="D465" s="113">
        <v>0.63100000000000001</v>
      </c>
      <c r="F465" s="115">
        <v>42878</v>
      </c>
    </row>
    <row r="466" spans="1:8">
      <c r="A466" s="113" t="b">
        <f t="shared" si="7"/>
        <v>0</v>
      </c>
      <c r="B466" s="113" t="s">
        <v>690</v>
      </c>
      <c r="C466" s="113">
        <v>171</v>
      </c>
      <c r="D466" s="113">
        <v>1.629</v>
      </c>
      <c r="F466" s="115">
        <v>42878</v>
      </c>
    </row>
    <row r="467" spans="1:8">
      <c r="A467" s="113" t="b">
        <f t="shared" si="7"/>
        <v>0</v>
      </c>
      <c r="B467" s="113" t="s">
        <v>583</v>
      </c>
      <c r="C467" s="113">
        <v>171</v>
      </c>
      <c r="D467" s="113">
        <v>1.61</v>
      </c>
      <c r="F467" s="115">
        <v>42878</v>
      </c>
    </row>
    <row r="468" spans="1:8">
      <c r="A468" s="113" t="b">
        <f t="shared" si="7"/>
        <v>0</v>
      </c>
      <c r="B468" s="113" t="s">
        <v>1769</v>
      </c>
      <c r="C468" s="113">
        <v>172</v>
      </c>
      <c r="D468" s="113">
        <v>0.69520000000000004</v>
      </c>
      <c r="F468" s="115">
        <v>43123</v>
      </c>
    </row>
    <row r="469" spans="1:8">
      <c r="A469" s="113" t="b">
        <f t="shared" si="7"/>
        <v>0</v>
      </c>
      <c r="B469" s="113" t="s">
        <v>1611</v>
      </c>
      <c r="C469" s="113">
        <v>172</v>
      </c>
      <c r="D469" s="113">
        <v>0.59599999999999997</v>
      </c>
      <c r="F469" s="115">
        <v>43123</v>
      </c>
    </row>
    <row r="470" spans="1:8">
      <c r="A470" s="113" t="b">
        <f t="shared" si="7"/>
        <v>0</v>
      </c>
      <c r="B470" s="113" t="s">
        <v>984</v>
      </c>
      <c r="C470" s="113">
        <v>172</v>
      </c>
      <c r="D470" s="113">
        <f>1.6466+0.0316</f>
        <v>1.6782000000000001</v>
      </c>
      <c r="F470" s="115">
        <v>43123</v>
      </c>
    </row>
    <row r="471" spans="1:8">
      <c r="A471" s="113" t="b">
        <f t="shared" si="7"/>
        <v>0</v>
      </c>
      <c r="B471" s="113" t="s">
        <v>788</v>
      </c>
      <c r="C471" s="113">
        <v>172</v>
      </c>
      <c r="D471" s="113">
        <v>1.7694000000000001</v>
      </c>
      <c r="F471" s="115">
        <v>43123</v>
      </c>
    </row>
    <row r="472" spans="1:8">
      <c r="A472" s="113" t="b">
        <f t="shared" si="7"/>
        <v>0</v>
      </c>
      <c r="B472" s="113" t="s">
        <v>1834</v>
      </c>
      <c r="C472" s="113">
        <v>173</v>
      </c>
      <c r="D472" s="113">
        <v>0.57999999999999996</v>
      </c>
      <c r="F472" s="115">
        <v>42879</v>
      </c>
    </row>
    <row r="473" spans="1:8">
      <c r="A473" s="113" t="b">
        <f t="shared" si="7"/>
        <v>0</v>
      </c>
      <c r="B473" s="113" t="s">
        <v>1185</v>
      </c>
      <c r="C473" s="113">
        <v>173</v>
      </c>
      <c r="D473" s="113">
        <v>0.65549999999999997</v>
      </c>
      <c r="F473" s="115">
        <v>42879</v>
      </c>
    </row>
    <row r="474" spans="1:8">
      <c r="A474" s="113" t="b">
        <f t="shared" si="7"/>
        <v>0</v>
      </c>
      <c r="B474" s="113" t="s">
        <v>2461</v>
      </c>
      <c r="C474" s="113">
        <v>173</v>
      </c>
      <c r="D474" s="113">
        <v>7.1999999999999995E-2</v>
      </c>
      <c r="E474" s="113" t="s">
        <v>2062</v>
      </c>
      <c r="F474" s="115">
        <v>42879</v>
      </c>
    </row>
    <row r="475" spans="1:8">
      <c r="A475" s="113" t="b">
        <f t="shared" si="7"/>
        <v>0</v>
      </c>
      <c r="B475" s="113" t="s">
        <v>1036</v>
      </c>
      <c r="C475" s="113">
        <v>173</v>
      </c>
      <c r="D475" s="113">
        <v>1.6919999999999999</v>
      </c>
      <c r="F475" s="115">
        <v>42879</v>
      </c>
    </row>
    <row r="476" spans="1:8">
      <c r="A476" s="113" t="b">
        <f t="shared" si="7"/>
        <v>0</v>
      </c>
      <c r="B476" s="185" t="s">
        <v>1395</v>
      </c>
      <c r="C476" s="113">
        <v>174</v>
      </c>
      <c r="D476" s="113">
        <v>0.68300000000000005</v>
      </c>
      <c r="F476" s="115">
        <v>42881</v>
      </c>
    </row>
    <row r="477" spans="1:8">
      <c r="A477" s="113" t="b">
        <f t="shared" si="7"/>
        <v>0</v>
      </c>
      <c r="B477" s="113" t="s">
        <v>1314</v>
      </c>
      <c r="C477" s="113">
        <v>174</v>
      </c>
      <c r="D477" s="113">
        <v>0.63500000000000001</v>
      </c>
      <c r="F477" s="115">
        <v>42881</v>
      </c>
    </row>
    <row r="478" spans="1:8">
      <c r="A478" s="113" t="b">
        <f t="shared" si="7"/>
        <v>0</v>
      </c>
      <c r="B478" s="113" t="s">
        <v>834</v>
      </c>
      <c r="C478" s="113">
        <v>174</v>
      </c>
      <c r="D478" s="113">
        <v>1.724</v>
      </c>
      <c r="F478" s="115">
        <v>42881</v>
      </c>
    </row>
    <row r="479" spans="1:8">
      <c r="A479" s="113" t="b">
        <f t="shared" si="7"/>
        <v>0</v>
      </c>
      <c r="B479" s="113" t="s">
        <v>757</v>
      </c>
      <c r="C479" s="113">
        <v>174</v>
      </c>
      <c r="D479" s="113">
        <v>1.772</v>
      </c>
      <c r="F479" s="115">
        <v>42881</v>
      </c>
      <c r="H479" s="116" t="s">
        <v>2066</v>
      </c>
    </row>
    <row r="480" spans="1:8">
      <c r="A480" s="113" t="b">
        <f t="shared" si="7"/>
        <v>0</v>
      </c>
      <c r="B480" s="113" t="s">
        <v>1593</v>
      </c>
      <c r="C480" s="113">
        <v>175</v>
      </c>
      <c r="D480" s="113">
        <v>0.68200000000000005</v>
      </c>
      <c r="F480" s="115">
        <v>42879</v>
      </c>
    </row>
    <row r="481" spans="1:6">
      <c r="A481" s="113" t="b">
        <f t="shared" si="7"/>
        <v>0</v>
      </c>
      <c r="B481" s="113" t="s">
        <v>1278</v>
      </c>
      <c r="C481" s="113">
        <v>175</v>
      </c>
      <c r="D481" s="113">
        <v>0.58099999999999996</v>
      </c>
      <c r="F481" s="115">
        <v>42879</v>
      </c>
    </row>
    <row r="482" spans="1:6">
      <c r="A482" s="113" t="b">
        <f t="shared" si="7"/>
        <v>0</v>
      </c>
      <c r="B482" s="113" t="s">
        <v>683</v>
      </c>
      <c r="C482" s="113">
        <v>175</v>
      </c>
      <c r="D482" s="113">
        <v>0.61699999999999999</v>
      </c>
      <c r="F482" s="115">
        <v>42879</v>
      </c>
    </row>
    <row r="483" spans="1:6">
      <c r="A483" s="113" t="b">
        <f t="shared" si="7"/>
        <v>0</v>
      </c>
      <c r="B483" s="113" t="s">
        <v>660</v>
      </c>
      <c r="C483" s="113">
        <v>175</v>
      </c>
      <c r="D483" s="113">
        <v>1.681</v>
      </c>
      <c r="F483" s="115">
        <v>42879</v>
      </c>
    </row>
    <row r="484" spans="1:6">
      <c r="A484" s="113" t="b">
        <f t="shared" si="7"/>
        <v>0</v>
      </c>
      <c r="B484" s="113" t="s">
        <v>1596</v>
      </c>
      <c r="C484" s="113">
        <v>176</v>
      </c>
      <c r="D484" s="113">
        <v>0.63900000000000001</v>
      </c>
      <c r="F484" s="115">
        <v>42879</v>
      </c>
    </row>
    <row r="485" spans="1:6">
      <c r="A485" s="113" t="b">
        <f t="shared" si="7"/>
        <v>0</v>
      </c>
      <c r="B485" s="113" t="s">
        <v>1580</v>
      </c>
      <c r="C485" s="113">
        <v>176</v>
      </c>
      <c r="D485" s="113">
        <v>0.60299999999999998</v>
      </c>
      <c r="F485" s="115">
        <v>42879</v>
      </c>
    </row>
    <row r="486" spans="1:6">
      <c r="A486" s="113" t="b">
        <f t="shared" si="7"/>
        <v>0</v>
      </c>
      <c r="B486" s="113" t="s">
        <v>815</v>
      </c>
      <c r="C486" s="113">
        <v>176</v>
      </c>
      <c r="D486" s="113">
        <v>1.694</v>
      </c>
      <c r="F486" s="115">
        <v>42879</v>
      </c>
    </row>
    <row r="487" spans="1:6">
      <c r="A487" s="113" t="b">
        <f t="shared" si="7"/>
        <v>0</v>
      </c>
      <c r="B487" s="113" t="s">
        <v>651</v>
      </c>
      <c r="C487" s="113">
        <v>176</v>
      </c>
      <c r="D487" s="113">
        <v>1.7070000000000001</v>
      </c>
      <c r="F487" s="115">
        <v>42879</v>
      </c>
    </row>
    <row r="488" spans="1:6">
      <c r="A488" s="113" t="b">
        <f t="shared" si="7"/>
        <v>0</v>
      </c>
      <c r="B488" s="113" t="s">
        <v>1567</v>
      </c>
      <c r="C488" s="113">
        <v>177</v>
      </c>
      <c r="D488" s="113">
        <v>0.58399999999999996</v>
      </c>
      <c r="F488" s="115">
        <v>42881</v>
      </c>
    </row>
    <row r="489" spans="1:6">
      <c r="A489" s="113" t="b">
        <f t="shared" si="7"/>
        <v>0</v>
      </c>
      <c r="B489" s="113" t="s">
        <v>1488</v>
      </c>
      <c r="C489" s="113">
        <v>177</v>
      </c>
      <c r="D489" s="113">
        <v>0.61299999999999999</v>
      </c>
      <c r="F489" s="115">
        <v>42881</v>
      </c>
    </row>
    <row r="490" spans="1:6">
      <c r="A490" s="113" t="b">
        <f t="shared" si="7"/>
        <v>0</v>
      </c>
      <c r="B490" s="113" t="s">
        <v>879</v>
      </c>
      <c r="C490" s="113">
        <v>177</v>
      </c>
      <c r="D490" s="113">
        <v>1.671</v>
      </c>
      <c r="F490" s="115">
        <v>42881</v>
      </c>
    </row>
    <row r="491" spans="1:6">
      <c r="A491" s="113" t="b">
        <f t="shared" si="7"/>
        <v>0</v>
      </c>
      <c r="B491" s="113" t="s">
        <v>671</v>
      </c>
      <c r="C491" s="113">
        <v>177</v>
      </c>
      <c r="D491" s="113">
        <v>1.677</v>
      </c>
      <c r="F491" s="115">
        <v>42881</v>
      </c>
    </row>
    <row r="492" spans="1:6">
      <c r="A492" s="113" t="b">
        <f t="shared" si="7"/>
        <v>0</v>
      </c>
      <c r="B492" s="113" t="s">
        <v>1269</v>
      </c>
      <c r="C492" s="113">
        <v>178</v>
      </c>
      <c r="D492" s="113">
        <v>0.62549999999999994</v>
      </c>
      <c r="E492" s="113" t="s">
        <v>2090</v>
      </c>
      <c r="F492" s="115">
        <v>43125</v>
      </c>
    </row>
    <row r="493" spans="1:6">
      <c r="A493" s="113" t="b">
        <f t="shared" si="7"/>
        <v>0</v>
      </c>
      <c r="B493" s="113" t="s">
        <v>1157</v>
      </c>
      <c r="C493" s="113">
        <v>178</v>
      </c>
      <c r="D493" s="113">
        <v>0.60699999999999998</v>
      </c>
      <c r="E493" s="113" t="s">
        <v>2089</v>
      </c>
      <c r="F493" s="115">
        <v>43125</v>
      </c>
    </row>
    <row r="494" spans="1:6">
      <c r="A494" s="113" t="b">
        <f t="shared" si="7"/>
        <v>0</v>
      </c>
      <c r="B494" s="113" t="s">
        <v>832</v>
      </c>
      <c r="C494" s="113">
        <v>178</v>
      </c>
      <c r="D494" s="113">
        <v>1.6866000000000001</v>
      </c>
      <c r="E494" s="113" t="s">
        <v>2089</v>
      </c>
      <c r="F494" s="115">
        <v>43125</v>
      </c>
    </row>
    <row r="495" spans="1:6">
      <c r="A495" s="113" t="b">
        <f t="shared" si="7"/>
        <v>0</v>
      </c>
      <c r="B495" s="113" t="s">
        <v>653</v>
      </c>
      <c r="C495" s="113">
        <v>178</v>
      </c>
      <c r="D495" s="113">
        <v>1.6446000000000001</v>
      </c>
      <c r="F495" s="115">
        <v>43125</v>
      </c>
    </row>
    <row r="496" spans="1:6">
      <c r="A496" s="113" t="b">
        <f t="shared" si="7"/>
        <v>0</v>
      </c>
      <c r="B496" s="113" t="s">
        <v>1465</v>
      </c>
      <c r="C496" s="113">
        <v>183</v>
      </c>
      <c r="D496" s="113">
        <v>0.71799999999999997</v>
      </c>
      <c r="F496" s="115">
        <v>42881</v>
      </c>
    </row>
    <row r="497" spans="1:6">
      <c r="A497" s="113" t="b">
        <f t="shared" si="7"/>
        <v>0</v>
      </c>
      <c r="B497" s="113" t="s">
        <v>1154</v>
      </c>
      <c r="C497" s="113">
        <v>183</v>
      </c>
      <c r="D497" s="113">
        <v>0.61</v>
      </c>
      <c r="F497" s="115">
        <v>42881</v>
      </c>
    </row>
    <row r="498" spans="1:6">
      <c r="A498" s="113" t="b">
        <f t="shared" si="7"/>
        <v>0</v>
      </c>
      <c r="B498" s="113" t="s">
        <v>851</v>
      </c>
      <c r="C498" s="113">
        <v>183</v>
      </c>
      <c r="D498" s="113">
        <v>1.7310000000000001</v>
      </c>
      <c r="F498" s="115">
        <v>42881</v>
      </c>
    </row>
    <row r="499" spans="1:6">
      <c r="A499" s="113" t="b">
        <f t="shared" si="7"/>
        <v>0</v>
      </c>
      <c r="B499" s="113" t="s">
        <v>573</v>
      </c>
      <c r="C499" s="113">
        <v>183</v>
      </c>
      <c r="D499" s="113">
        <v>0.30299999999999999</v>
      </c>
      <c r="E499" s="113" t="s">
        <v>2055</v>
      </c>
      <c r="F499" s="115">
        <v>42881</v>
      </c>
    </row>
    <row r="500" spans="1:6">
      <c r="A500" s="113" t="b">
        <f t="shared" si="7"/>
        <v>0</v>
      </c>
      <c r="B500" s="113" t="s">
        <v>1506</v>
      </c>
      <c r="C500" s="184">
        <v>186</v>
      </c>
      <c r="D500" s="113">
        <v>0.69</v>
      </c>
      <c r="F500" s="115">
        <v>42878</v>
      </c>
    </row>
    <row r="501" spans="1:6">
      <c r="A501" s="113" t="b">
        <f t="shared" si="7"/>
        <v>0</v>
      </c>
      <c r="B501" s="113" t="s">
        <v>955</v>
      </c>
      <c r="C501" s="184">
        <v>186</v>
      </c>
      <c r="D501" s="113">
        <v>1.7809999999999999</v>
      </c>
      <c r="F501" s="115">
        <v>42878</v>
      </c>
    </row>
    <row r="502" spans="1:6">
      <c r="A502" s="113" t="b">
        <f t="shared" si="7"/>
        <v>0</v>
      </c>
      <c r="B502" s="113" t="s">
        <v>584</v>
      </c>
      <c r="C502" s="184">
        <v>186</v>
      </c>
      <c r="D502" s="113">
        <v>1.7509999999999999</v>
      </c>
      <c r="F502" s="115">
        <v>42878</v>
      </c>
    </row>
    <row r="503" spans="1:6">
      <c r="A503" s="113" t="b">
        <f t="shared" si="7"/>
        <v>0</v>
      </c>
      <c r="B503" s="113" t="s">
        <v>531</v>
      </c>
      <c r="C503" s="184">
        <v>186</v>
      </c>
      <c r="D503" s="113">
        <v>0.61599999999999999</v>
      </c>
      <c r="F503" s="115">
        <v>42878</v>
      </c>
    </row>
    <row r="504" spans="1:6">
      <c r="A504" s="113" t="b">
        <f t="shared" si="7"/>
        <v>0</v>
      </c>
      <c r="B504" s="113" t="s">
        <v>1683</v>
      </c>
      <c r="C504" s="113">
        <v>189</v>
      </c>
      <c r="D504" s="113">
        <v>0.80840000000000001</v>
      </c>
      <c r="F504" s="115">
        <v>43125</v>
      </c>
    </row>
    <row r="505" spans="1:6">
      <c r="A505" s="113" t="b">
        <f t="shared" si="7"/>
        <v>0</v>
      </c>
      <c r="B505" s="113" t="s">
        <v>1513</v>
      </c>
      <c r="C505" s="113">
        <v>189</v>
      </c>
      <c r="D505" s="113">
        <v>0.72030000000000005</v>
      </c>
      <c r="F505" s="115">
        <v>43125</v>
      </c>
    </row>
    <row r="506" spans="1:6">
      <c r="A506" s="113" t="b">
        <f t="shared" si="7"/>
        <v>0</v>
      </c>
      <c r="B506" s="113" t="s">
        <v>925</v>
      </c>
      <c r="C506" s="113">
        <v>189</v>
      </c>
      <c r="D506" s="113">
        <v>1.6973</v>
      </c>
      <c r="F506" s="115">
        <v>43125</v>
      </c>
    </row>
    <row r="507" spans="1:6">
      <c r="A507" s="113" t="b">
        <f t="shared" si="7"/>
        <v>0</v>
      </c>
      <c r="B507" s="113" t="s">
        <v>787</v>
      </c>
      <c r="C507" s="113">
        <v>189</v>
      </c>
      <c r="D507" s="113">
        <v>1.7630999999999999</v>
      </c>
      <c r="F507" s="115">
        <v>43125</v>
      </c>
    </row>
    <row r="508" spans="1:6">
      <c r="A508" s="113" t="b">
        <f t="shared" si="7"/>
        <v>0</v>
      </c>
      <c r="B508" s="113" t="s">
        <v>1753</v>
      </c>
      <c r="C508" s="113">
        <v>192</v>
      </c>
      <c r="D508" s="113">
        <v>0.60899999999999999</v>
      </c>
      <c r="F508" s="115">
        <v>42881</v>
      </c>
    </row>
    <row r="509" spans="1:6">
      <c r="A509" s="113" t="b">
        <f t="shared" si="7"/>
        <v>0</v>
      </c>
      <c r="B509" s="113" t="s">
        <v>1459</v>
      </c>
      <c r="C509" s="113">
        <v>192</v>
      </c>
      <c r="D509" s="113">
        <v>0.66100000000000003</v>
      </c>
      <c r="F509" s="115">
        <v>42881</v>
      </c>
    </row>
    <row r="510" spans="1:6">
      <c r="A510" s="113" t="b">
        <f t="shared" si="7"/>
        <v>0</v>
      </c>
      <c r="B510" s="113" t="s">
        <v>878</v>
      </c>
      <c r="C510" s="113">
        <v>192</v>
      </c>
      <c r="D510" s="113">
        <v>1.0369999999999999</v>
      </c>
      <c r="F510" s="115">
        <v>42881</v>
      </c>
    </row>
    <row r="511" spans="1:6">
      <c r="A511" s="113" t="b">
        <f t="shared" si="7"/>
        <v>0</v>
      </c>
      <c r="B511" s="113" t="s">
        <v>795</v>
      </c>
      <c r="C511" s="113">
        <v>192</v>
      </c>
      <c r="D511" s="113">
        <v>1.6679999999999999</v>
      </c>
      <c r="F511" s="115">
        <v>42881</v>
      </c>
    </row>
    <row r="512" spans="1:6">
      <c r="A512" s="113" t="b">
        <f t="shared" si="7"/>
        <v>0</v>
      </c>
      <c r="B512" s="113" t="s">
        <v>1525</v>
      </c>
      <c r="C512" s="113">
        <v>195</v>
      </c>
      <c r="D512" s="113">
        <v>0.67859999999999998</v>
      </c>
      <c r="F512" s="115">
        <v>43125</v>
      </c>
    </row>
    <row r="513" spans="1:6">
      <c r="A513" s="113" t="b">
        <f t="shared" ref="A513:A576" si="8">COUNTIF($B$2:$B$840, B513)&gt;1</f>
        <v>0</v>
      </c>
      <c r="B513" s="113" t="s">
        <v>1229</v>
      </c>
      <c r="C513" s="113">
        <v>195</v>
      </c>
      <c r="D513" s="113">
        <v>0.7641</v>
      </c>
      <c r="E513" s="113" t="s">
        <v>2085</v>
      </c>
      <c r="F513" s="115">
        <v>43125</v>
      </c>
    </row>
    <row r="514" spans="1:6">
      <c r="A514" s="113" t="b">
        <f t="shared" si="8"/>
        <v>0</v>
      </c>
      <c r="B514" s="113" t="s">
        <v>1116</v>
      </c>
      <c r="C514" s="113">
        <v>195</v>
      </c>
      <c r="D514" s="113">
        <v>1.3527</v>
      </c>
      <c r="F514" s="115">
        <v>43125</v>
      </c>
    </row>
    <row r="515" spans="1:6">
      <c r="A515" s="113" t="b">
        <f t="shared" si="8"/>
        <v>0</v>
      </c>
      <c r="B515" s="113" t="s">
        <v>763</v>
      </c>
      <c r="C515" s="113">
        <v>195</v>
      </c>
      <c r="D515" s="113">
        <v>1.5296000000000001</v>
      </c>
      <c r="E515" s="113" t="s">
        <v>2087</v>
      </c>
      <c r="F515" s="115">
        <v>43125</v>
      </c>
    </row>
    <row r="516" spans="1:6">
      <c r="A516" s="113" t="b">
        <f t="shared" si="8"/>
        <v>0</v>
      </c>
      <c r="B516" s="113" t="s">
        <v>1588</v>
      </c>
      <c r="C516" s="113">
        <v>198</v>
      </c>
      <c r="D516" s="113">
        <v>0.71250000000000002</v>
      </c>
      <c r="F516" s="115">
        <v>43125</v>
      </c>
    </row>
    <row r="517" spans="1:6">
      <c r="A517" s="113" t="b">
        <f t="shared" si="8"/>
        <v>0</v>
      </c>
      <c r="B517" s="113" t="s">
        <v>1265</v>
      </c>
      <c r="C517" s="113">
        <v>198</v>
      </c>
      <c r="D517" s="113">
        <v>0.64690000000000003</v>
      </c>
      <c r="F517" s="115">
        <v>43125</v>
      </c>
    </row>
    <row r="518" spans="1:6">
      <c r="A518" s="113" t="b">
        <f t="shared" si="8"/>
        <v>0</v>
      </c>
      <c r="B518" s="113" t="s">
        <v>973</v>
      </c>
      <c r="C518" s="113">
        <v>198</v>
      </c>
      <c r="D518" s="113">
        <v>1.5734999999999999</v>
      </c>
      <c r="F518" s="115">
        <v>43125</v>
      </c>
    </row>
    <row r="519" spans="1:6">
      <c r="A519" s="113" t="b">
        <f t="shared" si="8"/>
        <v>0</v>
      </c>
      <c r="B519" s="113" t="s">
        <v>678</v>
      </c>
      <c r="C519" s="113">
        <v>198</v>
      </c>
      <c r="D519" s="113">
        <v>1.5485</v>
      </c>
      <c r="F519" s="115">
        <v>43125</v>
      </c>
    </row>
    <row r="520" spans="1:6">
      <c r="A520" s="113" t="b">
        <f t="shared" si="8"/>
        <v>0</v>
      </c>
      <c r="B520" s="113" t="s">
        <v>1280</v>
      </c>
      <c r="C520" s="113">
        <v>202</v>
      </c>
      <c r="D520" s="113">
        <v>0.98199999999999998</v>
      </c>
      <c r="E520" s="113" t="s">
        <v>2050</v>
      </c>
      <c r="F520" s="115">
        <v>42881</v>
      </c>
    </row>
    <row r="521" spans="1:6">
      <c r="A521" s="113" t="b">
        <f t="shared" si="8"/>
        <v>0</v>
      </c>
      <c r="B521" s="113" t="s">
        <v>1277</v>
      </c>
      <c r="C521" s="113">
        <v>202</v>
      </c>
      <c r="D521" s="113">
        <v>0.84</v>
      </c>
      <c r="F521" s="115">
        <v>42881</v>
      </c>
    </row>
    <row r="522" spans="1:6">
      <c r="A522" s="113" t="b">
        <f t="shared" si="8"/>
        <v>0</v>
      </c>
      <c r="B522" s="113" t="s">
        <v>1006</v>
      </c>
      <c r="C522" s="113">
        <v>202</v>
      </c>
      <c r="D522" s="113">
        <v>1.6419999999999999</v>
      </c>
      <c r="F522" s="115">
        <v>42881</v>
      </c>
    </row>
    <row r="523" spans="1:6">
      <c r="A523" s="113" t="b">
        <f t="shared" si="8"/>
        <v>0</v>
      </c>
      <c r="B523" s="113" t="s">
        <v>959</v>
      </c>
      <c r="C523" s="113">
        <v>202</v>
      </c>
      <c r="D523" s="113">
        <v>1.679</v>
      </c>
      <c r="F523" s="115">
        <v>42881</v>
      </c>
    </row>
    <row r="524" spans="1:6">
      <c r="A524" s="113" t="b">
        <f t="shared" si="8"/>
        <v>0</v>
      </c>
      <c r="B524" s="113" t="s">
        <v>1429</v>
      </c>
      <c r="C524" s="113">
        <v>205</v>
      </c>
      <c r="D524" s="113">
        <v>0.74099999999999999</v>
      </c>
      <c r="E524" s="113" t="s">
        <v>2117</v>
      </c>
      <c r="F524" s="115">
        <v>43123</v>
      </c>
    </row>
    <row r="525" spans="1:6">
      <c r="A525" s="113" t="b">
        <f t="shared" si="8"/>
        <v>0</v>
      </c>
      <c r="B525" s="113" t="s">
        <v>1382</v>
      </c>
      <c r="C525" s="113">
        <v>205</v>
      </c>
      <c r="D525" s="113">
        <v>0.71</v>
      </c>
      <c r="F525" s="115">
        <v>43123</v>
      </c>
    </row>
    <row r="526" spans="1:6">
      <c r="A526" s="113" t="b">
        <f t="shared" si="8"/>
        <v>0</v>
      </c>
      <c r="B526" s="113" t="s">
        <v>876</v>
      </c>
      <c r="C526" s="113">
        <v>205</v>
      </c>
      <c r="D526" s="113">
        <v>1.6680999999999999</v>
      </c>
      <c r="E526" s="113" t="s">
        <v>2079</v>
      </c>
      <c r="F526" s="115">
        <v>43123</v>
      </c>
    </row>
    <row r="527" spans="1:6">
      <c r="A527" s="113" t="b">
        <f t="shared" si="8"/>
        <v>0</v>
      </c>
      <c r="B527" s="113" t="s">
        <v>1049</v>
      </c>
      <c r="C527" s="113">
        <v>205</v>
      </c>
      <c r="D527" s="113">
        <v>1.7204999999999999</v>
      </c>
      <c r="F527" s="115">
        <v>43123</v>
      </c>
    </row>
    <row r="528" spans="1:6">
      <c r="A528" s="113" t="b">
        <f t="shared" si="8"/>
        <v>0</v>
      </c>
      <c r="B528" s="113" t="s">
        <v>1510</v>
      </c>
      <c r="C528" s="116">
        <v>206</v>
      </c>
      <c r="D528" s="113">
        <v>0.73299999999999998</v>
      </c>
      <c r="F528" s="115">
        <v>42879</v>
      </c>
    </row>
    <row r="529" spans="1:8">
      <c r="A529" s="113" t="b">
        <f t="shared" si="8"/>
        <v>0</v>
      </c>
      <c r="B529" s="113" t="s">
        <v>1476</v>
      </c>
      <c r="C529" s="116">
        <v>206</v>
      </c>
      <c r="D529" s="113">
        <v>0.77700000000000002</v>
      </c>
      <c r="F529" s="115">
        <v>42879</v>
      </c>
    </row>
    <row r="530" spans="1:8">
      <c r="A530" s="113" t="b">
        <f t="shared" si="8"/>
        <v>0</v>
      </c>
      <c r="B530" s="113" t="s">
        <v>992</v>
      </c>
      <c r="C530" s="116">
        <v>206</v>
      </c>
      <c r="D530" s="113">
        <v>1.401</v>
      </c>
      <c r="F530" s="115">
        <v>42879</v>
      </c>
    </row>
    <row r="531" spans="1:8">
      <c r="A531" s="113" t="b">
        <f t="shared" si="8"/>
        <v>0</v>
      </c>
      <c r="B531" s="113" t="s">
        <v>883</v>
      </c>
      <c r="C531" s="116">
        <v>206</v>
      </c>
      <c r="D531" s="113">
        <v>1.5820000000000001</v>
      </c>
      <c r="F531" s="115">
        <v>42879</v>
      </c>
    </row>
    <row r="532" spans="1:8">
      <c r="A532" s="113" t="b">
        <f t="shared" si="8"/>
        <v>0</v>
      </c>
      <c r="B532" s="113" t="s">
        <v>1373</v>
      </c>
      <c r="C532" s="113">
        <v>207</v>
      </c>
      <c r="D532" s="113">
        <v>0.85699999999999998</v>
      </c>
      <c r="F532" s="115">
        <v>42879</v>
      </c>
    </row>
    <row r="533" spans="1:8">
      <c r="A533" s="113" t="b">
        <f t="shared" si="8"/>
        <v>0</v>
      </c>
      <c r="B533" s="113" t="s">
        <v>1159</v>
      </c>
      <c r="C533" s="113">
        <v>207</v>
      </c>
      <c r="D533" s="113">
        <v>0.70199999999999996</v>
      </c>
      <c r="F533" s="115">
        <v>42879</v>
      </c>
    </row>
    <row r="534" spans="1:8">
      <c r="A534" s="113" t="b">
        <f t="shared" si="8"/>
        <v>0</v>
      </c>
      <c r="B534" s="113" t="s">
        <v>907</v>
      </c>
      <c r="C534" s="113">
        <v>207</v>
      </c>
      <c r="D534" s="113">
        <v>1.7410000000000001</v>
      </c>
      <c r="F534" s="115">
        <v>42879</v>
      </c>
    </row>
    <row r="535" spans="1:8">
      <c r="A535" s="113" t="b">
        <f t="shared" si="8"/>
        <v>0</v>
      </c>
      <c r="B535" s="113" t="s">
        <v>813</v>
      </c>
      <c r="C535" s="113">
        <v>207</v>
      </c>
      <c r="D535" s="113">
        <v>1.609</v>
      </c>
      <c r="F535" s="115">
        <v>42879</v>
      </c>
    </row>
    <row r="536" spans="1:8">
      <c r="A536" s="113" t="b">
        <f t="shared" si="8"/>
        <v>0</v>
      </c>
      <c r="B536" s="113" t="s">
        <v>1542</v>
      </c>
      <c r="C536" s="113">
        <v>208</v>
      </c>
      <c r="D536" s="113">
        <v>0.84599999999999997</v>
      </c>
      <c r="F536" s="115">
        <v>42879</v>
      </c>
    </row>
    <row r="537" spans="1:8">
      <c r="A537" s="113" t="b">
        <f t="shared" si="8"/>
        <v>0</v>
      </c>
      <c r="B537" s="113" t="s">
        <v>1340</v>
      </c>
      <c r="C537" s="113">
        <v>208</v>
      </c>
      <c r="D537" s="113">
        <v>0.91</v>
      </c>
      <c r="F537" s="115">
        <v>42879</v>
      </c>
    </row>
    <row r="538" spans="1:8">
      <c r="A538" s="113" t="b">
        <f t="shared" si="8"/>
        <v>0</v>
      </c>
      <c r="B538" s="113" t="s">
        <v>797</v>
      </c>
      <c r="C538" s="113">
        <v>208</v>
      </c>
      <c r="D538" s="113">
        <v>1.476</v>
      </c>
      <c r="F538" s="115">
        <v>42879</v>
      </c>
    </row>
    <row r="539" spans="1:8">
      <c r="A539" s="113" t="b">
        <f t="shared" si="8"/>
        <v>0</v>
      </c>
      <c r="B539" s="113" t="s">
        <v>692</v>
      </c>
      <c r="C539" s="113">
        <v>208</v>
      </c>
      <c r="D539" s="113">
        <v>1.611</v>
      </c>
      <c r="F539" s="115">
        <v>42879</v>
      </c>
    </row>
    <row r="540" spans="1:8">
      <c r="A540" s="113" t="b">
        <f t="shared" si="8"/>
        <v>0</v>
      </c>
      <c r="B540" s="113" t="s">
        <v>1446</v>
      </c>
      <c r="C540" s="113">
        <v>209</v>
      </c>
      <c r="D540" s="113">
        <v>0.748</v>
      </c>
      <c r="F540" s="115">
        <v>42878</v>
      </c>
      <c r="H540" s="183" t="s">
        <v>2066</v>
      </c>
    </row>
    <row r="541" spans="1:8">
      <c r="A541" s="113" t="b">
        <f t="shared" si="8"/>
        <v>0</v>
      </c>
      <c r="B541" s="182" t="s">
        <v>1413</v>
      </c>
      <c r="C541" s="113">
        <v>209</v>
      </c>
      <c r="D541" s="113">
        <v>0.86399999999999999</v>
      </c>
      <c r="F541" s="115">
        <v>42878</v>
      </c>
    </row>
    <row r="542" spans="1:8">
      <c r="A542" s="113" t="b">
        <f t="shared" si="8"/>
        <v>0</v>
      </c>
      <c r="B542" s="171" t="s">
        <v>999</v>
      </c>
      <c r="C542" s="113">
        <v>209</v>
      </c>
      <c r="D542" s="113">
        <v>1.5780000000000001</v>
      </c>
      <c r="F542" s="115">
        <v>42878</v>
      </c>
    </row>
    <row r="543" spans="1:8">
      <c r="A543" s="113" t="b">
        <f t="shared" si="8"/>
        <v>0</v>
      </c>
      <c r="B543" s="113" t="s">
        <v>870</v>
      </c>
      <c r="C543" s="113">
        <v>209</v>
      </c>
      <c r="D543" s="113">
        <v>1.754</v>
      </c>
      <c r="F543" s="115">
        <v>42878</v>
      </c>
    </row>
    <row r="544" spans="1:8">
      <c r="A544" s="113" t="b">
        <f t="shared" si="8"/>
        <v>0</v>
      </c>
      <c r="B544" s="113" t="s">
        <v>1490</v>
      </c>
      <c r="C544" s="113">
        <v>212</v>
      </c>
      <c r="D544" s="113">
        <v>1.4097999999999999</v>
      </c>
      <c r="F544" s="115">
        <v>43123</v>
      </c>
    </row>
    <row r="545" spans="1:6">
      <c r="A545" s="113" t="b">
        <f t="shared" si="8"/>
        <v>0</v>
      </c>
      <c r="B545" s="113" t="s">
        <v>1264</v>
      </c>
      <c r="C545" s="113">
        <v>212</v>
      </c>
      <c r="D545" s="113">
        <v>0.86439999999999995</v>
      </c>
      <c r="F545" s="115">
        <v>43123</v>
      </c>
    </row>
    <row r="546" spans="1:6">
      <c r="A546" s="113" t="b">
        <f t="shared" si="8"/>
        <v>0</v>
      </c>
      <c r="B546" s="113" t="s">
        <v>1011</v>
      </c>
      <c r="C546" s="113">
        <v>212</v>
      </c>
      <c r="D546" s="113">
        <v>1.6712</v>
      </c>
      <c r="F546" s="115">
        <v>43123</v>
      </c>
    </row>
    <row r="547" spans="1:6">
      <c r="A547" s="113" t="b">
        <f t="shared" si="8"/>
        <v>0</v>
      </c>
      <c r="B547" s="113" t="s">
        <v>1048</v>
      </c>
      <c r="C547" s="113">
        <v>212</v>
      </c>
      <c r="D547" s="113">
        <v>1.5831999999999999</v>
      </c>
      <c r="F547" s="115">
        <v>43123</v>
      </c>
    </row>
    <row r="548" spans="1:6">
      <c r="A548" s="113" t="b">
        <f t="shared" si="8"/>
        <v>0</v>
      </c>
      <c r="B548" s="113" t="s">
        <v>1469</v>
      </c>
      <c r="C548" s="113">
        <v>214</v>
      </c>
      <c r="D548" s="113">
        <v>0.63400000000000001</v>
      </c>
      <c r="F548" s="115">
        <v>42878</v>
      </c>
    </row>
    <row r="549" spans="1:6">
      <c r="A549" s="113" t="b">
        <f t="shared" si="8"/>
        <v>0</v>
      </c>
      <c r="B549" s="113" t="s">
        <v>1289</v>
      </c>
      <c r="C549" s="113">
        <v>214</v>
      </c>
      <c r="D549" s="113">
        <v>0.71299999999999997</v>
      </c>
      <c r="F549" s="115">
        <v>42878</v>
      </c>
    </row>
    <row r="550" spans="1:6">
      <c r="A550" s="113" t="b">
        <f t="shared" si="8"/>
        <v>0</v>
      </c>
      <c r="B550" s="113" t="s">
        <v>758</v>
      </c>
      <c r="C550" s="113">
        <v>214</v>
      </c>
      <c r="D550" s="113">
        <v>1.587</v>
      </c>
      <c r="F550" s="115">
        <v>42878</v>
      </c>
    </row>
    <row r="551" spans="1:6">
      <c r="A551" s="113" t="b">
        <f t="shared" si="8"/>
        <v>0</v>
      </c>
      <c r="B551" s="113" t="s">
        <v>729</v>
      </c>
      <c r="C551" s="113">
        <v>214</v>
      </c>
      <c r="D551" s="113">
        <v>1.4850000000000001</v>
      </c>
      <c r="F551" s="115">
        <v>42878</v>
      </c>
    </row>
    <row r="552" spans="1:6">
      <c r="A552" s="113" t="b">
        <f t="shared" si="8"/>
        <v>0</v>
      </c>
      <c r="B552" s="113" t="s">
        <v>1437</v>
      </c>
      <c r="C552" s="113">
        <v>216</v>
      </c>
      <c r="D552" s="113">
        <v>0.82499999999999996</v>
      </c>
      <c r="F552" s="115">
        <v>42879</v>
      </c>
    </row>
    <row r="553" spans="1:6">
      <c r="A553" s="113" t="b">
        <f t="shared" si="8"/>
        <v>0</v>
      </c>
      <c r="B553" s="113" t="s">
        <v>1295</v>
      </c>
      <c r="C553" s="113">
        <v>216</v>
      </c>
      <c r="D553" s="113">
        <v>0.88700000000000001</v>
      </c>
      <c r="F553" s="115">
        <v>42879</v>
      </c>
    </row>
    <row r="554" spans="1:6">
      <c r="A554" s="113" t="b">
        <f t="shared" si="8"/>
        <v>0</v>
      </c>
      <c r="B554" s="113" t="s">
        <v>900</v>
      </c>
      <c r="C554" s="113">
        <v>216</v>
      </c>
      <c r="D554" s="113">
        <v>1.5349999999999999</v>
      </c>
      <c r="F554" s="115">
        <v>42879</v>
      </c>
    </row>
    <row r="555" spans="1:6">
      <c r="A555" s="113" t="b">
        <f t="shared" si="8"/>
        <v>0</v>
      </c>
      <c r="B555" s="185" t="s">
        <v>684</v>
      </c>
      <c r="C555" s="113">
        <v>216</v>
      </c>
      <c r="D555" s="113">
        <v>1.5940000000000001</v>
      </c>
      <c r="F555" s="115">
        <v>42879</v>
      </c>
    </row>
    <row r="556" spans="1:6">
      <c r="A556" s="113" t="b">
        <f t="shared" si="8"/>
        <v>0</v>
      </c>
      <c r="B556" s="113" t="s">
        <v>1255</v>
      </c>
      <c r="C556" s="113">
        <v>217</v>
      </c>
      <c r="D556" s="113">
        <v>0.78100000000000003</v>
      </c>
      <c r="F556" s="115">
        <v>42881</v>
      </c>
    </row>
    <row r="557" spans="1:6">
      <c r="A557" s="113" t="b">
        <f t="shared" si="8"/>
        <v>0</v>
      </c>
      <c r="B557" s="113" t="s">
        <v>1246</v>
      </c>
      <c r="C557" s="113">
        <v>217</v>
      </c>
      <c r="D557" s="113">
        <v>0.66200000000000003</v>
      </c>
      <c r="F557" s="115">
        <v>42881</v>
      </c>
    </row>
    <row r="558" spans="1:6">
      <c r="A558" s="113" t="b">
        <f t="shared" si="8"/>
        <v>0</v>
      </c>
      <c r="B558" s="113" t="s">
        <v>839</v>
      </c>
      <c r="C558" s="113">
        <v>217</v>
      </c>
      <c r="D558" s="113">
        <v>1.38</v>
      </c>
      <c r="F558" s="115">
        <v>42881</v>
      </c>
    </row>
    <row r="559" spans="1:6">
      <c r="A559" s="113" t="b">
        <f t="shared" si="8"/>
        <v>0</v>
      </c>
      <c r="B559" s="113" t="s">
        <v>731</v>
      </c>
      <c r="C559" s="113">
        <v>217</v>
      </c>
      <c r="D559" s="113">
        <v>1.488</v>
      </c>
      <c r="F559" s="115">
        <v>42881</v>
      </c>
    </row>
    <row r="560" spans="1:6">
      <c r="A560" s="113" t="b">
        <f t="shared" si="8"/>
        <v>0</v>
      </c>
      <c r="B560" s="113" t="s">
        <v>1559</v>
      </c>
      <c r="C560" s="113">
        <v>219</v>
      </c>
      <c r="D560" s="113">
        <v>0.65569999999999995</v>
      </c>
      <c r="F560" s="115">
        <v>43125</v>
      </c>
    </row>
    <row r="561" spans="1:10">
      <c r="A561" s="113" t="b">
        <f t="shared" si="8"/>
        <v>0</v>
      </c>
      <c r="B561" s="113" t="s">
        <v>1323</v>
      </c>
      <c r="C561" s="113">
        <v>219</v>
      </c>
      <c r="D561" s="113">
        <v>0.70650000000000002</v>
      </c>
      <c r="E561" s="113" t="s">
        <v>2082</v>
      </c>
      <c r="F561" s="115">
        <v>43125</v>
      </c>
    </row>
    <row r="562" spans="1:10">
      <c r="A562" s="113" t="b">
        <f t="shared" si="8"/>
        <v>0</v>
      </c>
      <c r="B562" s="113" t="s">
        <v>965</v>
      </c>
      <c r="C562" s="113">
        <v>219</v>
      </c>
      <c r="D562" s="113">
        <v>1.4293</v>
      </c>
      <c r="F562" s="115">
        <v>43125</v>
      </c>
    </row>
    <row r="563" spans="1:10">
      <c r="A563" s="113" t="b">
        <f t="shared" si="8"/>
        <v>0</v>
      </c>
      <c r="B563" s="113" t="s">
        <v>785</v>
      </c>
      <c r="C563" s="113">
        <v>219</v>
      </c>
      <c r="D563" s="113">
        <v>1.4823</v>
      </c>
      <c r="F563" s="115">
        <v>43125</v>
      </c>
    </row>
    <row r="564" spans="1:10">
      <c r="A564" s="113" t="b">
        <f t="shared" si="8"/>
        <v>0</v>
      </c>
      <c r="B564" s="113" t="s">
        <v>1254</v>
      </c>
      <c r="C564" s="113">
        <v>221</v>
      </c>
      <c r="D564" s="113">
        <v>0.67200000000000004</v>
      </c>
      <c r="F564" s="115">
        <v>42878</v>
      </c>
    </row>
    <row r="565" spans="1:10">
      <c r="A565" s="113" t="b">
        <f t="shared" si="8"/>
        <v>0</v>
      </c>
      <c r="B565" s="113" t="s">
        <v>1228</v>
      </c>
      <c r="C565" s="113">
        <v>221</v>
      </c>
      <c r="D565" s="113">
        <v>0.85699999999999998</v>
      </c>
      <c r="E565" s="113" t="s">
        <v>2136</v>
      </c>
      <c r="F565" s="115">
        <v>42878</v>
      </c>
    </row>
    <row r="566" spans="1:10">
      <c r="A566" s="113" t="b">
        <f t="shared" si="8"/>
        <v>0</v>
      </c>
      <c r="B566" s="113" t="s">
        <v>760</v>
      </c>
      <c r="C566" s="113">
        <v>221</v>
      </c>
      <c r="D566" s="113">
        <v>1.528</v>
      </c>
      <c r="F566" s="115">
        <v>42878</v>
      </c>
    </row>
    <row r="567" spans="1:10">
      <c r="A567" s="113" t="b">
        <f t="shared" si="8"/>
        <v>0</v>
      </c>
      <c r="B567" s="113" t="s">
        <v>552</v>
      </c>
      <c r="C567" s="113">
        <v>221</v>
      </c>
      <c r="D567" s="113">
        <v>1.5489999999999999</v>
      </c>
      <c r="F567" s="115">
        <v>42878</v>
      </c>
    </row>
    <row r="568" spans="1:10">
      <c r="A568" s="113" t="b">
        <f t="shared" si="8"/>
        <v>0</v>
      </c>
      <c r="B568" s="113" t="s">
        <v>1896</v>
      </c>
      <c r="C568" s="113" t="s">
        <v>2077</v>
      </c>
      <c r="D568" s="113">
        <v>0.59470000000000001</v>
      </c>
      <c r="E568" s="113" t="s">
        <v>2115</v>
      </c>
      <c r="F568" s="115">
        <v>43119</v>
      </c>
      <c r="I568" s="113">
        <f>COUNTIF(E568:E1406, "*soil*")</f>
        <v>7</v>
      </c>
      <c r="J568" s="113">
        <f>COUNTIF(E568:E1406, "*empty*")</f>
        <v>7</v>
      </c>
    </row>
    <row r="569" spans="1:10">
      <c r="A569" s="113" t="b">
        <f t="shared" si="8"/>
        <v>0</v>
      </c>
      <c r="B569" s="113" t="s">
        <v>1849</v>
      </c>
      <c r="C569" s="113" t="s">
        <v>2077</v>
      </c>
      <c r="D569" s="113">
        <v>0.67359999999999998</v>
      </c>
      <c r="F569" s="115">
        <v>43122</v>
      </c>
    </row>
    <row r="570" spans="1:10">
      <c r="A570" s="113" t="b">
        <f t="shared" si="8"/>
        <v>0</v>
      </c>
      <c r="B570" s="113" t="s">
        <v>1810</v>
      </c>
      <c r="C570" s="113" t="s">
        <v>2077</v>
      </c>
      <c r="D570" s="113">
        <v>0.88690000000000002</v>
      </c>
      <c r="F570" s="115">
        <v>43122</v>
      </c>
    </row>
    <row r="571" spans="1:10">
      <c r="A571" s="113" t="b">
        <f t="shared" si="8"/>
        <v>0</v>
      </c>
      <c r="B571" s="113" t="s">
        <v>1809</v>
      </c>
      <c r="C571" s="113" t="s">
        <v>2077</v>
      </c>
      <c r="D571" s="113">
        <v>0.52059999999999995</v>
      </c>
      <c r="F571" s="115">
        <v>43122</v>
      </c>
    </row>
    <row r="572" spans="1:10">
      <c r="A572" s="113" t="b">
        <f t="shared" si="8"/>
        <v>0</v>
      </c>
      <c r="B572" s="113" t="s">
        <v>1799</v>
      </c>
      <c r="C572" s="113" t="s">
        <v>2077</v>
      </c>
      <c r="D572" s="113">
        <v>0.75700000000000001</v>
      </c>
      <c r="F572" s="115">
        <v>43119</v>
      </c>
    </row>
    <row r="573" spans="1:10">
      <c r="A573" s="113" t="b">
        <f t="shared" si="8"/>
        <v>0</v>
      </c>
      <c r="B573" s="113" t="s">
        <v>1768</v>
      </c>
      <c r="C573" s="113" t="s">
        <v>2077</v>
      </c>
      <c r="D573" s="113">
        <v>1.1456</v>
      </c>
      <c r="F573" s="115">
        <v>43119</v>
      </c>
    </row>
    <row r="574" spans="1:10">
      <c r="A574" s="113" t="b">
        <f t="shared" si="8"/>
        <v>0</v>
      </c>
      <c r="B574" s="113" t="s">
        <v>1764</v>
      </c>
      <c r="C574" s="113" t="s">
        <v>2077</v>
      </c>
      <c r="D574" s="113">
        <v>0.80200000000000005</v>
      </c>
      <c r="F574" s="115">
        <v>43119</v>
      </c>
    </row>
    <row r="575" spans="1:10">
      <c r="A575" s="113" t="b">
        <f t="shared" si="8"/>
        <v>0</v>
      </c>
      <c r="B575" s="113" t="s">
        <v>1763</v>
      </c>
      <c r="C575" s="113" t="s">
        <v>2077</v>
      </c>
      <c r="D575" s="113">
        <v>0.72240000000000004</v>
      </c>
      <c r="F575" s="115">
        <v>43119</v>
      </c>
    </row>
    <row r="576" spans="1:10">
      <c r="A576" s="113" t="b">
        <f t="shared" si="8"/>
        <v>0</v>
      </c>
      <c r="B576" s="113" t="s">
        <v>1705</v>
      </c>
      <c r="C576" s="113" t="s">
        <v>2077</v>
      </c>
      <c r="D576" s="113">
        <v>0.64829999999999999</v>
      </c>
      <c r="F576" s="115">
        <v>43119</v>
      </c>
    </row>
    <row r="577" spans="1:9">
      <c r="A577" s="113" t="b">
        <f t="shared" ref="A577:A640" si="9">COUNTIF($B$2:$B$840, B577)&gt;1</f>
        <v>0</v>
      </c>
      <c r="B577" s="113" t="s">
        <v>1704</v>
      </c>
      <c r="C577" s="113" t="s">
        <v>2077</v>
      </c>
      <c r="D577" s="113">
        <v>1.0001</v>
      </c>
      <c r="F577" s="115">
        <v>43116</v>
      </c>
    </row>
    <row r="578" spans="1:9">
      <c r="A578" s="113" t="b">
        <f t="shared" si="9"/>
        <v>0</v>
      </c>
      <c r="B578" s="113" t="s">
        <v>1701</v>
      </c>
      <c r="C578" s="113" t="s">
        <v>2077</v>
      </c>
      <c r="D578" s="113">
        <v>1.4741</v>
      </c>
      <c r="F578" s="115">
        <v>43122</v>
      </c>
      <c r="I578" s="114"/>
    </row>
    <row r="579" spans="1:9">
      <c r="A579" s="113" t="b">
        <f t="shared" si="9"/>
        <v>0</v>
      </c>
      <c r="B579" s="113" t="s">
        <v>1690</v>
      </c>
      <c r="C579" s="113" t="s">
        <v>2077</v>
      </c>
      <c r="D579" s="113">
        <v>0.62219999999999998</v>
      </c>
      <c r="F579" s="115">
        <v>43116</v>
      </c>
    </row>
    <row r="580" spans="1:9">
      <c r="A580" s="113" t="b">
        <f t="shared" si="9"/>
        <v>0</v>
      </c>
      <c r="B580" s="113" t="s">
        <v>1685</v>
      </c>
      <c r="C580" s="113" t="s">
        <v>2077</v>
      </c>
      <c r="D580" s="113">
        <v>0.6714</v>
      </c>
      <c r="F580" s="115">
        <v>43116</v>
      </c>
    </row>
    <row r="581" spans="1:9">
      <c r="A581" s="113" t="b">
        <f t="shared" si="9"/>
        <v>0</v>
      </c>
      <c r="B581" s="113" t="s">
        <v>1677</v>
      </c>
      <c r="C581" s="113" t="s">
        <v>2077</v>
      </c>
      <c r="D581" s="113">
        <v>0.93330000000000002</v>
      </c>
      <c r="F581" s="115">
        <v>43122</v>
      </c>
    </row>
    <row r="582" spans="1:9">
      <c r="A582" s="113" t="b">
        <f t="shared" si="9"/>
        <v>0</v>
      </c>
      <c r="B582" s="113" t="s">
        <v>1675</v>
      </c>
      <c r="C582" s="113" t="s">
        <v>2077</v>
      </c>
      <c r="D582" s="113">
        <v>0.55700000000000005</v>
      </c>
      <c r="F582" s="115">
        <v>43122</v>
      </c>
    </row>
    <row r="583" spans="1:9">
      <c r="A583" s="113" t="b">
        <f t="shared" si="9"/>
        <v>0</v>
      </c>
      <c r="B583" s="113" t="s">
        <v>1667</v>
      </c>
      <c r="C583" s="113" t="s">
        <v>2077</v>
      </c>
      <c r="D583" s="113">
        <v>0.82550000000000001</v>
      </c>
      <c r="E583" s="113" t="s">
        <v>2115</v>
      </c>
      <c r="F583" s="115">
        <v>43119</v>
      </c>
    </row>
    <row r="584" spans="1:9">
      <c r="A584" s="113" t="b">
        <f t="shared" si="9"/>
        <v>0</v>
      </c>
      <c r="B584" s="113" t="s">
        <v>1665</v>
      </c>
      <c r="C584" s="113" t="s">
        <v>2077</v>
      </c>
      <c r="D584" s="113">
        <v>0.62280000000000002</v>
      </c>
      <c r="F584" s="115">
        <v>43122</v>
      </c>
    </row>
    <row r="585" spans="1:9">
      <c r="A585" s="113" t="b">
        <f t="shared" si="9"/>
        <v>0</v>
      </c>
      <c r="B585" s="113" t="s">
        <v>1662</v>
      </c>
      <c r="C585" s="113" t="s">
        <v>2077</v>
      </c>
      <c r="D585" s="113">
        <v>0.7046</v>
      </c>
      <c r="F585" s="115">
        <v>43122</v>
      </c>
    </row>
    <row r="586" spans="1:9">
      <c r="A586" s="113" t="b">
        <f t="shared" si="9"/>
        <v>0</v>
      </c>
      <c r="B586" s="113" t="s">
        <v>1661</v>
      </c>
      <c r="C586" s="113" t="s">
        <v>2077</v>
      </c>
      <c r="D586" s="113">
        <v>0.61950000000000005</v>
      </c>
      <c r="F586" s="115">
        <v>43123</v>
      </c>
    </row>
    <row r="587" spans="1:9">
      <c r="A587" s="113" t="b">
        <f t="shared" si="9"/>
        <v>0</v>
      </c>
      <c r="B587" s="113" t="s">
        <v>1657</v>
      </c>
      <c r="C587" s="113" t="s">
        <v>2077</v>
      </c>
      <c r="D587" s="113">
        <v>0.62090000000000001</v>
      </c>
      <c r="F587" s="115">
        <v>43119</v>
      </c>
    </row>
    <row r="588" spans="1:9">
      <c r="A588" s="113" t="b">
        <f t="shared" si="9"/>
        <v>0</v>
      </c>
      <c r="B588" s="113" t="s">
        <v>1647</v>
      </c>
      <c r="C588" s="113" t="s">
        <v>2077</v>
      </c>
      <c r="D588" s="113">
        <v>0.69440000000000002</v>
      </c>
      <c r="F588" s="115">
        <v>43116</v>
      </c>
    </row>
    <row r="589" spans="1:9">
      <c r="A589" s="113" t="b">
        <f t="shared" si="9"/>
        <v>0</v>
      </c>
      <c r="B589" s="113" t="s">
        <v>1646</v>
      </c>
      <c r="C589" s="113" t="s">
        <v>2077</v>
      </c>
      <c r="D589" s="113">
        <v>0.75349999999999995</v>
      </c>
      <c r="F589" s="115">
        <v>43119</v>
      </c>
    </row>
    <row r="590" spans="1:9">
      <c r="A590" s="113" t="b">
        <f t="shared" si="9"/>
        <v>0</v>
      </c>
      <c r="B590" s="113" t="s">
        <v>1644</v>
      </c>
      <c r="C590" s="113" t="s">
        <v>2077</v>
      </c>
      <c r="D590" s="113">
        <v>0.68400000000000005</v>
      </c>
      <c r="F590" s="115">
        <v>43122</v>
      </c>
    </row>
    <row r="591" spans="1:9">
      <c r="A591" s="113" t="b">
        <f t="shared" si="9"/>
        <v>0</v>
      </c>
      <c r="B591" s="113" t="s">
        <v>1633</v>
      </c>
      <c r="C591" s="113" t="s">
        <v>2077</v>
      </c>
      <c r="D591" s="113">
        <v>0.62309999999999999</v>
      </c>
      <c r="F591" s="115">
        <v>43119</v>
      </c>
    </row>
    <row r="592" spans="1:9">
      <c r="A592" s="113" t="b">
        <f t="shared" si="9"/>
        <v>0</v>
      </c>
      <c r="B592" s="113" t="s">
        <v>1629</v>
      </c>
      <c r="C592" s="113" t="s">
        <v>2077</v>
      </c>
      <c r="D592" s="113">
        <v>0.67</v>
      </c>
      <c r="F592" s="115">
        <v>43119</v>
      </c>
    </row>
    <row r="593" spans="1:6">
      <c r="A593" s="113" t="b">
        <f t="shared" si="9"/>
        <v>0</v>
      </c>
      <c r="B593" s="113" t="s">
        <v>1627</v>
      </c>
      <c r="C593" s="113" t="s">
        <v>2077</v>
      </c>
      <c r="D593" s="113">
        <v>0.62319999999999998</v>
      </c>
      <c r="F593" s="115">
        <v>43116</v>
      </c>
    </row>
    <row r="594" spans="1:6">
      <c r="A594" s="113" t="b">
        <f t="shared" si="9"/>
        <v>0</v>
      </c>
      <c r="B594" s="113" t="s">
        <v>1626</v>
      </c>
      <c r="C594" s="113" t="s">
        <v>2077</v>
      </c>
      <c r="D594" s="113">
        <v>0.66039999999999999</v>
      </c>
      <c r="F594" s="115">
        <v>43119</v>
      </c>
    </row>
    <row r="595" spans="1:6">
      <c r="A595" s="113" t="b">
        <f t="shared" si="9"/>
        <v>0</v>
      </c>
      <c r="B595" s="113" t="s">
        <v>1621</v>
      </c>
      <c r="C595" s="113" t="s">
        <v>2077</v>
      </c>
      <c r="D595" s="113">
        <v>0.64529999999999998</v>
      </c>
      <c r="E595" s="113" t="s">
        <v>2115</v>
      </c>
      <c r="F595" s="115">
        <v>43122</v>
      </c>
    </row>
    <row r="596" spans="1:6">
      <c r="A596" s="113" t="b">
        <f t="shared" si="9"/>
        <v>0</v>
      </c>
      <c r="B596" s="113" t="s">
        <v>1608</v>
      </c>
      <c r="C596" s="113" t="s">
        <v>2077</v>
      </c>
      <c r="D596" s="113">
        <v>0.66290000000000004</v>
      </c>
      <c r="F596" s="115">
        <v>43116</v>
      </c>
    </row>
    <row r="597" spans="1:6">
      <c r="A597" s="113" t="b">
        <f t="shared" si="9"/>
        <v>0</v>
      </c>
      <c r="B597" s="113" t="s">
        <v>1607</v>
      </c>
      <c r="C597" s="113" t="s">
        <v>2077</v>
      </c>
      <c r="D597" s="113">
        <v>0.69789999999999996</v>
      </c>
      <c r="F597" s="115">
        <v>43116</v>
      </c>
    </row>
    <row r="598" spans="1:6">
      <c r="A598" s="113" t="b">
        <f t="shared" si="9"/>
        <v>0</v>
      </c>
      <c r="B598" s="113" t="s">
        <v>1604</v>
      </c>
      <c r="C598" s="113" t="s">
        <v>2077</v>
      </c>
      <c r="D598" s="113">
        <v>0.77859999999999996</v>
      </c>
      <c r="F598" s="115">
        <v>43122</v>
      </c>
    </row>
    <row r="599" spans="1:6">
      <c r="A599" s="113" t="b">
        <f t="shared" si="9"/>
        <v>0</v>
      </c>
      <c r="B599" s="113" t="s">
        <v>1603</v>
      </c>
      <c r="C599" s="113" t="s">
        <v>2077</v>
      </c>
      <c r="D599" s="113">
        <v>0.67749999999999999</v>
      </c>
      <c r="F599" s="115">
        <v>43116</v>
      </c>
    </row>
    <row r="600" spans="1:6">
      <c r="A600" s="113" t="b">
        <f t="shared" si="9"/>
        <v>0</v>
      </c>
      <c r="B600" s="113" t="s">
        <v>1601</v>
      </c>
      <c r="C600" s="113" t="s">
        <v>2077</v>
      </c>
      <c r="D600" s="113">
        <v>0.73760000000000003</v>
      </c>
      <c r="F600" s="115">
        <v>43122</v>
      </c>
    </row>
    <row r="601" spans="1:6">
      <c r="A601" s="113" t="b">
        <f t="shared" si="9"/>
        <v>0</v>
      </c>
      <c r="B601" s="113" t="s">
        <v>1599</v>
      </c>
      <c r="C601" s="113" t="s">
        <v>2077</v>
      </c>
      <c r="D601" s="113">
        <v>0.60329999999999995</v>
      </c>
      <c r="F601" s="115">
        <v>43122</v>
      </c>
    </row>
    <row r="602" spans="1:6">
      <c r="A602" s="113" t="b">
        <f t="shared" si="9"/>
        <v>0</v>
      </c>
      <c r="B602" s="113" t="s">
        <v>1591</v>
      </c>
      <c r="C602" s="113" t="s">
        <v>2077</v>
      </c>
      <c r="D602" s="113">
        <v>0.89149999999999996</v>
      </c>
      <c r="F602" s="115">
        <v>43116</v>
      </c>
    </row>
    <row r="603" spans="1:6">
      <c r="A603" s="113" t="b">
        <f t="shared" si="9"/>
        <v>0</v>
      </c>
      <c r="B603" s="113" t="s">
        <v>1590</v>
      </c>
      <c r="C603" s="113" t="s">
        <v>2077</v>
      </c>
      <c r="D603" s="113">
        <v>0.90669999999999995</v>
      </c>
      <c r="F603" s="115">
        <v>43116</v>
      </c>
    </row>
    <row r="604" spans="1:6">
      <c r="A604" s="113" t="b">
        <f t="shared" si="9"/>
        <v>0</v>
      </c>
      <c r="B604" s="113" t="s">
        <v>1574</v>
      </c>
      <c r="C604" s="113" t="s">
        <v>2077</v>
      </c>
      <c r="D604" s="113">
        <v>0.66479999999999995</v>
      </c>
      <c r="F604" s="115">
        <v>43116</v>
      </c>
    </row>
    <row r="605" spans="1:6">
      <c r="A605" s="113" t="b">
        <f t="shared" si="9"/>
        <v>0</v>
      </c>
      <c r="B605" s="113" t="s">
        <v>1571</v>
      </c>
      <c r="C605" s="113" t="s">
        <v>2077</v>
      </c>
      <c r="D605" s="113">
        <v>0.90410000000000001</v>
      </c>
      <c r="E605" s="113" t="s">
        <v>2120</v>
      </c>
      <c r="F605" s="115">
        <v>43122</v>
      </c>
    </row>
    <row r="606" spans="1:6">
      <c r="A606" s="113" t="b">
        <f t="shared" si="9"/>
        <v>0</v>
      </c>
      <c r="B606" s="113" t="s">
        <v>1553</v>
      </c>
      <c r="C606" s="113" t="s">
        <v>2077</v>
      </c>
      <c r="D606" s="113">
        <v>0.46</v>
      </c>
      <c r="F606" s="115">
        <v>43122</v>
      </c>
    </row>
    <row r="607" spans="1:6">
      <c r="A607" s="113" t="b">
        <f t="shared" si="9"/>
        <v>0</v>
      </c>
      <c r="B607" s="113" t="s">
        <v>1552</v>
      </c>
      <c r="C607" s="113" t="s">
        <v>2077</v>
      </c>
      <c r="D607" s="113">
        <v>0.73209999999999997</v>
      </c>
      <c r="F607" s="115">
        <v>43119</v>
      </c>
    </row>
    <row r="608" spans="1:6">
      <c r="A608" s="113" t="b">
        <f t="shared" si="9"/>
        <v>0</v>
      </c>
      <c r="B608" s="113" t="s">
        <v>1550</v>
      </c>
      <c r="C608" s="113" t="s">
        <v>2077</v>
      </c>
      <c r="D608" s="113">
        <v>0.61909999999999998</v>
      </c>
      <c r="E608" s="113" t="s">
        <v>2126</v>
      </c>
      <c r="F608" s="115">
        <v>43122</v>
      </c>
    </row>
    <row r="609" spans="1:6">
      <c r="A609" s="113" t="b">
        <f t="shared" si="9"/>
        <v>0</v>
      </c>
      <c r="B609" s="113" t="s">
        <v>1548</v>
      </c>
      <c r="C609" s="113" t="s">
        <v>2077</v>
      </c>
      <c r="D609" s="113">
        <v>0.60960000000000003</v>
      </c>
      <c r="F609" s="115">
        <v>43122</v>
      </c>
    </row>
    <row r="610" spans="1:6">
      <c r="A610" s="113" t="b">
        <f t="shared" si="9"/>
        <v>0</v>
      </c>
      <c r="B610" s="113" t="s">
        <v>1544</v>
      </c>
      <c r="C610" s="113" t="s">
        <v>2077</v>
      </c>
      <c r="D610" s="113">
        <v>0.67589999999999995</v>
      </c>
      <c r="E610" s="113" t="s">
        <v>2129</v>
      </c>
      <c r="F610" s="115">
        <v>43122</v>
      </c>
    </row>
    <row r="611" spans="1:6">
      <c r="A611" s="113" t="b">
        <f t="shared" si="9"/>
        <v>0</v>
      </c>
      <c r="B611" s="113" t="s">
        <v>1539</v>
      </c>
      <c r="C611" s="113" t="s">
        <v>2077</v>
      </c>
      <c r="D611" s="113">
        <v>0.83740000000000003</v>
      </c>
      <c r="E611" s="113" t="s">
        <v>2115</v>
      </c>
      <c r="F611" s="115">
        <v>43119</v>
      </c>
    </row>
    <row r="612" spans="1:6">
      <c r="A612" s="113" t="b">
        <f t="shared" si="9"/>
        <v>0</v>
      </c>
      <c r="B612" s="113" t="s">
        <v>1532</v>
      </c>
      <c r="C612" s="113" t="s">
        <v>2077</v>
      </c>
      <c r="D612" s="113">
        <v>0.68200000000000005</v>
      </c>
      <c r="F612" s="115">
        <v>43122</v>
      </c>
    </row>
    <row r="613" spans="1:6">
      <c r="A613" s="113" t="b">
        <f t="shared" si="9"/>
        <v>0</v>
      </c>
      <c r="B613" s="113" t="s">
        <v>1529</v>
      </c>
      <c r="C613" s="113" t="s">
        <v>2077</v>
      </c>
      <c r="D613" s="113">
        <v>0.71479999999999999</v>
      </c>
      <c r="F613" s="115">
        <v>43119</v>
      </c>
    </row>
    <row r="614" spans="1:6">
      <c r="A614" s="113" t="b">
        <f t="shared" si="9"/>
        <v>0</v>
      </c>
      <c r="B614" s="113" t="s">
        <v>1528</v>
      </c>
      <c r="C614" s="113" t="s">
        <v>2077</v>
      </c>
      <c r="D614" s="113">
        <v>0.628</v>
      </c>
      <c r="F614" s="115">
        <v>43119</v>
      </c>
    </row>
    <row r="615" spans="1:6">
      <c r="A615" s="113" t="b">
        <f t="shared" si="9"/>
        <v>0</v>
      </c>
      <c r="B615" s="113" t="s">
        <v>1527</v>
      </c>
      <c r="C615" s="113" t="s">
        <v>2077</v>
      </c>
      <c r="D615" s="113">
        <v>0.63119999999999998</v>
      </c>
      <c r="F615" s="115">
        <v>43122</v>
      </c>
    </row>
    <row r="616" spans="1:6">
      <c r="A616" s="113" t="b">
        <f t="shared" si="9"/>
        <v>0</v>
      </c>
      <c r="B616" s="113" t="s">
        <v>1524</v>
      </c>
      <c r="C616" s="113" t="s">
        <v>2077</v>
      </c>
      <c r="D616" s="113">
        <v>0.61960000000000004</v>
      </c>
      <c r="F616" s="115">
        <v>43122</v>
      </c>
    </row>
    <row r="617" spans="1:6">
      <c r="A617" s="113" t="b">
        <f t="shared" si="9"/>
        <v>0</v>
      </c>
      <c r="B617" s="113" t="s">
        <v>1523</v>
      </c>
      <c r="C617" s="113" t="s">
        <v>2077</v>
      </c>
      <c r="D617" s="113">
        <v>0.66439999999999999</v>
      </c>
      <c r="F617" s="115">
        <v>43122</v>
      </c>
    </row>
    <row r="618" spans="1:6">
      <c r="A618" s="113" t="b">
        <f t="shared" si="9"/>
        <v>0</v>
      </c>
      <c r="B618" s="113" t="s">
        <v>1518</v>
      </c>
      <c r="C618" s="113" t="s">
        <v>2077</v>
      </c>
      <c r="D618" s="113">
        <v>0.55969999999999998</v>
      </c>
      <c r="F618" s="115">
        <v>43122</v>
      </c>
    </row>
    <row r="619" spans="1:6">
      <c r="A619" s="113" t="b">
        <f t="shared" si="9"/>
        <v>0</v>
      </c>
      <c r="B619" s="113" t="s">
        <v>1507</v>
      </c>
      <c r="C619" s="113" t="s">
        <v>2077</v>
      </c>
      <c r="D619" s="113">
        <v>0.71650000000000003</v>
      </c>
      <c r="F619" s="115">
        <v>43119</v>
      </c>
    </row>
    <row r="620" spans="1:6">
      <c r="A620" s="113" t="b">
        <f t="shared" si="9"/>
        <v>0</v>
      </c>
      <c r="B620" s="113" t="s">
        <v>1505</v>
      </c>
      <c r="C620" s="113" t="s">
        <v>2077</v>
      </c>
      <c r="D620" s="113">
        <v>0.73950000000000005</v>
      </c>
      <c r="E620" s="113" t="s">
        <v>2115</v>
      </c>
      <c r="F620" s="115">
        <v>43122</v>
      </c>
    </row>
    <row r="621" spans="1:6">
      <c r="A621" s="113" t="b">
        <f t="shared" si="9"/>
        <v>0</v>
      </c>
      <c r="B621" s="113" t="s">
        <v>1504</v>
      </c>
      <c r="C621" s="113" t="s">
        <v>2077</v>
      </c>
      <c r="D621" s="113">
        <v>0.88660000000000005</v>
      </c>
      <c r="F621" s="115">
        <v>43122</v>
      </c>
    </row>
    <row r="622" spans="1:6">
      <c r="A622" s="113" t="b">
        <f t="shared" si="9"/>
        <v>0</v>
      </c>
      <c r="B622" s="113" t="s">
        <v>1499</v>
      </c>
      <c r="C622" s="113" t="s">
        <v>2077</v>
      </c>
      <c r="D622" s="113">
        <v>0.61199999999999999</v>
      </c>
      <c r="F622" s="115">
        <v>43122</v>
      </c>
    </row>
    <row r="623" spans="1:6">
      <c r="A623" s="113" t="b">
        <f t="shared" si="9"/>
        <v>0</v>
      </c>
      <c r="B623" s="113" t="s">
        <v>1498</v>
      </c>
      <c r="C623" s="113" t="s">
        <v>2077</v>
      </c>
      <c r="D623" s="113">
        <v>0.75929999999999997</v>
      </c>
      <c r="E623" s="113" t="s">
        <v>2128</v>
      </c>
      <c r="F623" s="115">
        <v>43122</v>
      </c>
    </row>
    <row r="624" spans="1:6">
      <c r="A624" s="113" t="b">
        <f t="shared" si="9"/>
        <v>0</v>
      </c>
      <c r="B624" s="113" t="s">
        <v>1486</v>
      </c>
      <c r="C624" s="113" t="s">
        <v>2077</v>
      </c>
      <c r="D624" s="113">
        <v>0.626</v>
      </c>
      <c r="F624" s="115">
        <v>43122</v>
      </c>
    </row>
    <row r="625" spans="1:10">
      <c r="A625" s="113" t="b">
        <f t="shared" si="9"/>
        <v>0</v>
      </c>
      <c r="B625" s="113" t="s">
        <v>1482</v>
      </c>
      <c r="C625" s="113" t="s">
        <v>2077</v>
      </c>
      <c r="D625" s="113">
        <v>0.629</v>
      </c>
      <c r="F625" s="115">
        <v>43122</v>
      </c>
    </row>
    <row r="626" spans="1:10">
      <c r="A626" s="113" t="b">
        <f t="shared" si="9"/>
        <v>0</v>
      </c>
      <c r="B626" s="113" t="s">
        <v>1479</v>
      </c>
      <c r="C626" s="113" t="s">
        <v>2077</v>
      </c>
      <c r="D626" s="113">
        <v>0.67520000000000002</v>
      </c>
      <c r="F626" s="115">
        <v>43119</v>
      </c>
    </row>
    <row r="627" spans="1:10">
      <c r="A627" s="113" t="b">
        <f t="shared" si="9"/>
        <v>0</v>
      </c>
      <c r="B627" s="113" t="s">
        <v>1475</v>
      </c>
      <c r="C627" s="113" t="s">
        <v>2077</v>
      </c>
      <c r="D627" s="113">
        <v>0.74019999999999997</v>
      </c>
      <c r="F627" s="115">
        <v>43122</v>
      </c>
    </row>
    <row r="628" spans="1:10">
      <c r="A628" s="113" t="b">
        <f t="shared" si="9"/>
        <v>0</v>
      </c>
      <c r="B628" s="113" t="s">
        <v>1473</v>
      </c>
      <c r="C628" s="113" t="s">
        <v>2077</v>
      </c>
      <c r="D628" s="113">
        <v>0.41870000000000002</v>
      </c>
      <c r="F628" s="115">
        <v>43122</v>
      </c>
    </row>
    <row r="629" spans="1:10">
      <c r="A629" s="113" t="b">
        <f t="shared" si="9"/>
        <v>0</v>
      </c>
      <c r="B629" s="113" t="s">
        <v>1467</v>
      </c>
      <c r="C629" s="113" t="s">
        <v>2077</v>
      </c>
      <c r="D629" s="113">
        <v>0.66169999999999995</v>
      </c>
      <c r="F629" s="115">
        <v>43122</v>
      </c>
    </row>
    <row r="630" spans="1:10">
      <c r="A630" s="113" t="b">
        <f t="shared" si="9"/>
        <v>0</v>
      </c>
      <c r="B630" s="113" t="s">
        <v>1466</v>
      </c>
      <c r="C630" s="113" t="s">
        <v>2077</v>
      </c>
      <c r="D630" s="113">
        <v>0.63959999999999995</v>
      </c>
      <c r="F630" s="115">
        <v>43122</v>
      </c>
    </row>
    <row r="631" spans="1:10">
      <c r="A631" s="113" t="b">
        <f t="shared" si="9"/>
        <v>0</v>
      </c>
      <c r="B631" s="113" t="s">
        <v>1463</v>
      </c>
      <c r="C631" s="113" t="s">
        <v>2077</v>
      </c>
      <c r="D631" s="113">
        <v>0.7167</v>
      </c>
      <c r="F631" s="115">
        <v>43122</v>
      </c>
    </row>
    <row r="632" spans="1:10">
      <c r="A632" s="113" t="b">
        <f t="shared" si="9"/>
        <v>0</v>
      </c>
      <c r="B632" s="113" t="s">
        <v>1444</v>
      </c>
      <c r="C632" s="113" t="s">
        <v>2077</v>
      </c>
      <c r="D632" s="113">
        <v>0.63539999999999996</v>
      </c>
      <c r="F632" s="115">
        <v>43122</v>
      </c>
      <c r="H632" s="116" t="s">
        <v>2066</v>
      </c>
      <c r="I632" s="116"/>
      <c r="J632" s="116"/>
    </row>
    <row r="633" spans="1:10">
      <c r="A633" s="113" t="b">
        <f t="shared" si="9"/>
        <v>0</v>
      </c>
      <c r="B633" s="113" t="s">
        <v>1432</v>
      </c>
      <c r="C633" s="113" t="s">
        <v>2077</v>
      </c>
      <c r="D633" s="113">
        <v>0.88129999999999997</v>
      </c>
      <c r="F633" s="115">
        <v>43119</v>
      </c>
    </row>
    <row r="634" spans="1:10">
      <c r="A634" s="113" t="b">
        <f t="shared" si="9"/>
        <v>0</v>
      </c>
      <c r="B634" s="113" t="s">
        <v>1430</v>
      </c>
      <c r="C634" s="113" t="s">
        <v>2077</v>
      </c>
      <c r="D634" s="113">
        <v>0.59950000000000003</v>
      </c>
      <c r="F634" s="115">
        <v>43116</v>
      </c>
    </row>
    <row r="635" spans="1:10">
      <c r="A635" s="113" t="b">
        <f t="shared" si="9"/>
        <v>0</v>
      </c>
      <c r="B635" s="113" t="s">
        <v>1423</v>
      </c>
      <c r="C635" s="113" t="s">
        <v>2077</v>
      </c>
      <c r="D635" s="113">
        <v>0.86350000000000005</v>
      </c>
      <c r="F635" s="115">
        <v>43122</v>
      </c>
    </row>
    <row r="636" spans="1:10">
      <c r="A636" s="113" t="b">
        <f t="shared" si="9"/>
        <v>0</v>
      </c>
      <c r="B636" s="113" t="s">
        <v>1416</v>
      </c>
      <c r="C636" s="113" t="s">
        <v>2077</v>
      </c>
      <c r="D636" s="113">
        <v>0.60129999999999995</v>
      </c>
      <c r="F636" s="115">
        <v>43122</v>
      </c>
    </row>
    <row r="637" spans="1:10">
      <c r="A637" s="113" t="b">
        <f t="shared" si="9"/>
        <v>0</v>
      </c>
      <c r="B637" s="113" t="s">
        <v>1414</v>
      </c>
      <c r="C637" s="113" t="s">
        <v>2077</v>
      </c>
      <c r="D637" s="113">
        <v>0.79630000000000001</v>
      </c>
      <c r="F637" s="115">
        <v>43119</v>
      </c>
    </row>
    <row r="638" spans="1:10">
      <c r="A638" s="113" t="b">
        <f t="shared" si="9"/>
        <v>0</v>
      </c>
      <c r="B638" s="113" t="s">
        <v>1411</v>
      </c>
      <c r="C638" s="113" t="s">
        <v>2077</v>
      </c>
      <c r="D638" s="113">
        <v>0.89200000000000002</v>
      </c>
      <c r="F638" s="115">
        <v>43122</v>
      </c>
    </row>
    <row r="639" spans="1:10">
      <c r="A639" s="113" t="b">
        <f t="shared" si="9"/>
        <v>0</v>
      </c>
      <c r="B639" s="113" t="s">
        <v>1410</v>
      </c>
      <c r="C639" s="113" t="s">
        <v>2077</v>
      </c>
      <c r="D639" s="113">
        <v>0.72450000000000003</v>
      </c>
      <c r="F639" s="115">
        <v>43119</v>
      </c>
    </row>
    <row r="640" spans="1:10">
      <c r="A640" s="113" t="b">
        <f t="shared" si="9"/>
        <v>0</v>
      </c>
      <c r="B640" s="113" t="s">
        <v>1406</v>
      </c>
      <c r="C640" s="113" t="s">
        <v>2077</v>
      </c>
      <c r="D640" s="113">
        <v>0.65410000000000001</v>
      </c>
      <c r="E640" s="113" t="s">
        <v>2120</v>
      </c>
      <c r="F640" s="115">
        <v>43122</v>
      </c>
    </row>
    <row r="641" spans="1:6">
      <c r="A641" s="113" t="b">
        <f t="shared" ref="A641:A704" si="10">COUNTIF($B$2:$B$840, B641)&gt;1</f>
        <v>0</v>
      </c>
      <c r="B641" s="113" t="s">
        <v>1405</v>
      </c>
      <c r="C641" s="113" t="s">
        <v>2077</v>
      </c>
      <c r="D641" s="113">
        <v>0.80930000000000002</v>
      </c>
      <c r="F641" s="115">
        <v>43116</v>
      </c>
    </row>
    <row r="642" spans="1:6">
      <c r="A642" s="113" t="b">
        <f t="shared" si="10"/>
        <v>0</v>
      </c>
      <c r="B642" s="113" t="s">
        <v>1402</v>
      </c>
      <c r="C642" s="113" t="s">
        <v>2077</v>
      </c>
      <c r="D642" s="113">
        <v>0.6905</v>
      </c>
      <c r="F642" s="115">
        <v>43122</v>
      </c>
    </row>
    <row r="643" spans="1:6">
      <c r="A643" s="113" t="b">
        <f t="shared" si="10"/>
        <v>0</v>
      </c>
      <c r="B643" s="113" t="s">
        <v>1399</v>
      </c>
      <c r="C643" s="113" t="s">
        <v>2077</v>
      </c>
      <c r="D643" s="113">
        <v>0.77580000000000005</v>
      </c>
      <c r="F643" s="115">
        <v>43116</v>
      </c>
    </row>
    <row r="644" spans="1:6">
      <c r="A644" s="113" t="b">
        <f t="shared" si="10"/>
        <v>0</v>
      </c>
      <c r="B644" s="113" t="s">
        <v>1381</v>
      </c>
      <c r="C644" s="113" t="s">
        <v>2077</v>
      </c>
      <c r="D644" s="113">
        <v>0.7097</v>
      </c>
      <c r="E644" s="113" t="s">
        <v>2115</v>
      </c>
      <c r="F644" s="115">
        <v>43116</v>
      </c>
    </row>
    <row r="645" spans="1:6">
      <c r="A645" s="113" t="b">
        <f t="shared" si="10"/>
        <v>0</v>
      </c>
      <c r="B645" s="113" t="s">
        <v>1354</v>
      </c>
      <c r="C645" s="113" t="s">
        <v>2077</v>
      </c>
      <c r="D645" s="113">
        <v>0.82469999999999999</v>
      </c>
      <c r="F645" s="115">
        <v>43119</v>
      </c>
    </row>
    <row r="646" spans="1:6">
      <c r="A646" s="113" t="b">
        <f t="shared" si="10"/>
        <v>0</v>
      </c>
      <c r="B646" s="113" t="s">
        <v>1351</v>
      </c>
      <c r="C646" s="113" t="s">
        <v>2077</v>
      </c>
      <c r="D646" s="113">
        <v>0.7389</v>
      </c>
      <c r="F646" s="115">
        <v>43122</v>
      </c>
    </row>
    <row r="647" spans="1:6">
      <c r="A647" s="113" t="b">
        <f t="shared" si="10"/>
        <v>0</v>
      </c>
      <c r="B647" s="113" t="s">
        <v>1349</v>
      </c>
      <c r="C647" s="113" t="s">
        <v>2077</v>
      </c>
      <c r="D647" s="113">
        <v>0.59260000000000002</v>
      </c>
      <c r="F647" s="115">
        <v>43123</v>
      </c>
    </row>
    <row r="648" spans="1:6">
      <c r="A648" s="113" t="b">
        <f t="shared" si="10"/>
        <v>0</v>
      </c>
      <c r="B648" s="113" t="s">
        <v>1348</v>
      </c>
      <c r="C648" s="113" t="s">
        <v>2077</v>
      </c>
      <c r="D648" s="113">
        <v>0.73699999999999999</v>
      </c>
      <c r="F648" s="115">
        <v>43122</v>
      </c>
    </row>
    <row r="649" spans="1:6">
      <c r="A649" s="113" t="b">
        <f t="shared" si="10"/>
        <v>0</v>
      </c>
      <c r="B649" s="113" t="s">
        <v>1343</v>
      </c>
      <c r="C649" s="113" t="s">
        <v>2077</v>
      </c>
      <c r="D649" s="113">
        <v>0.63959999999999995</v>
      </c>
      <c r="E649" s="113" t="s">
        <v>2124</v>
      </c>
      <c r="F649" s="115">
        <v>43122</v>
      </c>
    </row>
    <row r="650" spans="1:6">
      <c r="A650" s="113" t="b">
        <f t="shared" si="10"/>
        <v>0</v>
      </c>
      <c r="B650" s="113" t="s">
        <v>1341</v>
      </c>
      <c r="C650" s="113" t="s">
        <v>2077</v>
      </c>
      <c r="D650" s="113">
        <v>0.56469999999999998</v>
      </c>
      <c r="E650" s="113" t="s">
        <v>2115</v>
      </c>
      <c r="F650" s="115">
        <v>43122</v>
      </c>
    </row>
    <row r="651" spans="1:6">
      <c r="A651" s="113" t="b">
        <f t="shared" si="10"/>
        <v>0</v>
      </c>
      <c r="B651" s="113" t="s">
        <v>1335</v>
      </c>
      <c r="C651" s="113" t="s">
        <v>2077</v>
      </c>
      <c r="D651" s="113">
        <v>0.69089999999999996</v>
      </c>
      <c r="E651" s="113" t="s">
        <v>2124</v>
      </c>
      <c r="F651" s="115">
        <v>43122</v>
      </c>
    </row>
    <row r="652" spans="1:6">
      <c r="A652" s="113" t="b">
        <f t="shared" si="10"/>
        <v>0</v>
      </c>
      <c r="B652" s="113" t="s">
        <v>1332</v>
      </c>
      <c r="C652" s="113" t="s">
        <v>2077</v>
      </c>
      <c r="D652" s="113">
        <v>0.67769999999999997</v>
      </c>
      <c r="F652" s="115">
        <v>43122</v>
      </c>
    </row>
    <row r="653" spans="1:6">
      <c r="A653" s="113" t="b">
        <f t="shared" si="10"/>
        <v>0</v>
      </c>
      <c r="B653" s="113" t="s">
        <v>1330</v>
      </c>
      <c r="C653" s="113" t="s">
        <v>2077</v>
      </c>
      <c r="D653" s="113">
        <v>0.72160000000000002</v>
      </c>
      <c r="E653" s="113" t="s">
        <v>2129</v>
      </c>
      <c r="F653" s="115">
        <v>43122</v>
      </c>
    </row>
    <row r="654" spans="1:6">
      <c r="A654" s="113" t="b">
        <f t="shared" si="10"/>
        <v>0</v>
      </c>
      <c r="B654" s="113" t="s">
        <v>1329</v>
      </c>
      <c r="C654" s="113" t="s">
        <v>2077</v>
      </c>
      <c r="D654" s="113">
        <v>0.66739999999999999</v>
      </c>
      <c r="F654" s="115">
        <v>43122</v>
      </c>
    </row>
    <row r="655" spans="1:6">
      <c r="A655" s="113" t="b">
        <f t="shared" si="10"/>
        <v>0</v>
      </c>
      <c r="B655" s="113" t="s">
        <v>1317</v>
      </c>
      <c r="C655" s="113" t="s">
        <v>2077</v>
      </c>
      <c r="D655" s="113">
        <v>0.73760000000000003</v>
      </c>
      <c r="E655" s="113" t="s">
        <v>2125</v>
      </c>
      <c r="F655" s="115">
        <v>43122</v>
      </c>
    </row>
    <row r="656" spans="1:6">
      <c r="A656" s="113" t="b">
        <f t="shared" si="10"/>
        <v>0</v>
      </c>
      <c r="B656" s="113" t="s">
        <v>1313</v>
      </c>
      <c r="C656" s="113" t="s">
        <v>2077</v>
      </c>
      <c r="D656" s="113">
        <v>0.57869999999999999</v>
      </c>
      <c r="F656" s="115">
        <v>43122</v>
      </c>
    </row>
    <row r="657" spans="1:6">
      <c r="A657" s="113" t="b">
        <f t="shared" si="10"/>
        <v>0</v>
      </c>
      <c r="B657" s="113" t="s">
        <v>1312</v>
      </c>
      <c r="C657" s="113" t="s">
        <v>2057</v>
      </c>
      <c r="D657" s="113">
        <v>0.626</v>
      </c>
      <c r="F657" s="115">
        <v>42881</v>
      </c>
    </row>
    <row r="658" spans="1:6">
      <c r="A658" s="113" t="b">
        <f t="shared" si="10"/>
        <v>0</v>
      </c>
      <c r="B658" s="113" t="s">
        <v>1311</v>
      </c>
      <c r="C658" s="113" t="s">
        <v>2077</v>
      </c>
      <c r="D658" s="113">
        <v>0.87490000000000001</v>
      </c>
      <c r="F658" s="115">
        <v>43119</v>
      </c>
    </row>
    <row r="659" spans="1:6">
      <c r="A659" s="113" t="b">
        <f t="shared" si="10"/>
        <v>0</v>
      </c>
      <c r="B659" s="113" t="s">
        <v>1309</v>
      </c>
      <c r="C659" s="113" t="s">
        <v>2077</v>
      </c>
      <c r="D659" s="113">
        <v>0.60680000000000001</v>
      </c>
      <c r="F659" s="115">
        <v>43122</v>
      </c>
    </row>
    <row r="660" spans="1:6">
      <c r="A660" s="113" t="b">
        <f t="shared" si="10"/>
        <v>0</v>
      </c>
      <c r="B660" s="113" t="s">
        <v>1308</v>
      </c>
      <c r="C660" s="113" t="s">
        <v>2077</v>
      </c>
      <c r="D660" s="113">
        <v>0.57879999999999998</v>
      </c>
      <c r="E660" s="113" t="s">
        <v>2115</v>
      </c>
      <c r="F660" s="115">
        <v>43119</v>
      </c>
    </row>
    <row r="661" spans="1:6">
      <c r="A661" s="113" t="b">
        <f t="shared" si="10"/>
        <v>0</v>
      </c>
      <c r="B661" s="113" t="s">
        <v>1306</v>
      </c>
      <c r="C661" s="113" t="s">
        <v>2077</v>
      </c>
      <c r="D661" s="113">
        <v>0.62919999999999998</v>
      </c>
      <c r="F661" s="115">
        <v>43119</v>
      </c>
    </row>
    <row r="662" spans="1:6">
      <c r="A662" s="113" t="b">
        <f t="shared" si="10"/>
        <v>0</v>
      </c>
      <c r="B662" s="113" t="s">
        <v>1298</v>
      </c>
      <c r="C662" s="113" t="s">
        <v>2077</v>
      </c>
      <c r="D662" s="113">
        <v>0.47</v>
      </c>
      <c r="F662" s="115">
        <v>43122</v>
      </c>
    </row>
    <row r="663" spans="1:6">
      <c r="A663" s="113" t="b">
        <f t="shared" si="10"/>
        <v>0</v>
      </c>
      <c r="B663" s="113" t="s">
        <v>1297</v>
      </c>
      <c r="C663" s="113" t="s">
        <v>2077</v>
      </c>
      <c r="D663" s="113">
        <v>0.7681</v>
      </c>
      <c r="F663" s="115">
        <v>43119</v>
      </c>
    </row>
    <row r="664" spans="1:6">
      <c r="A664" s="113" t="b">
        <f t="shared" si="10"/>
        <v>0</v>
      </c>
      <c r="B664" s="113" t="s">
        <v>1296</v>
      </c>
      <c r="C664" s="113" t="s">
        <v>2077</v>
      </c>
      <c r="D664" s="113">
        <v>0.6452</v>
      </c>
      <c r="E664" s="113" t="s">
        <v>2115</v>
      </c>
      <c r="F664" s="115">
        <v>43119</v>
      </c>
    </row>
    <row r="665" spans="1:6">
      <c r="A665" s="113" t="b">
        <f t="shared" si="10"/>
        <v>0</v>
      </c>
      <c r="B665" s="113" t="s">
        <v>1290</v>
      </c>
      <c r="C665" s="113" t="s">
        <v>2077</v>
      </c>
      <c r="D665" s="113">
        <v>0.93500000000000005</v>
      </c>
      <c r="F665" s="115">
        <v>43122</v>
      </c>
    </row>
    <row r="666" spans="1:6">
      <c r="A666" s="113" t="b">
        <f t="shared" si="10"/>
        <v>0</v>
      </c>
      <c r="B666" s="113" t="s">
        <v>1268</v>
      </c>
      <c r="C666" s="113" t="s">
        <v>2077</v>
      </c>
      <c r="D666" s="113">
        <v>0.6169</v>
      </c>
      <c r="E666" s="113" t="s">
        <v>2124</v>
      </c>
      <c r="F666" s="115">
        <v>43122</v>
      </c>
    </row>
    <row r="667" spans="1:6">
      <c r="A667" s="113" t="b">
        <f t="shared" si="10"/>
        <v>0</v>
      </c>
      <c r="B667" s="113" t="s">
        <v>1267</v>
      </c>
      <c r="C667" s="113" t="s">
        <v>2077</v>
      </c>
      <c r="D667" s="113">
        <v>0.627</v>
      </c>
      <c r="F667" s="115">
        <v>43119</v>
      </c>
    </row>
    <row r="668" spans="1:6">
      <c r="A668" s="113" t="b">
        <f t="shared" si="10"/>
        <v>0</v>
      </c>
      <c r="B668" s="113" t="s">
        <v>1251</v>
      </c>
      <c r="C668" s="113" t="s">
        <v>2077</v>
      </c>
      <c r="D668" s="113">
        <v>0.63380000000000003</v>
      </c>
      <c r="F668" s="115">
        <v>43123</v>
      </c>
    </row>
    <row r="669" spans="1:6">
      <c r="A669" s="113" t="b">
        <f t="shared" si="10"/>
        <v>0</v>
      </c>
      <c r="B669" s="113" t="s">
        <v>1250</v>
      </c>
      <c r="C669" s="113" t="s">
        <v>2077</v>
      </c>
      <c r="D669" s="113">
        <v>0.58630000000000004</v>
      </c>
      <c r="F669" s="115">
        <v>43116</v>
      </c>
    </row>
    <row r="670" spans="1:6">
      <c r="A670" s="113" t="b">
        <f t="shared" si="10"/>
        <v>0</v>
      </c>
      <c r="B670" s="113" t="s">
        <v>1243</v>
      </c>
      <c r="C670" s="113" t="s">
        <v>2077</v>
      </c>
      <c r="D670" s="113">
        <v>0.74309999999999998</v>
      </c>
      <c r="F670" s="115">
        <v>43125</v>
      </c>
    </row>
    <row r="671" spans="1:6">
      <c r="A671" s="113" t="b">
        <f t="shared" si="10"/>
        <v>0</v>
      </c>
      <c r="B671" t="s">
        <v>1239</v>
      </c>
      <c r="C671" t="s">
        <v>2077</v>
      </c>
      <c r="D671">
        <v>0.56630000000000003</v>
      </c>
      <c r="E671" t="s">
        <v>2121</v>
      </c>
      <c r="F671" s="115">
        <v>43122</v>
      </c>
    </row>
    <row r="672" spans="1:6">
      <c r="A672" s="113" t="b">
        <f t="shared" si="10"/>
        <v>0</v>
      </c>
      <c r="B672" s="113" t="s">
        <v>1237</v>
      </c>
      <c r="C672" s="113" t="s">
        <v>2077</v>
      </c>
      <c r="D672" s="113">
        <v>0.74790000000000001</v>
      </c>
      <c r="F672" s="115">
        <v>43122</v>
      </c>
    </row>
    <row r="673" spans="1:6">
      <c r="A673" s="113" t="b">
        <f t="shared" si="10"/>
        <v>0</v>
      </c>
      <c r="B673" s="113" t="s">
        <v>1236</v>
      </c>
      <c r="C673" s="113" t="s">
        <v>2077</v>
      </c>
      <c r="D673" s="113">
        <v>0.68300000000000005</v>
      </c>
      <c r="F673" s="115">
        <v>43122</v>
      </c>
    </row>
    <row r="674" spans="1:6">
      <c r="A674" s="113" t="b">
        <f t="shared" si="10"/>
        <v>0</v>
      </c>
      <c r="B674" s="113" t="s">
        <v>1234</v>
      </c>
      <c r="C674" s="113" t="s">
        <v>2077</v>
      </c>
      <c r="D674" s="113">
        <v>0.67120000000000002</v>
      </c>
      <c r="E674" s="113" t="s">
        <v>2124</v>
      </c>
      <c r="F674" s="115">
        <v>43122</v>
      </c>
    </row>
    <row r="675" spans="1:6">
      <c r="A675" s="113" t="b">
        <f t="shared" si="10"/>
        <v>0</v>
      </c>
      <c r="B675" s="113" t="s">
        <v>1232</v>
      </c>
      <c r="C675" s="113" t="s">
        <v>2077</v>
      </c>
      <c r="D675" s="113">
        <v>0.60450000000000004</v>
      </c>
      <c r="F675" s="115">
        <v>43119</v>
      </c>
    </row>
    <row r="676" spans="1:6">
      <c r="A676" s="113" t="b">
        <f t="shared" si="10"/>
        <v>0</v>
      </c>
      <c r="B676" s="113" t="s">
        <v>1224</v>
      </c>
      <c r="C676" s="113" t="s">
        <v>2077</v>
      </c>
      <c r="D676" s="113">
        <v>0.60060000000000002</v>
      </c>
      <c r="F676" s="115">
        <v>43119</v>
      </c>
    </row>
    <row r="677" spans="1:6">
      <c r="A677" s="113" t="b">
        <f t="shared" si="10"/>
        <v>0</v>
      </c>
      <c r="B677" s="185" t="s">
        <v>1215</v>
      </c>
      <c r="C677" s="113" t="s">
        <v>2077</v>
      </c>
      <c r="D677" s="113">
        <v>0.24560000000000001</v>
      </c>
      <c r="E677" s="113" t="s">
        <v>2076</v>
      </c>
      <c r="F677" s="115">
        <v>43125</v>
      </c>
    </row>
    <row r="678" spans="1:6">
      <c r="A678" s="113" t="b">
        <f t="shared" si="10"/>
        <v>0</v>
      </c>
      <c r="B678" t="s">
        <v>1213</v>
      </c>
      <c r="C678" s="113" t="s">
        <v>2057</v>
      </c>
      <c r="D678" s="113">
        <v>0.62</v>
      </c>
      <c r="F678" s="115">
        <v>42881</v>
      </c>
    </row>
    <row r="679" spans="1:6">
      <c r="A679" s="113" t="b">
        <f t="shared" si="10"/>
        <v>0</v>
      </c>
      <c r="B679" s="113" t="s">
        <v>1212</v>
      </c>
      <c r="C679" s="113" t="s">
        <v>2077</v>
      </c>
      <c r="D679" s="113">
        <v>0.70830000000000004</v>
      </c>
      <c r="F679" s="115">
        <v>43116</v>
      </c>
    </row>
    <row r="680" spans="1:6">
      <c r="A680" s="113" t="b">
        <f t="shared" si="10"/>
        <v>0</v>
      </c>
      <c r="B680" s="113" t="s">
        <v>1204</v>
      </c>
      <c r="C680" s="113" t="s">
        <v>2077</v>
      </c>
      <c r="D680" s="113">
        <v>0.59309999999999996</v>
      </c>
      <c r="F680" s="115">
        <v>43123</v>
      </c>
    </row>
    <row r="681" spans="1:6">
      <c r="A681" s="113" t="b">
        <f t="shared" si="10"/>
        <v>0</v>
      </c>
      <c r="B681" s="113" t="s">
        <v>1203</v>
      </c>
      <c r="C681" s="113" t="s">
        <v>2077</v>
      </c>
      <c r="D681" s="113">
        <v>0.61809999999999998</v>
      </c>
      <c r="F681" s="115">
        <v>43122</v>
      </c>
    </row>
    <row r="682" spans="1:6">
      <c r="A682" s="113" t="b">
        <f t="shared" si="10"/>
        <v>0</v>
      </c>
      <c r="B682" s="113" t="s">
        <v>1201</v>
      </c>
      <c r="C682" s="113" t="s">
        <v>2077</v>
      </c>
      <c r="D682" s="113">
        <v>0.65239999999999998</v>
      </c>
      <c r="F682" s="115">
        <v>43122</v>
      </c>
    </row>
    <row r="683" spans="1:6">
      <c r="A683" s="113" t="b">
        <f t="shared" si="10"/>
        <v>0</v>
      </c>
      <c r="B683" s="113" t="s">
        <v>1197</v>
      </c>
      <c r="C683" s="113" t="s">
        <v>2077</v>
      </c>
      <c r="D683" s="113">
        <v>0.58509999999999995</v>
      </c>
      <c r="F683" s="115">
        <v>43119</v>
      </c>
    </row>
    <row r="684" spans="1:6">
      <c r="A684" s="113" t="b">
        <f t="shared" si="10"/>
        <v>0</v>
      </c>
      <c r="B684" s="113" t="s">
        <v>1192</v>
      </c>
      <c r="C684" s="113" t="s">
        <v>2077</v>
      </c>
      <c r="D684" s="113">
        <v>0.69730000000000003</v>
      </c>
      <c r="F684" s="115">
        <v>43116</v>
      </c>
    </row>
    <row r="685" spans="1:6">
      <c r="A685" s="113" t="b">
        <f t="shared" si="10"/>
        <v>0</v>
      </c>
      <c r="B685" s="113" t="s">
        <v>1187</v>
      </c>
      <c r="C685" s="113" t="s">
        <v>2077</v>
      </c>
      <c r="D685" s="113">
        <v>0.64890000000000003</v>
      </c>
      <c r="F685" s="115">
        <v>43122</v>
      </c>
    </row>
    <row r="686" spans="1:6">
      <c r="A686" s="113" t="b">
        <f t="shared" si="10"/>
        <v>0</v>
      </c>
      <c r="B686" s="113" t="s">
        <v>1186</v>
      </c>
      <c r="C686" s="113" t="s">
        <v>2077</v>
      </c>
      <c r="D686" s="119">
        <v>0.65839999999999999</v>
      </c>
      <c r="F686" s="115">
        <v>43116</v>
      </c>
    </row>
    <row r="687" spans="1:6">
      <c r="A687" s="113" t="b">
        <f t="shared" si="10"/>
        <v>0</v>
      </c>
      <c r="B687" s="113" t="s">
        <v>1179</v>
      </c>
      <c r="C687" s="113" t="s">
        <v>2077</v>
      </c>
      <c r="D687" s="113">
        <v>0.83130000000000004</v>
      </c>
      <c r="E687" s="113" t="s">
        <v>2074</v>
      </c>
      <c r="F687" s="115">
        <v>43122</v>
      </c>
    </row>
    <row r="688" spans="1:6">
      <c r="A688" s="113" t="b">
        <f t="shared" si="10"/>
        <v>0</v>
      </c>
      <c r="B688" s="113" t="s">
        <v>1175</v>
      </c>
      <c r="C688" s="113" t="s">
        <v>2077</v>
      </c>
      <c r="D688" s="113">
        <v>0.62450000000000006</v>
      </c>
      <c r="F688" s="115">
        <v>43122</v>
      </c>
    </row>
    <row r="689" spans="1:6">
      <c r="A689" s="113" t="b">
        <f t="shared" si="10"/>
        <v>0</v>
      </c>
      <c r="B689" s="182" t="s">
        <v>1168</v>
      </c>
      <c r="C689" s="113" t="s">
        <v>2077</v>
      </c>
      <c r="D689" s="113">
        <v>0.56669999999999998</v>
      </c>
      <c r="E689" s="113" t="s">
        <v>2115</v>
      </c>
      <c r="F689" s="115">
        <v>43119</v>
      </c>
    </row>
    <row r="690" spans="1:6">
      <c r="A690" s="113" t="b">
        <f t="shared" si="10"/>
        <v>0</v>
      </c>
      <c r="B690" s="113" t="s">
        <v>1165</v>
      </c>
      <c r="C690" s="113" t="s">
        <v>2077</v>
      </c>
      <c r="D690" s="113">
        <v>0.5756</v>
      </c>
      <c r="F690" s="115">
        <v>43122</v>
      </c>
    </row>
    <row r="691" spans="1:6">
      <c r="A691" s="113" t="b">
        <f t="shared" si="10"/>
        <v>0</v>
      </c>
      <c r="B691" s="113" t="s">
        <v>1164</v>
      </c>
      <c r="C691" s="113" t="s">
        <v>2077</v>
      </c>
      <c r="D691" s="113">
        <v>0.58389999999999997</v>
      </c>
      <c r="F691" s="115">
        <v>43119</v>
      </c>
    </row>
    <row r="692" spans="1:6">
      <c r="A692" s="113" t="b">
        <f t="shared" si="10"/>
        <v>0</v>
      </c>
      <c r="B692" s="113" t="s">
        <v>1131</v>
      </c>
      <c r="C692" s="113" t="s">
        <v>2077</v>
      </c>
      <c r="D692" s="113">
        <f>1.5348+0.0339</f>
        <v>1.5687</v>
      </c>
      <c r="E692" s="113" t="s">
        <v>2122</v>
      </c>
      <c r="F692" s="115">
        <v>43122</v>
      </c>
    </row>
    <row r="693" spans="1:6">
      <c r="A693" s="113" t="b">
        <f t="shared" si="10"/>
        <v>0</v>
      </c>
      <c r="B693" s="113" t="s">
        <v>1041</v>
      </c>
      <c r="C693" s="113" t="s">
        <v>2077</v>
      </c>
      <c r="D693" s="113">
        <v>1.7222999999999999</v>
      </c>
      <c r="F693" s="115">
        <v>43119</v>
      </c>
    </row>
    <row r="694" spans="1:6">
      <c r="A694" s="113" t="b">
        <f t="shared" si="10"/>
        <v>0</v>
      </c>
      <c r="B694" s="113" t="s">
        <v>1040</v>
      </c>
      <c r="C694" s="113" t="s">
        <v>2077</v>
      </c>
      <c r="D694" s="113">
        <v>1.5383</v>
      </c>
      <c r="F694" s="115">
        <v>43122</v>
      </c>
    </row>
    <row r="695" spans="1:6">
      <c r="A695" s="113" t="b">
        <f t="shared" si="10"/>
        <v>0</v>
      </c>
      <c r="B695" s="113" t="s">
        <v>1038</v>
      </c>
      <c r="C695" s="113" t="s">
        <v>2077</v>
      </c>
      <c r="D695" s="113">
        <v>1.4296</v>
      </c>
      <c r="F695" s="115">
        <v>43116</v>
      </c>
    </row>
    <row r="696" spans="1:6">
      <c r="A696" s="113" t="b">
        <f t="shared" si="10"/>
        <v>0</v>
      </c>
      <c r="B696" s="113" t="s">
        <v>1037</v>
      </c>
      <c r="C696" s="113" t="s">
        <v>2077</v>
      </c>
      <c r="D696" s="113">
        <v>1.4184000000000001</v>
      </c>
      <c r="F696" s="115">
        <v>43119</v>
      </c>
    </row>
    <row r="697" spans="1:6">
      <c r="A697" s="113" t="b">
        <f t="shared" si="10"/>
        <v>0</v>
      </c>
      <c r="B697" s="113" t="s">
        <v>1029</v>
      </c>
      <c r="C697" s="113" t="s">
        <v>2077</v>
      </c>
      <c r="D697" s="113">
        <v>1.3584000000000001</v>
      </c>
      <c r="F697" s="115">
        <v>43122</v>
      </c>
    </row>
    <row r="698" spans="1:6">
      <c r="A698" s="113" t="b">
        <f t="shared" si="10"/>
        <v>0</v>
      </c>
      <c r="B698" s="113" t="s">
        <v>1026</v>
      </c>
      <c r="C698" s="113" t="s">
        <v>2077</v>
      </c>
      <c r="D698" s="113">
        <v>1.4075</v>
      </c>
      <c r="E698" s="113" t="s">
        <v>2127</v>
      </c>
      <c r="F698" s="115">
        <v>43122</v>
      </c>
    </row>
    <row r="699" spans="1:6">
      <c r="A699" s="113" t="b">
        <f t="shared" si="10"/>
        <v>0</v>
      </c>
      <c r="B699" s="113" t="s">
        <v>1129</v>
      </c>
      <c r="C699" s="113" t="s">
        <v>2077</v>
      </c>
      <c r="D699" s="113">
        <v>0.17</v>
      </c>
      <c r="E699" s="113" t="s">
        <v>2145</v>
      </c>
      <c r="F699" s="115">
        <v>43119</v>
      </c>
    </row>
    <row r="700" spans="1:6">
      <c r="A700" s="113" t="b">
        <f t="shared" si="10"/>
        <v>0</v>
      </c>
      <c r="B700" s="113" t="s">
        <v>1020</v>
      </c>
      <c r="C700" s="113" t="s">
        <v>2077</v>
      </c>
      <c r="D700" s="113">
        <v>1.3073999999999999</v>
      </c>
      <c r="F700" s="115">
        <v>43122</v>
      </c>
    </row>
    <row r="701" spans="1:6">
      <c r="A701" s="113" t="b">
        <f t="shared" si="10"/>
        <v>0</v>
      </c>
      <c r="B701" s="113" t="s">
        <v>1016</v>
      </c>
      <c r="C701" s="113" t="s">
        <v>2077</v>
      </c>
      <c r="D701" s="113">
        <v>1.2266999999999999</v>
      </c>
      <c r="F701" s="115">
        <v>43116</v>
      </c>
    </row>
    <row r="702" spans="1:6">
      <c r="A702" s="113" t="b">
        <f t="shared" si="10"/>
        <v>0</v>
      </c>
      <c r="B702" s="113" t="s">
        <v>1015</v>
      </c>
      <c r="C702" s="113" t="s">
        <v>2057</v>
      </c>
      <c r="D702" s="113">
        <v>1.6180000000000001</v>
      </c>
      <c r="F702" s="115">
        <v>42881</v>
      </c>
    </row>
    <row r="703" spans="1:6">
      <c r="A703" s="113" t="b">
        <f t="shared" si="10"/>
        <v>0</v>
      </c>
      <c r="B703" s="113" t="s">
        <v>1008</v>
      </c>
      <c r="C703" s="113" t="s">
        <v>2077</v>
      </c>
      <c r="D703" s="113">
        <v>1.4104000000000001</v>
      </c>
      <c r="F703" s="115">
        <v>43122</v>
      </c>
    </row>
    <row r="704" spans="1:6">
      <c r="A704" s="113" t="b">
        <f t="shared" si="10"/>
        <v>0</v>
      </c>
      <c r="B704" s="113" t="s">
        <v>1005</v>
      </c>
      <c r="C704" s="113" t="s">
        <v>2077</v>
      </c>
      <c r="D704" s="113">
        <v>1.6368</v>
      </c>
      <c r="F704" s="115">
        <v>43116</v>
      </c>
    </row>
    <row r="705" spans="1:6">
      <c r="A705" s="113" t="b">
        <f t="shared" ref="A705:A768" si="11">COUNTIF($B$2:$B$840, B705)&gt;1</f>
        <v>0</v>
      </c>
      <c r="B705" s="113" t="s">
        <v>1002</v>
      </c>
      <c r="C705" s="113" t="s">
        <v>2077</v>
      </c>
      <c r="D705" s="113">
        <v>1.6255999999999999</v>
      </c>
      <c r="F705" s="115">
        <v>43116</v>
      </c>
    </row>
    <row r="706" spans="1:6">
      <c r="A706" s="113" t="b">
        <f t="shared" si="11"/>
        <v>0</v>
      </c>
      <c r="B706" s="113" t="s">
        <v>1127</v>
      </c>
      <c r="C706" s="113" t="s">
        <v>2077</v>
      </c>
      <c r="D706" s="113">
        <v>1.5603</v>
      </c>
      <c r="F706" s="115">
        <v>43116</v>
      </c>
    </row>
    <row r="707" spans="1:6">
      <c r="A707" s="113" t="b">
        <f t="shared" si="11"/>
        <v>0</v>
      </c>
      <c r="B707" s="113" t="s">
        <v>1000</v>
      </c>
      <c r="C707" s="113" t="s">
        <v>2077</v>
      </c>
      <c r="D707" s="113">
        <v>1.3197000000000001</v>
      </c>
      <c r="F707" s="115">
        <v>43122</v>
      </c>
    </row>
    <row r="708" spans="1:6">
      <c r="A708" s="113" t="b">
        <f t="shared" si="11"/>
        <v>0</v>
      </c>
      <c r="B708" s="113" t="s">
        <v>997</v>
      </c>
      <c r="C708" s="113" t="s">
        <v>2077</v>
      </c>
      <c r="D708" s="113">
        <v>1.6077999999999999</v>
      </c>
      <c r="F708" s="115">
        <v>43116</v>
      </c>
    </row>
    <row r="709" spans="1:6">
      <c r="A709" s="113" t="b">
        <f t="shared" si="11"/>
        <v>0</v>
      </c>
      <c r="B709" s="113" t="s">
        <v>996</v>
      </c>
      <c r="C709" s="113" t="s">
        <v>2077</v>
      </c>
      <c r="D709" s="113">
        <v>1.5481</v>
      </c>
      <c r="F709" s="115">
        <v>43122</v>
      </c>
    </row>
    <row r="710" spans="1:6">
      <c r="A710" s="113" t="b">
        <f t="shared" si="11"/>
        <v>0</v>
      </c>
      <c r="B710" s="113" t="s">
        <v>995</v>
      </c>
      <c r="C710" s="113" t="s">
        <v>2057</v>
      </c>
      <c r="D710" s="113">
        <v>1.651</v>
      </c>
      <c r="F710" s="115">
        <v>42881</v>
      </c>
    </row>
    <row r="711" spans="1:6">
      <c r="A711" s="113" t="b">
        <f t="shared" si="11"/>
        <v>0</v>
      </c>
      <c r="B711" s="113" t="s">
        <v>994</v>
      </c>
      <c r="C711" s="113" t="s">
        <v>2057</v>
      </c>
      <c r="D711" s="113">
        <v>1.381</v>
      </c>
      <c r="F711" s="115">
        <v>42881</v>
      </c>
    </row>
    <row r="712" spans="1:6">
      <c r="A712" s="113" t="b">
        <f t="shared" si="11"/>
        <v>0</v>
      </c>
      <c r="B712" s="113" t="s">
        <v>993</v>
      </c>
      <c r="C712" s="113" t="s">
        <v>2077</v>
      </c>
      <c r="D712" s="113">
        <v>1.5741000000000001</v>
      </c>
      <c r="F712" s="115">
        <v>43122</v>
      </c>
    </row>
    <row r="713" spans="1:6">
      <c r="A713" s="113" t="b">
        <f t="shared" si="11"/>
        <v>0</v>
      </c>
      <c r="B713" s="113" t="s">
        <v>991</v>
      </c>
      <c r="C713" s="113" t="s">
        <v>2077</v>
      </c>
      <c r="D713" s="113">
        <v>0.21360000000000001</v>
      </c>
      <c r="E713" s="113" t="s">
        <v>2113</v>
      </c>
      <c r="F713" s="115">
        <v>43122</v>
      </c>
    </row>
    <row r="714" spans="1:6">
      <c r="A714" s="113" t="b">
        <f t="shared" si="11"/>
        <v>0</v>
      </c>
      <c r="B714" s="113" t="s">
        <v>987</v>
      </c>
      <c r="C714" s="113" t="s">
        <v>2077</v>
      </c>
      <c r="D714" s="113">
        <v>1.421</v>
      </c>
      <c r="F714" s="115">
        <v>43122</v>
      </c>
    </row>
    <row r="715" spans="1:6">
      <c r="A715" s="113" t="b">
        <f t="shared" si="11"/>
        <v>0</v>
      </c>
      <c r="B715" s="113" t="s">
        <v>986</v>
      </c>
      <c r="C715" s="113" t="s">
        <v>2077</v>
      </c>
      <c r="D715" s="113">
        <v>1.5909</v>
      </c>
      <c r="F715" s="115">
        <v>43119</v>
      </c>
    </row>
    <row r="716" spans="1:6">
      <c r="A716" s="113" t="b">
        <f t="shared" si="11"/>
        <v>0</v>
      </c>
      <c r="B716" s="113" t="s">
        <v>985</v>
      </c>
      <c r="C716" s="113" t="s">
        <v>2077</v>
      </c>
      <c r="D716" s="113">
        <v>1.2625999999999999</v>
      </c>
      <c r="F716" s="115">
        <v>43122</v>
      </c>
    </row>
    <row r="717" spans="1:6">
      <c r="A717" s="113" t="b">
        <f t="shared" si="11"/>
        <v>0</v>
      </c>
      <c r="B717" s="113" t="s">
        <v>977</v>
      </c>
      <c r="C717" s="113" t="s">
        <v>2077</v>
      </c>
      <c r="D717" s="113">
        <v>1.6649</v>
      </c>
      <c r="F717" s="115">
        <v>43122</v>
      </c>
    </row>
    <row r="718" spans="1:6">
      <c r="A718" s="113" t="b">
        <f t="shared" si="11"/>
        <v>0</v>
      </c>
      <c r="B718" s="113" t="s">
        <v>969</v>
      </c>
      <c r="C718" s="113" t="s">
        <v>2077</v>
      </c>
      <c r="D718" s="113">
        <v>1.4665999999999999</v>
      </c>
      <c r="F718" s="115">
        <v>43122</v>
      </c>
    </row>
    <row r="719" spans="1:6">
      <c r="A719" s="113" t="b">
        <f t="shared" si="11"/>
        <v>0</v>
      </c>
      <c r="B719" s="113" t="s">
        <v>964</v>
      </c>
      <c r="C719" s="113" t="s">
        <v>2077</v>
      </c>
      <c r="D719" s="113">
        <v>1.4271</v>
      </c>
      <c r="F719" s="115">
        <v>43122</v>
      </c>
    </row>
    <row r="720" spans="1:6">
      <c r="A720" s="113" t="b">
        <f t="shared" si="11"/>
        <v>0</v>
      </c>
      <c r="B720" s="113" t="s">
        <v>952</v>
      </c>
      <c r="C720" s="113" t="s">
        <v>2077</v>
      </c>
      <c r="D720" s="113">
        <v>1.464</v>
      </c>
      <c r="F720" s="115">
        <v>43116</v>
      </c>
    </row>
    <row r="721" spans="1:8">
      <c r="A721" s="113" t="b">
        <f t="shared" si="11"/>
        <v>0</v>
      </c>
      <c r="B721" s="113" t="s">
        <v>1139</v>
      </c>
      <c r="C721" s="113" t="s">
        <v>2077</v>
      </c>
      <c r="D721" s="113">
        <v>1.43</v>
      </c>
      <c r="F721" s="115">
        <v>43119</v>
      </c>
    </row>
    <row r="722" spans="1:8">
      <c r="A722" s="113" t="b">
        <f t="shared" si="11"/>
        <v>0</v>
      </c>
      <c r="B722" s="113" t="s">
        <v>1121</v>
      </c>
      <c r="C722" s="113" t="s">
        <v>2077</v>
      </c>
      <c r="D722" s="113">
        <v>1.6375999999999999</v>
      </c>
      <c r="F722" s="115">
        <v>43125</v>
      </c>
    </row>
    <row r="723" spans="1:8">
      <c r="A723" s="113" t="b">
        <f t="shared" si="11"/>
        <v>0</v>
      </c>
      <c r="B723" s="113" t="s">
        <v>926</v>
      </c>
      <c r="C723" s="113" t="s">
        <v>2077</v>
      </c>
      <c r="D723" s="113">
        <v>1.7432000000000001</v>
      </c>
      <c r="F723" s="115">
        <v>43116</v>
      </c>
    </row>
    <row r="724" spans="1:8">
      <c r="A724" s="113" t="b">
        <f t="shared" si="11"/>
        <v>0</v>
      </c>
      <c r="B724" s="113" t="s">
        <v>924</v>
      </c>
      <c r="C724" s="113" t="s">
        <v>2077</v>
      </c>
      <c r="D724" s="113">
        <v>1.5392999999999999</v>
      </c>
      <c r="F724" s="115">
        <v>43119</v>
      </c>
    </row>
    <row r="725" spans="1:8">
      <c r="A725" s="113" t="b">
        <f t="shared" si="11"/>
        <v>0</v>
      </c>
      <c r="B725" s="113" t="s">
        <v>923</v>
      </c>
      <c r="C725" s="113" t="s">
        <v>2077</v>
      </c>
      <c r="D725" s="113">
        <v>1.5928</v>
      </c>
      <c r="E725" s="113" t="s">
        <v>2115</v>
      </c>
      <c r="F725" s="115">
        <v>43116</v>
      </c>
    </row>
    <row r="726" spans="1:8">
      <c r="A726" s="113" t="b">
        <f t="shared" si="11"/>
        <v>0</v>
      </c>
      <c r="B726" s="113" t="s">
        <v>919</v>
      </c>
      <c r="C726" s="113" t="s">
        <v>2077</v>
      </c>
      <c r="D726" s="113">
        <v>1.5732999999999999</v>
      </c>
      <c r="E726" s="113" t="s">
        <v>2125</v>
      </c>
      <c r="F726" s="115">
        <v>43122</v>
      </c>
    </row>
    <row r="727" spans="1:8">
      <c r="A727" s="113" t="b">
        <f t="shared" si="11"/>
        <v>0</v>
      </c>
      <c r="B727" s="113" t="s">
        <v>909</v>
      </c>
      <c r="C727" s="113" t="s">
        <v>2077</v>
      </c>
      <c r="D727" s="113">
        <v>1.7355</v>
      </c>
      <c r="F727" s="115">
        <v>43119</v>
      </c>
    </row>
    <row r="728" spans="1:8">
      <c r="A728" s="113" t="b">
        <f t="shared" si="11"/>
        <v>0</v>
      </c>
      <c r="B728" s="113" t="s">
        <v>891</v>
      </c>
      <c r="C728" s="113" t="s">
        <v>2077</v>
      </c>
      <c r="D728" s="113">
        <v>1.5303</v>
      </c>
      <c r="F728" s="115">
        <v>43122</v>
      </c>
    </row>
    <row r="729" spans="1:8">
      <c r="A729" s="113" t="b">
        <f t="shared" si="11"/>
        <v>0</v>
      </c>
      <c r="B729" s="113" t="s">
        <v>889</v>
      </c>
      <c r="C729" s="113" t="s">
        <v>2077</v>
      </c>
      <c r="D729" s="113">
        <v>1.6584000000000001</v>
      </c>
      <c r="F729" s="115">
        <v>43116</v>
      </c>
    </row>
    <row r="730" spans="1:8">
      <c r="A730" s="113" t="b">
        <f t="shared" si="11"/>
        <v>0</v>
      </c>
      <c r="B730" s="113" t="s">
        <v>886</v>
      </c>
      <c r="C730" s="113" t="s">
        <v>2077</v>
      </c>
      <c r="D730" s="113">
        <v>1.7073</v>
      </c>
      <c r="E730" s="113" t="s">
        <v>2120</v>
      </c>
      <c r="F730" s="115">
        <v>43122</v>
      </c>
    </row>
    <row r="731" spans="1:8">
      <c r="A731" s="113" t="b">
        <f t="shared" si="11"/>
        <v>0</v>
      </c>
      <c r="B731" s="113" t="s">
        <v>882</v>
      </c>
      <c r="C731" s="113" t="s">
        <v>2077</v>
      </c>
      <c r="D731" s="113">
        <v>1.7169000000000001</v>
      </c>
      <c r="F731" s="115">
        <v>43122</v>
      </c>
    </row>
    <row r="732" spans="1:8">
      <c r="A732" s="113" t="b">
        <f t="shared" si="11"/>
        <v>0</v>
      </c>
      <c r="B732" s="113" t="s">
        <v>873</v>
      </c>
      <c r="C732" s="113" t="s">
        <v>2077</v>
      </c>
      <c r="D732" s="113">
        <v>1.6403000000000001</v>
      </c>
      <c r="F732" s="115">
        <v>43119</v>
      </c>
    </row>
    <row r="733" spans="1:8">
      <c r="A733" s="113" t="b">
        <f t="shared" si="11"/>
        <v>0</v>
      </c>
      <c r="B733" s="113" t="s">
        <v>868</v>
      </c>
      <c r="C733" s="113" t="s">
        <v>2077</v>
      </c>
      <c r="D733" s="113">
        <v>1.655</v>
      </c>
      <c r="F733" s="115">
        <v>43122</v>
      </c>
    </row>
    <row r="734" spans="1:8">
      <c r="A734" s="113" t="b">
        <f t="shared" si="11"/>
        <v>0</v>
      </c>
      <c r="B734" s="113" t="s">
        <v>863</v>
      </c>
      <c r="C734" s="113" t="s">
        <v>2077</v>
      </c>
      <c r="D734" s="113">
        <v>1.6845000000000001</v>
      </c>
      <c r="F734" s="115">
        <v>43122</v>
      </c>
    </row>
    <row r="735" spans="1:8">
      <c r="A735" s="113" t="b">
        <f t="shared" si="11"/>
        <v>0</v>
      </c>
      <c r="B735" s="113" t="s">
        <v>856</v>
      </c>
      <c r="C735" s="113" t="s">
        <v>2077</v>
      </c>
      <c r="D735" s="113">
        <v>1.6621999999999999</v>
      </c>
      <c r="F735" s="115">
        <v>43116</v>
      </c>
      <c r="H735" s="113" t="s">
        <v>2066</v>
      </c>
    </row>
    <row r="736" spans="1:8">
      <c r="A736" s="113" t="b">
        <f t="shared" si="11"/>
        <v>0</v>
      </c>
      <c r="B736" s="113" t="s">
        <v>854</v>
      </c>
      <c r="C736" s="113" t="s">
        <v>2077</v>
      </c>
      <c r="D736" s="113">
        <v>1.6496999999999999</v>
      </c>
      <c r="E736" s="113" t="s">
        <v>2115</v>
      </c>
      <c r="F736" s="115">
        <v>43119</v>
      </c>
      <c r="H736" s="113" t="s">
        <v>2066</v>
      </c>
    </row>
    <row r="737" spans="1:6">
      <c r="A737" s="113" t="b">
        <f t="shared" si="11"/>
        <v>0</v>
      </c>
      <c r="B737" s="113" t="s">
        <v>850</v>
      </c>
      <c r="C737" s="113" t="s">
        <v>2077</v>
      </c>
      <c r="D737" s="113">
        <v>1.6970000000000001</v>
      </c>
      <c r="F737" s="115">
        <v>43116</v>
      </c>
    </row>
    <row r="738" spans="1:6">
      <c r="A738" s="113" t="b">
        <f t="shared" si="11"/>
        <v>0</v>
      </c>
      <c r="B738" s="113" t="s">
        <v>845</v>
      </c>
      <c r="C738" s="113" t="s">
        <v>2077</v>
      </c>
      <c r="D738" s="113">
        <v>1.3653</v>
      </c>
      <c r="F738" s="115">
        <v>43119</v>
      </c>
    </row>
    <row r="739" spans="1:6">
      <c r="A739" s="113" t="b">
        <f t="shared" si="11"/>
        <v>0</v>
      </c>
      <c r="B739" s="113" t="s">
        <v>1138</v>
      </c>
      <c r="C739" s="113" t="s">
        <v>2077</v>
      </c>
      <c r="D739" s="113">
        <v>1.4899</v>
      </c>
      <c r="F739" s="115">
        <v>43122</v>
      </c>
    </row>
    <row r="740" spans="1:6">
      <c r="A740" s="113" t="b">
        <f t="shared" si="11"/>
        <v>0</v>
      </c>
      <c r="B740" s="113" t="s">
        <v>840</v>
      </c>
      <c r="C740" s="113" t="s">
        <v>2077</v>
      </c>
      <c r="D740" s="113">
        <v>1.6709000000000001</v>
      </c>
      <c r="E740" s="113" t="s">
        <v>2119</v>
      </c>
      <c r="F740" s="115">
        <v>43119</v>
      </c>
    </row>
    <row r="741" spans="1:6">
      <c r="A741" s="113" t="b">
        <f t="shared" si="11"/>
        <v>0</v>
      </c>
      <c r="B741" s="113" t="s">
        <v>838</v>
      </c>
      <c r="C741" s="113" t="s">
        <v>2077</v>
      </c>
      <c r="D741" s="113">
        <v>1.5651999999999999</v>
      </c>
      <c r="E741" s="113" t="s">
        <v>2115</v>
      </c>
      <c r="F741" s="115">
        <v>43116</v>
      </c>
    </row>
    <row r="742" spans="1:6">
      <c r="A742" s="113" t="b">
        <f t="shared" si="11"/>
        <v>0</v>
      </c>
      <c r="B742" s="113" t="s">
        <v>830</v>
      </c>
      <c r="C742" s="113" t="s">
        <v>2077</v>
      </c>
      <c r="D742" s="113">
        <v>1.6715</v>
      </c>
      <c r="F742" s="115">
        <v>43116</v>
      </c>
    </row>
    <row r="743" spans="1:6">
      <c r="A743" s="113" t="b">
        <f t="shared" si="11"/>
        <v>0</v>
      </c>
      <c r="B743" s="113" t="s">
        <v>822</v>
      </c>
      <c r="C743" s="113" t="s">
        <v>2077</v>
      </c>
      <c r="D743" s="113">
        <v>1.5328999999999999</v>
      </c>
      <c r="F743" s="115">
        <v>43122</v>
      </c>
    </row>
    <row r="744" spans="1:6">
      <c r="A744" s="113" t="b">
        <f t="shared" si="11"/>
        <v>0</v>
      </c>
      <c r="B744" s="113" t="s">
        <v>1109</v>
      </c>
      <c r="C744" s="113" t="s">
        <v>2077</v>
      </c>
      <c r="D744" s="113">
        <v>1.6146</v>
      </c>
      <c r="E744" s="113" t="s">
        <v>2125</v>
      </c>
      <c r="F744" s="115">
        <v>43122</v>
      </c>
    </row>
    <row r="745" spans="1:6">
      <c r="A745" s="113" t="b">
        <f t="shared" si="11"/>
        <v>0</v>
      </c>
      <c r="B745" s="113" t="s">
        <v>818</v>
      </c>
      <c r="C745" s="113" t="s">
        <v>2077</v>
      </c>
      <c r="D745" s="113">
        <v>1.425</v>
      </c>
      <c r="E745" s="113" t="s">
        <v>2123</v>
      </c>
      <c r="F745" s="115">
        <v>43122</v>
      </c>
    </row>
    <row r="746" spans="1:6">
      <c r="A746" s="113" t="b">
        <f t="shared" si="11"/>
        <v>0</v>
      </c>
      <c r="B746" s="113" t="s">
        <v>805</v>
      </c>
      <c r="C746" s="113" t="s">
        <v>2077</v>
      </c>
      <c r="D746" s="113">
        <v>1.671</v>
      </c>
      <c r="F746" s="115">
        <v>43122</v>
      </c>
    </row>
    <row r="747" spans="1:6">
      <c r="A747" s="113" t="b">
        <f t="shared" si="11"/>
        <v>0</v>
      </c>
      <c r="B747" s="113" t="s">
        <v>801</v>
      </c>
      <c r="C747" s="113" t="s">
        <v>2077</v>
      </c>
      <c r="D747" s="113">
        <v>1.6197999999999999</v>
      </c>
      <c r="F747" s="115">
        <v>43119</v>
      </c>
    </row>
    <row r="748" spans="1:6">
      <c r="A748" s="113" t="b">
        <f t="shared" si="11"/>
        <v>0</v>
      </c>
      <c r="B748" s="113" t="s">
        <v>799</v>
      </c>
      <c r="C748" s="113" t="s">
        <v>2077</v>
      </c>
      <c r="D748" s="113">
        <v>1.5906</v>
      </c>
      <c r="F748" s="115">
        <v>43119</v>
      </c>
    </row>
    <row r="749" spans="1:6">
      <c r="A749" s="113" t="b">
        <f t="shared" si="11"/>
        <v>0</v>
      </c>
      <c r="B749" s="113" t="s">
        <v>782</v>
      </c>
      <c r="C749" s="113" t="s">
        <v>2077</v>
      </c>
      <c r="D749" s="113">
        <v>1.4882</v>
      </c>
      <c r="E749" s="113" t="s">
        <v>2125</v>
      </c>
      <c r="F749" s="115">
        <v>43122</v>
      </c>
    </row>
    <row r="750" spans="1:6">
      <c r="A750" s="113" t="b">
        <f t="shared" si="11"/>
        <v>0</v>
      </c>
      <c r="B750" s="113" t="s">
        <v>779</v>
      </c>
      <c r="C750" s="113" t="s">
        <v>2077</v>
      </c>
      <c r="D750" s="113">
        <v>1.5253000000000001</v>
      </c>
      <c r="F750" s="115">
        <v>43122</v>
      </c>
    </row>
    <row r="751" spans="1:6">
      <c r="A751" s="113" t="b">
        <f t="shared" si="11"/>
        <v>0</v>
      </c>
      <c r="B751" s="113" t="s">
        <v>778</v>
      </c>
      <c r="C751" s="113" t="s">
        <v>2077</v>
      </c>
      <c r="D751" s="113">
        <v>1.5164</v>
      </c>
      <c r="F751" s="115">
        <v>43122</v>
      </c>
    </row>
    <row r="752" spans="1:6">
      <c r="A752" s="113" t="b">
        <f t="shared" si="11"/>
        <v>0</v>
      </c>
      <c r="B752" s="113" t="s">
        <v>777</v>
      </c>
      <c r="C752" s="113" t="s">
        <v>2077</v>
      </c>
      <c r="D752" s="113">
        <v>1.3913</v>
      </c>
      <c r="F752" s="115">
        <v>43122</v>
      </c>
    </row>
    <row r="753" spans="1:6">
      <c r="A753" s="113" t="b">
        <f t="shared" si="11"/>
        <v>0</v>
      </c>
      <c r="B753" s="113" t="s">
        <v>771</v>
      </c>
      <c r="C753" s="113" t="s">
        <v>2077</v>
      </c>
      <c r="D753" s="113">
        <v>1.488</v>
      </c>
      <c r="F753" s="115">
        <v>43122</v>
      </c>
    </row>
    <row r="754" spans="1:6">
      <c r="A754" s="113" t="b">
        <f t="shared" si="11"/>
        <v>0</v>
      </c>
      <c r="B754" s="113" t="s">
        <v>769</v>
      </c>
      <c r="C754" s="113" t="s">
        <v>2077</v>
      </c>
      <c r="D754" s="113">
        <v>1.6213</v>
      </c>
      <c r="F754" s="115">
        <v>43119</v>
      </c>
    </row>
    <row r="755" spans="1:6">
      <c r="A755" s="113" t="b">
        <f t="shared" si="11"/>
        <v>0</v>
      </c>
      <c r="B755" s="113" t="s">
        <v>766</v>
      </c>
      <c r="C755" s="113" t="s">
        <v>2077</v>
      </c>
      <c r="D755" s="113">
        <v>1.3742000000000001</v>
      </c>
      <c r="F755" s="115">
        <v>43116</v>
      </c>
    </row>
    <row r="756" spans="1:6">
      <c r="A756" s="113" t="b">
        <f t="shared" si="11"/>
        <v>0</v>
      </c>
      <c r="B756" s="113" t="s">
        <v>1103</v>
      </c>
      <c r="C756" s="113" t="s">
        <v>2077</v>
      </c>
      <c r="D756" s="113">
        <v>1.2627999999999999</v>
      </c>
      <c r="F756" s="115">
        <v>43122</v>
      </c>
    </row>
    <row r="757" spans="1:6">
      <c r="A757" s="113" t="b">
        <f t="shared" si="11"/>
        <v>0</v>
      </c>
      <c r="B757" s="113" t="s">
        <v>761</v>
      </c>
      <c r="C757" s="113" t="s">
        <v>2077</v>
      </c>
      <c r="D757" s="113">
        <v>1.6271</v>
      </c>
      <c r="E757" s="113" t="s">
        <v>2119</v>
      </c>
      <c r="F757" s="115">
        <v>43116</v>
      </c>
    </row>
    <row r="758" spans="1:6">
      <c r="A758" s="113" t="b">
        <f t="shared" si="11"/>
        <v>0</v>
      </c>
      <c r="B758" s="113" t="s">
        <v>754</v>
      </c>
      <c r="C758" s="113" t="s">
        <v>2077</v>
      </c>
      <c r="D758" s="113">
        <v>1.6520999999999999</v>
      </c>
      <c r="F758" s="115">
        <v>43122</v>
      </c>
    </row>
    <row r="759" spans="1:6">
      <c r="A759" s="113" t="b">
        <f t="shared" si="11"/>
        <v>0</v>
      </c>
      <c r="B759" s="113" t="s">
        <v>749</v>
      </c>
      <c r="C759" s="113" t="s">
        <v>2077</v>
      </c>
      <c r="D759" s="113">
        <v>1.6165</v>
      </c>
      <c r="F759" s="115">
        <v>43122</v>
      </c>
    </row>
    <row r="760" spans="1:6">
      <c r="A760" s="113" t="b">
        <f t="shared" si="11"/>
        <v>0</v>
      </c>
      <c r="B760" s="113" t="s">
        <v>748</v>
      </c>
      <c r="C760" s="113" t="s">
        <v>2077</v>
      </c>
      <c r="D760" s="113">
        <v>1.6598999999999999</v>
      </c>
      <c r="F760" s="115">
        <v>43116</v>
      </c>
    </row>
    <row r="761" spans="1:6">
      <c r="A761" s="113" t="b">
        <f t="shared" si="11"/>
        <v>0</v>
      </c>
      <c r="B761" s="113" t="s">
        <v>746</v>
      </c>
      <c r="C761" s="113" t="s">
        <v>2077</v>
      </c>
      <c r="D761" s="113">
        <v>1.5786</v>
      </c>
      <c r="E761" s="113" t="s">
        <v>2115</v>
      </c>
      <c r="F761" s="115">
        <v>43116</v>
      </c>
    </row>
    <row r="762" spans="1:6">
      <c r="A762" s="113" t="b">
        <f t="shared" si="11"/>
        <v>0</v>
      </c>
      <c r="B762" s="113" t="s">
        <v>745</v>
      </c>
      <c r="C762" s="113" t="s">
        <v>2077</v>
      </c>
      <c r="D762" s="113">
        <v>1.3464</v>
      </c>
      <c r="F762" s="115">
        <v>43122</v>
      </c>
    </row>
    <row r="763" spans="1:6">
      <c r="A763" s="113" t="b">
        <f t="shared" si="11"/>
        <v>0</v>
      </c>
      <c r="B763" s="113" t="s">
        <v>737</v>
      </c>
      <c r="C763" s="113" t="s">
        <v>2077</v>
      </c>
      <c r="D763" s="113">
        <v>0.15579999999999999</v>
      </c>
      <c r="E763" s="113" t="s">
        <v>2145</v>
      </c>
      <c r="F763" s="115">
        <v>43116</v>
      </c>
    </row>
    <row r="764" spans="1:6">
      <c r="A764" s="113" t="b">
        <f t="shared" si="11"/>
        <v>0</v>
      </c>
      <c r="B764" s="113" t="s">
        <v>735</v>
      </c>
      <c r="C764" s="113" t="s">
        <v>2077</v>
      </c>
      <c r="D764" s="113">
        <v>1.4278999999999999</v>
      </c>
      <c r="F764" s="115">
        <v>43123</v>
      </c>
    </row>
    <row r="765" spans="1:6">
      <c r="A765" s="113" t="b">
        <f t="shared" si="11"/>
        <v>0</v>
      </c>
      <c r="B765" s="113" t="s">
        <v>714</v>
      </c>
      <c r="C765" s="113" t="s">
        <v>2077</v>
      </c>
      <c r="D765" s="113">
        <v>1.6979</v>
      </c>
      <c r="F765" s="115">
        <v>43119</v>
      </c>
    </row>
    <row r="766" spans="1:6">
      <c r="A766" s="113" t="b">
        <f t="shared" si="11"/>
        <v>0</v>
      </c>
      <c r="B766" s="113" t="s">
        <v>707</v>
      </c>
      <c r="C766" s="113" t="s">
        <v>2077</v>
      </c>
      <c r="D766" s="113">
        <v>1.5467</v>
      </c>
      <c r="F766" s="115">
        <v>43122</v>
      </c>
    </row>
    <row r="767" spans="1:6">
      <c r="A767" s="113" t="b">
        <f t="shared" si="11"/>
        <v>0</v>
      </c>
      <c r="B767" s="113" t="s">
        <v>706</v>
      </c>
      <c r="C767" s="113" t="s">
        <v>2077</v>
      </c>
      <c r="D767" s="119">
        <v>1.4594</v>
      </c>
      <c r="F767" s="115">
        <v>43116</v>
      </c>
    </row>
    <row r="768" spans="1:6">
      <c r="A768" s="113" t="b">
        <f t="shared" si="11"/>
        <v>0</v>
      </c>
      <c r="B768" s="113" t="s">
        <v>705</v>
      </c>
      <c r="C768" s="113" t="s">
        <v>2077</v>
      </c>
      <c r="D768" s="113">
        <v>1.5295000000000001</v>
      </c>
      <c r="F768" s="115">
        <v>43122</v>
      </c>
    </row>
    <row r="769" spans="1:6">
      <c r="A769" s="113" t="b">
        <f t="shared" ref="A769:A832" si="12">COUNTIF($B$2:$B$840, B769)&gt;1</f>
        <v>0</v>
      </c>
      <c r="B769" s="113" t="s">
        <v>703</v>
      </c>
      <c r="C769" s="113" t="s">
        <v>2077</v>
      </c>
      <c r="D769" s="113">
        <v>0.17480000000000001</v>
      </c>
      <c r="E769" s="113" t="s">
        <v>2145</v>
      </c>
      <c r="F769" s="115">
        <v>43116</v>
      </c>
    </row>
    <row r="770" spans="1:6">
      <c r="A770" s="113" t="b">
        <f t="shared" si="12"/>
        <v>0</v>
      </c>
      <c r="B770" s="113" t="s">
        <v>701</v>
      </c>
      <c r="C770" s="113" t="s">
        <v>2077</v>
      </c>
      <c r="D770" s="113">
        <v>1.6322000000000001</v>
      </c>
      <c r="F770" s="115">
        <v>43116</v>
      </c>
    </row>
    <row r="771" spans="1:6">
      <c r="A771" s="113" t="b">
        <f t="shared" si="12"/>
        <v>0</v>
      </c>
      <c r="B771" s="113" t="s">
        <v>699</v>
      </c>
      <c r="C771" s="113" t="s">
        <v>2077</v>
      </c>
      <c r="D771" s="113">
        <v>1.3831</v>
      </c>
      <c r="F771" s="115">
        <v>43116</v>
      </c>
    </row>
    <row r="772" spans="1:6">
      <c r="A772" s="113" t="b">
        <f t="shared" si="12"/>
        <v>0</v>
      </c>
      <c r="B772" s="113" t="s">
        <v>697</v>
      </c>
      <c r="C772" s="113" t="s">
        <v>2077</v>
      </c>
      <c r="D772" s="113">
        <v>1.7522</v>
      </c>
      <c r="F772" s="115">
        <v>43116</v>
      </c>
    </row>
    <row r="773" spans="1:6">
      <c r="A773" s="113" t="b">
        <f t="shared" si="12"/>
        <v>0</v>
      </c>
      <c r="B773" s="113" t="s">
        <v>695</v>
      </c>
      <c r="C773" s="113" t="s">
        <v>2077</v>
      </c>
      <c r="D773" s="113">
        <v>1.4224000000000001</v>
      </c>
      <c r="F773" s="115">
        <v>43122</v>
      </c>
    </row>
    <row r="774" spans="1:6">
      <c r="A774" s="113" t="b">
        <f t="shared" si="12"/>
        <v>0</v>
      </c>
      <c r="B774" s="113" t="s">
        <v>1096</v>
      </c>
      <c r="C774" s="113" t="s">
        <v>2077</v>
      </c>
      <c r="D774" s="113">
        <v>1.4908999999999999</v>
      </c>
      <c r="F774" s="115">
        <v>43119</v>
      </c>
    </row>
    <row r="775" spans="1:6">
      <c r="A775" s="113" t="b">
        <f t="shared" si="12"/>
        <v>0</v>
      </c>
      <c r="B775" s="113" t="s">
        <v>679</v>
      </c>
      <c r="C775" s="113" t="s">
        <v>2077</v>
      </c>
      <c r="D775" s="113">
        <v>1.5465</v>
      </c>
      <c r="E775" s="113" t="s">
        <v>2120</v>
      </c>
      <c r="F775" s="115">
        <v>43122</v>
      </c>
    </row>
    <row r="776" spans="1:6">
      <c r="A776" s="113" t="b">
        <f t="shared" si="12"/>
        <v>0</v>
      </c>
      <c r="B776" s="113" t="s">
        <v>669</v>
      </c>
      <c r="C776" s="113" t="s">
        <v>2077</v>
      </c>
      <c r="D776" s="113">
        <v>0.37559999999999999</v>
      </c>
      <c r="E776" s="113" t="s">
        <v>2078</v>
      </c>
      <c r="F776" s="115">
        <v>43125</v>
      </c>
    </row>
    <row r="777" spans="1:6">
      <c r="A777" s="113" t="b">
        <f t="shared" si="12"/>
        <v>0</v>
      </c>
      <c r="B777" s="113" t="s">
        <v>659</v>
      </c>
      <c r="C777" s="113" t="s">
        <v>2077</v>
      </c>
      <c r="D777" s="113">
        <v>1.6348</v>
      </c>
      <c r="F777" s="115">
        <v>43122</v>
      </c>
    </row>
    <row r="778" spans="1:6">
      <c r="A778" s="113" t="b">
        <f t="shared" si="12"/>
        <v>0</v>
      </c>
      <c r="B778" s="113" t="s">
        <v>639</v>
      </c>
      <c r="C778" s="113" t="s">
        <v>2077</v>
      </c>
      <c r="D778" s="113">
        <v>1.3823000000000001</v>
      </c>
      <c r="F778" s="115">
        <v>43122</v>
      </c>
    </row>
    <row r="779" spans="1:6">
      <c r="A779" s="113" t="b">
        <f t="shared" si="12"/>
        <v>0</v>
      </c>
      <c r="B779" s="113" t="s">
        <v>634</v>
      </c>
      <c r="C779" s="113" t="s">
        <v>2077</v>
      </c>
      <c r="D779" s="113">
        <v>1.3523000000000001</v>
      </c>
      <c r="F779" s="115">
        <v>43122</v>
      </c>
    </row>
    <row r="780" spans="1:6">
      <c r="A780" s="113" t="b">
        <f t="shared" si="12"/>
        <v>0</v>
      </c>
      <c r="B780" s="113" t="s">
        <v>633</v>
      </c>
      <c r="C780" s="113" t="s">
        <v>2077</v>
      </c>
      <c r="D780" s="113">
        <v>1.3392999999999999</v>
      </c>
      <c r="E780" s="113" t="s">
        <v>2119</v>
      </c>
      <c r="F780" s="115">
        <v>43116</v>
      </c>
    </row>
    <row r="781" spans="1:6">
      <c r="A781" s="113" t="b">
        <f t="shared" si="12"/>
        <v>0</v>
      </c>
      <c r="B781" s="113" t="s">
        <v>1090</v>
      </c>
      <c r="C781" s="113" t="s">
        <v>2077</v>
      </c>
      <c r="D781" s="113">
        <v>1.7762</v>
      </c>
      <c r="F781" s="115">
        <v>43116</v>
      </c>
    </row>
    <row r="782" spans="1:6">
      <c r="A782" s="113" t="b">
        <f t="shared" si="12"/>
        <v>0</v>
      </c>
      <c r="B782" s="113" t="s">
        <v>629</v>
      </c>
      <c r="C782" s="113" t="s">
        <v>2077</v>
      </c>
      <c r="D782" s="113">
        <v>1.4733000000000001</v>
      </c>
      <c r="F782" s="115">
        <v>43123</v>
      </c>
    </row>
    <row r="783" spans="1:6">
      <c r="A783" s="113" t="b">
        <f t="shared" si="12"/>
        <v>0</v>
      </c>
      <c r="B783" s="113" t="s">
        <v>626</v>
      </c>
      <c r="C783" s="113" t="s">
        <v>2077</v>
      </c>
      <c r="D783" s="113">
        <v>1.3853</v>
      </c>
      <c r="F783" s="115">
        <v>43119</v>
      </c>
    </row>
    <row r="784" spans="1:6">
      <c r="A784" s="113" t="b">
        <f t="shared" si="12"/>
        <v>0</v>
      </c>
      <c r="B784" s="113" t="s">
        <v>623</v>
      </c>
      <c r="C784" s="113" t="s">
        <v>2077</v>
      </c>
      <c r="E784" s="113" t="s">
        <v>2146</v>
      </c>
      <c r="F784" s="115">
        <v>43116</v>
      </c>
    </row>
    <row r="785" spans="1:7">
      <c r="A785" s="113" t="b">
        <f t="shared" si="12"/>
        <v>0</v>
      </c>
      <c r="B785" s="113" t="s">
        <v>622</v>
      </c>
      <c r="C785" s="113" t="s">
        <v>2077</v>
      </c>
      <c r="D785" s="113">
        <v>1.4281999999999999</v>
      </c>
      <c r="F785" s="115">
        <v>43122</v>
      </c>
    </row>
    <row r="786" spans="1:7">
      <c r="A786" s="113" t="b">
        <f t="shared" si="12"/>
        <v>0</v>
      </c>
      <c r="B786" s="113" t="s">
        <v>618</v>
      </c>
      <c r="C786" s="113" t="s">
        <v>2077</v>
      </c>
      <c r="D786" s="113">
        <v>1.54</v>
      </c>
      <c r="E786" s="113" t="s">
        <v>2120</v>
      </c>
      <c r="F786" s="115">
        <v>43122</v>
      </c>
    </row>
    <row r="787" spans="1:7">
      <c r="A787" s="113" t="b">
        <f t="shared" si="12"/>
        <v>0</v>
      </c>
      <c r="B787" s="113" t="s">
        <v>617</v>
      </c>
      <c r="C787" s="113" t="s">
        <v>2077</v>
      </c>
      <c r="D787" s="113">
        <v>1.5687</v>
      </c>
      <c r="F787" s="115">
        <v>43123</v>
      </c>
    </row>
    <row r="788" spans="1:7">
      <c r="A788" s="113" t="b">
        <f t="shared" si="12"/>
        <v>0</v>
      </c>
      <c r="B788" s="113" t="s">
        <v>614</v>
      </c>
      <c r="C788" s="113" t="s">
        <v>2077</v>
      </c>
      <c r="D788" s="113">
        <v>1.3275999999999999</v>
      </c>
      <c r="F788" s="115">
        <v>43122</v>
      </c>
    </row>
    <row r="789" spans="1:7">
      <c r="A789" s="113" t="b">
        <f t="shared" si="12"/>
        <v>0</v>
      </c>
      <c r="B789" s="113" t="s">
        <v>613</v>
      </c>
      <c r="C789" s="113" t="s">
        <v>2077</v>
      </c>
      <c r="D789" s="113">
        <v>1.5779000000000001</v>
      </c>
      <c r="F789" s="115">
        <v>43122</v>
      </c>
    </row>
    <row r="790" spans="1:7">
      <c r="A790" s="113" t="b">
        <f t="shared" si="12"/>
        <v>0</v>
      </c>
      <c r="B790" s="113" t="s">
        <v>612</v>
      </c>
      <c r="C790" s="113" t="s">
        <v>2077</v>
      </c>
      <c r="D790" s="113">
        <v>1.4387000000000001</v>
      </c>
      <c r="F790" s="115">
        <v>43122</v>
      </c>
    </row>
    <row r="791" spans="1:7">
      <c r="A791" s="113" t="b">
        <f t="shared" si="12"/>
        <v>0</v>
      </c>
      <c r="B791" s="113" t="s">
        <v>608</v>
      </c>
      <c r="C791" s="113" t="s">
        <v>2077</v>
      </c>
      <c r="D791" s="113">
        <v>1.7899</v>
      </c>
      <c r="E791" s="113" t="s">
        <v>2115</v>
      </c>
      <c r="F791" s="115">
        <v>43116</v>
      </c>
    </row>
    <row r="792" spans="1:7">
      <c r="A792" s="113" t="b">
        <f t="shared" si="12"/>
        <v>0</v>
      </c>
      <c r="B792" s="113" t="s">
        <v>604</v>
      </c>
      <c r="C792" s="113" t="s">
        <v>2077</v>
      </c>
      <c r="D792" s="113">
        <v>1.7152000000000001</v>
      </c>
      <c r="F792" s="115">
        <v>43119</v>
      </c>
    </row>
    <row r="793" spans="1:7">
      <c r="A793" s="113" t="b">
        <f t="shared" si="12"/>
        <v>0</v>
      </c>
      <c r="B793" s="113" t="s">
        <v>602</v>
      </c>
      <c r="C793" s="113" t="s">
        <v>2077</v>
      </c>
      <c r="D793" s="113">
        <v>1.7513000000000001</v>
      </c>
      <c r="F793" s="115">
        <v>43116</v>
      </c>
    </row>
    <row r="794" spans="1:7">
      <c r="A794" s="116" t="b">
        <f t="shared" si="12"/>
        <v>0</v>
      </c>
      <c r="B794" s="116" t="s">
        <v>2495</v>
      </c>
      <c r="C794" s="116" t="s">
        <v>2077</v>
      </c>
      <c r="D794" s="116">
        <v>1.4870000000000001</v>
      </c>
      <c r="E794" s="116" t="s">
        <v>2115</v>
      </c>
      <c r="F794" s="117">
        <v>43116</v>
      </c>
      <c r="G794" s="116"/>
    </row>
    <row r="795" spans="1:7">
      <c r="A795" s="113" t="b">
        <f t="shared" si="12"/>
        <v>0</v>
      </c>
      <c r="B795" s="113" t="s">
        <v>600</v>
      </c>
      <c r="C795" s="113" t="s">
        <v>2077</v>
      </c>
      <c r="D795" s="113">
        <v>1.7278</v>
      </c>
      <c r="F795" s="115">
        <v>43116</v>
      </c>
    </row>
    <row r="796" spans="1:7">
      <c r="A796" s="113" t="b">
        <f t="shared" si="12"/>
        <v>0</v>
      </c>
      <c r="B796" s="113" t="s">
        <v>599</v>
      </c>
      <c r="C796" s="113" t="s">
        <v>2077</v>
      </c>
      <c r="D796" s="113">
        <v>1.6227</v>
      </c>
      <c r="F796" s="115">
        <v>43119</v>
      </c>
    </row>
    <row r="797" spans="1:7">
      <c r="A797" s="113" t="b">
        <f t="shared" si="12"/>
        <v>0</v>
      </c>
      <c r="B797" s="113" t="s">
        <v>596</v>
      </c>
      <c r="C797" s="113" t="s">
        <v>2077</v>
      </c>
      <c r="D797" s="113">
        <v>1.7096</v>
      </c>
      <c r="E797" s="113" t="s">
        <v>2115</v>
      </c>
      <c r="F797" s="115">
        <v>43119</v>
      </c>
    </row>
    <row r="798" spans="1:7">
      <c r="A798" s="113" t="b">
        <f t="shared" si="12"/>
        <v>0</v>
      </c>
      <c r="B798" s="113" t="s">
        <v>586</v>
      </c>
      <c r="C798" s="113" t="s">
        <v>2077</v>
      </c>
      <c r="D798" s="113">
        <v>1.7096</v>
      </c>
      <c r="F798" s="115">
        <v>43119</v>
      </c>
    </row>
    <row r="799" spans="1:7">
      <c r="A799" s="113" t="b">
        <f t="shared" si="12"/>
        <v>0</v>
      </c>
      <c r="B799" s="113" t="s">
        <v>575</v>
      </c>
      <c r="C799" s="113" t="s">
        <v>2077</v>
      </c>
      <c r="D799" s="113">
        <v>1.4496</v>
      </c>
      <c r="F799" s="115">
        <v>43116</v>
      </c>
    </row>
    <row r="800" spans="1:7">
      <c r="A800" s="113" t="b">
        <f t="shared" si="12"/>
        <v>0</v>
      </c>
      <c r="B800" s="113" t="s">
        <v>566</v>
      </c>
      <c r="C800" s="113" t="s">
        <v>2077</v>
      </c>
      <c r="D800" s="113">
        <v>1.6872</v>
      </c>
      <c r="E800" s="113" t="s">
        <v>2116</v>
      </c>
      <c r="F800" s="115">
        <v>43123</v>
      </c>
    </row>
    <row r="801" spans="1:6">
      <c r="A801" s="116" t="b">
        <f t="shared" si="12"/>
        <v>1</v>
      </c>
      <c r="B801" s="116" t="s">
        <v>563</v>
      </c>
      <c r="C801" s="113" t="s">
        <v>2077</v>
      </c>
      <c r="D801" s="113">
        <v>1.6898</v>
      </c>
      <c r="F801" s="115">
        <v>43122</v>
      </c>
    </row>
    <row r="802" spans="1:6">
      <c r="A802" s="113" t="b">
        <f t="shared" si="12"/>
        <v>0</v>
      </c>
      <c r="B802" s="113" t="s">
        <v>562</v>
      </c>
      <c r="C802" s="113" t="s">
        <v>2077</v>
      </c>
      <c r="D802" s="113">
        <v>1.5234000000000001</v>
      </c>
      <c r="F802" s="115">
        <v>43116</v>
      </c>
    </row>
    <row r="803" spans="1:6">
      <c r="A803" s="113" t="b">
        <f t="shared" si="12"/>
        <v>0</v>
      </c>
      <c r="B803" s="113" t="s">
        <v>561</v>
      </c>
      <c r="C803" s="113" t="s">
        <v>2077</v>
      </c>
      <c r="D803" s="113">
        <v>1.6225000000000001</v>
      </c>
      <c r="F803" s="115">
        <v>43119</v>
      </c>
    </row>
    <row r="804" spans="1:6">
      <c r="A804" s="113" t="b">
        <f t="shared" si="12"/>
        <v>0</v>
      </c>
      <c r="B804" s="113" t="s">
        <v>554</v>
      </c>
      <c r="C804" s="113" t="s">
        <v>2077</v>
      </c>
      <c r="D804" s="113">
        <v>1.5119</v>
      </c>
      <c r="F804" s="115">
        <v>43122</v>
      </c>
    </row>
    <row r="805" spans="1:6">
      <c r="A805" s="113" t="b">
        <f t="shared" si="12"/>
        <v>0</v>
      </c>
      <c r="B805" s="113" t="s">
        <v>553</v>
      </c>
      <c r="C805" s="113" t="s">
        <v>2077</v>
      </c>
      <c r="D805" s="113">
        <v>0.87350000000000005</v>
      </c>
      <c r="F805" s="115">
        <v>43116</v>
      </c>
    </row>
    <row r="806" spans="1:6">
      <c r="A806" s="113" t="b">
        <f t="shared" si="12"/>
        <v>0</v>
      </c>
      <c r="B806" s="113" t="s">
        <v>1082</v>
      </c>
      <c r="C806" s="113" t="s">
        <v>2077</v>
      </c>
      <c r="D806" s="113">
        <v>1.4990000000000001</v>
      </c>
      <c r="F806" s="115">
        <v>43122</v>
      </c>
    </row>
    <row r="807" spans="1:6">
      <c r="A807" s="113" t="b">
        <f t="shared" si="12"/>
        <v>0</v>
      </c>
      <c r="B807" s="113" t="s">
        <v>551</v>
      </c>
      <c r="C807" s="113" t="s">
        <v>2057</v>
      </c>
      <c r="D807" s="113">
        <v>1.7769999999999999</v>
      </c>
      <c r="F807" s="115">
        <v>42881</v>
      </c>
    </row>
    <row r="808" spans="1:6">
      <c r="A808" s="113" t="b">
        <f t="shared" si="12"/>
        <v>0</v>
      </c>
      <c r="B808" s="113" t="s">
        <v>550</v>
      </c>
      <c r="C808" s="113" t="s">
        <v>2077</v>
      </c>
      <c r="D808" s="113">
        <v>1.6958</v>
      </c>
      <c r="F808" s="115">
        <v>43116</v>
      </c>
    </row>
    <row r="809" spans="1:6">
      <c r="A809" s="113" t="b">
        <f t="shared" si="12"/>
        <v>0</v>
      </c>
      <c r="B809" s="113" t="s">
        <v>548</v>
      </c>
      <c r="C809" s="113" t="s">
        <v>2057</v>
      </c>
      <c r="D809" s="113">
        <v>1.7729999999999999</v>
      </c>
      <c r="F809" s="115">
        <v>42881</v>
      </c>
    </row>
    <row r="810" spans="1:6">
      <c r="A810" s="113" t="b">
        <f t="shared" si="12"/>
        <v>0</v>
      </c>
      <c r="B810" s="113" t="s">
        <v>544</v>
      </c>
      <c r="C810" s="113" t="s">
        <v>2077</v>
      </c>
      <c r="D810" s="113">
        <v>1.5714999999999999</v>
      </c>
      <c r="F810" s="115">
        <v>43123</v>
      </c>
    </row>
    <row r="811" spans="1:6">
      <c r="A811" s="113" t="b">
        <f t="shared" si="12"/>
        <v>0</v>
      </c>
      <c r="B811" s="113" t="s">
        <v>1078</v>
      </c>
      <c r="C811" s="113" t="s">
        <v>2057</v>
      </c>
      <c r="D811" s="113">
        <v>1.3620000000000001</v>
      </c>
      <c r="E811" s="113" t="s">
        <v>2058</v>
      </c>
      <c r="F811" s="115">
        <v>42881</v>
      </c>
    </row>
    <row r="812" spans="1:6">
      <c r="A812" s="113" t="b">
        <f t="shared" si="12"/>
        <v>0</v>
      </c>
      <c r="B812" s="113" t="s">
        <v>1062</v>
      </c>
      <c r="C812" s="113" t="s">
        <v>2077</v>
      </c>
      <c r="D812" s="113">
        <v>1.4087000000000001</v>
      </c>
      <c r="F812" s="115">
        <v>43116</v>
      </c>
    </row>
    <row r="813" spans="1:6">
      <c r="A813" s="113" t="b">
        <f t="shared" si="12"/>
        <v>0</v>
      </c>
      <c r="B813" s="113" t="s">
        <v>1059</v>
      </c>
      <c r="C813" s="113" t="s">
        <v>2077</v>
      </c>
      <c r="D813" s="113">
        <v>1.514</v>
      </c>
      <c r="F813" s="115">
        <v>43122</v>
      </c>
    </row>
    <row r="814" spans="1:6">
      <c r="A814" s="113" t="b">
        <f t="shared" si="12"/>
        <v>0</v>
      </c>
      <c r="B814" s="113" t="s">
        <v>1054</v>
      </c>
      <c r="C814" s="113" t="s">
        <v>2057</v>
      </c>
      <c r="D814" s="113">
        <v>1.1399999999999999</v>
      </c>
      <c r="F814" s="115">
        <v>42881</v>
      </c>
    </row>
    <row r="815" spans="1:6">
      <c r="A815" s="113" t="b">
        <f t="shared" si="12"/>
        <v>0</v>
      </c>
      <c r="B815" s="113" t="s">
        <v>1050</v>
      </c>
      <c r="C815" s="113" t="s">
        <v>2077</v>
      </c>
      <c r="D815" s="113">
        <v>1.3628</v>
      </c>
      <c r="F815" s="115">
        <v>43122</v>
      </c>
    </row>
    <row r="816" spans="1:6">
      <c r="A816" s="113" t="b">
        <f t="shared" si="12"/>
        <v>0</v>
      </c>
      <c r="B816" s="113" t="s">
        <v>1046</v>
      </c>
      <c r="C816" s="113" t="s">
        <v>2077</v>
      </c>
      <c r="D816" s="113">
        <v>1.6388</v>
      </c>
      <c r="F816" s="115">
        <v>43116</v>
      </c>
    </row>
    <row r="817" spans="1:6">
      <c r="A817" s="113" t="b">
        <f t="shared" si="12"/>
        <v>0</v>
      </c>
      <c r="B817" s="113" t="s">
        <v>807</v>
      </c>
      <c r="C817" s="113" t="s">
        <v>2063</v>
      </c>
      <c r="D817" s="113">
        <v>1.544</v>
      </c>
      <c r="F817" s="115">
        <v>42879</v>
      </c>
    </row>
    <row r="818" spans="1:6">
      <c r="A818" s="113" t="b">
        <f t="shared" si="12"/>
        <v>0</v>
      </c>
      <c r="B818" s="113" t="s">
        <v>1716</v>
      </c>
      <c r="C818" s="113" t="s">
        <v>2083</v>
      </c>
      <c r="D818" s="113">
        <v>0.80800000000000005</v>
      </c>
      <c r="E818" s="113" t="s">
        <v>2102</v>
      </c>
      <c r="F818" s="115">
        <v>43125</v>
      </c>
    </row>
    <row r="819" spans="1:6">
      <c r="A819" s="113" t="b">
        <f t="shared" si="12"/>
        <v>0</v>
      </c>
      <c r="B819" s="113" t="s">
        <v>1713</v>
      </c>
      <c r="C819" s="113" t="s">
        <v>2083</v>
      </c>
      <c r="D819" s="113">
        <v>0.63060000000000005</v>
      </c>
      <c r="E819" s="170" t="s">
        <v>2467</v>
      </c>
      <c r="F819" s="115">
        <v>43125</v>
      </c>
    </row>
    <row r="820" spans="1:6">
      <c r="A820" s="113" t="b">
        <f t="shared" si="12"/>
        <v>0</v>
      </c>
      <c r="B820" s="113" t="s">
        <v>1645</v>
      </c>
      <c r="C820" s="113" t="s">
        <v>2083</v>
      </c>
      <c r="D820" s="113">
        <v>0.70150000000000001</v>
      </c>
      <c r="E820" s="113" t="s">
        <v>2071</v>
      </c>
      <c r="F820" s="115">
        <v>43125</v>
      </c>
    </row>
    <row r="821" spans="1:6">
      <c r="A821" s="113" t="b">
        <f t="shared" si="12"/>
        <v>0</v>
      </c>
      <c r="B821" s="113" t="s">
        <v>1642</v>
      </c>
      <c r="C821" s="113" t="s">
        <v>2083</v>
      </c>
      <c r="D821" s="113">
        <v>0.85780000000000001</v>
      </c>
      <c r="E821" s="113" t="s">
        <v>2099</v>
      </c>
      <c r="F821" s="115">
        <v>43125</v>
      </c>
    </row>
    <row r="822" spans="1:6">
      <c r="A822" s="113" t="b">
        <f t="shared" si="12"/>
        <v>0</v>
      </c>
      <c r="B822" s="113" t="s">
        <v>1630</v>
      </c>
      <c r="C822" s="113" t="s">
        <v>2083</v>
      </c>
      <c r="D822" s="113">
        <v>0.29980000000000001</v>
      </c>
      <c r="E822" s="170" t="s">
        <v>2468</v>
      </c>
      <c r="F822" s="115">
        <v>43125</v>
      </c>
    </row>
    <row r="823" spans="1:6">
      <c r="A823" s="113" t="b">
        <f t="shared" si="12"/>
        <v>0</v>
      </c>
      <c r="B823" s="113" t="s">
        <v>1614</v>
      </c>
      <c r="C823" s="113" t="s">
        <v>2083</v>
      </c>
      <c r="D823" s="113">
        <v>0.43290000000000001</v>
      </c>
      <c r="E823" s="113" t="s">
        <v>2101</v>
      </c>
      <c r="F823" s="115">
        <v>43125</v>
      </c>
    </row>
    <row r="824" spans="1:6">
      <c r="A824" s="113" t="b">
        <f t="shared" si="12"/>
        <v>0</v>
      </c>
      <c r="B824" s="113" t="s">
        <v>1592</v>
      </c>
      <c r="C824" s="113" t="s">
        <v>2083</v>
      </c>
      <c r="D824" s="113">
        <v>0.57499999999999996</v>
      </c>
      <c r="F824" s="115">
        <v>43125</v>
      </c>
    </row>
    <row r="825" spans="1:6">
      <c r="A825" s="113" t="b">
        <f t="shared" si="12"/>
        <v>0</v>
      </c>
      <c r="B825" s="113" t="s">
        <v>1501</v>
      </c>
      <c r="C825" s="113" t="s">
        <v>2083</v>
      </c>
      <c r="D825" s="113">
        <v>0.74199999999999999</v>
      </c>
      <c r="E825" s="113" t="s">
        <v>2095</v>
      </c>
      <c r="F825" s="115">
        <v>43125</v>
      </c>
    </row>
    <row r="826" spans="1:6">
      <c r="A826" s="113" t="b">
        <f t="shared" si="12"/>
        <v>0</v>
      </c>
      <c r="B826" s="113" t="s">
        <v>1455</v>
      </c>
      <c r="C826" s="113" t="s">
        <v>2083</v>
      </c>
      <c r="D826" s="113">
        <v>0.62809999999999999</v>
      </c>
      <c r="E826" s="113" t="s">
        <v>2091</v>
      </c>
      <c r="F826" s="115">
        <v>43125</v>
      </c>
    </row>
    <row r="827" spans="1:6">
      <c r="A827" s="113" t="b">
        <f t="shared" si="12"/>
        <v>0</v>
      </c>
      <c r="B827" s="113" t="s">
        <v>1242</v>
      </c>
      <c r="C827" s="113" t="s">
        <v>2083</v>
      </c>
      <c r="D827" s="113">
        <v>0.54810000000000003</v>
      </c>
      <c r="F827" s="115">
        <v>43125</v>
      </c>
    </row>
    <row r="828" spans="1:6">
      <c r="A828" s="113" t="b">
        <f t="shared" si="12"/>
        <v>0</v>
      </c>
      <c r="B828" s="113" t="s">
        <v>980</v>
      </c>
      <c r="C828" s="113" t="s">
        <v>2083</v>
      </c>
      <c r="D828" s="113">
        <v>1.266</v>
      </c>
      <c r="E828" s="113" t="s">
        <v>2092</v>
      </c>
      <c r="F828" s="115">
        <v>43125</v>
      </c>
    </row>
    <row r="829" spans="1:6">
      <c r="A829" s="113" t="b">
        <f t="shared" si="12"/>
        <v>0</v>
      </c>
      <c r="B829" s="113" t="s">
        <v>972</v>
      </c>
      <c r="C829" s="113" t="s">
        <v>2083</v>
      </c>
      <c r="D829" s="113">
        <v>2.8336999999999999</v>
      </c>
      <c r="E829" s="113" t="s">
        <v>2100</v>
      </c>
      <c r="F829" s="115">
        <v>43125</v>
      </c>
    </row>
    <row r="830" spans="1:6">
      <c r="A830" s="113" t="b">
        <f t="shared" si="12"/>
        <v>0</v>
      </c>
      <c r="B830" s="113" t="s">
        <v>1124</v>
      </c>
      <c r="C830" s="113" t="s">
        <v>2083</v>
      </c>
      <c r="D830" s="113">
        <v>1.0208999999999999</v>
      </c>
      <c r="E830" s="170" t="s">
        <v>2465</v>
      </c>
      <c r="F830" s="115">
        <v>43125</v>
      </c>
    </row>
    <row r="831" spans="1:6">
      <c r="A831" s="113" t="b">
        <f t="shared" si="12"/>
        <v>0</v>
      </c>
      <c r="B831" s="113" t="s">
        <v>939</v>
      </c>
      <c r="C831" s="113" t="s">
        <v>2083</v>
      </c>
      <c r="D831" s="113">
        <v>0.52</v>
      </c>
      <c r="E831" s="113" t="s">
        <v>2141</v>
      </c>
      <c r="F831" s="115">
        <v>42878</v>
      </c>
    </row>
    <row r="832" spans="1:6">
      <c r="A832" s="113" t="b">
        <f t="shared" si="12"/>
        <v>0</v>
      </c>
      <c r="B832" s="113" t="s">
        <v>922</v>
      </c>
      <c r="C832" s="113" t="s">
        <v>2083</v>
      </c>
      <c r="D832" s="113">
        <v>1.5786</v>
      </c>
      <c r="E832" s="113" t="s">
        <v>2096</v>
      </c>
      <c r="F832" s="115">
        <v>43125</v>
      </c>
    </row>
    <row r="833" spans="1:10">
      <c r="A833" s="113" t="b">
        <f t="shared" ref="A833:A839" si="13">COUNTIF($B$2:$B$840, B833)&gt;1</f>
        <v>0</v>
      </c>
      <c r="B833" s="113" t="s">
        <v>1113</v>
      </c>
      <c r="C833" s="113" t="s">
        <v>2083</v>
      </c>
      <c r="D833" s="113">
        <v>1.5992999999999999</v>
      </c>
      <c r="E833" s="113" t="s">
        <v>2082</v>
      </c>
      <c r="F833" s="115">
        <v>43125</v>
      </c>
      <c r="H833" s="113" t="s">
        <v>2066</v>
      </c>
    </row>
    <row r="834" spans="1:10">
      <c r="A834" s="113" t="b">
        <f t="shared" si="13"/>
        <v>0</v>
      </c>
      <c r="B834" s="113" t="s">
        <v>823</v>
      </c>
      <c r="C834" s="113" t="s">
        <v>2083</v>
      </c>
      <c r="D834" s="113">
        <v>1.748</v>
      </c>
      <c r="E834" s="113" t="s">
        <v>2094</v>
      </c>
      <c r="F834" s="115">
        <v>43125</v>
      </c>
    </row>
    <row r="835" spans="1:10">
      <c r="A835" s="113" t="b">
        <f t="shared" si="13"/>
        <v>0</v>
      </c>
      <c r="B835" s="113" t="s">
        <v>755</v>
      </c>
      <c r="C835" s="113" t="s">
        <v>2083</v>
      </c>
      <c r="D835" s="113">
        <v>1.5941000000000001</v>
      </c>
      <c r="E835" s="170" t="s">
        <v>2466</v>
      </c>
      <c r="F835" s="115">
        <v>43125</v>
      </c>
      <c r="H835" s="116" t="s">
        <v>2066</v>
      </c>
    </row>
    <row r="836" spans="1:10">
      <c r="A836" s="113" t="b">
        <f t="shared" si="13"/>
        <v>0</v>
      </c>
      <c r="B836" s="113" t="s">
        <v>691</v>
      </c>
      <c r="C836" s="113" t="s">
        <v>2083</v>
      </c>
      <c r="D836" s="113">
        <v>0.91920000000000002</v>
      </c>
      <c r="E836" s="113" t="s">
        <v>2097</v>
      </c>
      <c r="F836" s="115">
        <v>43125</v>
      </c>
    </row>
    <row r="837" spans="1:10">
      <c r="A837" s="113" t="b">
        <f t="shared" si="13"/>
        <v>0</v>
      </c>
      <c r="B837" t="s">
        <v>662</v>
      </c>
      <c r="C837" s="113" t="s">
        <v>2083</v>
      </c>
      <c r="D837" s="113">
        <v>1.2541</v>
      </c>
      <c r="E837" s="113" t="s">
        <v>2071</v>
      </c>
      <c r="F837" s="115">
        <v>43125</v>
      </c>
    </row>
    <row r="838" spans="1:10">
      <c r="A838" s="113" t="b">
        <f t="shared" si="13"/>
        <v>0</v>
      </c>
      <c r="B838" s="113" t="s">
        <v>625</v>
      </c>
      <c r="C838" s="113" t="s">
        <v>2083</v>
      </c>
      <c r="D838" s="113">
        <v>1.5403</v>
      </c>
      <c r="E838" s="113" t="s">
        <v>2093</v>
      </c>
      <c r="F838" s="115">
        <v>43125</v>
      </c>
    </row>
    <row r="839" spans="1:10">
      <c r="A839" s="113" t="b">
        <f t="shared" si="13"/>
        <v>0</v>
      </c>
      <c r="B839" s="113" t="s">
        <v>1070</v>
      </c>
      <c r="C839" s="113" t="s">
        <v>2083</v>
      </c>
      <c r="D839" s="113">
        <v>1.3083</v>
      </c>
      <c r="E839" s="113" t="s">
        <v>2098</v>
      </c>
      <c r="F839" s="115">
        <v>43125</v>
      </c>
    </row>
    <row r="840" spans="1:10">
      <c r="A840" s="185" t="s">
        <v>2477</v>
      </c>
      <c r="B840" s="114" t="s">
        <v>1144</v>
      </c>
      <c r="C840" s="114" t="s">
        <v>2149</v>
      </c>
      <c r="D840" s="114" t="s">
        <v>2148</v>
      </c>
      <c r="E840" s="114" t="s">
        <v>2147</v>
      </c>
      <c r="F840" s="114" t="s">
        <v>1141</v>
      </c>
      <c r="G840" s="114" t="s">
        <v>2166</v>
      </c>
      <c r="I840" s="114" t="s">
        <v>2471</v>
      </c>
      <c r="J840" s="114" t="s">
        <v>2470</v>
      </c>
    </row>
  </sheetData>
  <sortState ref="A1:J840">
    <sortCondition ref="C1:C840"/>
  </sortState>
  <mergeCells count="1">
    <mergeCell ref="U1:AB1"/>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topLeftCell="A566" zoomScale="115" zoomScaleNormal="115" workbookViewId="0">
      <selection activeCell="A585" sqref="A585"/>
    </sheetView>
  </sheetViews>
  <sheetFormatPr baseColWidth="10" defaultColWidth="11.44140625" defaultRowHeight="14.4"/>
  <cols>
    <col min="5" max="5" width="11.44140625" style="233"/>
    <col min="11" max="11" width="11.44140625" style="169"/>
  </cols>
  <sheetData>
    <row r="1" spans="1:11">
      <c r="A1" t="s">
        <v>2503</v>
      </c>
      <c r="J1" s="169" t="s">
        <v>3583</v>
      </c>
    </row>
    <row r="2" spans="1:11">
      <c r="A2" t="s">
        <v>1144</v>
      </c>
      <c r="B2" t="s">
        <v>2164</v>
      </c>
      <c r="D2" t="s">
        <v>2504</v>
      </c>
      <c r="E2" s="233" t="s">
        <v>2147</v>
      </c>
      <c r="F2" t="s">
        <v>1141</v>
      </c>
      <c r="J2" t="s">
        <v>3669</v>
      </c>
      <c r="K2" s="169" t="s">
        <v>3668</v>
      </c>
    </row>
    <row r="3" spans="1:11">
      <c r="A3" t="s">
        <v>1712</v>
      </c>
      <c r="B3">
        <v>195</v>
      </c>
      <c r="C3" t="s">
        <v>2505</v>
      </c>
      <c r="D3">
        <v>0.83299999999999996</v>
      </c>
      <c r="E3" s="233" t="s">
        <v>2455</v>
      </c>
      <c r="F3" s="16">
        <v>43208</v>
      </c>
      <c r="J3" t="b">
        <f t="shared" ref="J3:J66" si="0">COUNTIF($A$3:$A$676, A3)&gt;1</f>
        <v>0</v>
      </c>
      <c r="K3" s="169" t="b">
        <v>0</v>
      </c>
    </row>
    <row r="4" spans="1:11">
      <c r="A4" t="s">
        <v>752</v>
      </c>
      <c r="B4">
        <v>195</v>
      </c>
      <c r="C4" t="s">
        <v>2505</v>
      </c>
      <c r="D4">
        <v>0.78200000000000003</v>
      </c>
      <c r="E4" s="233" t="s">
        <v>2455</v>
      </c>
      <c r="F4" s="16">
        <v>43208</v>
      </c>
      <c r="J4" t="b">
        <f t="shared" si="0"/>
        <v>0</v>
      </c>
      <c r="K4" s="169" t="b">
        <v>0</v>
      </c>
    </row>
    <row r="5" spans="1:11">
      <c r="A5" t="s">
        <v>1945</v>
      </c>
      <c r="B5">
        <v>195</v>
      </c>
      <c r="C5" t="s">
        <v>2505</v>
      </c>
      <c r="D5">
        <v>1.2050000000000001</v>
      </c>
      <c r="E5" s="233" t="s">
        <v>2455</v>
      </c>
      <c r="F5" s="16">
        <v>43208</v>
      </c>
      <c r="J5" t="b">
        <f t="shared" si="0"/>
        <v>0</v>
      </c>
      <c r="K5" s="169" t="b">
        <v>0</v>
      </c>
    </row>
    <row r="6" spans="1:11">
      <c r="A6" t="s">
        <v>494</v>
      </c>
      <c r="B6">
        <v>195</v>
      </c>
      <c r="C6" t="s">
        <v>2505</v>
      </c>
      <c r="D6">
        <v>1.7509999999999999</v>
      </c>
      <c r="E6" s="233" t="s">
        <v>2115</v>
      </c>
      <c r="F6" s="16">
        <v>43208</v>
      </c>
      <c r="J6" t="b">
        <f t="shared" si="0"/>
        <v>0</v>
      </c>
      <c r="K6" s="169" t="b">
        <v>0</v>
      </c>
    </row>
    <row r="7" spans="1:11">
      <c r="A7" t="s">
        <v>2014</v>
      </c>
      <c r="B7">
        <v>210</v>
      </c>
      <c r="C7" t="s">
        <v>2505</v>
      </c>
      <c r="D7">
        <v>0.84599999999999997</v>
      </c>
      <c r="E7" s="233" t="s">
        <v>2453</v>
      </c>
      <c r="F7" s="16">
        <v>43208</v>
      </c>
      <c r="J7" t="b">
        <f t="shared" si="0"/>
        <v>0</v>
      </c>
      <c r="K7" s="169" t="b">
        <v>0</v>
      </c>
    </row>
    <row r="8" spans="1:11">
      <c r="A8" t="s">
        <v>542</v>
      </c>
      <c r="B8">
        <v>210</v>
      </c>
      <c r="C8" t="s">
        <v>2505</v>
      </c>
      <c r="D8">
        <v>1.742</v>
      </c>
      <c r="E8" s="233" t="s">
        <v>2453</v>
      </c>
      <c r="F8" s="16">
        <v>43208</v>
      </c>
      <c r="J8" t="b">
        <f t="shared" si="0"/>
        <v>0</v>
      </c>
      <c r="K8" s="169" t="b">
        <v>0</v>
      </c>
    </row>
    <row r="9" spans="1:11">
      <c r="A9" t="s">
        <v>1957</v>
      </c>
      <c r="B9">
        <v>210</v>
      </c>
      <c r="C9" t="s">
        <v>2505</v>
      </c>
      <c r="D9">
        <v>0.80600000000000005</v>
      </c>
      <c r="E9" s="233" t="s">
        <v>2453</v>
      </c>
      <c r="F9" s="16">
        <v>43208</v>
      </c>
      <c r="J9" t="b">
        <f t="shared" si="0"/>
        <v>0</v>
      </c>
      <c r="K9" s="169" t="b">
        <v>0</v>
      </c>
    </row>
    <row r="10" spans="1:11">
      <c r="A10" t="s">
        <v>806</v>
      </c>
      <c r="B10">
        <v>210</v>
      </c>
      <c r="C10" t="s">
        <v>2505</v>
      </c>
      <c r="D10">
        <v>1.716</v>
      </c>
      <c r="E10" s="233" t="s">
        <v>2453</v>
      </c>
      <c r="F10" s="16">
        <v>43208</v>
      </c>
      <c r="J10" t="b">
        <f t="shared" si="0"/>
        <v>0</v>
      </c>
      <c r="K10" s="169" t="b">
        <v>0</v>
      </c>
    </row>
    <row r="11" spans="1:11">
      <c r="A11" t="s">
        <v>820</v>
      </c>
      <c r="B11">
        <v>213</v>
      </c>
      <c r="C11" t="s">
        <v>2505</v>
      </c>
      <c r="D11">
        <v>1.6859999999999999</v>
      </c>
      <c r="E11" s="233" t="s">
        <v>2506</v>
      </c>
      <c r="F11" s="16">
        <v>43208</v>
      </c>
      <c r="J11" t="b">
        <f t="shared" si="0"/>
        <v>0</v>
      </c>
      <c r="K11" s="169" t="b">
        <v>0</v>
      </c>
    </row>
    <row r="12" spans="1:11">
      <c r="A12" t="s">
        <v>440</v>
      </c>
      <c r="B12">
        <v>213</v>
      </c>
      <c r="C12" t="s">
        <v>2505</v>
      </c>
      <c r="D12">
        <v>1.748</v>
      </c>
      <c r="E12" s="233" t="s">
        <v>2506</v>
      </c>
      <c r="F12" s="16">
        <v>43208</v>
      </c>
      <c r="J12" t="b">
        <f t="shared" si="0"/>
        <v>0</v>
      </c>
      <c r="K12" s="169" t="b">
        <v>0</v>
      </c>
    </row>
    <row r="13" spans="1:11">
      <c r="A13" t="s">
        <v>2045</v>
      </c>
      <c r="B13">
        <v>213</v>
      </c>
      <c r="C13" t="s">
        <v>2505</v>
      </c>
      <c r="D13">
        <v>0.67</v>
      </c>
      <c r="E13" s="233" t="s">
        <v>2506</v>
      </c>
      <c r="F13" s="16">
        <v>43208</v>
      </c>
      <c r="J13" t="b">
        <f t="shared" si="0"/>
        <v>0</v>
      </c>
      <c r="K13" s="169" t="b">
        <v>0</v>
      </c>
    </row>
    <row r="14" spans="1:11">
      <c r="A14" t="s">
        <v>1907</v>
      </c>
      <c r="B14">
        <v>213</v>
      </c>
      <c r="C14" t="s">
        <v>2505</v>
      </c>
      <c r="D14">
        <v>0.57899999999999996</v>
      </c>
      <c r="E14" s="233" t="s">
        <v>2506</v>
      </c>
      <c r="F14" s="16">
        <v>43208</v>
      </c>
      <c r="J14" t="b">
        <f t="shared" si="0"/>
        <v>0</v>
      </c>
      <c r="K14" s="169" t="b">
        <v>0</v>
      </c>
    </row>
    <row r="15" spans="1:11">
      <c r="A15" t="s">
        <v>486</v>
      </c>
      <c r="B15">
        <v>194</v>
      </c>
      <c r="C15" t="s">
        <v>2505</v>
      </c>
      <c r="D15">
        <v>1.613</v>
      </c>
      <c r="E15" s="233" t="s">
        <v>2507</v>
      </c>
      <c r="F15" s="16">
        <v>43208</v>
      </c>
      <c r="J15" t="b">
        <f t="shared" si="0"/>
        <v>0</v>
      </c>
      <c r="K15" s="169" t="b">
        <v>0</v>
      </c>
    </row>
    <row r="16" spans="1:11">
      <c r="A16" t="s">
        <v>1902</v>
      </c>
      <c r="B16">
        <v>194</v>
      </c>
      <c r="C16" t="s">
        <v>2505</v>
      </c>
      <c r="D16">
        <v>0.433</v>
      </c>
      <c r="E16" s="233" t="s">
        <v>2506</v>
      </c>
      <c r="F16" s="16">
        <v>43208</v>
      </c>
      <c r="J16" t="b">
        <f t="shared" si="0"/>
        <v>0</v>
      </c>
      <c r="K16" s="169" t="b">
        <v>0</v>
      </c>
    </row>
    <row r="17" spans="1:11">
      <c r="A17" t="s">
        <v>528</v>
      </c>
      <c r="B17">
        <v>194</v>
      </c>
      <c r="C17" t="s">
        <v>2505</v>
      </c>
      <c r="D17">
        <v>1.593</v>
      </c>
      <c r="E17" s="233" t="s">
        <v>2506</v>
      </c>
      <c r="F17" s="16">
        <v>43208</v>
      </c>
      <c r="J17" t="b">
        <f t="shared" si="0"/>
        <v>0</v>
      </c>
      <c r="K17" s="169" t="b">
        <v>0</v>
      </c>
    </row>
    <row r="18" spans="1:11">
      <c r="A18" t="s">
        <v>1960</v>
      </c>
      <c r="B18">
        <v>194</v>
      </c>
      <c r="C18" t="s">
        <v>2505</v>
      </c>
      <c r="D18">
        <v>0.74199999999999999</v>
      </c>
      <c r="E18" s="233" t="s">
        <v>2506</v>
      </c>
      <c r="F18" s="16">
        <v>43208</v>
      </c>
      <c r="J18" t="b">
        <f t="shared" si="0"/>
        <v>0</v>
      </c>
      <c r="K18" s="169" t="b">
        <v>0</v>
      </c>
    </row>
    <row r="19" spans="1:11">
      <c r="A19" t="s">
        <v>469</v>
      </c>
      <c r="B19">
        <v>211</v>
      </c>
      <c r="C19" t="s">
        <v>2505</v>
      </c>
      <c r="D19">
        <v>1.4770000000000001</v>
      </c>
      <c r="F19" s="16">
        <v>43208</v>
      </c>
      <c r="J19" t="b">
        <f t="shared" si="0"/>
        <v>0</v>
      </c>
      <c r="K19" s="169" t="b">
        <v>0</v>
      </c>
    </row>
    <row r="20" spans="1:11">
      <c r="A20" t="s">
        <v>2024</v>
      </c>
      <c r="B20">
        <v>211</v>
      </c>
      <c r="C20" t="s">
        <v>2505</v>
      </c>
      <c r="D20">
        <v>0.38400000000000001</v>
      </c>
      <c r="F20" s="16">
        <v>43208</v>
      </c>
      <c r="J20" t="b">
        <f t="shared" si="0"/>
        <v>0</v>
      </c>
      <c r="K20" s="169" t="b">
        <v>0</v>
      </c>
    </row>
    <row r="21" spans="1:11">
      <c r="A21" t="s">
        <v>892</v>
      </c>
      <c r="B21">
        <v>211</v>
      </c>
      <c r="C21" t="s">
        <v>2505</v>
      </c>
      <c r="D21">
        <v>1.1160000000000001</v>
      </c>
      <c r="E21" s="233" t="s">
        <v>2508</v>
      </c>
      <c r="F21" s="16">
        <v>43208</v>
      </c>
      <c r="J21" t="b">
        <f t="shared" si="0"/>
        <v>0</v>
      </c>
      <c r="K21" s="169" t="b">
        <v>0</v>
      </c>
    </row>
    <row r="22" spans="1:11">
      <c r="A22" t="s">
        <v>1616</v>
      </c>
      <c r="B22">
        <v>211</v>
      </c>
      <c r="C22" t="s">
        <v>2505</v>
      </c>
      <c r="D22">
        <v>0.74099999999999999</v>
      </c>
      <c r="F22" s="16">
        <v>43208</v>
      </c>
      <c r="J22" t="b">
        <f t="shared" si="0"/>
        <v>0</v>
      </c>
      <c r="K22" s="169" t="b">
        <v>0</v>
      </c>
    </row>
    <row r="23" spans="1:11">
      <c r="A23" t="s">
        <v>517</v>
      </c>
      <c r="B23">
        <v>216</v>
      </c>
      <c r="C23" t="s">
        <v>2505</v>
      </c>
      <c r="D23">
        <v>1.6419999999999999</v>
      </c>
      <c r="E23" s="233" t="s">
        <v>2506</v>
      </c>
      <c r="F23" s="16">
        <v>43208</v>
      </c>
      <c r="J23" t="b">
        <f t="shared" si="0"/>
        <v>0</v>
      </c>
      <c r="K23" s="169" t="b">
        <v>0</v>
      </c>
    </row>
    <row r="24" spans="1:11">
      <c r="A24" t="s">
        <v>762</v>
      </c>
      <c r="B24">
        <v>216</v>
      </c>
      <c r="C24" t="s">
        <v>2505</v>
      </c>
      <c r="D24">
        <v>1.736</v>
      </c>
      <c r="E24" s="233" t="s">
        <v>2453</v>
      </c>
      <c r="F24" s="16">
        <v>43208</v>
      </c>
      <c r="J24" t="b">
        <f t="shared" si="0"/>
        <v>0</v>
      </c>
      <c r="K24" s="169" t="b">
        <v>0</v>
      </c>
    </row>
    <row r="25" spans="1:11">
      <c r="A25" t="s">
        <v>1955</v>
      </c>
      <c r="B25">
        <v>216</v>
      </c>
      <c r="C25" t="s">
        <v>2505</v>
      </c>
      <c r="D25">
        <v>0.80600000000000005</v>
      </c>
      <c r="E25" s="233" t="s">
        <v>2453</v>
      </c>
      <c r="F25" s="16">
        <v>43208</v>
      </c>
      <c r="J25" t="b">
        <f t="shared" si="0"/>
        <v>0</v>
      </c>
      <c r="K25" s="169" t="b">
        <v>0</v>
      </c>
    </row>
    <row r="26" spans="1:11">
      <c r="A26" t="s">
        <v>1689</v>
      </c>
      <c r="B26">
        <v>216</v>
      </c>
      <c r="C26" t="s">
        <v>2505</v>
      </c>
      <c r="D26">
        <v>0.73499999999999999</v>
      </c>
      <c r="E26" s="233" t="s">
        <v>2453</v>
      </c>
      <c r="F26" s="16">
        <v>43208</v>
      </c>
      <c r="J26" t="b">
        <f t="shared" si="0"/>
        <v>0</v>
      </c>
      <c r="K26" s="169" t="b">
        <v>0</v>
      </c>
    </row>
    <row r="27" spans="1:11">
      <c r="A27" t="s">
        <v>476</v>
      </c>
      <c r="B27">
        <v>214</v>
      </c>
      <c r="C27" t="s">
        <v>2505</v>
      </c>
      <c r="D27">
        <v>1.6679999999999999</v>
      </c>
      <c r="E27" s="233" t="s">
        <v>2509</v>
      </c>
      <c r="F27" s="16">
        <v>43208</v>
      </c>
      <c r="J27" t="b">
        <f t="shared" si="0"/>
        <v>0</v>
      </c>
      <c r="K27" s="169" t="b">
        <v>0</v>
      </c>
    </row>
    <row r="28" spans="1:11">
      <c r="A28" t="s">
        <v>462</v>
      </c>
      <c r="B28">
        <v>214</v>
      </c>
      <c r="C28" t="s">
        <v>2505</v>
      </c>
      <c r="D28">
        <v>1.7569999999999999</v>
      </c>
      <c r="E28" s="233" t="s">
        <v>2509</v>
      </c>
      <c r="F28" s="16">
        <v>43208</v>
      </c>
      <c r="J28" t="b">
        <f t="shared" si="0"/>
        <v>0</v>
      </c>
      <c r="K28" s="169" t="b">
        <v>0</v>
      </c>
    </row>
    <row r="29" spans="1:11">
      <c r="A29" t="s">
        <v>1922</v>
      </c>
      <c r="B29">
        <v>214</v>
      </c>
      <c r="C29" t="s">
        <v>2505</v>
      </c>
      <c r="D29">
        <v>0.70599999999999996</v>
      </c>
      <c r="E29" s="233" t="s">
        <v>2509</v>
      </c>
      <c r="F29" s="16">
        <v>43208</v>
      </c>
      <c r="J29" t="b">
        <f t="shared" si="0"/>
        <v>0</v>
      </c>
      <c r="K29" s="169" t="b">
        <v>0</v>
      </c>
    </row>
    <row r="30" spans="1:11">
      <c r="A30" t="s">
        <v>1279</v>
      </c>
      <c r="B30">
        <v>214</v>
      </c>
      <c r="C30" t="s">
        <v>2505</v>
      </c>
      <c r="D30">
        <v>0.65300000000000002</v>
      </c>
      <c r="E30" s="233" t="s">
        <v>2509</v>
      </c>
      <c r="F30" s="16">
        <v>43208</v>
      </c>
      <c r="J30" t="b">
        <f t="shared" si="0"/>
        <v>0</v>
      </c>
      <c r="K30" s="169" t="b">
        <v>0</v>
      </c>
    </row>
    <row r="31" spans="1:11">
      <c r="A31" t="s">
        <v>1105</v>
      </c>
      <c r="B31">
        <v>201</v>
      </c>
      <c r="C31" t="s">
        <v>2505</v>
      </c>
      <c r="D31">
        <v>1.968</v>
      </c>
      <c r="E31" s="233" t="s">
        <v>2510</v>
      </c>
      <c r="F31" s="16">
        <v>43208</v>
      </c>
      <c r="J31" t="b">
        <f t="shared" si="0"/>
        <v>0</v>
      </c>
      <c r="K31" s="169" t="b">
        <v>0</v>
      </c>
    </row>
    <row r="32" spans="1:11">
      <c r="A32" t="s">
        <v>1839</v>
      </c>
      <c r="B32">
        <v>201</v>
      </c>
      <c r="C32" t="s">
        <v>2505</v>
      </c>
      <c r="D32">
        <v>0.67300000000000004</v>
      </c>
      <c r="E32" s="233" t="s">
        <v>2510</v>
      </c>
      <c r="F32" s="16">
        <v>43208</v>
      </c>
      <c r="J32" t="b">
        <f t="shared" si="0"/>
        <v>0</v>
      </c>
      <c r="K32" s="169" t="b">
        <v>0</v>
      </c>
    </row>
    <row r="33" spans="1:11">
      <c r="A33" t="s">
        <v>1735</v>
      </c>
      <c r="B33">
        <v>201</v>
      </c>
      <c r="C33" t="s">
        <v>2505</v>
      </c>
      <c r="D33">
        <v>0.84</v>
      </c>
      <c r="E33" s="233" t="s">
        <v>2510</v>
      </c>
      <c r="F33" s="16">
        <v>43208</v>
      </c>
      <c r="J33" t="b">
        <f t="shared" si="0"/>
        <v>0</v>
      </c>
      <c r="K33" s="169" t="b">
        <v>0</v>
      </c>
    </row>
    <row r="34" spans="1:11">
      <c r="A34" t="s">
        <v>474</v>
      </c>
      <c r="B34">
        <v>201</v>
      </c>
      <c r="C34" t="s">
        <v>2505</v>
      </c>
      <c r="D34">
        <v>1.7869999999999999</v>
      </c>
      <c r="E34" s="233" t="s">
        <v>2510</v>
      </c>
      <c r="F34" s="16">
        <v>43208</v>
      </c>
      <c r="J34" t="b">
        <f t="shared" si="0"/>
        <v>0</v>
      </c>
      <c r="K34" s="169" t="b">
        <v>0</v>
      </c>
    </row>
    <row r="35" spans="1:11">
      <c r="A35" t="s">
        <v>1807</v>
      </c>
      <c r="B35">
        <v>196</v>
      </c>
      <c r="C35" t="s">
        <v>2505</v>
      </c>
      <c r="D35">
        <v>1.04</v>
      </c>
      <c r="E35" s="233" t="s">
        <v>2455</v>
      </c>
      <c r="F35" s="16">
        <v>43208</v>
      </c>
      <c r="J35" t="b">
        <f t="shared" si="0"/>
        <v>0</v>
      </c>
      <c r="K35" s="169" t="b">
        <v>0</v>
      </c>
    </row>
    <row r="36" spans="1:11">
      <c r="A36" t="s">
        <v>2038</v>
      </c>
      <c r="B36">
        <v>196</v>
      </c>
      <c r="C36" t="s">
        <v>2505</v>
      </c>
      <c r="D36">
        <v>0.748</v>
      </c>
      <c r="E36" s="233" t="s">
        <v>2455</v>
      </c>
      <c r="F36" s="16">
        <v>43208</v>
      </c>
      <c r="J36" t="b">
        <f t="shared" si="0"/>
        <v>0</v>
      </c>
      <c r="K36" s="169" t="b">
        <v>0</v>
      </c>
    </row>
    <row r="37" spans="1:11">
      <c r="A37" t="s">
        <v>430</v>
      </c>
      <c r="B37">
        <v>196</v>
      </c>
      <c r="C37" t="s">
        <v>2505</v>
      </c>
      <c r="D37">
        <v>1.863</v>
      </c>
      <c r="E37" s="233" t="s">
        <v>2455</v>
      </c>
      <c r="F37" s="16">
        <v>43208</v>
      </c>
      <c r="J37" t="b">
        <f t="shared" si="0"/>
        <v>0</v>
      </c>
      <c r="K37" s="169" t="b">
        <v>0</v>
      </c>
    </row>
    <row r="38" spans="1:11">
      <c r="A38" t="s">
        <v>686</v>
      </c>
      <c r="B38">
        <v>196</v>
      </c>
      <c r="C38" t="s">
        <v>2505</v>
      </c>
      <c r="D38">
        <v>0.19900000000000001</v>
      </c>
      <c r="E38" s="233" t="s">
        <v>2455</v>
      </c>
      <c r="F38" s="16">
        <v>43208</v>
      </c>
      <c r="J38" t="b">
        <f t="shared" si="0"/>
        <v>0</v>
      </c>
      <c r="K38" s="169" t="b">
        <v>0</v>
      </c>
    </row>
    <row r="39" spans="1:11">
      <c r="A39" t="s">
        <v>447</v>
      </c>
      <c r="B39">
        <v>197</v>
      </c>
      <c r="C39" t="s">
        <v>2505</v>
      </c>
      <c r="D39">
        <v>1.6160000000000001</v>
      </c>
      <c r="E39" s="233" t="s">
        <v>2452</v>
      </c>
      <c r="F39" s="16">
        <v>43208</v>
      </c>
      <c r="J39" t="b">
        <f t="shared" si="0"/>
        <v>0</v>
      </c>
      <c r="K39" s="169" t="b">
        <v>0</v>
      </c>
    </row>
    <row r="40" spans="1:11">
      <c r="A40" t="s">
        <v>1010</v>
      </c>
      <c r="B40">
        <v>197</v>
      </c>
      <c r="C40" t="s">
        <v>2505</v>
      </c>
      <c r="D40">
        <v>1.577</v>
      </c>
      <c r="E40" s="233" t="s">
        <v>2452</v>
      </c>
      <c r="F40" s="16">
        <v>43208</v>
      </c>
      <c r="J40" t="b">
        <f t="shared" si="0"/>
        <v>0</v>
      </c>
      <c r="K40" s="169" t="b">
        <v>0</v>
      </c>
    </row>
    <row r="41" spans="1:11">
      <c r="A41" t="s">
        <v>1651</v>
      </c>
      <c r="B41">
        <v>197</v>
      </c>
      <c r="C41" t="s">
        <v>2505</v>
      </c>
      <c r="D41">
        <v>0.69</v>
      </c>
      <c r="E41" s="233" t="s">
        <v>2452</v>
      </c>
      <c r="F41" s="16">
        <v>43208</v>
      </c>
      <c r="J41" t="b">
        <f t="shared" si="0"/>
        <v>0</v>
      </c>
      <c r="K41" s="169" t="b">
        <v>0</v>
      </c>
    </row>
    <row r="42" spans="1:11">
      <c r="A42" t="s">
        <v>1796</v>
      </c>
      <c r="B42">
        <v>197</v>
      </c>
      <c r="C42" t="s">
        <v>2505</v>
      </c>
      <c r="D42">
        <v>0.82399999999999995</v>
      </c>
      <c r="E42" s="233" t="s">
        <v>2452</v>
      </c>
      <c r="F42" s="16">
        <v>43208</v>
      </c>
      <c r="J42" t="b">
        <f t="shared" si="0"/>
        <v>0</v>
      </c>
      <c r="K42" s="169" t="b">
        <v>0</v>
      </c>
    </row>
    <row r="43" spans="1:11">
      <c r="A43" t="s">
        <v>500</v>
      </c>
      <c r="B43">
        <v>218</v>
      </c>
      <c r="C43" t="s">
        <v>2505</v>
      </c>
      <c r="D43">
        <v>1.6519999999999999</v>
      </c>
      <c r="E43" s="233" t="s">
        <v>2510</v>
      </c>
      <c r="F43" s="16">
        <v>43208</v>
      </c>
      <c r="J43" t="b">
        <f t="shared" si="0"/>
        <v>0</v>
      </c>
      <c r="K43" s="169" t="b">
        <v>0</v>
      </c>
    </row>
    <row r="44" spans="1:11">
      <c r="A44" t="s">
        <v>1880</v>
      </c>
      <c r="B44">
        <v>218</v>
      </c>
      <c r="C44" t="s">
        <v>2505</v>
      </c>
      <c r="D44">
        <v>0.66100000000000003</v>
      </c>
      <c r="E44" s="233" t="s">
        <v>2510</v>
      </c>
      <c r="F44" s="16">
        <v>43208</v>
      </c>
      <c r="J44" t="b">
        <f t="shared" si="0"/>
        <v>0</v>
      </c>
      <c r="K44" s="169" t="b">
        <v>0</v>
      </c>
    </row>
    <row r="45" spans="1:11">
      <c r="A45" t="s">
        <v>459</v>
      </c>
      <c r="B45">
        <v>218</v>
      </c>
      <c r="C45" t="s">
        <v>2505</v>
      </c>
      <c r="D45">
        <v>0.17100000000000001</v>
      </c>
      <c r="E45" s="233" t="s">
        <v>2510</v>
      </c>
      <c r="F45" s="16">
        <v>43208</v>
      </c>
      <c r="J45" t="b">
        <f t="shared" si="0"/>
        <v>0</v>
      </c>
      <c r="K45" s="169" t="b">
        <v>0</v>
      </c>
    </row>
    <row r="46" spans="1:11">
      <c r="A46" t="s">
        <v>1565</v>
      </c>
      <c r="B46">
        <v>218</v>
      </c>
      <c r="C46" t="s">
        <v>2505</v>
      </c>
      <c r="D46">
        <v>0.66900000000000004</v>
      </c>
      <c r="E46" s="233" t="s">
        <v>2510</v>
      </c>
      <c r="F46" s="16">
        <v>43208</v>
      </c>
      <c r="J46" t="b">
        <f t="shared" si="0"/>
        <v>0</v>
      </c>
      <c r="K46" s="169" t="b">
        <v>0</v>
      </c>
    </row>
    <row r="47" spans="1:11">
      <c r="A47" t="s">
        <v>789</v>
      </c>
      <c r="B47">
        <v>198</v>
      </c>
      <c r="C47" t="s">
        <v>2505</v>
      </c>
      <c r="D47">
        <v>1.615</v>
      </c>
      <c r="E47" s="233" t="s">
        <v>2453</v>
      </c>
      <c r="F47" s="16">
        <v>43208</v>
      </c>
      <c r="J47" t="b">
        <f t="shared" si="0"/>
        <v>0</v>
      </c>
      <c r="K47" s="169" t="b">
        <v>0</v>
      </c>
    </row>
    <row r="48" spans="1:11">
      <c r="A48" t="s">
        <v>2023</v>
      </c>
      <c r="B48">
        <v>198</v>
      </c>
      <c r="C48" t="s">
        <v>2505</v>
      </c>
      <c r="D48">
        <v>0.73799999999999999</v>
      </c>
      <c r="E48" s="233" t="s">
        <v>2453</v>
      </c>
      <c r="F48" s="16">
        <v>43208</v>
      </c>
      <c r="J48" t="b">
        <f t="shared" si="0"/>
        <v>0</v>
      </c>
      <c r="K48" s="169" t="b">
        <v>0</v>
      </c>
    </row>
    <row r="49" spans="1:11">
      <c r="A49" t="s">
        <v>1270</v>
      </c>
      <c r="B49">
        <v>198</v>
      </c>
      <c r="C49" t="s">
        <v>2505</v>
      </c>
      <c r="D49">
        <v>0.69899999999999995</v>
      </c>
      <c r="E49" s="233" t="s">
        <v>2453</v>
      </c>
      <c r="F49" s="16">
        <v>43208</v>
      </c>
      <c r="J49" t="b">
        <f t="shared" si="0"/>
        <v>0</v>
      </c>
      <c r="K49" s="169" t="b">
        <v>0</v>
      </c>
    </row>
    <row r="50" spans="1:11">
      <c r="A50" t="s">
        <v>428</v>
      </c>
      <c r="B50">
        <v>198</v>
      </c>
      <c r="C50" t="s">
        <v>2505</v>
      </c>
      <c r="D50">
        <v>1.7210000000000001</v>
      </c>
      <c r="E50" s="233" t="s">
        <v>2453</v>
      </c>
      <c r="F50" s="16">
        <v>43208</v>
      </c>
      <c r="J50" t="b">
        <f t="shared" si="0"/>
        <v>0</v>
      </c>
      <c r="K50" s="169" t="b">
        <v>0</v>
      </c>
    </row>
    <row r="51" spans="1:11">
      <c r="A51" t="s">
        <v>1910</v>
      </c>
      <c r="B51">
        <v>208</v>
      </c>
      <c r="C51" t="s">
        <v>2505</v>
      </c>
      <c r="D51">
        <v>0.74199999999999999</v>
      </c>
      <c r="E51" s="233" t="s">
        <v>2454</v>
      </c>
      <c r="F51" s="16">
        <v>43208</v>
      </c>
      <c r="J51" t="b">
        <f t="shared" si="0"/>
        <v>0</v>
      </c>
      <c r="K51" s="169" t="b">
        <v>0</v>
      </c>
    </row>
    <row r="52" spans="1:11">
      <c r="A52" t="s">
        <v>514</v>
      </c>
      <c r="B52">
        <v>208</v>
      </c>
      <c r="C52" t="s">
        <v>2505</v>
      </c>
      <c r="D52">
        <v>1.6539999999999999</v>
      </c>
      <c r="E52" s="233" t="s">
        <v>2454</v>
      </c>
      <c r="F52" s="16">
        <v>43208</v>
      </c>
      <c r="J52" t="b">
        <f t="shared" si="0"/>
        <v>0</v>
      </c>
      <c r="K52" s="169" t="b">
        <v>0</v>
      </c>
    </row>
    <row r="53" spans="1:11">
      <c r="A53" t="s">
        <v>1638</v>
      </c>
      <c r="B53">
        <v>208</v>
      </c>
      <c r="C53" t="s">
        <v>2505</v>
      </c>
      <c r="D53">
        <v>0.72499999999999998</v>
      </c>
      <c r="E53" s="233" t="s">
        <v>2454</v>
      </c>
      <c r="F53" s="16">
        <v>43208</v>
      </c>
      <c r="J53" t="b">
        <f t="shared" si="0"/>
        <v>0</v>
      </c>
      <c r="K53" s="169" t="b">
        <v>0</v>
      </c>
    </row>
    <row r="54" spans="1:11">
      <c r="A54" t="s">
        <v>625</v>
      </c>
      <c r="B54">
        <v>208</v>
      </c>
      <c r="C54" t="s">
        <v>2505</v>
      </c>
      <c r="D54">
        <v>1.7749999999999999</v>
      </c>
      <c r="E54" s="233" t="s">
        <v>2454</v>
      </c>
      <c r="F54" s="16">
        <v>43208</v>
      </c>
      <c r="J54" t="b">
        <f t="shared" si="0"/>
        <v>0</v>
      </c>
      <c r="K54" s="169" t="b">
        <v>0</v>
      </c>
    </row>
    <row r="55" spans="1:11">
      <c r="A55" t="s">
        <v>2005</v>
      </c>
      <c r="B55">
        <v>193</v>
      </c>
      <c r="C55" t="s">
        <v>2505</v>
      </c>
      <c r="D55">
        <v>0.82699999999999996</v>
      </c>
      <c r="E55" s="233" t="s">
        <v>2454</v>
      </c>
      <c r="F55" s="16">
        <v>43208</v>
      </c>
      <c r="J55" t="b">
        <f t="shared" si="0"/>
        <v>0</v>
      </c>
      <c r="K55" s="169" t="b">
        <v>0</v>
      </c>
    </row>
    <row r="56" spans="1:11">
      <c r="A56" t="s">
        <v>516</v>
      </c>
      <c r="B56">
        <v>193</v>
      </c>
      <c r="C56" t="s">
        <v>2505</v>
      </c>
      <c r="D56">
        <v>1.397</v>
      </c>
      <c r="E56" s="233" t="s">
        <v>2454</v>
      </c>
      <c r="F56" s="16">
        <v>43208</v>
      </c>
      <c r="J56" t="b">
        <f t="shared" si="0"/>
        <v>0</v>
      </c>
      <c r="K56" s="169" t="b">
        <v>0</v>
      </c>
    </row>
    <row r="57" spans="1:11">
      <c r="A57" t="s">
        <v>444</v>
      </c>
      <c r="B57">
        <v>193</v>
      </c>
      <c r="C57" t="s">
        <v>2505</v>
      </c>
      <c r="D57">
        <v>1.42</v>
      </c>
      <c r="E57" s="233" t="s">
        <v>2454</v>
      </c>
      <c r="F57" s="16">
        <v>43208</v>
      </c>
      <c r="J57" t="b">
        <f t="shared" si="0"/>
        <v>0</v>
      </c>
      <c r="K57" s="169" t="b">
        <v>0</v>
      </c>
    </row>
    <row r="58" spans="1:11">
      <c r="A58" t="s">
        <v>1793</v>
      </c>
      <c r="B58">
        <v>193</v>
      </c>
      <c r="C58" t="s">
        <v>2505</v>
      </c>
      <c r="D58">
        <v>0.67</v>
      </c>
      <c r="E58" s="233" t="s">
        <v>2454</v>
      </c>
      <c r="F58" s="16">
        <v>43208</v>
      </c>
      <c r="J58" t="b">
        <f t="shared" si="0"/>
        <v>0</v>
      </c>
      <c r="K58" s="169" t="b">
        <v>0</v>
      </c>
    </row>
    <row r="59" spans="1:11">
      <c r="A59" t="s">
        <v>1687</v>
      </c>
      <c r="B59">
        <v>212</v>
      </c>
      <c r="C59" t="s">
        <v>2505</v>
      </c>
      <c r="D59">
        <v>0.753</v>
      </c>
      <c r="E59" s="233" t="s">
        <v>2510</v>
      </c>
      <c r="F59" s="16">
        <v>43208</v>
      </c>
      <c r="J59" t="b">
        <f t="shared" si="0"/>
        <v>0</v>
      </c>
      <c r="K59" s="169" t="b">
        <v>0</v>
      </c>
    </row>
    <row r="60" spans="1:11">
      <c r="A60" t="s">
        <v>481</v>
      </c>
      <c r="B60">
        <v>212</v>
      </c>
      <c r="C60" t="s">
        <v>2505</v>
      </c>
      <c r="D60">
        <v>1.655</v>
      </c>
      <c r="E60" s="233" t="s">
        <v>2510</v>
      </c>
      <c r="F60" s="16">
        <v>43208</v>
      </c>
      <c r="J60" t="b">
        <f t="shared" si="0"/>
        <v>0</v>
      </c>
      <c r="K60" s="169" t="b">
        <v>0</v>
      </c>
    </row>
    <row r="61" spans="1:11">
      <c r="A61" t="s">
        <v>336</v>
      </c>
      <c r="B61">
        <v>212</v>
      </c>
      <c r="C61" t="s">
        <v>2505</v>
      </c>
      <c r="D61">
        <v>0.78500000000000003</v>
      </c>
      <c r="E61" s="233" t="s">
        <v>2511</v>
      </c>
      <c r="F61" s="16">
        <v>43208</v>
      </c>
      <c r="J61" t="b">
        <f t="shared" si="0"/>
        <v>0</v>
      </c>
      <c r="K61" s="169" t="b">
        <v>0</v>
      </c>
    </row>
    <row r="62" spans="1:11">
      <c r="A62" t="s">
        <v>1982</v>
      </c>
      <c r="B62">
        <v>212</v>
      </c>
      <c r="C62" t="s">
        <v>2505</v>
      </c>
      <c r="D62">
        <v>0.71</v>
      </c>
      <c r="E62" s="233" t="s">
        <v>2510</v>
      </c>
      <c r="F62" s="16">
        <v>43208</v>
      </c>
      <c r="J62" t="b">
        <f t="shared" si="0"/>
        <v>0</v>
      </c>
      <c r="K62" s="169" t="b">
        <v>0</v>
      </c>
    </row>
    <row r="63" spans="1:11">
      <c r="A63" t="s">
        <v>590</v>
      </c>
      <c r="B63">
        <v>207</v>
      </c>
      <c r="C63" t="s">
        <v>2505</v>
      </c>
      <c r="D63">
        <v>8.3109999999999999</v>
      </c>
      <c r="E63" s="233" t="s">
        <v>2452</v>
      </c>
      <c r="F63" s="16">
        <v>43208</v>
      </c>
      <c r="J63" t="b">
        <f t="shared" si="0"/>
        <v>0</v>
      </c>
      <c r="K63" s="169" t="b">
        <v>0</v>
      </c>
    </row>
    <row r="64" spans="1:11">
      <c r="A64" t="s">
        <v>1816</v>
      </c>
      <c r="B64">
        <v>207</v>
      </c>
      <c r="C64" t="s">
        <v>2505</v>
      </c>
      <c r="D64">
        <v>0.745</v>
      </c>
      <c r="E64" s="233" t="s">
        <v>2452</v>
      </c>
      <c r="F64" s="16">
        <v>43208</v>
      </c>
      <c r="J64" t="b">
        <f t="shared" si="0"/>
        <v>0</v>
      </c>
      <c r="K64" s="169" t="b">
        <v>0</v>
      </c>
    </row>
    <row r="65" spans="1:11">
      <c r="A65" t="s">
        <v>535</v>
      </c>
      <c r="B65">
        <v>207</v>
      </c>
      <c r="C65" t="s">
        <v>2505</v>
      </c>
      <c r="D65">
        <v>1.615</v>
      </c>
      <c r="E65" s="233" t="s">
        <v>2452</v>
      </c>
      <c r="F65" s="16">
        <v>43208</v>
      </c>
      <c r="J65" t="b">
        <f t="shared" si="0"/>
        <v>0</v>
      </c>
      <c r="K65" s="169" t="b">
        <v>0</v>
      </c>
    </row>
    <row r="66" spans="1:11">
      <c r="A66" t="s">
        <v>1820</v>
      </c>
      <c r="B66">
        <v>207</v>
      </c>
      <c r="C66" t="s">
        <v>2505</v>
      </c>
      <c r="D66">
        <v>0.73299999999999998</v>
      </c>
      <c r="E66" s="233" t="s">
        <v>2452</v>
      </c>
      <c r="F66" s="16">
        <v>43208</v>
      </c>
      <c r="J66" t="b">
        <f t="shared" si="0"/>
        <v>0</v>
      </c>
      <c r="K66" s="169" t="b">
        <v>0</v>
      </c>
    </row>
    <row r="67" spans="1:11">
      <c r="A67" t="s">
        <v>518</v>
      </c>
      <c r="B67" t="s">
        <v>3408</v>
      </c>
      <c r="D67">
        <v>1.6888000000000001</v>
      </c>
      <c r="F67" s="257"/>
      <c r="J67" t="b">
        <f t="shared" ref="J67:J130" si="1">COUNTIF($A$3:$A$676, A67)&gt;1</f>
        <v>0</v>
      </c>
      <c r="K67" s="169" t="b">
        <v>0</v>
      </c>
    </row>
    <row r="68" spans="1:11">
      <c r="A68" t="s">
        <v>454</v>
      </c>
      <c r="B68" t="s">
        <v>3408</v>
      </c>
      <c r="D68">
        <v>1.7919</v>
      </c>
      <c r="E68" s="233" t="s">
        <v>3409</v>
      </c>
      <c r="F68" s="257"/>
      <c r="J68" t="b">
        <f t="shared" si="1"/>
        <v>0</v>
      </c>
      <c r="K68" s="169" t="b">
        <v>0</v>
      </c>
    </row>
    <row r="69" spans="1:11">
      <c r="A69" t="s">
        <v>1871</v>
      </c>
      <c r="B69" t="s">
        <v>3408</v>
      </c>
      <c r="D69">
        <v>0.59770000000000001</v>
      </c>
      <c r="E69" s="264"/>
      <c r="F69" s="257"/>
      <c r="J69" t="b">
        <f t="shared" si="1"/>
        <v>0</v>
      </c>
      <c r="K69" s="169" t="b">
        <v>0</v>
      </c>
    </row>
    <row r="70" spans="1:11">
      <c r="A70" t="s">
        <v>1882</v>
      </c>
      <c r="B70" t="s">
        <v>3408</v>
      </c>
      <c r="D70">
        <v>0.72609999999999997</v>
      </c>
      <c r="E70" s="264"/>
      <c r="F70" s="257"/>
      <c r="J70" t="b">
        <f t="shared" si="1"/>
        <v>0</v>
      </c>
      <c r="K70" s="169" t="b">
        <v>0</v>
      </c>
    </row>
    <row r="71" spans="1:11">
      <c r="A71" t="s">
        <v>1881</v>
      </c>
      <c r="B71" t="s">
        <v>3410</v>
      </c>
      <c r="D71">
        <v>0.70899999999999996</v>
      </c>
      <c r="E71" s="264"/>
      <c r="F71" s="257"/>
      <c r="J71" t="b">
        <f t="shared" si="1"/>
        <v>0</v>
      </c>
      <c r="K71" s="169" t="b">
        <v>0</v>
      </c>
    </row>
    <row r="72" spans="1:11">
      <c r="A72" t="s">
        <v>1994</v>
      </c>
      <c r="B72" t="s">
        <v>3410</v>
      </c>
      <c r="D72">
        <v>0.7238</v>
      </c>
      <c r="E72" s="264"/>
      <c r="F72" s="257"/>
      <c r="J72" t="b">
        <f t="shared" si="1"/>
        <v>0</v>
      </c>
      <c r="K72" s="169" t="b">
        <v>0</v>
      </c>
    </row>
    <row r="73" spans="1:11">
      <c r="A73" t="s">
        <v>512</v>
      </c>
      <c r="B73" t="s">
        <v>3410</v>
      </c>
      <c r="D73">
        <v>1.7356</v>
      </c>
      <c r="E73" s="264" t="s">
        <v>3411</v>
      </c>
      <c r="F73" s="257"/>
      <c r="J73" t="b">
        <f t="shared" si="1"/>
        <v>0</v>
      </c>
      <c r="K73" s="169" t="b">
        <v>0</v>
      </c>
    </row>
    <row r="74" spans="1:11">
      <c r="A74" t="s">
        <v>885</v>
      </c>
      <c r="B74" t="s">
        <v>3410</v>
      </c>
      <c r="D74">
        <v>1.5882000000000001</v>
      </c>
      <c r="E74" s="264"/>
      <c r="F74" s="257"/>
      <c r="J74" t="b">
        <f t="shared" si="1"/>
        <v>0</v>
      </c>
      <c r="K74" s="169" t="b">
        <v>0</v>
      </c>
    </row>
    <row r="75" spans="1:11">
      <c r="A75" t="s">
        <v>353</v>
      </c>
      <c r="B75" t="s">
        <v>3412</v>
      </c>
      <c r="D75">
        <v>1.7806</v>
      </c>
      <c r="E75" s="264" t="s">
        <v>2512</v>
      </c>
      <c r="F75" s="258">
        <v>43008</v>
      </c>
      <c r="J75" t="b">
        <f t="shared" si="1"/>
        <v>0</v>
      </c>
      <c r="K75" s="169" t="b">
        <v>0</v>
      </c>
    </row>
    <row r="76" spans="1:11">
      <c r="A76" t="s">
        <v>503</v>
      </c>
      <c r="B76" t="s">
        <v>3413</v>
      </c>
      <c r="D76">
        <v>1.8521000000000001</v>
      </c>
      <c r="E76" s="264"/>
      <c r="F76" s="258">
        <v>43008</v>
      </c>
      <c r="J76" t="b">
        <f t="shared" si="1"/>
        <v>0</v>
      </c>
      <c r="K76" s="169" t="b">
        <v>0</v>
      </c>
    </row>
    <row r="77" spans="1:11">
      <c r="A77" t="s">
        <v>1700</v>
      </c>
      <c r="B77" t="s">
        <v>3414</v>
      </c>
      <c r="D77">
        <v>0.95640000000000003</v>
      </c>
      <c r="E77" s="264"/>
      <c r="F77" s="258">
        <v>43008</v>
      </c>
      <c r="J77" t="b">
        <f t="shared" si="1"/>
        <v>0</v>
      </c>
      <c r="K77" s="169" t="b">
        <v>0</v>
      </c>
    </row>
    <row r="78" spans="1:11">
      <c r="A78" t="s">
        <v>1785</v>
      </c>
      <c r="B78" t="s">
        <v>3415</v>
      </c>
      <c r="D78">
        <v>0.93579999999999997</v>
      </c>
      <c r="E78" s="264"/>
      <c r="F78" s="258">
        <v>43008</v>
      </c>
      <c r="J78" t="b">
        <f t="shared" si="1"/>
        <v>0</v>
      </c>
      <c r="K78" s="169" t="b">
        <v>0</v>
      </c>
    </row>
    <row r="79" spans="1:11">
      <c r="A79" t="s">
        <v>304</v>
      </c>
      <c r="B79" t="s">
        <v>3413</v>
      </c>
      <c r="D79">
        <v>1.7563</v>
      </c>
      <c r="E79" s="264"/>
      <c r="F79" s="258">
        <v>43008</v>
      </c>
      <c r="J79" t="b">
        <f t="shared" si="1"/>
        <v>0</v>
      </c>
      <c r="K79" s="169" t="b">
        <v>0</v>
      </c>
    </row>
    <row r="80" spans="1:11">
      <c r="A80" t="s">
        <v>1595</v>
      </c>
      <c r="B80" t="s">
        <v>3414</v>
      </c>
      <c r="D80">
        <v>0.92169999999999996</v>
      </c>
      <c r="E80" s="264"/>
      <c r="F80" s="258">
        <v>43008</v>
      </c>
      <c r="J80" t="b">
        <f t="shared" si="1"/>
        <v>0</v>
      </c>
      <c r="K80" s="169" t="b">
        <v>0</v>
      </c>
    </row>
    <row r="81" spans="1:11">
      <c r="A81" t="s">
        <v>1776</v>
      </c>
      <c r="B81" t="s">
        <v>3415</v>
      </c>
      <c r="D81">
        <v>1.0779000000000001</v>
      </c>
      <c r="E81" s="264"/>
      <c r="F81" s="258">
        <v>43008</v>
      </c>
      <c r="J81" t="b">
        <f t="shared" si="1"/>
        <v>0</v>
      </c>
      <c r="K81" s="169" t="b">
        <v>0</v>
      </c>
    </row>
    <row r="82" spans="1:11">
      <c r="A82" t="s">
        <v>902</v>
      </c>
      <c r="B82" t="s">
        <v>3416</v>
      </c>
      <c r="D82">
        <v>1.8743000000000001</v>
      </c>
      <c r="E82" s="264"/>
      <c r="F82" s="258">
        <v>43008</v>
      </c>
      <c r="J82" t="b">
        <f t="shared" si="1"/>
        <v>0</v>
      </c>
      <c r="K82" s="169" t="b">
        <v>0</v>
      </c>
    </row>
    <row r="83" spans="1:11">
      <c r="A83" t="s">
        <v>917</v>
      </c>
      <c r="B83" t="s">
        <v>3417</v>
      </c>
      <c r="D83">
        <v>1.8384</v>
      </c>
      <c r="E83" s="264"/>
      <c r="F83" s="258"/>
      <c r="J83" t="b">
        <f t="shared" si="1"/>
        <v>0</v>
      </c>
      <c r="K83" s="169" t="b">
        <v>0</v>
      </c>
    </row>
    <row r="84" spans="1:11">
      <c r="A84" t="s">
        <v>463</v>
      </c>
      <c r="B84" t="s">
        <v>3417</v>
      </c>
      <c r="D84">
        <v>1.6712</v>
      </c>
      <c r="E84" s="264"/>
      <c r="F84" s="258"/>
      <c r="J84" t="b">
        <f t="shared" si="1"/>
        <v>0</v>
      </c>
      <c r="K84" s="169" t="b">
        <v>0</v>
      </c>
    </row>
    <row r="85" spans="1:11">
      <c r="A85" t="s">
        <v>1869</v>
      </c>
      <c r="B85" t="s">
        <v>3417</v>
      </c>
      <c r="D85">
        <v>0.80740000000000001</v>
      </c>
      <c r="E85" s="264"/>
      <c r="F85" s="257"/>
      <c r="J85" t="b">
        <f t="shared" si="1"/>
        <v>0</v>
      </c>
      <c r="K85" s="169" t="b">
        <v>0</v>
      </c>
    </row>
    <row r="86" spans="1:11">
      <c r="A86" t="s">
        <v>1903</v>
      </c>
      <c r="B86" t="s">
        <v>3417</v>
      </c>
      <c r="D86">
        <v>0.71709999999999996</v>
      </c>
      <c r="E86" s="264"/>
      <c r="F86" s="257"/>
      <c r="J86" t="b">
        <f t="shared" si="1"/>
        <v>0</v>
      </c>
      <c r="K86" s="169" t="b">
        <v>0</v>
      </c>
    </row>
    <row r="87" spans="1:11">
      <c r="A87" t="s">
        <v>1737</v>
      </c>
      <c r="B87" t="s">
        <v>3418</v>
      </c>
      <c r="D87">
        <v>0.74719999999999998</v>
      </c>
      <c r="E87" s="264"/>
      <c r="F87" s="257"/>
      <c r="J87" t="b">
        <f t="shared" si="1"/>
        <v>0</v>
      </c>
      <c r="K87" s="169" t="b">
        <v>0</v>
      </c>
    </row>
    <row r="88" spans="1:11">
      <c r="A88" t="s">
        <v>368</v>
      </c>
      <c r="B88" t="s">
        <v>3418</v>
      </c>
      <c r="D88">
        <v>1.0895999999999999</v>
      </c>
      <c r="E88" s="264" t="s">
        <v>3409</v>
      </c>
      <c r="F88" s="257"/>
      <c r="J88" t="b">
        <f t="shared" si="1"/>
        <v>0</v>
      </c>
      <c r="K88" s="169" t="b">
        <v>0</v>
      </c>
    </row>
    <row r="89" spans="1:11">
      <c r="A89" t="s">
        <v>1846</v>
      </c>
      <c r="B89" t="s">
        <v>3418</v>
      </c>
      <c r="D89">
        <v>0.80579999999999996</v>
      </c>
      <c r="E89" s="264"/>
      <c r="F89" s="257"/>
      <c r="J89" t="b">
        <f t="shared" si="1"/>
        <v>0</v>
      </c>
      <c r="K89" s="169" t="b">
        <v>0</v>
      </c>
    </row>
    <row r="90" spans="1:11">
      <c r="A90" t="s">
        <v>531</v>
      </c>
      <c r="B90" t="s">
        <v>3418</v>
      </c>
      <c r="D90">
        <v>1.6455</v>
      </c>
      <c r="E90" s="264"/>
      <c r="F90" s="257"/>
      <c r="J90" t="b">
        <f t="shared" si="1"/>
        <v>0</v>
      </c>
      <c r="K90" s="169" t="b">
        <v>0</v>
      </c>
    </row>
    <row r="91" spans="1:11">
      <c r="A91" t="s">
        <v>1066</v>
      </c>
      <c r="B91" t="s">
        <v>3419</v>
      </c>
      <c r="D91">
        <v>0.1565</v>
      </c>
      <c r="E91" s="264" t="s">
        <v>3420</v>
      </c>
      <c r="F91" s="257"/>
      <c r="J91" t="b">
        <f t="shared" si="1"/>
        <v>0</v>
      </c>
      <c r="K91" s="169" t="b">
        <v>0</v>
      </c>
    </row>
    <row r="92" spans="1:11">
      <c r="A92" t="s">
        <v>1864</v>
      </c>
      <c r="B92" t="s">
        <v>3419</v>
      </c>
      <c r="D92">
        <v>0.6643</v>
      </c>
      <c r="E92" s="264" t="s">
        <v>2136</v>
      </c>
      <c r="F92" s="257"/>
      <c r="J92" t="b">
        <f t="shared" si="1"/>
        <v>0</v>
      </c>
      <c r="K92" s="169" t="b">
        <v>0</v>
      </c>
    </row>
    <row r="93" spans="1:11">
      <c r="A93" t="s">
        <v>936</v>
      </c>
      <c r="B93" t="s">
        <v>3419</v>
      </c>
      <c r="D93">
        <v>1.6595</v>
      </c>
      <c r="E93" s="264"/>
      <c r="F93" s="257"/>
      <c r="J93" t="b">
        <f t="shared" si="1"/>
        <v>0</v>
      </c>
      <c r="K93" s="169" t="b">
        <v>0</v>
      </c>
    </row>
    <row r="94" spans="1:11">
      <c r="A94" t="s">
        <v>1892</v>
      </c>
      <c r="B94" t="s">
        <v>3419</v>
      </c>
      <c r="D94">
        <v>0.71050000000000002</v>
      </c>
      <c r="E94" s="264" t="s">
        <v>2136</v>
      </c>
      <c r="F94" s="257"/>
      <c r="J94" t="b">
        <f t="shared" si="1"/>
        <v>0</v>
      </c>
      <c r="K94" s="169" t="b">
        <v>0</v>
      </c>
    </row>
    <row r="95" spans="1:11">
      <c r="A95" t="s">
        <v>1958</v>
      </c>
      <c r="B95" t="s">
        <v>3421</v>
      </c>
      <c r="D95">
        <v>0.73619999999999997</v>
      </c>
      <c r="E95" s="264"/>
      <c r="F95" s="257"/>
      <c r="J95" t="b">
        <f t="shared" si="1"/>
        <v>0</v>
      </c>
      <c r="K95" s="169" t="b">
        <v>0</v>
      </c>
    </row>
    <row r="96" spans="1:11">
      <c r="A96" t="s">
        <v>461</v>
      </c>
      <c r="B96" t="s">
        <v>3421</v>
      </c>
      <c r="D96">
        <v>1.6856</v>
      </c>
      <c r="E96" s="264"/>
      <c r="F96" s="257"/>
      <c r="J96" t="b">
        <f t="shared" si="1"/>
        <v>0</v>
      </c>
      <c r="K96" s="169" t="b">
        <v>0</v>
      </c>
    </row>
    <row r="97" spans="1:11">
      <c r="A97" t="s">
        <v>1047</v>
      </c>
      <c r="B97" t="s">
        <v>3421</v>
      </c>
      <c r="D97">
        <v>0.76</v>
      </c>
      <c r="E97" s="264" t="s">
        <v>2136</v>
      </c>
      <c r="F97" s="257"/>
      <c r="J97" t="b">
        <f t="shared" si="1"/>
        <v>0</v>
      </c>
      <c r="K97" s="169" t="b">
        <v>0</v>
      </c>
    </row>
    <row r="98" spans="1:11">
      <c r="A98" t="s">
        <v>492</v>
      </c>
      <c r="B98" t="s">
        <v>3421</v>
      </c>
      <c r="D98">
        <v>1.6881999999999999</v>
      </c>
      <c r="E98" s="264"/>
      <c r="F98" s="257"/>
      <c r="J98" t="b">
        <f t="shared" si="1"/>
        <v>0</v>
      </c>
      <c r="K98" s="169" t="b">
        <v>0</v>
      </c>
    </row>
    <row r="99" spans="1:11">
      <c r="A99" t="s">
        <v>453</v>
      </c>
      <c r="B99" t="s">
        <v>3422</v>
      </c>
      <c r="D99">
        <v>3.4599000000000002</v>
      </c>
      <c r="E99" s="264" t="s">
        <v>2512</v>
      </c>
      <c r="F99" s="257"/>
      <c r="J99" t="b">
        <f t="shared" si="1"/>
        <v>0</v>
      </c>
      <c r="K99" s="169" t="b">
        <v>0</v>
      </c>
    </row>
    <row r="100" spans="1:11">
      <c r="A100" t="s">
        <v>1788</v>
      </c>
      <c r="B100" t="s">
        <v>3422</v>
      </c>
      <c r="D100">
        <v>0.59640000000000004</v>
      </c>
      <c r="E100" s="264"/>
      <c r="F100" s="257"/>
      <c r="J100" t="b">
        <f t="shared" si="1"/>
        <v>0</v>
      </c>
      <c r="K100" s="169" t="b">
        <v>0</v>
      </c>
    </row>
    <row r="101" spans="1:11">
      <c r="A101" t="s">
        <v>1926</v>
      </c>
      <c r="B101" t="s">
        <v>3422</v>
      </c>
      <c r="D101">
        <v>0.66969999999999996</v>
      </c>
      <c r="E101" s="264"/>
      <c r="F101" s="257"/>
      <c r="J101" t="b">
        <f t="shared" si="1"/>
        <v>0</v>
      </c>
      <c r="K101" s="169" t="b">
        <v>0</v>
      </c>
    </row>
    <row r="102" spans="1:11">
      <c r="A102" t="s">
        <v>857</v>
      </c>
      <c r="B102" t="s">
        <v>3422</v>
      </c>
      <c r="D102">
        <v>1.6192</v>
      </c>
      <c r="E102" s="264"/>
      <c r="F102" s="257"/>
      <c r="J102" t="b">
        <f t="shared" si="1"/>
        <v>0</v>
      </c>
      <c r="K102" s="169" t="b">
        <v>0</v>
      </c>
    </row>
    <row r="103" spans="1:11">
      <c r="A103" t="s">
        <v>1995</v>
      </c>
      <c r="B103" t="s">
        <v>3423</v>
      </c>
      <c r="D103">
        <v>0.86550000000000005</v>
      </c>
      <c r="E103" s="264"/>
      <c r="F103" s="257"/>
      <c r="J103" t="b">
        <f t="shared" si="1"/>
        <v>0</v>
      </c>
      <c r="K103" s="169" t="b">
        <v>0</v>
      </c>
    </row>
    <row r="104" spans="1:11">
      <c r="A104" t="s">
        <v>793</v>
      </c>
      <c r="B104" t="s">
        <v>3423</v>
      </c>
      <c r="D104">
        <v>1.7168000000000001</v>
      </c>
      <c r="E104" s="264" t="s">
        <v>3424</v>
      </c>
      <c r="F104" s="257"/>
      <c r="J104" t="b">
        <f t="shared" si="1"/>
        <v>0</v>
      </c>
      <c r="K104" s="169" t="b">
        <v>0</v>
      </c>
    </row>
    <row r="105" spans="1:11">
      <c r="A105" t="s">
        <v>1877</v>
      </c>
      <c r="B105" t="s">
        <v>3423</v>
      </c>
      <c r="D105">
        <v>0.79190000000000005</v>
      </c>
      <c r="E105" s="264" t="s">
        <v>2136</v>
      </c>
      <c r="F105" s="257"/>
      <c r="J105" t="b">
        <f t="shared" si="1"/>
        <v>0</v>
      </c>
      <c r="K105" s="169" t="b">
        <v>0</v>
      </c>
    </row>
    <row r="106" spans="1:11">
      <c r="A106" t="s">
        <v>502</v>
      </c>
      <c r="B106" t="s">
        <v>3423</v>
      </c>
      <c r="D106">
        <v>1.6534</v>
      </c>
      <c r="E106" s="264"/>
      <c r="F106" s="257"/>
      <c r="J106" t="b">
        <f t="shared" si="1"/>
        <v>0</v>
      </c>
      <c r="K106" s="169" t="b">
        <v>0</v>
      </c>
    </row>
    <row r="107" spans="1:11">
      <c r="A107" t="s">
        <v>1826</v>
      </c>
      <c r="B107" t="s">
        <v>3425</v>
      </c>
      <c r="D107">
        <v>0.53049999999999997</v>
      </c>
      <c r="E107" s="264"/>
      <c r="F107" s="257"/>
      <c r="J107" t="b">
        <f t="shared" si="1"/>
        <v>0</v>
      </c>
      <c r="K107" s="169" t="b">
        <v>0</v>
      </c>
    </row>
    <row r="108" spans="1:11">
      <c r="A108" t="s">
        <v>814</v>
      </c>
      <c r="B108" t="s">
        <v>3425</v>
      </c>
      <c r="D108">
        <v>1.5642</v>
      </c>
      <c r="E108" s="264"/>
      <c r="F108" s="257"/>
      <c r="J108" t="b">
        <f t="shared" si="1"/>
        <v>0</v>
      </c>
      <c r="K108" s="169" t="b">
        <v>0</v>
      </c>
    </row>
    <row r="109" spans="1:11">
      <c r="A109" t="s">
        <v>905</v>
      </c>
      <c r="B109" t="s">
        <v>3425</v>
      </c>
      <c r="D109">
        <v>1.62</v>
      </c>
      <c r="E109" s="264"/>
      <c r="F109" s="257"/>
      <c r="J109" t="b">
        <f t="shared" si="1"/>
        <v>0</v>
      </c>
      <c r="K109" s="169" t="b">
        <v>0</v>
      </c>
    </row>
    <row r="110" spans="1:11">
      <c r="A110" t="s">
        <v>1868</v>
      </c>
      <c r="B110" t="s">
        <v>3425</v>
      </c>
      <c r="D110">
        <v>0.62490000000000001</v>
      </c>
      <c r="E110" s="264"/>
      <c r="F110" s="257"/>
      <c r="J110" t="b">
        <f t="shared" si="1"/>
        <v>0</v>
      </c>
      <c r="K110" s="169" t="b">
        <v>0</v>
      </c>
    </row>
    <row r="111" spans="1:11">
      <c r="A111" t="s">
        <v>963</v>
      </c>
      <c r="B111" t="s">
        <v>3426</v>
      </c>
      <c r="D111">
        <v>1.8229</v>
      </c>
      <c r="E111" s="264"/>
      <c r="F111" s="257"/>
      <c r="J111" t="b">
        <f t="shared" si="1"/>
        <v>0</v>
      </c>
      <c r="K111" s="169" t="b">
        <v>0</v>
      </c>
    </row>
    <row r="112" spans="1:11">
      <c r="A112" t="s">
        <v>895</v>
      </c>
      <c r="B112" t="s">
        <v>3426</v>
      </c>
      <c r="D112">
        <v>1.639</v>
      </c>
      <c r="E112" s="264"/>
      <c r="F112" s="257"/>
      <c r="J112" t="b">
        <f t="shared" si="1"/>
        <v>0</v>
      </c>
      <c r="K112" s="169" t="b">
        <v>0</v>
      </c>
    </row>
    <row r="113" spans="1:11">
      <c r="A113" t="s">
        <v>1927</v>
      </c>
      <c r="B113" t="s">
        <v>3426</v>
      </c>
      <c r="D113">
        <v>0.82250000000000001</v>
      </c>
      <c r="E113" s="264"/>
      <c r="F113" s="257"/>
      <c r="J113" t="b">
        <f t="shared" si="1"/>
        <v>0</v>
      </c>
      <c r="K113" s="169" t="b">
        <v>0</v>
      </c>
    </row>
    <row r="114" spans="1:11">
      <c r="A114" t="s">
        <v>1854</v>
      </c>
      <c r="B114" t="s">
        <v>3426</v>
      </c>
      <c r="D114">
        <v>0.5756</v>
      </c>
      <c r="E114" s="264"/>
      <c r="F114" s="257"/>
      <c r="J114" t="b">
        <f t="shared" si="1"/>
        <v>0</v>
      </c>
      <c r="K114" s="169" t="b">
        <v>0</v>
      </c>
    </row>
    <row r="115" spans="1:11" ht="15.6" customHeight="1">
      <c r="A115" t="s">
        <v>1481</v>
      </c>
      <c r="D115">
        <v>0.75700000000000001</v>
      </c>
      <c r="E115" s="257" t="s">
        <v>3427</v>
      </c>
      <c r="F115" s="257"/>
      <c r="J115" t="b">
        <f t="shared" si="1"/>
        <v>0</v>
      </c>
      <c r="K115" s="169" t="b">
        <v>0</v>
      </c>
    </row>
    <row r="116" spans="1:11" ht="15" customHeight="1">
      <c r="A116" t="s">
        <v>1439</v>
      </c>
      <c r="D116">
        <v>0.89510000000000001</v>
      </c>
      <c r="E116" s="257" t="s">
        <v>3427</v>
      </c>
      <c r="F116" s="257"/>
      <c r="J116" t="b">
        <f t="shared" si="1"/>
        <v>0</v>
      </c>
      <c r="K116" s="169" t="b">
        <v>0</v>
      </c>
    </row>
    <row r="117" spans="1:11">
      <c r="A117" t="s">
        <v>1378</v>
      </c>
      <c r="B117" t="s">
        <v>3428</v>
      </c>
      <c r="D117">
        <v>0.75690000000000002</v>
      </c>
      <c r="E117" s="264"/>
      <c r="F117" s="257"/>
      <c r="J117" t="b">
        <f t="shared" si="1"/>
        <v>0</v>
      </c>
      <c r="K117" s="169" t="b">
        <v>0</v>
      </c>
    </row>
    <row r="118" spans="1:11">
      <c r="A118" t="s">
        <v>887</v>
      </c>
      <c r="B118" t="s">
        <v>3428</v>
      </c>
      <c r="D118">
        <v>1.8010999999999999</v>
      </c>
      <c r="E118" s="264"/>
      <c r="F118" s="257"/>
      <c r="J118" t="b">
        <f t="shared" si="1"/>
        <v>0</v>
      </c>
      <c r="K118" s="169" t="b">
        <v>0</v>
      </c>
    </row>
    <row r="119" spans="1:11">
      <c r="A119" t="s">
        <v>431</v>
      </c>
      <c r="B119" t="s">
        <v>3428</v>
      </c>
      <c r="D119">
        <v>1.7259</v>
      </c>
      <c r="E119" s="264"/>
      <c r="F119" s="257"/>
      <c r="J119" t="b">
        <f t="shared" si="1"/>
        <v>0</v>
      </c>
      <c r="K119" s="169" t="b">
        <v>0</v>
      </c>
    </row>
    <row r="120" spans="1:11">
      <c r="A120" t="s">
        <v>1802</v>
      </c>
      <c r="B120" t="s">
        <v>3428</v>
      </c>
      <c r="D120">
        <v>1.7124999999999999</v>
      </c>
      <c r="E120" s="264"/>
      <c r="F120" s="257"/>
      <c r="J120" t="b">
        <f t="shared" si="1"/>
        <v>0</v>
      </c>
      <c r="K120" s="169" t="b">
        <v>0</v>
      </c>
    </row>
    <row r="121" spans="1:11" ht="15" customHeight="1">
      <c r="A121" t="s">
        <v>1136</v>
      </c>
      <c r="D121">
        <v>0.32769999999999999</v>
      </c>
      <c r="E121" s="257" t="s">
        <v>3429</v>
      </c>
      <c r="F121" s="257"/>
      <c r="J121" t="b">
        <f t="shared" si="1"/>
        <v>0</v>
      </c>
      <c r="K121" s="169" t="b">
        <v>0</v>
      </c>
    </row>
    <row r="122" spans="1:11" ht="15" customHeight="1">
      <c r="A122" t="s">
        <v>853</v>
      </c>
      <c r="D122">
        <v>1.514</v>
      </c>
      <c r="E122" s="257" t="s">
        <v>3427</v>
      </c>
      <c r="F122" s="257"/>
      <c r="J122" t="b">
        <f t="shared" si="1"/>
        <v>0</v>
      </c>
      <c r="K122" s="169" t="b">
        <v>0</v>
      </c>
    </row>
    <row r="123" spans="1:11">
      <c r="A123" t="s">
        <v>1818</v>
      </c>
      <c r="B123" t="s">
        <v>3430</v>
      </c>
      <c r="D123">
        <v>0.80369999999999997</v>
      </c>
      <c r="E123" s="264"/>
      <c r="F123" s="258">
        <v>43009</v>
      </c>
      <c r="J123" t="b">
        <f t="shared" si="1"/>
        <v>0</v>
      </c>
      <c r="K123" s="169" t="b">
        <v>0</v>
      </c>
    </row>
    <row r="124" spans="1:11">
      <c r="A124" t="s">
        <v>424</v>
      </c>
      <c r="B124" t="s">
        <v>3430</v>
      </c>
      <c r="D124">
        <v>1.9014</v>
      </c>
      <c r="E124" s="264"/>
      <c r="F124" s="258">
        <v>43009</v>
      </c>
      <c r="J124" t="b">
        <f t="shared" si="1"/>
        <v>0</v>
      </c>
      <c r="K124" s="169" t="b">
        <v>0</v>
      </c>
    </row>
    <row r="125" spans="1:11">
      <c r="A125" t="s">
        <v>901</v>
      </c>
      <c r="B125" t="s">
        <v>3430</v>
      </c>
      <c r="D125">
        <v>1.7597</v>
      </c>
      <c r="E125" s="264"/>
      <c r="F125" s="258">
        <v>43009</v>
      </c>
      <c r="J125" t="b">
        <f t="shared" si="1"/>
        <v>0</v>
      </c>
      <c r="K125" s="169" t="b">
        <v>0</v>
      </c>
    </row>
    <row r="126" spans="1:11">
      <c r="A126" t="s">
        <v>2018</v>
      </c>
      <c r="B126" t="s">
        <v>3430</v>
      </c>
      <c r="D126">
        <v>0.77580000000000005</v>
      </c>
      <c r="E126" s="264"/>
      <c r="F126" s="258">
        <v>43009</v>
      </c>
      <c r="J126" t="b">
        <f t="shared" si="1"/>
        <v>0</v>
      </c>
      <c r="K126" s="169" t="b">
        <v>0</v>
      </c>
    </row>
    <row r="127" spans="1:11">
      <c r="A127" t="s">
        <v>1736</v>
      </c>
      <c r="B127" t="s">
        <v>3431</v>
      </c>
      <c r="D127">
        <v>0.78080000000000005</v>
      </c>
      <c r="E127" s="264"/>
      <c r="F127" s="258">
        <v>43008</v>
      </c>
      <c r="J127" t="b">
        <f t="shared" si="1"/>
        <v>0</v>
      </c>
      <c r="K127" s="169" t="b">
        <v>0</v>
      </c>
    </row>
    <row r="128" spans="1:11">
      <c r="A128" t="s">
        <v>332</v>
      </c>
      <c r="B128" t="s">
        <v>3431</v>
      </c>
      <c r="D128">
        <v>1.5793999999999999</v>
      </c>
      <c r="E128" s="264" t="s">
        <v>3424</v>
      </c>
      <c r="F128" s="258">
        <v>43008</v>
      </c>
      <c r="J128" t="b">
        <f t="shared" si="1"/>
        <v>0</v>
      </c>
      <c r="K128" s="169" t="b">
        <v>0</v>
      </c>
    </row>
    <row r="129" spans="1:11">
      <c r="A129" t="s">
        <v>1560</v>
      </c>
      <c r="B129" t="s">
        <v>3431</v>
      </c>
      <c r="D129">
        <v>0.72760000000000002</v>
      </c>
      <c r="E129" s="264" t="s">
        <v>3411</v>
      </c>
      <c r="F129" s="258">
        <v>43008</v>
      </c>
      <c r="J129" t="b">
        <f t="shared" si="1"/>
        <v>0</v>
      </c>
      <c r="K129" s="169" t="b">
        <v>0</v>
      </c>
    </row>
    <row r="130" spans="1:11">
      <c r="A130" t="s">
        <v>828</v>
      </c>
      <c r="B130" t="s">
        <v>3431</v>
      </c>
      <c r="D130">
        <v>1.6048</v>
      </c>
      <c r="E130" s="264"/>
      <c r="F130" s="258">
        <v>43008</v>
      </c>
      <c r="J130" t="b">
        <f t="shared" si="1"/>
        <v>0</v>
      </c>
      <c r="K130" s="169" t="b">
        <v>0</v>
      </c>
    </row>
    <row r="131" spans="1:11">
      <c r="A131" t="s">
        <v>1755</v>
      </c>
      <c r="B131" t="s">
        <v>3432</v>
      </c>
      <c r="D131">
        <v>0.92659999999999998</v>
      </c>
      <c r="E131" s="264" t="s">
        <v>3424</v>
      </c>
      <c r="F131" s="258">
        <v>43009</v>
      </c>
      <c r="J131" t="b">
        <f t="shared" ref="J131:J194" si="2">COUNTIF($A$3:$A$676, A131)&gt;1</f>
        <v>0</v>
      </c>
      <c r="K131" s="169" t="b">
        <v>0</v>
      </c>
    </row>
    <row r="132" spans="1:11">
      <c r="A132" t="s">
        <v>422</v>
      </c>
      <c r="B132" t="s">
        <v>3432</v>
      </c>
      <c r="D132">
        <v>1.7592000000000001</v>
      </c>
      <c r="E132" s="264"/>
      <c r="F132" s="258">
        <v>43009</v>
      </c>
      <c r="J132" t="b">
        <f t="shared" si="2"/>
        <v>0</v>
      </c>
      <c r="K132" s="169" t="b">
        <v>0</v>
      </c>
    </row>
    <row r="133" spans="1:11">
      <c r="A133" t="s">
        <v>510</v>
      </c>
      <c r="B133" t="s">
        <v>3432</v>
      </c>
      <c r="D133">
        <v>1.8498000000000001</v>
      </c>
      <c r="E133" s="264"/>
      <c r="F133" s="258">
        <v>43009</v>
      </c>
      <c r="J133" t="b">
        <f t="shared" si="2"/>
        <v>0</v>
      </c>
      <c r="K133" s="169" t="b">
        <v>0</v>
      </c>
    </row>
    <row r="134" spans="1:11">
      <c r="A134" t="s">
        <v>2028</v>
      </c>
      <c r="B134" t="s">
        <v>3432</v>
      </c>
      <c r="D134">
        <v>0.7238</v>
      </c>
      <c r="E134" s="264"/>
      <c r="F134" s="258">
        <v>43009</v>
      </c>
      <c r="J134" t="b">
        <f t="shared" si="2"/>
        <v>0</v>
      </c>
      <c r="K134" s="169" t="b">
        <v>0</v>
      </c>
    </row>
    <row r="135" spans="1:11">
      <c r="A135" t="s">
        <v>1679</v>
      </c>
      <c r="B135" t="s">
        <v>3433</v>
      </c>
      <c r="D135">
        <v>0.81369999999999998</v>
      </c>
      <c r="E135" s="264"/>
      <c r="F135" s="258">
        <v>43009</v>
      </c>
      <c r="J135" t="b">
        <f t="shared" si="2"/>
        <v>0</v>
      </c>
      <c r="K135" s="169" t="b">
        <v>0</v>
      </c>
    </row>
    <row r="136" spans="1:11">
      <c r="A136" t="s">
        <v>1808</v>
      </c>
      <c r="B136" t="s">
        <v>3433</v>
      </c>
      <c r="D136">
        <v>0.70840000000000003</v>
      </c>
      <c r="E136" s="264"/>
      <c r="F136" s="258">
        <v>43009</v>
      </c>
      <c r="J136" t="b">
        <f t="shared" si="2"/>
        <v>0</v>
      </c>
      <c r="K136" s="169" t="b">
        <v>0</v>
      </c>
    </row>
    <row r="137" spans="1:11">
      <c r="A137" t="s">
        <v>460</v>
      </c>
      <c r="B137" t="s">
        <v>3433</v>
      </c>
      <c r="D137">
        <v>1.7021999999999999</v>
      </c>
      <c r="E137" s="264"/>
      <c r="F137" s="258">
        <v>43009</v>
      </c>
      <c r="J137" t="b">
        <f t="shared" si="2"/>
        <v>0</v>
      </c>
      <c r="K137" s="169" t="b">
        <v>0</v>
      </c>
    </row>
    <row r="138" spans="1:11">
      <c r="A138" t="s">
        <v>380</v>
      </c>
      <c r="B138" t="s">
        <v>3433</v>
      </c>
      <c r="D138">
        <v>1.7075</v>
      </c>
      <c r="E138" s="264"/>
      <c r="F138" s="258">
        <v>43009</v>
      </c>
      <c r="J138" t="b">
        <f t="shared" si="2"/>
        <v>0</v>
      </c>
      <c r="K138" s="169" t="b">
        <v>0</v>
      </c>
    </row>
    <row r="139" spans="1:11">
      <c r="A139" t="s">
        <v>1965</v>
      </c>
      <c r="B139" t="s">
        <v>3434</v>
      </c>
      <c r="D139">
        <v>0.84360000000000002</v>
      </c>
      <c r="E139" s="264"/>
      <c r="F139" s="258">
        <v>43009</v>
      </c>
      <c r="J139" t="b">
        <f t="shared" si="2"/>
        <v>0</v>
      </c>
      <c r="K139" s="169" t="b">
        <v>0</v>
      </c>
    </row>
    <row r="140" spans="1:11">
      <c r="A140" t="s">
        <v>1014</v>
      </c>
      <c r="B140" t="s">
        <v>3434</v>
      </c>
      <c r="D140">
        <v>1.7946</v>
      </c>
      <c r="E140" s="264"/>
      <c r="F140" s="258">
        <v>43009</v>
      </c>
      <c r="J140" t="b">
        <f t="shared" si="2"/>
        <v>0</v>
      </c>
      <c r="K140" s="169" t="b">
        <v>0</v>
      </c>
    </row>
    <row r="141" spans="1:11">
      <c r="A141" t="s">
        <v>831</v>
      </c>
      <c r="B141" t="s">
        <v>3434</v>
      </c>
      <c r="D141">
        <v>1.7559</v>
      </c>
      <c r="E141" s="264"/>
      <c r="F141" s="258">
        <v>43009</v>
      </c>
      <c r="J141" t="b">
        <f t="shared" si="2"/>
        <v>0</v>
      </c>
      <c r="K141" s="169" t="b">
        <v>0</v>
      </c>
    </row>
    <row r="142" spans="1:11">
      <c r="A142" t="s">
        <v>1707</v>
      </c>
      <c r="B142" t="s">
        <v>3434</v>
      </c>
      <c r="D142">
        <v>0.68059999999999998</v>
      </c>
      <c r="E142" s="264"/>
      <c r="F142" s="258">
        <v>43009</v>
      </c>
      <c r="J142" t="b">
        <f t="shared" si="2"/>
        <v>0</v>
      </c>
      <c r="K142" s="169" t="b">
        <v>0</v>
      </c>
    </row>
    <row r="143" spans="1:11">
      <c r="A143" t="s">
        <v>1549</v>
      </c>
      <c r="B143" t="s">
        <v>3435</v>
      </c>
      <c r="D143">
        <v>0.78680000000000005</v>
      </c>
      <c r="E143" s="264"/>
      <c r="F143" s="258">
        <v>43008</v>
      </c>
      <c r="J143" t="b">
        <f t="shared" si="2"/>
        <v>0</v>
      </c>
      <c r="K143" s="169" t="b">
        <v>0</v>
      </c>
    </row>
    <row r="144" spans="1:11">
      <c r="A144" t="s">
        <v>365</v>
      </c>
      <c r="B144" t="s">
        <v>3435</v>
      </c>
      <c r="D144">
        <v>1.5979000000000001</v>
      </c>
      <c r="E144" s="264"/>
      <c r="F144" s="258">
        <v>43008</v>
      </c>
      <c r="J144" t="b">
        <f t="shared" si="2"/>
        <v>0</v>
      </c>
      <c r="K144" s="169" t="b">
        <v>0</v>
      </c>
    </row>
    <row r="145" spans="1:11">
      <c r="A145" t="s">
        <v>946</v>
      </c>
      <c r="B145" t="s">
        <v>3435</v>
      </c>
      <c r="D145">
        <v>1.6592</v>
      </c>
      <c r="E145" s="264"/>
      <c r="F145" s="258">
        <v>43008</v>
      </c>
      <c r="J145" t="b">
        <f t="shared" si="2"/>
        <v>0</v>
      </c>
      <c r="K145" s="169" t="b">
        <v>0</v>
      </c>
    </row>
    <row r="146" spans="1:11">
      <c r="A146" t="s">
        <v>1845</v>
      </c>
      <c r="B146" t="s">
        <v>3435</v>
      </c>
      <c r="D146">
        <v>0.82040000000000002</v>
      </c>
      <c r="E146" s="264"/>
      <c r="F146" s="258">
        <v>43008</v>
      </c>
      <c r="J146" t="b">
        <f t="shared" si="2"/>
        <v>0</v>
      </c>
      <c r="K146" s="169" t="b">
        <v>0</v>
      </c>
    </row>
    <row r="147" spans="1:11">
      <c r="A147" t="s">
        <v>846</v>
      </c>
      <c r="B147" t="s">
        <v>3436</v>
      </c>
      <c r="D147">
        <v>1.7096</v>
      </c>
      <c r="E147" s="264" t="s">
        <v>3424</v>
      </c>
      <c r="F147" s="258">
        <v>43008</v>
      </c>
      <c r="J147" t="b">
        <f t="shared" si="2"/>
        <v>0</v>
      </c>
      <c r="K147" s="169" t="b">
        <v>0</v>
      </c>
    </row>
    <row r="148" spans="1:11">
      <c r="A148" t="s">
        <v>360</v>
      </c>
      <c r="B148" t="s">
        <v>3436</v>
      </c>
      <c r="D148">
        <v>0.17680000000000001</v>
      </c>
      <c r="E148" s="264" t="s">
        <v>2145</v>
      </c>
      <c r="F148" s="258">
        <v>43008</v>
      </c>
      <c r="J148" t="b">
        <f t="shared" si="2"/>
        <v>0</v>
      </c>
      <c r="K148" s="169" t="b">
        <v>0</v>
      </c>
    </row>
    <row r="149" spans="1:11">
      <c r="A149" t="s">
        <v>1666</v>
      </c>
      <c r="B149" t="s">
        <v>3436</v>
      </c>
      <c r="D149">
        <v>0.73660000000000003</v>
      </c>
      <c r="E149" s="264" t="s">
        <v>3437</v>
      </c>
      <c r="F149" s="258">
        <v>43008</v>
      </c>
      <c r="J149" t="b">
        <f t="shared" si="2"/>
        <v>0</v>
      </c>
      <c r="K149" s="169" t="b">
        <v>0</v>
      </c>
    </row>
    <row r="150" spans="1:11">
      <c r="A150" t="s">
        <v>1909</v>
      </c>
      <c r="B150" t="s">
        <v>3436</v>
      </c>
      <c r="D150">
        <v>0.66180000000000005</v>
      </c>
      <c r="E150" s="264"/>
      <c r="F150" s="258">
        <v>43008</v>
      </c>
      <c r="J150" t="b">
        <f t="shared" si="2"/>
        <v>0</v>
      </c>
      <c r="K150" s="169" t="b">
        <v>0</v>
      </c>
    </row>
    <row r="151" spans="1:11">
      <c r="A151" t="s">
        <v>466</v>
      </c>
      <c r="B151" t="s">
        <v>3438</v>
      </c>
      <c r="D151">
        <v>1.1623000000000001</v>
      </c>
      <c r="E151" s="264" t="s">
        <v>2512</v>
      </c>
      <c r="F151" s="258">
        <v>43008</v>
      </c>
      <c r="J151" t="b">
        <f t="shared" si="2"/>
        <v>0</v>
      </c>
      <c r="K151" s="169" t="b">
        <v>0</v>
      </c>
    </row>
    <row r="152" spans="1:11">
      <c r="A152" t="s">
        <v>1843</v>
      </c>
      <c r="B152" t="s">
        <v>3438</v>
      </c>
      <c r="D152">
        <v>0.76570000000000005</v>
      </c>
      <c r="E152" s="264"/>
      <c r="F152" s="258">
        <v>43008</v>
      </c>
      <c r="J152" t="b">
        <f t="shared" si="2"/>
        <v>0</v>
      </c>
      <c r="K152" s="169" t="b">
        <v>0</v>
      </c>
    </row>
    <row r="153" spans="1:11">
      <c r="A153" t="s">
        <v>827</v>
      </c>
      <c r="B153" t="s">
        <v>3438</v>
      </c>
      <c r="D153">
        <v>1.7397</v>
      </c>
      <c r="E153" s="264"/>
      <c r="F153" s="258">
        <v>43008</v>
      </c>
      <c r="J153" t="b">
        <f t="shared" si="2"/>
        <v>0</v>
      </c>
      <c r="K153" s="169" t="b">
        <v>0</v>
      </c>
    </row>
    <row r="154" spans="1:11">
      <c r="A154" t="s">
        <v>1999</v>
      </c>
      <c r="B154" t="s">
        <v>3438</v>
      </c>
      <c r="D154">
        <v>0.81589999999999996</v>
      </c>
      <c r="E154" s="264"/>
      <c r="F154" s="258">
        <v>43008</v>
      </c>
      <c r="J154" t="b">
        <f t="shared" si="2"/>
        <v>0</v>
      </c>
      <c r="K154" s="169" t="b">
        <v>0</v>
      </c>
    </row>
    <row r="155" spans="1:11">
      <c r="A155" t="s">
        <v>1533</v>
      </c>
      <c r="B155" t="s">
        <v>3439</v>
      </c>
      <c r="D155">
        <v>0.7097</v>
      </c>
      <c r="E155" s="264" t="s">
        <v>3424</v>
      </c>
      <c r="F155" s="258">
        <v>43008</v>
      </c>
      <c r="J155" t="b">
        <f t="shared" si="2"/>
        <v>0</v>
      </c>
      <c r="K155" s="169" t="b">
        <v>0</v>
      </c>
    </row>
    <row r="156" spans="1:11">
      <c r="A156" t="s">
        <v>383</v>
      </c>
      <c r="B156" t="s">
        <v>3439</v>
      </c>
      <c r="D156">
        <v>2.0406</v>
      </c>
      <c r="E156" s="264" t="s">
        <v>2512</v>
      </c>
      <c r="F156" s="258">
        <v>43008</v>
      </c>
      <c r="J156" t="b">
        <f t="shared" si="2"/>
        <v>0</v>
      </c>
      <c r="K156" s="169" t="b">
        <v>0</v>
      </c>
    </row>
    <row r="157" spans="1:11">
      <c r="A157" t="s">
        <v>1973</v>
      </c>
      <c r="B157" t="s">
        <v>3439</v>
      </c>
      <c r="D157">
        <v>0.94330000000000003</v>
      </c>
      <c r="E157" s="264"/>
      <c r="F157" s="258">
        <v>43008</v>
      </c>
      <c r="J157" t="b">
        <f t="shared" si="2"/>
        <v>0</v>
      </c>
      <c r="K157" s="169" t="b">
        <v>0</v>
      </c>
    </row>
    <row r="158" spans="1:11">
      <c r="A158" t="s">
        <v>918</v>
      </c>
      <c r="B158" t="s">
        <v>3439</v>
      </c>
      <c r="D158">
        <v>1.7884</v>
      </c>
      <c r="E158" s="264"/>
      <c r="F158" s="258">
        <v>43008</v>
      </c>
      <c r="J158" t="b">
        <f t="shared" si="2"/>
        <v>0</v>
      </c>
      <c r="K158" s="169" t="b">
        <v>0</v>
      </c>
    </row>
    <row r="159" spans="1:11">
      <c r="A159" t="s">
        <v>506</v>
      </c>
      <c r="B159" t="s">
        <v>3440</v>
      </c>
      <c r="D159">
        <v>1.6096999999999999</v>
      </c>
      <c r="E159" s="264"/>
      <c r="F159" s="258">
        <v>43009</v>
      </c>
      <c r="J159" t="b">
        <f t="shared" si="2"/>
        <v>0</v>
      </c>
      <c r="K159" s="169" t="b">
        <v>0</v>
      </c>
    </row>
    <row r="160" spans="1:11">
      <c r="A160" t="s">
        <v>1901</v>
      </c>
      <c r="B160" t="s">
        <v>3440</v>
      </c>
      <c r="D160">
        <v>0.75890000000000002</v>
      </c>
      <c r="E160" s="264"/>
      <c r="F160" s="258">
        <v>43009</v>
      </c>
      <c r="J160" t="b">
        <f t="shared" si="2"/>
        <v>0</v>
      </c>
      <c r="K160" s="169" t="b">
        <v>0</v>
      </c>
    </row>
    <row r="161" spans="1:11">
      <c r="A161" t="s">
        <v>484</v>
      </c>
      <c r="B161" t="s">
        <v>3440</v>
      </c>
      <c r="D161">
        <v>3.7545000000000002</v>
      </c>
      <c r="E161" s="264" t="s">
        <v>2512</v>
      </c>
      <c r="F161" s="258">
        <v>43009</v>
      </c>
      <c r="J161" t="b">
        <f t="shared" si="2"/>
        <v>0</v>
      </c>
      <c r="K161" s="169" t="b">
        <v>0</v>
      </c>
    </row>
    <row r="162" spans="1:11">
      <c r="A162" t="s">
        <v>1702</v>
      </c>
      <c r="B162" t="s">
        <v>3440</v>
      </c>
      <c r="D162">
        <v>0.69310000000000005</v>
      </c>
      <c r="E162" s="264"/>
      <c r="F162" s="258">
        <v>43009</v>
      </c>
      <c r="J162" t="b">
        <f t="shared" si="2"/>
        <v>0</v>
      </c>
      <c r="K162" s="169" t="b">
        <v>0</v>
      </c>
    </row>
    <row r="163" spans="1:11">
      <c r="A163" t="s">
        <v>943</v>
      </c>
      <c r="B163" t="s">
        <v>3435</v>
      </c>
      <c r="D163">
        <v>1.7765</v>
      </c>
      <c r="E163" s="264"/>
      <c r="F163" s="258">
        <v>43008</v>
      </c>
      <c r="J163" t="b">
        <f t="shared" si="2"/>
        <v>0</v>
      </c>
      <c r="K163" s="169" t="b">
        <v>0</v>
      </c>
    </row>
    <row r="164" spans="1:11">
      <c r="A164" t="s">
        <v>1566</v>
      </c>
      <c r="B164" t="s">
        <v>3435</v>
      </c>
      <c r="D164">
        <v>0.66439999999999999</v>
      </c>
      <c r="E164" s="264"/>
      <c r="F164" s="258">
        <v>43008</v>
      </c>
      <c r="J164" t="b">
        <f t="shared" si="2"/>
        <v>0</v>
      </c>
      <c r="K164" s="169" t="b">
        <v>0</v>
      </c>
    </row>
    <row r="165" spans="1:11">
      <c r="A165" t="s">
        <v>1837</v>
      </c>
      <c r="B165" t="s">
        <v>3435</v>
      </c>
      <c r="D165">
        <v>0.66200000000000003</v>
      </c>
      <c r="E165" s="264"/>
      <c r="F165" s="258">
        <v>43008</v>
      </c>
      <c r="J165" t="b">
        <f t="shared" si="2"/>
        <v>0</v>
      </c>
      <c r="K165" s="169" t="b">
        <v>0</v>
      </c>
    </row>
    <row r="166" spans="1:11">
      <c r="A166" t="s">
        <v>318</v>
      </c>
      <c r="B166" t="s">
        <v>3435</v>
      </c>
      <c r="D166">
        <v>0.2059</v>
      </c>
      <c r="E166" s="264" t="s">
        <v>3424</v>
      </c>
      <c r="F166" s="258">
        <v>43008</v>
      </c>
      <c r="J166" t="b">
        <f t="shared" si="2"/>
        <v>0</v>
      </c>
      <c r="K166" s="169" t="b">
        <v>0</v>
      </c>
    </row>
    <row r="167" spans="1:11">
      <c r="A167" t="s">
        <v>555</v>
      </c>
      <c r="B167" t="s">
        <v>3441</v>
      </c>
      <c r="D167">
        <v>2.2069000000000001</v>
      </c>
      <c r="E167" s="264"/>
      <c r="F167" s="258">
        <v>43008</v>
      </c>
      <c r="J167" t="b">
        <f t="shared" si="2"/>
        <v>0</v>
      </c>
      <c r="K167" s="169" t="b">
        <v>0</v>
      </c>
    </row>
    <row r="168" spans="1:11">
      <c r="A168" t="s">
        <v>953</v>
      </c>
      <c r="B168" t="s">
        <v>3441</v>
      </c>
      <c r="D168">
        <v>1.7876000000000001</v>
      </c>
      <c r="E168" s="264"/>
      <c r="F168" s="258">
        <v>43008</v>
      </c>
      <c r="J168" t="b">
        <f t="shared" si="2"/>
        <v>0</v>
      </c>
      <c r="K168" s="169" t="b">
        <v>0</v>
      </c>
    </row>
    <row r="169" spans="1:11">
      <c r="A169" t="s">
        <v>1932</v>
      </c>
      <c r="B169" t="s">
        <v>3441</v>
      </c>
      <c r="D169">
        <v>0.87509999999999999</v>
      </c>
      <c r="E169" s="264"/>
      <c r="F169" s="258">
        <v>43008</v>
      </c>
      <c r="J169" t="b">
        <f t="shared" si="2"/>
        <v>0</v>
      </c>
      <c r="K169" s="169" t="b">
        <v>0</v>
      </c>
    </row>
    <row r="170" spans="1:11">
      <c r="A170" t="s">
        <v>2002</v>
      </c>
      <c r="B170" t="s">
        <v>3441</v>
      </c>
      <c r="D170">
        <v>0.84750000000000003</v>
      </c>
      <c r="E170" s="264"/>
      <c r="F170" s="258">
        <v>43008</v>
      </c>
      <c r="J170" t="b">
        <f t="shared" si="2"/>
        <v>0</v>
      </c>
      <c r="K170" s="169" t="b">
        <v>0</v>
      </c>
    </row>
    <row r="171" spans="1:11">
      <c r="A171" t="s">
        <v>1379</v>
      </c>
      <c r="B171" t="s">
        <v>3442</v>
      </c>
      <c r="D171">
        <v>0.68540000000000001</v>
      </c>
      <c r="E171" s="264"/>
      <c r="F171" s="258">
        <v>43008</v>
      </c>
      <c r="J171" t="b">
        <f t="shared" si="2"/>
        <v>0</v>
      </c>
      <c r="K171" s="169" t="b">
        <v>0</v>
      </c>
    </row>
    <row r="172" spans="1:11">
      <c r="A172" t="s">
        <v>371</v>
      </c>
      <c r="B172" t="s">
        <v>3442</v>
      </c>
      <c r="D172">
        <v>0.67179999999999995</v>
      </c>
      <c r="E172" s="264"/>
      <c r="F172" s="258">
        <v>43008</v>
      </c>
      <c r="J172" t="b">
        <f t="shared" si="2"/>
        <v>0</v>
      </c>
      <c r="K172" s="169" t="b">
        <v>0</v>
      </c>
    </row>
    <row r="173" spans="1:11">
      <c r="A173" t="s">
        <v>1970</v>
      </c>
      <c r="B173" t="s">
        <v>3442</v>
      </c>
      <c r="D173">
        <v>0.72970000000000002</v>
      </c>
      <c r="E173" s="264"/>
      <c r="F173" s="258">
        <v>43008</v>
      </c>
      <c r="J173" t="b">
        <f t="shared" si="2"/>
        <v>0</v>
      </c>
      <c r="K173" s="169" t="b">
        <v>0</v>
      </c>
    </row>
    <row r="174" spans="1:11">
      <c r="A174" t="s">
        <v>934</v>
      </c>
      <c r="B174" t="s">
        <v>3442</v>
      </c>
      <c r="D174">
        <v>1.6962999999999999</v>
      </c>
      <c r="E174" s="264"/>
      <c r="F174" s="258">
        <v>43008</v>
      </c>
      <c r="J174" t="b">
        <f t="shared" si="2"/>
        <v>0</v>
      </c>
      <c r="K174" s="169" t="b">
        <v>0</v>
      </c>
    </row>
    <row r="175" spans="1:11">
      <c r="A175" t="s">
        <v>1812</v>
      </c>
      <c r="B175" t="s">
        <v>3443</v>
      </c>
      <c r="D175">
        <v>0.81089999999999995</v>
      </c>
      <c r="E175" s="264"/>
      <c r="F175" s="258">
        <v>43009</v>
      </c>
      <c r="J175" t="b">
        <f t="shared" si="2"/>
        <v>0</v>
      </c>
      <c r="K175" s="169" t="b">
        <v>0</v>
      </c>
    </row>
    <row r="176" spans="1:11">
      <c r="A176" t="s">
        <v>325</v>
      </c>
      <c r="B176" t="s">
        <v>3443</v>
      </c>
      <c r="D176">
        <v>2.4714999999999998</v>
      </c>
      <c r="E176" s="264"/>
      <c r="F176" s="258">
        <v>43009</v>
      </c>
      <c r="J176" t="b">
        <f t="shared" si="2"/>
        <v>0</v>
      </c>
      <c r="K176" s="169" t="b">
        <v>0</v>
      </c>
    </row>
    <row r="177" spans="1:11">
      <c r="A177" t="s">
        <v>716</v>
      </c>
      <c r="B177" t="s">
        <v>3443</v>
      </c>
      <c r="D177">
        <v>1.8856999999999999</v>
      </c>
      <c r="E177" s="264"/>
      <c r="F177" s="258">
        <v>43009</v>
      </c>
      <c r="J177" t="b">
        <f t="shared" si="2"/>
        <v>0</v>
      </c>
      <c r="K177" s="169" t="b">
        <v>0</v>
      </c>
    </row>
    <row r="178" spans="1:11">
      <c r="A178" t="s">
        <v>1470</v>
      </c>
      <c r="B178" t="s">
        <v>3443</v>
      </c>
      <c r="D178">
        <v>0.84409999999999996</v>
      </c>
      <c r="E178" s="264"/>
      <c r="F178" s="258">
        <v>43009</v>
      </c>
      <c r="J178" t="b">
        <f t="shared" si="2"/>
        <v>0</v>
      </c>
      <c r="K178" s="169" t="b">
        <v>0</v>
      </c>
    </row>
    <row r="179" spans="1:11">
      <c r="A179" t="s">
        <v>499</v>
      </c>
      <c r="B179" t="s">
        <v>3444</v>
      </c>
      <c r="D179">
        <v>1.6580999999999999</v>
      </c>
      <c r="E179" s="264"/>
      <c r="F179" s="258">
        <v>43009</v>
      </c>
      <c r="J179" t="b">
        <f t="shared" si="2"/>
        <v>0</v>
      </c>
      <c r="K179" s="169" t="b">
        <v>0</v>
      </c>
    </row>
    <row r="180" spans="1:11">
      <c r="A180" t="s">
        <v>1972</v>
      </c>
      <c r="B180" t="s">
        <v>3444</v>
      </c>
      <c r="D180">
        <v>0.871</v>
      </c>
      <c r="E180" s="264"/>
      <c r="F180" s="258">
        <v>43009</v>
      </c>
      <c r="J180" t="b">
        <f t="shared" si="2"/>
        <v>0</v>
      </c>
      <c r="K180" s="169" t="b">
        <v>0</v>
      </c>
    </row>
    <row r="181" spans="1:11">
      <c r="A181" t="s">
        <v>650</v>
      </c>
      <c r="B181" t="s">
        <v>3444</v>
      </c>
      <c r="D181">
        <v>2.0198</v>
      </c>
      <c r="E181" s="264"/>
      <c r="F181" s="258">
        <v>43009</v>
      </c>
      <c r="J181" t="b">
        <f t="shared" si="2"/>
        <v>0</v>
      </c>
      <c r="K181" s="169" t="b">
        <v>0</v>
      </c>
    </row>
    <row r="182" spans="1:11">
      <c r="A182" t="s">
        <v>1938</v>
      </c>
      <c r="B182" t="s">
        <v>3444</v>
      </c>
      <c r="D182">
        <v>1.0448</v>
      </c>
      <c r="E182" s="264"/>
      <c r="F182" s="258">
        <v>43009</v>
      </c>
      <c r="J182" t="b">
        <f t="shared" si="2"/>
        <v>0</v>
      </c>
      <c r="K182" s="169" t="b">
        <v>0</v>
      </c>
    </row>
    <row r="183" spans="1:11">
      <c r="A183" t="s">
        <v>393</v>
      </c>
      <c r="B183" t="s">
        <v>3445</v>
      </c>
      <c r="D183">
        <v>5.0305999999999997</v>
      </c>
      <c r="E183" s="264"/>
      <c r="F183" s="258">
        <v>43008</v>
      </c>
      <c r="J183" t="b">
        <f t="shared" si="2"/>
        <v>0</v>
      </c>
      <c r="K183" s="169" t="b">
        <v>0</v>
      </c>
    </row>
    <row r="184" spans="1:11">
      <c r="A184" t="s">
        <v>1715</v>
      </c>
      <c r="B184" t="s">
        <v>3445</v>
      </c>
      <c r="D184">
        <v>0.85829999999999995</v>
      </c>
      <c r="E184" s="264"/>
      <c r="F184" s="258">
        <v>43008</v>
      </c>
      <c r="J184" t="b">
        <f t="shared" si="2"/>
        <v>0</v>
      </c>
      <c r="K184" s="169" t="b">
        <v>0</v>
      </c>
    </row>
    <row r="185" spans="1:11">
      <c r="A185" t="s">
        <v>2020</v>
      </c>
      <c r="B185" t="s">
        <v>3445</v>
      </c>
      <c r="D185">
        <v>0.80879999999999996</v>
      </c>
      <c r="E185" s="264"/>
      <c r="F185" s="258">
        <v>43008</v>
      </c>
      <c r="J185" t="b">
        <f t="shared" si="2"/>
        <v>0</v>
      </c>
      <c r="K185" s="169" t="b">
        <v>0</v>
      </c>
    </row>
    <row r="186" spans="1:11">
      <c r="A186" t="s">
        <v>511</v>
      </c>
      <c r="B186" t="s">
        <v>3445</v>
      </c>
      <c r="D186">
        <v>1.7652000000000001</v>
      </c>
      <c r="E186" s="264" t="s">
        <v>3411</v>
      </c>
      <c r="F186" s="258">
        <v>43008</v>
      </c>
      <c r="J186" t="b">
        <f t="shared" si="2"/>
        <v>0</v>
      </c>
      <c r="K186" s="169" t="b">
        <v>0</v>
      </c>
    </row>
    <row r="187" spans="1:11">
      <c r="A187" t="s">
        <v>433</v>
      </c>
      <c r="B187" t="s">
        <v>3446</v>
      </c>
      <c r="D187">
        <v>1.5846</v>
      </c>
      <c r="E187" s="264"/>
      <c r="F187" s="258">
        <v>43008</v>
      </c>
      <c r="J187" t="b">
        <f t="shared" si="2"/>
        <v>0</v>
      </c>
      <c r="K187" s="169" t="b">
        <v>0</v>
      </c>
    </row>
    <row r="188" spans="1:11">
      <c r="A188" t="s">
        <v>2033</v>
      </c>
      <c r="B188" t="s">
        <v>3446</v>
      </c>
      <c r="D188">
        <v>0.73580000000000001</v>
      </c>
      <c r="E188" s="264"/>
      <c r="F188" s="258">
        <v>43008</v>
      </c>
      <c r="J188" t="b">
        <f t="shared" si="2"/>
        <v>0</v>
      </c>
      <c r="K188" s="169" t="b">
        <v>0</v>
      </c>
    </row>
    <row r="189" spans="1:11">
      <c r="A189" t="s">
        <v>1182</v>
      </c>
      <c r="B189" t="s">
        <v>3446</v>
      </c>
      <c r="D189">
        <v>0.71699999999999997</v>
      </c>
      <c r="E189" s="264"/>
      <c r="F189" s="258">
        <v>43008</v>
      </c>
      <c r="J189" t="b">
        <f t="shared" si="2"/>
        <v>0</v>
      </c>
      <c r="K189" s="169" t="b">
        <v>0</v>
      </c>
    </row>
    <row r="190" spans="1:11">
      <c r="A190" t="s">
        <v>326</v>
      </c>
      <c r="B190" t="s">
        <v>3446</v>
      </c>
      <c r="D190">
        <v>2.1772999999999998</v>
      </c>
      <c r="E190" s="264" t="s">
        <v>3447</v>
      </c>
      <c r="F190" s="258">
        <v>43008</v>
      </c>
      <c r="J190" t="b">
        <f t="shared" si="2"/>
        <v>0</v>
      </c>
      <c r="K190" s="169" t="b">
        <v>0</v>
      </c>
    </row>
    <row r="191" spans="1:11">
      <c r="A191" t="s">
        <v>1718</v>
      </c>
      <c r="B191" t="s">
        <v>3448</v>
      </c>
      <c r="D191">
        <v>0.98260000000000003</v>
      </c>
      <c r="E191" s="264"/>
      <c r="F191" s="258">
        <v>43008</v>
      </c>
      <c r="J191" t="b">
        <f t="shared" si="2"/>
        <v>0</v>
      </c>
      <c r="K191" s="169" t="b">
        <v>0</v>
      </c>
    </row>
    <row r="192" spans="1:11">
      <c r="A192" t="s">
        <v>927</v>
      </c>
      <c r="B192" t="s">
        <v>3448</v>
      </c>
      <c r="D192">
        <v>1.7265999999999999</v>
      </c>
      <c r="E192" s="264"/>
      <c r="F192" s="258">
        <v>43008</v>
      </c>
      <c r="J192" t="b">
        <f t="shared" si="2"/>
        <v>0</v>
      </c>
      <c r="K192" s="169" t="b">
        <v>0</v>
      </c>
    </row>
    <row r="193" spans="1:11">
      <c r="A193" t="s">
        <v>957</v>
      </c>
      <c r="B193" t="s">
        <v>3448</v>
      </c>
      <c r="D193">
        <v>1.7850999999999999</v>
      </c>
      <c r="E193" s="264"/>
      <c r="F193" s="258">
        <v>43008</v>
      </c>
      <c r="J193" t="b">
        <f t="shared" si="2"/>
        <v>0</v>
      </c>
      <c r="K193" s="169" t="b">
        <v>0</v>
      </c>
    </row>
    <row r="194" spans="1:11">
      <c r="A194" t="s">
        <v>1983</v>
      </c>
      <c r="B194" t="s">
        <v>3448</v>
      </c>
      <c r="D194">
        <v>0.77739999999999998</v>
      </c>
      <c r="E194" s="264"/>
      <c r="F194" s="258">
        <v>43008</v>
      </c>
      <c r="J194" t="b">
        <f t="shared" si="2"/>
        <v>0</v>
      </c>
      <c r="K194" s="169" t="b">
        <v>0</v>
      </c>
    </row>
    <row r="195" spans="1:11">
      <c r="A195" t="s">
        <v>403</v>
      </c>
      <c r="B195" t="s">
        <v>3449</v>
      </c>
      <c r="D195">
        <v>1.6238999999999999</v>
      </c>
      <c r="E195" s="264"/>
      <c r="F195" s="258">
        <v>43009</v>
      </c>
      <c r="J195" t="b">
        <f t="shared" ref="J195:J258" si="3">COUNTIF($A$3:$A$676, A195)&gt;1</f>
        <v>0</v>
      </c>
      <c r="K195" s="169" t="b">
        <v>0</v>
      </c>
    </row>
    <row r="196" spans="1:11">
      <c r="A196" t="s">
        <v>437</v>
      </c>
      <c r="B196" t="s">
        <v>3449</v>
      </c>
      <c r="D196">
        <v>1.7047000000000001</v>
      </c>
      <c r="E196" s="264"/>
      <c r="F196" s="258">
        <v>43009</v>
      </c>
      <c r="J196" t="b">
        <f t="shared" si="3"/>
        <v>0</v>
      </c>
      <c r="K196" s="169" t="b">
        <v>0</v>
      </c>
    </row>
    <row r="197" spans="1:11">
      <c r="A197" t="s">
        <v>1895</v>
      </c>
      <c r="B197" t="s">
        <v>3449</v>
      </c>
      <c r="D197">
        <v>0.78239999999999998</v>
      </c>
      <c r="E197" s="264"/>
      <c r="F197" s="258">
        <v>43009</v>
      </c>
      <c r="J197" t="b">
        <f t="shared" si="3"/>
        <v>0</v>
      </c>
      <c r="K197" s="169" t="b">
        <v>0</v>
      </c>
    </row>
    <row r="198" spans="1:11">
      <c r="A198" t="s">
        <v>1654</v>
      </c>
      <c r="B198" t="s">
        <v>3449</v>
      </c>
      <c r="D198">
        <v>0.80349999999999999</v>
      </c>
      <c r="E198" s="264" t="s">
        <v>3450</v>
      </c>
      <c r="F198" s="258">
        <v>43009</v>
      </c>
      <c r="J198" t="b">
        <f t="shared" si="3"/>
        <v>0</v>
      </c>
      <c r="K198" s="169" t="b">
        <v>0</v>
      </c>
    </row>
    <row r="199" spans="1:11">
      <c r="A199" t="s">
        <v>1986</v>
      </c>
      <c r="B199" t="s">
        <v>3451</v>
      </c>
      <c r="D199">
        <v>0.83650000000000002</v>
      </c>
      <c r="E199" s="264"/>
      <c r="F199" s="258">
        <v>43008</v>
      </c>
      <c r="J199" t="b">
        <f t="shared" si="3"/>
        <v>0</v>
      </c>
      <c r="K199" s="169" t="b">
        <v>0</v>
      </c>
    </row>
    <row r="200" spans="1:11">
      <c r="A200" t="s">
        <v>948</v>
      </c>
      <c r="B200" t="s">
        <v>3451</v>
      </c>
      <c r="D200">
        <v>1.7978000000000001</v>
      </c>
      <c r="E200" s="264"/>
      <c r="F200" s="258">
        <v>43008</v>
      </c>
      <c r="J200" t="b">
        <f t="shared" si="3"/>
        <v>0</v>
      </c>
      <c r="K200" s="169" t="b">
        <v>0</v>
      </c>
    </row>
    <row r="201" spans="1:11">
      <c r="A201" t="s">
        <v>350</v>
      </c>
      <c r="B201" t="s">
        <v>3451</v>
      </c>
      <c r="D201">
        <v>2.4607999999999999</v>
      </c>
      <c r="E201" s="264" t="s">
        <v>3447</v>
      </c>
      <c r="F201" s="258">
        <v>43008</v>
      </c>
      <c r="J201" t="b">
        <f t="shared" si="3"/>
        <v>0</v>
      </c>
      <c r="K201" s="169" t="b">
        <v>0</v>
      </c>
    </row>
    <row r="202" spans="1:11">
      <c r="A202" t="s">
        <v>1650</v>
      </c>
      <c r="B202" t="s">
        <v>3451</v>
      </c>
      <c r="D202">
        <v>0.86</v>
      </c>
      <c r="E202" s="264" t="s">
        <v>3452</v>
      </c>
      <c r="F202" s="258">
        <v>43008</v>
      </c>
      <c r="J202" t="b">
        <f t="shared" si="3"/>
        <v>0</v>
      </c>
      <c r="K202" s="169" t="b">
        <v>0</v>
      </c>
    </row>
    <row r="203" spans="1:11">
      <c r="A203" t="s">
        <v>1805</v>
      </c>
      <c r="B203" t="s">
        <v>3453</v>
      </c>
      <c r="D203">
        <v>0.81240000000000001</v>
      </c>
      <c r="E203" s="264"/>
      <c r="F203" s="258">
        <v>43009</v>
      </c>
      <c r="J203" t="b">
        <f t="shared" si="3"/>
        <v>0</v>
      </c>
      <c r="K203" s="169" t="b">
        <v>0</v>
      </c>
    </row>
    <row r="204" spans="1:11">
      <c r="A204" t="s">
        <v>470</v>
      </c>
      <c r="B204" t="s">
        <v>3453</v>
      </c>
      <c r="D204">
        <v>1.6716</v>
      </c>
      <c r="E204" s="264"/>
      <c r="F204" s="258">
        <v>43009</v>
      </c>
      <c r="J204" t="b">
        <f t="shared" si="3"/>
        <v>0</v>
      </c>
      <c r="K204" s="169" t="b">
        <v>0</v>
      </c>
    </row>
    <row r="205" spans="1:11">
      <c r="A205" t="s">
        <v>1628</v>
      </c>
      <c r="B205" t="s">
        <v>3453</v>
      </c>
      <c r="D205">
        <v>0.751</v>
      </c>
      <c r="E205" s="264"/>
      <c r="F205" s="258">
        <v>43009</v>
      </c>
      <c r="J205" t="b">
        <f t="shared" si="3"/>
        <v>0</v>
      </c>
      <c r="K205" s="169" t="b">
        <v>0</v>
      </c>
    </row>
    <row r="206" spans="1:11">
      <c r="A206" t="s">
        <v>816</v>
      </c>
      <c r="B206" t="s">
        <v>3453</v>
      </c>
      <c r="D206">
        <v>1.6720999999999999</v>
      </c>
      <c r="E206" s="264"/>
      <c r="F206" s="258">
        <v>43009</v>
      </c>
      <c r="J206" t="b">
        <f t="shared" si="3"/>
        <v>0</v>
      </c>
      <c r="K206" s="169" t="b">
        <v>0</v>
      </c>
    </row>
    <row r="207" spans="1:11">
      <c r="A207" t="s">
        <v>2043</v>
      </c>
      <c r="B207" t="s">
        <v>3454</v>
      </c>
      <c r="D207">
        <v>0.82040000000000002</v>
      </c>
      <c r="E207" s="264"/>
      <c r="F207" s="258">
        <v>43009</v>
      </c>
      <c r="J207" t="b">
        <f t="shared" si="3"/>
        <v>0</v>
      </c>
      <c r="K207" s="169" t="b">
        <v>0</v>
      </c>
    </row>
    <row r="208" spans="1:11">
      <c r="A208" t="s">
        <v>930</v>
      </c>
      <c r="B208" t="s">
        <v>3454</v>
      </c>
      <c r="D208">
        <v>1.7732000000000001</v>
      </c>
      <c r="E208" s="264"/>
      <c r="F208" s="258">
        <v>43009</v>
      </c>
      <c r="J208" t="b">
        <f t="shared" si="3"/>
        <v>0</v>
      </c>
      <c r="K208" s="169" t="b">
        <v>0</v>
      </c>
    </row>
    <row r="209" spans="1:11">
      <c r="A209" t="s">
        <v>1811</v>
      </c>
      <c r="B209" t="s">
        <v>3454</v>
      </c>
      <c r="D209">
        <v>0.73950000000000005</v>
      </c>
      <c r="E209" s="264"/>
      <c r="F209" s="258">
        <v>43009</v>
      </c>
      <c r="J209" t="b">
        <f t="shared" si="3"/>
        <v>0</v>
      </c>
      <c r="K209" s="169" t="b">
        <v>0</v>
      </c>
    </row>
    <row r="210" spans="1:11">
      <c r="A210" t="s">
        <v>627</v>
      </c>
      <c r="B210" t="s">
        <v>3454</v>
      </c>
      <c r="D210">
        <v>1.8293999999999999</v>
      </c>
      <c r="E210" s="264"/>
      <c r="F210" s="258">
        <v>43009</v>
      </c>
      <c r="J210" t="b">
        <f t="shared" si="3"/>
        <v>0</v>
      </c>
      <c r="K210" s="169" t="b">
        <v>0</v>
      </c>
    </row>
    <row r="211" spans="1:11">
      <c r="A211" t="s">
        <v>346</v>
      </c>
      <c r="B211" t="s">
        <v>3455</v>
      </c>
      <c r="D211">
        <v>0.24560000000000001</v>
      </c>
      <c r="E211" s="264" t="s">
        <v>2145</v>
      </c>
      <c r="F211" s="258">
        <v>43007</v>
      </c>
      <c r="J211" t="b">
        <f t="shared" si="3"/>
        <v>0</v>
      </c>
      <c r="K211" s="169" t="b">
        <v>0</v>
      </c>
    </row>
    <row r="212" spans="1:11">
      <c r="A212" t="s">
        <v>837</v>
      </c>
      <c r="B212" t="s">
        <v>3455</v>
      </c>
      <c r="D212">
        <v>1.8989</v>
      </c>
      <c r="E212" s="264"/>
      <c r="F212" s="258">
        <v>43007</v>
      </c>
      <c r="J212" t="b">
        <f t="shared" si="3"/>
        <v>0</v>
      </c>
      <c r="K212" s="169" t="b">
        <v>0</v>
      </c>
    </row>
    <row r="213" spans="1:11">
      <c r="A213" t="s">
        <v>1606</v>
      </c>
      <c r="B213" t="s">
        <v>3455</v>
      </c>
      <c r="D213">
        <v>1.3574999999999999</v>
      </c>
      <c r="E213" s="264"/>
      <c r="F213" s="258">
        <v>43007</v>
      </c>
      <c r="J213" t="b">
        <f t="shared" si="3"/>
        <v>0</v>
      </c>
      <c r="K213" s="169" t="b">
        <v>0</v>
      </c>
    </row>
    <row r="214" spans="1:11">
      <c r="A214" t="s">
        <v>1420</v>
      </c>
      <c r="B214" t="s">
        <v>3455</v>
      </c>
      <c r="D214">
        <v>1.8631</v>
      </c>
      <c r="E214" s="264"/>
      <c r="F214" s="258">
        <v>43007</v>
      </c>
      <c r="J214" t="b">
        <f t="shared" si="3"/>
        <v>0</v>
      </c>
      <c r="K214" s="169" t="b">
        <v>0</v>
      </c>
    </row>
    <row r="215" spans="1:11">
      <c r="A215" t="s">
        <v>1728</v>
      </c>
      <c r="B215" t="s">
        <v>3456</v>
      </c>
      <c r="D215">
        <v>1.8697999999999999</v>
      </c>
      <c r="E215" s="264"/>
      <c r="F215" s="258">
        <v>43007</v>
      </c>
      <c r="J215" t="b">
        <f t="shared" si="3"/>
        <v>0</v>
      </c>
      <c r="K215" s="169" t="b">
        <v>0</v>
      </c>
    </row>
    <row r="216" spans="1:11">
      <c r="A216" t="s">
        <v>1894</v>
      </c>
      <c r="B216" t="s">
        <v>3456</v>
      </c>
      <c r="D216">
        <v>1.8079000000000001</v>
      </c>
      <c r="E216" s="264"/>
      <c r="F216" s="258">
        <v>43007</v>
      </c>
      <c r="J216" t="b">
        <f t="shared" si="3"/>
        <v>0</v>
      </c>
      <c r="K216" s="169" t="b">
        <v>0</v>
      </c>
    </row>
    <row r="217" spans="1:11">
      <c r="A217" t="s">
        <v>1098</v>
      </c>
      <c r="B217" t="s">
        <v>3456</v>
      </c>
      <c r="D217">
        <v>2.0165999999999999</v>
      </c>
      <c r="E217" s="264"/>
      <c r="F217" s="258">
        <v>43007</v>
      </c>
      <c r="J217" t="b">
        <f t="shared" si="3"/>
        <v>0</v>
      </c>
      <c r="K217" s="169" t="b">
        <v>0</v>
      </c>
    </row>
    <row r="218" spans="1:11">
      <c r="A218" t="s">
        <v>911</v>
      </c>
      <c r="B218" t="s">
        <v>3456</v>
      </c>
      <c r="D218">
        <v>2.0360999999999998</v>
      </c>
      <c r="E218" s="264"/>
      <c r="F218" s="258">
        <v>43007</v>
      </c>
      <c r="J218" t="b">
        <f t="shared" si="3"/>
        <v>0</v>
      </c>
      <c r="K218" s="169" t="b">
        <v>0</v>
      </c>
    </row>
    <row r="219" spans="1:11">
      <c r="A219" t="s">
        <v>2006</v>
      </c>
      <c r="B219" t="s">
        <v>3457</v>
      </c>
      <c r="D219">
        <v>1.5553999999999999</v>
      </c>
      <c r="E219" s="264" t="s">
        <v>3458</v>
      </c>
      <c r="F219" s="258">
        <v>43007</v>
      </c>
      <c r="J219" t="b">
        <f t="shared" si="3"/>
        <v>0</v>
      </c>
      <c r="K219" s="169" t="b">
        <v>0</v>
      </c>
    </row>
    <row r="220" spans="1:11">
      <c r="A220" t="s">
        <v>397</v>
      </c>
      <c r="B220" t="s">
        <v>3457</v>
      </c>
      <c r="D220">
        <v>1.8767</v>
      </c>
      <c r="E220" s="264"/>
      <c r="F220" s="258">
        <v>43007</v>
      </c>
      <c r="J220" t="b">
        <f t="shared" si="3"/>
        <v>0</v>
      </c>
      <c r="K220" s="169" t="b">
        <v>0</v>
      </c>
    </row>
    <row r="221" spans="1:11">
      <c r="A221" t="s">
        <v>1791</v>
      </c>
      <c r="B221" t="s">
        <v>3457</v>
      </c>
      <c r="D221">
        <v>1.5964</v>
      </c>
      <c r="E221" s="264"/>
      <c r="F221" s="258">
        <v>43007</v>
      </c>
      <c r="J221" t="b">
        <f t="shared" si="3"/>
        <v>0</v>
      </c>
      <c r="K221" s="169" t="b">
        <v>0</v>
      </c>
    </row>
    <row r="222" spans="1:11">
      <c r="A222" t="s">
        <v>858</v>
      </c>
      <c r="B222" t="s">
        <v>3457</v>
      </c>
      <c r="D222">
        <v>1.9180999999999999</v>
      </c>
      <c r="E222" s="264"/>
      <c r="F222" s="258">
        <v>43007</v>
      </c>
      <c r="J222" t="b">
        <f t="shared" si="3"/>
        <v>0</v>
      </c>
      <c r="K222" s="169" t="b">
        <v>0</v>
      </c>
    </row>
    <row r="223" spans="1:11">
      <c r="A223" t="s">
        <v>301</v>
      </c>
      <c r="B223" t="s">
        <v>3459</v>
      </c>
      <c r="D223">
        <v>1.0848</v>
      </c>
      <c r="E223" s="264" t="s">
        <v>3673</v>
      </c>
      <c r="F223" s="258">
        <v>43007</v>
      </c>
      <c r="J223" t="b">
        <f t="shared" si="3"/>
        <v>0</v>
      </c>
      <c r="K223" s="169" t="b">
        <v>0</v>
      </c>
    </row>
    <row r="224" spans="1:11">
      <c r="A224" t="s">
        <v>1825</v>
      </c>
      <c r="B224" t="s">
        <v>3459</v>
      </c>
      <c r="D224">
        <v>1.25</v>
      </c>
      <c r="E224" s="264" t="s">
        <v>2512</v>
      </c>
      <c r="F224" s="258">
        <v>43007</v>
      </c>
      <c r="J224" t="b">
        <f t="shared" si="3"/>
        <v>0</v>
      </c>
      <c r="K224" s="169" t="b">
        <v>0</v>
      </c>
    </row>
    <row r="225" spans="1:11">
      <c r="A225" t="s">
        <v>1831</v>
      </c>
      <c r="B225" t="s">
        <v>3459</v>
      </c>
      <c r="D225">
        <v>0.76939999999999997</v>
      </c>
      <c r="E225" s="264"/>
      <c r="F225" s="258">
        <v>43007</v>
      </c>
      <c r="J225" t="b">
        <f t="shared" si="3"/>
        <v>0</v>
      </c>
      <c r="K225" s="169" t="b">
        <v>0</v>
      </c>
    </row>
    <row r="226" spans="1:11">
      <c r="A226" t="s">
        <v>487</v>
      </c>
      <c r="B226" t="s">
        <v>3459</v>
      </c>
      <c r="D226">
        <v>1.9245000000000001</v>
      </c>
      <c r="E226" s="264"/>
      <c r="F226" s="258">
        <v>43007</v>
      </c>
      <c r="J226" t="b">
        <f t="shared" si="3"/>
        <v>0</v>
      </c>
      <c r="K226" s="169" t="b">
        <v>0</v>
      </c>
    </row>
    <row r="227" spans="1:11">
      <c r="A227" t="s">
        <v>1757</v>
      </c>
      <c r="B227" t="s">
        <v>3460</v>
      </c>
      <c r="D227">
        <v>1.8129</v>
      </c>
      <c r="E227" s="264"/>
      <c r="F227" s="258">
        <v>43007</v>
      </c>
      <c r="J227" t="b">
        <f t="shared" si="3"/>
        <v>0</v>
      </c>
      <c r="K227" s="169" t="b">
        <v>0</v>
      </c>
    </row>
    <row r="228" spans="1:11">
      <c r="A228" t="s">
        <v>479</v>
      </c>
      <c r="B228" t="s">
        <v>3460</v>
      </c>
      <c r="D228">
        <v>2.0331000000000001</v>
      </c>
      <c r="E228" s="264"/>
      <c r="F228" s="258">
        <v>43007</v>
      </c>
      <c r="J228" t="b">
        <f t="shared" si="3"/>
        <v>0</v>
      </c>
      <c r="K228" s="169" t="b">
        <v>0</v>
      </c>
    </row>
    <row r="229" spans="1:11">
      <c r="A229" t="s">
        <v>396</v>
      </c>
      <c r="B229" t="s">
        <v>3460</v>
      </c>
      <c r="D229">
        <v>1.9944999999999999</v>
      </c>
      <c r="E229" s="264"/>
      <c r="F229" s="258">
        <v>43007</v>
      </c>
      <c r="J229" t="b">
        <f t="shared" si="3"/>
        <v>0</v>
      </c>
      <c r="K229" s="169" t="b">
        <v>0</v>
      </c>
    </row>
    <row r="230" spans="1:11">
      <c r="A230" t="s">
        <v>1857</v>
      </c>
      <c r="B230" t="s">
        <v>3460</v>
      </c>
      <c r="D230">
        <v>1.8848</v>
      </c>
      <c r="E230" s="264"/>
      <c r="F230" s="258">
        <v>43007</v>
      </c>
      <c r="J230" t="b">
        <f t="shared" si="3"/>
        <v>0</v>
      </c>
      <c r="K230" s="169" t="b">
        <v>0</v>
      </c>
    </row>
    <row r="231" spans="1:11">
      <c r="A231" t="s">
        <v>1701</v>
      </c>
      <c r="B231" t="s">
        <v>3461</v>
      </c>
      <c r="D231">
        <v>1.7968</v>
      </c>
      <c r="E231" s="264"/>
      <c r="F231" s="258">
        <v>43007</v>
      </c>
      <c r="J231" t="b">
        <f t="shared" si="3"/>
        <v>0</v>
      </c>
      <c r="K231" s="169" t="b">
        <v>0</v>
      </c>
    </row>
    <row r="232" spans="1:11">
      <c r="A232" t="s">
        <v>734</v>
      </c>
      <c r="B232" t="s">
        <v>3461</v>
      </c>
      <c r="D232">
        <v>2.0062000000000002</v>
      </c>
      <c r="E232" s="264"/>
      <c r="F232" s="258">
        <v>43007</v>
      </c>
      <c r="J232" t="b">
        <f t="shared" si="3"/>
        <v>0</v>
      </c>
      <c r="K232" s="169" t="b">
        <v>0</v>
      </c>
    </row>
    <row r="233" spans="1:11">
      <c r="A233" t="s">
        <v>1841</v>
      </c>
      <c r="B233" t="s">
        <v>3461</v>
      </c>
      <c r="D233">
        <v>1.9087000000000001</v>
      </c>
      <c r="E233" s="264"/>
      <c r="F233" s="258">
        <v>43007</v>
      </c>
      <c r="J233" t="b">
        <f t="shared" si="3"/>
        <v>0</v>
      </c>
      <c r="K233" s="169" t="b">
        <v>0</v>
      </c>
    </row>
    <row r="234" spans="1:11">
      <c r="A234" t="s">
        <v>313</v>
      </c>
      <c r="B234" t="s">
        <v>3461</v>
      </c>
      <c r="D234">
        <v>1.9086000000000001</v>
      </c>
      <c r="E234" s="264"/>
      <c r="F234" s="258">
        <v>43007</v>
      </c>
      <c r="J234" t="b">
        <f t="shared" si="3"/>
        <v>0</v>
      </c>
      <c r="K234" s="169" t="b">
        <v>0</v>
      </c>
    </row>
    <row r="235" spans="1:11">
      <c r="A235" t="s">
        <v>390</v>
      </c>
      <c r="B235" t="s">
        <v>3462</v>
      </c>
      <c r="D235">
        <v>1.9492</v>
      </c>
      <c r="E235" s="264"/>
      <c r="F235" s="258">
        <v>43007</v>
      </c>
      <c r="J235" t="b">
        <f t="shared" si="3"/>
        <v>0</v>
      </c>
      <c r="K235" s="169" t="b">
        <v>0</v>
      </c>
    </row>
    <row r="236" spans="1:11">
      <c r="A236" t="s">
        <v>1860</v>
      </c>
      <c r="B236" t="s">
        <v>3462</v>
      </c>
      <c r="D236">
        <v>1.7041999999999999</v>
      </c>
      <c r="E236" s="264"/>
      <c r="F236" s="258">
        <v>43007</v>
      </c>
      <c r="J236" t="b">
        <f t="shared" si="3"/>
        <v>0</v>
      </c>
      <c r="K236" s="169" t="b">
        <v>0</v>
      </c>
    </row>
    <row r="237" spans="1:11">
      <c r="A237" t="s">
        <v>1656</v>
      </c>
      <c r="B237" t="s">
        <v>3462</v>
      </c>
      <c r="D237">
        <v>1.8532999999999999</v>
      </c>
      <c r="E237" s="264"/>
      <c r="F237" s="258">
        <v>43007</v>
      </c>
      <c r="J237" t="b">
        <f t="shared" si="3"/>
        <v>0</v>
      </c>
      <c r="K237" s="169" t="b">
        <v>0</v>
      </c>
    </row>
    <row r="238" spans="1:11">
      <c r="A238" t="s">
        <v>861</v>
      </c>
      <c r="B238" t="s">
        <v>3462</v>
      </c>
      <c r="D238">
        <v>1.9007000000000001</v>
      </c>
      <c r="E238" s="264"/>
      <c r="F238" s="258">
        <v>43007</v>
      </c>
      <c r="J238" t="b">
        <f t="shared" si="3"/>
        <v>0</v>
      </c>
      <c r="K238" s="169" t="b">
        <v>0</v>
      </c>
    </row>
    <row r="239" spans="1:11">
      <c r="A239" t="s">
        <v>1731</v>
      </c>
      <c r="B239" t="s">
        <v>3463</v>
      </c>
      <c r="D239">
        <v>1.8162</v>
      </c>
      <c r="E239" s="264"/>
      <c r="F239" s="258">
        <v>43007</v>
      </c>
      <c r="J239" t="b">
        <f t="shared" si="3"/>
        <v>0</v>
      </c>
      <c r="K239" s="169" t="b">
        <v>0</v>
      </c>
    </row>
    <row r="240" spans="1:11">
      <c r="A240" t="s">
        <v>1937</v>
      </c>
      <c r="B240" t="s">
        <v>3464</v>
      </c>
      <c r="D240">
        <v>1.8204</v>
      </c>
      <c r="E240" s="264"/>
      <c r="F240" s="258">
        <v>43007</v>
      </c>
      <c r="J240" t="b">
        <f t="shared" si="3"/>
        <v>0</v>
      </c>
      <c r="K240" s="169" t="b">
        <v>0</v>
      </c>
    </row>
    <row r="241" spans="1:11">
      <c r="A241" t="s">
        <v>780</v>
      </c>
      <c r="B241" t="s">
        <v>3464</v>
      </c>
      <c r="D241">
        <v>2.0156999999999998</v>
      </c>
      <c r="E241" s="264"/>
      <c r="F241" s="258">
        <v>43007</v>
      </c>
      <c r="J241" t="b">
        <f t="shared" si="3"/>
        <v>0</v>
      </c>
      <c r="K241" s="169" t="b">
        <v>0</v>
      </c>
    </row>
    <row r="242" spans="1:11">
      <c r="A242" t="s">
        <v>2040</v>
      </c>
      <c r="B242" t="s">
        <v>3464</v>
      </c>
      <c r="D242">
        <v>1.7706999999999999</v>
      </c>
      <c r="E242" s="264"/>
      <c r="F242" s="258">
        <v>43007</v>
      </c>
      <c r="J242" t="b">
        <f t="shared" si="3"/>
        <v>0</v>
      </c>
      <c r="K242" s="169" t="b">
        <v>0</v>
      </c>
    </row>
    <row r="243" spans="1:11">
      <c r="A243" t="s">
        <v>407</v>
      </c>
      <c r="B243" t="s">
        <v>3464</v>
      </c>
      <c r="D243">
        <v>1.9874000000000001</v>
      </c>
      <c r="E243" s="264"/>
      <c r="F243" s="258">
        <v>43007</v>
      </c>
      <c r="J243" t="b">
        <f t="shared" si="3"/>
        <v>0</v>
      </c>
      <c r="K243" s="169" t="b">
        <v>0</v>
      </c>
    </row>
    <row r="244" spans="1:11">
      <c r="A244" t="s">
        <v>843</v>
      </c>
      <c r="B244" t="s">
        <v>3465</v>
      </c>
      <c r="D244">
        <v>1.9487000000000001</v>
      </c>
      <c r="E244" s="264" t="s">
        <v>3424</v>
      </c>
      <c r="F244" s="258">
        <v>43007</v>
      </c>
      <c r="J244" t="b">
        <f t="shared" si="3"/>
        <v>0</v>
      </c>
      <c r="K244" s="169" t="b">
        <v>0</v>
      </c>
    </row>
    <row r="245" spans="1:11">
      <c r="A245" t="s">
        <v>478</v>
      </c>
      <c r="B245" t="s">
        <v>3465</v>
      </c>
      <c r="D245">
        <v>1.837</v>
      </c>
      <c r="E245" s="264" t="s">
        <v>3411</v>
      </c>
      <c r="F245" s="258">
        <v>43007</v>
      </c>
      <c r="J245" t="b">
        <f t="shared" si="3"/>
        <v>0</v>
      </c>
      <c r="K245" s="169" t="b">
        <v>0</v>
      </c>
    </row>
    <row r="246" spans="1:11">
      <c r="A246" t="s">
        <v>1693</v>
      </c>
      <c r="B246" t="s">
        <v>3465</v>
      </c>
      <c r="D246">
        <v>1.6417999999999999</v>
      </c>
      <c r="E246" s="264"/>
      <c r="F246" s="258">
        <v>43007</v>
      </c>
      <c r="J246" t="b">
        <f t="shared" si="3"/>
        <v>0</v>
      </c>
      <c r="K246" s="169" t="b">
        <v>0</v>
      </c>
    </row>
    <row r="247" spans="1:11">
      <c r="A247" t="s">
        <v>1795</v>
      </c>
      <c r="B247" t="s">
        <v>3465</v>
      </c>
      <c r="D247">
        <v>1.6215999999999999</v>
      </c>
      <c r="E247" s="264"/>
      <c r="F247" s="258">
        <v>43007</v>
      </c>
      <c r="J247" t="b">
        <f t="shared" si="3"/>
        <v>0</v>
      </c>
      <c r="K247" s="169" t="b">
        <v>0</v>
      </c>
    </row>
    <row r="248" spans="1:11">
      <c r="A248" t="s">
        <v>354</v>
      </c>
      <c r="B248" t="s">
        <v>3466</v>
      </c>
      <c r="D248">
        <v>3.7812999999999999</v>
      </c>
      <c r="E248" s="264" t="s">
        <v>2512</v>
      </c>
      <c r="F248" s="258">
        <v>43007</v>
      </c>
      <c r="J248" t="b">
        <f t="shared" si="3"/>
        <v>0</v>
      </c>
      <c r="K248" s="169" t="b">
        <v>0</v>
      </c>
    </row>
    <row r="249" spans="1:11">
      <c r="A249" t="s">
        <v>435</v>
      </c>
      <c r="B249" t="s">
        <v>3466</v>
      </c>
      <c r="D249">
        <v>1.9311</v>
      </c>
      <c r="E249" s="264"/>
      <c r="F249" s="258">
        <v>43007</v>
      </c>
      <c r="J249" t="b">
        <f t="shared" si="3"/>
        <v>0</v>
      </c>
      <c r="K249" s="169" t="b">
        <v>0</v>
      </c>
    </row>
    <row r="250" spans="1:11">
      <c r="A250" t="s">
        <v>1773</v>
      </c>
      <c r="B250" t="s">
        <v>3466</v>
      </c>
      <c r="D250">
        <v>1.9345000000000001</v>
      </c>
      <c r="E250" s="264"/>
      <c r="F250" s="258">
        <v>43007</v>
      </c>
      <c r="J250" t="b">
        <f t="shared" si="3"/>
        <v>0</v>
      </c>
      <c r="K250" s="169" t="b">
        <v>0</v>
      </c>
    </row>
    <row r="251" spans="1:11">
      <c r="A251" t="s">
        <v>1480</v>
      </c>
      <c r="B251" t="s">
        <v>3466</v>
      </c>
      <c r="D251">
        <v>1.9100999999999999</v>
      </c>
      <c r="E251" s="264"/>
      <c r="F251" s="258">
        <v>43007</v>
      </c>
      <c r="J251" t="b">
        <f t="shared" si="3"/>
        <v>0</v>
      </c>
      <c r="K251" s="169" t="b">
        <v>0</v>
      </c>
    </row>
    <row r="252" spans="1:11">
      <c r="A252" t="s">
        <v>537</v>
      </c>
      <c r="B252" t="s">
        <v>3467</v>
      </c>
      <c r="D252">
        <v>1.9849000000000001</v>
      </c>
      <c r="E252" s="264" t="s">
        <v>3424</v>
      </c>
      <c r="F252" s="258">
        <v>43007</v>
      </c>
      <c r="J252" t="b">
        <f t="shared" si="3"/>
        <v>0</v>
      </c>
      <c r="K252" s="169" t="b">
        <v>0</v>
      </c>
    </row>
    <row r="253" spans="1:11">
      <c r="A253" t="s">
        <v>497</v>
      </c>
      <c r="B253" t="s">
        <v>3467</v>
      </c>
      <c r="D253">
        <v>1.9686999999999999</v>
      </c>
      <c r="E253" s="264"/>
      <c r="F253" s="258">
        <v>43007</v>
      </c>
      <c r="J253" t="b">
        <f t="shared" si="3"/>
        <v>0</v>
      </c>
      <c r="K253" s="169" t="b">
        <v>0</v>
      </c>
    </row>
    <row r="254" spans="1:11">
      <c r="A254" t="s">
        <v>1992</v>
      </c>
      <c r="B254" t="s">
        <v>3467</v>
      </c>
      <c r="D254">
        <v>1.7357</v>
      </c>
      <c r="E254" s="264"/>
      <c r="F254" s="258">
        <v>43007</v>
      </c>
      <c r="J254" t="b">
        <f t="shared" si="3"/>
        <v>0</v>
      </c>
      <c r="K254" s="169" t="b">
        <v>0</v>
      </c>
    </row>
    <row r="255" spans="1:11">
      <c r="A255" t="s">
        <v>1495</v>
      </c>
      <c r="B255" t="s">
        <v>3467</v>
      </c>
      <c r="D255">
        <v>2.0030000000000001</v>
      </c>
      <c r="E255" s="264"/>
      <c r="F255" s="258">
        <v>43007</v>
      </c>
      <c r="J255" t="b">
        <f t="shared" si="3"/>
        <v>0</v>
      </c>
      <c r="K255" s="169" t="b">
        <v>0</v>
      </c>
    </row>
    <row r="256" spans="1:11">
      <c r="A256" t="s">
        <v>1643</v>
      </c>
      <c r="B256" t="s">
        <v>3468</v>
      </c>
      <c r="D256">
        <v>1.278</v>
      </c>
      <c r="E256" s="264"/>
      <c r="F256" s="258">
        <v>43007</v>
      </c>
      <c r="J256" t="b">
        <f t="shared" si="3"/>
        <v>0</v>
      </c>
      <c r="K256" s="169" t="b">
        <v>0</v>
      </c>
    </row>
    <row r="257" spans="1:11">
      <c r="A257" t="s">
        <v>328</v>
      </c>
      <c r="B257" t="s">
        <v>3468</v>
      </c>
      <c r="D257">
        <v>1.8292999999999999</v>
      </c>
      <c r="E257" s="264" t="s">
        <v>3424</v>
      </c>
      <c r="F257" s="258">
        <v>43007</v>
      </c>
      <c r="J257" t="b">
        <f t="shared" si="3"/>
        <v>0</v>
      </c>
      <c r="K257" s="169" t="b">
        <v>0</v>
      </c>
    </row>
    <row r="258" spans="1:11">
      <c r="A258" t="s">
        <v>1673</v>
      </c>
      <c r="B258" t="s">
        <v>3468</v>
      </c>
      <c r="D258">
        <v>1.3894</v>
      </c>
      <c r="E258" s="264" t="s">
        <v>3424</v>
      </c>
      <c r="F258" s="258">
        <v>43007</v>
      </c>
      <c r="J258" t="b">
        <f t="shared" si="3"/>
        <v>0</v>
      </c>
      <c r="K258" s="169" t="b">
        <v>0</v>
      </c>
    </row>
    <row r="259" spans="1:11">
      <c r="A259" t="s">
        <v>937</v>
      </c>
      <c r="B259" t="s">
        <v>3468</v>
      </c>
      <c r="D259">
        <v>1.8874</v>
      </c>
      <c r="E259" s="264"/>
      <c r="F259" s="258">
        <v>43007</v>
      </c>
      <c r="J259" t="b">
        <f t="shared" ref="J259:J322" si="4">COUNTIF($A$3:$A$676, A259)&gt;1</f>
        <v>0</v>
      </c>
      <c r="K259" s="169" t="b">
        <v>0</v>
      </c>
    </row>
    <row r="260" spans="1:11">
      <c r="A260" t="s">
        <v>472</v>
      </c>
      <c r="B260" t="s">
        <v>3469</v>
      </c>
      <c r="D260">
        <v>2.0158999999999998</v>
      </c>
      <c r="E260" s="264"/>
      <c r="F260" s="258">
        <v>43007</v>
      </c>
      <c r="J260" t="b">
        <f t="shared" si="4"/>
        <v>0</v>
      </c>
      <c r="K260" s="169" t="b">
        <v>0</v>
      </c>
    </row>
    <row r="261" spans="1:11">
      <c r="A261" t="s">
        <v>1777</v>
      </c>
      <c r="B261" t="s">
        <v>3469</v>
      </c>
      <c r="D261">
        <v>1.9318</v>
      </c>
      <c r="E261" s="264"/>
      <c r="F261" s="258">
        <v>43007</v>
      </c>
      <c r="J261" t="b">
        <f t="shared" si="4"/>
        <v>0</v>
      </c>
      <c r="K261" s="169" t="b">
        <v>0</v>
      </c>
    </row>
    <row r="262" spans="1:11">
      <c r="A262" t="s">
        <v>1884</v>
      </c>
      <c r="B262" t="s">
        <v>3469</v>
      </c>
      <c r="D262">
        <v>1.8809</v>
      </c>
      <c r="E262" s="264"/>
      <c r="F262" s="258">
        <v>43007</v>
      </c>
      <c r="J262" t="b">
        <f t="shared" si="4"/>
        <v>0</v>
      </c>
      <c r="K262" s="169" t="b">
        <v>0</v>
      </c>
    </row>
    <row r="263" spans="1:11">
      <c r="A263" t="s">
        <v>796</v>
      </c>
      <c r="B263" t="s">
        <v>3469</v>
      </c>
      <c r="D263">
        <v>2.0409000000000002</v>
      </c>
      <c r="E263" s="264"/>
      <c r="F263" s="258">
        <v>43007</v>
      </c>
      <c r="J263" t="b">
        <f t="shared" si="4"/>
        <v>0</v>
      </c>
      <c r="K263" s="169" t="b">
        <v>0</v>
      </c>
    </row>
    <row r="264" spans="1:11">
      <c r="A264" t="s">
        <v>391</v>
      </c>
      <c r="B264" t="s">
        <v>3470</v>
      </c>
      <c r="D264">
        <v>0.98360000000000003</v>
      </c>
      <c r="E264" s="264" t="s">
        <v>2512</v>
      </c>
      <c r="F264" s="258">
        <v>43007</v>
      </c>
      <c r="J264" t="b">
        <f t="shared" si="4"/>
        <v>0</v>
      </c>
      <c r="K264" s="169" t="b">
        <v>0</v>
      </c>
    </row>
    <row r="265" spans="1:11">
      <c r="A265" t="s">
        <v>1615</v>
      </c>
      <c r="B265" t="s">
        <v>3470</v>
      </c>
      <c r="D265">
        <v>1.7934000000000001</v>
      </c>
      <c r="E265" s="264" t="s">
        <v>2512</v>
      </c>
      <c r="F265" s="258">
        <v>43007</v>
      </c>
      <c r="J265" t="b">
        <f t="shared" si="4"/>
        <v>0</v>
      </c>
      <c r="K265" s="169" t="b">
        <v>0</v>
      </c>
    </row>
    <row r="266" spans="1:11">
      <c r="A266" t="s">
        <v>1387</v>
      </c>
      <c r="B266" t="s">
        <v>3470</v>
      </c>
      <c r="D266">
        <v>1.6718</v>
      </c>
      <c r="E266" s="264"/>
      <c r="F266" s="258">
        <v>43007</v>
      </c>
      <c r="J266" t="b">
        <f t="shared" si="4"/>
        <v>0</v>
      </c>
      <c r="K266" s="169" t="b">
        <v>0</v>
      </c>
    </row>
    <row r="267" spans="1:11">
      <c r="A267" t="s">
        <v>523</v>
      </c>
      <c r="B267" t="s">
        <v>3470</v>
      </c>
      <c r="D267">
        <v>1.9423999999999999</v>
      </c>
      <c r="E267" s="264"/>
      <c r="F267" s="258">
        <v>43007</v>
      </c>
      <c r="J267" t="b">
        <f t="shared" si="4"/>
        <v>0</v>
      </c>
      <c r="K267" s="169" t="b">
        <v>0</v>
      </c>
    </row>
    <row r="268" spans="1:11">
      <c r="A268" t="s">
        <v>836</v>
      </c>
      <c r="B268" t="s">
        <v>3463</v>
      </c>
      <c r="D268">
        <v>2.0718999999999999</v>
      </c>
      <c r="E268" s="264"/>
      <c r="F268" s="258">
        <v>43007</v>
      </c>
      <c r="J268" t="b">
        <f t="shared" si="4"/>
        <v>0</v>
      </c>
      <c r="K268" s="169" t="b">
        <v>0</v>
      </c>
    </row>
    <row r="269" spans="1:11">
      <c r="A269" t="s">
        <v>1653</v>
      </c>
      <c r="B269" t="s">
        <v>3463</v>
      </c>
      <c r="D269">
        <v>1.7436</v>
      </c>
      <c r="E269" s="264"/>
      <c r="F269" s="258">
        <v>43007</v>
      </c>
      <c r="J269" t="b">
        <f t="shared" si="4"/>
        <v>0</v>
      </c>
      <c r="K269" s="169" t="b">
        <v>0</v>
      </c>
    </row>
    <row r="270" spans="1:11">
      <c r="A270" t="s">
        <v>978</v>
      </c>
      <c r="B270" t="s">
        <v>3463</v>
      </c>
      <c r="D270">
        <v>1.9955000000000001</v>
      </c>
      <c r="E270" s="264"/>
      <c r="F270" s="258">
        <v>43007</v>
      </c>
      <c r="J270" t="b">
        <f t="shared" si="4"/>
        <v>0</v>
      </c>
      <c r="K270" s="169" t="b">
        <v>0</v>
      </c>
    </row>
    <row r="271" spans="1:11">
      <c r="A271" t="s">
        <v>1971</v>
      </c>
      <c r="B271" t="s">
        <v>3463</v>
      </c>
      <c r="D271">
        <v>1.8559000000000001</v>
      </c>
      <c r="E271" s="264"/>
      <c r="F271" s="258">
        <v>43007</v>
      </c>
      <c r="J271" t="b">
        <f t="shared" si="4"/>
        <v>0</v>
      </c>
      <c r="K271" s="169" t="b">
        <v>0</v>
      </c>
    </row>
    <row r="272" spans="1:11">
      <c r="A272" t="s">
        <v>2012</v>
      </c>
      <c r="B272" t="s">
        <v>3471</v>
      </c>
      <c r="D272">
        <v>1.6738</v>
      </c>
      <c r="E272" s="264"/>
      <c r="F272" s="258">
        <v>43007</v>
      </c>
      <c r="J272" t="b">
        <f t="shared" si="4"/>
        <v>0</v>
      </c>
      <c r="K272" s="169" t="b">
        <v>0</v>
      </c>
    </row>
    <row r="273" spans="1:11">
      <c r="A273" t="s">
        <v>821</v>
      </c>
      <c r="B273" t="s">
        <v>3471</v>
      </c>
      <c r="D273">
        <v>1.9332</v>
      </c>
      <c r="E273" s="264"/>
      <c r="F273" s="258">
        <v>43007</v>
      </c>
      <c r="J273" t="b">
        <f t="shared" si="4"/>
        <v>0</v>
      </c>
      <c r="K273" s="169" t="b">
        <v>0</v>
      </c>
    </row>
    <row r="274" spans="1:11">
      <c r="A274" t="s">
        <v>507</v>
      </c>
      <c r="B274" t="s">
        <v>3471</v>
      </c>
      <c r="D274">
        <v>1.9161999999999999</v>
      </c>
      <c r="E274" s="264"/>
      <c r="F274" s="258">
        <v>43007</v>
      </c>
      <c r="J274" t="b">
        <f t="shared" si="4"/>
        <v>0</v>
      </c>
      <c r="K274" s="169" t="b">
        <v>0</v>
      </c>
    </row>
    <row r="275" spans="1:11">
      <c r="A275" t="s">
        <v>2004</v>
      </c>
      <c r="B275" t="s">
        <v>3472</v>
      </c>
      <c r="D275">
        <v>1.5884</v>
      </c>
      <c r="E275" s="264" t="s">
        <v>3424</v>
      </c>
      <c r="F275" s="258">
        <v>43007</v>
      </c>
      <c r="J275" t="b">
        <f t="shared" si="4"/>
        <v>0</v>
      </c>
      <c r="K275" s="169" t="b">
        <v>0</v>
      </c>
    </row>
    <row r="276" spans="1:11">
      <c r="A276" t="s">
        <v>1989</v>
      </c>
      <c r="B276" t="s">
        <v>3472</v>
      </c>
      <c r="D276">
        <v>1.4991000000000001</v>
      </c>
      <c r="E276" s="264"/>
      <c r="F276" s="258">
        <v>43007</v>
      </c>
      <c r="J276" t="b">
        <f t="shared" si="4"/>
        <v>0</v>
      </c>
      <c r="K276" s="169" t="b">
        <v>0</v>
      </c>
    </row>
    <row r="277" spans="1:11">
      <c r="A277" t="s">
        <v>434</v>
      </c>
      <c r="B277" t="s">
        <v>3472</v>
      </c>
      <c r="D277">
        <v>2.0167999999999999</v>
      </c>
      <c r="E277" s="264"/>
      <c r="F277" s="258">
        <v>43007</v>
      </c>
      <c r="J277" t="b">
        <f t="shared" si="4"/>
        <v>0</v>
      </c>
      <c r="K277" s="169" t="b">
        <v>0</v>
      </c>
    </row>
    <row r="278" spans="1:11">
      <c r="A278" t="s">
        <v>979</v>
      </c>
      <c r="B278" t="s">
        <v>3472</v>
      </c>
      <c r="D278">
        <v>1.964</v>
      </c>
      <c r="E278" s="264"/>
      <c r="F278" s="258">
        <v>43007</v>
      </c>
      <c r="J278" t="b">
        <f t="shared" si="4"/>
        <v>0</v>
      </c>
      <c r="K278" s="169" t="b">
        <v>0</v>
      </c>
    </row>
    <row r="279" spans="1:11">
      <c r="A279" t="s">
        <v>1488</v>
      </c>
      <c r="B279" t="s">
        <v>3472</v>
      </c>
      <c r="D279">
        <v>1.8862000000000001</v>
      </c>
      <c r="E279" s="264"/>
      <c r="F279" s="258">
        <v>43007</v>
      </c>
      <c r="J279" t="b">
        <f t="shared" si="4"/>
        <v>0</v>
      </c>
      <c r="K279" s="169" t="b">
        <v>0</v>
      </c>
    </row>
    <row r="280" spans="1:11">
      <c r="A280" t="s">
        <v>1730</v>
      </c>
      <c r="B280" t="s">
        <v>3473</v>
      </c>
      <c r="D280">
        <v>1.7525999999999999</v>
      </c>
      <c r="E280" s="264"/>
      <c r="F280" s="258">
        <v>43007</v>
      </c>
      <c r="J280" t="b">
        <f t="shared" si="4"/>
        <v>0</v>
      </c>
      <c r="K280" s="169" t="b">
        <v>0</v>
      </c>
    </row>
    <row r="281" spans="1:11">
      <c r="A281" t="s">
        <v>489</v>
      </c>
      <c r="B281" t="s">
        <v>3473</v>
      </c>
      <c r="D281">
        <v>1.9756</v>
      </c>
      <c r="E281" s="264"/>
      <c r="F281" s="258">
        <v>43007</v>
      </c>
      <c r="J281" t="b">
        <f t="shared" si="4"/>
        <v>0</v>
      </c>
      <c r="K281" s="169" t="b">
        <v>0</v>
      </c>
    </row>
    <row r="282" spans="1:11">
      <c r="A282" t="s">
        <v>916</v>
      </c>
      <c r="B282" t="s">
        <v>3473</v>
      </c>
      <c r="D282">
        <v>1.9572000000000001</v>
      </c>
      <c r="E282" s="264"/>
      <c r="F282" s="258">
        <v>43007</v>
      </c>
      <c r="J282" t="b">
        <f t="shared" si="4"/>
        <v>0</v>
      </c>
      <c r="K282" s="169" t="b">
        <v>0</v>
      </c>
    </row>
    <row r="283" spans="1:11">
      <c r="A283" t="s">
        <v>1328</v>
      </c>
      <c r="B283" t="s">
        <v>3474</v>
      </c>
      <c r="D283">
        <v>0.86109999999999998</v>
      </c>
      <c r="E283" s="264"/>
      <c r="F283" s="258">
        <v>43009</v>
      </c>
      <c r="J283" t="b">
        <f t="shared" si="4"/>
        <v>0</v>
      </c>
      <c r="K283" s="169" t="b">
        <v>0</v>
      </c>
    </row>
    <row r="284" spans="1:11">
      <c r="A284" t="s">
        <v>524</v>
      </c>
      <c r="B284" t="s">
        <v>3474</v>
      </c>
      <c r="D284">
        <v>1.4872000000000001</v>
      </c>
      <c r="E284" s="264" t="s">
        <v>3475</v>
      </c>
      <c r="F284" s="258">
        <v>43009</v>
      </c>
      <c r="J284" t="b">
        <f t="shared" si="4"/>
        <v>0</v>
      </c>
      <c r="K284" s="169" t="b">
        <v>0</v>
      </c>
    </row>
    <row r="285" spans="1:11">
      <c r="A285" t="s">
        <v>1991</v>
      </c>
      <c r="B285" t="s">
        <v>3474</v>
      </c>
      <c r="D285">
        <v>0.95679999999999998</v>
      </c>
      <c r="E285" s="264"/>
      <c r="F285" s="258">
        <v>43009</v>
      </c>
      <c r="J285" t="b">
        <f t="shared" si="4"/>
        <v>0</v>
      </c>
      <c r="K285" s="169" t="b">
        <v>0</v>
      </c>
    </row>
    <row r="286" spans="1:11">
      <c r="A286" t="s">
        <v>874</v>
      </c>
      <c r="B286" t="s">
        <v>3474</v>
      </c>
      <c r="D286">
        <v>1.7754000000000001</v>
      </c>
      <c r="E286" s="264"/>
      <c r="F286" s="258">
        <v>43009</v>
      </c>
      <c r="J286" t="b">
        <f t="shared" si="4"/>
        <v>0</v>
      </c>
      <c r="K286" s="169" t="b">
        <v>0</v>
      </c>
    </row>
    <row r="287" spans="1:11">
      <c r="A287" t="s">
        <v>429</v>
      </c>
      <c r="B287" t="s">
        <v>3476</v>
      </c>
      <c r="D287">
        <v>1.7403999999999999</v>
      </c>
      <c r="E287" s="264"/>
      <c r="F287" s="258">
        <v>43008</v>
      </c>
      <c r="J287" t="b">
        <f t="shared" si="4"/>
        <v>0</v>
      </c>
      <c r="K287" s="169" t="b">
        <v>0</v>
      </c>
    </row>
    <row r="288" spans="1:11">
      <c r="A288" t="s">
        <v>410</v>
      </c>
      <c r="B288" t="s">
        <v>3476</v>
      </c>
      <c r="D288">
        <v>1.7859</v>
      </c>
      <c r="E288" s="264"/>
      <c r="F288" s="258">
        <v>43008</v>
      </c>
      <c r="J288" t="b">
        <f t="shared" si="4"/>
        <v>0</v>
      </c>
      <c r="K288" s="169" t="b">
        <v>0</v>
      </c>
    </row>
    <row r="289" spans="1:11">
      <c r="A289" t="s">
        <v>1649</v>
      </c>
      <c r="B289" t="s">
        <v>3476</v>
      </c>
      <c r="D289">
        <v>0.9304</v>
      </c>
      <c r="E289" s="264"/>
      <c r="F289" s="258">
        <v>43008</v>
      </c>
      <c r="J289" t="b">
        <f t="shared" si="4"/>
        <v>0</v>
      </c>
      <c r="K289" s="169" t="b">
        <v>0</v>
      </c>
    </row>
    <row r="290" spans="1:11">
      <c r="A290" t="s">
        <v>1258</v>
      </c>
      <c r="B290" t="s">
        <v>3476</v>
      </c>
      <c r="D290">
        <v>0.87409999999999999</v>
      </c>
      <c r="E290" s="264"/>
      <c r="F290" s="258">
        <v>43008</v>
      </c>
      <c r="J290" t="b">
        <f t="shared" si="4"/>
        <v>0</v>
      </c>
      <c r="K290" s="169" t="b">
        <v>0</v>
      </c>
    </row>
    <row r="291" spans="1:11">
      <c r="A291" t="s">
        <v>1784</v>
      </c>
      <c r="B291" t="s">
        <v>3477</v>
      </c>
      <c r="D291">
        <v>0.69879999999999998</v>
      </c>
      <c r="E291" s="264"/>
      <c r="F291" s="258">
        <v>43009</v>
      </c>
      <c r="J291" t="b">
        <f t="shared" si="4"/>
        <v>0</v>
      </c>
      <c r="K291" s="169" t="b">
        <v>0</v>
      </c>
    </row>
    <row r="292" spans="1:11">
      <c r="A292" t="s">
        <v>1815</v>
      </c>
      <c r="B292" t="s">
        <v>3477</v>
      </c>
      <c r="D292">
        <v>0.66620000000000001</v>
      </c>
      <c r="E292" s="264"/>
      <c r="F292" s="258">
        <v>43009</v>
      </c>
      <c r="J292" t="b">
        <f t="shared" si="4"/>
        <v>0</v>
      </c>
      <c r="K292" s="169" t="b">
        <v>0</v>
      </c>
    </row>
    <row r="293" spans="1:11">
      <c r="A293" t="s">
        <v>465</v>
      </c>
      <c r="B293" t="s">
        <v>3477</v>
      </c>
      <c r="D293">
        <v>1.6498999999999999</v>
      </c>
      <c r="E293" s="264" t="s">
        <v>3478</v>
      </c>
      <c r="F293" s="258">
        <v>43009</v>
      </c>
      <c r="J293" t="b">
        <f t="shared" si="4"/>
        <v>0</v>
      </c>
      <c r="K293" s="169" t="b">
        <v>0</v>
      </c>
    </row>
    <row r="294" spans="1:11">
      <c r="A294" t="s">
        <v>962</v>
      </c>
      <c r="B294" t="s">
        <v>3477</v>
      </c>
      <c r="D294">
        <v>1.7174</v>
      </c>
      <c r="E294" s="264"/>
      <c r="F294" s="258">
        <v>43009</v>
      </c>
      <c r="J294" t="b">
        <f t="shared" si="4"/>
        <v>0</v>
      </c>
      <c r="K294" s="169" t="b">
        <v>0</v>
      </c>
    </row>
    <row r="295" spans="1:11">
      <c r="A295" t="s">
        <v>1438</v>
      </c>
      <c r="B295" t="s">
        <v>3479</v>
      </c>
      <c r="D295">
        <v>0.83</v>
      </c>
      <c r="E295" s="264"/>
      <c r="F295" s="258">
        <v>43009</v>
      </c>
      <c r="J295" t="b">
        <f t="shared" si="4"/>
        <v>0</v>
      </c>
      <c r="K295" s="169" t="b">
        <v>0</v>
      </c>
    </row>
    <row r="296" spans="1:11">
      <c r="A296" t="s">
        <v>803</v>
      </c>
      <c r="B296" t="s">
        <v>3479</v>
      </c>
      <c r="D296">
        <v>1.8117000000000001</v>
      </c>
      <c r="E296" s="264"/>
      <c r="F296" s="258">
        <v>43009</v>
      </c>
      <c r="J296" t="b">
        <f t="shared" si="4"/>
        <v>0</v>
      </c>
      <c r="K296" s="169" t="b">
        <v>0</v>
      </c>
    </row>
    <row r="297" spans="1:11">
      <c r="A297" t="s">
        <v>1331</v>
      </c>
      <c r="B297" t="s">
        <v>3479</v>
      </c>
      <c r="D297">
        <v>0.80269999999999997</v>
      </c>
      <c r="E297" s="264"/>
      <c r="F297" s="258">
        <v>43009</v>
      </c>
      <c r="J297" t="b">
        <f t="shared" si="4"/>
        <v>0</v>
      </c>
      <c r="K297" s="169" t="b">
        <v>0</v>
      </c>
    </row>
    <row r="298" spans="1:11">
      <c r="A298" t="s">
        <v>966</v>
      </c>
      <c r="B298" t="s">
        <v>3479</v>
      </c>
      <c r="D298">
        <v>1.8721000000000001</v>
      </c>
      <c r="E298" s="264"/>
      <c r="F298" s="258">
        <v>43009</v>
      </c>
      <c r="J298" t="b">
        <f t="shared" si="4"/>
        <v>0</v>
      </c>
      <c r="K298" s="169" t="b">
        <v>0</v>
      </c>
    </row>
    <row r="299" spans="1:11">
      <c r="A299" t="s">
        <v>1426</v>
      </c>
      <c r="B299" t="s">
        <v>3480</v>
      </c>
      <c r="D299">
        <v>0.94779999999999998</v>
      </c>
      <c r="E299" s="264"/>
      <c r="F299" s="258">
        <v>43009</v>
      </c>
      <c r="J299" t="b">
        <f t="shared" si="4"/>
        <v>0</v>
      </c>
      <c r="K299" s="169" t="b">
        <v>0</v>
      </c>
    </row>
    <row r="300" spans="1:11">
      <c r="A300" t="s">
        <v>445</v>
      </c>
      <c r="B300" t="s">
        <v>3480</v>
      </c>
      <c r="D300">
        <v>1.7605</v>
      </c>
      <c r="E300" s="264" t="s">
        <v>3481</v>
      </c>
      <c r="F300" s="258">
        <v>43009</v>
      </c>
      <c r="J300" t="b">
        <f t="shared" si="4"/>
        <v>0</v>
      </c>
      <c r="K300" s="169" t="b">
        <v>0</v>
      </c>
    </row>
    <row r="301" spans="1:11">
      <c r="A301" t="s">
        <v>933</v>
      </c>
      <c r="B301" t="s">
        <v>3480</v>
      </c>
      <c r="D301">
        <v>1.8463000000000001</v>
      </c>
      <c r="E301" s="264"/>
      <c r="F301" s="258">
        <v>43009</v>
      </c>
      <c r="J301" t="b">
        <f t="shared" si="4"/>
        <v>0</v>
      </c>
      <c r="K301" s="169" t="b">
        <v>0</v>
      </c>
    </row>
    <row r="302" spans="1:11">
      <c r="A302" t="s">
        <v>1535</v>
      </c>
      <c r="B302" t="s">
        <v>3480</v>
      </c>
      <c r="D302">
        <v>0.77959999999999996</v>
      </c>
      <c r="E302" s="264"/>
      <c r="F302" s="258">
        <v>43009</v>
      </c>
      <c r="J302" t="b">
        <f t="shared" si="4"/>
        <v>0</v>
      </c>
      <c r="K302" s="169" t="b">
        <v>0</v>
      </c>
    </row>
    <row r="303" spans="1:11">
      <c r="A303" t="s">
        <v>1697</v>
      </c>
      <c r="B303" t="s">
        <v>3482</v>
      </c>
      <c r="D303">
        <v>0.80569999999999997</v>
      </c>
      <c r="E303" s="264"/>
      <c r="F303" s="258">
        <v>43009</v>
      </c>
      <c r="J303" t="b">
        <f t="shared" si="4"/>
        <v>0</v>
      </c>
      <c r="K303" s="169" t="b">
        <v>0</v>
      </c>
    </row>
    <row r="304" spans="1:11">
      <c r="A304" t="s">
        <v>527</v>
      </c>
      <c r="B304" t="s">
        <v>3482</v>
      </c>
      <c r="E304" s="264" t="s">
        <v>3483</v>
      </c>
      <c r="F304" s="258">
        <v>43009</v>
      </c>
      <c r="J304" t="b">
        <f t="shared" si="4"/>
        <v>0</v>
      </c>
      <c r="K304" s="169" t="b">
        <v>0</v>
      </c>
    </row>
    <row r="305" spans="1:11">
      <c r="A305" t="s">
        <v>421</v>
      </c>
      <c r="B305" t="s">
        <v>3482</v>
      </c>
      <c r="D305">
        <v>1.8359000000000001</v>
      </c>
      <c r="E305" s="264"/>
      <c r="F305" s="258">
        <v>43009</v>
      </c>
      <c r="J305" t="b">
        <f t="shared" si="4"/>
        <v>0</v>
      </c>
      <c r="K305" s="169" t="b">
        <v>0</v>
      </c>
    </row>
    <row r="306" spans="1:11">
      <c r="A306" t="s">
        <v>1640</v>
      </c>
      <c r="B306" t="s">
        <v>3482</v>
      </c>
      <c r="D306">
        <v>0.71050000000000002</v>
      </c>
      <c r="E306" s="264"/>
      <c r="F306" s="258">
        <v>43009</v>
      </c>
      <c r="J306" t="b">
        <f t="shared" si="4"/>
        <v>0</v>
      </c>
      <c r="K306" s="169" t="b">
        <v>0</v>
      </c>
    </row>
    <row r="307" spans="1:11">
      <c r="A307" t="s">
        <v>1915</v>
      </c>
      <c r="B307" t="s">
        <v>3484</v>
      </c>
      <c r="D307">
        <v>0.78129999999999999</v>
      </c>
      <c r="E307" s="264"/>
      <c r="F307" s="258">
        <v>43009</v>
      </c>
      <c r="J307" t="b">
        <f t="shared" si="4"/>
        <v>0</v>
      </c>
      <c r="K307" s="169" t="b">
        <v>0</v>
      </c>
    </row>
    <row r="308" spans="1:11">
      <c r="A308" t="s">
        <v>1800</v>
      </c>
      <c r="B308" t="s">
        <v>3484</v>
      </c>
      <c r="D308">
        <v>0.80610000000000004</v>
      </c>
      <c r="E308" s="264"/>
      <c r="F308" s="258">
        <v>43009</v>
      </c>
      <c r="J308" t="b">
        <f t="shared" si="4"/>
        <v>0</v>
      </c>
      <c r="K308" s="169" t="b">
        <v>0</v>
      </c>
    </row>
    <row r="309" spans="1:11">
      <c r="A309" t="s">
        <v>455</v>
      </c>
      <c r="B309" t="s">
        <v>3484</v>
      </c>
      <c r="D309">
        <v>1.8154999999999999</v>
      </c>
      <c r="E309" s="264"/>
      <c r="F309" s="258">
        <v>43009</v>
      </c>
      <c r="J309" t="b">
        <f t="shared" si="4"/>
        <v>0</v>
      </c>
      <c r="K309" s="169" t="b">
        <v>0</v>
      </c>
    </row>
    <row r="310" spans="1:11">
      <c r="A310" t="s">
        <v>1061</v>
      </c>
      <c r="B310" t="s">
        <v>3484</v>
      </c>
      <c r="D310">
        <v>1.8815999999999999</v>
      </c>
      <c r="E310" s="264"/>
      <c r="F310" s="258">
        <v>43009</v>
      </c>
      <c r="J310" t="b">
        <f t="shared" si="4"/>
        <v>0</v>
      </c>
      <c r="K310" s="169" t="b">
        <v>0</v>
      </c>
    </row>
    <row r="311" spans="1:11">
      <c r="A311" t="s">
        <v>1879</v>
      </c>
      <c r="B311" t="s">
        <v>3485</v>
      </c>
      <c r="D311">
        <v>0.75309999999999999</v>
      </c>
      <c r="E311" s="264"/>
      <c r="F311" s="258">
        <v>43009</v>
      </c>
      <c r="J311" t="b">
        <f t="shared" si="4"/>
        <v>0</v>
      </c>
      <c r="K311" s="169" t="b">
        <v>0</v>
      </c>
    </row>
    <row r="312" spans="1:11">
      <c r="A312" t="s">
        <v>1584</v>
      </c>
      <c r="B312" t="s">
        <v>3485</v>
      </c>
      <c r="D312">
        <v>0.81599999999999995</v>
      </c>
      <c r="E312" s="264"/>
      <c r="F312" s="258">
        <v>43009</v>
      </c>
      <c r="J312" t="b">
        <f t="shared" si="4"/>
        <v>0</v>
      </c>
      <c r="K312" s="169" t="b">
        <v>0</v>
      </c>
    </row>
    <row r="313" spans="1:11">
      <c r="A313" t="s">
        <v>534</v>
      </c>
      <c r="B313" t="s">
        <v>3485</v>
      </c>
      <c r="D313">
        <v>1.8051999999999999</v>
      </c>
      <c r="E313" s="264"/>
      <c r="F313" s="258">
        <v>43009</v>
      </c>
      <c r="J313" t="b">
        <f t="shared" si="4"/>
        <v>0</v>
      </c>
      <c r="K313" s="169" t="b">
        <v>0</v>
      </c>
    </row>
    <row r="314" spans="1:11">
      <c r="A314" t="s">
        <v>744</v>
      </c>
      <c r="B314" t="s">
        <v>3485</v>
      </c>
      <c r="D314">
        <v>1.7444999999999999</v>
      </c>
      <c r="E314" s="264" t="s">
        <v>3481</v>
      </c>
      <c r="F314" s="258">
        <v>43009</v>
      </c>
      <c r="J314" t="b">
        <f t="shared" si="4"/>
        <v>0</v>
      </c>
      <c r="K314" s="169" t="b">
        <v>0</v>
      </c>
    </row>
    <row r="315" spans="1:11">
      <c r="A315" t="s">
        <v>526</v>
      </c>
      <c r="B315" t="s">
        <v>3486</v>
      </c>
      <c r="D315">
        <v>1.7827</v>
      </c>
      <c r="E315" s="264"/>
      <c r="F315" s="258">
        <v>43009</v>
      </c>
      <c r="J315" t="b">
        <f t="shared" si="4"/>
        <v>0</v>
      </c>
      <c r="K315" s="169" t="b">
        <v>0</v>
      </c>
    </row>
    <row r="316" spans="1:11">
      <c r="A316" t="s">
        <v>442</v>
      </c>
      <c r="B316" t="s">
        <v>3486</v>
      </c>
      <c r="D316">
        <v>1.8089</v>
      </c>
      <c r="E316" s="264"/>
      <c r="F316" s="258">
        <v>43009</v>
      </c>
      <c r="J316" t="b">
        <f t="shared" si="4"/>
        <v>0</v>
      </c>
      <c r="K316" s="169" t="b">
        <v>0</v>
      </c>
    </row>
    <row r="317" spans="1:11">
      <c r="A317" t="s">
        <v>1741</v>
      </c>
      <c r="B317" t="s">
        <v>3486</v>
      </c>
      <c r="D317">
        <v>0.88170000000000004</v>
      </c>
      <c r="E317" s="264"/>
      <c r="F317" s="258">
        <v>43009</v>
      </c>
      <c r="J317" t="b">
        <f t="shared" si="4"/>
        <v>0</v>
      </c>
      <c r="K317" s="169" t="b">
        <v>0</v>
      </c>
    </row>
    <row r="318" spans="1:11">
      <c r="A318" t="s">
        <v>1914</v>
      </c>
      <c r="B318" t="s">
        <v>3486</v>
      </c>
      <c r="D318">
        <v>0.71589999999999998</v>
      </c>
      <c r="E318" s="264"/>
      <c r="F318" s="258">
        <v>43009</v>
      </c>
      <c r="J318" t="b">
        <f t="shared" si="4"/>
        <v>0</v>
      </c>
      <c r="K318" s="169" t="b">
        <v>0</v>
      </c>
    </row>
    <row r="319" spans="1:11">
      <c r="A319" t="s">
        <v>457</v>
      </c>
      <c r="B319" t="s">
        <v>3487</v>
      </c>
      <c r="D319">
        <v>1.7353000000000001</v>
      </c>
      <c r="E319" s="264" t="s">
        <v>3488</v>
      </c>
      <c r="F319" s="258">
        <v>43009</v>
      </c>
      <c r="J319" t="b">
        <f t="shared" si="4"/>
        <v>0</v>
      </c>
      <c r="K319" s="169" t="b">
        <v>0</v>
      </c>
    </row>
    <row r="320" spans="1:11">
      <c r="A320" t="s">
        <v>1865</v>
      </c>
      <c r="B320" t="s">
        <v>3487</v>
      </c>
      <c r="D320">
        <v>0.74670000000000003</v>
      </c>
      <c r="E320" s="264"/>
      <c r="F320" s="258">
        <v>43009</v>
      </c>
      <c r="J320" t="b">
        <f t="shared" si="4"/>
        <v>0</v>
      </c>
      <c r="K320" s="169" t="b">
        <v>0</v>
      </c>
    </row>
    <row r="321" spans="1:11">
      <c r="A321" t="s">
        <v>784</v>
      </c>
      <c r="B321" t="s">
        <v>3487</v>
      </c>
      <c r="E321" s="264" t="s">
        <v>3489</v>
      </c>
      <c r="F321" s="258">
        <v>43009</v>
      </c>
      <c r="J321" t="b">
        <f t="shared" si="4"/>
        <v>0</v>
      </c>
      <c r="K321" s="169" t="b">
        <v>0</v>
      </c>
    </row>
    <row r="322" spans="1:11">
      <c r="A322" t="s">
        <v>1904</v>
      </c>
      <c r="B322" t="s">
        <v>3487</v>
      </c>
      <c r="D322">
        <v>0.91069999999999995</v>
      </c>
      <c r="E322" s="264" t="s">
        <v>3424</v>
      </c>
      <c r="F322" s="258">
        <v>43009</v>
      </c>
      <c r="J322" t="b">
        <f t="shared" si="4"/>
        <v>0</v>
      </c>
      <c r="K322" s="169" t="b">
        <v>0</v>
      </c>
    </row>
    <row r="323" spans="1:11">
      <c r="A323" t="s">
        <v>1906</v>
      </c>
      <c r="B323" t="s">
        <v>3490</v>
      </c>
      <c r="D323">
        <v>0.68520000000000003</v>
      </c>
      <c r="E323" s="264"/>
      <c r="F323" s="258">
        <v>43009</v>
      </c>
      <c r="J323" t="b">
        <f t="shared" ref="J323:J386" si="5">COUNTIF($A$3:$A$676, A323)&gt;1</f>
        <v>0</v>
      </c>
      <c r="K323" s="169" t="b">
        <v>0</v>
      </c>
    </row>
    <row r="324" spans="1:11">
      <c r="A324" t="s">
        <v>446</v>
      </c>
      <c r="B324" t="s">
        <v>3490</v>
      </c>
      <c r="D324">
        <v>1.919</v>
      </c>
      <c r="E324" s="264"/>
      <c r="F324" s="258">
        <v>43009</v>
      </c>
      <c r="J324" t="b">
        <f t="shared" si="5"/>
        <v>0</v>
      </c>
      <c r="K324" s="169" t="b">
        <v>0</v>
      </c>
    </row>
    <row r="325" spans="1:11">
      <c r="A325" t="s">
        <v>1123</v>
      </c>
      <c r="B325" t="s">
        <v>3490</v>
      </c>
      <c r="E325" s="264" t="s">
        <v>3483</v>
      </c>
      <c r="F325" s="258">
        <v>43009</v>
      </c>
      <c r="J325" t="b">
        <f t="shared" si="5"/>
        <v>0</v>
      </c>
      <c r="K325" s="169" t="b">
        <v>0</v>
      </c>
    </row>
    <row r="326" spans="1:11">
      <c r="A326" t="s">
        <v>1749</v>
      </c>
      <c r="B326" t="s">
        <v>3490</v>
      </c>
      <c r="D326">
        <v>0.66849999999999998</v>
      </c>
      <c r="E326" s="264"/>
      <c r="F326" s="258">
        <v>43009</v>
      </c>
      <c r="J326" t="b">
        <f t="shared" si="5"/>
        <v>0</v>
      </c>
      <c r="K326" s="169" t="b">
        <v>0</v>
      </c>
    </row>
    <row r="327" spans="1:11">
      <c r="A327" t="s">
        <v>1727</v>
      </c>
      <c r="B327" t="s">
        <v>3491</v>
      </c>
      <c r="D327">
        <v>0.74829999999999997</v>
      </c>
      <c r="E327" s="264"/>
      <c r="F327" s="258">
        <v>43009</v>
      </c>
      <c r="J327" t="b">
        <f t="shared" si="5"/>
        <v>0</v>
      </c>
      <c r="K327" s="169" t="b">
        <v>0</v>
      </c>
    </row>
    <row r="328" spans="1:11">
      <c r="A328" t="s">
        <v>1867</v>
      </c>
      <c r="B328" t="s">
        <v>3491</v>
      </c>
      <c r="D328">
        <v>0.92459999999999998</v>
      </c>
      <c r="E328" s="264"/>
      <c r="F328" s="258">
        <v>43009</v>
      </c>
      <c r="J328" t="b">
        <f t="shared" si="5"/>
        <v>0</v>
      </c>
      <c r="K328" s="169" t="b">
        <v>0</v>
      </c>
    </row>
    <row r="329" spans="1:11">
      <c r="A329" t="s">
        <v>809</v>
      </c>
      <c r="B329" t="s">
        <v>3491</v>
      </c>
      <c r="D329">
        <v>1.8720000000000001</v>
      </c>
      <c r="E329" s="264"/>
      <c r="F329" s="258">
        <v>43009</v>
      </c>
      <c r="J329" t="b">
        <f t="shared" si="5"/>
        <v>0</v>
      </c>
      <c r="K329" s="169" t="b">
        <v>0</v>
      </c>
    </row>
    <row r="330" spans="1:11">
      <c r="A330" t="s">
        <v>1089</v>
      </c>
      <c r="B330" t="s">
        <v>3491</v>
      </c>
      <c r="E330" s="264" t="s">
        <v>3492</v>
      </c>
      <c r="F330" s="258">
        <v>43009</v>
      </c>
      <c r="J330" t="b">
        <f t="shared" si="5"/>
        <v>0</v>
      </c>
      <c r="K330" s="169" t="b">
        <v>0</v>
      </c>
    </row>
    <row r="331" spans="1:11">
      <c r="A331" t="s">
        <v>1641</v>
      </c>
      <c r="B331" t="s">
        <v>3493</v>
      </c>
      <c r="D331">
        <v>0.77039999999999997</v>
      </c>
      <c r="E331" s="264"/>
      <c r="F331" s="258">
        <v>43009</v>
      </c>
      <c r="J331" t="b">
        <f t="shared" si="5"/>
        <v>0</v>
      </c>
      <c r="K331" s="169" t="b">
        <v>0</v>
      </c>
    </row>
    <row r="332" spans="1:11">
      <c r="A332" t="s">
        <v>872</v>
      </c>
      <c r="B332" t="s">
        <v>3493</v>
      </c>
      <c r="D332">
        <v>1.8042</v>
      </c>
      <c r="E332" s="264"/>
      <c r="F332" s="258">
        <v>43009</v>
      </c>
      <c r="J332" t="b">
        <f t="shared" si="5"/>
        <v>0</v>
      </c>
      <c r="K332" s="169" t="b">
        <v>0</v>
      </c>
    </row>
    <row r="333" spans="1:11">
      <c r="A333" t="s">
        <v>2049</v>
      </c>
      <c r="B333" t="s">
        <v>3493</v>
      </c>
      <c r="D333">
        <v>0.85040000000000004</v>
      </c>
      <c r="E333" s="264"/>
      <c r="F333" s="258">
        <v>43009</v>
      </c>
      <c r="J333" t="b">
        <f t="shared" si="5"/>
        <v>0</v>
      </c>
      <c r="K333" s="169" t="b">
        <v>0</v>
      </c>
    </row>
    <row r="334" spans="1:11">
      <c r="A334" t="s">
        <v>387</v>
      </c>
      <c r="B334" t="s">
        <v>3493</v>
      </c>
      <c r="D334">
        <v>1.6897</v>
      </c>
      <c r="E334" s="264"/>
      <c r="F334" s="258">
        <v>43009</v>
      </c>
      <c r="J334" t="b">
        <f t="shared" si="5"/>
        <v>0</v>
      </c>
      <c r="K334" s="169" t="b">
        <v>0</v>
      </c>
    </row>
    <row r="335" spans="1:11">
      <c r="A335" t="s">
        <v>1025</v>
      </c>
      <c r="B335" t="s">
        <v>3494</v>
      </c>
      <c r="D335">
        <v>2.0322</v>
      </c>
      <c r="E335" s="264"/>
      <c r="F335" s="258">
        <v>43009</v>
      </c>
      <c r="J335" t="b">
        <f t="shared" si="5"/>
        <v>0</v>
      </c>
      <c r="K335" s="169" t="b">
        <v>0</v>
      </c>
    </row>
    <row r="336" spans="1:11">
      <c r="A336" t="s">
        <v>1639</v>
      </c>
      <c r="B336" t="s">
        <v>3494</v>
      </c>
      <c r="D336">
        <v>0.76629999999999998</v>
      </c>
      <c r="E336" s="264"/>
      <c r="F336" s="258">
        <v>43009</v>
      </c>
      <c r="J336" t="b">
        <f t="shared" si="5"/>
        <v>0</v>
      </c>
      <c r="K336" s="169" t="b">
        <v>0</v>
      </c>
    </row>
    <row r="337" spans="1:11">
      <c r="A337" t="s">
        <v>971</v>
      </c>
      <c r="B337" t="s">
        <v>3494</v>
      </c>
      <c r="D337">
        <v>1.7410000000000001</v>
      </c>
      <c r="E337" s="264"/>
      <c r="F337" s="258">
        <v>43009</v>
      </c>
      <c r="J337" t="b">
        <f t="shared" si="5"/>
        <v>0</v>
      </c>
      <c r="K337" s="169" t="b">
        <v>0</v>
      </c>
    </row>
    <row r="338" spans="1:11">
      <c r="A338" t="s">
        <v>1180</v>
      </c>
      <c r="B338" t="s">
        <v>3494</v>
      </c>
      <c r="D338">
        <v>0.75219999999999998</v>
      </c>
      <c r="E338" s="264"/>
      <c r="F338" s="258">
        <v>43009</v>
      </c>
      <c r="J338" t="b">
        <f t="shared" si="5"/>
        <v>0</v>
      </c>
      <c r="K338" s="169" t="b">
        <v>0</v>
      </c>
    </row>
    <row r="339" spans="1:11">
      <c r="A339" t="s">
        <v>2042</v>
      </c>
      <c r="B339" t="s">
        <v>3495</v>
      </c>
      <c r="D339">
        <v>1.4722999999999999</v>
      </c>
      <c r="E339" s="264"/>
      <c r="F339" s="258">
        <v>43007</v>
      </c>
      <c r="J339" t="b">
        <f t="shared" si="5"/>
        <v>0</v>
      </c>
      <c r="K339" s="169" t="b">
        <v>0</v>
      </c>
    </row>
    <row r="340" spans="1:11">
      <c r="A340" t="s">
        <v>493</v>
      </c>
      <c r="B340" t="s">
        <v>3495</v>
      </c>
      <c r="D340">
        <v>1.8704000000000001</v>
      </c>
      <c r="E340" s="264"/>
      <c r="F340" s="258">
        <v>43007</v>
      </c>
      <c r="J340" t="b">
        <f t="shared" si="5"/>
        <v>0</v>
      </c>
      <c r="K340" s="169" t="b">
        <v>0</v>
      </c>
    </row>
    <row r="341" spans="1:11">
      <c r="A341" t="s">
        <v>1300</v>
      </c>
      <c r="B341" t="s">
        <v>3495</v>
      </c>
      <c r="D341">
        <v>1.3833</v>
      </c>
      <c r="E341" s="264"/>
      <c r="F341" s="258">
        <v>43007</v>
      </c>
      <c r="J341" t="b">
        <f t="shared" si="5"/>
        <v>0</v>
      </c>
      <c r="K341" s="169" t="b">
        <v>0</v>
      </c>
    </row>
    <row r="342" spans="1:11">
      <c r="A342" t="s">
        <v>416</v>
      </c>
      <c r="B342" t="s">
        <v>3495</v>
      </c>
      <c r="D342">
        <v>1.8997999999999999</v>
      </c>
      <c r="E342" s="264"/>
      <c r="F342" s="258">
        <v>43007</v>
      </c>
      <c r="J342" t="b">
        <f t="shared" si="5"/>
        <v>0</v>
      </c>
      <c r="K342" s="169" t="b">
        <v>0</v>
      </c>
    </row>
    <row r="343" spans="1:11">
      <c r="A343" t="s">
        <v>355</v>
      </c>
      <c r="B343" t="s">
        <v>3496</v>
      </c>
      <c r="E343" s="264" t="s">
        <v>3497</v>
      </c>
      <c r="F343" s="258">
        <v>43007</v>
      </c>
      <c r="J343" t="b">
        <f t="shared" si="5"/>
        <v>0</v>
      </c>
      <c r="K343" s="169" t="b">
        <v>0</v>
      </c>
    </row>
    <row r="344" spans="1:11">
      <c r="A344" t="s">
        <v>2048</v>
      </c>
      <c r="B344" t="s">
        <v>3496</v>
      </c>
      <c r="D344">
        <v>1.7587999999999999</v>
      </c>
      <c r="E344" s="264"/>
      <c r="F344" s="258">
        <v>43007</v>
      </c>
      <c r="J344" t="b">
        <f t="shared" si="5"/>
        <v>0</v>
      </c>
      <c r="K344" s="169" t="b">
        <v>0</v>
      </c>
    </row>
    <row r="345" spans="1:11">
      <c r="A345" t="s">
        <v>536</v>
      </c>
      <c r="B345" t="s">
        <v>3496</v>
      </c>
      <c r="D345">
        <v>1.9094</v>
      </c>
      <c r="E345" s="264"/>
      <c r="F345" s="258">
        <v>43007</v>
      </c>
      <c r="J345" t="b">
        <f t="shared" si="5"/>
        <v>0</v>
      </c>
      <c r="K345" s="169" t="b">
        <v>0</v>
      </c>
    </row>
    <row r="346" spans="1:11">
      <c r="A346" t="s">
        <v>1176</v>
      </c>
      <c r="B346" t="s">
        <v>3496</v>
      </c>
      <c r="D346">
        <v>1.361</v>
      </c>
      <c r="E346" s="264"/>
      <c r="F346" s="258">
        <v>43007</v>
      </c>
      <c r="J346" t="b">
        <f t="shared" si="5"/>
        <v>0</v>
      </c>
      <c r="K346" s="169" t="b">
        <v>0</v>
      </c>
    </row>
    <row r="347" spans="1:11">
      <c r="A347" t="s">
        <v>1944</v>
      </c>
      <c r="B347" t="s">
        <v>3498</v>
      </c>
      <c r="D347">
        <v>2.0188999999999999</v>
      </c>
      <c r="E347" s="264"/>
      <c r="F347" s="258">
        <v>43007</v>
      </c>
      <c r="J347" t="b">
        <f t="shared" si="5"/>
        <v>0</v>
      </c>
      <c r="K347" s="169" t="b">
        <v>0</v>
      </c>
    </row>
    <row r="348" spans="1:11">
      <c r="A348" t="s">
        <v>931</v>
      </c>
      <c r="B348" t="s">
        <v>3498</v>
      </c>
      <c r="D348">
        <v>2.0261</v>
      </c>
      <c r="E348" s="264"/>
      <c r="F348" s="258">
        <v>43007</v>
      </c>
      <c r="J348" t="b">
        <f t="shared" si="5"/>
        <v>0</v>
      </c>
      <c r="K348" s="169" t="b">
        <v>0</v>
      </c>
    </row>
    <row r="349" spans="1:11">
      <c r="A349" t="s">
        <v>377</v>
      </c>
      <c r="B349" t="s">
        <v>3498</v>
      </c>
      <c r="D349">
        <v>1.7052</v>
      </c>
      <c r="E349" s="264"/>
      <c r="F349" s="258">
        <v>43007</v>
      </c>
      <c r="J349" t="b">
        <f t="shared" si="5"/>
        <v>0</v>
      </c>
      <c r="K349" s="169" t="b">
        <v>0</v>
      </c>
    </row>
    <row r="350" spans="1:11">
      <c r="A350" t="s">
        <v>1274</v>
      </c>
      <c r="B350" t="s">
        <v>3498</v>
      </c>
      <c r="D350">
        <v>1.8093999999999999</v>
      </c>
      <c r="E350" s="264"/>
      <c r="F350" s="258">
        <v>43007</v>
      </c>
      <c r="J350" t="b">
        <f t="shared" si="5"/>
        <v>0</v>
      </c>
      <c r="K350" s="169" t="b">
        <v>0</v>
      </c>
    </row>
    <row r="351" spans="1:11">
      <c r="A351" t="s">
        <v>1822</v>
      </c>
      <c r="B351" t="s">
        <v>3499</v>
      </c>
      <c r="D351">
        <v>0.83330000000000004</v>
      </c>
      <c r="E351" s="264"/>
      <c r="F351" s="258">
        <v>43007</v>
      </c>
      <c r="J351" t="b">
        <f t="shared" si="5"/>
        <v>0</v>
      </c>
      <c r="K351" s="169" t="b">
        <v>0</v>
      </c>
    </row>
    <row r="352" spans="1:11">
      <c r="A352" t="s">
        <v>928</v>
      </c>
      <c r="B352" t="s">
        <v>3499</v>
      </c>
      <c r="D352">
        <v>1.7698</v>
      </c>
      <c r="E352" s="264"/>
      <c r="F352" s="258">
        <v>43007</v>
      </c>
      <c r="J352" t="b">
        <f t="shared" si="5"/>
        <v>0</v>
      </c>
      <c r="K352" s="169" t="b">
        <v>0</v>
      </c>
    </row>
    <row r="353" spans="1:11">
      <c r="A353" t="s">
        <v>2027</v>
      </c>
      <c r="B353" t="s">
        <v>3499</v>
      </c>
      <c r="D353">
        <v>0.94159999999999999</v>
      </c>
      <c r="E353" s="264"/>
      <c r="F353" s="258">
        <v>43007</v>
      </c>
      <c r="J353" t="b">
        <f t="shared" si="5"/>
        <v>0</v>
      </c>
      <c r="K353" s="169" t="b">
        <v>0</v>
      </c>
    </row>
    <row r="354" spans="1:11">
      <c r="A354" t="s">
        <v>412</v>
      </c>
      <c r="B354" t="s">
        <v>3499</v>
      </c>
      <c r="E354" s="264" t="s">
        <v>3500</v>
      </c>
      <c r="F354" s="258">
        <v>43007</v>
      </c>
      <c r="J354" t="b">
        <f t="shared" si="5"/>
        <v>0</v>
      </c>
      <c r="K354" s="169" t="b">
        <v>0</v>
      </c>
    </row>
    <row r="355" spans="1:11">
      <c r="A355" t="s">
        <v>302</v>
      </c>
      <c r="B355" t="s">
        <v>3501</v>
      </c>
      <c r="D355">
        <v>1.7436</v>
      </c>
      <c r="E355" s="264"/>
      <c r="F355" s="258">
        <v>43008</v>
      </c>
      <c r="J355" t="b">
        <f t="shared" si="5"/>
        <v>0</v>
      </c>
      <c r="K355" s="169" t="b">
        <v>0</v>
      </c>
    </row>
    <row r="356" spans="1:11">
      <c r="A356" t="s">
        <v>490</v>
      </c>
      <c r="B356" t="s">
        <v>3501</v>
      </c>
      <c r="D356">
        <v>1.7554000000000001</v>
      </c>
      <c r="E356" s="264" t="s">
        <v>3424</v>
      </c>
      <c r="F356" s="258">
        <v>43008</v>
      </c>
      <c r="J356" t="b">
        <f t="shared" si="5"/>
        <v>0</v>
      </c>
      <c r="K356" s="169" t="b">
        <v>0</v>
      </c>
    </row>
    <row r="357" spans="1:11">
      <c r="A357" t="s">
        <v>2010</v>
      </c>
      <c r="B357" t="s">
        <v>3501</v>
      </c>
      <c r="D357">
        <v>0.68400000000000005</v>
      </c>
      <c r="E357" s="264" t="s">
        <v>3424</v>
      </c>
      <c r="F357" s="258">
        <v>43008</v>
      </c>
      <c r="J357" t="b">
        <f t="shared" si="5"/>
        <v>0</v>
      </c>
      <c r="K357" s="169" t="b">
        <v>0</v>
      </c>
    </row>
    <row r="358" spans="1:11">
      <c r="A358" t="s">
        <v>1734</v>
      </c>
      <c r="B358" t="s">
        <v>3501</v>
      </c>
      <c r="D358">
        <v>0.6512</v>
      </c>
      <c r="E358" s="264" t="s">
        <v>3424</v>
      </c>
      <c r="F358" s="258">
        <v>43008</v>
      </c>
      <c r="J358" t="b">
        <f t="shared" si="5"/>
        <v>0</v>
      </c>
      <c r="K358" s="169" t="b">
        <v>0</v>
      </c>
    </row>
    <row r="359" spans="1:11">
      <c r="A359" t="s">
        <v>776</v>
      </c>
      <c r="B359" t="s">
        <v>3502</v>
      </c>
      <c r="D359">
        <v>1.9468000000000001</v>
      </c>
      <c r="E359" s="264"/>
      <c r="F359" s="258">
        <v>43010</v>
      </c>
      <c r="J359" t="b">
        <f t="shared" si="5"/>
        <v>0</v>
      </c>
      <c r="K359" s="169" t="b">
        <v>0</v>
      </c>
    </row>
    <row r="360" spans="1:11">
      <c r="A360" t="s">
        <v>1974</v>
      </c>
      <c r="B360" t="s">
        <v>3502</v>
      </c>
      <c r="D360">
        <v>1.2876000000000001</v>
      </c>
      <c r="E360" s="264"/>
      <c r="F360" s="258">
        <v>43010</v>
      </c>
      <c r="J360" t="b">
        <f t="shared" si="5"/>
        <v>0</v>
      </c>
      <c r="K360" s="169" t="b">
        <v>0</v>
      </c>
    </row>
    <row r="361" spans="1:11">
      <c r="A361" t="s">
        <v>395</v>
      </c>
      <c r="B361" t="s">
        <v>3502</v>
      </c>
      <c r="E361" s="264" t="s">
        <v>3497</v>
      </c>
      <c r="F361" s="258">
        <v>43010</v>
      </c>
      <c r="J361" t="b">
        <f t="shared" si="5"/>
        <v>0</v>
      </c>
      <c r="K361" s="169" t="b">
        <v>0</v>
      </c>
    </row>
    <row r="362" spans="1:11">
      <c r="A362" t="s">
        <v>1888</v>
      </c>
      <c r="B362" t="s">
        <v>3502</v>
      </c>
      <c r="D362">
        <v>1.4899</v>
      </c>
      <c r="E362" s="264"/>
      <c r="F362" s="258">
        <v>43010</v>
      </c>
      <c r="J362" t="b">
        <f t="shared" si="5"/>
        <v>0</v>
      </c>
      <c r="K362" s="169" t="b">
        <v>0</v>
      </c>
    </row>
    <row r="363" spans="1:11">
      <c r="A363" t="s">
        <v>1652</v>
      </c>
      <c r="B363" t="s">
        <v>3503</v>
      </c>
      <c r="D363">
        <v>1.0217000000000001</v>
      </c>
      <c r="E363" s="264"/>
      <c r="F363" s="258">
        <v>43010</v>
      </c>
      <c r="J363" t="b">
        <f t="shared" si="5"/>
        <v>0</v>
      </c>
      <c r="K363" s="169" t="b">
        <v>0</v>
      </c>
    </row>
    <row r="364" spans="1:11">
      <c r="A364" t="s">
        <v>2039</v>
      </c>
      <c r="B364" t="s">
        <v>3503</v>
      </c>
      <c r="D364">
        <v>1.0169999999999999</v>
      </c>
      <c r="E364" s="264"/>
      <c r="F364" s="258">
        <v>43010</v>
      </c>
      <c r="J364" t="b">
        <f t="shared" si="5"/>
        <v>0</v>
      </c>
      <c r="K364" s="169" t="b">
        <v>0</v>
      </c>
    </row>
    <row r="365" spans="1:11">
      <c r="A365" t="s">
        <v>896</v>
      </c>
      <c r="B365" t="s">
        <v>3503</v>
      </c>
      <c r="D365">
        <v>1.8418000000000001</v>
      </c>
      <c r="E365" s="264"/>
      <c r="F365" s="258">
        <v>43010</v>
      </c>
      <c r="J365" t="b">
        <f t="shared" si="5"/>
        <v>0</v>
      </c>
      <c r="K365" s="169" t="b">
        <v>0</v>
      </c>
    </row>
    <row r="366" spans="1:11">
      <c r="A366" t="s">
        <v>515</v>
      </c>
      <c r="B366" t="s">
        <v>3503</v>
      </c>
      <c r="E366" s="264" t="s">
        <v>3497</v>
      </c>
      <c r="F366" s="258">
        <v>43010</v>
      </c>
      <c r="J366" t="b">
        <f t="shared" si="5"/>
        <v>0</v>
      </c>
      <c r="K366" s="169" t="b">
        <v>0</v>
      </c>
    </row>
    <row r="367" spans="1:11">
      <c r="A367" t="s">
        <v>307</v>
      </c>
      <c r="B367" t="s">
        <v>3504</v>
      </c>
      <c r="D367">
        <v>1.7279</v>
      </c>
      <c r="E367" s="264"/>
      <c r="F367" s="258">
        <v>43010</v>
      </c>
      <c r="J367" t="b">
        <f t="shared" si="5"/>
        <v>0</v>
      </c>
      <c r="K367" s="169" t="b">
        <v>0</v>
      </c>
    </row>
    <row r="368" spans="1:11">
      <c r="A368" t="s">
        <v>898</v>
      </c>
      <c r="B368" t="s">
        <v>3504</v>
      </c>
      <c r="D368">
        <v>1.9182999999999999</v>
      </c>
      <c r="E368" s="264"/>
      <c r="F368" s="258">
        <v>43010</v>
      </c>
      <c r="J368" t="b">
        <f t="shared" si="5"/>
        <v>0</v>
      </c>
      <c r="K368" s="169" t="b">
        <v>0</v>
      </c>
    </row>
    <row r="369" spans="1:11">
      <c r="A369" t="s">
        <v>2035</v>
      </c>
      <c r="B369" t="s">
        <v>3504</v>
      </c>
      <c r="D369">
        <v>1.6711</v>
      </c>
      <c r="E369" s="264"/>
      <c r="F369" s="258">
        <v>43010</v>
      </c>
      <c r="J369" t="b">
        <f t="shared" si="5"/>
        <v>0</v>
      </c>
      <c r="K369" s="169" t="b">
        <v>0</v>
      </c>
    </row>
    <row r="370" spans="1:11">
      <c r="A370" t="s">
        <v>1747</v>
      </c>
      <c r="B370" t="s">
        <v>3504</v>
      </c>
      <c r="D370">
        <v>1.6654</v>
      </c>
      <c r="E370" s="264"/>
      <c r="F370" s="258">
        <v>43010</v>
      </c>
      <c r="J370" t="b">
        <f t="shared" si="5"/>
        <v>0</v>
      </c>
      <c r="K370" s="169" t="b">
        <v>0</v>
      </c>
    </row>
    <row r="371" spans="1:11">
      <c r="A371" t="s">
        <v>488</v>
      </c>
      <c r="B371" t="s">
        <v>3505</v>
      </c>
      <c r="D371">
        <v>2.0049000000000001</v>
      </c>
      <c r="E371" s="264"/>
      <c r="F371" s="258">
        <v>43010</v>
      </c>
      <c r="J371" t="b">
        <f t="shared" si="5"/>
        <v>0</v>
      </c>
      <c r="K371" s="169" t="b">
        <v>0</v>
      </c>
    </row>
    <row r="372" spans="1:11">
      <c r="A372" t="s">
        <v>2031</v>
      </c>
      <c r="B372" t="s">
        <v>3505</v>
      </c>
      <c r="D372">
        <v>1.0404</v>
      </c>
      <c r="E372" s="264"/>
      <c r="F372" s="258">
        <v>43010</v>
      </c>
      <c r="J372" t="b">
        <f t="shared" si="5"/>
        <v>0</v>
      </c>
      <c r="K372" s="169" t="b">
        <v>0</v>
      </c>
    </row>
    <row r="373" spans="1:11">
      <c r="A373" t="s">
        <v>1853</v>
      </c>
      <c r="B373" t="s">
        <v>3505</v>
      </c>
      <c r="D373">
        <v>1.2847</v>
      </c>
      <c r="E373" s="264"/>
      <c r="F373" s="258">
        <v>43010</v>
      </c>
      <c r="J373" t="b">
        <f t="shared" si="5"/>
        <v>0</v>
      </c>
      <c r="K373" s="169" t="b">
        <v>0</v>
      </c>
    </row>
    <row r="374" spans="1:11">
      <c r="A374" t="s">
        <v>404</v>
      </c>
      <c r="B374" t="s">
        <v>3505</v>
      </c>
      <c r="D374">
        <v>1.0566</v>
      </c>
      <c r="E374" s="264"/>
      <c r="F374" s="258">
        <v>43010</v>
      </c>
      <c r="J374" t="b">
        <f t="shared" si="5"/>
        <v>0</v>
      </c>
      <c r="K374" s="169" t="b">
        <v>0</v>
      </c>
    </row>
    <row r="375" spans="1:11">
      <c r="A375" t="s">
        <v>903</v>
      </c>
      <c r="B375" t="s">
        <v>3506</v>
      </c>
      <c r="D375">
        <v>1.7898000000000001</v>
      </c>
      <c r="E375" s="264"/>
      <c r="F375" s="258">
        <v>43010</v>
      </c>
      <c r="J375" t="b">
        <f t="shared" si="5"/>
        <v>0</v>
      </c>
      <c r="K375" s="169" t="b">
        <v>0</v>
      </c>
    </row>
    <row r="376" spans="1:11">
      <c r="A376" t="s">
        <v>2029</v>
      </c>
      <c r="B376" t="s">
        <v>3506</v>
      </c>
      <c r="E376" t="s">
        <v>3489</v>
      </c>
      <c r="F376" s="258">
        <v>43010</v>
      </c>
      <c r="J376" t="b">
        <f t="shared" si="5"/>
        <v>0</v>
      </c>
      <c r="K376" s="169" t="b">
        <v>0</v>
      </c>
    </row>
    <row r="377" spans="1:11">
      <c r="A377" t="s">
        <v>1897</v>
      </c>
      <c r="B377" t="s">
        <v>3506</v>
      </c>
      <c r="D377">
        <v>0.87609999999999999</v>
      </c>
      <c r="E377"/>
      <c r="F377" s="258">
        <v>43010</v>
      </c>
      <c r="J377" t="b">
        <f t="shared" si="5"/>
        <v>0</v>
      </c>
      <c r="K377" s="169" t="b">
        <v>0</v>
      </c>
    </row>
    <row r="378" spans="1:11">
      <c r="A378" t="s">
        <v>366</v>
      </c>
      <c r="B378" t="s">
        <v>3506</v>
      </c>
      <c r="D378" s="257">
        <v>1.3551</v>
      </c>
      <c r="E378"/>
      <c r="F378" s="258">
        <v>43010</v>
      </c>
      <c r="J378" t="b">
        <f t="shared" si="5"/>
        <v>0</v>
      </c>
      <c r="K378" s="169" t="b">
        <v>0</v>
      </c>
    </row>
    <row r="379" spans="1:11">
      <c r="A379" t="s">
        <v>1856</v>
      </c>
      <c r="B379" t="s">
        <v>3507</v>
      </c>
      <c r="D379" s="259">
        <v>1.56</v>
      </c>
      <c r="E379"/>
      <c r="F379" s="258">
        <v>43010</v>
      </c>
      <c r="J379" t="b">
        <f t="shared" si="5"/>
        <v>0</v>
      </c>
      <c r="K379" s="169" t="b">
        <v>0</v>
      </c>
    </row>
    <row r="380" spans="1:11">
      <c r="A380" t="s">
        <v>436</v>
      </c>
      <c r="B380" t="s">
        <v>3507</v>
      </c>
      <c r="D380" s="257">
        <v>1.9032</v>
      </c>
      <c r="E380"/>
      <c r="F380" s="258">
        <v>43010</v>
      </c>
      <c r="J380" t="b">
        <f t="shared" si="5"/>
        <v>0</v>
      </c>
      <c r="K380" s="169" t="b">
        <v>0</v>
      </c>
    </row>
    <row r="381" spans="1:11">
      <c r="A381" t="s">
        <v>1586</v>
      </c>
      <c r="B381" t="s">
        <v>3507</v>
      </c>
      <c r="D381" s="259">
        <v>1.571</v>
      </c>
      <c r="E381"/>
      <c r="F381" s="258">
        <v>43010</v>
      </c>
      <c r="J381" t="b">
        <f t="shared" si="5"/>
        <v>0</v>
      </c>
      <c r="K381" s="169" t="b">
        <v>0</v>
      </c>
    </row>
    <row r="382" spans="1:11">
      <c r="A382" t="s">
        <v>475</v>
      </c>
      <c r="B382" t="s">
        <v>3507</v>
      </c>
      <c r="D382" s="257">
        <v>1.8895999999999999</v>
      </c>
      <c r="E382"/>
      <c r="F382" s="258">
        <v>43010</v>
      </c>
      <c r="J382" t="b">
        <f t="shared" si="5"/>
        <v>0</v>
      </c>
      <c r="K382" s="169" t="b">
        <v>0</v>
      </c>
    </row>
    <row r="383" spans="1:11">
      <c r="A383" t="s">
        <v>740</v>
      </c>
      <c r="B383" t="s">
        <v>3508</v>
      </c>
      <c r="D383" s="257">
        <v>1.7884</v>
      </c>
      <c r="E383"/>
      <c r="F383" s="258">
        <v>43010</v>
      </c>
      <c r="J383" t="b">
        <f t="shared" si="5"/>
        <v>0</v>
      </c>
      <c r="K383" s="169" t="b">
        <v>0</v>
      </c>
    </row>
    <row r="384" spans="1:11">
      <c r="A384" t="s">
        <v>791</v>
      </c>
      <c r="B384" t="s">
        <v>3508</v>
      </c>
      <c r="D384" s="257">
        <v>1.9824999999999999</v>
      </c>
      <c r="E384"/>
      <c r="F384" s="258">
        <v>43010</v>
      </c>
      <c r="J384" t="b">
        <f t="shared" si="5"/>
        <v>0</v>
      </c>
      <c r="K384" s="169" t="b">
        <v>0</v>
      </c>
    </row>
    <row r="385" spans="1:11">
      <c r="A385" t="s">
        <v>1875</v>
      </c>
      <c r="B385" t="s">
        <v>3508</v>
      </c>
      <c r="D385" s="257">
        <v>1.2042999999999999</v>
      </c>
      <c r="E385"/>
      <c r="F385" s="258">
        <v>43010</v>
      </c>
      <c r="J385" t="b">
        <f t="shared" si="5"/>
        <v>0</v>
      </c>
      <c r="K385" s="169" t="b">
        <v>0</v>
      </c>
    </row>
    <row r="386" spans="1:11">
      <c r="A386" t="s">
        <v>1568</v>
      </c>
      <c r="B386" t="s">
        <v>3508</v>
      </c>
      <c r="D386" s="257">
        <v>1.4819</v>
      </c>
      <c r="E386"/>
      <c r="F386" s="258">
        <v>43010</v>
      </c>
      <c r="J386" t="b">
        <f t="shared" si="5"/>
        <v>0</v>
      </c>
      <c r="K386" s="169" t="b">
        <v>0</v>
      </c>
    </row>
    <row r="387" spans="1:11">
      <c r="A387" t="s">
        <v>804</v>
      </c>
      <c r="B387" t="s">
        <v>3509</v>
      </c>
      <c r="D387" s="257">
        <v>1.8893</v>
      </c>
      <c r="E387"/>
      <c r="F387" s="258">
        <v>43010</v>
      </c>
      <c r="J387" t="b">
        <f t="shared" ref="J387:J450" si="6">COUNTIF($A$3:$A$676, A387)&gt;1</f>
        <v>0</v>
      </c>
      <c r="K387" s="169" t="b">
        <v>0</v>
      </c>
    </row>
    <row r="388" spans="1:11">
      <c r="A388" t="s">
        <v>1797</v>
      </c>
      <c r="B388" t="s">
        <v>3509</v>
      </c>
      <c r="D388" s="257">
        <v>1.2484</v>
      </c>
      <c r="E388"/>
      <c r="F388" s="258">
        <v>43010</v>
      </c>
      <c r="J388" t="b">
        <f t="shared" si="6"/>
        <v>0</v>
      </c>
      <c r="K388" s="169" t="b">
        <v>0</v>
      </c>
    </row>
    <row r="389" spans="1:11">
      <c r="A389" t="s">
        <v>1761</v>
      </c>
      <c r="B389" t="s">
        <v>3509</v>
      </c>
      <c r="D389" s="257">
        <v>1.2491000000000001</v>
      </c>
      <c r="E389"/>
      <c r="F389" s="258">
        <v>43010</v>
      </c>
      <c r="J389" t="b">
        <f t="shared" si="6"/>
        <v>0</v>
      </c>
      <c r="K389" s="169" t="b">
        <v>0</v>
      </c>
    </row>
    <row r="390" spans="1:11">
      <c r="A390" t="s">
        <v>522</v>
      </c>
      <c r="B390" t="s">
        <v>3509</v>
      </c>
      <c r="D390" s="257">
        <v>1.8621000000000001</v>
      </c>
      <c r="E390"/>
      <c r="F390" s="258">
        <v>43010</v>
      </c>
      <c r="J390" t="b">
        <f t="shared" si="6"/>
        <v>0</v>
      </c>
      <c r="K390" s="169" t="b">
        <v>0</v>
      </c>
    </row>
    <row r="391" spans="1:11">
      <c r="A391" t="s">
        <v>1433</v>
      </c>
      <c r="B391" t="s">
        <v>3510</v>
      </c>
      <c r="D391" s="257">
        <v>1.3632</v>
      </c>
      <c r="E391"/>
      <c r="F391" s="258">
        <v>43010</v>
      </c>
      <c r="J391" t="b">
        <f t="shared" si="6"/>
        <v>0</v>
      </c>
      <c r="K391" s="169" t="b">
        <v>0</v>
      </c>
    </row>
    <row r="392" spans="1:11">
      <c r="A392" t="s">
        <v>1852</v>
      </c>
      <c r="B392" t="s">
        <v>3510</v>
      </c>
      <c r="D392" s="257">
        <v>1.3654999999999999</v>
      </c>
      <c r="E392"/>
      <c r="F392" s="258">
        <v>43010</v>
      </c>
      <c r="J392" t="b">
        <f t="shared" si="6"/>
        <v>0</v>
      </c>
      <c r="K392" s="169" t="b">
        <v>0</v>
      </c>
    </row>
    <row r="393" spans="1:11">
      <c r="A393" t="s">
        <v>504</v>
      </c>
      <c r="B393" t="s">
        <v>3510</v>
      </c>
      <c r="D393" s="257">
        <v>1.9524999999999999</v>
      </c>
      <c r="E393"/>
      <c r="F393" s="258">
        <v>43010</v>
      </c>
      <c r="J393" t="b">
        <f t="shared" si="6"/>
        <v>0</v>
      </c>
      <c r="K393" s="169" t="b">
        <v>0</v>
      </c>
    </row>
    <row r="394" spans="1:11">
      <c r="A394" t="s">
        <v>351</v>
      </c>
      <c r="B394" t="s">
        <v>3510</v>
      </c>
      <c r="D394" s="257">
        <v>0.43190000000000001</v>
      </c>
      <c r="E394" t="s">
        <v>3497</v>
      </c>
      <c r="F394" s="258">
        <v>43010</v>
      </c>
      <c r="J394" t="b">
        <f t="shared" si="6"/>
        <v>0</v>
      </c>
      <c r="K394" s="169" t="b">
        <v>0</v>
      </c>
    </row>
    <row r="395" spans="1:11">
      <c r="A395" t="s">
        <v>2025</v>
      </c>
      <c r="B395" t="s">
        <v>3511</v>
      </c>
      <c r="D395" s="259">
        <v>0.995</v>
      </c>
      <c r="E395"/>
      <c r="F395" s="258">
        <v>43010</v>
      </c>
      <c r="J395" t="b">
        <f t="shared" si="6"/>
        <v>0</v>
      </c>
      <c r="K395" s="169" t="b">
        <v>0</v>
      </c>
    </row>
    <row r="396" spans="1:11">
      <c r="A396" t="s">
        <v>1866</v>
      </c>
      <c r="B396" t="s">
        <v>3511</v>
      </c>
      <c r="D396" s="257">
        <v>0.99180000000000001</v>
      </c>
      <c r="E396"/>
      <c r="F396" s="258">
        <v>43010</v>
      </c>
      <c r="J396" t="b">
        <f t="shared" si="6"/>
        <v>0</v>
      </c>
      <c r="K396" s="169" t="b">
        <v>0</v>
      </c>
    </row>
    <row r="397" spans="1:11">
      <c r="A397" t="s">
        <v>432</v>
      </c>
      <c r="B397" t="s">
        <v>3511</v>
      </c>
      <c r="D397" s="257">
        <v>1.8146</v>
      </c>
      <c r="E397"/>
      <c r="F397" s="258">
        <v>43010</v>
      </c>
      <c r="J397" t="b">
        <f t="shared" si="6"/>
        <v>0</v>
      </c>
      <c r="K397" s="169" t="b">
        <v>0</v>
      </c>
    </row>
    <row r="398" spans="1:11">
      <c r="A398" t="s">
        <v>331</v>
      </c>
      <c r="B398" t="s">
        <v>3511</v>
      </c>
      <c r="D398" s="257">
        <v>0</v>
      </c>
      <c r="E398" t="s">
        <v>3512</v>
      </c>
      <c r="F398" s="258">
        <v>43010</v>
      </c>
      <c r="J398" t="b">
        <f t="shared" si="6"/>
        <v>0</v>
      </c>
      <c r="K398" s="169" t="b">
        <v>0</v>
      </c>
    </row>
    <row r="399" spans="1:11">
      <c r="A399" t="s">
        <v>935</v>
      </c>
      <c r="B399" t="s">
        <v>3513</v>
      </c>
      <c r="D399" s="257">
        <v>1.9655</v>
      </c>
      <c r="E399"/>
      <c r="F399" s="258">
        <v>43010</v>
      </c>
      <c r="J399" t="b">
        <f t="shared" si="6"/>
        <v>0</v>
      </c>
      <c r="K399" s="169" t="b">
        <v>0</v>
      </c>
    </row>
    <row r="400" spans="1:11">
      <c r="A400" t="s">
        <v>1988</v>
      </c>
      <c r="B400" t="s">
        <v>3513</v>
      </c>
      <c r="D400" s="257">
        <v>1.0947</v>
      </c>
      <c r="E400"/>
      <c r="F400" s="258">
        <v>43010</v>
      </c>
      <c r="J400" t="b">
        <f t="shared" si="6"/>
        <v>0</v>
      </c>
      <c r="K400" s="169" t="b">
        <v>0</v>
      </c>
    </row>
    <row r="401" spans="1:11">
      <c r="A401" t="s">
        <v>1792</v>
      </c>
      <c r="B401" t="s">
        <v>3513</v>
      </c>
      <c r="D401" s="257">
        <v>0.92730000000000001</v>
      </c>
      <c r="E401" t="s">
        <v>3424</v>
      </c>
      <c r="F401" s="258">
        <v>43010</v>
      </c>
      <c r="J401" t="b">
        <f t="shared" si="6"/>
        <v>0</v>
      </c>
      <c r="K401" s="169" t="b">
        <v>0</v>
      </c>
    </row>
    <row r="402" spans="1:11">
      <c r="A402" t="s">
        <v>362</v>
      </c>
      <c r="B402" t="s">
        <v>3513</v>
      </c>
      <c r="D402" s="259">
        <v>1.8240000000000001</v>
      </c>
      <c r="E402"/>
      <c r="F402" s="258">
        <v>43010</v>
      </c>
      <c r="J402" t="b">
        <f t="shared" si="6"/>
        <v>0</v>
      </c>
      <c r="K402" s="169" t="b">
        <v>0</v>
      </c>
    </row>
    <row r="403" spans="1:11">
      <c r="A403" t="s">
        <v>719</v>
      </c>
      <c r="B403" t="s">
        <v>3514</v>
      </c>
      <c r="D403" s="257">
        <v>1.9601999999999999</v>
      </c>
      <c r="E403"/>
      <c r="F403" s="258">
        <v>43010</v>
      </c>
      <c r="J403" t="b">
        <f t="shared" si="6"/>
        <v>0</v>
      </c>
      <c r="K403" s="169" t="b">
        <v>0</v>
      </c>
    </row>
    <row r="404" spans="1:11">
      <c r="A404" t="s">
        <v>1889</v>
      </c>
      <c r="B404" t="s">
        <v>3514</v>
      </c>
      <c r="D404" s="257">
        <v>1.7174</v>
      </c>
      <c r="E404"/>
      <c r="F404" s="258">
        <v>43010</v>
      </c>
      <c r="J404" t="b">
        <f t="shared" si="6"/>
        <v>0</v>
      </c>
      <c r="K404" s="169" t="b">
        <v>0</v>
      </c>
    </row>
    <row r="405" spans="1:11">
      <c r="A405" t="s">
        <v>1760</v>
      </c>
      <c r="B405" t="s">
        <v>3514</v>
      </c>
      <c r="D405" s="257">
        <v>1.6564000000000001</v>
      </c>
      <c r="E405"/>
      <c r="F405" s="258">
        <v>43010</v>
      </c>
      <c r="J405" t="b">
        <f t="shared" si="6"/>
        <v>0</v>
      </c>
      <c r="K405" s="169" t="b">
        <v>0</v>
      </c>
    </row>
    <row r="406" spans="1:11">
      <c r="A406" t="s">
        <v>316</v>
      </c>
      <c r="B406" t="s">
        <v>3514</v>
      </c>
      <c r="D406" s="257"/>
      <c r="E406" t="s">
        <v>3515</v>
      </c>
      <c r="F406" s="258">
        <v>43010</v>
      </c>
      <c r="J406" t="b">
        <f t="shared" si="6"/>
        <v>0</v>
      </c>
      <c r="K406" s="169" t="b">
        <v>0</v>
      </c>
    </row>
    <row r="407" spans="1:11">
      <c r="A407" t="s">
        <v>2003</v>
      </c>
      <c r="B407" t="s">
        <v>3516</v>
      </c>
      <c r="D407" s="257">
        <v>1.1167</v>
      </c>
      <c r="E407"/>
      <c r="F407" s="258">
        <v>43010</v>
      </c>
      <c r="J407" t="b">
        <f t="shared" si="6"/>
        <v>0</v>
      </c>
      <c r="K407" s="169" t="b">
        <v>0</v>
      </c>
    </row>
    <row r="408" spans="1:11">
      <c r="A408" t="s">
        <v>1057</v>
      </c>
      <c r="B408" t="s">
        <v>3516</v>
      </c>
      <c r="D408" s="257">
        <v>1.8827</v>
      </c>
      <c r="E408"/>
      <c r="F408" s="258">
        <v>43010</v>
      </c>
      <c r="J408" t="b">
        <f t="shared" si="6"/>
        <v>0</v>
      </c>
      <c r="K408" s="169" t="b">
        <v>0</v>
      </c>
    </row>
    <row r="409" spans="1:11">
      <c r="A409" t="s">
        <v>1023</v>
      </c>
      <c r="B409" t="s">
        <v>3516</v>
      </c>
      <c r="D409" s="257">
        <v>0.79290000000000005</v>
      </c>
      <c r="E409"/>
      <c r="F409" s="258">
        <v>43010</v>
      </c>
      <c r="J409" t="b">
        <f t="shared" si="6"/>
        <v>0</v>
      </c>
      <c r="K409" s="169" t="b">
        <v>0</v>
      </c>
    </row>
    <row r="410" spans="1:11">
      <c r="A410" t="s">
        <v>1985</v>
      </c>
      <c r="B410" t="s">
        <v>3516</v>
      </c>
      <c r="D410" s="257">
        <v>1.0561</v>
      </c>
      <c r="E410"/>
      <c r="F410" s="258">
        <v>43010</v>
      </c>
      <c r="J410" t="b">
        <f t="shared" si="6"/>
        <v>0</v>
      </c>
      <c r="K410" s="169" t="b">
        <v>0</v>
      </c>
    </row>
    <row r="411" spans="1:11">
      <c r="A411" t="s">
        <v>1775</v>
      </c>
      <c r="B411" t="s">
        <v>3517</v>
      </c>
      <c r="D411" s="257">
        <v>1.2171000000000001</v>
      </c>
      <c r="E411"/>
      <c r="F411" s="258">
        <v>43010</v>
      </c>
      <c r="J411" t="b">
        <f t="shared" si="6"/>
        <v>0</v>
      </c>
      <c r="K411" s="169" t="b">
        <v>0</v>
      </c>
    </row>
    <row r="412" spans="1:11">
      <c r="A412" t="s">
        <v>774</v>
      </c>
      <c r="B412" t="s">
        <v>3517</v>
      </c>
      <c r="D412" s="257">
        <v>1.8496999999999999</v>
      </c>
      <c r="E412"/>
      <c r="F412" s="258">
        <v>43010</v>
      </c>
      <c r="J412" t="b">
        <f t="shared" si="6"/>
        <v>0</v>
      </c>
      <c r="K412" s="169" t="b">
        <v>0</v>
      </c>
    </row>
    <row r="413" spans="1:11">
      <c r="A413" t="s">
        <v>1923</v>
      </c>
      <c r="B413" t="s">
        <v>3517</v>
      </c>
      <c r="D413" s="257">
        <v>1.1896</v>
      </c>
      <c r="E413"/>
      <c r="F413" s="258">
        <v>43010</v>
      </c>
      <c r="J413" t="b">
        <f t="shared" si="6"/>
        <v>0</v>
      </c>
      <c r="K413" s="169" t="b">
        <v>0</v>
      </c>
    </row>
    <row r="414" spans="1:11">
      <c r="A414" t="s">
        <v>303</v>
      </c>
      <c r="B414" t="s">
        <v>3517</v>
      </c>
      <c r="D414" s="257">
        <v>0.62509999999999999</v>
      </c>
      <c r="E414"/>
      <c r="F414" s="258">
        <v>43010</v>
      </c>
      <c r="J414" t="b">
        <f t="shared" si="6"/>
        <v>0</v>
      </c>
      <c r="K414" s="169" t="b">
        <v>0</v>
      </c>
    </row>
    <row r="415" spans="1:11">
      <c r="A415" t="s">
        <v>1919</v>
      </c>
      <c r="B415" t="s">
        <v>3518</v>
      </c>
      <c r="D415" s="259">
        <v>1.544</v>
      </c>
      <c r="E415"/>
      <c r="F415" s="258">
        <v>43010</v>
      </c>
      <c r="J415" t="b">
        <f t="shared" si="6"/>
        <v>0</v>
      </c>
      <c r="K415" s="169" t="b">
        <v>0</v>
      </c>
    </row>
    <row r="416" spans="1:11">
      <c r="A416" t="s">
        <v>411</v>
      </c>
      <c r="B416" t="s">
        <v>3518</v>
      </c>
      <c r="D416" s="257">
        <v>1.9579</v>
      </c>
      <c r="E416"/>
      <c r="F416" s="258">
        <v>43010</v>
      </c>
      <c r="J416" t="b">
        <f t="shared" si="6"/>
        <v>0</v>
      </c>
      <c r="K416" s="169" t="b">
        <v>0</v>
      </c>
    </row>
    <row r="417" spans="1:11">
      <c r="A417" t="s">
        <v>1978</v>
      </c>
      <c r="B417" t="s">
        <v>3518</v>
      </c>
      <c r="D417" s="257">
        <v>1.7161999999999999</v>
      </c>
      <c r="E417"/>
      <c r="F417" s="258">
        <v>43010</v>
      </c>
      <c r="J417" t="b">
        <f t="shared" si="6"/>
        <v>0</v>
      </c>
      <c r="K417" s="169" t="b">
        <v>0</v>
      </c>
    </row>
    <row r="418" spans="1:11">
      <c r="A418" t="s">
        <v>530</v>
      </c>
      <c r="B418" t="s">
        <v>3518</v>
      </c>
      <c r="D418" s="257">
        <v>1.9753000000000001</v>
      </c>
      <c r="E418"/>
      <c r="F418" s="258">
        <v>43010</v>
      </c>
      <c r="J418" t="b">
        <f t="shared" si="6"/>
        <v>0</v>
      </c>
      <c r="K418" s="169" t="b">
        <v>0</v>
      </c>
    </row>
    <row r="419" spans="1:11">
      <c r="A419" t="s">
        <v>1905</v>
      </c>
      <c r="B419" t="s">
        <v>3519</v>
      </c>
      <c r="D419" s="257">
        <v>1.0654999999999999</v>
      </c>
      <c r="E419"/>
      <c r="F419" s="258">
        <v>43010</v>
      </c>
      <c r="J419" t="b">
        <f t="shared" si="6"/>
        <v>0</v>
      </c>
      <c r="K419" s="169" t="b">
        <v>0</v>
      </c>
    </row>
    <row r="420" spans="1:11">
      <c r="A420" t="s">
        <v>1724</v>
      </c>
      <c r="B420" t="s">
        <v>3519</v>
      </c>
      <c r="D420" s="257">
        <v>1.0625</v>
      </c>
      <c r="E420"/>
      <c r="F420" s="258">
        <v>43010</v>
      </c>
      <c r="J420" t="b">
        <f t="shared" si="6"/>
        <v>0</v>
      </c>
      <c r="K420" s="169" t="b">
        <v>0</v>
      </c>
    </row>
    <row r="421" spans="1:11">
      <c r="A421" t="s">
        <v>438</v>
      </c>
      <c r="B421" t="s">
        <v>3519</v>
      </c>
      <c r="D421" s="257">
        <v>1.8272999999999999</v>
      </c>
      <c r="E421"/>
      <c r="F421" s="258">
        <v>43010</v>
      </c>
      <c r="J421" t="b">
        <f t="shared" si="6"/>
        <v>0</v>
      </c>
      <c r="K421" s="169" t="b">
        <v>0</v>
      </c>
    </row>
    <row r="422" spans="1:11">
      <c r="A422" t="s">
        <v>367</v>
      </c>
      <c r="B422" t="s">
        <v>3519</v>
      </c>
      <c r="D422" s="257">
        <v>1.5579000000000001</v>
      </c>
      <c r="E422"/>
      <c r="F422" s="258">
        <v>43010</v>
      </c>
      <c r="J422" t="b">
        <f t="shared" si="6"/>
        <v>0</v>
      </c>
      <c r="K422" s="169" t="b">
        <v>0</v>
      </c>
    </row>
    <row r="423" spans="1:11">
      <c r="A423" t="s">
        <v>1075</v>
      </c>
      <c r="B423" t="s">
        <v>3520</v>
      </c>
      <c r="D423" s="257">
        <v>1.7972999999999999</v>
      </c>
      <c r="E423"/>
      <c r="F423" s="258">
        <v>43010</v>
      </c>
      <c r="J423" t="b">
        <f t="shared" si="6"/>
        <v>0</v>
      </c>
      <c r="K423" s="169" t="b">
        <v>0</v>
      </c>
    </row>
    <row r="424" spans="1:11">
      <c r="A424" t="s">
        <v>1883</v>
      </c>
      <c r="B424" t="s">
        <v>3520</v>
      </c>
      <c r="D424" s="257">
        <v>0.98309999999999997</v>
      </c>
      <c r="E424"/>
      <c r="F424" s="258">
        <v>43010</v>
      </c>
      <c r="J424" t="b">
        <f t="shared" si="6"/>
        <v>0</v>
      </c>
      <c r="K424" s="169" t="b">
        <v>0</v>
      </c>
    </row>
    <row r="425" spans="1:11">
      <c r="A425" t="s">
        <v>349</v>
      </c>
      <c r="B425" t="s">
        <v>3520</v>
      </c>
      <c r="D425" s="257">
        <v>2.2315</v>
      </c>
      <c r="E425" t="s">
        <v>3521</v>
      </c>
      <c r="F425" s="258">
        <v>43010</v>
      </c>
      <c r="J425" t="b">
        <f t="shared" si="6"/>
        <v>0</v>
      </c>
      <c r="K425" s="169" t="b">
        <v>0</v>
      </c>
    </row>
    <row r="426" spans="1:11">
      <c r="A426" t="s">
        <v>2030</v>
      </c>
      <c r="B426" t="s">
        <v>3520</v>
      </c>
      <c r="D426" s="257">
        <v>1.0826</v>
      </c>
      <c r="E426"/>
      <c r="F426" s="258">
        <v>43010</v>
      </c>
      <c r="J426" t="b">
        <f t="shared" si="6"/>
        <v>0</v>
      </c>
      <c r="K426" s="169" t="b">
        <v>0</v>
      </c>
    </row>
    <row r="427" spans="1:11">
      <c r="A427" t="s">
        <v>1766</v>
      </c>
      <c r="B427" t="s">
        <v>3522</v>
      </c>
      <c r="D427" s="257">
        <v>1.1585000000000001</v>
      </c>
      <c r="E427"/>
      <c r="F427" s="258">
        <v>43010</v>
      </c>
      <c r="J427" t="b">
        <f t="shared" si="6"/>
        <v>0</v>
      </c>
      <c r="K427" s="169" t="b">
        <v>0</v>
      </c>
    </row>
    <row r="428" spans="1:11">
      <c r="A428" t="s">
        <v>358</v>
      </c>
      <c r="B428" t="s">
        <v>3522</v>
      </c>
      <c r="D428" s="257">
        <v>1.8687</v>
      </c>
      <c r="E428"/>
      <c r="F428" s="258">
        <v>43010</v>
      </c>
      <c r="J428" t="b">
        <f t="shared" si="6"/>
        <v>0</v>
      </c>
      <c r="K428" s="169" t="b">
        <v>0</v>
      </c>
    </row>
    <row r="429" spans="1:11">
      <c r="A429" t="s">
        <v>1930</v>
      </c>
      <c r="B429" t="s">
        <v>3522</v>
      </c>
      <c r="D429" s="259">
        <v>1.0569999999999999</v>
      </c>
      <c r="E429"/>
      <c r="F429" s="258">
        <v>43010</v>
      </c>
      <c r="J429" t="b">
        <f t="shared" si="6"/>
        <v>0</v>
      </c>
      <c r="K429" s="169" t="b">
        <v>0</v>
      </c>
    </row>
    <row r="430" spans="1:11">
      <c r="A430" t="s">
        <v>425</v>
      </c>
      <c r="B430" t="s">
        <v>3522</v>
      </c>
      <c r="D430" s="257">
        <v>1.8105</v>
      </c>
      <c r="E430"/>
      <c r="F430" s="258">
        <v>43010</v>
      </c>
      <c r="J430" t="b">
        <f t="shared" si="6"/>
        <v>0</v>
      </c>
      <c r="K430" s="169" t="b">
        <v>0</v>
      </c>
    </row>
    <row r="431" spans="1:11">
      <c r="A431" t="s">
        <v>335</v>
      </c>
      <c r="B431" t="s">
        <v>3523</v>
      </c>
      <c r="D431" s="257">
        <v>1.3936999999999999</v>
      </c>
      <c r="E431"/>
      <c r="F431" s="258">
        <v>43010</v>
      </c>
      <c r="J431" t="b">
        <f t="shared" si="6"/>
        <v>0</v>
      </c>
      <c r="K431" s="169" t="b">
        <v>0</v>
      </c>
    </row>
    <row r="432" spans="1:11">
      <c r="A432" t="s">
        <v>1948</v>
      </c>
      <c r="B432" t="s">
        <v>3523</v>
      </c>
      <c r="D432" s="257">
        <v>1.0327999999999999</v>
      </c>
      <c r="E432"/>
      <c r="F432" s="258">
        <v>43010</v>
      </c>
      <c r="J432" t="b">
        <f t="shared" si="6"/>
        <v>0</v>
      </c>
      <c r="K432" s="169" t="b">
        <v>0</v>
      </c>
    </row>
    <row r="433" spans="1:11">
      <c r="A433" t="s">
        <v>842</v>
      </c>
      <c r="B433" t="s">
        <v>3523</v>
      </c>
      <c r="D433" s="257">
        <v>1.8811</v>
      </c>
      <c r="E433"/>
      <c r="F433" s="258">
        <v>43010</v>
      </c>
      <c r="J433" t="b">
        <f t="shared" si="6"/>
        <v>0</v>
      </c>
      <c r="K433" s="169" t="b">
        <v>0</v>
      </c>
    </row>
    <row r="434" spans="1:11">
      <c r="A434" t="s">
        <v>1756</v>
      </c>
      <c r="B434" t="s">
        <v>3523</v>
      </c>
      <c r="D434" s="257">
        <v>0.93010000000000004</v>
      </c>
      <c r="E434"/>
      <c r="F434" s="258">
        <v>43010</v>
      </c>
      <c r="J434" t="b">
        <f t="shared" si="6"/>
        <v>0</v>
      </c>
      <c r="K434" s="169" t="b">
        <v>0</v>
      </c>
    </row>
    <row r="435" spans="1:11">
      <c r="A435" t="s">
        <v>929</v>
      </c>
      <c r="B435" t="s">
        <v>3524</v>
      </c>
      <c r="D435" s="257">
        <v>1.9135</v>
      </c>
      <c r="E435"/>
      <c r="F435" s="258">
        <v>43010</v>
      </c>
      <c r="J435" t="b">
        <f t="shared" si="6"/>
        <v>0</v>
      </c>
      <c r="K435" s="169" t="b">
        <v>0</v>
      </c>
    </row>
    <row r="436" spans="1:11">
      <c r="A436" t="s">
        <v>2044</v>
      </c>
      <c r="B436" t="s">
        <v>3524</v>
      </c>
      <c r="D436" s="257">
        <v>1.1637</v>
      </c>
      <c r="E436"/>
      <c r="F436" s="258">
        <v>43010</v>
      </c>
      <c r="J436" t="b">
        <f t="shared" si="6"/>
        <v>0</v>
      </c>
      <c r="K436" s="169" t="b">
        <v>0</v>
      </c>
    </row>
    <row r="437" spans="1:11">
      <c r="A437" t="s">
        <v>315</v>
      </c>
      <c r="B437" t="s">
        <v>3524</v>
      </c>
      <c r="D437" s="257">
        <v>1.7653000000000001</v>
      </c>
      <c r="E437"/>
      <c r="F437" s="258">
        <v>43010</v>
      </c>
      <c r="J437" t="b">
        <f t="shared" si="6"/>
        <v>0</v>
      </c>
      <c r="K437" s="169" t="b">
        <v>0</v>
      </c>
    </row>
    <row r="438" spans="1:11">
      <c r="A438" t="s">
        <v>1993</v>
      </c>
      <c r="B438" t="s">
        <v>3524</v>
      </c>
      <c r="D438" s="257">
        <v>1.0114000000000001</v>
      </c>
      <c r="E438"/>
      <c r="F438" s="258">
        <v>43010</v>
      </c>
      <c r="J438" t="b">
        <f t="shared" si="6"/>
        <v>0</v>
      </c>
      <c r="K438" s="169" t="b">
        <v>0</v>
      </c>
    </row>
    <row r="439" spans="1:11">
      <c r="A439" t="s">
        <v>1941</v>
      </c>
      <c r="B439" t="s">
        <v>3525</v>
      </c>
      <c r="D439" s="257">
        <v>0.67359999999999998</v>
      </c>
      <c r="E439"/>
      <c r="F439" s="258">
        <v>43008</v>
      </c>
      <c r="J439" t="b">
        <f t="shared" si="6"/>
        <v>0</v>
      </c>
      <c r="K439" s="169" t="b">
        <v>0</v>
      </c>
    </row>
    <row r="440" spans="1:11">
      <c r="A440" t="s">
        <v>753</v>
      </c>
      <c r="B440" t="s">
        <v>3525</v>
      </c>
      <c r="D440" s="257">
        <v>1.4536</v>
      </c>
      <c r="E440"/>
      <c r="F440" s="258">
        <v>43008</v>
      </c>
      <c r="J440" t="b">
        <f t="shared" si="6"/>
        <v>0</v>
      </c>
      <c r="K440" s="169" t="b">
        <v>0</v>
      </c>
    </row>
    <row r="441" spans="1:11">
      <c r="A441" t="s">
        <v>1819</v>
      </c>
      <c r="B441" t="s">
        <v>3525</v>
      </c>
      <c r="D441" s="257">
        <v>0.78859999999999997</v>
      </c>
      <c r="E441"/>
      <c r="F441" s="258">
        <v>43008</v>
      </c>
      <c r="J441" t="b">
        <f t="shared" si="6"/>
        <v>1</v>
      </c>
      <c r="K441" s="266" t="b">
        <v>1</v>
      </c>
    </row>
    <row r="442" spans="1:11">
      <c r="A442" t="s">
        <v>347</v>
      </c>
      <c r="B442" t="s">
        <v>3525</v>
      </c>
      <c r="D442" s="257"/>
      <c r="E442" t="s">
        <v>3584</v>
      </c>
      <c r="F442" s="258">
        <v>43008</v>
      </c>
      <c r="J442" t="b">
        <f t="shared" si="6"/>
        <v>0</v>
      </c>
      <c r="K442" s="169" t="b">
        <v>0</v>
      </c>
    </row>
    <row r="443" spans="1:11">
      <c r="A443" t="s">
        <v>1706</v>
      </c>
      <c r="B443" t="s">
        <v>3526</v>
      </c>
      <c r="D443" s="257">
        <v>0.78580000000000005</v>
      </c>
      <c r="E443"/>
      <c r="F443" s="258">
        <v>43008</v>
      </c>
      <c r="J443" t="b">
        <f t="shared" si="6"/>
        <v>0</v>
      </c>
      <c r="K443" s="169" t="b">
        <v>0</v>
      </c>
    </row>
    <row r="444" spans="1:11">
      <c r="A444" t="s">
        <v>1758</v>
      </c>
      <c r="B444" t="s">
        <v>3526</v>
      </c>
      <c r="D444" s="257">
        <v>0.88980000000000004</v>
      </c>
      <c r="E444"/>
      <c r="F444" s="258">
        <v>43008</v>
      </c>
      <c r="J444" t="b">
        <f t="shared" si="6"/>
        <v>0</v>
      </c>
      <c r="K444" s="169" t="b">
        <v>0</v>
      </c>
    </row>
    <row r="445" spans="1:11">
      <c r="A445" t="s">
        <v>399</v>
      </c>
      <c r="B445" t="s">
        <v>3526</v>
      </c>
      <c r="D445" s="257">
        <v>1.6575</v>
      </c>
      <c r="E445"/>
      <c r="F445" s="258">
        <v>43008</v>
      </c>
      <c r="J445" t="b">
        <f t="shared" si="6"/>
        <v>0</v>
      </c>
      <c r="K445" s="169" t="b">
        <v>0</v>
      </c>
    </row>
    <row r="446" spans="1:11">
      <c r="A446" t="s">
        <v>860</v>
      </c>
      <c r="B446" t="s">
        <v>3526</v>
      </c>
      <c r="D446" s="257">
        <v>1.7361</v>
      </c>
      <c r="E446"/>
      <c r="F446" s="258">
        <v>43008</v>
      </c>
      <c r="J446" t="b">
        <f t="shared" si="6"/>
        <v>0</v>
      </c>
      <c r="K446" s="169" t="b">
        <v>0</v>
      </c>
    </row>
    <row r="447" spans="1:11">
      <c r="A447" t="s">
        <v>2016</v>
      </c>
      <c r="B447" t="s">
        <v>3527</v>
      </c>
      <c r="D447" s="257">
        <v>0.92579999999999996</v>
      </c>
      <c r="E447"/>
      <c r="F447" s="258">
        <v>43008</v>
      </c>
      <c r="J447" t="b">
        <f t="shared" si="6"/>
        <v>0</v>
      </c>
      <c r="K447" s="169" t="b">
        <v>0</v>
      </c>
    </row>
    <row r="448" spans="1:11">
      <c r="A448" t="s">
        <v>320</v>
      </c>
      <c r="B448" t="s">
        <v>3527</v>
      </c>
      <c r="D448" s="257">
        <v>2.8028</v>
      </c>
      <c r="E448"/>
      <c r="F448" s="258">
        <v>43008</v>
      </c>
      <c r="J448" t="b">
        <f t="shared" si="6"/>
        <v>0</v>
      </c>
      <c r="K448" s="169" t="b">
        <v>0</v>
      </c>
    </row>
    <row r="449" spans="1:11">
      <c r="A449" t="s">
        <v>1916</v>
      </c>
      <c r="B449" t="s">
        <v>3527</v>
      </c>
      <c r="D449" s="257">
        <v>0.82289999999999996</v>
      </c>
      <c r="E449"/>
      <c r="F449" s="258">
        <v>43008</v>
      </c>
      <c r="J449" t="b">
        <f t="shared" si="6"/>
        <v>0</v>
      </c>
      <c r="K449" s="169" t="b">
        <v>0</v>
      </c>
    </row>
    <row r="450" spans="1:11">
      <c r="A450" t="s">
        <v>869</v>
      </c>
      <c r="B450" t="s">
        <v>3527</v>
      </c>
      <c r="D450" s="257">
        <v>1.6163000000000001</v>
      </c>
      <c r="E450"/>
      <c r="F450" s="258">
        <v>43008</v>
      </c>
      <c r="J450" t="b">
        <f t="shared" si="6"/>
        <v>0</v>
      </c>
      <c r="K450" s="169" t="b">
        <v>0</v>
      </c>
    </row>
    <row r="451" spans="1:11">
      <c r="A451" t="s">
        <v>1967</v>
      </c>
      <c r="B451" t="s">
        <v>3528</v>
      </c>
      <c r="D451" s="257">
        <v>0.81779999999999997</v>
      </c>
      <c r="E451"/>
      <c r="F451" s="258">
        <v>43008</v>
      </c>
      <c r="J451" t="b">
        <f t="shared" ref="J451:J514" si="7">COUNTIF($A$3:$A$676, A451)&gt;1</f>
        <v>0</v>
      </c>
      <c r="K451" s="169" t="b">
        <v>0</v>
      </c>
    </row>
    <row r="452" spans="1:11">
      <c r="A452" t="s">
        <v>1850</v>
      </c>
      <c r="B452" t="s">
        <v>3528</v>
      </c>
      <c r="D452" s="257">
        <v>0.71760000000000002</v>
      </c>
      <c r="E452" t="s">
        <v>3481</v>
      </c>
      <c r="F452" s="258">
        <v>43008</v>
      </c>
      <c r="J452" t="b">
        <f t="shared" si="7"/>
        <v>0</v>
      </c>
      <c r="K452" s="169" t="b">
        <v>0</v>
      </c>
    </row>
    <row r="453" spans="1:11">
      <c r="A453" t="s">
        <v>348</v>
      </c>
      <c r="B453" t="s">
        <v>3528</v>
      </c>
      <c r="D453" s="259">
        <v>1.629</v>
      </c>
      <c r="E453" t="s">
        <v>3481</v>
      </c>
      <c r="F453" s="258">
        <v>43008</v>
      </c>
      <c r="J453" t="b">
        <f t="shared" si="7"/>
        <v>0</v>
      </c>
      <c r="K453" s="169" t="b">
        <v>0</v>
      </c>
    </row>
    <row r="454" spans="1:11">
      <c r="A454" t="s">
        <v>968</v>
      </c>
      <c r="B454" t="s">
        <v>3528</v>
      </c>
      <c r="D454" s="257">
        <v>1.5261</v>
      </c>
      <c r="E454" t="s">
        <v>3481</v>
      </c>
      <c r="F454" s="258">
        <v>43008</v>
      </c>
      <c r="J454" t="b">
        <f t="shared" si="7"/>
        <v>0</v>
      </c>
      <c r="K454" s="169" t="b">
        <v>0</v>
      </c>
    </row>
    <row r="455" spans="1:11">
      <c r="A455" t="s">
        <v>1861</v>
      </c>
      <c r="B455" t="s">
        <v>3529</v>
      </c>
      <c r="D455" s="257">
        <v>0.76890000000000003</v>
      </c>
      <c r="E455"/>
      <c r="F455" s="258">
        <v>43008</v>
      </c>
      <c r="J455" t="b">
        <f t="shared" si="7"/>
        <v>0</v>
      </c>
      <c r="K455" s="169" t="b">
        <v>0</v>
      </c>
    </row>
    <row r="456" spans="1:11">
      <c r="A456" t="s">
        <v>1844</v>
      </c>
      <c r="B456" t="s">
        <v>3529</v>
      </c>
      <c r="D456" s="257">
        <v>0.75260000000000005</v>
      </c>
      <c r="E456"/>
      <c r="F456" s="258">
        <v>43008</v>
      </c>
      <c r="J456" t="b">
        <f t="shared" si="7"/>
        <v>0</v>
      </c>
      <c r="K456" s="169" t="b">
        <v>0</v>
      </c>
    </row>
    <row r="457" spans="1:11">
      <c r="A457" t="s">
        <v>382</v>
      </c>
      <c r="B457" t="s">
        <v>3529</v>
      </c>
      <c r="D457" s="257">
        <v>1.7337</v>
      </c>
      <c r="E457"/>
      <c r="F457" s="258">
        <v>43008</v>
      </c>
      <c r="J457" t="b">
        <f t="shared" si="7"/>
        <v>0</v>
      </c>
      <c r="K457" s="169" t="b">
        <v>0</v>
      </c>
    </row>
    <row r="458" spans="1:11">
      <c r="A458" t="s">
        <v>501</v>
      </c>
      <c r="B458" t="s">
        <v>3529</v>
      </c>
      <c r="D458" s="257">
        <v>1.5814999999999999</v>
      </c>
      <c r="E458"/>
      <c r="F458" s="258">
        <v>43008</v>
      </c>
      <c r="J458" t="b">
        <f t="shared" si="7"/>
        <v>0</v>
      </c>
      <c r="K458" s="169" t="b">
        <v>0</v>
      </c>
    </row>
    <row r="459" spans="1:11">
      <c r="A459" t="s">
        <v>1813</v>
      </c>
      <c r="B459" t="s">
        <v>3586</v>
      </c>
      <c r="D459" s="265">
        <v>1.8220000000000001</v>
      </c>
      <c r="E459"/>
      <c r="F459" s="258">
        <v>43333</v>
      </c>
      <c r="J459" t="b">
        <f t="shared" si="7"/>
        <v>0</v>
      </c>
      <c r="K459" s="169" t="b">
        <v>0</v>
      </c>
    </row>
    <row r="460" spans="1:11">
      <c r="A460" t="s">
        <v>1202</v>
      </c>
      <c r="B460" t="s">
        <v>3586</v>
      </c>
      <c r="D460" s="265">
        <v>1.8361000000000001</v>
      </c>
      <c r="E460"/>
      <c r="F460" s="258">
        <v>43333</v>
      </c>
      <c r="J460" t="b">
        <f t="shared" si="7"/>
        <v>0</v>
      </c>
      <c r="K460" s="169" t="b">
        <v>0</v>
      </c>
    </row>
    <row r="461" spans="1:11">
      <c r="A461" t="s">
        <v>521</v>
      </c>
      <c r="B461" t="s">
        <v>3586</v>
      </c>
      <c r="D461" s="265">
        <v>1.9595</v>
      </c>
      <c r="E461"/>
      <c r="F461" s="258">
        <v>43333</v>
      </c>
      <c r="J461" t="b">
        <f t="shared" si="7"/>
        <v>0</v>
      </c>
      <c r="K461" s="169" t="b">
        <v>0</v>
      </c>
    </row>
    <row r="462" spans="1:11">
      <c r="A462" t="s">
        <v>306</v>
      </c>
      <c r="B462" t="s">
        <v>3586</v>
      </c>
      <c r="D462" s="265">
        <v>1.9791000000000001</v>
      </c>
      <c r="E462"/>
      <c r="F462" s="258">
        <v>43333</v>
      </c>
      <c r="J462" t="b">
        <f t="shared" si="7"/>
        <v>0</v>
      </c>
      <c r="K462" s="169" t="b">
        <v>0</v>
      </c>
    </row>
    <row r="463" spans="1:11">
      <c r="A463" t="s">
        <v>448</v>
      </c>
      <c r="B463" t="s">
        <v>3587</v>
      </c>
      <c r="D463" s="265">
        <v>1.9609000000000001</v>
      </c>
      <c r="E463" t="s">
        <v>3588</v>
      </c>
      <c r="F463" s="258">
        <v>43333</v>
      </c>
      <c r="J463" t="b">
        <f t="shared" si="7"/>
        <v>0</v>
      </c>
      <c r="K463" s="169" t="b">
        <v>0</v>
      </c>
    </row>
    <row r="464" spans="1:11">
      <c r="A464" t="s">
        <v>1750</v>
      </c>
      <c r="B464" t="s">
        <v>3587</v>
      </c>
      <c r="D464" s="265">
        <v>1.8340000000000001</v>
      </c>
      <c r="E464" t="s">
        <v>3409</v>
      </c>
      <c r="F464" s="258">
        <v>43333</v>
      </c>
      <c r="J464" t="b">
        <f t="shared" si="7"/>
        <v>0</v>
      </c>
      <c r="K464" s="169" t="b">
        <v>0</v>
      </c>
    </row>
    <row r="465" spans="1:11">
      <c r="A465" t="s">
        <v>381</v>
      </c>
      <c r="B465" t="s">
        <v>3587</v>
      </c>
      <c r="D465" s="265">
        <v>1.6818</v>
      </c>
      <c r="E465" t="s">
        <v>3589</v>
      </c>
      <c r="F465" s="258">
        <v>43333</v>
      </c>
      <c r="J465" t="b">
        <f t="shared" si="7"/>
        <v>0</v>
      </c>
      <c r="K465" s="169" t="b">
        <v>0</v>
      </c>
    </row>
    <row r="466" spans="1:11">
      <c r="A466" t="s">
        <v>1804</v>
      </c>
      <c r="B466" t="s">
        <v>3587</v>
      </c>
      <c r="D466" s="265">
        <v>1.9577</v>
      </c>
      <c r="E466" t="s">
        <v>3590</v>
      </c>
      <c r="F466" s="258">
        <v>43333</v>
      </c>
      <c r="J466" t="b">
        <f t="shared" si="7"/>
        <v>0</v>
      </c>
      <c r="K466" s="169" t="b">
        <v>0</v>
      </c>
    </row>
    <row r="467" spans="1:11">
      <c r="A467" t="s">
        <v>1782</v>
      </c>
      <c r="B467" t="s">
        <v>3591</v>
      </c>
      <c r="D467" s="265">
        <v>1.7633000000000001</v>
      </c>
      <c r="E467" t="s">
        <v>2119</v>
      </c>
      <c r="F467" s="258">
        <v>43333</v>
      </c>
      <c r="J467" t="b">
        <f t="shared" si="7"/>
        <v>0</v>
      </c>
      <c r="K467" s="169" t="b">
        <v>0</v>
      </c>
    </row>
    <row r="468" spans="1:11">
      <c r="A468" t="s">
        <v>884</v>
      </c>
      <c r="B468" t="s">
        <v>3591</v>
      </c>
      <c r="D468" s="265">
        <v>1.956</v>
      </c>
      <c r="E468" t="s">
        <v>2119</v>
      </c>
      <c r="F468" s="258">
        <v>43333</v>
      </c>
      <c r="J468" t="b">
        <f t="shared" si="7"/>
        <v>0</v>
      </c>
      <c r="K468" s="169" t="b">
        <v>0</v>
      </c>
    </row>
    <row r="469" spans="1:11">
      <c r="A469" t="s">
        <v>333</v>
      </c>
      <c r="B469" t="s">
        <v>3591</v>
      </c>
      <c r="D469" s="265">
        <v>0.14760000000000001</v>
      </c>
      <c r="E469" t="s">
        <v>3592</v>
      </c>
      <c r="F469" s="258">
        <v>43333</v>
      </c>
      <c r="J469" t="b">
        <f t="shared" si="7"/>
        <v>0</v>
      </c>
      <c r="K469" s="169" t="b">
        <v>0</v>
      </c>
    </row>
    <row r="470" spans="1:11">
      <c r="A470" t="s">
        <v>1709</v>
      </c>
      <c r="B470" t="s">
        <v>3591</v>
      </c>
      <c r="D470" s="265">
        <v>1.7267999999999999</v>
      </c>
      <c r="E470" t="s">
        <v>3593</v>
      </c>
      <c r="F470" s="258">
        <v>43333</v>
      </c>
      <c r="J470" t="b">
        <f t="shared" si="7"/>
        <v>0</v>
      </c>
      <c r="K470" s="169" t="b">
        <v>0</v>
      </c>
    </row>
    <row r="471" spans="1:11">
      <c r="A471" t="s">
        <v>739</v>
      </c>
      <c r="B471" t="s">
        <v>3594</v>
      </c>
      <c r="D471" s="265">
        <v>1.9192</v>
      </c>
      <c r="E471"/>
      <c r="F471" s="258">
        <v>43333</v>
      </c>
      <c r="J471" t="b">
        <f t="shared" si="7"/>
        <v>0</v>
      </c>
      <c r="K471" s="169" t="b">
        <v>0</v>
      </c>
    </row>
    <row r="472" spans="1:11">
      <c r="A472" t="s">
        <v>1404</v>
      </c>
      <c r="B472" t="s">
        <v>3594</v>
      </c>
      <c r="D472" s="265">
        <v>1.9007000000000001</v>
      </c>
      <c r="E472" t="s">
        <v>2115</v>
      </c>
      <c r="F472" s="258">
        <v>43333</v>
      </c>
      <c r="J472" t="b">
        <f t="shared" si="7"/>
        <v>0</v>
      </c>
      <c r="K472" s="169" t="b">
        <v>0</v>
      </c>
    </row>
    <row r="473" spans="1:11">
      <c r="A473" t="s">
        <v>1962</v>
      </c>
      <c r="B473" t="s">
        <v>3594</v>
      </c>
      <c r="D473" s="265">
        <v>1.9495</v>
      </c>
      <c r="E473" t="s">
        <v>3595</v>
      </c>
      <c r="F473" s="258">
        <v>43333</v>
      </c>
      <c r="J473" t="b">
        <f t="shared" si="7"/>
        <v>0</v>
      </c>
      <c r="K473" s="169" t="b">
        <v>0</v>
      </c>
    </row>
    <row r="474" spans="1:11">
      <c r="A474" t="s">
        <v>357</v>
      </c>
      <c r="B474" t="s">
        <v>3594</v>
      </c>
      <c r="D474" s="265">
        <v>1.992</v>
      </c>
      <c r="E474"/>
      <c r="F474" s="258">
        <v>43333</v>
      </c>
      <c r="J474" t="b">
        <f t="shared" si="7"/>
        <v>0</v>
      </c>
      <c r="K474" s="169" t="b">
        <v>0</v>
      </c>
    </row>
    <row r="475" spans="1:11">
      <c r="A475" t="s">
        <v>414</v>
      </c>
      <c r="B475" t="s">
        <v>3596</v>
      </c>
      <c r="D475" s="265">
        <v>0.71450000000000002</v>
      </c>
      <c r="E475" t="s">
        <v>3597</v>
      </c>
      <c r="F475" s="258">
        <v>43333</v>
      </c>
      <c r="J475" t="b">
        <f t="shared" si="7"/>
        <v>0</v>
      </c>
      <c r="K475" s="169" t="b">
        <v>0</v>
      </c>
    </row>
    <row r="476" spans="1:11">
      <c r="A476" t="s">
        <v>1315</v>
      </c>
      <c r="B476" t="s">
        <v>3596</v>
      </c>
      <c r="D476" s="265">
        <v>1.9036</v>
      </c>
      <c r="E476"/>
      <c r="F476" s="258">
        <v>43333</v>
      </c>
      <c r="J476" t="b">
        <f t="shared" si="7"/>
        <v>0</v>
      </c>
      <c r="K476" s="169" t="b">
        <v>0</v>
      </c>
    </row>
    <row r="477" spans="1:11">
      <c r="A477" t="s">
        <v>1569</v>
      </c>
      <c r="B477" t="s">
        <v>3596</v>
      </c>
      <c r="D477" s="265">
        <v>1.7612000000000001</v>
      </c>
      <c r="E477"/>
      <c r="F477" s="258">
        <v>43333</v>
      </c>
      <c r="J477" t="b">
        <f t="shared" si="7"/>
        <v>0</v>
      </c>
      <c r="K477" s="169" t="b">
        <v>0</v>
      </c>
    </row>
    <row r="478" spans="1:11">
      <c r="A478" t="s">
        <v>450</v>
      </c>
      <c r="B478" t="s">
        <v>3596</v>
      </c>
      <c r="D478" s="265">
        <v>1.9226000000000001</v>
      </c>
      <c r="E478"/>
      <c r="F478" s="258">
        <v>43333</v>
      </c>
      <c r="J478" t="b">
        <f t="shared" si="7"/>
        <v>0</v>
      </c>
      <c r="K478" s="169" t="b">
        <v>0</v>
      </c>
    </row>
    <row r="479" spans="1:11">
      <c r="A479" t="s">
        <v>458</v>
      </c>
      <c r="B479" t="s">
        <v>3598</v>
      </c>
      <c r="D479" s="265">
        <v>1.9663999999999999</v>
      </c>
      <c r="E479" t="s">
        <v>2115</v>
      </c>
      <c r="F479" s="258">
        <v>43333</v>
      </c>
      <c r="J479" t="b">
        <f t="shared" si="7"/>
        <v>0</v>
      </c>
      <c r="K479" s="169" t="b">
        <v>0</v>
      </c>
    </row>
    <row r="480" spans="1:11">
      <c r="A480" t="s">
        <v>1577</v>
      </c>
      <c r="B480" t="s">
        <v>3598</v>
      </c>
      <c r="D480" s="265">
        <v>1.8992</v>
      </c>
      <c r="E480"/>
      <c r="F480" s="258">
        <v>43333</v>
      </c>
      <c r="J480" t="b">
        <f t="shared" si="7"/>
        <v>0</v>
      </c>
      <c r="K480" s="169" t="b">
        <v>0</v>
      </c>
    </row>
    <row r="481" spans="1:11">
      <c r="A481" t="s">
        <v>417</v>
      </c>
      <c r="B481" t="s">
        <v>3598</v>
      </c>
      <c r="D481" s="265">
        <v>0.13320000000000001</v>
      </c>
      <c r="E481" t="s">
        <v>3599</v>
      </c>
      <c r="F481" s="258">
        <v>43333</v>
      </c>
      <c r="J481" t="b">
        <f t="shared" si="7"/>
        <v>0</v>
      </c>
      <c r="K481" s="169" t="b">
        <v>0</v>
      </c>
    </row>
    <row r="482" spans="1:11">
      <c r="A482" t="s">
        <v>1984</v>
      </c>
      <c r="B482" t="s">
        <v>3598</v>
      </c>
      <c r="D482" s="265">
        <v>3.3298000000000001</v>
      </c>
      <c r="E482" t="s">
        <v>3600</v>
      </c>
      <c r="F482" s="258">
        <v>43333</v>
      </c>
      <c r="J482" t="b">
        <f t="shared" si="7"/>
        <v>0</v>
      </c>
      <c r="K482" s="169" t="b">
        <v>0</v>
      </c>
    </row>
    <row r="483" spans="1:11">
      <c r="A483" t="s">
        <v>423</v>
      </c>
      <c r="B483" t="s">
        <v>3601</v>
      </c>
      <c r="D483" s="265">
        <v>1.9879</v>
      </c>
      <c r="E483" t="s">
        <v>2119</v>
      </c>
      <c r="F483" s="258">
        <v>43333</v>
      </c>
      <c r="J483" t="b">
        <f t="shared" si="7"/>
        <v>0</v>
      </c>
      <c r="K483" s="169" t="b">
        <v>0</v>
      </c>
    </row>
    <row r="484" spans="1:11">
      <c r="A484" t="s">
        <v>1227</v>
      </c>
      <c r="B484" t="s">
        <v>3601</v>
      </c>
      <c r="D484" s="265">
        <v>1.8245</v>
      </c>
      <c r="E484" t="s">
        <v>2125</v>
      </c>
      <c r="F484" s="258">
        <v>43333</v>
      </c>
      <c r="J484" t="b">
        <f t="shared" si="7"/>
        <v>0</v>
      </c>
      <c r="K484" s="169" t="b">
        <v>0</v>
      </c>
    </row>
    <row r="485" spans="1:11">
      <c r="A485" t="s">
        <v>1935</v>
      </c>
      <c r="B485" t="s">
        <v>3601</v>
      </c>
      <c r="D485" s="265">
        <v>1.7069000000000001</v>
      </c>
      <c r="E485" t="s">
        <v>2119</v>
      </c>
      <c r="F485" s="258">
        <v>43333</v>
      </c>
      <c r="J485" t="b">
        <f t="shared" si="7"/>
        <v>0</v>
      </c>
      <c r="K485" s="169" t="b">
        <v>0</v>
      </c>
    </row>
    <row r="486" spans="1:11">
      <c r="A486" t="s">
        <v>356</v>
      </c>
      <c r="B486" t="s">
        <v>3601</v>
      </c>
      <c r="D486" s="265">
        <v>1.8973</v>
      </c>
      <c r="E486" t="s">
        <v>2115</v>
      </c>
      <c r="F486" s="258">
        <v>43333</v>
      </c>
      <c r="J486" t="b">
        <f t="shared" si="7"/>
        <v>0</v>
      </c>
      <c r="K486" s="169" t="b">
        <v>0</v>
      </c>
    </row>
    <row r="487" spans="1:11">
      <c r="A487" t="s">
        <v>300</v>
      </c>
      <c r="B487" t="s">
        <v>3602</v>
      </c>
      <c r="D487" s="265">
        <v>1.9775</v>
      </c>
      <c r="E487"/>
      <c r="F487" s="258">
        <v>43333</v>
      </c>
      <c r="J487" t="b">
        <f t="shared" si="7"/>
        <v>0</v>
      </c>
      <c r="K487" s="169" t="b">
        <v>0</v>
      </c>
    </row>
    <row r="488" spans="1:11">
      <c r="A488" t="s">
        <v>949</v>
      </c>
      <c r="B488" t="s">
        <v>3602</v>
      </c>
      <c r="D488" s="265">
        <v>1.9886999999999999</v>
      </c>
      <c r="E488"/>
      <c r="F488" s="258">
        <v>43333</v>
      </c>
      <c r="J488" t="b">
        <f t="shared" si="7"/>
        <v>0</v>
      </c>
      <c r="K488" s="169" t="b">
        <v>0</v>
      </c>
    </row>
    <row r="489" spans="1:11">
      <c r="A489" t="s">
        <v>1790</v>
      </c>
      <c r="B489" t="s">
        <v>3602</v>
      </c>
      <c r="D489" s="265">
        <v>1.9074</v>
      </c>
      <c r="E489"/>
      <c r="F489" s="258">
        <v>43333</v>
      </c>
      <c r="J489" t="b">
        <f t="shared" si="7"/>
        <v>0</v>
      </c>
      <c r="K489" s="169" t="b">
        <v>0</v>
      </c>
    </row>
    <row r="490" spans="1:11">
      <c r="A490" t="s">
        <v>1964</v>
      </c>
      <c r="B490" t="s">
        <v>3602</v>
      </c>
      <c r="D490" s="265">
        <v>1.8914</v>
      </c>
      <c r="E490" t="s">
        <v>3603</v>
      </c>
      <c r="F490" s="258">
        <v>43333</v>
      </c>
      <c r="J490" t="b">
        <f t="shared" si="7"/>
        <v>0</v>
      </c>
      <c r="K490" s="169" t="b">
        <v>0</v>
      </c>
    </row>
    <row r="491" spans="1:11">
      <c r="A491" t="s">
        <v>1898</v>
      </c>
      <c r="B491" t="s">
        <v>3604</v>
      </c>
      <c r="D491" s="265">
        <v>1.8697999999999999</v>
      </c>
      <c r="E491"/>
      <c r="F491" s="258">
        <v>43333</v>
      </c>
      <c r="J491" t="b">
        <f t="shared" si="7"/>
        <v>0</v>
      </c>
      <c r="K491" s="169" t="b">
        <v>0</v>
      </c>
    </row>
    <row r="492" spans="1:11">
      <c r="A492" t="s">
        <v>376</v>
      </c>
      <c r="B492" t="s">
        <v>3604</v>
      </c>
      <c r="D492" s="265">
        <v>1.9797</v>
      </c>
      <c r="E492"/>
      <c r="F492" s="258">
        <v>43333</v>
      </c>
      <c r="J492" t="b">
        <f t="shared" si="7"/>
        <v>0</v>
      </c>
      <c r="K492" s="169" t="b">
        <v>0</v>
      </c>
    </row>
    <row r="493" spans="1:11">
      <c r="A493" t="s">
        <v>844</v>
      </c>
      <c r="B493" t="s">
        <v>3604</v>
      </c>
      <c r="D493" s="265">
        <v>1.9569000000000001</v>
      </c>
      <c r="E493"/>
      <c r="F493" s="258">
        <v>43333</v>
      </c>
      <c r="J493" t="b">
        <f t="shared" si="7"/>
        <v>0</v>
      </c>
      <c r="K493" s="169" t="b">
        <v>0</v>
      </c>
    </row>
    <row r="494" spans="1:11">
      <c r="A494" t="s">
        <v>1939</v>
      </c>
      <c r="B494" t="s">
        <v>3605</v>
      </c>
      <c r="D494" s="265">
        <v>1.8357000000000001</v>
      </c>
      <c r="E494"/>
      <c r="F494" s="258">
        <v>43333</v>
      </c>
      <c r="J494" t="b">
        <f t="shared" si="7"/>
        <v>0</v>
      </c>
      <c r="K494" s="169" t="b">
        <v>0</v>
      </c>
    </row>
    <row r="495" spans="1:11">
      <c r="A495" t="s">
        <v>881</v>
      </c>
      <c r="B495" t="s">
        <v>3605</v>
      </c>
      <c r="D495" s="265">
        <v>1.8734</v>
      </c>
      <c r="E495"/>
      <c r="F495" s="258">
        <v>43333</v>
      </c>
      <c r="J495" t="b">
        <f t="shared" si="7"/>
        <v>0</v>
      </c>
      <c r="K495" s="169" t="b">
        <v>0</v>
      </c>
    </row>
    <row r="496" spans="1:11">
      <c r="A496" t="s">
        <v>343</v>
      </c>
      <c r="B496" t="s">
        <v>3605</v>
      </c>
      <c r="D496" s="265">
        <v>1.9076</v>
      </c>
      <c r="E496"/>
      <c r="F496" s="258">
        <v>43333</v>
      </c>
      <c r="J496" t="b">
        <f t="shared" si="7"/>
        <v>0</v>
      </c>
      <c r="K496" s="169" t="b">
        <v>0</v>
      </c>
    </row>
    <row r="497" spans="1:11">
      <c r="A497" t="s">
        <v>1425</v>
      </c>
      <c r="B497" t="s">
        <v>3605</v>
      </c>
      <c r="D497" s="265">
        <v>1.8379000000000001</v>
      </c>
      <c r="E497" t="s">
        <v>3593</v>
      </c>
      <c r="F497" s="258">
        <v>43333</v>
      </c>
      <c r="J497" t="b">
        <f t="shared" si="7"/>
        <v>0</v>
      </c>
      <c r="K497" s="169" t="b">
        <v>0</v>
      </c>
    </row>
    <row r="498" spans="1:11">
      <c r="A498" t="s">
        <v>775</v>
      </c>
      <c r="B498" t="s">
        <v>3606</v>
      </c>
      <c r="D498" s="265">
        <v>1.9832000000000001</v>
      </c>
      <c r="E498" t="s">
        <v>2119</v>
      </c>
      <c r="F498" s="258">
        <v>43334</v>
      </c>
      <c r="J498" t="b">
        <f t="shared" si="7"/>
        <v>0</v>
      </c>
      <c r="K498" s="169" t="b">
        <v>0</v>
      </c>
    </row>
    <row r="499" spans="1:11">
      <c r="A499" t="s">
        <v>1637</v>
      </c>
      <c r="B499" t="s">
        <v>3606</v>
      </c>
      <c r="D499" s="265">
        <v>1.9466000000000001</v>
      </c>
      <c r="E499" t="s">
        <v>2119</v>
      </c>
      <c r="F499" s="258">
        <v>43334</v>
      </c>
      <c r="J499" t="b">
        <f t="shared" si="7"/>
        <v>0</v>
      </c>
      <c r="K499" s="169" t="b">
        <v>0</v>
      </c>
    </row>
    <row r="500" spans="1:11">
      <c r="A500" t="s">
        <v>400</v>
      </c>
      <c r="B500" t="s">
        <v>3606</v>
      </c>
      <c r="D500" s="265">
        <v>1.9457</v>
      </c>
      <c r="E500" t="s">
        <v>2119</v>
      </c>
      <c r="F500" s="258">
        <v>43334</v>
      </c>
      <c r="J500" t="b">
        <f t="shared" si="7"/>
        <v>0</v>
      </c>
      <c r="K500" s="169" t="b">
        <v>0</v>
      </c>
    </row>
    <row r="501" spans="1:11">
      <c r="A501" t="s">
        <v>1738</v>
      </c>
      <c r="B501" t="s">
        <v>3606</v>
      </c>
      <c r="D501" s="265">
        <v>1.7978000000000001</v>
      </c>
      <c r="E501" t="s">
        <v>2119</v>
      </c>
      <c r="F501" s="258">
        <v>43334</v>
      </c>
      <c r="J501" t="b">
        <f t="shared" si="7"/>
        <v>0</v>
      </c>
      <c r="K501" s="169" t="b">
        <v>0</v>
      </c>
    </row>
    <row r="502" spans="1:11">
      <c r="A502" t="s">
        <v>1959</v>
      </c>
      <c r="B502" t="s">
        <v>3607</v>
      </c>
      <c r="D502" s="265">
        <v>1.8609</v>
      </c>
      <c r="E502"/>
      <c r="F502" s="258">
        <v>43334</v>
      </c>
      <c r="J502" t="b">
        <f t="shared" si="7"/>
        <v>0</v>
      </c>
      <c r="K502" s="169" t="b">
        <v>0</v>
      </c>
    </row>
    <row r="503" spans="1:11">
      <c r="A503" t="s">
        <v>747</v>
      </c>
      <c r="B503" t="s">
        <v>3607</v>
      </c>
      <c r="D503" s="265">
        <v>1.9392</v>
      </c>
      <c r="E503" t="s">
        <v>2119</v>
      </c>
      <c r="F503" s="258">
        <v>43334</v>
      </c>
      <c r="J503" t="b">
        <f t="shared" si="7"/>
        <v>0</v>
      </c>
      <c r="K503" s="169" t="b">
        <v>0</v>
      </c>
    </row>
    <row r="504" spans="1:11">
      <c r="A504" t="s">
        <v>864</v>
      </c>
      <c r="B504" t="s">
        <v>3607</v>
      </c>
      <c r="D504" s="265">
        <v>1.9473</v>
      </c>
      <c r="E504" t="s">
        <v>2119</v>
      </c>
      <c r="F504" s="258">
        <v>43334</v>
      </c>
      <c r="J504" t="b">
        <f t="shared" si="7"/>
        <v>0</v>
      </c>
      <c r="K504" s="169" t="b">
        <v>0</v>
      </c>
    </row>
    <row r="505" spans="1:11">
      <c r="A505" t="s">
        <v>1830</v>
      </c>
      <c r="B505" t="s">
        <v>3607</v>
      </c>
      <c r="D505" s="265">
        <v>1.9671000000000001</v>
      </c>
      <c r="E505" t="s">
        <v>2119</v>
      </c>
      <c r="F505" s="258">
        <v>43334</v>
      </c>
      <c r="J505" t="b">
        <f t="shared" si="7"/>
        <v>0</v>
      </c>
      <c r="K505" s="169" t="b">
        <v>0</v>
      </c>
    </row>
    <row r="506" spans="1:11">
      <c r="A506" t="s">
        <v>308</v>
      </c>
      <c r="B506" t="s">
        <v>3608</v>
      </c>
      <c r="D506" s="265">
        <v>1.9105000000000001</v>
      </c>
      <c r="E506" t="s">
        <v>3609</v>
      </c>
      <c r="F506" s="258">
        <v>43334</v>
      </c>
      <c r="J506" t="b">
        <f t="shared" si="7"/>
        <v>0</v>
      </c>
      <c r="K506" s="169" t="b">
        <v>0</v>
      </c>
    </row>
    <row r="507" spans="1:11">
      <c r="A507" t="s">
        <v>533</v>
      </c>
      <c r="B507" t="s">
        <v>3608</v>
      </c>
      <c r="D507" s="265">
        <v>1.9615</v>
      </c>
      <c r="E507" t="s">
        <v>2119</v>
      </c>
      <c r="F507" s="258">
        <v>43334</v>
      </c>
      <c r="J507" t="b">
        <f t="shared" si="7"/>
        <v>0</v>
      </c>
      <c r="K507" s="169" t="b">
        <v>0</v>
      </c>
    </row>
    <row r="508" spans="1:11">
      <c r="A508" t="s">
        <v>1940</v>
      </c>
      <c r="B508" t="s">
        <v>3608</v>
      </c>
      <c r="D508" s="265">
        <v>1.8372999999999999</v>
      </c>
      <c r="E508" t="s">
        <v>2119</v>
      </c>
      <c r="F508" s="258">
        <v>43334</v>
      </c>
      <c r="J508" t="b">
        <f t="shared" si="7"/>
        <v>0</v>
      </c>
      <c r="K508" s="169" t="b">
        <v>0</v>
      </c>
    </row>
    <row r="509" spans="1:11">
      <c r="A509" t="s">
        <v>1391</v>
      </c>
      <c r="B509" t="s">
        <v>3608</v>
      </c>
      <c r="D509" s="265">
        <v>1.8913</v>
      </c>
      <c r="E509" t="s">
        <v>2119</v>
      </c>
      <c r="F509" s="258">
        <v>43334</v>
      </c>
      <c r="J509" t="b">
        <f t="shared" si="7"/>
        <v>0</v>
      </c>
      <c r="K509" s="169" t="b">
        <v>0</v>
      </c>
    </row>
    <row r="510" spans="1:11">
      <c r="A510" t="s">
        <v>426</v>
      </c>
      <c r="B510" t="s">
        <v>3610</v>
      </c>
      <c r="D510" s="265">
        <v>1.9921</v>
      </c>
      <c r="E510" t="s">
        <v>3611</v>
      </c>
      <c r="F510" s="258">
        <v>43334</v>
      </c>
      <c r="J510" t="b">
        <f t="shared" si="7"/>
        <v>0</v>
      </c>
      <c r="K510" s="169" t="b">
        <v>0</v>
      </c>
    </row>
    <row r="511" spans="1:11">
      <c r="A511" t="s">
        <v>1421</v>
      </c>
      <c r="B511" t="s">
        <v>3610</v>
      </c>
      <c r="D511" s="265">
        <v>1.8411</v>
      </c>
      <c r="E511"/>
      <c r="F511" s="258">
        <v>43334</v>
      </c>
      <c r="J511" t="b">
        <f t="shared" si="7"/>
        <v>0</v>
      </c>
      <c r="K511" s="169" t="b">
        <v>0</v>
      </c>
    </row>
    <row r="512" spans="1:11">
      <c r="A512" t="s">
        <v>406</v>
      </c>
      <c r="B512" t="s">
        <v>3610</v>
      </c>
      <c r="D512" s="265">
        <v>1.9025000000000001</v>
      </c>
      <c r="E512" t="s">
        <v>2115</v>
      </c>
      <c r="F512" s="258">
        <v>43334</v>
      </c>
      <c r="J512" t="b">
        <f t="shared" si="7"/>
        <v>0</v>
      </c>
      <c r="K512" s="169" t="b">
        <v>0</v>
      </c>
    </row>
    <row r="513" spans="1:11">
      <c r="A513" t="s">
        <v>2001</v>
      </c>
      <c r="B513" t="s">
        <v>3610</v>
      </c>
      <c r="D513" s="265">
        <v>1.9326000000000001</v>
      </c>
      <c r="E513"/>
      <c r="F513" s="258">
        <v>43334</v>
      </c>
      <c r="J513" t="b">
        <f t="shared" si="7"/>
        <v>0</v>
      </c>
      <c r="K513" s="169" t="b">
        <v>0</v>
      </c>
    </row>
    <row r="514" spans="1:11">
      <c r="A514" t="s">
        <v>1080</v>
      </c>
      <c r="B514" t="s">
        <v>3612</v>
      </c>
      <c r="D514" s="265">
        <v>1.9782999999999999</v>
      </c>
      <c r="E514"/>
      <c r="F514" s="258">
        <v>43334</v>
      </c>
      <c r="J514" t="b">
        <f t="shared" si="7"/>
        <v>0</v>
      </c>
      <c r="K514" s="169" t="b">
        <v>0</v>
      </c>
    </row>
    <row r="515" spans="1:11">
      <c r="A515" t="s">
        <v>1920</v>
      </c>
      <c r="B515" t="s">
        <v>3612</v>
      </c>
      <c r="D515" s="265">
        <v>1.8545</v>
      </c>
      <c r="E515" t="s">
        <v>3613</v>
      </c>
      <c r="F515" s="258">
        <v>43334</v>
      </c>
      <c r="J515" t="b">
        <f t="shared" ref="J515:J578" si="8">COUNTIF($A$3:$A$676, A515)&gt;1</f>
        <v>0</v>
      </c>
      <c r="K515" s="169" t="b">
        <v>0</v>
      </c>
    </row>
    <row r="516" spans="1:11">
      <c r="A516" t="s">
        <v>871</v>
      </c>
      <c r="B516" t="s">
        <v>3612</v>
      </c>
      <c r="D516" s="265">
        <v>1.9970000000000001</v>
      </c>
      <c r="E516"/>
      <c r="F516" s="258">
        <v>43334</v>
      </c>
      <c r="J516" t="b">
        <f t="shared" si="8"/>
        <v>0</v>
      </c>
      <c r="K516" s="169" t="b">
        <v>0</v>
      </c>
    </row>
    <row r="517" spans="1:11">
      <c r="A517" t="s">
        <v>1824</v>
      </c>
      <c r="B517" t="s">
        <v>3612</v>
      </c>
      <c r="D517" s="265">
        <v>1.7826</v>
      </c>
      <c r="E517"/>
      <c r="F517" s="258">
        <v>43334</v>
      </c>
      <c r="J517" t="b">
        <f t="shared" si="8"/>
        <v>0</v>
      </c>
      <c r="K517" s="169" t="b">
        <v>0</v>
      </c>
    </row>
    <row r="518" spans="1:11">
      <c r="A518" t="s">
        <v>379</v>
      </c>
      <c r="B518" t="s">
        <v>3614</v>
      </c>
      <c r="D518" s="265">
        <v>1.9821</v>
      </c>
      <c r="E518"/>
      <c r="F518" s="258">
        <v>43334</v>
      </c>
      <c r="J518" t="b">
        <f t="shared" si="8"/>
        <v>0</v>
      </c>
      <c r="K518" s="169" t="b">
        <v>0</v>
      </c>
    </row>
    <row r="519" spans="1:11">
      <c r="A519" t="s">
        <v>648</v>
      </c>
      <c r="B519" t="s">
        <v>3614</v>
      </c>
      <c r="D519" s="265">
        <v>1.8869</v>
      </c>
      <c r="E519"/>
      <c r="F519" s="258">
        <v>43334</v>
      </c>
      <c r="J519" t="b">
        <f t="shared" si="8"/>
        <v>0</v>
      </c>
      <c r="K519" s="169" t="b">
        <v>0</v>
      </c>
    </row>
    <row r="520" spans="1:11">
      <c r="A520" t="s">
        <v>914</v>
      </c>
      <c r="B520" t="s">
        <v>3614</v>
      </c>
      <c r="D520" s="265">
        <v>2.0263</v>
      </c>
      <c r="E520"/>
      <c r="F520" s="258">
        <v>43334</v>
      </c>
      <c r="J520" t="b">
        <f t="shared" si="8"/>
        <v>0</v>
      </c>
      <c r="K520" s="169" t="b">
        <v>0</v>
      </c>
    </row>
    <row r="521" spans="1:11">
      <c r="A521" t="s">
        <v>1943</v>
      </c>
      <c r="B521" t="s">
        <v>3614</v>
      </c>
      <c r="D521" s="265">
        <v>2.0276000000000001</v>
      </c>
      <c r="E521"/>
      <c r="F521" s="258">
        <v>43334</v>
      </c>
      <c r="J521" t="b">
        <f t="shared" si="8"/>
        <v>0</v>
      </c>
      <c r="K521" s="169" t="b">
        <v>0</v>
      </c>
    </row>
    <row r="522" spans="1:11">
      <c r="A522" t="s">
        <v>505</v>
      </c>
      <c r="B522" t="s">
        <v>3615</v>
      </c>
      <c r="D522" s="265">
        <v>1.9177</v>
      </c>
      <c r="E522"/>
      <c r="F522" s="258">
        <v>43334</v>
      </c>
      <c r="J522" t="b">
        <f t="shared" si="8"/>
        <v>0</v>
      </c>
      <c r="K522" s="169" t="b">
        <v>0</v>
      </c>
    </row>
    <row r="523" spans="1:11">
      <c r="A523" t="s">
        <v>1199</v>
      </c>
      <c r="B523" t="s">
        <v>3615</v>
      </c>
      <c r="D523" s="265">
        <v>1.8367</v>
      </c>
      <c r="E523"/>
      <c r="F523" s="258">
        <v>43334</v>
      </c>
      <c r="J523" t="b">
        <f t="shared" si="8"/>
        <v>0</v>
      </c>
      <c r="K523" s="169" t="b">
        <v>0</v>
      </c>
    </row>
    <row r="524" spans="1:11">
      <c r="A524" t="s">
        <v>1234</v>
      </c>
      <c r="B524" t="s">
        <v>3615</v>
      </c>
      <c r="D524" s="265">
        <v>1.9451000000000001</v>
      </c>
      <c r="E524"/>
      <c r="F524" s="258">
        <v>43334</v>
      </c>
      <c r="J524" t="b">
        <f t="shared" si="8"/>
        <v>0</v>
      </c>
      <c r="K524" s="169" t="b">
        <v>0</v>
      </c>
    </row>
    <row r="525" spans="1:11">
      <c r="A525" t="s">
        <v>1803</v>
      </c>
      <c r="B525" t="s">
        <v>3615</v>
      </c>
      <c r="D525" s="265">
        <v>1.9853000000000001</v>
      </c>
      <c r="E525"/>
      <c r="F525" s="258">
        <v>43334</v>
      </c>
      <c r="J525" t="b">
        <f t="shared" si="8"/>
        <v>0</v>
      </c>
      <c r="K525" s="169" t="b">
        <v>0</v>
      </c>
    </row>
    <row r="526" spans="1:11">
      <c r="A526" t="s">
        <v>1823</v>
      </c>
      <c r="B526" t="s">
        <v>3616</v>
      </c>
      <c r="D526" s="265">
        <v>1.7715000000000001</v>
      </c>
      <c r="E526"/>
      <c r="F526" s="258">
        <v>43334</v>
      </c>
      <c r="J526" t="b">
        <f t="shared" si="8"/>
        <v>0</v>
      </c>
      <c r="K526" s="169" t="b">
        <v>0</v>
      </c>
    </row>
    <row r="527" spans="1:11">
      <c r="A527" t="s">
        <v>1452</v>
      </c>
      <c r="B527" t="s">
        <v>3616</v>
      </c>
      <c r="D527" s="265">
        <v>1.9169</v>
      </c>
      <c r="E527"/>
      <c r="F527" s="258">
        <v>43334</v>
      </c>
      <c r="J527" t="b">
        <f t="shared" si="8"/>
        <v>0</v>
      </c>
      <c r="K527" s="169" t="b">
        <v>0</v>
      </c>
    </row>
    <row r="528" spans="1:11">
      <c r="A528" t="s">
        <v>899</v>
      </c>
      <c r="B528" t="s">
        <v>3616</v>
      </c>
      <c r="D528" s="265">
        <v>1.9262999999999999</v>
      </c>
      <c r="E528"/>
      <c r="F528" s="258">
        <v>43334</v>
      </c>
      <c r="J528" t="b">
        <f t="shared" si="8"/>
        <v>0</v>
      </c>
      <c r="K528" s="169" t="b">
        <v>0</v>
      </c>
    </row>
    <row r="529" spans="1:11">
      <c r="A529" t="s">
        <v>341</v>
      </c>
      <c r="B529" t="s">
        <v>3616</v>
      </c>
      <c r="D529" s="265">
        <v>1.8956999999999999</v>
      </c>
      <c r="E529"/>
      <c r="F529" s="258">
        <v>43334</v>
      </c>
      <c r="J529" t="b">
        <f t="shared" si="8"/>
        <v>0</v>
      </c>
      <c r="K529" s="169" t="b">
        <v>0</v>
      </c>
    </row>
    <row r="530" spans="1:11">
      <c r="A530" t="s">
        <v>3585</v>
      </c>
      <c r="B530" t="s">
        <v>3617</v>
      </c>
      <c r="D530" s="265">
        <v>1.7847</v>
      </c>
      <c r="E530" t="s">
        <v>2115</v>
      </c>
      <c r="F530" s="258">
        <v>43334</v>
      </c>
      <c r="J530" t="b">
        <f t="shared" si="8"/>
        <v>0</v>
      </c>
      <c r="K530" s="169" t="b">
        <v>0</v>
      </c>
    </row>
    <row r="531" spans="1:11">
      <c r="A531" t="s">
        <v>725</v>
      </c>
      <c r="B531" t="s">
        <v>3617</v>
      </c>
      <c r="D531" s="265">
        <v>2.0192999999999999</v>
      </c>
      <c r="E531"/>
      <c r="F531" s="258">
        <v>43334</v>
      </c>
      <c r="J531" t="b">
        <f t="shared" si="8"/>
        <v>0</v>
      </c>
      <c r="K531" s="169" t="b">
        <v>0</v>
      </c>
    </row>
    <row r="532" spans="1:11">
      <c r="A532" t="s">
        <v>1708</v>
      </c>
      <c r="B532" t="s">
        <v>3617</v>
      </c>
      <c r="D532" s="265">
        <v>1.7556</v>
      </c>
      <c r="E532"/>
      <c r="F532" s="258">
        <v>43334</v>
      </c>
      <c r="J532" t="b">
        <f t="shared" si="8"/>
        <v>0</v>
      </c>
      <c r="K532" s="169" t="b">
        <v>0</v>
      </c>
    </row>
    <row r="533" spans="1:11">
      <c r="A533" t="s">
        <v>309</v>
      </c>
      <c r="B533" t="s">
        <v>3617</v>
      </c>
      <c r="D533" s="265">
        <v>1.9719</v>
      </c>
      <c r="E533"/>
      <c r="F533" s="258">
        <v>43334</v>
      </c>
      <c r="J533" t="b">
        <f t="shared" si="8"/>
        <v>0</v>
      </c>
      <c r="K533" s="169" t="b">
        <v>0</v>
      </c>
    </row>
    <row r="534" spans="1:11">
      <c r="A534" t="s">
        <v>1794</v>
      </c>
      <c r="B534" t="s">
        <v>3618</v>
      </c>
      <c r="D534" s="265">
        <v>1.6208</v>
      </c>
      <c r="E534" t="s">
        <v>3619</v>
      </c>
      <c r="F534" s="258">
        <v>43334</v>
      </c>
      <c r="J534" t="b">
        <f t="shared" si="8"/>
        <v>0</v>
      </c>
      <c r="K534" s="169" t="b">
        <v>0</v>
      </c>
    </row>
    <row r="535" spans="1:11">
      <c r="A535" t="s">
        <v>491</v>
      </c>
      <c r="B535" t="s">
        <v>3618</v>
      </c>
      <c r="D535" s="265">
        <v>1.9649000000000001</v>
      </c>
      <c r="E535" t="s">
        <v>2119</v>
      </c>
      <c r="F535" s="258">
        <v>43334</v>
      </c>
      <c r="J535" t="b">
        <f t="shared" si="8"/>
        <v>0</v>
      </c>
      <c r="K535" s="169" t="b">
        <v>0</v>
      </c>
    </row>
    <row r="536" spans="1:11">
      <c r="A536" t="s">
        <v>319</v>
      </c>
      <c r="B536" t="s">
        <v>3618</v>
      </c>
      <c r="D536" s="265">
        <v>1.2708999999999999</v>
      </c>
      <c r="E536" t="s">
        <v>3620</v>
      </c>
      <c r="F536" s="258">
        <v>43334</v>
      </c>
      <c r="J536" t="b">
        <f t="shared" si="8"/>
        <v>0</v>
      </c>
      <c r="K536" s="169" t="b">
        <v>0</v>
      </c>
    </row>
    <row r="537" spans="1:11">
      <c r="A537" t="s">
        <v>2007</v>
      </c>
      <c r="B537" t="s">
        <v>3618</v>
      </c>
      <c r="D537" s="265">
        <v>1.7821</v>
      </c>
      <c r="E537" t="s">
        <v>2115</v>
      </c>
      <c r="F537" s="258">
        <v>43334</v>
      </c>
      <c r="J537" t="b">
        <f t="shared" si="8"/>
        <v>0</v>
      </c>
      <c r="K537" s="169" t="b">
        <v>0</v>
      </c>
    </row>
    <row r="538" spans="1:11">
      <c r="A538" t="s">
        <v>847</v>
      </c>
      <c r="B538" t="s">
        <v>3621</v>
      </c>
      <c r="D538" s="265">
        <v>0.51</v>
      </c>
      <c r="E538" t="s">
        <v>3622</v>
      </c>
      <c r="F538" s="258">
        <v>43334</v>
      </c>
      <c r="J538" t="b">
        <f t="shared" si="8"/>
        <v>0</v>
      </c>
      <c r="K538" s="169" t="b">
        <v>0</v>
      </c>
    </row>
    <row r="539" spans="1:11">
      <c r="A539" t="s">
        <v>1772</v>
      </c>
      <c r="B539" t="s">
        <v>3621</v>
      </c>
      <c r="D539" s="265">
        <v>1.8243</v>
      </c>
      <c r="E539"/>
      <c r="F539" s="258">
        <v>43334</v>
      </c>
      <c r="J539" t="b">
        <f t="shared" si="8"/>
        <v>0</v>
      </c>
      <c r="K539" s="169" t="b">
        <v>0</v>
      </c>
    </row>
    <row r="540" spans="1:11">
      <c r="A540" t="s">
        <v>1620</v>
      </c>
      <c r="B540" t="s">
        <v>3621</v>
      </c>
      <c r="D540" s="265">
        <v>1.8875999999999999</v>
      </c>
      <c r="E540" t="s">
        <v>2115</v>
      </c>
      <c r="F540" s="258">
        <v>43334</v>
      </c>
      <c r="J540" t="b">
        <f t="shared" si="8"/>
        <v>0</v>
      </c>
      <c r="K540" s="169" t="b">
        <v>0</v>
      </c>
    </row>
    <row r="541" spans="1:11">
      <c r="A541" t="s">
        <v>880</v>
      </c>
      <c r="B541" t="s">
        <v>3621</v>
      </c>
      <c r="D541" s="265">
        <v>1.9642999999999999</v>
      </c>
      <c r="E541" t="s">
        <v>2119</v>
      </c>
      <c r="F541" s="258">
        <v>43334</v>
      </c>
      <c r="J541" t="b">
        <f t="shared" si="8"/>
        <v>0</v>
      </c>
      <c r="K541" s="169" t="b">
        <v>0</v>
      </c>
    </row>
    <row r="542" spans="1:11">
      <c r="A542" t="s">
        <v>337</v>
      </c>
      <c r="B542" t="s">
        <v>3623</v>
      </c>
      <c r="D542" s="265">
        <v>1.6778</v>
      </c>
      <c r="E542"/>
      <c r="F542" s="258">
        <v>43334</v>
      </c>
      <c r="J542" t="b">
        <f t="shared" si="8"/>
        <v>0</v>
      </c>
      <c r="K542" s="169" t="b">
        <v>0</v>
      </c>
    </row>
    <row r="543" spans="1:11">
      <c r="A543" t="s">
        <v>768</v>
      </c>
      <c r="B543" t="s">
        <v>3623</v>
      </c>
      <c r="D543" s="265">
        <v>1.5419</v>
      </c>
      <c r="E543"/>
      <c r="F543" s="258">
        <v>43334</v>
      </c>
      <c r="J543" t="b">
        <f t="shared" si="8"/>
        <v>0</v>
      </c>
      <c r="K543" s="169" t="b">
        <v>0</v>
      </c>
    </row>
    <row r="544" spans="1:11">
      <c r="A544" t="s">
        <v>1814</v>
      </c>
      <c r="B544" t="s">
        <v>3623</v>
      </c>
      <c r="D544" s="265">
        <v>0.81489999999999996</v>
      </c>
      <c r="E544" t="s">
        <v>3613</v>
      </c>
      <c r="F544" s="258">
        <v>43334</v>
      </c>
      <c r="J544" t="b">
        <f t="shared" si="8"/>
        <v>0</v>
      </c>
      <c r="K544" s="169" t="b">
        <v>0</v>
      </c>
    </row>
    <row r="545" spans="1:11">
      <c r="A545" t="s">
        <v>1891</v>
      </c>
      <c r="B545" t="s">
        <v>3623</v>
      </c>
      <c r="D545" s="265">
        <v>0.76990000000000003</v>
      </c>
      <c r="E545"/>
      <c r="F545" s="258">
        <v>43334</v>
      </c>
      <c r="J545" t="b">
        <f t="shared" si="8"/>
        <v>0</v>
      </c>
      <c r="K545" s="169" t="b">
        <v>0</v>
      </c>
    </row>
    <row r="546" spans="1:11">
      <c r="A546" t="s">
        <v>912</v>
      </c>
      <c r="B546" t="s">
        <v>3623</v>
      </c>
      <c r="D546" s="265">
        <v>1.5876999999999999</v>
      </c>
      <c r="E546" t="s">
        <v>2125</v>
      </c>
      <c r="F546" s="258">
        <v>43334</v>
      </c>
      <c r="J546" t="b">
        <f t="shared" si="8"/>
        <v>0</v>
      </c>
      <c r="K546" s="169" t="b">
        <v>0</v>
      </c>
    </row>
    <row r="547" spans="1:11">
      <c r="A547" t="s">
        <v>1732</v>
      </c>
      <c r="B547" t="s">
        <v>3623</v>
      </c>
      <c r="D547" s="265">
        <v>0.70609999999999995</v>
      </c>
      <c r="E547" t="s">
        <v>2115</v>
      </c>
      <c r="F547" s="258">
        <v>43334</v>
      </c>
      <c r="J547" t="b">
        <f t="shared" si="8"/>
        <v>0</v>
      </c>
      <c r="K547" s="169" t="b">
        <v>0</v>
      </c>
    </row>
    <row r="548" spans="1:11">
      <c r="A548" t="s">
        <v>1954</v>
      </c>
      <c r="B548" t="s">
        <v>3624</v>
      </c>
      <c r="D548" s="265">
        <v>0.77790000000000004</v>
      </c>
      <c r="E548"/>
      <c r="F548" s="258">
        <v>43334</v>
      </c>
      <c r="J548" t="b">
        <f t="shared" si="8"/>
        <v>0</v>
      </c>
      <c r="K548" s="169" t="b">
        <v>0</v>
      </c>
    </row>
    <row r="549" spans="1:11">
      <c r="A549" t="s">
        <v>388</v>
      </c>
      <c r="B549" t="s">
        <v>3624</v>
      </c>
      <c r="D549" s="265">
        <v>1.6394</v>
      </c>
      <c r="E549"/>
      <c r="F549" s="258">
        <v>43334</v>
      </c>
      <c r="J549" t="b">
        <f t="shared" si="8"/>
        <v>0</v>
      </c>
      <c r="K549" s="169" t="b">
        <v>0</v>
      </c>
    </row>
    <row r="550" spans="1:11">
      <c r="A550" t="s">
        <v>340</v>
      </c>
      <c r="B550" t="s">
        <v>3624</v>
      </c>
      <c r="D550" s="265">
        <v>1.3494999999999999</v>
      </c>
      <c r="E550" t="s">
        <v>3625</v>
      </c>
      <c r="F550" s="258">
        <v>43334</v>
      </c>
      <c r="J550" t="b">
        <f t="shared" si="8"/>
        <v>0</v>
      </c>
      <c r="K550" s="169" t="b">
        <v>0</v>
      </c>
    </row>
    <row r="551" spans="1:11">
      <c r="A551" t="s">
        <v>1283</v>
      </c>
      <c r="B551" t="s">
        <v>3624</v>
      </c>
      <c r="D551" s="265">
        <v>1.4665999999999999</v>
      </c>
      <c r="E551"/>
      <c r="F551" s="258">
        <v>43334</v>
      </c>
      <c r="J551" t="b">
        <f t="shared" si="8"/>
        <v>0</v>
      </c>
      <c r="K551" s="169" t="b">
        <v>0</v>
      </c>
    </row>
    <row r="552" spans="1:11">
      <c r="A552" t="s">
        <v>1671</v>
      </c>
      <c r="B552" t="s">
        <v>3624</v>
      </c>
      <c r="D552" s="265">
        <v>1.65</v>
      </c>
      <c r="E552"/>
      <c r="F552" s="258">
        <v>43334</v>
      </c>
      <c r="J552" t="b">
        <f t="shared" si="8"/>
        <v>0</v>
      </c>
      <c r="K552" s="169" t="b">
        <v>0</v>
      </c>
    </row>
    <row r="553" spans="1:11">
      <c r="A553" t="s">
        <v>1128</v>
      </c>
      <c r="B553" t="s">
        <v>3626</v>
      </c>
      <c r="D553" s="265">
        <v>0.68400000000000005</v>
      </c>
      <c r="E553" t="s">
        <v>3627</v>
      </c>
      <c r="F553" s="258">
        <v>43334</v>
      </c>
      <c r="J553" t="b">
        <f t="shared" si="8"/>
        <v>0</v>
      </c>
      <c r="K553" s="169" t="b">
        <v>0</v>
      </c>
    </row>
    <row r="554" spans="1:11">
      <c r="A554" t="s">
        <v>1714</v>
      </c>
      <c r="B554" t="s">
        <v>3626</v>
      </c>
      <c r="D554" s="265">
        <v>1.6466000000000001</v>
      </c>
      <c r="E554" t="s">
        <v>3628</v>
      </c>
      <c r="F554" s="258">
        <v>43334</v>
      </c>
      <c r="J554" t="b">
        <f t="shared" si="8"/>
        <v>0</v>
      </c>
      <c r="K554" s="169" t="b">
        <v>0</v>
      </c>
    </row>
    <row r="555" spans="1:11">
      <c r="A555" t="s">
        <v>1585</v>
      </c>
      <c r="B555" t="s">
        <v>3626</v>
      </c>
      <c r="D555" s="265">
        <v>1.6845000000000001</v>
      </c>
      <c r="E555"/>
      <c r="F555" s="258">
        <v>43334</v>
      </c>
      <c r="J555" t="b">
        <f t="shared" si="8"/>
        <v>0</v>
      </c>
      <c r="K555" s="169" t="b">
        <v>0</v>
      </c>
    </row>
    <row r="556" spans="1:11">
      <c r="A556" t="s">
        <v>849</v>
      </c>
      <c r="B556" t="s">
        <v>3626</v>
      </c>
      <c r="D556" s="265">
        <v>2.0505</v>
      </c>
      <c r="E556"/>
      <c r="F556" s="258">
        <v>43334</v>
      </c>
      <c r="J556" t="b">
        <f t="shared" si="8"/>
        <v>0</v>
      </c>
      <c r="K556" s="169" t="b">
        <v>0</v>
      </c>
    </row>
    <row r="557" spans="1:11">
      <c r="A557" t="s">
        <v>373</v>
      </c>
      <c r="B557" t="s">
        <v>3629</v>
      </c>
      <c r="D557" s="265">
        <v>1.6694</v>
      </c>
      <c r="E557" t="s">
        <v>3630</v>
      </c>
      <c r="F557" s="258">
        <v>43334</v>
      </c>
      <c r="J557" t="b">
        <f t="shared" si="8"/>
        <v>0</v>
      </c>
      <c r="K557" s="169" t="b">
        <v>0</v>
      </c>
    </row>
    <row r="558" spans="1:11">
      <c r="A558" t="s">
        <v>1177</v>
      </c>
      <c r="B558" t="s">
        <v>3629</v>
      </c>
      <c r="D558" s="265">
        <v>0.68469999999999998</v>
      </c>
      <c r="E558"/>
      <c r="F558" s="258">
        <v>43334</v>
      </c>
      <c r="J558" t="b">
        <f t="shared" si="8"/>
        <v>0</v>
      </c>
      <c r="K558" s="169" t="b">
        <v>0</v>
      </c>
    </row>
    <row r="559" spans="1:11">
      <c r="A559" t="s">
        <v>468</v>
      </c>
      <c r="B559" t="s">
        <v>3629</v>
      </c>
      <c r="D559" s="265">
        <v>1.6099000000000001</v>
      </c>
      <c r="E559"/>
      <c r="F559" s="258">
        <v>43334</v>
      </c>
      <c r="J559" t="b">
        <f t="shared" si="8"/>
        <v>0</v>
      </c>
      <c r="K559" s="169" t="b">
        <v>0</v>
      </c>
    </row>
    <row r="560" spans="1:11">
      <c r="A560" t="s">
        <v>1925</v>
      </c>
      <c r="B560" t="s">
        <v>3629</v>
      </c>
      <c r="D560" s="265">
        <v>0.78120000000000001</v>
      </c>
      <c r="E560"/>
      <c r="F560" s="258">
        <v>43334</v>
      </c>
      <c r="J560" t="b">
        <f t="shared" si="8"/>
        <v>0</v>
      </c>
      <c r="K560" s="169" t="b">
        <v>0</v>
      </c>
    </row>
    <row r="561" spans="1:11">
      <c r="A561" t="s">
        <v>894</v>
      </c>
      <c r="B561" t="s">
        <v>3631</v>
      </c>
      <c r="D561" s="265">
        <v>1.7551000000000001</v>
      </c>
      <c r="E561"/>
      <c r="F561" s="258">
        <v>43334</v>
      </c>
      <c r="J561" t="b">
        <f t="shared" si="8"/>
        <v>0</v>
      </c>
      <c r="K561" s="169" t="b">
        <v>0</v>
      </c>
    </row>
    <row r="562" spans="1:11">
      <c r="A562" t="s">
        <v>310</v>
      </c>
      <c r="B562" t="s">
        <v>3631</v>
      </c>
      <c r="D562" s="265">
        <v>1.1127</v>
      </c>
      <c r="E562" t="s">
        <v>3622</v>
      </c>
      <c r="F562" s="258">
        <v>43334</v>
      </c>
      <c r="J562" t="b">
        <f t="shared" si="8"/>
        <v>0</v>
      </c>
      <c r="K562" s="169" t="b">
        <v>0</v>
      </c>
    </row>
    <row r="563" spans="1:11">
      <c r="A563" t="s">
        <v>1400</v>
      </c>
      <c r="B563" t="s">
        <v>3631</v>
      </c>
      <c r="D563" s="265">
        <v>0.86890000000000001</v>
      </c>
      <c r="E563"/>
      <c r="F563" s="258">
        <v>43334</v>
      </c>
      <c r="J563" t="b">
        <f t="shared" si="8"/>
        <v>0</v>
      </c>
      <c r="K563" s="169" t="b">
        <v>0</v>
      </c>
    </row>
    <row r="564" spans="1:11">
      <c r="A564" t="s">
        <v>1787</v>
      </c>
      <c r="B564" t="s">
        <v>3631</v>
      </c>
      <c r="D564" s="265">
        <v>0.83330000000000004</v>
      </c>
      <c r="E564" t="s">
        <v>3632</v>
      </c>
      <c r="F564" s="258">
        <v>43334</v>
      </c>
      <c r="J564" t="b">
        <f t="shared" si="8"/>
        <v>0</v>
      </c>
      <c r="K564" s="169" t="b">
        <v>0</v>
      </c>
    </row>
    <row r="565" spans="1:11">
      <c r="A565" t="s">
        <v>865</v>
      </c>
      <c r="B565" t="s">
        <v>3633</v>
      </c>
      <c r="D565" s="265">
        <v>1.4581</v>
      </c>
      <c r="E565" t="s">
        <v>3634</v>
      </c>
      <c r="F565" s="258">
        <v>43334</v>
      </c>
      <c r="J565" t="b">
        <f t="shared" si="8"/>
        <v>0</v>
      </c>
      <c r="K565" s="169" t="b">
        <v>0</v>
      </c>
    </row>
    <row r="566" spans="1:11">
      <c r="A566" t="s">
        <v>1874</v>
      </c>
      <c r="B566" t="s">
        <v>3633</v>
      </c>
      <c r="D566" s="265">
        <v>1.3146</v>
      </c>
      <c r="E566" t="s">
        <v>3635</v>
      </c>
      <c r="F566" s="258">
        <v>43334</v>
      </c>
      <c r="J566" t="b">
        <f t="shared" si="8"/>
        <v>0</v>
      </c>
      <c r="K566" s="169" t="b">
        <v>0</v>
      </c>
    </row>
    <row r="567" spans="1:11">
      <c r="A567" t="s">
        <v>498</v>
      </c>
      <c r="B567" t="s">
        <v>3633</v>
      </c>
      <c r="D567" s="265">
        <v>1.9777</v>
      </c>
      <c r="E567"/>
      <c r="F567" s="258">
        <v>43334</v>
      </c>
      <c r="J567" t="b">
        <f t="shared" si="8"/>
        <v>0</v>
      </c>
      <c r="K567" s="169" t="b">
        <v>0</v>
      </c>
    </row>
    <row r="568" spans="1:11">
      <c r="A568" t="s">
        <v>1863</v>
      </c>
      <c r="B568" t="s">
        <v>3633</v>
      </c>
      <c r="D568" s="265">
        <v>1.1655</v>
      </c>
      <c r="E568"/>
      <c r="F568" s="258">
        <v>43334</v>
      </c>
      <c r="J568" t="b">
        <f t="shared" si="8"/>
        <v>0</v>
      </c>
      <c r="K568" s="169" t="b">
        <v>0</v>
      </c>
    </row>
    <row r="569" spans="1:11">
      <c r="A569" t="s">
        <v>1829</v>
      </c>
      <c r="B569" t="s">
        <v>3636</v>
      </c>
      <c r="D569" s="265">
        <v>0.66700000000000004</v>
      </c>
      <c r="E569" t="s">
        <v>3637</v>
      </c>
      <c r="F569" s="258">
        <v>43334</v>
      </c>
      <c r="J569" t="b">
        <f t="shared" si="8"/>
        <v>0</v>
      </c>
      <c r="K569" s="169" t="b">
        <v>0</v>
      </c>
    </row>
    <row r="570" spans="1:11">
      <c r="A570" t="s">
        <v>698</v>
      </c>
      <c r="B570" t="s">
        <v>3636</v>
      </c>
      <c r="D570" s="265">
        <v>1.5766</v>
      </c>
      <c r="E570"/>
      <c r="F570" s="258">
        <v>43334</v>
      </c>
      <c r="J570" t="b">
        <f t="shared" si="8"/>
        <v>0</v>
      </c>
      <c r="K570" s="266"/>
    </row>
    <row r="571" spans="1:11">
      <c r="A571" t="s">
        <v>342</v>
      </c>
      <c r="B571" t="s">
        <v>3636</v>
      </c>
      <c r="D571" s="265">
        <v>1.5708</v>
      </c>
      <c r="E571"/>
      <c r="F571" s="258">
        <v>43334</v>
      </c>
      <c r="J571" t="b">
        <f t="shared" si="8"/>
        <v>0</v>
      </c>
      <c r="K571" s="169" t="b">
        <v>0</v>
      </c>
    </row>
    <row r="572" spans="1:11">
      <c r="A572" t="s">
        <v>1934</v>
      </c>
      <c r="B572" t="s">
        <v>3636</v>
      </c>
      <c r="D572" s="265">
        <v>0.63749999999999996</v>
      </c>
      <c r="E572"/>
      <c r="F572" s="258">
        <v>43334</v>
      </c>
      <c r="J572" t="b">
        <f t="shared" si="8"/>
        <v>0</v>
      </c>
      <c r="K572" s="169" t="b">
        <v>0</v>
      </c>
    </row>
    <row r="573" spans="1:11">
      <c r="A573" t="s">
        <v>1293</v>
      </c>
      <c r="B573" t="s">
        <v>3638</v>
      </c>
      <c r="D573" s="265">
        <v>0.92230000000000001</v>
      </c>
      <c r="E573"/>
      <c r="F573" s="258">
        <v>43334</v>
      </c>
      <c r="J573" t="b">
        <f t="shared" si="8"/>
        <v>0</v>
      </c>
      <c r="K573" s="266"/>
    </row>
    <row r="574" spans="1:11">
      <c r="A574" t="s">
        <v>961</v>
      </c>
      <c r="B574" t="s">
        <v>3638</v>
      </c>
      <c r="D574" s="265">
        <v>1.595</v>
      </c>
      <c r="E574"/>
      <c r="F574" s="258">
        <v>43334</v>
      </c>
      <c r="J574" t="b">
        <f t="shared" si="8"/>
        <v>0</v>
      </c>
      <c r="K574" s="266"/>
    </row>
    <row r="575" spans="1:11">
      <c r="A575" t="s">
        <v>2000</v>
      </c>
      <c r="B575" t="s">
        <v>3638</v>
      </c>
      <c r="D575" s="265">
        <v>0.8911</v>
      </c>
      <c r="E575" t="s">
        <v>3639</v>
      </c>
      <c r="F575" s="258">
        <v>43334</v>
      </c>
      <c r="J575" t="b">
        <f t="shared" si="8"/>
        <v>0</v>
      </c>
      <c r="K575" s="169" t="b">
        <v>0</v>
      </c>
    </row>
    <row r="576" spans="1:11">
      <c r="A576" t="s">
        <v>344</v>
      </c>
      <c r="B576" t="s">
        <v>3638</v>
      </c>
      <c r="D576" s="265">
        <v>0.83220000000000005</v>
      </c>
      <c r="E576" t="s">
        <v>3640</v>
      </c>
      <c r="F576" s="258">
        <v>43334</v>
      </c>
      <c r="J576" t="b">
        <f t="shared" si="8"/>
        <v>0</v>
      </c>
      <c r="K576" s="169" t="b">
        <v>0</v>
      </c>
    </row>
    <row r="577" spans="1:11">
      <c r="A577" t="s">
        <v>1196</v>
      </c>
      <c r="B577" t="s">
        <v>3641</v>
      </c>
      <c r="D577" s="265">
        <v>1.8062</v>
      </c>
      <c r="E577" t="s">
        <v>2119</v>
      </c>
      <c r="F577" s="258">
        <v>43337</v>
      </c>
      <c r="J577" t="b">
        <f t="shared" si="8"/>
        <v>0</v>
      </c>
      <c r="K577" s="169" t="b">
        <v>0</v>
      </c>
    </row>
    <row r="578" spans="1:11">
      <c r="A578" t="s">
        <v>419</v>
      </c>
      <c r="B578" t="s">
        <v>3641</v>
      </c>
      <c r="D578" s="265">
        <v>1.9978</v>
      </c>
      <c r="E578" t="s">
        <v>2119</v>
      </c>
      <c r="F578" s="258">
        <v>43337</v>
      </c>
      <c r="J578" t="b">
        <f t="shared" si="8"/>
        <v>0</v>
      </c>
      <c r="K578" s="169" t="b">
        <v>0</v>
      </c>
    </row>
    <row r="579" spans="1:11">
      <c r="A579" t="s">
        <v>361</v>
      </c>
      <c r="B579" t="s">
        <v>3641</v>
      </c>
      <c r="D579" s="265">
        <v>1.9495</v>
      </c>
      <c r="E579" t="s">
        <v>2115</v>
      </c>
      <c r="F579" s="258">
        <v>43337</v>
      </c>
      <c r="J579" t="b">
        <f t="shared" ref="J579:J642" si="9">COUNTIF($A$3:$A$676, A579)&gt;1</f>
        <v>0</v>
      </c>
      <c r="K579" s="169" t="b">
        <v>0</v>
      </c>
    </row>
    <row r="580" spans="1:11">
      <c r="A580" t="s">
        <v>1949</v>
      </c>
      <c r="B580" t="s">
        <v>3641</v>
      </c>
      <c r="D580" s="265">
        <v>1.9434</v>
      </c>
      <c r="E580" t="s">
        <v>2119</v>
      </c>
      <c r="F580" s="258">
        <v>43337</v>
      </c>
      <c r="J580" t="b">
        <f t="shared" si="9"/>
        <v>0</v>
      </c>
      <c r="K580" s="169" t="b">
        <v>0</v>
      </c>
    </row>
    <row r="581" spans="1:11">
      <c r="A581" t="s">
        <v>1291</v>
      </c>
      <c r="B581" t="s">
        <v>3642</v>
      </c>
      <c r="D581" s="265">
        <v>1.8980999999999999</v>
      </c>
      <c r="E581"/>
      <c r="F581" s="258">
        <v>43337</v>
      </c>
      <c r="J581" t="b">
        <f t="shared" si="9"/>
        <v>0</v>
      </c>
      <c r="K581" s="169" t="b">
        <v>0</v>
      </c>
    </row>
    <row r="582" spans="1:11">
      <c r="A582" t="s">
        <v>1878</v>
      </c>
      <c r="B582" t="s">
        <v>3642</v>
      </c>
      <c r="D582" s="265">
        <v>1.8197000000000001</v>
      </c>
      <c r="E582"/>
      <c r="F582" s="258">
        <v>43337</v>
      </c>
      <c r="J582" t="b">
        <f t="shared" si="9"/>
        <v>0</v>
      </c>
      <c r="K582" s="169" t="b">
        <v>0</v>
      </c>
    </row>
    <row r="583" spans="1:11">
      <c r="A583" t="s">
        <v>1001</v>
      </c>
      <c r="B583" t="s">
        <v>3642</v>
      </c>
      <c r="D583" s="265">
        <v>1.9561999999999999</v>
      </c>
      <c r="E583"/>
      <c r="F583" s="258">
        <v>43337</v>
      </c>
      <c r="J583" t="b">
        <f t="shared" si="9"/>
        <v>0</v>
      </c>
      <c r="K583" s="169" t="b">
        <v>0</v>
      </c>
    </row>
    <row r="584" spans="1:11">
      <c r="A584" t="s">
        <v>405</v>
      </c>
      <c r="B584" t="s">
        <v>3642</v>
      </c>
      <c r="D584" s="265">
        <v>1.8914</v>
      </c>
      <c r="E584"/>
      <c r="F584" s="258">
        <v>43337</v>
      </c>
      <c r="J584" t="b">
        <f t="shared" si="9"/>
        <v>0</v>
      </c>
      <c r="K584" s="169" t="b">
        <v>0</v>
      </c>
    </row>
    <row r="585" spans="1:11">
      <c r="A585" t="s">
        <v>539</v>
      </c>
      <c r="B585" t="s">
        <v>3643</v>
      </c>
      <c r="D585" s="265">
        <v>1.9592000000000001</v>
      </c>
      <c r="E585"/>
      <c r="F585" s="258">
        <v>43337</v>
      </c>
      <c r="J585" t="b">
        <f t="shared" si="9"/>
        <v>0</v>
      </c>
      <c r="K585" s="169" t="b">
        <v>0</v>
      </c>
    </row>
    <row r="586" spans="1:11">
      <c r="A586" t="s">
        <v>1188</v>
      </c>
      <c r="B586" t="s">
        <v>3643</v>
      </c>
      <c r="D586" s="265">
        <v>1.8160000000000001</v>
      </c>
      <c r="E586"/>
      <c r="F586" s="258">
        <v>43337</v>
      </c>
      <c r="J586" t="b">
        <f t="shared" si="9"/>
        <v>0</v>
      </c>
      <c r="K586" s="169" t="b">
        <v>0</v>
      </c>
    </row>
    <row r="587" spans="1:11">
      <c r="A587" t="s">
        <v>2015</v>
      </c>
      <c r="B587" t="s">
        <v>3643</v>
      </c>
      <c r="D587" s="265">
        <v>1.8633999999999999</v>
      </c>
      <c r="E587"/>
      <c r="F587" s="258">
        <v>43337</v>
      </c>
      <c r="J587" t="b">
        <f t="shared" si="9"/>
        <v>0</v>
      </c>
      <c r="K587" s="169" t="b">
        <v>0</v>
      </c>
    </row>
    <row r="588" spans="1:11">
      <c r="A588" t="s">
        <v>321</v>
      </c>
      <c r="B588" t="s">
        <v>3643</v>
      </c>
      <c r="D588" s="265">
        <v>1.9155</v>
      </c>
      <c r="E588"/>
      <c r="F588" s="258">
        <v>43337</v>
      </c>
      <c r="J588" t="b">
        <f t="shared" si="9"/>
        <v>0</v>
      </c>
      <c r="K588" s="169" t="b">
        <v>0</v>
      </c>
    </row>
    <row r="589" spans="1:11">
      <c r="A589" t="s">
        <v>1033</v>
      </c>
      <c r="B589" t="s">
        <v>3644</v>
      </c>
      <c r="D589" s="265">
        <v>1.9638</v>
      </c>
      <c r="E589"/>
      <c r="F589" s="258">
        <v>43337</v>
      </c>
      <c r="J589" t="b">
        <f t="shared" si="9"/>
        <v>0</v>
      </c>
      <c r="K589" s="169" t="b">
        <v>0</v>
      </c>
    </row>
    <row r="590" spans="1:11">
      <c r="A590" t="s">
        <v>363</v>
      </c>
      <c r="B590" t="s">
        <v>3644</v>
      </c>
      <c r="D590" s="265">
        <v>1.9447000000000001</v>
      </c>
      <c r="E590"/>
      <c r="F590" s="258">
        <v>43337</v>
      </c>
      <c r="J590" t="b">
        <f t="shared" si="9"/>
        <v>0</v>
      </c>
      <c r="K590" s="169" t="b">
        <v>0</v>
      </c>
    </row>
    <row r="591" spans="1:11">
      <c r="A591" t="s">
        <v>1862</v>
      </c>
      <c r="B591" t="s">
        <v>3644</v>
      </c>
      <c r="D591" s="265">
        <v>1.7849999999999999</v>
      </c>
      <c r="E591"/>
      <c r="F591" s="258">
        <v>43337</v>
      </c>
      <c r="J591" t="b">
        <f t="shared" si="9"/>
        <v>0</v>
      </c>
      <c r="K591" s="169" t="b">
        <v>0</v>
      </c>
    </row>
    <row r="592" spans="1:11">
      <c r="A592" t="s">
        <v>1333</v>
      </c>
      <c r="B592" t="s">
        <v>3644</v>
      </c>
      <c r="D592" s="265">
        <v>1.8165</v>
      </c>
      <c r="E592"/>
      <c r="F592" s="258">
        <v>43337</v>
      </c>
      <c r="J592" t="b">
        <f t="shared" si="9"/>
        <v>0</v>
      </c>
      <c r="K592" s="169" t="b">
        <v>0</v>
      </c>
    </row>
    <row r="593" spans="1:11">
      <c r="A593" t="s">
        <v>1789</v>
      </c>
      <c r="B593" t="s">
        <v>3645</v>
      </c>
      <c r="D593" s="265">
        <v>1.8041</v>
      </c>
      <c r="E593"/>
      <c r="F593" s="258">
        <v>43337</v>
      </c>
      <c r="J593" t="b">
        <f t="shared" si="9"/>
        <v>0</v>
      </c>
      <c r="K593" s="169" t="b">
        <v>0</v>
      </c>
    </row>
    <row r="594" spans="1:11">
      <c r="A594" t="s">
        <v>1819</v>
      </c>
      <c r="B594" t="s">
        <v>3645</v>
      </c>
      <c r="D594" s="265">
        <v>1.8747</v>
      </c>
      <c r="E594"/>
      <c r="F594" s="258">
        <v>43337</v>
      </c>
      <c r="J594" t="b">
        <f t="shared" si="9"/>
        <v>1</v>
      </c>
      <c r="K594" s="266" t="b">
        <v>1</v>
      </c>
    </row>
    <row r="595" spans="1:11">
      <c r="A595" t="s">
        <v>1492</v>
      </c>
      <c r="B595" t="s">
        <v>3645</v>
      </c>
      <c r="D595" s="265">
        <v>1.9415</v>
      </c>
      <c r="E595"/>
      <c r="F595" s="258">
        <v>43337</v>
      </c>
      <c r="J595" t="b">
        <f t="shared" si="9"/>
        <v>0</v>
      </c>
      <c r="K595" s="169" t="b">
        <v>0</v>
      </c>
    </row>
    <row r="596" spans="1:11">
      <c r="A596" t="s">
        <v>418</v>
      </c>
      <c r="B596" t="s">
        <v>3645</v>
      </c>
      <c r="D596" s="265">
        <v>1.9549000000000001</v>
      </c>
      <c r="E596"/>
      <c r="F596" s="258">
        <v>43337</v>
      </c>
      <c r="J596" t="b">
        <f t="shared" si="9"/>
        <v>0</v>
      </c>
      <c r="K596" s="169" t="b">
        <v>0</v>
      </c>
    </row>
    <row r="597" spans="1:11">
      <c r="A597" t="s">
        <v>464</v>
      </c>
      <c r="B597" t="s">
        <v>3646</v>
      </c>
      <c r="D597" s="265">
        <v>2.0310000000000001</v>
      </c>
      <c r="E597" t="s">
        <v>3447</v>
      </c>
      <c r="F597" s="258">
        <v>43337</v>
      </c>
      <c r="J597" t="b">
        <f t="shared" si="9"/>
        <v>0</v>
      </c>
      <c r="K597" s="169" t="b">
        <v>0</v>
      </c>
    </row>
    <row r="598" spans="1:11">
      <c r="A598" t="s">
        <v>1951</v>
      </c>
      <c r="B598" t="s">
        <v>3646</v>
      </c>
      <c r="D598" s="265">
        <v>1.9186000000000001</v>
      </c>
      <c r="E598" t="s">
        <v>3647</v>
      </c>
      <c r="F598" s="258">
        <v>43337</v>
      </c>
      <c r="J598" t="b">
        <f t="shared" si="9"/>
        <v>0</v>
      </c>
      <c r="K598" s="169" t="b">
        <v>0</v>
      </c>
    </row>
    <row r="599" spans="1:11">
      <c r="A599" t="s">
        <v>1035</v>
      </c>
      <c r="B599" t="s">
        <v>3646</v>
      </c>
      <c r="D599" s="265">
        <v>2.0352999999999999</v>
      </c>
      <c r="E599"/>
      <c r="F599" s="258">
        <v>43337</v>
      </c>
      <c r="J599" t="b">
        <f t="shared" si="9"/>
        <v>0</v>
      </c>
      <c r="K599" s="169" t="b">
        <v>0</v>
      </c>
    </row>
    <row r="600" spans="1:11">
      <c r="A600" t="s">
        <v>1178</v>
      </c>
      <c r="B600" t="s">
        <v>3646</v>
      </c>
      <c r="D600" s="265">
        <v>1.8389</v>
      </c>
      <c r="E600"/>
      <c r="F600" s="258">
        <v>43337</v>
      </c>
      <c r="J600" t="b">
        <f t="shared" si="9"/>
        <v>0</v>
      </c>
      <c r="K600" s="169" t="b">
        <v>0</v>
      </c>
    </row>
    <row r="601" spans="1:11">
      <c r="A601" t="s">
        <v>427</v>
      </c>
      <c r="B601" t="s">
        <v>3648</v>
      </c>
      <c r="D601" s="265">
        <v>1.9524999999999999</v>
      </c>
      <c r="E601" t="s">
        <v>2115</v>
      </c>
      <c r="F601" s="258">
        <v>43337</v>
      </c>
      <c r="J601" t="b">
        <f t="shared" si="9"/>
        <v>0</v>
      </c>
      <c r="K601" s="169" t="b">
        <v>0</v>
      </c>
    </row>
    <row r="602" spans="1:11">
      <c r="A602" t="s">
        <v>1911</v>
      </c>
      <c r="B602" t="s">
        <v>3648</v>
      </c>
      <c r="D602" s="265">
        <v>1.8048</v>
      </c>
      <c r="E602" t="s">
        <v>2115</v>
      </c>
      <c r="F602" s="258">
        <v>43337</v>
      </c>
      <c r="J602" t="b">
        <f t="shared" si="9"/>
        <v>0</v>
      </c>
      <c r="K602" s="169" t="b">
        <v>0</v>
      </c>
    </row>
    <row r="603" spans="1:11">
      <c r="A603" t="s">
        <v>370</v>
      </c>
      <c r="B603" t="s">
        <v>3648</v>
      </c>
      <c r="D603" s="265">
        <v>1.9911000000000001</v>
      </c>
      <c r="E603"/>
      <c r="F603" s="258">
        <v>43337</v>
      </c>
      <c r="J603" t="b">
        <f t="shared" si="9"/>
        <v>0</v>
      </c>
      <c r="K603" s="169" t="b">
        <v>0</v>
      </c>
    </row>
    <row r="604" spans="1:11">
      <c r="A604" t="s">
        <v>1832</v>
      </c>
      <c r="B604" t="s">
        <v>3648</v>
      </c>
      <c r="D604" s="265">
        <v>1.7766</v>
      </c>
      <c r="E604"/>
      <c r="F604" s="258">
        <v>43337</v>
      </c>
      <c r="J604" t="b">
        <f t="shared" si="9"/>
        <v>0</v>
      </c>
      <c r="K604" s="169" t="b">
        <v>0</v>
      </c>
    </row>
    <row r="605" spans="1:11">
      <c r="A605" t="s">
        <v>525</v>
      </c>
      <c r="B605" t="s">
        <v>3649</v>
      </c>
      <c r="D605" s="265">
        <v>1.9262999999999999</v>
      </c>
      <c r="E605" t="s">
        <v>2119</v>
      </c>
      <c r="F605" s="258">
        <v>43337</v>
      </c>
      <c r="J605" t="b">
        <f t="shared" si="9"/>
        <v>0</v>
      </c>
      <c r="K605" s="169" t="b">
        <v>0</v>
      </c>
    </row>
    <row r="606" spans="1:11">
      <c r="A606" t="s">
        <v>375</v>
      </c>
      <c r="B606" t="s">
        <v>3649</v>
      </c>
      <c r="D606" s="265">
        <v>1.9178999999999999</v>
      </c>
      <c r="E606" t="s">
        <v>2119</v>
      </c>
      <c r="F606" s="258">
        <v>43337</v>
      </c>
      <c r="J606" t="b">
        <f t="shared" si="9"/>
        <v>0</v>
      </c>
      <c r="K606" s="169" t="b">
        <v>0</v>
      </c>
    </row>
    <row r="607" spans="1:11">
      <c r="A607" t="s">
        <v>1171</v>
      </c>
      <c r="B607" t="s">
        <v>3649</v>
      </c>
      <c r="D607" s="265">
        <v>1.8814</v>
      </c>
      <c r="E607" t="s">
        <v>2119</v>
      </c>
      <c r="F607" s="258">
        <v>43337</v>
      </c>
      <c r="J607" t="b">
        <f t="shared" si="9"/>
        <v>0</v>
      </c>
      <c r="K607" s="169" t="b">
        <v>0</v>
      </c>
    </row>
    <row r="608" spans="1:11">
      <c r="A608" t="s">
        <v>1719</v>
      </c>
      <c r="B608" t="s">
        <v>3649</v>
      </c>
      <c r="D608" s="265">
        <v>1.8354999999999999</v>
      </c>
      <c r="E608" t="s">
        <v>2119</v>
      </c>
      <c r="F608" s="258">
        <v>43337</v>
      </c>
      <c r="J608" t="b">
        <f t="shared" si="9"/>
        <v>0</v>
      </c>
      <c r="K608" s="169" t="b">
        <v>0</v>
      </c>
    </row>
    <row r="609" spans="1:11">
      <c r="A609" t="s">
        <v>369</v>
      </c>
      <c r="B609" t="s">
        <v>3650</v>
      </c>
      <c r="D609" s="265">
        <v>1.9444999999999999</v>
      </c>
      <c r="E609"/>
      <c r="F609" s="258">
        <v>43337</v>
      </c>
      <c r="J609" t="b">
        <f t="shared" si="9"/>
        <v>0</v>
      </c>
      <c r="K609" s="169" t="b">
        <v>0</v>
      </c>
    </row>
    <row r="610" spans="1:11">
      <c r="A610" t="s">
        <v>1449</v>
      </c>
      <c r="B610" t="s">
        <v>3650</v>
      </c>
      <c r="D610" s="265">
        <v>1.8379000000000001</v>
      </c>
      <c r="E610"/>
      <c r="F610" s="258">
        <v>43337</v>
      </c>
      <c r="J610" t="b">
        <f t="shared" si="9"/>
        <v>0</v>
      </c>
      <c r="K610" s="169" t="b">
        <v>0</v>
      </c>
    </row>
    <row r="611" spans="1:11">
      <c r="A611" t="s">
        <v>835</v>
      </c>
      <c r="B611" t="s">
        <v>3650</v>
      </c>
      <c r="D611" s="265">
        <v>2.0337999999999998</v>
      </c>
      <c r="E611"/>
      <c r="F611" s="258">
        <v>43337</v>
      </c>
      <c r="J611" t="b">
        <f t="shared" si="9"/>
        <v>0</v>
      </c>
      <c r="K611" s="169" t="b">
        <v>0</v>
      </c>
    </row>
    <row r="612" spans="1:11">
      <c r="A612" t="s">
        <v>1990</v>
      </c>
      <c r="B612" t="s">
        <v>3650</v>
      </c>
      <c r="D612" s="265">
        <v>1.9540999999999999</v>
      </c>
      <c r="E612"/>
      <c r="F612" s="258">
        <v>43337</v>
      </c>
      <c r="J612" t="b">
        <f t="shared" si="9"/>
        <v>0</v>
      </c>
      <c r="K612" s="169" t="b">
        <v>0</v>
      </c>
    </row>
    <row r="613" spans="1:11">
      <c r="A613" t="s">
        <v>1726</v>
      </c>
      <c r="B613" t="s">
        <v>3651</v>
      </c>
      <c r="D613" s="265">
        <v>1.6847000000000001</v>
      </c>
      <c r="E613" t="s">
        <v>3639</v>
      </c>
      <c r="F613" s="258">
        <v>43337</v>
      </c>
      <c r="J613" t="b">
        <f t="shared" si="9"/>
        <v>0</v>
      </c>
      <c r="K613" s="169" t="b">
        <v>0</v>
      </c>
    </row>
    <row r="614" spans="1:11">
      <c r="A614" t="s">
        <v>520</v>
      </c>
      <c r="B614" t="s">
        <v>3651</v>
      </c>
      <c r="D614" s="265">
        <v>1.9713000000000001</v>
      </c>
      <c r="E614"/>
      <c r="F614" s="258">
        <v>43337</v>
      </c>
      <c r="J614" t="b">
        <f t="shared" si="9"/>
        <v>0</v>
      </c>
      <c r="K614" s="169" t="b">
        <v>0</v>
      </c>
    </row>
    <row r="615" spans="1:11">
      <c r="A615" t="s">
        <v>327</v>
      </c>
      <c r="B615" t="s">
        <v>3651</v>
      </c>
      <c r="D615" s="265">
        <v>1.8855</v>
      </c>
      <c r="E615"/>
      <c r="F615" s="258">
        <v>43337</v>
      </c>
      <c r="J615" t="b">
        <f t="shared" si="9"/>
        <v>0</v>
      </c>
      <c r="K615" s="169" t="b">
        <v>0</v>
      </c>
    </row>
    <row r="616" spans="1:11">
      <c r="A616" t="s">
        <v>1670</v>
      </c>
      <c r="B616" t="s">
        <v>3651</v>
      </c>
      <c r="D616" s="265">
        <v>1.8685</v>
      </c>
      <c r="E616"/>
      <c r="F616" s="258">
        <v>43337</v>
      </c>
      <c r="J616" t="b">
        <f t="shared" si="9"/>
        <v>0</v>
      </c>
      <c r="K616" s="169" t="b">
        <v>0</v>
      </c>
    </row>
    <row r="617" spans="1:11">
      <c r="A617" t="s">
        <v>944</v>
      </c>
      <c r="B617" t="s">
        <v>3652</v>
      </c>
      <c r="D617" s="265">
        <v>1.9945999999999999</v>
      </c>
      <c r="E617" t="s">
        <v>2119</v>
      </c>
      <c r="F617" s="258">
        <v>43337</v>
      </c>
      <c r="J617" t="b">
        <f t="shared" si="9"/>
        <v>0</v>
      </c>
      <c r="K617" s="169" t="b">
        <v>0</v>
      </c>
    </row>
    <row r="618" spans="1:11">
      <c r="A618" t="s">
        <v>777</v>
      </c>
      <c r="B618" t="s">
        <v>3652</v>
      </c>
      <c r="D618" s="265">
        <v>1.9188000000000001</v>
      </c>
      <c r="E618" t="s">
        <v>2119</v>
      </c>
      <c r="F618" s="258">
        <v>43337</v>
      </c>
      <c r="J618" t="b">
        <f t="shared" si="9"/>
        <v>0</v>
      </c>
      <c r="K618" s="266"/>
    </row>
    <row r="619" spans="1:11">
      <c r="A619" t="s">
        <v>1686</v>
      </c>
      <c r="B619" t="s">
        <v>3652</v>
      </c>
      <c r="D619" s="265">
        <v>1.8589</v>
      </c>
      <c r="E619" t="s">
        <v>2119</v>
      </c>
      <c r="F619" s="258">
        <v>43337</v>
      </c>
      <c r="J619" t="b">
        <f t="shared" si="9"/>
        <v>0</v>
      </c>
      <c r="K619" s="169" t="b">
        <v>0</v>
      </c>
    </row>
    <row r="620" spans="1:11">
      <c r="A620" t="s">
        <v>1519</v>
      </c>
      <c r="B620" t="s">
        <v>3652</v>
      </c>
      <c r="D620" s="265">
        <v>1.8593999999999999</v>
      </c>
      <c r="E620"/>
      <c r="F620" s="258">
        <v>43337</v>
      </c>
      <c r="J620" t="b">
        <f t="shared" si="9"/>
        <v>0</v>
      </c>
      <c r="K620" s="169" t="b">
        <v>0</v>
      </c>
    </row>
    <row r="621" spans="1:11">
      <c r="A621" t="s">
        <v>1694</v>
      </c>
      <c r="B621" t="s">
        <v>3653</v>
      </c>
      <c r="D621" s="265">
        <v>1.7767999999999999</v>
      </c>
      <c r="E621" t="s">
        <v>2119</v>
      </c>
      <c r="F621" s="258">
        <v>43337</v>
      </c>
      <c r="J621" t="b">
        <f t="shared" si="9"/>
        <v>0</v>
      </c>
      <c r="K621" s="169" t="b">
        <v>0</v>
      </c>
    </row>
    <row r="622" spans="1:11">
      <c r="A622" t="s">
        <v>339</v>
      </c>
      <c r="B622" t="s">
        <v>3653</v>
      </c>
      <c r="D622" s="265">
        <v>1.8712</v>
      </c>
      <c r="E622" t="s">
        <v>2119</v>
      </c>
      <c r="F622" s="258">
        <v>43337</v>
      </c>
      <c r="J622" t="b">
        <f t="shared" si="9"/>
        <v>0</v>
      </c>
      <c r="K622" s="169" t="b">
        <v>0</v>
      </c>
    </row>
    <row r="623" spans="1:11">
      <c r="A623" t="s">
        <v>1680</v>
      </c>
      <c r="B623" t="s">
        <v>3653</v>
      </c>
      <c r="D623" s="265">
        <v>1.8433999999999999</v>
      </c>
      <c r="E623" t="s">
        <v>2119</v>
      </c>
      <c r="F623" s="258">
        <v>43337</v>
      </c>
      <c r="J623" t="b">
        <f t="shared" si="9"/>
        <v>0</v>
      </c>
      <c r="K623" s="169" t="b">
        <v>0</v>
      </c>
    </row>
    <row r="624" spans="1:11">
      <c r="A624" t="s">
        <v>529</v>
      </c>
      <c r="B624" t="s">
        <v>3653</v>
      </c>
      <c r="D624" s="265">
        <v>1.9097999999999999</v>
      </c>
      <c r="E624" t="s">
        <v>2119</v>
      </c>
      <c r="F624" s="258">
        <v>43337</v>
      </c>
      <c r="J624" t="b">
        <f t="shared" si="9"/>
        <v>0</v>
      </c>
      <c r="K624" s="169" t="b">
        <v>0</v>
      </c>
    </row>
    <row r="625" spans="1:11">
      <c r="A625" t="s">
        <v>940</v>
      </c>
      <c r="B625" t="s">
        <v>3654</v>
      </c>
      <c r="D625" s="265">
        <v>2.0015000000000001</v>
      </c>
      <c r="E625"/>
      <c r="F625" s="258">
        <v>43337</v>
      </c>
      <c r="J625" t="b">
        <f t="shared" si="9"/>
        <v>0</v>
      </c>
      <c r="K625" s="169" t="b">
        <v>0</v>
      </c>
    </row>
    <row r="626" spans="1:11">
      <c r="A626" t="s">
        <v>1987</v>
      </c>
      <c r="B626" t="s">
        <v>3654</v>
      </c>
      <c r="D626" s="265">
        <v>1.8152999999999999</v>
      </c>
      <c r="E626"/>
      <c r="F626" s="258">
        <v>43337</v>
      </c>
      <c r="J626" t="b">
        <f t="shared" si="9"/>
        <v>0</v>
      </c>
      <c r="K626" s="169" t="b">
        <v>0</v>
      </c>
    </row>
    <row r="627" spans="1:11">
      <c r="A627" t="s">
        <v>1583</v>
      </c>
      <c r="B627" t="s">
        <v>3654</v>
      </c>
      <c r="D627" s="265">
        <v>1.8359000000000001</v>
      </c>
      <c r="E627"/>
      <c r="F627" s="258">
        <v>43337</v>
      </c>
      <c r="J627" t="b">
        <f t="shared" si="9"/>
        <v>0</v>
      </c>
      <c r="K627" s="169" t="b">
        <v>0</v>
      </c>
    </row>
    <row r="628" spans="1:11">
      <c r="A628" t="s">
        <v>324</v>
      </c>
      <c r="B628" t="s">
        <v>3654</v>
      </c>
      <c r="D628" s="265">
        <v>1.9467000000000001</v>
      </c>
      <c r="E628"/>
      <c r="F628" s="258">
        <v>43337</v>
      </c>
      <c r="J628" t="b">
        <f t="shared" si="9"/>
        <v>0</v>
      </c>
      <c r="K628" s="169" t="b">
        <v>0</v>
      </c>
    </row>
    <row r="629" spans="1:11">
      <c r="A629" t="s">
        <v>1454</v>
      </c>
      <c r="B629" t="s">
        <v>3655</v>
      </c>
      <c r="D629" s="265">
        <v>1.8642000000000001</v>
      </c>
      <c r="E629"/>
      <c r="F629" s="258">
        <v>43337</v>
      </c>
      <c r="J629" t="b">
        <f t="shared" si="9"/>
        <v>0</v>
      </c>
      <c r="K629" s="169" t="b">
        <v>0</v>
      </c>
    </row>
    <row r="630" spans="1:11">
      <c r="A630" t="s">
        <v>2037</v>
      </c>
      <c r="B630" t="s">
        <v>3655</v>
      </c>
      <c r="D630" s="265">
        <v>1.9104000000000001</v>
      </c>
      <c r="E630"/>
      <c r="F630" s="258">
        <v>43337</v>
      </c>
      <c r="J630" t="b">
        <f t="shared" si="9"/>
        <v>0</v>
      </c>
      <c r="K630" s="169" t="b">
        <v>0</v>
      </c>
    </row>
    <row r="631" spans="1:11">
      <c r="A631" t="s">
        <v>352</v>
      </c>
      <c r="B631" t="s">
        <v>3655</v>
      </c>
      <c r="D631" s="265">
        <v>1.8551</v>
      </c>
      <c r="E631"/>
      <c r="F631" s="258">
        <v>43337</v>
      </c>
      <c r="J631" t="b">
        <f t="shared" si="9"/>
        <v>0</v>
      </c>
      <c r="K631" s="169" t="b">
        <v>0</v>
      </c>
    </row>
    <row r="632" spans="1:11">
      <c r="A632" t="s">
        <v>480</v>
      </c>
      <c r="B632" t="s">
        <v>3655</v>
      </c>
      <c r="D632" s="265">
        <v>2.0495999999999999</v>
      </c>
      <c r="E632"/>
      <c r="F632" s="258">
        <v>43337</v>
      </c>
      <c r="J632" t="b">
        <f t="shared" si="9"/>
        <v>0</v>
      </c>
      <c r="K632" s="169" t="b">
        <v>0</v>
      </c>
    </row>
    <row r="633" spans="1:11">
      <c r="A633" t="s">
        <v>1817</v>
      </c>
      <c r="B633" t="s">
        <v>3656</v>
      </c>
      <c r="D633" s="265">
        <v>1.6727000000000001</v>
      </c>
      <c r="E633" t="s">
        <v>2119</v>
      </c>
      <c r="F633" s="258">
        <v>43337</v>
      </c>
      <c r="J633" t="b">
        <f t="shared" si="9"/>
        <v>0</v>
      </c>
      <c r="K633" s="169" t="b">
        <v>0</v>
      </c>
    </row>
    <row r="634" spans="1:11">
      <c r="A634" t="s">
        <v>920</v>
      </c>
      <c r="B634" t="s">
        <v>3656</v>
      </c>
      <c r="D634" s="265">
        <v>1.8791</v>
      </c>
      <c r="E634" t="s">
        <v>2119</v>
      </c>
      <c r="F634" s="258">
        <v>43337</v>
      </c>
      <c r="J634" t="b">
        <f t="shared" si="9"/>
        <v>0</v>
      </c>
      <c r="K634" s="169" t="b">
        <v>0</v>
      </c>
    </row>
    <row r="635" spans="1:11">
      <c r="A635" t="s">
        <v>311</v>
      </c>
      <c r="B635" t="s">
        <v>3656</v>
      </c>
      <c r="D635" s="265">
        <v>1.7596000000000001</v>
      </c>
      <c r="E635" t="s">
        <v>2119</v>
      </c>
      <c r="F635" s="258">
        <v>43337</v>
      </c>
      <c r="J635" t="b">
        <f t="shared" si="9"/>
        <v>0</v>
      </c>
      <c r="K635" s="169" t="b">
        <v>0</v>
      </c>
    </row>
    <row r="636" spans="1:11">
      <c r="A636" t="s">
        <v>1783</v>
      </c>
      <c r="B636" t="s">
        <v>3656</v>
      </c>
      <c r="D636" s="265">
        <v>1.8248</v>
      </c>
      <c r="E636" t="s">
        <v>2119</v>
      </c>
      <c r="F636" s="258">
        <v>43337</v>
      </c>
      <c r="J636" t="b">
        <f t="shared" si="9"/>
        <v>0</v>
      </c>
      <c r="K636" s="169" t="b">
        <v>0</v>
      </c>
    </row>
    <row r="637" spans="1:11">
      <c r="A637" t="s">
        <v>1953</v>
      </c>
      <c r="B637" t="s">
        <v>3657</v>
      </c>
      <c r="D637" s="265">
        <v>1.7647999999999999</v>
      </c>
      <c r="E637" t="s">
        <v>3658</v>
      </c>
      <c r="F637" s="258">
        <v>43338</v>
      </c>
      <c r="J637" t="b">
        <f t="shared" si="9"/>
        <v>0</v>
      </c>
      <c r="K637" s="169" t="b">
        <v>0</v>
      </c>
    </row>
    <row r="638" spans="1:11">
      <c r="A638" t="s">
        <v>443</v>
      </c>
      <c r="B638" t="s">
        <v>3657</v>
      </c>
      <c r="D638" s="265">
        <v>1.9605999999999999</v>
      </c>
      <c r="E638"/>
      <c r="F638" s="258">
        <v>43338</v>
      </c>
      <c r="J638" t="b">
        <f t="shared" si="9"/>
        <v>0</v>
      </c>
      <c r="K638" s="169" t="b">
        <v>0</v>
      </c>
    </row>
    <row r="639" spans="1:11">
      <c r="A639" t="s">
        <v>1893</v>
      </c>
      <c r="B639" t="s">
        <v>3657</v>
      </c>
      <c r="D639" s="265">
        <v>1.8103</v>
      </c>
      <c r="E639"/>
      <c r="F639" s="258">
        <v>43338</v>
      </c>
      <c r="J639" t="b">
        <f t="shared" si="9"/>
        <v>0</v>
      </c>
      <c r="K639" s="169" t="b">
        <v>0</v>
      </c>
    </row>
    <row r="640" spans="1:11">
      <c r="A640" t="s">
        <v>764</v>
      </c>
      <c r="B640" t="s">
        <v>3657</v>
      </c>
      <c r="D640" s="265">
        <v>1.9925999999999999</v>
      </c>
      <c r="E640"/>
      <c r="F640" s="258">
        <v>43338</v>
      </c>
      <c r="J640" t="b">
        <f t="shared" si="9"/>
        <v>0</v>
      </c>
      <c r="K640" s="169" t="b">
        <v>0</v>
      </c>
    </row>
    <row r="641" spans="1:11">
      <c r="A641" t="s">
        <v>441</v>
      </c>
      <c r="B641" t="s">
        <v>3659</v>
      </c>
      <c r="D641" s="265">
        <v>2.0065</v>
      </c>
      <c r="E641"/>
      <c r="F641" s="258">
        <v>43338</v>
      </c>
      <c r="J641" t="b">
        <f t="shared" si="9"/>
        <v>0</v>
      </c>
      <c r="K641" s="169" t="b">
        <v>0</v>
      </c>
    </row>
    <row r="642" spans="1:11">
      <c r="A642" t="s">
        <v>402</v>
      </c>
      <c r="B642" t="s">
        <v>3659</v>
      </c>
      <c r="D642" s="265">
        <v>1.9686999999999999</v>
      </c>
      <c r="E642"/>
      <c r="F642" s="258">
        <v>43338</v>
      </c>
      <c r="J642" t="b">
        <f t="shared" si="9"/>
        <v>0</v>
      </c>
      <c r="K642" s="169" t="b">
        <v>0</v>
      </c>
    </row>
    <row r="643" spans="1:11">
      <c r="A643" t="s">
        <v>1806</v>
      </c>
      <c r="B643" t="s">
        <v>3659</v>
      </c>
      <c r="D643" s="265">
        <v>1.8649</v>
      </c>
      <c r="E643"/>
      <c r="F643" s="258">
        <v>43338</v>
      </c>
      <c r="J643" t="b">
        <f t="shared" ref="J643:J676" si="10">COUNTIF($A$3:$A$676, A643)&gt;1</f>
        <v>0</v>
      </c>
      <c r="K643" s="169" t="b">
        <v>0</v>
      </c>
    </row>
    <row r="644" spans="1:11">
      <c r="A644" t="s">
        <v>1678</v>
      </c>
      <c r="B644" t="s">
        <v>3659</v>
      </c>
      <c r="D644" s="265">
        <v>1.9605999999999999</v>
      </c>
      <c r="E644"/>
      <c r="F644" s="258">
        <v>43338</v>
      </c>
      <c r="J644" t="b">
        <f t="shared" si="10"/>
        <v>0</v>
      </c>
      <c r="K644" s="169" t="b">
        <v>0</v>
      </c>
    </row>
    <row r="645" spans="1:11">
      <c r="A645" t="s">
        <v>1284</v>
      </c>
      <c r="B645" t="s">
        <v>3660</v>
      </c>
      <c r="D645" s="265">
        <v>1.8654999999999999</v>
      </c>
      <c r="E645"/>
      <c r="F645" s="258">
        <v>43338</v>
      </c>
      <c r="J645" t="b">
        <f t="shared" si="10"/>
        <v>0</v>
      </c>
      <c r="K645" s="169" t="b">
        <v>0</v>
      </c>
    </row>
    <row r="646" spans="1:11">
      <c r="A646" t="s">
        <v>967</v>
      </c>
      <c r="B646" t="s">
        <v>3660</v>
      </c>
      <c r="D646" s="265">
        <v>1.9946999999999999</v>
      </c>
      <c r="E646"/>
      <c r="F646" s="258">
        <v>43338</v>
      </c>
      <c r="J646" t="b">
        <f t="shared" si="10"/>
        <v>0</v>
      </c>
      <c r="K646" s="169" t="b">
        <v>0</v>
      </c>
    </row>
    <row r="647" spans="1:11">
      <c r="A647" t="s">
        <v>398</v>
      </c>
      <c r="B647" t="s">
        <v>3660</v>
      </c>
      <c r="D647" s="265">
        <v>1.9702999999999999</v>
      </c>
      <c r="E647" t="s">
        <v>3647</v>
      </c>
      <c r="F647" s="258">
        <v>43338</v>
      </c>
      <c r="J647" t="b">
        <f t="shared" si="10"/>
        <v>0</v>
      </c>
      <c r="K647" s="169" t="b">
        <v>0</v>
      </c>
    </row>
    <row r="648" spans="1:11">
      <c r="A648" t="s">
        <v>1668</v>
      </c>
      <c r="B648" t="s">
        <v>3660</v>
      </c>
      <c r="D648" s="265">
        <v>1.8677999999999999</v>
      </c>
      <c r="E648" t="s">
        <v>2115</v>
      </c>
      <c r="F648" s="258">
        <v>43338</v>
      </c>
      <c r="J648" t="b">
        <f t="shared" si="10"/>
        <v>0</v>
      </c>
      <c r="K648" s="169" t="b">
        <v>0</v>
      </c>
    </row>
    <row r="649" spans="1:11">
      <c r="A649" t="s">
        <v>1703</v>
      </c>
      <c r="B649" t="s">
        <v>3661</v>
      </c>
      <c r="D649" s="265">
        <v>1.6924999999999999</v>
      </c>
      <c r="E649" t="s">
        <v>3647</v>
      </c>
      <c r="F649" s="258">
        <v>43338</v>
      </c>
      <c r="J649" t="b">
        <f t="shared" si="10"/>
        <v>0</v>
      </c>
      <c r="K649" s="169" t="b">
        <v>0</v>
      </c>
    </row>
    <row r="650" spans="1:11">
      <c r="A650" t="s">
        <v>374</v>
      </c>
      <c r="B650" t="s">
        <v>3661</v>
      </c>
      <c r="D650" s="265">
        <v>1.9783999999999999</v>
      </c>
      <c r="E650"/>
      <c r="F650" s="258">
        <v>43338</v>
      </c>
      <c r="J650" t="b">
        <f t="shared" si="10"/>
        <v>0</v>
      </c>
      <c r="K650" s="169" t="b">
        <v>0</v>
      </c>
    </row>
    <row r="651" spans="1:11">
      <c r="A651" t="s">
        <v>1966</v>
      </c>
      <c r="B651" t="s">
        <v>3661</v>
      </c>
      <c r="D651" s="265">
        <v>1.9314</v>
      </c>
      <c r="E651" t="s">
        <v>2115</v>
      </c>
      <c r="F651" s="258">
        <v>43338</v>
      </c>
      <c r="J651" t="b">
        <f t="shared" si="10"/>
        <v>0</v>
      </c>
      <c r="K651" s="169" t="b">
        <v>0</v>
      </c>
    </row>
    <row r="652" spans="1:11">
      <c r="A652" t="s">
        <v>904</v>
      </c>
      <c r="B652" t="s">
        <v>3661</v>
      </c>
      <c r="D652" s="265">
        <v>1.9715</v>
      </c>
      <c r="E652"/>
      <c r="F652" s="258">
        <v>43338</v>
      </c>
      <c r="J652" t="b">
        <f t="shared" si="10"/>
        <v>0</v>
      </c>
      <c r="K652" s="169" t="b">
        <v>0</v>
      </c>
    </row>
    <row r="653" spans="1:11">
      <c r="A653" t="s">
        <v>1345</v>
      </c>
      <c r="B653" t="s">
        <v>3662</v>
      </c>
      <c r="D653" s="265">
        <v>1.8152999999999999</v>
      </c>
      <c r="E653"/>
      <c r="F653" s="258">
        <v>43338</v>
      </c>
      <c r="J653" t="b">
        <f t="shared" si="10"/>
        <v>0</v>
      </c>
      <c r="K653" s="169" t="b">
        <v>0</v>
      </c>
    </row>
    <row r="654" spans="1:11">
      <c r="A654" t="s">
        <v>482</v>
      </c>
      <c r="B654" t="s">
        <v>3662</v>
      </c>
      <c r="D654" s="265">
        <v>2.0581999999999998</v>
      </c>
      <c r="E654"/>
      <c r="F654" s="258">
        <v>43338</v>
      </c>
      <c r="J654" t="b">
        <f t="shared" si="10"/>
        <v>0</v>
      </c>
      <c r="K654" s="169" t="b">
        <v>0</v>
      </c>
    </row>
    <row r="655" spans="1:11">
      <c r="A655" t="s">
        <v>299</v>
      </c>
      <c r="B655" t="s">
        <v>3662</v>
      </c>
      <c r="D655" s="265">
        <v>2.0405000000000002</v>
      </c>
      <c r="E655"/>
      <c r="F655" s="258">
        <v>43338</v>
      </c>
      <c r="J655" t="b">
        <f t="shared" si="10"/>
        <v>0</v>
      </c>
      <c r="K655" s="169" t="b">
        <v>0</v>
      </c>
    </row>
    <row r="656" spans="1:11">
      <c r="A656" t="s">
        <v>1835</v>
      </c>
      <c r="B656" t="s">
        <v>3662</v>
      </c>
      <c r="D656" s="265">
        <v>1.9146000000000001</v>
      </c>
      <c r="E656"/>
      <c r="F656" s="258">
        <v>43338</v>
      </c>
      <c r="J656" t="b">
        <f t="shared" si="10"/>
        <v>0</v>
      </c>
      <c r="K656" s="169" t="b">
        <v>0</v>
      </c>
    </row>
    <row r="657" spans="1:11">
      <c r="A657" t="s">
        <v>1721</v>
      </c>
      <c r="B657" t="s">
        <v>3663</v>
      </c>
      <c r="D657" s="265">
        <v>1.7850999999999999</v>
      </c>
      <c r="E657"/>
      <c r="F657" s="258">
        <v>43338</v>
      </c>
      <c r="J657" t="b">
        <f t="shared" si="10"/>
        <v>0</v>
      </c>
      <c r="K657" s="169" t="b">
        <v>0</v>
      </c>
    </row>
    <row r="658" spans="1:11">
      <c r="A658" t="s">
        <v>314</v>
      </c>
      <c r="B658" t="s">
        <v>3663</v>
      </c>
      <c r="D658" s="265">
        <v>1.8925000000000001</v>
      </c>
      <c r="E658"/>
      <c r="F658" s="258">
        <v>43338</v>
      </c>
      <c r="J658" t="b">
        <f t="shared" si="10"/>
        <v>0</v>
      </c>
      <c r="K658" s="169" t="b">
        <v>0</v>
      </c>
    </row>
    <row r="659" spans="1:11">
      <c r="A659" t="s">
        <v>866</v>
      </c>
      <c r="B659" t="s">
        <v>3663</v>
      </c>
      <c r="D659" s="265">
        <v>1.9981</v>
      </c>
      <c r="E659"/>
      <c r="F659" s="258">
        <v>43338</v>
      </c>
      <c r="J659" t="b">
        <f t="shared" si="10"/>
        <v>0</v>
      </c>
      <c r="K659" s="169" t="b">
        <v>0</v>
      </c>
    </row>
    <row r="660" spans="1:11">
      <c r="A660" t="s">
        <v>1184</v>
      </c>
      <c r="B660" t="s">
        <v>3663</v>
      </c>
      <c r="D660" s="265">
        <v>1.8541000000000001</v>
      </c>
      <c r="E660"/>
      <c r="F660" s="258">
        <v>43338</v>
      </c>
      <c r="J660" t="b">
        <f t="shared" si="10"/>
        <v>0</v>
      </c>
      <c r="K660" s="169" t="b">
        <v>0</v>
      </c>
    </row>
    <row r="661" spans="1:11">
      <c r="A661" t="s">
        <v>519</v>
      </c>
      <c r="B661" t="s">
        <v>3664</v>
      </c>
      <c r="D661" s="265">
        <v>2.0047999999999999</v>
      </c>
      <c r="E661"/>
      <c r="F661" s="258">
        <v>43338</v>
      </c>
      <c r="J661" t="b">
        <f t="shared" si="10"/>
        <v>0</v>
      </c>
      <c r="K661" s="169" t="b">
        <v>0</v>
      </c>
    </row>
    <row r="662" spans="1:11">
      <c r="A662" t="s">
        <v>2026</v>
      </c>
      <c r="B662" t="s">
        <v>3664</v>
      </c>
      <c r="D662" s="265">
        <v>1.9084000000000001</v>
      </c>
      <c r="E662"/>
      <c r="F662" s="258">
        <v>43338</v>
      </c>
      <c r="J662" t="b">
        <f t="shared" si="10"/>
        <v>0</v>
      </c>
      <c r="K662" s="169" t="b">
        <v>0</v>
      </c>
    </row>
    <row r="663" spans="1:11">
      <c r="A663" t="s">
        <v>413</v>
      </c>
      <c r="B663" t="s">
        <v>3664</v>
      </c>
      <c r="D663" s="265">
        <v>1.9471000000000001</v>
      </c>
      <c r="E663"/>
      <c r="F663" s="258">
        <v>43338</v>
      </c>
      <c r="J663" t="b">
        <f t="shared" si="10"/>
        <v>0</v>
      </c>
      <c r="K663" s="169" t="b">
        <v>0</v>
      </c>
    </row>
    <row r="664" spans="1:11">
      <c r="A664" t="s">
        <v>1195</v>
      </c>
      <c r="B664" t="s">
        <v>3664</v>
      </c>
      <c r="D664" s="265">
        <v>1.7664</v>
      </c>
      <c r="E664"/>
      <c r="F664" s="258">
        <v>43338</v>
      </c>
      <c r="J664" t="b">
        <f t="shared" si="10"/>
        <v>0</v>
      </c>
      <c r="K664" s="169" t="b">
        <v>0</v>
      </c>
    </row>
    <row r="665" spans="1:11">
      <c r="A665" t="s">
        <v>1619</v>
      </c>
      <c r="B665" t="s">
        <v>3665</v>
      </c>
      <c r="D665" s="265">
        <v>1.8758999999999999</v>
      </c>
      <c r="E665"/>
      <c r="F665" s="258">
        <v>43338</v>
      </c>
      <c r="J665" t="b">
        <f t="shared" si="10"/>
        <v>0</v>
      </c>
      <c r="K665" s="169" t="b">
        <v>0</v>
      </c>
    </row>
    <row r="666" spans="1:11">
      <c r="A666" t="s">
        <v>1336</v>
      </c>
      <c r="B666" t="s">
        <v>3665</v>
      </c>
      <c r="D666" s="265">
        <v>1.8528</v>
      </c>
      <c r="E666"/>
      <c r="F666" s="258">
        <v>43338</v>
      </c>
      <c r="J666" t="b">
        <f t="shared" si="10"/>
        <v>0</v>
      </c>
      <c r="K666" s="169" t="b">
        <v>0</v>
      </c>
    </row>
    <row r="667" spans="1:11">
      <c r="A667" t="s">
        <v>950</v>
      </c>
      <c r="B667" t="s">
        <v>3665</v>
      </c>
      <c r="D667" s="265">
        <v>1.9675</v>
      </c>
      <c r="E667"/>
      <c r="F667" s="258">
        <v>43338</v>
      </c>
      <c r="J667" t="b">
        <f t="shared" si="10"/>
        <v>0</v>
      </c>
      <c r="K667" s="169" t="b">
        <v>0</v>
      </c>
    </row>
    <row r="668" spans="1:11">
      <c r="A668" t="s">
        <v>359</v>
      </c>
      <c r="B668" t="s">
        <v>3665</v>
      </c>
      <c r="D668" s="265">
        <v>1.9477</v>
      </c>
      <c r="E668"/>
      <c r="F668" s="258">
        <v>43338</v>
      </c>
      <c r="J668" t="b">
        <f t="shared" si="10"/>
        <v>0</v>
      </c>
      <c r="K668" s="169" t="b">
        <v>0</v>
      </c>
    </row>
    <row r="669" spans="1:11">
      <c r="A669" t="s">
        <v>908</v>
      </c>
      <c r="B669" t="s">
        <v>3666</v>
      </c>
      <c r="D669" s="265">
        <v>1.9479</v>
      </c>
      <c r="E669"/>
      <c r="F669" s="258">
        <v>43338</v>
      </c>
      <c r="J669" t="b">
        <f t="shared" si="10"/>
        <v>0</v>
      </c>
      <c r="K669" s="169" t="b">
        <v>0</v>
      </c>
    </row>
    <row r="670" spans="1:11">
      <c r="A670" t="s">
        <v>345</v>
      </c>
      <c r="B670" t="s">
        <v>3666</v>
      </c>
      <c r="D670" s="265">
        <v>1.9469000000000001</v>
      </c>
      <c r="E670"/>
      <c r="F670" s="258">
        <v>43338</v>
      </c>
      <c r="J670" t="b">
        <f t="shared" si="10"/>
        <v>0</v>
      </c>
      <c r="K670" s="169" t="b">
        <v>0</v>
      </c>
    </row>
    <row r="671" spans="1:11">
      <c r="A671" t="s">
        <v>1924</v>
      </c>
      <c r="B671" t="s">
        <v>3666</v>
      </c>
      <c r="D671" s="265">
        <v>1.8705000000000001</v>
      </c>
      <c r="E671"/>
      <c r="F671" s="258">
        <v>43338</v>
      </c>
      <c r="J671" t="b">
        <f t="shared" si="10"/>
        <v>0</v>
      </c>
      <c r="K671" s="169" t="b">
        <v>0</v>
      </c>
    </row>
    <row r="672" spans="1:11">
      <c r="A672" t="s">
        <v>1206</v>
      </c>
      <c r="B672" t="s">
        <v>3666</v>
      </c>
      <c r="D672" s="265">
        <v>1.7751999999999999</v>
      </c>
      <c r="E672"/>
      <c r="F672" s="258">
        <v>43338</v>
      </c>
      <c r="J672" t="b">
        <f t="shared" si="10"/>
        <v>0</v>
      </c>
      <c r="K672" s="169" t="b">
        <v>0</v>
      </c>
    </row>
    <row r="673" spans="1:11">
      <c r="A673" t="s">
        <v>1876</v>
      </c>
      <c r="B673" t="s">
        <v>3667</v>
      </c>
      <c r="D673" s="265">
        <v>1.8838999999999999</v>
      </c>
      <c r="E673"/>
      <c r="F673" s="258">
        <v>43338</v>
      </c>
      <c r="J673" t="b">
        <f t="shared" si="10"/>
        <v>0</v>
      </c>
      <c r="K673" s="169" t="b">
        <v>0</v>
      </c>
    </row>
    <row r="674" spans="1:11">
      <c r="A674" t="s">
        <v>1912</v>
      </c>
      <c r="B674" t="s">
        <v>3667</v>
      </c>
      <c r="D674" s="265">
        <v>1.782</v>
      </c>
      <c r="E674"/>
      <c r="F674" s="258">
        <v>43338</v>
      </c>
      <c r="J674" t="b">
        <f t="shared" si="10"/>
        <v>0</v>
      </c>
      <c r="K674" s="169" t="b">
        <v>0</v>
      </c>
    </row>
    <row r="675" spans="1:11">
      <c r="A675" t="s">
        <v>938</v>
      </c>
      <c r="B675" t="s">
        <v>3667</v>
      </c>
      <c r="D675" s="265">
        <v>2.0466000000000002</v>
      </c>
      <c r="E675"/>
      <c r="F675" s="258">
        <v>43338</v>
      </c>
      <c r="J675" t="b">
        <f t="shared" si="10"/>
        <v>0</v>
      </c>
      <c r="K675" s="169" t="b">
        <v>0</v>
      </c>
    </row>
    <row r="676" spans="1:11">
      <c r="A676" t="s">
        <v>378</v>
      </c>
      <c r="B676" t="s">
        <v>3667</v>
      </c>
      <c r="D676" s="265">
        <v>1.9017999999999999</v>
      </c>
      <c r="E676"/>
      <c r="F676" s="258">
        <v>43338</v>
      </c>
      <c r="J676" t="b">
        <f t="shared" si="10"/>
        <v>0</v>
      </c>
      <c r="K676" s="169" t="b">
        <v>0</v>
      </c>
    </row>
    <row r="677" spans="1:11">
      <c r="C677" s="265"/>
      <c r="E677"/>
    </row>
  </sheetData>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7" t="s">
        <v>2164</v>
      </c>
      <c r="B1" s="197" t="s">
        <v>2165</v>
      </c>
      <c r="C1" s="197" t="s">
        <v>2166</v>
      </c>
      <c r="D1" s="197" t="s">
        <v>2167</v>
      </c>
      <c r="E1" s="197" t="s">
        <v>2530</v>
      </c>
      <c r="F1" s="197" t="s">
        <v>31</v>
      </c>
      <c r="G1" s="197" t="s">
        <v>1147</v>
      </c>
      <c r="H1" s="197" t="s">
        <v>298</v>
      </c>
      <c r="I1" s="197" t="s">
        <v>2170</v>
      </c>
      <c r="J1" s="197" t="s">
        <v>2171</v>
      </c>
      <c r="K1" s="197" t="s">
        <v>2531</v>
      </c>
      <c r="M1" s="260" t="s">
        <v>3530</v>
      </c>
      <c r="N1" s="260" t="s">
        <v>3530</v>
      </c>
      <c r="P1" s="260" t="s">
        <v>3530</v>
      </c>
    </row>
    <row r="2" spans="1:18">
      <c r="A2" s="124">
        <v>1</v>
      </c>
      <c r="B2" s="189" t="s">
        <v>2176</v>
      </c>
      <c r="C2" s="189" t="s">
        <v>2177</v>
      </c>
      <c r="D2" s="125" t="s">
        <v>2178</v>
      </c>
      <c r="E2" s="127">
        <v>42938</v>
      </c>
      <c r="F2" s="127">
        <v>43007</v>
      </c>
      <c r="G2" s="126">
        <v>107</v>
      </c>
      <c r="H2" s="126">
        <v>811</v>
      </c>
      <c r="I2" s="126">
        <v>377</v>
      </c>
      <c r="J2" s="126">
        <v>204</v>
      </c>
      <c r="K2" s="126">
        <f>IFERROR(F2-E2,"")</f>
        <v>69</v>
      </c>
      <c r="M2" t="b">
        <f>COUNTIF($G$2:$G$841, G2)&gt;1</f>
        <v>1</v>
      </c>
      <c r="P2" t="b">
        <f>COUNTIF($G$2:$G$841, J2)&gt;1</f>
        <v>0</v>
      </c>
      <c r="Q2" s="169" t="s">
        <v>3533</v>
      </c>
    </row>
    <row r="3" spans="1:18">
      <c r="A3" s="124">
        <v>2</v>
      </c>
      <c r="B3" s="189" t="s">
        <v>2176</v>
      </c>
      <c r="C3" s="189" t="s">
        <v>2183</v>
      </c>
      <c r="D3" s="125" t="s">
        <v>2178</v>
      </c>
      <c r="E3" s="126" t="s">
        <v>2057</v>
      </c>
      <c r="F3" s="128" t="s">
        <v>2057</v>
      </c>
      <c r="G3" s="126" t="s">
        <v>2057</v>
      </c>
      <c r="H3" s="126" t="s">
        <v>2057</v>
      </c>
      <c r="I3" s="126" t="s">
        <v>2057</v>
      </c>
      <c r="J3" s="126" t="s">
        <v>2057</v>
      </c>
      <c r="K3" s="126" t="str">
        <f t="shared" ref="K3:K66" si="0">IFERROR(F3-E3,"")</f>
        <v/>
      </c>
      <c r="M3" t="s">
        <v>3531</v>
      </c>
      <c r="O3" t="s">
        <v>3532</v>
      </c>
      <c r="Q3" t="s">
        <v>1147</v>
      </c>
      <c r="R3" t="s">
        <v>3534</v>
      </c>
    </row>
    <row r="4" spans="1:18">
      <c r="A4" s="124">
        <v>3</v>
      </c>
      <c r="B4" s="189" t="s">
        <v>2176</v>
      </c>
      <c r="C4" s="189" t="s">
        <v>2184</v>
      </c>
      <c r="D4" s="125" t="s">
        <v>2178</v>
      </c>
      <c r="E4" s="127">
        <v>42938</v>
      </c>
      <c r="F4" s="127">
        <v>43007</v>
      </c>
      <c r="G4" s="126">
        <v>259</v>
      </c>
      <c r="H4" s="126">
        <v>742</v>
      </c>
      <c r="I4" s="126">
        <v>44</v>
      </c>
      <c r="J4" s="126">
        <v>283</v>
      </c>
      <c r="K4" s="126">
        <f t="shared" si="0"/>
        <v>69</v>
      </c>
      <c r="M4" s="168">
        <v>107</v>
      </c>
      <c r="N4" s="116" t="b">
        <f t="shared" ref="N4:N67" si="1">COUNTIF($M$4:$M$443, M4)&gt;1</f>
        <v>1</v>
      </c>
      <c r="O4" s="126">
        <v>811</v>
      </c>
      <c r="P4" t="b">
        <f>COUNTIF($O$4:$O$443, O4)&gt;1</f>
        <v>0</v>
      </c>
      <c r="Q4">
        <v>107</v>
      </c>
      <c r="R4">
        <v>819</v>
      </c>
    </row>
    <row r="5" spans="1:18">
      <c r="A5" s="124">
        <v>4</v>
      </c>
      <c r="B5" s="189" t="s">
        <v>2176</v>
      </c>
      <c r="C5" s="189" t="s">
        <v>2186</v>
      </c>
      <c r="D5" s="125" t="s">
        <v>2178</v>
      </c>
      <c r="E5" s="127">
        <v>42938</v>
      </c>
      <c r="F5" s="127">
        <v>43007</v>
      </c>
      <c r="G5" s="126">
        <v>255</v>
      </c>
      <c r="H5" s="126">
        <v>661</v>
      </c>
      <c r="I5" s="126">
        <v>357</v>
      </c>
      <c r="J5" s="126">
        <v>298</v>
      </c>
      <c r="K5" s="126">
        <f t="shared" si="0"/>
        <v>69</v>
      </c>
      <c r="M5" s="172" t="s">
        <v>2057</v>
      </c>
      <c r="N5" s="184" t="b">
        <f t="shared" si="1"/>
        <v>1</v>
      </c>
      <c r="O5" s="172" t="s">
        <v>2057</v>
      </c>
      <c r="P5" s="184" t="b">
        <f t="shared" ref="P5:P68" si="2">COUNTIF($O$4:$O$443, O5)&gt;1</f>
        <v>1</v>
      </c>
      <c r="Q5">
        <v>32</v>
      </c>
      <c r="R5">
        <v>208</v>
      </c>
    </row>
    <row r="6" spans="1:18">
      <c r="A6" s="124">
        <v>5</v>
      </c>
      <c r="B6" s="189" t="s">
        <v>2176</v>
      </c>
      <c r="C6" s="189" t="s">
        <v>2189</v>
      </c>
      <c r="D6" s="125" t="s">
        <v>2178</v>
      </c>
      <c r="E6" s="127">
        <v>42938</v>
      </c>
      <c r="F6" s="126" t="s">
        <v>2057</v>
      </c>
      <c r="G6" s="126">
        <v>122</v>
      </c>
      <c r="H6" s="126">
        <v>724</v>
      </c>
      <c r="I6" s="167">
        <v>734</v>
      </c>
      <c r="J6" s="126">
        <v>226</v>
      </c>
      <c r="K6" s="126" t="str">
        <f t="shared" si="0"/>
        <v/>
      </c>
      <c r="M6" s="126">
        <v>259</v>
      </c>
      <c r="N6" t="b">
        <f t="shared" si="1"/>
        <v>0</v>
      </c>
      <c r="O6" s="126">
        <v>742</v>
      </c>
      <c r="P6" t="b">
        <f t="shared" si="2"/>
        <v>0</v>
      </c>
      <c r="Q6">
        <v>347</v>
      </c>
      <c r="R6">
        <v>771</v>
      </c>
    </row>
    <row r="7" spans="1:18">
      <c r="A7" s="124">
        <v>6</v>
      </c>
      <c r="B7" s="189" t="s">
        <v>2176</v>
      </c>
      <c r="C7" s="189" t="s">
        <v>2190</v>
      </c>
      <c r="D7" s="125" t="s">
        <v>2178</v>
      </c>
      <c r="E7" s="127">
        <v>42938</v>
      </c>
      <c r="F7" s="127">
        <v>43007</v>
      </c>
      <c r="G7" s="126">
        <v>478</v>
      </c>
      <c r="H7" s="126">
        <v>688</v>
      </c>
      <c r="I7" s="126">
        <v>164</v>
      </c>
      <c r="J7" s="126">
        <v>286</v>
      </c>
      <c r="K7" s="126">
        <f t="shared" si="0"/>
        <v>69</v>
      </c>
      <c r="M7" s="126">
        <v>255</v>
      </c>
      <c r="N7" t="b">
        <f t="shared" si="1"/>
        <v>0</v>
      </c>
      <c r="O7" s="126">
        <v>661</v>
      </c>
      <c r="P7" t="b">
        <f t="shared" si="2"/>
        <v>0</v>
      </c>
      <c r="Q7">
        <v>120</v>
      </c>
    </row>
    <row r="8" spans="1:18">
      <c r="A8" s="124">
        <v>7</v>
      </c>
      <c r="B8" s="189" t="s">
        <v>2176</v>
      </c>
      <c r="C8" s="189" t="s">
        <v>2191</v>
      </c>
      <c r="D8" s="125" t="s">
        <v>2178</v>
      </c>
      <c r="E8" s="127">
        <v>42938</v>
      </c>
      <c r="F8" s="127">
        <v>43007</v>
      </c>
      <c r="G8" s="126">
        <v>106</v>
      </c>
      <c r="H8" s="126">
        <v>762</v>
      </c>
      <c r="I8" s="126">
        <v>776</v>
      </c>
      <c r="J8" s="126">
        <v>210</v>
      </c>
      <c r="K8" s="126">
        <f t="shared" si="0"/>
        <v>69</v>
      </c>
      <c r="M8" s="126">
        <v>122</v>
      </c>
      <c r="N8" t="b">
        <f t="shared" si="1"/>
        <v>0</v>
      </c>
      <c r="O8" s="126">
        <v>724</v>
      </c>
      <c r="P8" t="b">
        <f t="shared" si="2"/>
        <v>0</v>
      </c>
      <c r="Q8">
        <v>250</v>
      </c>
    </row>
    <row r="9" spans="1:18">
      <c r="A9" s="124">
        <v>8</v>
      </c>
      <c r="B9" s="189" t="s">
        <v>2176</v>
      </c>
      <c r="C9" s="189" t="s">
        <v>2192</v>
      </c>
      <c r="D9" s="125" t="s">
        <v>2178</v>
      </c>
      <c r="E9" s="127">
        <v>42938</v>
      </c>
      <c r="F9" s="127">
        <v>43007</v>
      </c>
      <c r="G9" s="126">
        <v>228</v>
      </c>
      <c r="H9" s="126">
        <v>727</v>
      </c>
      <c r="I9" s="126">
        <v>23</v>
      </c>
      <c r="J9" s="126">
        <v>213</v>
      </c>
      <c r="K9" s="126">
        <f t="shared" si="0"/>
        <v>69</v>
      </c>
      <c r="M9" s="126">
        <v>478</v>
      </c>
      <c r="N9" t="b">
        <f t="shared" si="1"/>
        <v>0</v>
      </c>
      <c r="O9" s="126">
        <v>688</v>
      </c>
      <c r="P9" t="b">
        <f t="shared" si="2"/>
        <v>0</v>
      </c>
    </row>
    <row r="10" spans="1:18">
      <c r="A10" s="124">
        <v>9</v>
      </c>
      <c r="B10" s="189" t="s">
        <v>2176</v>
      </c>
      <c r="C10" s="189" t="s">
        <v>2193</v>
      </c>
      <c r="D10" s="125" t="s">
        <v>2194</v>
      </c>
      <c r="E10" s="127">
        <v>42938</v>
      </c>
      <c r="F10" s="127">
        <v>43007</v>
      </c>
      <c r="G10" s="126">
        <v>277</v>
      </c>
      <c r="H10" s="126">
        <v>785</v>
      </c>
      <c r="I10" s="126">
        <v>570</v>
      </c>
      <c r="J10" s="126">
        <v>704</v>
      </c>
      <c r="K10" s="126">
        <f t="shared" si="0"/>
        <v>69</v>
      </c>
      <c r="M10" s="126">
        <v>106</v>
      </c>
      <c r="N10" t="b">
        <f t="shared" si="1"/>
        <v>0</v>
      </c>
      <c r="O10" s="126">
        <v>762</v>
      </c>
      <c r="P10" t="b">
        <f t="shared" si="2"/>
        <v>0</v>
      </c>
    </row>
    <row r="11" spans="1:18">
      <c r="A11" s="124">
        <v>10</v>
      </c>
      <c r="B11" s="189" t="s">
        <v>2176</v>
      </c>
      <c r="C11" s="189" t="s">
        <v>2196</v>
      </c>
      <c r="D11" s="125" t="s">
        <v>2194</v>
      </c>
      <c r="E11" s="127">
        <v>42938</v>
      </c>
      <c r="F11" s="127" t="s">
        <v>2057</v>
      </c>
      <c r="G11" s="126">
        <v>310</v>
      </c>
      <c r="H11" s="126">
        <v>747</v>
      </c>
      <c r="I11" s="126">
        <v>642</v>
      </c>
      <c r="J11" s="126">
        <v>355</v>
      </c>
      <c r="K11" s="126" t="str">
        <f t="shared" si="0"/>
        <v/>
      </c>
      <c r="M11" s="126">
        <v>228</v>
      </c>
      <c r="N11" t="b">
        <f t="shared" si="1"/>
        <v>0</v>
      </c>
      <c r="O11" s="126">
        <v>727</v>
      </c>
      <c r="P11" t="b">
        <f t="shared" si="2"/>
        <v>0</v>
      </c>
    </row>
    <row r="12" spans="1:18">
      <c r="A12" s="124">
        <v>11</v>
      </c>
      <c r="B12" s="189" t="s">
        <v>2176</v>
      </c>
      <c r="C12" s="189" t="s">
        <v>2197</v>
      </c>
      <c r="D12" s="125" t="s">
        <v>2194</v>
      </c>
      <c r="E12" s="127">
        <v>42938</v>
      </c>
      <c r="F12" s="127">
        <v>43007</v>
      </c>
      <c r="G12" s="126">
        <v>435</v>
      </c>
      <c r="H12" s="132">
        <v>748</v>
      </c>
      <c r="I12" s="126">
        <v>663</v>
      </c>
      <c r="J12" s="126">
        <v>616</v>
      </c>
      <c r="K12" s="126">
        <f t="shared" si="0"/>
        <v>69</v>
      </c>
      <c r="M12" s="126">
        <v>277</v>
      </c>
      <c r="N12" t="b">
        <f t="shared" si="1"/>
        <v>0</v>
      </c>
      <c r="O12" s="126">
        <v>785</v>
      </c>
      <c r="P12" t="b">
        <f t="shared" si="2"/>
        <v>0</v>
      </c>
    </row>
    <row r="13" spans="1:18">
      <c r="A13" s="124">
        <v>12</v>
      </c>
      <c r="B13" s="189" t="s">
        <v>2176</v>
      </c>
      <c r="C13" s="189" t="s">
        <v>2198</v>
      </c>
      <c r="D13" s="125" t="s">
        <v>2194</v>
      </c>
      <c r="E13" s="127">
        <v>42938</v>
      </c>
      <c r="F13" s="127" t="s">
        <v>2057</v>
      </c>
      <c r="G13" s="126" t="s">
        <v>2057</v>
      </c>
      <c r="H13" s="126" t="s">
        <v>2057</v>
      </c>
      <c r="I13" s="126" t="s">
        <v>2057</v>
      </c>
      <c r="J13" s="126" t="s">
        <v>2057</v>
      </c>
      <c r="K13" s="126" t="str">
        <f t="shared" si="0"/>
        <v/>
      </c>
      <c r="M13" s="126">
        <v>310</v>
      </c>
      <c r="N13" t="b">
        <f t="shared" si="1"/>
        <v>0</v>
      </c>
      <c r="O13" s="126">
        <v>747</v>
      </c>
      <c r="P13" t="b">
        <f t="shared" si="2"/>
        <v>0</v>
      </c>
    </row>
    <row r="14" spans="1:18">
      <c r="A14" s="124">
        <v>13</v>
      </c>
      <c r="B14" s="189" t="s">
        <v>2176</v>
      </c>
      <c r="C14" s="189" t="s">
        <v>2199</v>
      </c>
      <c r="D14" s="125" t="s">
        <v>2194</v>
      </c>
      <c r="E14" s="127">
        <v>42938</v>
      </c>
      <c r="F14" s="127">
        <v>43007</v>
      </c>
      <c r="G14" s="126">
        <v>2</v>
      </c>
      <c r="H14" s="126">
        <v>784</v>
      </c>
      <c r="I14" s="126">
        <v>874</v>
      </c>
      <c r="J14" s="126">
        <v>603</v>
      </c>
      <c r="K14" s="126">
        <f t="shared" si="0"/>
        <v>69</v>
      </c>
      <c r="M14" s="126">
        <v>435</v>
      </c>
      <c r="N14" t="b">
        <f t="shared" si="1"/>
        <v>0</v>
      </c>
      <c r="O14" s="132">
        <v>748</v>
      </c>
      <c r="P14" t="b">
        <f t="shared" si="2"/>
        <v>0</v>
      </c>
    </row>
    <row r="15" spans="1:18">
      <c r="A15" s="124">
        <v>14</v>
      </c>
      <c r="B15" s="189" t="s">
        <v>2176</v>
      </c>
      <c r="C15" s="189" t="s">
        <v>2201</v>
      </c>
      <c r="D15" s="125" t="s">
        <v>2194</v>
      </c>
      <c r="E15" s="127">
        <v>42938</v>
      </c>
      <c r="F15" s="127">
        <v>43007</v>
      </c>
      <c r="G15" s="126">
        <v>225</v>
      </c>
      <c r="H15" s="126">
        <v>838</v>
      </c>
      <c r="I15" s="132">
        <v>219</v>
      </c>
      <c r="J15" s="126">
        <v>652</v>
      </c>
      <c r="K15" s="126">
        <f t="shared" si="0"/>
        <v>69</v>
      </c>
      <c r="M15" s="172" t="s">
        <v>2057</v>
      </c>
      <c r="N15" s="184" t="b">
        <f t="shared" si="1"/>
        <v>1</v>
      </c>
      <c r="O15" s="172" t="s">
        <v>2057</v>
      </c>
      <c r="P15" s="184" t="b">
        <f t="shared" si="2"/>
        <v>1</v>
      </c>
    </row>
    <row r="16" spans="1:18">
      <c r="A16" s="124">
        <v>15</v>
      </c>
      <c r="B16" s="189" t="s">
        <v>2176</v>
      </c>
      <c r="C16" s="189" t="s">
        <v>2202</v>
      </c>
      <c r="D16" s="125" t="s">
        <v>2194</v>
      </c>
      <c r="E16" s="127">
        <v>42938</v>
      </c>
      <c r="F16" s="127">
        <v>43007</v>
      </c>
      <c r="G16" s="126">
        <v>444</v>
      </c>
      <c r="H16" s="126">
        <v>793</v>
      </c>
      <c r="I16" s="126">
        <v>630</v>
      </c>
      <c r="J16" s="126">
        <v>304</v>
      </c>
      <c r="K16" s="126">
        <f t="shared" si="0"/>
        <v>69</v>
      </c>
      <c r="M16" s="126">
        <v>2</v>
      </c>
      <c r="N16" t="b">
        <f t="shared" si="1"/>
        <v>0</v>
      </c>
      <c r="O16" s="126">
        <v>784</v>
      </c>
      <c r="P16" t="b">
        <f t="shared" si="2"/>
        <v>0</v>
      </c>
    </row>
    <row r="17" spans="1:16">
      <c r="A17" s="124">
        <v>16</v>
      </c>
      <c r="B17" s="189" t="s">
        <v>2176</v>
      </c>
      <c r="C17" s="189" t="s">
        <v>2205</v>
      </c>
      <c r="D17" s="125" t="s">
        <v>2194</v>
      </c>
      <c r="E17" s="127">
        <v>42938</v>
      </c>
      <c r="F17" s="127">
        <v>43007</v>
      </c>
      <c r="G17" s="126">
        <v>376</v>
      </c>
      <c r="H17" s="126">
        <v>755</v>
      </c>
      <c r="I17" s="126">
        <v>662</v>
      </c>
      <c r="J17" s="126">
        <v>687</v>
      </c>
      <c r="K17" s="126">
        <f t="shared" si="0"/>
        <v>69</v>
      </c>
      <c r="M17" s="126">
        <v>225</v>
      </c>
      <c r="N17" t="b">
        <f t="shared" si="1"/>
        <v>0</v>
      </c>
      <c r="O17" s="126">
        <v>838</v>
      </c>
      <c r="P17" t="b">
        <f t="shared" si="2"/>
        <v>0</v>
      </c>
    </row>
    <row r="18" spans="1:16">
      <c r="A18" s="124">
        <v>17</v>
      </c>
      <c r="B18" s="189" t="s">
        <v>2176</v>
      </c>
      <c r="C18" s="189" t="s">
        <v>2207</v>
      </c>
      <c r="D18" s="125" t="s">
        <v>2208</v>
      </c>
      <c r="E18" s="127">
        <v>42936</v>
      </c>
      <c r="F18" s="127">
        <v>43007</v>
      </c>
      <c r="G18" s="126">
        <v>209</v>
      </c>
      <c r="H18" s="126">
        <v>826</v>
      </c>
      <c r="I18" s="126">
        <v>349</v>
      </c>
      <c r="J18" s="126">
        <v>407</v>
      </c>
      <c r="K18" s="126">
        <f t="shared" si="0"/>
        <v>71</v>
      </c>
      <c r="M18" s="126">
        <v>444</v>
      </c>
      <c r="N18" t="b">
        <f t="shared" si="1"/>
        <v>0</v>
      </c>
      <c r="O18" s="126">
        <v>793</v>
      </c>
      <c r="P18" t="b">
        <f t="shared" si="2"/>
        <v>0</v>
      </c>
    </row>
    <row r="19" spans="1:16">
      <c r="A19" s="124">
        <v>18</v>
      </c>
      <c r="B19" s="189" t="s">
        <v>2176</v>
      </c>
      <c r="C19" s="189" t="s">
        <v>2210</v>
      </c>
      <c r="D19" s="125" t="s">
        <v>2208</v>
      </c>
      <c r="E19" s="127">
        <v>42936</v>
      </c>
      <c r="F19" s="127">
        <v>43007</v>
      </c>
      <c r="G19" s="126">
        <v>10</v>
      </c>
      <c r="H19" s="126">
        <v>732</v>
      </c>
      <c r="I19" s="126">
        <v>113</v>
      </c>
      <c r="J19" s="126">
        <v>361</v>
      </c>
      <c r="K19" s="126">
        <f t="shared" si="0"/>
        <v>71</v>
      </c>
      <c r="M19" s="126">
        <v>376</v>
      </c>
      <c r="N19" t="b">
        <f t="shared" si="1"/>
        <v>0</v>
      </c>
      <c r="O19" s="126">
        <v>755</v>
      </c>
      <c r="P19" t="b">
        <f t="shared" si="2"/>
        <v>0</v>
      </c>
    </row>
    <row r="20" spans="1:16">
      <c r="A20" s="124">
        <v>19</v>
      </c>
      <c r="B20" s="189" t="s">
        <v>2176</v>
      </c>
      <c r="C20" s="189" t="s">
        <v>2211</v>
      </c>
      <c r="D20" s="125" t="s">
        <v>2208</v>
      </c>
      <c r="E20" s="127">
        <v>42936</v>
      </c>
      <c r="F20" s="127">
        <v>43007</v>
      </c>
      <c r="G20" s="126">
        <v>190</v>
      </c>
      <c r="H20" s="126">
        <v>749</v>
      </c>
      <c r="I20" s="126">
        <v>394</v>
      </c>
      <c r="J20" s="126">
        <v>280</v>
      </c>
      <c r="K20" s="126">
        <f t="shared" si="0"/>
        <v>71</v>
      </c>
      <c r="M20" s="126">
        <v>209</v>
      </c>
      <c r="N20" t="b">
        <f t="shared" si="1"/>
        <v>0</v>
      </c>
      <c r="O20" s="126">
        <v>826</v>
      </c>
      <c r="P20" t="b">
        <f t="shared" si="2"/>
        <v>0</v>
      </c>
    </row>
    <row r="21" spans="1:16">
      <c r="A21" s="124">
        <v>20</v>
      </c>
      <c r="B21" s="189" t="s">
        <v>2176</v>
      </c>
      <c r="C21" s="189" t="s">
        <v>2212</v>
      </c>
      <c r="D21" s="125" t="s">
        <v>2208</v>
      </c>
      <c r="E21" s="127">
        <v>42936</v>
      </c>
      <c r="F21" s="127">
        <v>43007</v>
      </c>
      <c r="G21" s="126">
        <v>38</v>
      </c>
      <c r="H21" s="126">
        <v>632</v>
      </c>
      <c r="I21" s="126">
        <v>79</v>
      </c>
      <c r="J21" s="126">
        <v>320</v>
      </c>
      <c r="K21" s="126">
        <f t="shared" si="0"/>
        <v>71</v>
      </c>
      <c r="M21" s="126">
        <v>10</v>
      </c>
      <c r="N21" t="b">
        <f t="shared" si="1"/>
        <v>0</v>
      </c>
      <c r="O21" s="126">
        <v>732</v>
      </c>
      <c r="P21" t="b">
        <f t="shared" si="2"/>
        <v>0</v>
      </c>
    </row>
    <row r="22" spans="1:16">
      <c r="A22" s="124">
        <v>21</v>
      </c>
      <c r="B22" s="189" t="s">
        <v>2176</v>
      </c>
      <c r="C22" s="189" t="s">
        <v>2213</v>
      </c>
      <c r="D22" s="125" t="s">
        <v>2208</v>
      </c>
      <c r="E22" s="127">
        <v>42936</v>
      </c>
      <c r="F22" s="127">
        <v>43007</v>
      </c>
      <c r="G22" s="126">
        <v>468</v>
      </c>
      <c r="H22" s="126">
        <v>630</v>
      </c>
      <c r="I22" s="126">
        <v>488</v>
      </c>
      <c r="J22" s="126">
        <v>209</v>
      </c>
      <c r="K22" s="126">
        <f t="shared" si="0"/>
        <v>71</v>
      </c>
      <c r="M22" s="126">
        <v>190</v>
      </c>
      <c r="N22" t="b">
        <f t="shared" si="1"/>
        <v>0</v>
      </c>
      <c r="O22" s="126">
        <v>749</v>
      </c>
      <c r="P22" t="b">
        <f t="shared" si="2"/>
        <v>0</v>
      </c>
    </row>
    <row r="23" spans="1:16">
      <c r="A23" s="124">
        <v>22</v>
      </c>
      <c r="B23" s="189" t="s">
        <v>2176</v>
      </c>
      <c r="C23" s="189" t="s">
        <v>2214</v>
      </c>
      <c r="D23" s="125" t="s">
        <v>2208</v>
      </c>
      <c r="E23" s="127">
        <v>42936</v>
      </c>
      <c r="F23" s="127">
        <v>43007</v>
      </c>
      <c r="G23" s="126">
        <v>8</v>
      </c>
      <c r="H23" s="126">
        <v>723</v>
      </c>
      <c r="I23" s="126">
        <v>750</v>
      </c>
      <c r="J23" s="126">
        <v>646</v>
      </c>
      <c r="K23" s="126">
        <f t="shared" si="0"/>
        <v>71</v>
      </c>
      <c r="M23" s="126">
        <v>38</v>
      </c>
      <c r="N23" t="b">
        <f t="shared" si="1"/>
        <v>0</v>
      </c>
      <c r="O23" s="126">
        <v>632</v>
      </c>
      <c r="P23" t="b">
        <f t="shared" si="2"/>
        <v>0</v>
      </c>
    </row>
    <row r="24" spans="1:16">
      <c r="A24" s="124">
        <v>23</v>
      </c>
      <c r="B24" s="189" t="s">
        <v>2176</v>
      </c>
      <c r="C24" s="189" t="s">
        <v>2215</v>
      </c>
      <c r="D24" s="125" t="s">
        <v>2208</v>
      </c>
      <c r="E24" s="128" t="s">
        <v>2057</v>
      </c>
      <c r="F24" s="128" t="s">
        <v>2057</v>
      </c>
      <c r="G24" s="128" t="s">
        <v>2057</v>
      </c>
      <c r="H24" s="128" t="s">
        <v>2057</v>
      </c>
      <c r="I24" s="128" t="s">
        <v>2057</v>
      </c>
      <c r="J24" s="128" t="s">
        <v>2057</v>
      </c>
      <c r="K24" s="126" t="str">
        <f t="shared" si="0"/>
        <v/>
      </c>
      <c r="M24" s="126">
        <v>468</v>
      </c>
      <c r="N24" t="b">
        <f t="shared" si="1"/>
        <v>0</v>
      </c>
      <c r="O24" s="126">
        <v>630</v>
      </c>
      <c r="P24" t="b">
        <f t="shared" si="2"/>
        <v>0</v>
      </c>
    </row>
    <row r="25" spans="1:16">
      <c r="A25" s="124">
        <v>24</v>
      </c>
      <c r="B25" s="189" t="s">
        <v>2176</v>
      </c>
      <c r="C25" s="189" t="s">
        <v>2216</v>
      </c>
      <c r="D25" s="125" t="s">
        <v>2208</v>
      </c>
      <c r="E25" s="127">
        <v>42936</v>
      </c>
      <c r="F25" s="127">
        <v>43007</v>
      </c>
      <c r="G25" s="126">
        <v>320</v>
      </c>
      <c r="H25" s="126">
        <v>225</v>
      </c>
      <c r="I25" s="126">
        <v>562</v>
      </c>
      <c r="J25" s="126">
        <v>650</v>
      </c>
      <c r="K25" s="126">
        <f t="shared" si="0"/>
        <v>71</v>
      </c>
      <c r="M25" s="126">
        <v>8</v>
      </c>
      <c r="N25" t="b">
        <f t="shared" si="1"/>
        <v>0</v>
      </c>
      <c r="O25" s="126">
        <v>723</v>
      </c>
      <c r="P25" t="b">
        <f t="shared" si="2"/>
        <v>0</v>
      </c>
    </row>
    <row r="26" spans="1:16">
      <c r="A26" s="124">
        <v>25</v>
      </c>
      <c r="B26" s="189" t="s">
        <v>2176</v>
      </c>
      <c r="C26" s="189" t="s">
        <v>2217</v>
      </c>
      <c r="D26" s="125" t="s">
        <v>2218</v>
      </c>
      <c r="E26" s="127">
        <v>42936</v>
      </c>
      <c r="F26" s="127">
        <v>43007</v>
      </c>
      <c r="G26" s="126">
        <v>32</v>
      </c>
      <c r="H26" s="126">
        <v>43</v>
      </c>
      <c r="I26" s="126">
        <v>156</v>
      </c>
      <c r="J26" s="126">
        <v>230</v>
      </c>
      <c r="K26" s="126">
        <f t="shared" si="0"/>
        <v>71</v>
      </c>
      <c r="M26" s="128" t="s">
        <v>2057</v>
      </c>
      <c r="N26" t="b">
        <f t="shared" si="1"/>
        <v>1</v>
      </c>
      <c r="O26" s="128" t="s">
        <v>2057</v>
      </c>
      <c r="P26" t="b">
        <f t="shared" si="2"/>
        <v>1</v>
      </c>
    </row>
    <row r="27" spans="1:16">
      <c r="A27" s="124">
        <v>26</v>
      </c>
      <c r="B27" s="189" t="s">
        <v>2176</v>
      </c>
      <c r="C27" s="189" t="s">
        <v>2219</v>
      </c>
      <c r="D27" s="125" t="s">
        <v>2218</v>
      </c>
      <c r="E27" s="127">
        <v>42936</v>
      </c>
      <c r="F27" s="127">
        <v>43007</v>
      </c>
      <c r="G27" s="126">
        <v>58</v>
      </c>
      <c r="H27" s="126">
        <v>602</v>
      </c>
      <c r="I27" s="126">
        <v>555</v>
      </c>
      <c r="J27" s="126">
        <v>642</v>
      </c>
      <c r="K27" s="126">
        <f t="shared" si="0"/>
        <v>71</v>
      </c>
      <c r="M27" s="126">
        <v>320</v>
      </c>
      <c r="N27" t="b">
        <f t="shared" si="1"/>
        <v>0</v>
      </c>
      <c r="O27" s="126">
        <v>225</v>
      </c>
      <c r="P27" t="b">
        <f t="shared" si="2"/>
        <v>0</v>
      </c>
    </row>
    <row r="28" spans="1:16">
      <c r="A28" s="124">
        <v>27</v>
      </c>
      <c r="B28" s="189" t="s">
        <v>2176</v>
      </c>
      <c r="C28" s="189" t="s">
        <v>2220</v>
      </c>
      <c r="D28" s="125" t="s">
        <v>2218</v>
      </c>
      <c r="E28" s="127">
        <v>42936</v>
      </c>
      <c r="F28" s="127">
        <v>43007</v>
      </c>
      <c r="G28" s="126">
        <v>340</v>
      </c>
      <c r="H28" s="126">
        <v>666</v>
      </c>
      <c r="I28" s="126">
        <v>378</v>
      </c>
      <c r="J28" s="126">
        <v>199</v>
      </c>
      <c r="K28" s="126">
        <f t="shared" si="0"/>
        <v>71</v>
      </c>
      <c r="M28" s="168">
        <v>32</v>
      </c>
      <c r="N28" t="b">
        <f t="shared" si="1"/>
        <v>1</v>
      </c>
      <c r="O28" s="126">
        <v>43</v>
      </c>
      <c r="P28" t="b">
        <f t="shared" si="2"/>
        <v>0</v>
      </c>
    </row>
    <row r="29" spans="1:16">
      <c r="A29" s="124">
        <v>28</v>
      </c>
      <c r="B29" s="189" t="s">
        <v>2176</v>
      </c>
      <c r="C29" s="189" t="s">
        <v>2221</v>
      </c>
      <c r="D29" s="125" t="s">
        <v>2218</v>
      </c>
      <c r="E29" s="127">
        <v>42936</v>
      </c>
      <c r="F29" s="127">
        <v>43007</v>
      </c>
      <c r="G29" s="126">
        <v>61</v>
      </c>
      <c r="H29" s="126">
        <v>705</v>
      </c>
      <c r="I29" s="126">
        <v>46</v>
      </c>
      <c r="J29" s="126">
        <v>162</v>
      </c>
      <c r="K29" s="126">
        <f t="shared" si="0"/>
        <v>71</v>
      </c>
      <c r="M29" s="126">
        <v>58</v>
      </c>
      <c r="N29" t="b">
        <f t="shared" si="1"/>
        <v>0</v>
      </c>
      <c r="O29" s="126">
        <v>602</v>
      </c>
      <c r="P29" t="b">
        <f t="shared" si="2"/>
        <v>0</v>
      </c>
    </row>
    <row r="30" spans="1:16">
      <c r="A30" s="124">
        <v>29</v>
      </c>
      <c r="B30" s="189" t="s">
        <v>2176</v>
      </c>
      <c r="C30" s="189" t="s">
        <v>2222</v>
      </c>
      <c r="D30" s="125" t="s">
        <v>2218</v>
      </c>
      <c r="E30" s="127">
        <v>42936</v>
      </c>
      <c r="F30" s="127">
        <v>43007</v>
      </c>
      <c r="G30" s="126">
        <v>319</v>
      </c>
      <c r="H30" s="126">
        <v>305</v>
      </c>
      <c r="I30" s="126">
        <v>397</v>
      </c>
      <c r="J30" s="126">
        <v>163</v>
      </c>
      <c r="K30" s="126">
        <f t="shared" si="0"/>
        <v>71</v>
      </c>
      <c r="M30" s="126">
        <v>340</v>
      </c>
      <c r="N30" t="b">
        <f t="shared" si="1"/>
        <v>0</v>
      </c>
      <c r="O30" s="126">
        <v>666</v>
      </c>
      <c r="P30" t="b">
        <f t="shared" si="2"/>
        <v>0</v>
      </c>
    </row>
    <row r="31" spans="1:16">
      <c r="A31" s="124">
        <v>30</v>
      </c>
      <c r="B31" s="189" t="s">
        <v>2176</v>
      </c>
      <c r="C31" s="189" t="s">
        <v>2223</v>
      </c>
      <c r="D31" s="125" t="s">
        <v>2218</v>
      </c>
      <c r="E31" s="127">
        <v>42936</v>
      </c>
      <c r="F31" s="127">
        <v>43007</v>
      </c>
      <c r="G31" s="126">
        <v>273</v>
      </c>
      <c r="H31" s="126">
        <v>667</v>
      </c>
      <c r="I31" s="126">
        <v>166</v>
      </c>
      <c r="J31" s="126">
        <v>345</v>
      </c>
      <c r="K31" s="126">
        <f t="shared" si="0"/>
        <v>71</v>
      </c>
      <c r="M31" s="126">
        <v>61</v>
      </c>
      <c r="N31" t="b">
        <f t="shared" si="1"/>
        <v>0</v>
      </c>
      <c r="O31" s="126">
        <v>705</v>
      </c>
      <c r="P31" t="b">
        <f t="shared" si="2"/>
        <v>0</v>
      </c>
    </row>
    <row r="32" spans="1:16">
      <c r="A32" s="124">
        <v>31</v>
      </c>
      <c r="B32" s="189" t="s">
        <v>2176</v>
      </c>
      <c r="C32" s="189" t="s">
        <v>2224</v>
      </c>
      <c r="D32" s="125" t="s">
        <v>2218</v>
      </c>
      <c r="E32" s="128" t="s">
        <v>2057</v>
      </c>
      <c r="F32" s="128" t="s">
        <v>2057</v>
      </c>
      <c r="G32" s="128" t="s">
        <v>2057</v>
      </c>
      <c r="H32" s="128" t="s">
        <v>2057</v>
      </c>
      <c r="I32" s="128" t="s">
        <v>2057</v>
      </c>
      <c r="J32" s="128" t="s">
        <v>2057</v>
      </c>
      <c r="K32" s="126" t="str">
        <f t="shared" si="0"/>
        <v/>
      </c>
      <c r="M32" s="126">
        <v>319</v>
      </c>
      <c r="N32" t="b">
        <f t="shared" si="1"/>
        <v>0</v>
      </c>
      <c r="O32" s="126">
        <v>305</v>
      </c>
      <c r="P32" t="b">
        <f t="shared" si="2"/>
        <v>0</v>
      </c>
    </row>
    <row r="33" spans="1:16">
      <c r="A33" s="124">
        <v>32</v>
      </c>
      <c r="B33" s="189" t="s">
        <v>2176</v>
      </c>
      <c r="C33" s="189" t="s">
        <v>2225</v>
      </c>
      <c r="D33" s="125" t="s">
        <v>2218</v>
      </c>
      <c r="E33" s="127">
        <v>42936</v>
      </c>
      <c r="F33" s="127">
        <v>43007</v>
      </c>
      <c r="G33" s="126">
        <v>193</v>
      </c>
      <c r="H33" s="126">
        <v>743</v>
      </c>
      <c r="I33" s="126">
        <v>293</v>
      </c>
      <c r="J33" s="126">
        <v>660</v>
      </c>
      <c r="K33" s="126">
        <f t="shared" si="0"/>
        <v>71</v>
      </c>
      <c r="M33" s="126">
        <v>273</v>
      </c>
      <c r="N33" t="b">
        <f t="shared" si="1"/>
        <v>0</v>
      </c>
      <c r="O33" s="126">
        <v>667</v>
      </c>
      <c r="P33" t="b">
        <f t="shared" si="2"/>
        <v>0</v>
      </c>
    </row>
    <row r="34" spans="1:16">
      <c r="A34" s="124">
        <v>33</v>
      </c>
      <c r="B34" s="189" t="s">
        <v>2176</v>
      </c>
      <c r="C34" s="189" t="s">
        <v>2226</v>
      </c>
      <c r="D34" s="125" t="s">
        <v>2227</v>
      </c>
      <c r="E34" s="127">
        <v>42938</v>
      </c>
      <c r="F34" s="127">
        <v>43005</v>
      </c>
      <c r="G34" s="126">
        <v>218</v>
      </c>
      <c r="H34" s="126">
        <v>769</v>
      </c>
      <c r="I34" s="126">
        <v>139</v>
      </c>
      <c r="J34" s="126">
        <v>712</v>
      </c>
      <c r="K34" s="126">
        <f t="shared" si="0"/>
        <v>67</v>
      </c>
      <c r="M34" s="128" t="s">
        <v>2057</v>
      </c>
      <c r="N34" t="b">
        <f t="shared" si="1"/>
        <v>1</v>
      </c>
      <c r="O34" s="128" t="s">
        <v>2057</v>
      </c>
      <c r="P34" t="b">
        <f t="shared" si="2"/>
        <v>1</v>
      </c>
    </row>
    <row r="35" spans="1:16">
      <c r="A35" s="124">
        <v>34</v>
      </c>
      <c r="B35" s="189" t="s">
        <v>2176</v>
      </c>
      <c r="C35" s="189" t="s">
        <v>2229</v>
      </c>
      <c r="D35" s="125" t="s">
        <v>2227</v>
      </c>
      <c r="E35" s="127">
        <v>42938</v>
      </c>
      <c r="F35" s="127">
        <v>43005</v>
      </c>
      <c r="G35" s="126">
        <v>104</v>
      </c>
      <c r="H35" s="126">
        <v>753</v>
      </c>
      <c r="I35" s="126">
        <v>487</v>
      </c>
      <c r="J35" s="126">
        <v>324</v>
      </c>
      <c r="K35" s="126">
        <f t="shared" si="0"/>
        <v>67</v>
      </c>
      <c r="M35" s="126">
        <v>193</v>
      </c>
      <c r="N35" t="b">
        <f t="shared" si="1"/>
        <v>0</v>
      </c>
      <c r="O35" s="126">
        <v>743</v>
      </c>
      <c r="P35" t="b">
        <f t="shared" si="2"/>
        <v>0</v>
      </c>
    </row>
    <row r="36" spans="1:16">
      <c r="A36" s="124">
        <v>35</v>
      </c>
      <c r="B36" s="189" t="s">
        <v>2176</v>
      </c>
      <c r="C36" s="189" t="s">
        <v>2232</v>
      </c>
      <c r="D36" s="125" t="s">
        <v>2227</v>
      </c>
      <c r="E36" s="127">
        <v>42938</v>
      </c>
      <c r="F36" s="127">
        <v>43005</v>
      </c>
      <c r="G36" s="126">
        <v>188</v>
      </c>
      <c r="H36" s="126">
        <v>776</v>
      </c>
      <c r="I36" s="126">
        <v>717</v>
      </c>
      <c r="J36" s="126">
        <v>108</v>
      </c>
      <c r="K36" s="126">
        <f t="shared" si="0"/>
        <v>67</v>
      </c>
      <c r="M36" s="126">
        <v>218</v>
      </c>
      <c r="N36" t="b">
        <f t="shared" si="1"/>
        <v>0</v>
      </c>
      <c r="O36" s="126">
        <v>769</v>
      </c>
      <c r="P36" t="b">
        <f t="shared" si="2"/>
        <v>0</v>
      </c>
    </row>
    <row r="37" spans="1:16">
      <c r="A37" s="124">
        <v>36</v>
      </c>
      <c r="B37" s="189" t="s">
        <v>2176</v>
      </c>
      <c r="C37" s="189" t="s">
        <v>2233</v>
      </c>
      <c r="D37" s="125" t="s">
        <v>2227</v>
      </c>
      <c r="E37" s="127">
        <v>42938</v>
      </c>
      <c r="F37" s="127">
        <v>43005</v>
      </c>
      <c r="G37" s="126">
        <v>379</v>
      </c>
      <c r="H37" s="126">
        <v>799</v>
      </c>
      <c r="I37" s="126">
        <v>767</v>
      </c>
      <c r="J37" s="126">
        <v>152</v>
      </c>
      <c r="K37" s="126">
        <f t="shared" si="0"/>
        <v>67</v>
      </c>
      <c r="M37" s="126">
        <v>104</v>
      </c>
      <c r="N37" t="b">
        <f t="shared" si="1"/>
        <v>0</v>
      </c>
      <c r="O37" s="126">
        <v>753</v>
      </c>
      <c r="P37" t="b">
        <f t="shared" si="2"/>
        <v>0</v>
      </c>
    </row>
    <row r="38" spans="1:16">
      <c r="A38" s="124">
        <v>37</v>
      </c>
      <c r="B38" s="189" t="s">
        <v>2176</v>
      </c>
      <c r="C38" s="189" t="s">
        <v>2235</v>
      </c>
      <c r="D38" s="125" t="s">
        <v>2227</v>
      </c>
      <c r="E38" s="127">
        <v>42938</v>
      </c>
      <c r="F38" s="127">
        <v>43005</v>
      </c>
      <c r="G38" s="126">
        <v>66</v>
      </c>
      <c r="H38" s="126">
        <v>722</v>
      </c>
      <c r="I38" s="126">
        <v>473</v>
      </c>
      <c r="J38" s="126">
        <v>681</v>
      </c>
      <c r="K38" s="126">
        <f t="shared" si="0"/>
        <v>67</v>
      </c>
      <c r="M38" s="126">
        <v>188</v>
      </c>
      <c r="N38" t="b">
        <f t="shared" si="1"/>
        <v>0</v>
      </c>
      <c r="O38" s="126">
        <v>776</v>
      </c>
      <c r="P38" t="b">
        <f t="shared" si="2"/>
        <v>0</v>
      </c>
    </row>
    <row r="39" spans="1:16">
      <c r="A39" s="124">
        <v>38</v>
      </c>
      <c r="B39" s="189" t="s">
        <v>2176</v>
      </c>
      <c r="C39" s="189" t="s">
        <v>2237</v>
      </c>
      <c r="D39" s="125" t="s">
        <v>2227</v>
      </c>
      <c r="E39" s="127">
        <v>42938</v>
      </c>
      <c r="F39" s="127">
        <v>43005</v>
      </c>
      <c r="G39" s="126">
        <v>625</v>
      </c>
      <c r="H39" s="126">
        <v>796</v>
      </c>
      <c r="I39" s="126">
        <v>111</v>
      </c>
      <c r="J39" s="132">
        <v>260</v>
      </c>
      <c r="K39" s="126">
        <f t="shared" si="0"/>
        <v>67</v>
      </c>
      <c r="M39" s="126">
        <v>379</v>
      </c>
      <c r="N39" t="b">
        <f t="shared" si="1"/>
        <v>0</v>
      </c>
      <c r="O39" s="126">
        <v>799</v>
      </c>
      <c r="P39" t="b">
        <f t="shared" si="2"/>
        <v>0</v>
      </c>
    </row>
    <row r="40" spans="1:16">
      <c r="A40" s="124">
        <v>39</v>
      </c>
      <c r="B40" s="189" t="s">
        <v>2176</v>
      </c>
      <c r="C40" s="189" t="s">
        <v>2239</v>
      </c>
      <c r="D40" s="125" t="s">
        <v>2227</v>
      </c>
      <c r="E40" s="127">
        <v>42938</v>
      </c>
      <c r="F40" s="126" t="s">
        <v>2057</v>
      </c>
      <c r="G40" s="128" t="s">
        <v>2057</v>
      </c>
      <c r="H40" s="128" t="s">
        <v>2057</v>
      </c>
      <c r="I40" s="128" t="s">
        <v>2057</v>
      </c>
      <c r="J40" s="128" t="s">
        <v>2057</v>
      </c>
      <c r="K40" s="126" t="str">
        <f t="shared" si="0"/>
        <v/>
      </c>
      <c r="M40" s="126">
        <v>66</v>
      </c>
      <c r="N40" t="b">
        <f t="shared" si="1"/>
        <v>0</v>
      </c>
      <c r="O40" s="126">
        <v>722</v>
      </c>
      <c r="P40" t="b">
        <f t="shared" si="2"/>
        <v>0</v>
      </c>
    </row>
    <row r="41" spans="1:16">
      <c r="A41" s="124">
        <v>40</v>
      </c>
      <c r="B41" s="189" t="s">
        <v>2176</v>
      </c>
      <c r="C41" s="189" t="s">
        <v>2241</v>
      </c>
      <c r="D41" s="125" t="s">
        <v>2227</v>
      </c>
      <c r="E41" s="127">
        <v>42938</v>
      </c>
      <c r="F41" s="127">
        <v>43005</v>
      </c>
      <c r="G41" s="126">
        <v>88</v>
      </c>
      <c r="H41" s="126">
        <v>782</v>
      </c>
      <c r="I41" s="126">
        <v>646</v>
      </c>
      <c r="J41" s="126">
        <v>402</v>
      </c>
      <c r="K41" s="126">
        <f t="shared" si="0"/>
        <v>67</v>
      </c>
      <c r="M41" s="126">
        <v>625</v>
      </c>
      <c r="N41" t="b">
        <f t="shared" si="1"/>
        <v>0</v>
      </c>
      <c r="O41" s="126">
        <v>796</v>
      </c>
      <c r="P41" t="b">
        <f t="shared" si="2"/>
        <v>0</v>
      </c>
    </row>
    <row r="42" spans="1:16">
      <c r="A42" s="124">
        <v>41</v>
      </c>
      <c r="B42" s="189" t="s">
        <v>2176</v>
      </c>
      <c r="C42" s="189" t="s">
        <v>2243</v>
      </c>
      <c r="D42" s="125" t="s">
        <v>2244</v>
      </c>
      <c r="E42" s="127">
        <v>42938</v>
      </c>
      <c r="F42" s="127">
        <v>43005</v>
      </c>
      <c r="G42" s="126">
        <v>256</v>
      </c>
      <c r="H42" s="126">
        <v>820</v>
      </c>
      <c r="I42" s="126">
        <v>43</v>
      </c>
      <c r="J42" s="126">
        <v>648</v>
      </c>
      <c r="K42" s="126">
        <f t="shared" si="0"/>
        <v>67</v>
      </c>
      <c r="M42" s="128" t="s">
        <v>2057</v>
      </c>
      <c r="N42" t="b">
        <f t="shared" si="1"/>
        <v>1</v>
      </c>
      <c r="O42" s="128" t="s">
        <v>2057</v>
      </c>
      <c r="P42" t="b">
        <f t="shared" si="2"/>
        <v>1</v>
      </c>
    </row>
    <row r="43" spans="1:16">
      <c r="A43" s="124">
        <v>42</v>
      </c>
      <c r="B43" s="189" t="s">
        <v>2176</v>
      </c>
      <c r="C43" s="189" t="s">
        <v>2245</v>
      </c>
      <c r="D43" s="125" t="s">
        <v>2244</v>
      </c>
      <c r="E43" s="127">
        <v>42938</v>
      </c>
      <c r="F43" s="127">
        <v>43005</v>
      </c>
      <c r="G43" s="126">
        <v>341</v>
      </c>
      <c r="H43" s="126">
        <v>806</v>
      </c>
      <c r="I43" s="126">
        <v>268</v>
      </c>
      <c r="J43" s="126">
        <v>257</v>
      </c>
      <c r="K43" s="126">
        <f t="shared" si="0"/>
        <v>67</v>
      </c>
      <c r="M43" s="126">
        <v>88</v>
      </c>
      <c r="N43" t="b">
        <f t="shared" si="1"/>
        <v>0</v>
      </c>
      <c r="O43" s="126">
        <v>782</v>
      </c>
      <c r="P43" t="b">
        <f t="shared" si="2"/>
        <v>0</v>
      </c>
    </row>
    <row r="44" spans="1:16">
      <c r="A44" s="124">
        <v>43</v>
      </c>
      <c r="B44" s="189" t="s">
        <v>2176</v>
      </c>
      <c r="C44" s="189" t="s">
        <v>2247</v>
      </c>
      <c r="D44" s="125" t="s">
        <v>2244</v>
      </c>
      <c r="E44" s="127">
        <v>42938</v>
      </c>
      <c r="F44" s="127">
        <v>43005</v>
      </c>
      <c r="G44" s="126">
        <v>246</v>
      </c>
      <c r="H44" s="126">
        <v>758</v>
      </c>
      <c r="I44" s="126">
        <v>300</v>
      </c>
      <c r="J44" s="126">
        <v>691</v>
      </c>
      <c r="K44" s="126">
        <f t="shared" si="0"/>
        <v>67</v>
      </c>
      <c r="M44" s="126">
        <v>256</v>
      </c>
      <c r="N44" t="b">
        <f t="shared" si="1"/>
        <v>0</v>
      </c>
      <c r="O44" s="126">
        <v>820</v>
      </c>
      <c r="P44" t="b">
        <f t="shared" si="2"/>
        <v>0</v>
      </c>
    </row>
    <row r="45" spans="1:16">
      <c r="A45" s="124">
        <v>44</v>
      </c>
      <c r="B45" s="189" t="s">
        <v>2176</v>
      </c>
      <c r="C45" s="189" t="s">
        <v>2248</v>
      </c>
      <c r="D45" s="125" t="s">
        <v>2244</v>
      </c>
      <c r="E45" s="127">
        <v>42938</v>
      </c>
      <c r="F45" s="127">
        <v>43005</v>
      </c>
      <c r="G45" s="126">
        <v>115</v>
      </c>
      <c r="H45" s="126">
        <v>783</v>
      </c>
      <c r="I45" s="126">
        <v>823</v>
      </c>
      <c r="J45" s="126">
        <v>716</v>
      </c>
      <c r="K45" s="126">
        <f t="shared" si="0"/>
        <v>67</v>
      </c>
      <c r="M45" s="126">
        <v>341</v>
      </c>
      <c r="N45" t="b">
        <f t="shared" si="1"/>
        <v>0</v>
      </c>
      <c r="O45" s="126">
        <v>806</v>
      </c>
      <c r="P45" t="b">
        <f t="shared" si="2"/>
        <v>0</v>
      </c>
    </row>
    <row r="46" spans="1:16">
      <c r="A46" s="124">
        <v>45</v>
      </c>
      <c r="B46" s="189" t="s">
        <v>2176</v>
      </c>
      <c r="C46" s="189" t="s">
        <v>2249</v>
      </c>
      <c r="D46" s="125" t="s">
        <v>2244</v>
      </c>
      <c r="E46" s="127">
        <v>42938</v>
      </c>
      <c r="F46" s="127">
        <v>43005</v>
      </c>
      <c r="G46" s="126">
        <v>480</v>
      </c>
      <c r="H46" s="126">
        <v>827</v>
      </c>
      <c r="I46" s="126">
        <v>354</v>
      </c>
      <c r="J46" s="126">
        <v>631</v>
      </c>
      <c r="K46" s="126">
        <f t="shared" si="0"/>
        <v>67</v>
      </c>
      <c r="M46" s="126">
        <v>246</v>
      </c>
      <c r="N46" t="b">
        <f t="shared" si="1"/>
        <v>0</v>
      </c>
      <c r="O46" s="126">
        <v>758</v>
      </c>
      <c r="P46" t="b">
        <f t="shared" si="2"/>
        <v>0</v>
      </c>
    </row>
    <row r="47" spans="1:16">
      <c r="A47" s="124">
        <v>46</v>
      </c>
      <c r="B47" s="189" t="s">
        <v>2176</v>
      </c>
      <c r="C47" s="189" t="s">
        <v>2251</v>
      </c>
      <c r="D47" s="125" t="s">
        <v>2244</v>
      </c>
      <c r="E47" s="126" t="s">
        <v>2057</v>
      </c>
      <c r="F47" s="127" t="s">
        <v>2057</v>
      </c>
      <c r="G47" s="126" t="s">
        <v>2057</v>
      </c>
      <c r="H47" s="126" t="s">
        <v>2057</v>
      </c>
      <c r="I47" s="126" t="s">
        <v>2057</v>
      </c>
      <c r="J47" s="126" t="s">
        <v>2057</v>
      </c>
      <c r="K47" s="126" t="str">
        <f t="shared" si="0"/>
        <v/>
      </c>
      <c r="M47" s="126">
        <v>115</v>
      </c>
      <c r="N47" t="b">
        <f t="shared" si="1"/>
        <v>0</v>
      </c>
      <c r="O47" s="126">
        <v>783</v>
      </c>
      <c r="P47" t="b">
        <f t="shared" si="2"/>
        <v>0</v>
      </c>
    </row>
    <row r="48" spans="1:16">
      <c r="A48" s="124">
        <v>47</v>
      </c>
      <c r="B48" s="189" t="s">
        <v>2176</v>
      </c>
      <c r="C48" s="189" t="s">
        <v>2252</v>
      </c>
      <c r="D48" s="125" t="s">
        <v>2244</v>
      </c>
      <c r="E48" s="127">
        <v>42938</v>
      </c>
      <c r="F48" s="127">
        <v>43005</v>
      </c>
      <c r="G48" s="126">
        <v>110</v>
      </c>
      <c r="H48" s="126">
        <v>831</v>
      </c>
      <c r="I48" s="126">
        <v>659</v>
      </c>
      <c r="J48" s="126">
        <v>606</v>
      </c>
      <c r="K48" s="126">
        <f t="shared" si="0"/>
        <v>67</v>
      </c>
      <c r="M48" s="126">
        <v>480</v>
      </c>
      <c r="N48" t="b">
        <f t="shared" si="1"/>
        <v>0</v>
      </c>
      <c r="O48" s="126">
        <v>827</v>
      </c>
      <c r="P48" t="b">
        <f t="shared" si="2"/>
        <v>0</v>
      </c>
    </row>
    <row r="49" spans="1:16">
      <c r="A49" s="124">
        <v>48</v>
      </c>
      <c r="B49" s="189" t="s">
        <v>2176</v>
      </c>
      <c r="C49" s="189" t="s">
        <v>2254</v>
      </c>
      <c r="D49" s="125" t="s">
        <v>2244</v>
      </c>
      <c r="E49" s="127">
        <v>42938</v>
      </c>
      <c r="F49" s="127">
        <v>43005</v>
      </c>
      <c r="G49" s="126">
        <v>233</v>
      </c>
      <c r="H49" s="126">
        <v>828</v>
      </c>
      <c r="I49" s="126">
        <v>267</v>
      </c>
      <c r="J49" s="126">
        <v>221</v>
      </c>
      <c r="K49" s="126">
        <f t="shared" si="0"/>
        <v>67</v>
      </c>
      <c r="M49" s="126" t="s">
        <v>2057</v>
      </c>
      <c r="N49" t="b">
        <f t="shared" si="1"/>
        <v>1</v>
      </c>
      <c r="O49" s="126" t="s">
        <v>2057</v>
      </c>
      <c r="P49" t="b">
        <f t="shared" si="2"/>
        <v>1</v>
      </c>
    </row>
    <row r="50" spans="1:16">
      <c r="A50" s="124">
        <v>49</v>
      </c>
      <c r="B50" s="189" t="s">
        <v>2176</v>
      </c>
      <c r="C50" s="189" t="s">
        <v>2255</v>
      </c>
      <c r="D50" s="125" t="s">
        <v>2256</v>
      </c>
      <c r="E50" s="127">
        <v>42938</v>
      </c>
      <c r="F50" s="127">
        <v>43005</v>
      </c>
      <c r="G50" s="126">
        <v>54</v>
      </c>
      <c r="H50" s="126">
        <v>805</v>
      </c>
      <c r="I50" s="126">
        <v>812</v>
      </c>
      <c r="J50" s="126">
        <v>308</v>
      </c>
      <c r="K50" s="126">
        <f t="shared" si="0"/>
        <v>67</v>
      </c>
      <c r="M50" s="126">
        <v>110</v>
      </c>
      <c r="N50" t="b">
        <f t="shared" si="1"/>
        <v>0</v>
      </c>
      <c r="O50" s="126">
        <v>831</v>
      </c>
      <c r="P50" t="b">
        <f t="shared" si="2"/>
        <v>0</v>
      </c>
    </row>
    <row r="51" spans="1:16">
      <c r="A51" s="124">
        <v>50</v>
      </c>
      <c r="B51" s="189" t="s">
        <v>2176</v>
      </c>
      <c r="C51" s="189" t="s">
        <v>2257</v>
      </c>
      <c r="D51" s="125" t="s">
        <v>2256</v>
      </c>
      <c r="E51" s="127">
        <v>42938</v>
      </c>
      <c r="F51" s="127" t="s">
        <v>2057</v>
      </c>
      <c r="G51" s="126">
        <v>276</v>
      </c>
      <c r="H51" s="126">
        <v>754</v>
      </c>
      <c r="I51" s="126">
        <v>212</v>
      </c>
      <c r="J51" s="126">
        <v>644</v>
      </c>
      <c r="K51" s="126" t="str">
        <f t="shared" si="0"/>
        <v/>
      </c>
      <c r="M51" s="126">
        <v>233</v>
      </c>
      <c r="N51" t="b">
        <f t="shared" si="1"/>
        <v>0</v>
      </c>
      <c r="O51" s="126">
        <v>828</v>
      </c>
      <c r="P51" t="b">
        <f t="shared" si="2"/>
        <v>0</v>
      </c>
    </row>
    <row r="52" spans="1:16">
      <c r="A52" s="124">
        <v>51</v>
      </c>
      <c r="B52" s="189" t="s">
        <v>2176</v>
      </c>
      <c r="C52" s="189" t="s">
        <v>2258</v>
      </c>
      <c r="D52" s="125" t="s">
        <v>2256</v>
      </c>
      <c r="E52" s="127">
        <v>42938</v>
      </c>
      <c r="F52" s="127">
        <v>43005</v>
      </c>
      <c r="G52" s="126">
        <v>227</v>
      </c>
      <c r="H52" s="126">
        <v>798</v>
      </c>
      <c r="I52" s="126">
        <v>598</v>
      </c>
      <c r="J52" s="126">
        <v>242</v>
      </c>
      <c r="K52" s="126">
        <f t="shared" si="0"/>
        <v>67</v>
      </c>
      <c r="M52" s="126">
        <v>54</v>
      </c>
      <c r="N52" t="b">
        <f t="shared" si="1"/>
        <v>0</v>
      </c>
      <c r="O52" s="126">
        <v>805</v>
      </c>
      <c r="P52" t="b">
        <f t="shared" si="2"/>
        <v>0</v>
      </c>
    </row>
    <row r="53" spans="1:16">
      <c r="A53" s="124">
        <v>52</v>
      </c>
      <c r="B53" s="189" t="s">
        <v>2176</v>
      </c>
      <c r="C53" s="189" t="s">
        <v>2259</v>
      </c>
      <c r="D53" s="125" t="s">
        <v>2256</v>
      </c>
      <c r="E53" s="127">
        <v>42938</v>
      </c>
      <c r="F53" s="127">
        <v>43005</v>
      </c>
      <c r="G53" s="126">
        <v>237</v>
      </c>
      <c r="H53" s="126">
        <v>833</v>
      </c>
      <c r="I53" s="126">
        <v>818</v>
      </c>
      <c r="J53" s="126">
        <v>618</v>
      </c>
      <c r="K53" s="126">
        <f t="shared" si="0"/>
        <v>67</v>
      </c>
      <c r="M53" s="126">
        <v>276</v>
      </c>
      <c r="N53" t="b">
        <f t="shared" si="1"/>
        <v>0</v>
      </c>
      <c r="O53" s="126">
        <v>754</v>
      </c>
      <c r="P53" t="b">
        <f t="shared" si="2"/>
        <v>0</v>
      </c>
    </row>
    <row r="54" spans="1:16">
      <c r="A54" s="124">
        <v>53</v>
      </c>
      <c r="B54" s="189" t="s">
        <v>2176</v>
      </c>
      <c r="C54" s="189" t="s">
        <v>2260</v>
      </c>
      <c r="D54" s="125" t="s">
        <v>2256</v>
      </c>
      <c r="E54" s="127">
        <v>42938</v>
      </c>
      <c r="F54" s="127">
        <v>43005</v>
      </c>
      <c r="G54" s="126">
        <v>172</v>
      </c>
      <c r="H54" s="126">
        <v>734</v>
      </c>
      <c r="I54" s="126">
        <v>759</v>
      </c>
      <c r="J54" s="126">
        <v>140</v>
      </c>
      <c r="K54" s="126">
        <f t="shared" si="0"/>
        <v>67</v>
      </c>
      <c r="M54" s="126">
        <v>227</v>
      </c>
      <c r="N54" t="b">
        <f t="shared" si="1"/>
        <v>0</v>
      </c>
      <c r="O54" s="126">
        <v>798</v>
      </c>
      <c r="P54" t="b">
        <f t="shared" si="2"/>
        <v>0</v>
      </c>
    </row>
    <row r="55" spans="1:16">
      <c r="A55" s="124">
        <v>54</v>
      </c>
      <c r="B55" s="189" t="s">
        <v>2176</v>
      </c>
      <c r="C55" s="189" t="s">
        <v>2261</v>
      </c>
      <c r="D55" s="125" t="s">
        <v>2256</v>
      </c>
      <c r="E55" s="126" t="s">
        <v>2057</v>
      </c>
      <c r="F55" s="126" t="s">
        <v>2057</v>
      </c>
      <c r="G55" s="126" t="s">
        <v>2057</v>
      </c>
      <c r="H55" s="126" t="s">
        <v>2057</v>
      </c>
      <c r="I55" s="126" t="s">
        <v>2057</v>
      </c>
      <c r="J55" s="126" t="s">
        <v>2057</v>
      </c>
      <c r="K55" s="126" t="str">
        <f t="shared" si="0"/>
        <v/>
      </c>
      <c r="M55" s="126">
        <v>237</v>
      </c>
      <c r="N55" t="b">
        <f t="shared" si="1"/>
        <v>0</v>
      </c>
      <c r="O55" s="126">
        <v>833</v>
      </c>
      <c r="P55" t="b">
        <f t="shared" si="2"/>
        <v>0</v>
      </c>
    </row>
    <row r="56" spans="1:16">
      <c r="A56" s="124">
        <v>55</v>
      </c>
      <c r="B56" s="189" t="s">
        <v>2176</v>
      </c>
      <c r="C56" s="189" t="s">
        <v>2262</v>
      </c>
      <c r="D56" s="125" t="s">
        <v>2256</v>
      </c>
      <c r="E56" s="127">
        <v>42938</v>
      </c>
      <c r="F56" s="127">
        <v>43005</v>
      </c>
      <c r="G56" s="126">
        <v>86</v>
      </c>
      <c r="H56" s="132">
        <v>839</v>
      </c>
      <c r="I56" s="126">
        <v>260</v>
      </c>
      <c r="J56" s="126">
        <v>192</v>
      </c>
      <c r="K56" s="126">
        <f t="shared" si="0"/>
        <v>67</v>
      </c>
      <c r="M56" s="126">
        <v>172</v>
      </c>
      <c r="N56" t="b">
        <f t="shared" si="1"/>
        <v>0</v>
      </c>
      <c r="O56" s="126">
        <v>734</v>
      </c>
      <c r="P56" t="b">
        <f t="shared" si="2"/>
        <v>0</v>
      </c>
    </row>
    <row r="57" spans="1:16">
      <c r="A57" s="124">
        <v>56</v>
      </c>
      <c r="B57" s="189" t="s">
        <v>2176</v>
      </c>
      <c r="C57" s="189" t="s">
        <v>2263</v>
      </c>
      <c r="D57" s="125" t="s">
        <v>2256</v>
      </c>
      <c r="E57" s="127">
        <v>42938</v>
      </c>
      <c r="F57" s="127">
        <v>43005</v>
      </c>
      <c r="G57" s="126">
        <v>107</v>
      </c>
      <c r="H57" s="126">
        <v>760</v>
      </c>
      <c r="I57" s="126">
        <v>493</v>
      </c>
      <c r="J57" s="126">
        <v>227</v>
      </c>
      <c r="K57" s="126">
        <f t="shared" si="0"/>
        <v>67</v>
      </c>
      <c r="M57" s="126" t="s">
        <v>2057</v>
      </c>
      <c r="N57" t="b">
        <f t="shared" si="1"/>
        <v>1</v>
      </c>
      <c r="O57" s="126" t="s">
        <v>2057</v>
      </c>
      <c r="P57" t="b">
        <f t="shared" si="2"/>
        <v>1</v>
      </c>
    </row>
    <row r="58" spans="1:16">
      <c r="A58" s="124">
        <v>57</v>
      </c>
      <c r="B58" s="189" t="s">
        <v>2176</v>
      </c>
      <c r="C58" s="191" t="s">
        <v>2264</v>
      </c>
      <c r="D58" s="125" t="s">
        <v>2265</v>
      </c>
      <c r="E58" s="127">
        <v>42938</v>
      </c>
      <c r="F58" s="127">
        <v>43005</v>
      </c>
      <c r="G58" s="126">
        <v>41</v>
      </c>
      <c r="H58" s="126">
        <v>830</v>
      </c>
      <c r="I58" s="126">
        <v>347</v>
      </c>
      <c r="J58" s="126">
        <v>416</v>
      </c>
      <c r="K58" s="126">
        <f t="shared" si="0"/>
        <v>67</v>
      </c>
      <c r="M58" s="126">
        <v>86</v>
      </c>
      <c r="N58" t="b">
        <f t="shared" si="1"/>
        <v>0</v>
      </c>
      <c r="O58" s="132">
        <v>839</v>
      </c>
      <c r="P58" t="b">
        <f t="shared" si="2"/>
        <v>0</v>
      </c>
    </row>
    <row r="59" spans="1:16">
      <c r="A59" s="124">
        <v>58</v>
      </c>
      <c r="B59" s="189" t="s">
        <v>2176</v>
      </c>
      <c r="C59" s="191" t="s">
        <v>2267</v>
      </c>
      <c r="D59" s="125" t="s">
        <v>2265</v>
      </c>
      <c r="E59" s="127">
        <v>42938</v>
      </c>
      <c r="F59" s="127">
        <v>43005</v>
      </c>
      <c r="G59" s="126">
        <v>481</v>
      </c>
      <c r="H59" s="126">
        <v>725</v>
      </c>
      <c r="I59" s="126">
        <v>735</v>
      </c>
      <c r="J59" s="126">
        <v>689</v>
      </c>
      <c r="K59" s="126">
        <f t="shared" si="0"/>
        <v>67</v>
      </c>
      <c r="M59" s="168">
        <v>107</v>
      </c>
      <c r="N59" t="b">
        <f t="shared" si="1"/>
        <v>1</v>
      </c>
      <c r="O59" s="126">
        <v>760</v>
      </c>
      <c r="P59" t="b">
        <f t="shared" si="2"/>
        <v>0</v>
      </c>
    </row>
    <row r="60" spans="1:16">
      <c r="A60" s="124">
        <v>59</v>
      </c>
      <c r="B60" s="189" t="s">
        <v>2176</v>
      </c>
      <c r="C60" s="191" t="s">
        <v>2268</v>
      </c>
      <c r="D60" s="125" t="s">
        <v>2265</v>
      </c>
      <c r="E60" s="127">
        <v>42938</v>
      </c>
      <c r="F60" s="127">
        <v>43005</v>
      </c>
      <c r="G60" s="126">
        <v>261</v>
      </c>
      <c r="H60" s="126">
        <v>721</v>
      </c>
      <c r="I60" s="126">
        <v>558</v>
      </c>
      <c r="J60" s="126">
        <v>231</v>
      </c>
      <c r="K60" s="126">
        <f t="shared" si="0"/>
        <v>67</v>
      </c>
      <c r="M60" s="126">
        <v>41</v>
      </c>
      <c r="N60" t="b">
        <f t="shared" si="1"/>
        <v>0</v>
      </c>
      <c r="O60" s="126">
        <v>830</v>
      </c>
      <c r="P60" t="b">
        <f t="shared" si="2"/>
        <v>0</v>
      </c>
    </row>
    <row r="61" spans="1:16">
      <c r="A61" s="124">
        <v>60</v>
      </c>
      <c r="B61" s="189" t="s">
        <v>2176</v>
      </c>
      <c r="C61" s="191" t="s">
        <v>2269</v>
      </c>
      <c r="D61" s="125" t="s">
        <v>2265</v>
      </c>
      <c r="E61" s="127">
        <v>42938</v>
      </c>
      <c r="F61" s="127">
        <v>43005</v>
      </c>
      <c r="G61" s="126">
        <v>152</v>
      </c>
      <c r="H61" s="126">
        <v>763</v>
      </c>
      <c r="I61" s="126">
        <v>751</v>
      </c>
      <c r="J61" s="126">
        <v>297</v>
      </c>
      <c r="K61" s="126">
        <f t="shared" si="0"/>
        <v>67</v>
      </c>
      <c r="M61" s="126">
        <v>481</v>
      </c>
      <c r="N61" t="b">
        <f t="shared" si="1"/>
        <v>0</v>
      </c>
      <c r="O61" s="126">
        <v>725</v>
      </c>
      <c r="P61" t="b">
        <f t="shared" si="2"/>
        <v>0</v>
      </c>
    </row>
    <row r="62" spans="1:16">
      <c r="A62" s="124">
        <v>61</v>
      </c>
      <c r="B62" s="189" t="s">
        <v>2176</v>
      </c>
      <c r="C62" s="191" t="s">
        <v>2271</v>
      </c>
      <c r="D62" s="125" t="s">
        <v>2265</v>
      </c>
      <c r="E62" s="127">
        <v>42938</v>
      </c>
      <c r="F62" s="127">
        <v>43005</v>
      </c>
      <c r="G62" s="126">
        <v>191</v>
      </c>
      <c r="H62" s="126">
        <v>775</v>
      </c>
      <c r="I62" s="126">
        <v>748</v>
      </c>
      <c r="J62" s="126">
        <v>200</v>
      </c>
      <c r="K62" s="126">
        <f t="shared" si="0"/>
        <v>67</v>
      </c>
      <c r="M62" s="126">
        <v>261</v>
      </c>
      <c r="N62" t="b">
        <f t="shared" si="1"/>
        <v>0</v>
      </c>
      <c r="O62" s="126">
        <v>721</v>
      </c>
      <c r="P62" t="b">
        <f t="shared" si="2"/>
        <v>0</v>
      </c>
    </row>
    <row r="63" spans="1:16">
      <c r="A63" s="124">
        <v>62</v>
      </c>
      <c r="B63" s="189" t="s">
        <v>2176</v>
      </c>
      <c r="C63" s="191" t="s">
        <v>2272</v>
      </c>
      <c r="D63" s="125" t="s">
        <v>2265</v>
      </c>
      <c r="E63" s="128" t="s">
        <v>2057</v>
      </c>
      <c r="F63" s="127" t="s">
        <v>2057</v>
      </c>
      <c r="G63" s="128" t="s">
        <v>2057</v>
      </c>
      <c r="H63" s="128" t="s">
        <v>2057</v>
      </c>
      <c r="I63" s="128" t="s">
        <v>2057</v>
      </c>
      <c r="J63" s="128" t="s">
        <v>2057</v>
      </c>
      <c r="K63" s="126" t="str">
        <f t="shared" si="0"/>
        <v/>
      </c>
      <c r="M63" s="126">
        <v>152</v>
      </c>
      <c r="N63" t="b">
        <f t="shared" si="1"/>
        <v>0</v>
      </c>
      <c r="O63" s="126">
        <v>763</v>
      </c>
      <c r="P63" t="b">
        <f t="shared" si="2"/>
        <v>0</v>
      </c>
    </row>
    <row r="64" spans="1:16">
      <c r="A64" s="124">
        <v>63</v>
      </c>
      <c r="B64" s="189" t="s">
        <v>2176</v>
      </c>
      <c r="C64" s="191" t="s">
        <v>2274</v>
      </c>
      <c r="D64" s="125" t="s">
        <v>2265</v>
      </c>
      <c r="E64" s="127">
        <v>42938</v>
      </c>
      <c r="F64" s="127">
        <v>43005</v>
      </c>
      <c r="G64" s="126">
        <v>49</v>
      </c>
      <c r="H64" s="126">
        <v>733</v>
      </c>
      <c r="I64" s="126">
        <v>629</v>
      </c>
      <c r="J64" s="126">
        <v>713</v>
      </c>
      <c r="K64" s="126">
        <f t="shared" si="0"/>
        <v>67</v>
      </c>
      <c r="M64" s="126">
        <v>191</v>
      </c>
      <c r="N64" t="b">
        <f t="shared" si="1"/>
        <v>0</v>
      </c>
      <c r="O64" s="126">
        <v>775</v>
      </c>
      <c r="P64" t="b">
        <f t="shared" si="2"/>
        <v>0</v>
      </c>
    </row>
    <row r="65" spans="1:16">
      <c r="A65" s="124">
        <v>64</v>
      </c>
      <c r="B65" s="189" t="s">
        <v>2176</v>
      </c>
      <c r="C65" s="191" t="s">
        <v>2275</v>
      </c>
      <c r="D65" s="125" t="s">
        <v>2265</v>
      </c>
      <c r="E65" s="127">
        <v>42938</v>
      </c>
      <c r="F65" s="127">
        <v>43005</v>
      </c>
      <c r="G65" s="132">
        <v>347</v>
      </c>
      <c r="H65" s="126">
        <v>765</v>
      </c>
      <c r="I65" s="126">
        <v>84</v>
      </c>
      <c r="J65" s="132">
        <v>237</v>
      </c>
      <c r="K65" s="126">
        <f t="shared" si="0"/>
        <v>67</v>
      </c>
      <c r="M65" s="128" t="s">
        <v>2057</v>
      </c>
      <c r="N65" t="b">
        <f t="shared" si="1"/>
        <v>1</v>
      </c>
      <c r="O65" s="128" t="s">
        <v>2057</v>
      </c>
      <c r="P65" t="b">
        <f t="shared" si="2"/>
        <v>1</v>
      </c>
    </row>
    <row r="66" spans="1:16">
      <c r="A66" s="124">
        <v>65</v>
      </c>
      <c r="B66" s="189" t="s">
        <v>2276</v>
      </c>
      <c r="C66" s="189" t="s">
        <v>2277</v>
      </c>
      <c r="D66" s="125" t="s">
        <v>2278</v>
      </c>
      <c r="E66" s="127">
        <v>42937</v>
      </c>
      <c r="F66" s="127">
        <v>43005</v>
      </c>
      <c r="G66" s="126">
        <v>495</v>
      </c>
      <c r="H66" s="126">
        <v>731</v>
      </c>
      <c r="I66" s="167">
        <v>586</v>
      </c>
      <c r="J66" s="167">
        <v>654</v>
      </c>
      <c r="K66" s="126">
        <f t="shared" si="0"/>
        <v>68</v>
      </c>
      <c r="M66" s="126">
        <v>49</v>
      </c>
      <c r="N66" t="b">
        <f t="shared" si="1"/>
        <v>0</v>
      </c>
      <c r="O66" s="126">
        <v>733</v>
      </c>
      <c r="P66" t="b">
        <f t="shared" si="2"/>
        <v>0</v>
      </c>
    </row>
    <row r="67" spans="1:16">
      <c r="A67" s="124">
        <v>66</v>
      </c>
      <c r="B67" s="189" t="s">
        <v>2276</v>
      </c>
      <c r="C67" s="189" t="s">
        <v>2279</v>
      </c>
      <c r="D67" s="125" t="s">
        <v>2278</v>
      </c>
      <c r="E67" s="127">
        <v>42937</v>
      </c>
      <c r="F67" s="127">
        <v>43005</v>
      </c>
      <c r="G67" s="126">
        <v>247</v>
      </c>
      <c r="H67" s="126">
        <v>816</v>
      </c>
      <c r="I67" s="126">
        <v>851</v>
      </c>
      <c r="J67" s="126">
        <v>634</v>
      </c>
      <c r="K67" s="126">
        <f t="shared" ref="K67:K130" si="3">IFERROR(F67-E67,"")</f>
        <v>68</v>
      </c>
      <c r="M67" s="168">
        <v>347</v>
      </c>
      <c r="N67" t="b">
        <f t="shared" si="1"/>
        <v>1</v>
      </c>
      <c r="O67" s="126">
        <v>765</v>
      </c>
      <c r="P67" t="b">
        <f t="shared" si="2"/>
        <v>0</v>
      </c>
    </row>
    <row r="68" spans="1:16">
      <c r="A68" s="124">
        <v>67</v>
      </c>
      <c r="B68" s="189" t="s">
        <v>2276</v>
      </c>
      <c r="C68" s="189" t="s">
        <v>2280</v>
      </c>
      <c r="D68" s="125" t="s">
        <v>2278</v>
      </c>
      <c r="E68" s="128" t="s">
        <v>2520</v>
      </c>
      <c r="F68" s="127" t="s">
        <v>2057</v>
      </c>
      <c r="G68" s="128" t="s">
        <v>2520</v>
      </c>
      <c r="H68" s="128" t="s">
        <v>2520</v>
      </c>
      <c r="I68" s="128" t="s">
        <v>2520</v>
      </c>
      <c r="J68" s="128" t="s">
        <v>2520</v>
      </c>
      <c r="K68" s="126" t="str">
        <f t="shared" si="3"/>
        <v/>
      </c>
      <c r="M68" s="126">
        <v>495</v>
      </c>
      <c r="N68" t="b">
        <f t="shared" ref="N68:N131" si="4">COUNTIF($M$4:$M$443, M68)&gt;1</f>
        <v>0</v>
      </c>
      <c r="O68" s="126">
        <v>731</v>
      </c>
      <c r="P68" t="b">
        <f t="shared" si="2"/>
        <v>0</v>
      </c>
    </row>
    <row r="69" spans="1:16">
      <c r="A69" s="124">
        <v>68</v>
      </c>
      <c r="B69" s="189" t="s">
        <v>2276</v>
      </c>
      <c r="C69" s="189" t="s">
        <v>2281</v>
      </c>
      <c r="D69" s="125" t="s">
        <v>2278</v>
      </c>
      <c r="E69" s="127">
        <v>42937</v>
      </c>
      <c r="F69" s="127">
        <v>43005</v>
      </c>
      <c r="G69" s="126">
        <v>63</v>
      </c>
      <c r="H69" s="126">
        <v>815</v>
      </c>
      <c r="I69" s="126">
        <v>467</v>
      </c>
      <c r="J69" s="126">
        <v>201</v>
      </c>
      <c r="K69" s="126">
        <f t="shared" si="3"/>
        <v>68</v>
      </c>
      <c r="M69" s="126">
        <v>247</v>
      </c>
      <c r="N69" t="b">
        <f t="shared" si="4"/>
        <v>0</v>
      </c>
      <c r="O69" s="126">
        <v>816</v>
      </c>
      <c r="P69" t="b">
        <f t="shared" ref="P69:P132" si="5">COUNTIF($O$4:$O$443, O69)&gt;1</f>
        <v>0</v>
      </c>
    </row>
    <row r="70" spans="1:16">
      <c r="A70" s="124">
        <v>69</v>
      </c>
      <c r="B70" s="189" t="s">
        <v>2276</v>
      </c>
      <c r="C70" s="189" t="s">
        <v>2282</v>
      </c>
      <c r="D70" s="125" t="s">
        <v>2278</v>
      </c>
      <c r="E70" s="127">
        <v>42937</v>
      </c>
      <c r="F70" s="127">
        <v>43006</v>
      </c>
      <c r="G70" s="126">
        <v>382</v>
      </c>
      <c r="H70" s="126">
        <v>741</v>
      </c>
      <c r="I70" s="126">
        <v>766</v>
      </c>
      <c r="J70" s="126">
        <v>174</v>
      </c>
      <c r="K70" s="126">
        <f t="shared" si="3"/>
        <v>69</v>
      </c>
      <c r="M70" s="128" t="s">
        <v>2520</v>
      </c>
      <c r="N70" t="b">
        <f t="shared" si="4"/>
        <v>1</v>
      </c>
      <c r="O70" s="128" t="s">
        <v>2520</v>
      </c>
      <c r="P70" t="b">
        <f t="shared" si="5"/>
        <v>1</v>
      </c>
    </row>
    <row r="71" spans="1:16">
      <c r="A71" s="124">
        <v>70</v>
      </c>
      <c r="B71" s="189" t="s">
        <v>2276</v>
      </c>
      <c r="C71" s="189" t="s">
        <v>2283</v>
      </c>
      <c r="D71" s="125" t="s">
        <v>2278</v>
      </c>
      <c r="E71" s="127">
        <v>42937</v>
      </c>
      <c r="F71" s="127">
        <v>43006</v>
      </c>
      <c r="G71" s="126">
        <v>278</v>
      </c>
      <c r="H71" s="126">
        <v>294</v>
      </c>
      <c r="I71" s="132">
        <v>430</v>
      </c>
      <c r="J71" s="126">
        <v>261</v>
      </c>
      <c r="K71" s="126">
        <f t="shared" si="3"/>
        <v>69</v>
      </c>
      <c r="M71" s="126">
        <v>63</v>
      </c>
      <c r="N71" t="b">
        <f t="shared" si="4"/>
        <v>0</v>
      </c>
      <c r="O71" s="126">
        <v>815</v>
      </c>
      <c r="P71" t="b">
        <f t="shared" si="5"/>
        <v>0</v>
      </c>
    </row>
    <row r="72" spans="1:16">
      <c r="A72" s="124">
        <v>71</v>
      </c>
      <c r="B72" s="189" t="s">
        <v>2276</v>
      </c>
      <c r="C72" s="189" t="s">
        <v>2284</v>
      </c>
      <c r="D72" s="125" t="s">
        <v>2278</v>
      </c>
      <c r="E72" s="127">
        <v>42937</v>
      </c>
      <c r="F72" s="127">
        <v>43006</v>
      </c>
      <c r="G72" s="126">
        <v>138</v>
      </c>
      <c r="H72" s="126">
        <v>761</v>
      </c>
      <c r="I72" s="126">
        <v>174</v>
      </c>
      <c r="J72" s="126">
        <v>203</v>
      </c>
      <c r="K72" s="126">
        <f t="shared" si="3"/>
        <v>69</v>
      </c>
      <c r="M72" s="126">
        <v>382</v>
      </c>
      <c r="N72" t="b">
        <f t="shared" si="4"/>
        <v>0</v>
      </c>
      <c r="O72" s="126">
        <v>741</v>
      </c>
      <c r="P72" t="b">
        <f t="shared" si="5"/>
        <v>0</v>
      </c>
    </row>
    <row r="73" spans="1:16">
      <c r="A73" s="124">
        <v>72</v>
      </c>
      <c r="B73" s="189" t="s">
        <v>2276</v>
      </c>
      <c r="C73" s="189" t="s">
        <v>2285</v>
      </c>
      <c r="D73" s="125" t="s">
        <v>2278</v>
      </c>
      <c r="E73" s="127">
        <v>42937</v>
      </c>
      <c r="F73" s="127">
        <v>43006</v>
      </c>
      <c r="G73" s="126">
        <v>431</v>
      </c>
      <c r="H73" s="126">
        <v>780</v>
      </c>
      <c r="I73" s="126">
        <v>714</v>
      </c>
      <c r="J73" s="126">
        <v>191</v>
      </c>
      <c r="K73" s="126">
        <f t="shared" si="3"/>
        <v>69</v>
      </c>
      <c r="M73" s="126">
        <v>278</v>
      </c>
      <c r="N73" t="b">
        <f t="shared" si="4"/>
        <v>0</v>
      </c>
      <c r="O73" s="126">
        <v>294</v>
      </c>
      <c r="P73" t="b">
        <f t="shared" si="5"/>
        <v>0</v>
      </c>
    </row>
    <row r="74" spans="1:16">
      <c r="A74" s="124">
        <v>73</v>
      </c>
      <c r="B74" s="189" t="s">
        <v>2276</v>
      </c>
      <c r="C74" s="189" t="s">
        <v>2286</v>
      </c>
      <c r="D74" s="125" t="s">
        <v>2287</v>
      </c>
      <c r="E74" s="127">
        <v>42937</v>
      </c>
      <c r="F74" s="127">
        <v>43006</v>
      </c>
      <c r="G74" s="126">
        <v>321</v>
      </c>
      <c r="H74" s="126">
        <v>730</v>
      </c>
      <c r="I74" s="126">
        <v>726</v>
      </c>
      <c r="J74" s="126">
        <v>160</v>
      </c>
      <c r="K74" s="126">
        <f t="shared" si="3"/>
        <v>69</v>
      </c>
      <c r="M74" s="126">
        <v>138</v>
      </c>
      <c r="N74" t="b">
        <f t="shared" si="4"/>
        <v>0</v>
      </c>
      <c r="O74" s="126">
        <v>761</v>
      </c>
      <c r="P74" t="b">
        <f t="shared" si="5"/>
        <v>0</v>
      </c>
    </row>
    <row r="75" spans="1:16">
      <c r="A75" s="124">
        <v>74</v>
      </c>
      <c r="B75" s="189" t="s">
        <v>2276</v>
      </c>
      <c r="C75" s="189" t="s">
        <v>2288</v>
      </c>
      <c r="D75" s="125" t="s">
        <v>2287</v>
      </c>
      <c r="E75" s="127">
        <v>42937</v>
      </c>
      <c r="F75" s="127">
        <v>43006</v>
      </c>
      <c r="G75" s="126">
        <v>329</v>
      </c>
      <c r="H75" s="126">
        <v>825</v>
      </c>
      <c r="I75" s="126">
        <v>866</v>
      </c>
      <c r="J75" s="126">
        <v>275</v>
      </c>
      <c r="K75" s="126">
        <f t="shared" si="3"/>
        <v>69</v>
      </c>
      <c r="M75" s="126">
        <v>431</v>
      </c>
      <c r="N75" t="b">
        <f t="shared" si="4"/>
        <v>0</v>
      </c>
      <c r="O75" s="126">
        <v>780</v>
      </c>
      <c r="P75" t="b">
        <f t="shared" si="5"/>
        <v>0</v>
      </c>
    </row>
    <row r="76" spans="1:16">
      <c r="A76" s="124">
        <v>75</v>
      </c>
      <c r="B76" s="189" t="s">
        <v>2276</v>
      </c>
      <c r="C76" s="189" t="s">
        <v>2289</v>
      </c>
      <c r="D76" s="125" t="s">
        <v>2287</v>
      </c>
      <c r="E76" s="127">
        <v>42937</v>
      </c>
      <c r="F76" s="127">
        <v>43006</v>
      </c>
      <c r="G76" s="126">
        <v>215</v>
      </c>
      <c r="H76" s="126">
        <v>840</v>
      </c>
      <c r="I76" s="126">
        <v>705</v>
      </c>
      <c r="J76" s="126">
        <v>657</v>
      </c>
      <c r="K76" s="126">
        <f t="shared" si="3"/>
        <v>69</v>
      </c>
      <c r="M76" s="126">
        <v>321</v>
      </c>
      <c r="N76" t="b">
        <f t="shared" si="4"/>
        <v>0</v>
      </c>
      <c r="O76" s="126">
        <v>730</v>
      </c>
      <c r="P76" t="b">
        <f t="shared" si="5"/>
        <v>0</v>
      </c>
    </row>
    <row r="77" spans="1:16">
      <c r="A77" s="124">
        <v>76</v>
      </c>
      <c r="B77" s="189" t="s">
        <v>2276</v>
      </c>
      <c r="C77" s="189" t="s">
        <v>2290</v>
      </c>
      <c r="D77" s="125" t="s">
        <v>2287</v>
      </c>
      <c r="E77" s="127">
        <v>42937</v>
      </c>
      <c r="F77" s="127">
        <v>43006</v>
      </c>
      <c r="G77" s="135">
        <v>60</v>
      </c>
      <c r="H77" s="126">
        <v>770</v>
      </c>
      <c r="I77" s="126">
        <v>601</v>
      </c>
      <c r="J77" s="126">
        <v>306</v>
      </c>
      <c r="K77" s="126">
        <f t="shared" si="3"/>
        <v>69</v>
      </c>
      <c r="M77" s="126">
        <v>329</v>
      </c>
      <c r="N77" t="b">
        <f t="shared" si="4"/>
        <v>0</v>
      </c>
      <c r="O77" s="126">
        <v>825</v>
      </c>
      <c r="P77" t="b">
        <f t="shared" si="5"/>
        <v>0</v>
      </c>
    </row>
    <row r="78" spans="1:16">
      <c r="A78" s="124">
        <v>77</v>
      </c>
      <c r="B78" s="189" t="s">
        <v>2276</v>
      </c>
      <c r="C78" s="189" t="s">
        <v>2291</v>
      </c>
      <c r="D78" s="125" t="s">
        <v>2287</v>
      </c>
      <c r="E78" s="126" t="s">
        <v>2057</v>
      </c>
      <c r="F78" s="126" t="s">
        <v>2057</v>
      </c>
      <c r="G78" s="126" t="s">
        <v>2057</v>
      </c>
      <c r="H78" s="126" t="s">
        <v>2057</v>
      </c>
      <c r="I78" s="126" t="s">
        <v>2057</v>
      </c>
      <c r="J78" s="126" t="s">
        <v>2057</v>
      </c>
      <c r="K78" s="126" t="str">
        <f t="shared" si="3"/>
        <v/>
      </c>
      <c r="M78" s="126">
        <v>215</v>
      </c>
      <c r="N78" t="b">
        <f t="shared" si="4"/>
        <v>0</v>
      </c>
      <c r="O78" s="126">
        <v>840</v>
      </c>
      <c r="P78" t="b">
        <f t="shared" si="5"/>
        <v>0</v>
      </c>
    </row>
    <row r="79" spans="1:16">
      <c r="A79" s="124">
        <v>78</v>
      </c>
      <c r="B79" s="189" t="s">
        <v>2276</v>
      </c>
      <c r="C79" s="189" t="s">
        <v>2292</v>
      </c>
      <c r="D79" s="125" t="s">
        <v>2287</v>
      </c>
      <c r="E79" s="127">
        <v>42937</v>
      </c>
      <c r="F79" s="127">
        <v>43006</v>
      </c>
      <c r="G79" s="126">
        <v>97</v>
      </c>
      <c r="H79" s="126">
        <v>696</v>
      </c>
      <c r="I79" s="126">
        <v>157</v>
      </c>
      <c r="J79" s="126">
        <v>377</v>
      </c>
      <c r="K79" s="126">
        <f t="shared" si="3"/>
        <v>69</v>
      </c>
      <c r="M79" s="135">
        <v>60</v>
      </c>
      <c r="N79" t="b">
        <f t="shared" si="4"/>
        <v>0</v>
      </c>
      <c r="O79" s="126">
        <v>770</v>
      </c>
      <c r="P79" t="b">
        <f t="shared" si="5"/>
        <v>0</v>
      </c>
    </row>
    <row r="80" spans="1:16">
      <c r="A80" s="124">
        <v>79</v>
      </c>
      <c r="B80" s="189" t="s">
        <v>2276</v>
      </c>
      <c r="C80" s="189" t="s">
        <v>2293</v>
      </c>
      <c r="D80" s="125" t="s">
        <v>2287</v>
      </c>
      <c r="E80" s="127">
        <v>42937</v>
      </c>
      <c r="F80" s="127">
        <v>43006</v>
      </c>
      <c r="G80" s="126">
        <v>120</v>
      </c>
      <c r="H80" s="126">
        <v>270</v>
      </c>
      <c r="I80" s="126">
        <v>226</v>
      </c>
      <c r="J80" s="126">
        <v>61</v>
      </c>
      <c r="K80" s="126">
        <f t="shared" si="3"/>
        <v>69</v>
      </c>
      <c r="M80" s="126" t="s">
        <v>2057</v>
      </c>
      <c r="N80" t="b">
        <f t="shared" si="4"/>
        <v>1</v>
      </c>
      <c r="O80" s="126" t="s">
        <v>2057</v>
      </c>
      <c r="P80" t="b">
        <f t="shared" si="5"/>
        <v>1</v>
      </c>
    </row>
    <row r="81" spans="1:16">
      <c r="A81" s="124">
        <v>80</v>
      </c>
      <c r="B81" s="189" t="s">
        <v>2276</v>
      </c>
      <c r="C81" s="189" t="s">
        <v>2294</v>
      </c>
      <c r="D81" s="125" t="s">
        <v>2287</v>
      </c>
      <c r="E81" s="127">
        <v>42937</v>
      </c>
      <c r="F81" s="127">
        <v>43006</v>
      </c>
      <c r="G81" s="126">
        <v>24</v>
      </c>
      <c r="H81" s="126">
        <v>726</v>
      </c>
      <c r="I81" s="126">
        <v>855</v>
      </c>
      <c r="J81" s="132">
        <v>620</v>
      </c>
      <c r="K81" s="126">
        <f t="shared" si="3"/>
        <v>69</v>
      </c>
      <c r="M81" s="126">
        <v>97</v>
      </c>
      <c r="N81" t="b">
        <f t="shared" si="4"/>
        <v>0</v>
      </c>
      <c r="O81" s="126">
        <v>696</v>
      </c>
      <c r="P81" t="b">
        <f t="shared" si="5"/>
        <v>0</v>
      </c>
    </row>
    <row r="82" spans="1:16">
      <c r="A82" s="124">
        <v>81</v>
      </c>
      <c r="B82" s="189" t="s">
        <v>2276</v>
      </c>
      <c r="C82" s="189" t="s">
        <v>2295</v>
      </c>
      <c r="D82" s="125" t="s">
        <v>2296</v>
      </c>
      <c r="E82" s="127">
        <v>42937</v>
      </c>
      <c r="F82" s="127">
        <v>43006</v>
      </c>
      <c r="G82" s="126">
        <v>312</v>
      </c>
      <c r="H82" s="126">
        <v>739</v>
      </c>
      <c r="I82" s="126">
        <v>413</v>
      </c>
      <c r="J82" s="126">
        <v>366</v>
      </c>
      <c r="K82" s="126">
        <f t="shared" si="3"/>
        <v>69</v>
      </c>
      <c r="M82" s="168">
        <v>120</v>
      </c>
      <c r="N82" t="b">
        <f t="shared" si="4"/>
        <v>1</v>
      </c>
      <c r="O82" s="126">
        <v>270</v>
      </c>
      <c r="P82" t="b">
        <f t="shared" si="5"/>
        <v>0</v>
      </c>
    </row>
    <row r="83" spans="1:16">
      <c r="A83" s="124">
        <v>82</v>
      </c>
      <c r="B83" s="189" t="s">
        <v>2297</v>
      </c>
      <c r="C83" s="189" t="s">
        <v>2298</v>
      </c>
      <c r="D83" s="125" t="s">
        <v>2296</v>
      </c>
      <c r="E83" s="127">
        <v>42937</v>
      </c>
      <c r="F83" s="127">
        <v>43006</v>
      </c>
      <c r="G83" s="126">
        <v>356</v>
      </c>
      <c r="H83" s="126">
        <v>800</v>
      </c>
      <c r="I83" s="126">
        <v>370</v>
      </c>
      <c r="J83" s="126">
        <v>610</v>
      </c>
      <c r="K83" s="126">
        <f t="shared" si="3"/>
        <v>69</v>
      </c>
      <c r="M83" s="126">
        <v>24</v>
      </c>
      <c r="N83" t="b">
        <f t="shared" si="4"/>
        <v>0</v>
      </c>
      <c r="O83" s="126">
        <v>726</v>
      </c>
      <c r="P83" t="b">
        <f t="shared" si="5"/>
        <v>0</v>
      </c>
    </row>
    <row r="84" spans="1:16">
      <c r="A84" s="124">
        <v>83</v>
      </c>
      <c r="B84" s="189" t="s">
        <v>2297</v>
      </c>
      <c r="C84" s="189" t="s">
        <v>2299</v>
      </c>
      <c r="D84" s="125" t="s">
        <v>2296</v>
      </c>
      <c r="E84" s="127">
        <v>42937</v>
      </c>
      <c r="F84" s="127">
        <v>43006</v>
      </c>
      <c r="G84" s="126">
        <v>331</v>
      </c>
      <c r="H84" s="126">
        <v>764</v>
      </c>
      <c r="I84" s="126">
        <v>879</v>
      </c>
      <c r="J84" s="126">
        <v>614</v>
      </c>
      <c r="K84" s="126">
        <f t="shared" si="3"/>
        <v>69</v>
      </c>
      <c r="M84" s="126">
        <v>312</v>
      </c>
      <c r="N84" t="b">
        <f t="shared" si="4"/>
        <v>0</v>
      </c>
      <c r="O84" s="126">
        <v>739</v>
      </c>
      <c r="P84" t="b">
        <f t="shared" si="5"/>
        <v>0</v>
      </c>
    </row>
    <row r="85" spans="1:16">
      <c r="A85" s="124">
        <v>84</v>
      </c>
      <c r="B85" s="189" t="s">
        <v>2297</v>
      </c>
      <c r="C85" s="189" t="s">
        <v>2300</v>
      </c>
      <c r="D85" s="125" t="s">
        <v>2296</v>
      </c>
      <c r="E85" s="127">
        <v>42937</v>
      </c>
      <c r="F85" s="127">
        <v>43006</v>
      </c>
      <c r="G85" s="132">
        <v>101</v>
      </c>
      <c r="H85" s="126">
        <v>778</v>
      </c>
      <c r="I85" s="126">
        <v>854</v>
      </c>
      <c r="J85" s="126">
        <v>720</v>
      </c>
      <c r="K85" s="126">
        <f t="shared" si="3"/>
        <v>69</v>
      </c>
      <c r="M85" s="126">
        <v>356</v>
      </c>
      <c r="N85" t="b">
        <f t="shared" si="4"/>
        <v>0</v>
      </c>
      <c r="O85" s="126">
        <v>800</v>
      </c>
      <c r="P85" t="b">
        <f t="shared" si="5"/>
        <v>0</v>
      </c>
    </row>
    <row r="86" spans="1:16">
      <c r="A86" s="124">
        <v>85</v>
      </c>
      <c r="B86" s="189" t="s">
        <v>2297</v>
      </c>
      <c r="C86" s="189" t="s">
        <v>2301</v>
      </c>
      <c r="D86" s="125" t="s">
        <v>2296</v>
      </c>
      <c r="E86" s="126" t="s">
        <v>2057</v>
      </c>
      <c r="F86" s="126" t="s">
        <v>2057</v>
      </c>
      <c r="G86" s="126" t="s">
        <v>2057</v>
      </c>
      <c r="H86" s="126" t="s">
        <v>2057</v>
      </c>
      <c r="I86" s="126" t="s">
        <v>2057</v>
      </c>
      <c r="J86" s="126" t="s">
        <v>2057</v>
      </c>
      <c r="K86" s="126" t="str">
        <f t="shared" si="3"/>
        <v/>
      </c>
      <c r="M86" s="126">
        <v>331</v>
      </c>
      <c r="N86" t="b">
        <f t="shared" si="4"/>
        <v>0</v>
      </c>
      <c r="O86" s="126">
        <v>764</v>
      </c>
      <c r="P86" t="b">
        <f t="shared" si="5"/>
        <v>0</v>
      </c>
    </row>
    <row r="87" spans="1:16">
      <c r="A87" s="124">
        <v>86</v>
      </c>
      <c r="B87" s="189" t="s">
        <v>2297</v>
      </c>
      <c r="C87" s="189" t="s">
        <v>2302</v>
      </c>
      <c r="D87" s="125" t="s">
        <v>2296</v>
      </c>
      <c r="E87" s="127">
        <v>42937</v>
      </c>
      <c r="F87" s="127">
        <v>43006</v>
      </c>
      <c r="G87" s="126">
        <v>31</v>
      </c>
      <c r="H87" s="126">
        <v>738</v>
      </c>
      <c r="I87" s="126">
        <v>788</v>
      </c>
      <c r="J87" s="126">
        <v>643</v>
      </c>
      <c r="K87" s="126">
        <f t="shared" si="3"/>
        <v>69</v>
      </c>
      <c r="M87" s="132">
        <v>101</v>
      </c>
      <c r="N87" t="b">
        <f t="shared" si="4"/>
        <v>0</v>
      </c>
      <c r="O87" s="126">
        <v>778</v>
      </c>
      <c r="P87" t="b">
        <f t="shared" si="5"/>
        <v>0</v>
      </c>
    </row>
    <row r="88" spans="1:16">
      <c r="A88" s="124">
        <v>87</v>
      </c>
      <c r="B88" s="189" t="s">
        <v>2297</v>
      </c>
      <c r="C88" s="189" t="s">
        <v>2303</v>
      </c>
      <c r="D88" s="125" t="s">
        <v>2296</v>
      </c>
      <c r="E88" s="127">
        <v>42937</v>
      </c>
      <c r="F88" s="127">
        <v>43006</v>
      </c>
      <c r="G88" s="126">
        <v>220</v>
      </c>
      <c r="H88" s="126">
        <v>394</v>
      </c>
      <c r="I88" s="126">
        <v>91</v>
      </c>
      <c r="J88" s="126">
        <v>277</v>
      </c>
      <c r="K88" s="126">
        <f t="shared" si="3"/>
        <v>69</v>
      </c>
      <c r="M88" s="126" t="s">
        <v>2057</v>
      </c>
      <c r="N88" t="b">
        <f t="shared" si="4"/>
        <v>1</v>
      </c>
      <c r="O88" s="126" t="s">
        <v>2057</v>
      </c>
      <c r="P88" t="b">
        <f t="shared" si="5"/>
        <v>1</v>
      </c>
    </row>
    <row r="89" spans="1:16">
      <c r="A89" s="124">
        <v>88</v>
      </c>
      <c r="B89" s="189" t="s">
        <v>2297</v>
      </c>
      <c r="C89" s="189" t="s">
        <v>2304</v>
      </c>
      <c r="D89" s="125" t="s">
        <v>2296</v>
      </c>
      <c r="E89" s="127">
        <v>42937</v>
      </c>
      <c r="F89" s="127">
        <v>43006</v>
      </c>
      <c r="G89" s="126">
        <v>531</v>
      </c>
      <c r="H89" s="126">
        <v>819</v>
      </c>
      <c r="I89" s="126">
        <v>364</v>
      </c>
      <c r="J89" s="126">
        <v>197</v>
      </c>
      <c r="K89" s="126">
        <f t="shared" si="3"/>
        <v>69</v>
      </c>
      <c r="M89" s="126">
        <v>31</v>
      </c>
      <c r="N89" t="b">
        <f t="shared" si="4"/>
        <v>0</v>
      </c>
      <c r="O89" s="126">
        <v>738</v>
      </c>
      <c r="P89" t="b">
        <f t="shared" si="5"/>
        <v>0</v>
      </c>
    </row>
    <row r="90" spans="1:16">
      <c r="A90" s="124">
        <v>89</v>
      </c>
      <c r="B90" s="189" t="s">
        <v>2297</v>
      </c>
      <c r="C90" s="189" t="s">
        <v>2305</v>
      </c>
      <c r="D90" s="125" t="s">
        <v>2306</v>
      </c>
      <c r="E90" s="127">
        <v>42937</v>
      </c>
      <c r="F90" s="127">
        <v>43006</v>
      </c>
      <c r="G90" s="126">
        <v>35</v>
      </c>
      <c r="H90" s="126">
        <v>818</v>
      </c>
      <c r="I90" s="126">
        <v>862</v>
      </c>
      <c r="J90" s="126">
        <v>601</v>
      </c>
      <c r="K90" s="126">
        <f t="shared" si="3"/>
        <v>69</v>
      </c>
      <c r="M90" s="126">
        <v>220</v>
      </c>
      <c r="N90" t="b">
        <f t="shared" si="4"/>
        <v>0</v>
      </c>
      <c r="O90" s="126">
        <v>394</v>
      </c>
      <c r="P90" t="b">
        <f t="shared" si="5"/>
        <v>0</v>
      </c>
    </row>
    <row r="91" spans="1:16">
      <c r="A91" s="124">
        <v>90</v>
      </c>
      <c r="B91" s="189" t="s">
        <v>2297</v>
      </c>
      <c r="C91" s="189" t="s">
        <v>2307</v>
      </c>
      <c r="D91" s="125" t="s">
        <v>2306</v>
      </c>
      <c r="E91" s="127">
        <v>42937</v>
      </c>
      <c r="F91" s="127">
        <v>43006</v>
      </c>
      <c r="G91" s="126">
        <v>264</v>
      </c>
      <c r="H91" s="126">
        <v>767</v>
      </c>
      <c r="I91" s="126">
        <v>330</v>
      </c>
      <c r="J91" s="126">
        <v>220</v>
      </c>
      <c r="K91" s="126">
        <f t="shared" si="3"/>
        <v>69</v>
      </c>
      <c r="M91" s="126">
        <v>531</v>
      </c>
      <c r="N91" t="b">
        <f t="shared" si="4"/>
        <v>0</v>
      </c>
      <c r="O91" s="168">
        <v>819</v>
      </c>
      <c r="P91" t="b">
        <f t="shared" si="5"/>
        <v>1</v>
      </c>
    </row>
    <row r="92" spans="1:16">
      <c r="A92" s="124">
        <v>91</v>
      </c>
      <c r="B92" s="189" t="s">
        <v>2297</v>
      </c>
      <c r="C92" s="189" t="s">
        <v>2308</v>
      </c>
      <c r="D92" s="125" t="s">
        <v>2306</v>
      </c>
      <c r="E92" s="127">
        <v>42937</v>
      </c>
      <c r="F92" s="127">
        <v>43006</v>
      </c>
      <c r="G92" s="126">
        <v>13</v>
      </c>
      <c r="H92" s="126">
        <v>787</v>
      </c>
      <c r="I92" s="126">
        <v>596</v>
      </c>
      <c r="J92" s="126">
        <v>659</v>
      </c>
      <c r="K92" s="126">
        <f t="shared" si="3"/>
        <v>69</v>
      </c>
      <c r="M92" s="126">
        <v>35</v>
      </c>
      <c r="N92" t="b">
        <f t="shared" si="4"/>
        <v>0</v>
      </c>
      <c r="O92" s="126">
        <v>818</v>
      </c>
      <c r="P92" t="b">
        <f t="shared" si="5"/>
        <v>0</v>
      </c>
    </row>
    <row r="93" spans="1:16">
      <c r="A93" s="124">
        <v>92</v>
      </c>
      <c r="B93" s="189" t="s">
        <v>2297</v>
      </c>
      <c r="C93" s="189" t="s">
        <v>2309</v>
      </c>
      <c r="D93" s="125" t="s">
        <v>2306</v>
      </c>
      <c r="E93" s="127">
        <v>42937</v>
      </c>
      <c r="F93" s="127">
        <v>43006</v>
      </c>
      <c r="G93" s="126">
        <v>324</v>
      </c>
      <c r="H93" s="126">
        <v>812</v>
      </c>
      <c r="I93" s="126">
        <v>380</v>
      </c>
      <c r="J93" s="132">
        <v>619</v>
      </c>
      <c r="K93" s="126">
        <f t="shared" si="3"/>
        <v>69</v>
      </c>
      <c r="M93" s="126">
        <v>264</v>
      </c>
      <c r="N93" t="b">
        <f t="shared" si="4"/>
        <v>0</v>
      </c>
      <c r="O93" s="126">
        <v>767</v>
      </c>
      <c r="P93" t="b">
        <f t="shared" si="5"/>
        <v>0</v>
      </c>
    </row>
    <row r="94" spans="1:16">
      <c r="A94" s="124">
        <v>93</v>
      </c>
      <c r="B94" s="189" t="s">
        <v>2297</v>
      </c>
      <c r="C94" s="189" t="s">
        <v>2310</v>
      </c>
      <c r="D94" s="125" t="s">
        <v>2306</v>
      </c>
      <c r="E94" s="127">
        <v>42937</v>
      </c>
      <c r="F94" s="127">
        <v>43006</v>
      </c>
      <c r="G94" s="126">
        <v>99</v>
      </c>
      <c r="H94" s="126">
        <v>675</v>
      </c>
      <c r="I94" s="126">
        <v>872</v>
      </c>
      <c r="J94" s="126">
        <v>106</v>
      </c>
      <c r="K94" s="126">
        <f t="shared" si="3"/>
        <v>69</v>
      </c>
      <c r="M94" s="126">
        <v>13</v>
      </c>
      <c r="N94" t="b">
        <f t="shared" si="4"/>
        <v>0</v>
      </c>
      <c r="O94" s="126">
        <v>787</v>
      </c>
      <c r="P94" t="b">
        <f t="shared" si="5"/>
        <v>0</v>
      </c>
    </row>
    <row r="95" spans="1:16">
      <c r="A95" s="124">
        <v>94</v>
      </c>
      <c r="B95" s="189" t="s">
        <v>2297</v>
      </c>
      <c r="C95" s="189" t="s">
        <v>2311</v>
      </c>
      <c r="D95" s="125" t="s">
        <v>2306</v>
      </c>
      <c r="E95" s="126" t="s">
        <v>2057</v>
      </c>
      <c r="F95" s="126" t="s">
        <v>2057</v>
      </c>
      <c r="G95" s="126" t="s">
        <v>2057</v>
      </c>
      <c r="H95" s="126" t="s">
        <v>2057</v>
      </c>
      <c r="I95" s="126" t="s">
        <v>2057</v>
      </c>
      <c r="J95" s="126" t="s">
        <v>2057</v>
      </c>
      <c r="K95" s="126" t="str">
        <f t="shared" si="3"/>
        <v/>
      </c>
      <c r="M95" s="126">
        <v>324</v>
      </c>
      <c r="N95" t="b">
        <f t="shared" si="4"/>
        <v>0</v>
      </c>
      <c r="O95" s="126">
        <v>812</v>
      </c>
      <c r="P95" t="b">
        <f t="shared" si="5"/>
        <v>0</v>
      </c>
    </row>
    <row r="96" spans="1:16">
      <c r="A96" s="124">
        <v>95</v>
      </c>
      <c r="B96" s="189" t="s">
        <v>2297</v>
      </c>
      <c r="C96" s="189" t="s">
        <v>2312</v>
      </c>
      <c r="D96" s="125" t="s">
        <v>2306</v>
      </c>
      <c r="E96" s="127">
        <v>42937</v>
      </c>
      <c r="F96" s="127">
        <v>43006</v>
      </c>
      <c r="G96" s="126">
        <v>126</v>
      </c>
      <c r="H96" s="126">
        <v>794</v>
      </c>
      <c r="I96" s="126">
        <v>844</v>
      </c>
      <c r="J96" s="126">
        <v>233</v>
      </c>
      <c r="K96" s="126">
        <f t="shared" si="3"/>
        <v>69</v>
      </c>
      <c r="M96" s="126">
        <v>99</v>
      </c>
      <c r="N96" t="b">
        <f t="shared" si="4"/>
        <v>0</v>
      </c>
      <c r="O96" s="126">
        <v>675</v>
      </c>
      <c r="P96" t="b">
        <f t="shared" si="5"/>
        <v>0</v>
      </c>
    </row>
    <row r="97" spans="1:16">
      <c r="A97" s="124">
        <v>96</v>
      </c>
      <c r="B97" s="189" t="s">
        <v>2297</v>
      </c>
      <c r="C97" s="189" t="s">
        <v>2313</v>
      </c>
      <c r="D97" s="125" t="s">
        <v>2306</v>
      </c>
      <c r="E97" s="127">
        <v>42937</v>
      </c>
      <c r="F97" s="127">
        <v>43006</v>
      </c>
      <c r="G97" s="126">
        <v>244</v>
      </c>
      <c r="H97" s="126">
        <v>737</v>
      </c>
      <c r="I97" s="126">
        <v>372</v>
      </c>
      <c r="J97" s="126">
        <v>698</v>
      </c>
      <c r="K97" s="126">
        <f t="shared" si="3"/>
        <v>69</v>
      </c>
      <c r="M97" s="126" t="s">
        <v>2057</v>
      </c>
      <c r="N97" t="b">
        <f t="shared" si="4"/>
        <v>1</v>
      </c>
      <c r="O97" s="126" t="s">
        <v>2057</v>
      </c>
      <c r="P97" t="b">
        <f t="shared" si="5"/>
        <v>1</v>
      </c>
    </row>
    <row r="98" spans="1:16">
      <c r="A98" s="124">
        <v>97</v>
      </c>
      <c r="B98" s="189" t="s">
        <v>2314</v>
      </c>
      <c r="C98" s="189" t="s">
        <v>2315</v>
      </c>
      <c r="D98" s="125" t="s">
        <v>2178</v>
      </c>
      <c r="E98" s="127">
        <v>42939</v>
      </c>
      <c r="F98" s="127">
        <v>43010</v>
      </c>
      <c r="G98" s="126">
        <v>432</v>
      </c>
      <c r="H98" s="126">
        <v>801</v>
      </c>
      <c r="I98" s="126">
        <v>3</v>
      </c>
      <c r="J98" s="126">
        <v>47</v>
      </c>
      <c r="K98" s="126">
        <f t="shared" si="3"/>
        <v>71</v>
      </c>
      <c r="M98" s="126">
        <v>126</v>
      </c>
      <c r="N98" t="b">
        <f t="shared" si="4"/>
        <v>0</v>
      </c>
      <c r="O98" s="126">
        <v>794</v>
      </c>
      <c r="P98" t="b">
        <f t="shared" si="5"/>
        <v>0</v>
      </c>
    </row>
    <row r="99" spans="1:16">
      <c r="A99" s="124">
        <v>98</v>
      </c>
      <c r="B99" s="189" t="s">
        <v>2314</v>
      </c>
      <c r="C99" s="189" t="s">
        <v>2316</v>
      </c>
      <c r="D99" s="125" t="s">
        <v>2178</v>
      </c>
      <c r="E99" s="127">
        <v>42939</v>
      </c>
      <c r="F99" s="127">
        <v>43010</v>
      </c>
      <c r="G99" s="126">
        <v>184</v>
      </c>
      <c r="H99" s="126">
        <v>808</v>
      </c>
      <c r="I99" s="126">
        <v>25</v>
      </c>
      <c r="J99" s="126">
        <v>707</v>
      </c>
      <c r="K99" s="126">
        <f t="shared" si="3"/>
        <v>71</v>
      </c>
      <c r="M99" s="126">
        <v>244</v>
      </c>
      <c r="N99" t="b">
        <f t="shared" si="4"/>
        <v>0</v>
      </c>
      <c r="O99" s="126">
        <v>737</v>
      </c>
      <c r="P99" t="b">
        <f t="shared" si="5"/>
        <v>0</v>
      </c>
    </row>
    <row r="100" spans="1:16">
      <c r="A100" s="124">
        <v>99</v>
      </c>
      <c r="B100" s="189" t="s">
        <v>2314</v>
      </c>
      <c r="C100" s="189" t="s">
        <v>2317</v>
      </c>
      <c r="D100" s="125" t="s">
        <v>2178</v>
      </c>
      <c r="E100" s="126" t="s">
        <v>2057</v>
      </c>
      <c r="F100" s="126" t="s">
        <v>2057</v>
      </c>
      <c r="G100" s="126" t="s">
        <v>2057</v>
      </c>
      <c r="H100" s="126" t="s">
        <v>2057</v>
      </c>
      <c r="I100" s="126" t="s">
        <v>2057</v>
      </c>
      <c r="J100" s="126" t="s">
        <v>2057</v>
      </c>
      <c r="K100" s="126" t="str">
        <f t="shared" si="3"/>
        <v/>
      </c>
      <c r="M100" s="126">
        <v>432</v>
      </c>
      <c r="N100" t="b">
        <f t="shared" si="4"/>
        <v>0</v>
      </c>
      <c r="O100" s="126">
        <v>801</v>
      </c>
      <c r="P100" t="b">
        <f t="shared" si="5"/>
        <v>0</v>
      </c>
    </row>
    <row r="101" spans="1:16">
      <c r="A101" s="124">
        <v>100</v>
      </c>
      <c r="B101" s="189" t="s">
        <v>2314</v>
      </c>
      <c r="C101" s="189" t="s">
        <v>2318</v>
      </c>
      <c r="D101" s="125" t="s">
        <v>2178</v>
      </c>
      <c r="E101" s="127">
        <v>42939</v>
      </c>
      <c r="F101" s="127">
        <v>43010</v>
      </c>
      <c r="G101" s="126">
        <v>176</v>
      </c>
      <c r="H101" s="126">
        <v>276</v>
      </c>
      <c r="I101" s="126">
        <v>187</v>
      </c>
      <c r="J101" s="126">
        <v>641</v>
      </c>
      <c r="K101" s="126">
        <f t="shared" si="3"/>
        <v>71</v>
      </c>
      <c r="M101" s="126">
        <v>184</v>
      </c>
      <c r="N101" t="b">
        <f t="shared" si="4"/>
        <v>0</v>
      </c>
      <c r="O101" s="126">
        <v>808</v>
      </c>
      <c r="P101" t="b">
        <f t="shared" si="5"/>
        <v>0</v>
      </c>
    </row>
    <row r="102" spans="1:16">
      <c r="A102" s="124">
        <v>101</v>
      </c>
      <c r="B102" s="189" t="s">
        <v>2314</v>
      </c>
      <c r="C102" s="189" t="s">
        <v>2320</v>
      </c>
      <c r="D102" s="125" t="s">
        <v>2178</v>
      </c>
      <c r="E102" s="127">
        <v>42939</v>
      </c>
      <c r="F102" s="127">
        <v>43010</v>
      </c>
      <c r="G102" s="126">
        <v>11</v>
      </c>
      <c r="H102" s="126">
        <v>624</v>
      </c>
      <c r="I102" s="126">
        <v>398</v>
      </c>
      <c r="J102" s="126">
        <v>245</v>
      </c>
      <c r="K102" s="126">
        <f t="shared" si="3"/>
        <v>71</v>
      </c>
      <c r="M102" s="126" t="s">
        <v>2057</v>
      </c>
      <c r="N102" t="b">
        <f t="shared" si="4"/>
        <v>1</v>
      </c>
      <c r="O102" s="126" t="s">
        <v>2057</v>
      </c>
      <c r="P102" t="b">
        <f t="shared" si="5"/>
        <v>1</v>
      </c>
    </row>
    <row r="103" spans="1:16">
      <c r="A103" s="124">
        <v>102</v>
      </c>
      <c r="B103" s="189" t="s">
        <v>2314</v>
      </c>
      <c r="C103" s="189" t="s">
        <v>2321</v>
      </c>
      <c r="D103" s="125" t="s">
        <v>2178</v>
      </c>
      <c r="E103" s="127">
        <v>42939</v>
      </c>
      <c r="F103" s="127">
        <v>43010</v>
      </c>
      <c r="G103" s="126">
        <v>284</v>
      </c>
      <c r="H103" s="126">
        <v>781</v>
      </c>
      <c r="I103" s="126">
        <v>120</v>
      </c>
      <c r="J103" s="126">
        <v>714</v>
      </c>
      <c r="K103" s="126">
        <f t="shared" si="3"/>
        <v>71</v>
      </c>
      <c r="M103" s="126">
        <v>176</v>
      </c>
      <c r="N103" t="b">
        <f t="shared" si="4"/>
        <v>0</v>
      </c>
      <c r="O103" s="126">
        <v>276</v>
      </c>
      <c r="P103" t="b">
        <f t="shared" si="5"/>
        <v>0</v>
      </c>
    </row>
    <row r="104" spans="1:16">
      <c r="A104" s="124">
        <v>103</v>
      </c>
      <c r="B104" s="189" t="s">
        <v>2314</v>
      </c>
      <c r="C104" s="189" t="s">
        <v>2322</v>
      </c>
      <c r="D104" s="125" t="s">
        <v>2178</v>
      </c>
      <c r="E104" s="127">
        <v>42939</v>
      </c>
      <c r="F104" s="127">
        <v>43010</v>
      </c>
      <c r="G104" s="126">
        <v>326</v>
      </c>
      <c r="H104" s="126">
        <v>772</v>
      </c>
      <c r="I104" s="126">
        <v>145</v>
      </c>
      <c r="J104" s="126">
        <v>701</v>
      </c>
      <c r="K104" s="126">
        <f t="shared" si="3"/>
        <v>71</v>
      </c>
      <c r="M104" s="126">
        <v>11</v>
      </c>
      <c r="N104" t="b">
        <f t="shared" si="4"/>
        <v>0</v>
      </c>
      <c r="O104" s="126">
        <v>624</v>
      </c>
      <c r="P104" t="b">
        <f t="shared" si="5"/>
        <v>0</v>
      </c>
    </row>
    <row r="105" spans="1:16">
      <c r="A105" s="124">
        <v>104</v>
      </c>
      <c r="B105" s="189" t="s">
        <v>2314</v>
      </c>
      <c r="C105" s="189" t="s">
        <v>2323</v>
      </c>
      <c r="D105" s="125" t="s">
        <v>2178</v>
      </c>
      <c r="E105" s="127">
        <v>42939</v>
      </c>
      <c r="F105" s="127">
        <v>43010</v>
      </c>
      <c r="G105" s="126">
        <v>162</v>
      </c>
      <c r="H105" s="126">
        <v>744</v>
      </c>
      <c r="I105" s="126">
        <v>76</v>
      </c>
      <c r="J105" s="167">
        <v>365</v>
      </c>
      <c r="K105" s="126">
        <f t="shared" si="3"/>
        <v>71</v>
      </c>
      <c r="M105" s="126">
        <v>284</v>
      </c>
      <c r="N105" t="b">
        <f t="shared" si="4"/>
        <v>0</v>
      </c>
      <c r="O105" s="126">
        <v>781</v>
      </c>
      <c r="P105" t="b">
        <f t="shared" si="5"/>
        <v>0</v>
      </c>
    </row>
    <row r="106" spans="1:16">
      <c r="A106" s="124">
        <v>105</v>
      </c>
      <c r="B106" s="189" t="s">
        <v>2314</v>
      </c>
      <c r="C106" s="189" t="s">
        <v>2324</v>
      </c>
      <c r="D106" s="125" t="s">
        <v>2194</v>
      </c>
      <c r="E106" s="127">
        <v>42939</v>
      </c>
      <c r="F106" s="127">
        <v>43010</v>
      </c>
      <c r="G106" s="126">
        <v>6</v>
      </c>
      <c r="H106" s="126">
        <v>824</v>
      </c>
      <c r="I106" s="126">
        <v>57</v>
      </c>
      <c r="J106" s="126">
        <v>212</v>
      </c>
      <c r="K106" s="126">
        <f t="shared" si="3"/>
        <v>71</v>
      </c>
      <c r="M106" s="126">
        <v>326</v>
      </c>
      <c r="N106" t="b">
        <f t="shared" si="4"/>
        <v>0</v>
      </c>
      <c r="O106" s="126">
        <v>772</v>
      </c>
      <c r="P106" t="b">
        <f t="shared" si="5"/>
        <v>0</v>
      </c>
    </row>
    <row r="107" spans="1:16">
      <c r="A107" s="124">
        <v>106</v>
      </c>
      <c r="B107" s="189" t="s">
        <v>2314</v>
      </c>
      <c r="C107" s="189" t="s">
        <v>2325</v>
      </c>
      <c r="D107" s="125" t="s">
        <v>2194</v>
      </c>
      <c r="E107" s="127">
        <v>42939</v>
      </c>
      <c r="F107" s="127">
        <v>43010</v>
      </c>
      <c r="G107" s="126">
        <v>20</v>
      </c>
      <c r="H107" s="126">
        <v>790</v>
      </c>
      <c r="I107" s="126">
        <v>167</v>
      </c>
      <c r="J107" s="126">
        <v>66</v>
      </c>
      <c r="K107" s="126">
        <f t="shared" si="3"/>
        <v>71</v>
      </c>
      <c r="M107" s="126">
        <v>162</v>
      </c>
      <c r="N107" t="b">
        <f t="shared" si="4"/>
        <v>0</v>
      </c>
      <c r="O107" s="126">
        <v>744</v>
      </c>
      <c r="P107" t="b">
        <f t="shared" si="5"/>
        <v>0</v>
      </c>
    </row>
    <row r="108" spans="1:16">
      <c r="A108" s="124">
        <v>107</v>
      </c>
      <c r="B108" s="189" t="s">
        <v>2314</v>
      </c>
      <c r="C108" s="189" t="s">
        <v>2326</v>
      </c>
      <c r="D108" s="125" t="s">
        <v>2194</v>
      </c>
      <c r="E108" s="127">
        <v>42939</v>
      </c>
      <c r="F108" s="127">
        <v>43010</v>
      </c>
      <c r="G108" s="126">
        <v>129</v>
      </c>
      <c r="H108" s="126">
        <v>809</v>
      </c>
      <c r="I108" s="126">
        <v>208</v>
      </c>
      <c r="J108" s="126">
        <v>347</v>
      </c>
      <c r="K108" s="126">
        <f t="shared" si="3"/>
        <v>71</v>
      </c>
      <c r="M108" s="126">
        <v>6</v>
      </c>
      <c r="N108" t="b">
        <f t="shared" si="4"/>
        <v>0</v>
      </c>
      <c r="O108" s="126">
        <v>824</v>
      </c>
      <c r="P108" t="b">
        <f t="shared" si="5"/>
        <v>0</v>
      </c>
    </row>
    <row r="109" spans="1:16">
      <c r="A109" s="124">
        <v>108</v>
      </c>
      <c r="B109" s="189" t="s">
        <v>2314</v>
      </c>
      <c r="C109" s="189" t="s">
        <v>2327</v>
      </c>
      <c r="D109" s="125" t="s">
        <v>2194</v>
      </c>
      <c r="E109" s="127">
        <v>42939</v>
      </c>
      <c r="F109" s="127">
        <v>43010</v>
      </c>
      <c r="G109" s="126">
        <v>258</v>
      </c>
      <c r="H109" s="126">
        <v>777</v>
      </c>
      <c r="I109" s="126">
        <v>62</v>
      </c>
      <c r="J109" s="126">
        <v>206</v>
      </c>
      <c r="K109" s="126">
        <f t="shared" si="3"/>
        <v>71</v>
      </c>
      <c r="M109" s="126">
        <v>20</v>
      </c>
      <c r="N109" t="b">
        <f t="shared" si="4"/>
        <v>0</v>
      </c>
      <c r="O109" s="126">
        <v>790</v>
      </c>
      <c r="P109" t="b">
        <f t="shared" si="5"/>
        <v>0</v>
      </c>
    </row>
    <row r="110" spans="1:16">
      <c r="A110" s="124">
        <v>109</v>
      </c>
      <c r="B110" s="189" t="s">
        <v>2314</v>
      </c>
      <c r="C110" s="189" t="s">
        <v>2329</v>
      </c>
      <c r="D110" s="125" t="s">
        <v>2194</v>
      </c>
      <c r="E110" s="127">
        <v>42939</v>
      </c>
      <c r="F110" s="127">
        <v>43010</v>
      </c>
      <c r="G110" s="126">
        <v>294</v>
      </c>
      <c r="H110" s="126">
        <v>804</v>
      </c>
      <c r="I110" s="126">
        <v>102</v>
      </c>
      <c r="J110" s="126">
        <v>299</v>
      </c>
      <c r="K110" s="126">
        <f t="shared" si="3"/>
        <v>71</v>
      </c>
      <c r="M110" s="126">
        <v>129</v>
      </c>
      <c r="N110" t="b">
        <f t="shared" si="4"/>
        <v>0</v>
      </c>
      <c r="O110" s="126">
        <v>809</v>
      </c>
      <c r="P110" t="b">
        <f t="shared" si="5"/>
        <v>0</v>
      </c>
    </row>
    <row r="111" spans="1:16">
      <c r="A111" s="124">
        <v>110</v>
      </c>
      <c r="B111" s="189" t="s">
        <v>2314</v>
      </c>
      <c r="C111" s="189" t="s">
        <v>2330</v>
      </c>
      <c r="D111" s="125" t="s">
        <v>2194</v>
      </c>
      <c r="E111" s="127">
        <v>42939</v>
      </c>
      <c r="F111" s="127">
        <v>43010</v>
      </c>
      <c r="G111" s="126">
        <v>350</v>
      </c>
      <c r="H111" s="126">
        <v>786</v>
      </c>
      <c r="I111" s="126">
        <v>265</v>
      </c>
      <c r="J111" s="126">
        <v>636</v>
      </c>
      <c r="K111" s="126">
        <f t="shared" si="3"/>
        <v>71</v>
      </c>
      <c r="M111" s="126">
        <v>258</v>
      </c>
      <c r="N111" t="b">
        <f t="shared" si="4"/>
        <v>0</v>
      </c>
      <c r="O111" s="126">
        <v>777</v>
      </c>
      <c r="P111" t="b">
        <f t="shared" si="5"/>
        <v>0</v>
      </c>
    </row>
    <row r="112" spans="1:16">
      <c r="A112" s="124">
        <v>111</v>
      </c>
      <c r="B112" s="189" t="s">
        <v>2314</v>
      </c>
      <c r="C112" s="189" t="s">
        <v>2331</v>
      </c>
      <c r="D112" s="125" t="s">
        <v>2194</v>
      </c>
      <c r="E112" s="127">
        <v>42939</v>
      </c>
      <c r="F112" s="127">
        <v>43010</v>
      </c>
      <c r="G112" s="126">
        <v>274</v>
      </c>
      <c r="H112" s="126">
        <v>835</v>
      </c>
      <c r="I112" s="126">
        <v>455</v>
      </c>
      <c r="J112" s="126">
        <v>239</v>
      </c>
      <c r="K112" s="126">
        <f t="shared" si="3"/>
        <v>71</v>
      </c>
      <c r="M112" s="126">
        <v>294</v>
      </c>
      <c r="N112" t="b">
        <f t="shared" si="4"/>
        <v>0</v>
      </c>
      <c r="O112" s="126">
        <v>804</v>
      </c>
      <c r="P112" t="b">
        <f t="shared" si="5"/>
        <v>0</v>
      </c>
    </row>
    <row r="113" spans="1:16">
      <c r="A113" s="124">
        <v>112</v>
      </c>
      <c r="B113" s="189" t="s">
        <v>2314</v>
      </c>
      <c r="C113" s="189" t="s">
        <v>2332</v>
      </c>
      <c r="D113" s="125" t="s">
        <v>2194</v>
      </c>
      <c r="E113" s="127" t="s">
        <v>2057</v>
      </c>
      <c r="F113" s="127" t="s">
        <v>2057</v>
      </c>
      <c r="G113" s="127" t="s">
        <v>2057</v>
      </c>
      <c r="H113" s="127" t="s">
        <v>2057</v>
      </c>
      <c r="I113" s="127" t="s">
        <v>2057</v>
      </c>
      <c r="J113" s="127" t="s">
        <v>2057</v>
      </c>
      <c r="K113" s="126" t="str">
        <f t="shared" si="3"/>
        <v/>
      </c>
      <c r="M113" s="126">
        <v>350</v>
      </c>
      <c r="N113" t="b">
        <f t="shared" si="4"/>
        <v>0</v>
      </c>
      <c r="O113" s="126">
        <v>786</v>
      </c>
      <c r="P113" t="b">
        <f t="shared" si="5"/>
        <v>0</v>
      </c>
    </row>
    <row r="114" spans="1:16">
      <c r="A114" s="124">
        <v>113</v>
      </c>
      <c r="B114" s="189" t="s">
        <v>2314</v>
      </c>
      <c r="C114" s="189" t="s">
        <v>2333</v>
      </c>
      <c r="D114" s="125" t="s">
        <v>2208</v>
      </c>
      <c r="E114" s="127">
        <v>42939</v>
      </c>
      <c r="F114" s="127">
        <v>43008</v>
      </c>
      <c r="G114" s="126">
        <v>314</v>
      </c>
      <c r="H114" s="126">
        <v>807</v>
      </c>
      <c r="I114" s="126">
        <v>490</v>
      </c>
      <c r="J114" s="126">
        <v>313</v>
      </c>
      <c r="K114" s="126">
        <f t="shared" si="3"/>
        <v>69</v>
      </c>
      <c r="M114" s="126">
        <v>274</v>
      </c>
      <c r="N114" t="b">
        <f t="shared" si="4"/>
        <v>0</v>
      </c>
      <c r="O114" s="126">
        <v>835</v>
      </c>
      <c r="P114" t="b">
        <f t="shared" si="5"/>
        <v>0</v>
      </c>
    </row>
    <row r="115" spans="1:16">
      <c r="A115" s="124">
        <v>114</v>
      </c>
      <c r="B115" s="189" t="s">
        <v>2314</v>
      </c>
      <c r="C115" s="189" t="s">
        <v>2334</v>
      </c>
      <c r="D115" s="125" t="s">
        <v>2208</v>
      </c>
      <c r="E115" s="127">
        <v>42939</v>
      </c>
      <c r="F115" s="127">
        <v>43008</v>
      </c>
      <c r="G115" s="126">
        <v>263</v>
      </c>
      <c r="H115" s="126">
        <v>829</v>
      </c>
      <c r="I115" s="126">
        <v>650</v>
      </c>
      <c r="J115" s="126">
        <v>247</v>
      </c>
      <c r="K115" s="126">
        <f t="shared" si="3"/>
        <v>69</v>
      </c>
      <c r="M115" s="127" t="s">
        <v>2057</v>
      </c>
      <c r="N115" t="b">
        <f t="shared" si="4"/>
        <v>1</v>
      </c>
      <c r="O115" s="127" t="s">
        <v>2057</v>
      </c>
      <c r="P115" t="b">
        <f t="shared" si="5"/>
        <v>1</v>
      </c>
    </row>
    <row r="116" spans="1:16">
      <c r="A116" s="124">
        <v>115</v>
      </c>
      <c r="B116" s="189" t="s">
        <v>2314</v>
      </c>
      <c r="C116" s="189" t="s">
        <v>2335</v>
      </c>
      <c r="D116" s="125" t="s">
        <v>2208</v>
      </c>
      <c r="E116" s="127">
        <v>42939</v>
      </c>
      <c r="F116" s="127">
        <v>43008</v>
      </c>
      <c r="G116" s="126">
        <v>125</v>
      </c>
      <c r="H116" s="126">
        <v>766</v>
      </c>
      <c r="I116" s="126">
        <v>873</v>
      </c>
      <c r="J116" s="126">
        <v>671</v>
      </c>
      <c r="K116" s="126">
        <f t="shared" si="3"/>
        <v>69</v>
      </c>
      <c r="M116" s="126">
        <v>314</v>
      </c>
      <c r="N116" t="b">
        <f t="shared" si="4"/>
        <v>0</v>
      </c>
      <c r="O116" s="126">
        <v>807</v>
      </c>
      <c r="P116" t="b">
        <f t="shared" si="5"/>
        <v>0</v>
      </c>
    </row>
    <row r="117" spans="1:16">
      <c r="A117" s="124">
        <v>116</v>
      </c>
      <c r="B117" s="189" t="s">
        <v>2314</v>
      </c>
      <c r="C117" s="189" t="s">
        <v>2336</v>
      </c>
      <c r="D117" s="125" t="s">
        <v>2208</v>
      </c>
      <c r="E117" s="127">
        <v>42939</v>
      </c>
      <c r="F117" s="127">
        <v>43008</v>
      </c>
      <c r="G117" s="126">
        <v>189</v>
      </c>
      <c r="H117" s="126">
        <v>757</v>
      </c>
      <c r="I117" s="126">
        <v>206</v>
      </c>
      <c r="J117" s="126">
        <v>638</v>
      </c>
      <c r="K117" s="126">
        <f t="shared" si="3"/>
        <v>69</v>
      </c>
      <c r="M117" s="126">
        <v>263</v>
      </c>
      <c r="N117" t="b">
        <f t="shared" si="4"/>
        <v>0</v>
      </c>
      <c r="O117" s="126">
        <v>829</v>
      </c>
      <c r="P117" t="b">
        <f t="shared" si="5"/>
        <v>0</v>
      </c>
    </row>
    <row r="118" spans="1:16">
      <c r="A118" s="124">
        <v>117</v>
      </c>
      <c r="B118" s="189" t="s">
        <v>2314</v>
      </c>
      <c r="C118" s="189" t="s">
        <v>2337</v>
      </c>
      <c r="D118" s="125" t="s">
        <v>2208</v>
      </c>
      <c r="E118" s="127">
        <v>42939</v>
      </c>
      <c r="F118" s="127">
        <v>43008</v>
      </c>
      <c r="G118" s="126">
        <v>533</v>
      </c>
      <c r="H118" s="126">
        <v>745</v>
      </c>
      <c r="I118" s="126">
        <v>163</v>
      </c>
      <c r="J118" s="126">
        <v>719</v>
      </c>
      <c r="K118" s="126">
        <f t="shared" si="3"/>
        <v>69</v>
      </c>
      <c r="M118" s="126">
        <v>125</v>
      </c>
      <c r="N118" t="b">
        <f t="shared" si="4"/>
        <v>0</v>
      </c>
      <c r="O118" s="126">
        <v>766</v>
      </c>
      <c r="P118" t="b">
        <f t="shared" si="5"/>
        <v>0</v>
      </c>
    </row>
    <row r="119" spans="1:16">
      <c r="A119" s="124">
        <v>118</v>
      </c>
      <c r="B119" s="189" t="s">
        <v>2314</v>
      </c>
      <c r="C119" s="189" t="s">
        <v>2338</v>
      </c>
      <c r="D119" s="125" t="s">
        <v>2208</v>
      </c>
      <c r="E119" s="127">
        <v>42939</v>
      </c>
      <c r="F119" s="127">
        <v>43008</v>
      </c>
      <c r="G119" s="126">
        <v>200</v>
      </c>
      <c r="H119" s="126">
        <v>791</v>
      </c>
      <c r="I119" s="126">
        <v>83</v>
      </c>
      <c r="J119" s="126">
        <v>173</v>
      </c>
      <c r="K119" s="126">
        <f t="shared" si="3"/>
        <v>69</v>
      </c>
      <c r="M119" s="126">
        <v>189</v>
      </c>
      <c r="N119" t="b">
        <f t="shared" si="4"/>
        <v>0</v>
      </c>
      <c r="O119" s="126">
        <v>757</v>
      </c>
      <c r="P119" t="b">
        <f t="shared" si="5"/>
        <v>0</v>
      </c>
    </row>
    <row r="120" spans="1:16">
      <c r="A120" s="124">
        <v>119</v>
      </c>
      <c r="B120" s="189" t="s">
        <v>2314</v>
      </c>
      <c r="C120" s="189" t="s">
        <v>2339</v>
      </c>
      <c r="D120" s="125" t="s">
        <v>2208</v>
      </c>
      <c r="E120" s="127">
        <v>42939</v>
      </c>
      <c r="F120" s="127">
        <v>43008</v>
      </c>
      <c r="G120" s="126">
        <v>236</v>
      </c>
      <c r="H120" s="126">
        <v>802</v>
      </c>
      <c r="I120" s="126">
        <v>159</v>
      </c>
      <c r="J120" s="126">
        <v>373</v>
      </c>
      <c r="K120" s="126">
        <f t="shared" si="3"/>
        <v>69</v>
      </c>
      <c r="M120" s="126">
        <v>533</v>
      </c>
      <c r="N120" t="b">
        <f t="shared" si="4"/>
        <v>0</v>
      </c>
      <c r="O120" s="126">
        <v>745</v>
      </c>
      <c r="P120" t="b">
        <f t="shared" si="5"/>
        <v>0</v>
      </c>
    </row>
    <row r="121" spans="1:16">
      <c r="A121" s="124">
        <v>120</v>
      </c>
      <c r="B121" s="189" t="s">
        <v>2314</v>
      </c>
      <c r="C121" s="189" t="s">
        <v>2340</v>
      </c>
      <c r="D121" s="125" t="s">
        <v>2208</v>
      </c>
      <c r="E121" s="127" t="s">
        <v>2057</v>
      </c>
      <c r="F121" s="127" t="s">
        <v>2057</v>
      </c>
      <c r="G121" s="127" t="s">
        <v>2057</v>
      </c>
      <c r="H121" s="127" t="s">
        <v>2057</v>
      </c>
      <c r="I121" s="127" t="s">
        <v>2057</v>
      </c>
      <c r="J121" s="127" t="s">
        <v>2057</v>
      </c>
      <c r="K121" s="126" t="str">
        <f t="shared" si="3"/>
        <v/>
      </c>
      <c r="M121" s="126">
        <v>200</v>
      </c>
      <c r="N121" t="b">
        <f t="shared" si="4"/>
        <v>0</v>
      </c>
      <c r="O121" s="126">
        <v>791</v>
      </c>
      <c r="P121" t="b">
        <f t="shared" si="5"/>
        <v>0</v>
      </c>
    </row>
    <row r="122" spans="1:16">
      <c r="A122" s="124">
        <v>121</v>
      </c>
      <c r="B122" s="189" t="s">
        <v>2314</v>
      </c>
      <c r="C122" s="189" t="s">
        <v>2341</v>
      </c>
      <c r="D122" s="125" t="s">
        <v>2218</v>
      </c>
      <c r="E122" s="127">
        <v>42939</v>
      </c>
      <c r="F122" s="127">
        <v>43008</v>
      </c>
      <c r="G122" s="126">
        <v>280</v>
      </c>
      <c r="H122" s="126">
        <v>822</v>
      </c>
      <c r="I122" s="126">
        <v>16</v>
      </c>
      <c r="J122" s="126">
        <v>374</v>
      </c>
      <c r="K122" s="126">
        <f t="shared" si="3"/>
        <v>69</v>
      </c>
      <c r="M122" s="126">
        <v>236</v>
      </c>
      <c r="N122" t="b">
        <f t="shared" si="4"/>
        <v>0</v>
      </c>
      <c r="O122" s="126">
        <v>802</v>
      </c>
      <c r="P122" t="b">
        <f t="shared" si="5"/>
        <v>0</v>
      </c>
    </row>
    <row r="123" spans="1:16">
      <c r="A123" s="124">
        <v>122</v>
      </c>
      <c r="B123" s="189" t="s">
        <v>2314</v>
      </c>
      <c r="C123" s="189" t="s">
        <v>2342</v>
      </c>
      <c r="D123" s="125" t="s">
        <v>2218</v>
      </c>
      <c r="E123" s="127">
        <v>42939</v>
      </c>
      <c r="F123" s="127">
        <v>43008</v>
      </c>
      <c r="G123" s="126">
        <v>231</v>
      </c>
      <c r="H123" s="126">
        <v>792</v>
      </c>
      <c r="I123" s="126">
        <v>109</v>
      </c>
      <c r="J123" s="126">
        <v>388</v>
      </c>
      <c r="K123" s="126">
        <f t="shared" si="3"/>
        <v>69</v>
      </c>
      <c r="M123" s="127" t="s">
        <v>2057</v>
      </c>
      <c r="N123" t="b">
        <f t="shared" si="4"/>
        <v>1</v>
      </c>
      <c r="O123" s="127" t="s">
        <v>2057</v>
      </c>
      <c r="P123" t="b">
        <f t="shared" si="5"/>
        <v>1</v>
      </c>
    </row>
    <row r="124" spans="1:16">
      <c r="A124" s="124">
        <v>123</v>
      </c>
      <c r="B124" s="189" t="s">
        <v>2314</v>
      </c>
      <c r="C124" s="189" t="s">
        <v>2343</v>
      </c>
      <c r="D124" s="125" t="s">
        <v>2218</v>
      </c>
      <c r="E124" s="127">
        <v>42939</v>
      </c>
      <c r="F124" s="127">
        <v>43008</v>
      </c>
      <c r="G124" s="126">
        <v>292</v>
      </c>
      <c r="H124" s="132">
        <v>740</v>
      </c>
      <c r="I124" s="126">
        <v>344</v>
      </c>
      <c r="J124" s="126">
        <v>281</v>
      </c>
      <c r="K124" s="126">
        <f t="shared" si="3"/>
        <v>69</v>
      </c>
      <c r="M124" s="126">
        <v>280</v>
      </c>
      <c r="N124" t="b">
        <f t="shared" si="4"/>
        <v>0</v>
      </c>
      <c r="O124" s="126">
        <v>822</v>
      </c>
      <c r="P124" t="b">
        <f t="shared" si="5"/>
        <v>0</v>
      </c>
    </row>
    <row r="125" spans="1:16">
      <c r="A125" s="124">
        <v>124</v>
      </c>
      <c r="B125" s="189" t="s">
        <v>2314</v>
      </c>
      <c r="C125" s="189" t="s">
        <v>2345</v>
      </c>
      <c r="D125" s="125" t="s">
        <v>2218</v>
      </c>
      <c r="E125" s="127">
        <v>42939</v>
      </c>
      <c r="F125" s="127">
        <v>43008</v>
      </c>
      <c r="G125" s="126">
        <v>116</v>
      </c>
      <c r="H125" s="126">
        <v>797</v>
      </c>
      <c r="I125" s="126">
        <v>221</v>
      </c>
      <c r="J125" s="126">
        <v>443</v>
      </c>
      <c r="K125" s="126">
        <f t="shared" si="3"/>
        <v>69</v>
      </c>
      <c r="M125" s="126">
        <v>231</v>
      </c>
      <c r="N125" t="b">
        <f t="shared" si="4"/>
        <v>0</v>
      </c>
      <c r="O125" s="126">
        <v>792</v>
      </c>
      <c r="P125" t="b">
        <f t="shared" si="5"/>
        <v>0</v>
      </c>
    </row>
    <row r="126" spans="1:16">
      <c r="A126" s="124">
        <v>125</v>
      </c>
      <c r="B126" s="189" t="s">
        <v>2314</v>
      </c>
      <c r="C126" s="189" t="s">
        <v>2346</v>
      </c>
      <c r="D126" s="125" t="s">
        <v>2218</v>
      </c>
      <c r="E126" s="127">
        <v>42939</v>
      </c>
      <c r="F126" s="127">
        <v>43008</v>
      </c>
      <c r="G126" s="126">
        <v>50</v>
      </c>
      <c r="H126" s="126">
        <v>795</v>
      </c>
      <c r="I126" s="126">
        <v>757</v>
      </c>
      <c r="J126" s="126">
        <v>180</v>
      </c>
      <c r="K126" s="126">
        <f t="shared" si="3"/>
        <v>69</v>
      </c>
      <c r="M126" s="126">
        <v>292</v>
      </c>
      <c r="N126" t="b">
        <f t="shared" si="4"/>
        <v>0</v>
      </c>
      <c r="O126" s="132">
        <v>740</v>
      </c>
      <c r="P126" t="b">
        <f t="shared" si="5"/>
        <v>0</v>
      </c>
    </row>
    <row r="127" spans="1:16">
      <c r="A127" s="124">
        <v>126</v>
      </c>
      <c r="B127" s="189" t="s">
        <v>2314</v>
      </c>
      <c r="C127" s="189" t="s">
        <v>2347</v>
      </c>
      <c r="D127" s="125" t="s">
        <v>2218</v>
      </c>
      <c r="E127" s="127" t="s">
        <v>2057</v>
      </c>
      <c r="F127" s="127" t="s">
        <v>2057</v>
      </c>
      <c r="G127" s="127" t="s">
        <v>2057</v>
      </c>
      <c r="H127" s="127" t="s">
        <v>2057</v>
      </c>
      <c r="I127" s="127" t="s">
        <v>2057</v>
      </c>
      <c r="J127" s="127" t="s">
        <v>2057</v>
      </c>
      <c r="K127" s="126" t="str">
        <f t="shared" si="3"/>
        <v/>
      </c>
      <c r="M127" s="126">
        <v>116</v>
      </c>
      <c r="N127" t="b">
        <f t="shared" si="4"/>
        <v>0</v>
      </c>
      <c r="O127" s="126">
        <v>797</v>
      </c>
      <c r="P127" t="b">
        <f t="shared" si="5"/>
        <v>0</v>
      </c>
    </row>
    <row r="128" spans="1:16">
      <c r="A128" s="124">
        <v>127</v>
      </c>
      <c r="B128" s="189" t="s">
        <v>2314</v>
      </c>
      <c r="C128" s="189" t="s">
        <v>2348</v>
      </c>
      <c r="D128" s="125" t="s">
        <v>2218</v>
      </c>
      <c r="E128" s="127">
        <v>42939</v>
      </c>
      <c r="F128" s="127">
        <v>43008</v>
      </c>
      <c r="G128" s="126">
        <v>318</v>
      </c>
      <c r="H128" s="126">
        <v>751</v>
      </c>
      <c r="I128" s="126">
        <v>96</v>
      </c>
      <c r="J128" s="126">
        <v>229</v>
      </c>
      <c r="K128" s="126">
        <f t="shared" si="3"/>
        <v>69</v>
      </c>
      <c r="M128" s="126">
        <v>50</v>
      </c>
      <c r="N128" t="b">
        <f t="shared" si="4"/>
        <v>0</v>
      </c>
      <c r="O128" s="126">
        <v>795</v>
      </c>
      <c r="P128" t="b">
        <f t="shared" si="5"/>
        <v>0</v>
      </c>
    </row>
    <row r="129" spans="1:16">
      <c r="A129" s="124">
        <v>128</v>
      </c>
      <c r="B129" s="189" t="s">
        <v>2314</v>
      </c>
      <c r="C129" s="189" t="s">
        <v>2349</v>
      </c>
      <c r="D129" s="125" t="s">
        <v>2218</v>
      </c>
      <c r="E129" s="127">
        <v>42939</v>
      </c>
      <c r="F129" s="127">
        <v>43008</v>
      </c>
      <c r="G129" s="126">
        <v>34</v>
      </c>
      <c r="H129" s="126">
        <v>819</v>
      </c>
      <c r="I129" s="126">
        <v>134</v>
      </c>
      <c r="J129" s="126">
        <v>272</v>
      </c>
      <c r="K129" s="126">
        <f t="shared" si="3"/>
        <v>69</v>
      </c>
      <c r="M129" s="127" t="s">
        <v>2057</v>
      </c>
      <c r="N129" t="b">
        <f t="shared" si="4"/>
        <v>1</v>
      </c>
      <c r="O129" s="127" t="s">
        <v>2057</v>
      </c>
      <c r="P129" t="b">
        <f t="shared" si="5"/>
        <v>1</v>
      </c>
    </row>
    <row r="130" spans="1:16">
      <c r="A130" s="124">
        <v>129</v>
      </c>
      <c r="B130" s="189" t="s">
        <v>2314</v>
      </c>
      <c r="C130" s="189" t="s">
        <v>2350</v>
      </c>
      <c r="D130" s="125" t="s">
        <v>2227</v>
      </c>
      <c r="E130" s="127">
        <v>42939</v>
      </c>
      <c r="F130" s="127">
        <v>43008</v>
      </c>
      <c r="G130" s="126">
        <v>80</v>
      </c>
      <c r="H130" s="126">
        <v>768</v>
      </c>
      <c r="I130" s="126">
        <v>671</v>
      </c>
      <c r="J130" s="126">
        <v>207</v>
      </c>
      <c r="K130" s="126">
        <f t="shared" si="3"/>
        <v>69</v>
      </c>
      <c r="M130" s="126">
        <v>318</v>
      </c>
      <c r="N130" t="b">
        <f t="shared" si="4"/>
        <v>0</v>
      </c>
      <c r="O130" s="126">
        <v>751</v>
      </c>
      <c r="P130" t="b">
        <f t="shared" si="5"/>
        <v>0</v>
      </c>
    </row>
    <row r="131" spans="1:16">
      <c r="A131" s="124">
        <v>130</v>
      </c>
      <c r="B131" s="189" t="s">
        <v>2314</v>
      </c>
      <c r="C131" s="189" t="s">
        <v>2351</v>
      </c>
      <c r="D131" s="125" t="s">
        <v>2227</v>
      </c>
      <c r="E131" s="127">
        <v>42939</v>
      </c>
      <c r="F131" s="127">
        <v>43008</v>
      </c>
      <c r="G131" s="126">
        <v>64</v>
      </c>
      <c r="H131" s="126">
        <v>789</v>
      </c>
      <c r="I131" s="126">
        <v>400</v>
      </c>
      <c r="J131" s="126">
        <v>193</v>
      </c>
      <c r="K131" s="126">
        <f t="shared" ref="K131:K194" si="6">IFERROR(F131-E131,"")</f>
        <v>69</v>
      </c>
      <c r="M131" s="126">
        <v>34</v>
      </c>
      <c r="N131" t="b">
        <f t="shared" si="4"/>
        <v>0</v>
      </c>
      <c r="O131" s="168">
        <v>819</v>
      </c>
      <c r="P131" t="b">
        <f t="shared" si="5"/>
        <v>1</v>
      </c>
    </row>
    <row r="132" spans="1:16">
      <c r="A132" s="124">
        <v>131</v>
      </c>
      <c r="B132" s="189" t="s">
        <v>2314</v>
      </c>
      <c r="C132" s="189" t="s">
        <v>2352</v>
      </c>
      <c r="D132" s="125" t="s">
        <v>2227</v>
      </c>
      <c r="E132" s="127">
        <v>42939</v>
      </c>
      <c r="F132" s="127">
        <v>43008</v>
      </c>
      <c r="G132" s="126">
        <v>118</v>
      </c>
      <c r="H132" s="126">
        <v>586</v>
      </c>
      <c r="I132" s="126">
        <v>48</v>
      </c>
      <c r="J132" s="126">
        <v>188</v>
      </c>
      <c r="K132" s="126">
        <f t="shared" si="6"/>
        <v>69</v>
      </c>
      <c r="M132" s="126">
        <v>80</v>
      </c>
      <c r="N132" t="b">
        <f t="shared" ref="N132:N195" si="7">COUNTIF($M$4:$M$443, M132)&gt;1</f>
        <v>0</v>
      </c>
      <c r="O132" s="126">
        <v>768</v>
      </c>
      <c r="P132" t="b">
        <f t="shared" si="5"/>
        <v>0</v>
      </c>
    </row>
    <row r="133" spans="1:16">
      <c r="A133" s="124">
        <v>132</v>
      </c>
      <c r="B133" s="189" t="s">
        <v>2314</v>
      </c>
      <c r="C133" s="189" t="s">
        <v>2353</v>
      </c>
      <c r="D133" s="125" t="s">
        <v>2227</v>
      </c>
      <c r="E133" s="127" t="s">
        <v>2057</v>
      </c>
      <c r="F133" s="127" t="s">
        <v>2057</v>
      </c>
      <c r="G133" s="127" t="s">
        <v>2057</v>
      </c>
      <c r="H133" s="127" t="s">
        <v>2057</v>
      </c>
      <c r="I133" s="127" t="s">
        <v>2057</v>
      </c>
      <c r="J133" s="127" t="s">
        <v>2057</v>
      </c>
      <c r="K133" s="126" t="str">
        <f t="shared" si="6"/>
        <v/>
      </c>
      <c r="M133" s="126">
        <v>64</v>
      </c>
      <c r="N133" t="b">
        <f t="shared" si="7"/>
        <v>0</v>
      </c>
      <c r="O133" s="126">
        <v>789</v>
      </c>
      <c r="P133" t="b">
        <f t="shared" ref="P133:P196" si="8">COUNTIF($O$4:$O$443, O133)&gt;1</f>
        <v>0</v>
      </c>
    </row>
    <row r="134" spans="1:16">
      <c r="A134" s="124">
        <v>133</v>
      </c>
      <c r="B134" s="189" t="s">
        <v>2314</v>
      </c>
      <c r="C134" s="189" t="s">
        <v>2354</v>
      </c>
      <c r="D134" s="125" t="s">
        <v>2227</v>
      </c>
      <c r="E134" s="127">
        <v>42939</v>
      </c>
      <c r="F134" s="127">
        <v>43008</v>
      </c>
      <c r="G134" s="126">
        <v>270</v>
      </c>
      <c r="H134" s="126">
        <v>817</v>
      </c>
      <c r="I134" s="126">
        <v>210</v>
      </c>
      <c r="J134" s="126">
        <v>683</v>
      </c>
      <c r="K134" s="126">
        <f t="shared" si="6"/>
        <v>69</v>
      </c>
      <c r="M134" s="126">
        <v>118</v>
      </c>
      <c r="N134" t="b">
        <f t="shared" si="7"/>
        <v>0</v>
      </c>
      <c r="O134" s="126">
        <v>586</v>
      </c>
      <c r="P134" t="b">
        <f t="shared" si="8"/>
        <v>0</v>
      </c>
    </row>
    <row r="135" spans="1:16">
      <c r="A135" s="124">
        <v>134</v>
      </c>
      <c r="B135" s="189" t="s">
        <v>2314</v>
      </c>
      <c r="C135" s="189" t="s">
        <v>2355</v>
      </c>
      <c r="D135" s="125" t="s">
        <v>2227</v>
      </c>
      <c r="E135" s="127">
        <v>42939</v>
      </c>
      <c r="F135" s="127">
        <v>43008</v>
      </c>
      <c r="G135" s="126">
        <v>316</v>
      </c>
      <c r="H135" s="126">
        <v>837</v>
      </c>
      <c r="I135" s="126">
        <v>40</v>
      </c>
      <c r="J135" s="126">
        <v>649</v>
      </c>
      <c r="K135" s="126">
        <f t="shared" si="6"/>
        <v>69</v>
      </c>
      <c r="M135" s="127" t="s">
        <v>2057</v>
      </c>
      <c r="N135" t="b">
        <f t="shared" si="7"/>
        <v>1</v>
      </c>
      <c r="O135" s="127" t="s">
        <v>2057</v>
      </c>
      <c r="P135" t="b">
        <f t="shared" si="8"/>
        <v>1</v>
      </c>
    </row>
    <row r="136" spans="1:16">
      <c r="A136" s="124">
        <v>135</v>
      </c>
      <c r="B136" s="189" t="s">
        <v>2314</v>
      </c>
      <c r="C136" s="189" t="s">
        <v>2356</v>
      </c>
      <c r="D136" s="125" t="s">
        <v>2227</v>
      </c>
      <c r="E136" s="127">
        <v>42939</v>
      </c>
      <c r="F136" s="127">
        <v>43008</v>
      </c>
      <c r="G136" s="126">
        <v>77</v>
      </c>
      <c r="H136" s="126">
        <v>756</v>
      </c>
      <c r="I136" s="126">
        <v>517</v>
      </c>
      <c r="J136" s="126">
        <v>222</v>
      </c>
      <c r="K136" s="126">
        <f t="shared" si="6"/>
        <v>69</v>
      </c>
      <c r="M136" s="126">
        <v>270</v>
      </c>
      <c r="N136" t="b">
        <f t="shared" si="7"/>
        <v>0</v>
      </c>
      <c r="O136" s="126">
        <v>817</v>
      </c>
      <c r="P136" t="b">
        <f t="shared" si="8"/>
        <v>0</v>
      </c>
    </row>
    <row r="137" spans="1:16">
      <c r="A137" s="124">
        <v>136</v>
      </c>
      <c r="B137" s="189" t="s">
        <v>2314</v>
      </c>
      <c r="C137" s="189" t="s">
        <v>2357</v>
      </c>
      <c r="D137" s="125" t="s">
        <v>2227</v>
      </c>
      <c r="E137" s="127">
        <v>42939</v>
      </c>
      <c r="F137" s="127">
        <v>43008</v>
      </c>
      <c r="G137" s="126">
        <v>332</v>
      </c>
      <c r="H137" s="126">
        <v>184</v>
      </c>
      <c r="I137" s="126">
        <v>67</v>
      </c>
      <c r="J137" s="126">
        <v>214</v>
      </c>
      <c r="K137" s="126">
        <f t="shared" si="6"/>
        <v>69</v>
      </c>
      <c r="M137" s="126">
        <v>316</v>
      </c>
      <c r="N137" t="b">
        <f t="shared" si="7"/>
        <v>0</v>
      </c>
      <c r="O137" s="126">
        <v>837</v>
      </c>
      <c r="P137" t="b">
        <f t="shared" si="8"/>
        <v>0</v>
      </c>
    </row>
    <row r="138" spans="1:16">
      <c r="A138" s="124">
        <v>137</v>
      </c>
      <c r="B138" s="189" t="s">
        <v>2314</v>
      </c>
      <c r="C138" s="189" t="s">
        <v>2358</v>
      </c>
      <c r="D138" s="125" t="s">
        <v>2244</v>
      </c>
      <c r="E138" s="127">
        <v>42939</v>
      </c>
      <c r="F138" s="127">
        <v>43008</v>
      </c>
      <c r="G138" s="126">
        <v>30</v>
      </c>
      <c r="H138" s="126">
        <v>746</v>
      </c>
      <c r="I138" s="126">
        <v>335</v>
      </c>
      <c r="J138" s="126">
        <v>628</v>
      </c>
      <c r="K138" s="126">
        <f t="shared" si="6"/>
        <v>69</v>
      </c>
      <c r="M138" s="126">
        <v>77</v>
      </c>
      <c r="N138" t="b">
        <f t="shared" si="7"/>
        <v>0</v>
      </c>
      <c r="O138" s="126">
        <v>756</v>
      </c>
      <c r="P138" t="b">
        <f t="shared" si="8"/>
        <v>0</v>
      </c>
    </row>
    <row r="139" spans="1:16">
      <c r="A139" s="124">
        <v>138</v>
      </c>
      <c r="B139" s="189" t="s">
        <v>2314</v>
      </c>
      <c r="C139" s="189" t="s">
        <v>2359</v>
      </c>
      <c r="D139" s="125" t="s">
        <v>2244</v>
      </c>
      <c r="E139" s="127">
        <v>42939</v>
      </c>
      <c r="F139" s="127">
        <v>43008</v>
      </c>
      <c r="G139" s="126">
        <v>213</v>
      </c>
      <c r="H139" s="126">
        <v>821</v>
      </c>
      <c r="I139" s="126">
        <v>484</v>
      </c>
      <c r="J139" s="126">
        <v>198</v>
      </c>
      <c r="K139" s="126">
        <f t="shared" si="6"/>
        <v>69</v>
      </c>
      <c r="M139" s="126">
        <v>332</v>
      </c>
      <c r="N139" t="b">
        <f t="shared" si="7"/>
        <v>0</v>
      </c>
      <c r="O139" s="126">
        <v>184</v>
      </c>
      <c r="P139" t="b">
        <f t="shared" si="8"/>
        <v>0</v>
      </c>
    </row>
    <row r="140" spans="1:16">
      <c r="A140" s="124">
        <v>139</v>
      </c>
      <c r="B140" s="189" t="s">
        <v>2314</v>
      </c>
      <c r="C140" s="189" t="s">
        <v>2360</v>
      </c>
      <c r="D140" s="125" t="s">
        <v>2244</v>
      </c>
      <c r="E140" s="127">
        <v>42939</v>
      </c>
      <c r="F140" s="127">
        <v>43008</v>
      </c>
      <c r="G140" s="132">
        <v>250</v>
      </c>
      <c r="H140" s="126">
        <v>813</v>
      </c>
      <c r="I140" s="126">
        <v>868</v>
      </c>
      <c r="J140" s="126">
        <v>706</v>
      </c>
      <c r="K140" s="126">
        <f t="shared" si="6"/>
        <v>69</v>
      </c>
      <c r="M140" s="126">
        <v>30</v>
      </c>
      <c r="N140" t="b">
        <f t="shared" si="7"/>
        <v>0</v>
      </c>
      <c r="O140" s="126">
        <v>746</v>
      </c>
      <c r="P140" t="b">
        <f t="shared" si="8"/>
        <v>0</v>
      </c>
    </row>
    <row r="141" spans="1:16">
      <c r="A141" s="124">
        <v>140</v>
      </c>
      <c r="B141" s="189" t="s">
        <v>2314</v>
      </c>
      <c r="C141" s="189" t="s">
        <v>2362</v>
      </c>
      <c r="D141" s="125" t="s">
        <v>2244</v>
      </c>
      <c r="E141" s="127">
        <v>42939</v>
      </c>
      <c r="F141" s="127">
        <v>43008</v>
      </c>
      <c r="G141" s="126">
        <v>401</v>
      </c>
      <c r="H141" s="126">
        <v>729</v>
      </c>
      <c r="I141" s="126">
        <v>792</v>
      </c>
      <c r="J141" s="126">
        <v>710</v>
      </c>
      <c r="K141" s="126">
        <f t="shared" si="6"/>
        <v>69</v>
      </c>
      <c r="M141" s="126">
        <v>213</v>
      </c>
      <c r="N141" t="b">
        <f t="shared" si="7"/>
        <v>0</v>
      </c>
      <c r="O141" s="126">
        <v>821</v>
      </c>
      <c r="P141" t="b">
        <f t="shared" si="8"/>
        <v>0</v>
      </c>
    </row>
    <row r="142" spans="1:16">
      <c r="A142" s="124">
        <v>141</v>
      </c>
      <c r="B142" s="189" t="s">
        <v>2314</v>
      </c>
      <c r="C142" s="189" t="s">
        <v>2363</v>
      </c>
      <c r="D142" s="125" t="s">
        <v>2244</v>
      </c>
      <c r="E142" s="127" t="s">
        <v>2057</v>
      </c>
      <c r="F142" s="127" t="s">
        <v>2057</v>
      </c>
      <c r="G142" s="127" t="s">
        <v>2057</v>
      </c>
      <c r="H142" s="127" t="s">
        <v>2057</v>
      </c>
      <c r="I142" s="127" t="s">
        <v>2057</v>
      </c>
      <c r="J142" s="127" t="s">
        <v>2057</v>
      </c>
      <c r="K142" s="126" t="str">
        <f t="shared" si="6"/>
        <v/>
      </c>
      <c r="M142" s="168">
        <v>250</v>
      </c>
      <c r="N142" t="b">
        <f t="shared" si="7"/>
        <v>1</v>
      </c>
      <c r="O142" s="126">
        <v>813</v>
      </c>
      <c r="P142" t="b">
        <f t="shared" si="8"/>
        <v>0</v>
      </c>
    </row>
    <row r="143" spans="1:16">
      <c r="A143" s="124">
        <v>142</v>
      </c>
      <c r="B143" s="189" t="s">
        <v>2314</v>
      </c>
      <c r="C143" s="189" t="s">
        <v>2364</v>
      </c>
      <c r="D143" s="125" t="s">
        <v>2244</v>
      </c>
      <c r="E143" s="127">
        <v>42939</v>
      </c>
      <c r="F143" s="127">
        <v>43008</v>
      </c>
      <c r="G143" s="126">
        <v>87</v>
      </c>
      <c r="H143" s="126">
        <v>834</v>
      </c>
      <c r="I143" s="126">
        <v>711</v>
      </c>
      <c r="J143" s="126">
        <v>626</v>
      </c>
      <c r="K143" s="126">
        <f t="shared" si="6"/>
        <v>69</v>
      </c>
      <c r="M143" s="126">
        <v>401</v>
      </c>
      <c r="N143" t="b">
        <f t="shared" si="7"/>
        <v>0</v>
      </c>
      <c r="O143" s="126">
        <v>729</v>
      </c>
      <c r="P143" t="b">
        <f t="shared" si="8"/>
        <v>0</v>
      </c>
    </row>
    <row r="144" spans="1:16">
      <c r="A144" s="124">
        <v>143</v>
      </c>
      <c r="B144" s="189" t="s">
        <v>2314</v>
      </c>
      <c r="C144" s="189" t="s">
        <v>2365</v>
      </c>
      <c r="D144" s="125" t="s">
        <v>2244</v>
      </c>
      <c r="E144" s="127">
        <v>42939</v>
      </c>
      <c r="F144" s="127">
        <v>43008</v>
      </c>
      <c r="G144" s="126">
        <v>501</v>
      </c>
      <c r="H144" s="126">
        <v>774</v>
      </c>
      <c r="I144" s="126">
        <v>205</v>
      </c>
      <c r="J144" s="126">
        <v>195</v>
      </c>
      <c r="K144" s="126">
        <f t="shared" si="6"/>
        <v>69</v>
      </c>
      <c r="M144" s="127" t="s">
        <v>2057</v>
      </c>
      <c r="N144" t="b">
        <f t="shared" si="7"/>
        <v>1</v>
      </c>
      <c r="O144" s="127" t="s">
        <v>2057</v>
      </c>
      <c r="P144" t="b">
        <f t="shared" si="8"/>
        <v>1</v>
      </c>
    </row>
    <row r="145" spans="1:16">
      <c r="A145" s="124">
        <v>144</v>
      </c>
      <c r="B145" s="189" t="s">
        <v>2314</v>
      </c>
      <c r="C145" s="189" t="s">
        <v>2366</v>
      </c>
      <c r="D145" s="125" t="s">
        <v>2244</v>
      </c>
      <c r="E145" s="127">
        <v>42939</v>
      </c>
      <c r="F145" s="127">
        <v>43008</v>
      </c>
      <c r="G145" s="126">
        <v>141</v>
      </c>
      <c r="H145" s="126">
        <v>779</v>
      </c>
      <c r="I145" s="126">
        <v>384</v>
      </c>
      <c r="J145" s="126">
        <v>295</v>
      </c>
      <c r="K145" s="126">
        <f t="shared" si="6"/>
        <v>69</v>
      </c>
      <c r="M145" s="126">
        <v>87</v>
      </c>
      <c r="N145" t="b">
        <f t="shared" si="7"/>
        <v>0</v>
      </c>
      <c r="O145" s="126">
        <v>834</v>
      </c>
      <c r="P145" t="b">
        <f t="shared" si="8"/>
        <v>0</v>
      </c>
    </row>
    <row r="146" spans="1:16">
      <c r="A146" s="124">
        <v>145</v>
      </c>
      <c r="B146" s="189" t="s">
        <v>2314</v>
      </c>
      <c r="C146" s="189" t="s">
        <v>2367</v>
      </c>
      <c r="D146" s="125" t="s">
        <v>2256</v>
      </c>
      <c r="E146" s="127">
        <v>42939</v>
      </c>
      <c r="F146" s="127">
        <v>43010</v>
      </c>
      <c r="G146" s="126">
        <v>131</v>
      </c>
      <c r="H146" s="126">
        <v>728</v>
      </c>
      <c r="I146" s="132">
        <v>72</v>
      </c>
      <c r="J146" s="126">
        <v>609</v>
      </c>
      <c r="K146" s="126">
        <f t="shared" si="6"/>
        <v>71</v>
      </c>
      <c r="M146" s="126">
        <v>501</v>
      </c>
      <c r="N146" t="b">
        <f t="shared" si="7"/>
        <v>0</v>
      </c>
      <c r="O146" s="126">
        <v>774</v>
      </c>
      <c r="P146" t="b">
        <f t="shared" si="8"/>
        <v>0</v>
      </c>
    </row>
    <row r="147" spans="1:16">
      <c r="A147" s="124">
        <v>146</v>
      </c>
      <c r="B147" s="189" t="s">
        <v>2314</v>
      </c>
      <c r="C147" s="189" t="s">
        <v>2368</v>
      </c>
      <c r="D147" s="125" t="s">
        <v>2256</v>
      </c>
      <c r="E147" s="127">
        <v>42939</v>
      </c>
      <c r="F147" s="127">
        <v>43010</v>
      </c>
      <c r="G147" s="126">
        <v>465</v>
      </c>
      <c r="H147" s="126">
        <v>13</v>
      </c>
      <c r="I147" s="126">
        <v>336</v>
      </c>
      <c r="J147" s="126">
        <v>292</v>
      </c>
      <c r="K147" s="126">
        <f t="shared" si="6"/>
        <v>71</v>
      </c>
      <c r="M147" s="126">
        <v>141</v>
      </c>
      <c r="N147" t="b">
        <f t="shared" si="7"/>
        <v>0</v>
      </c>
      <c r="O147" s="126">
        <v>779</v>
      </c>
      <c r="P147" t="b">
        <f t="shared" si="8"/>
        <v>0</v>
      </c>
    </row>
    <row r="148" spans="1:16">
      <c r="A148" s="124">
        <v>147</v>
      </c>
      <c r="B148" s="189" t="s">
        <v>2314</v>
      </c>
      <c r="C148" s="189" t="s">
        <v>2369</v>
      </c>
      <c r="D148" s="125" t="s">
        <v>2256</v>
      </c>
      <c r="E148" s="127">
        <v>42939</v>
      </c>
      <c r="F148" s="127">
        <v>43010</v>
      </c>
      <c r="G148" s="126">
        <v>15</v>
      </c>
      <c r="H148" s="126">
        <v>832</v>
      </c>
      <c r="I148" s="126">
        <v>303</v>
      </c>
      <c r="J148" s="126">
        <v>243</v>
      </c>
      <c r="K148" s="126">
        <f t="shared" si="6"/>
        <v>71</v>
      </c>
      <c r="M148" s="126">
        <v>131</v>
      </c>
      <c r="N148" t="b">
        <f t="shared" si="7"/>
        <v>0</v>
      </c>
      <c r="O148" s="126">
        <v>728</v>
      </c>
      <c r="P148" t="b">
        <f t="shared" si="8"/>
        <v>0</v>
      </c>
    </row>
    <row r="149" spans="1:16">
      <c r="A149" s="124">
        <v>148</v>
      </c>
      <c r="B149" s="189" t="s">
        <v>2314</v>
      </c>
      <c r="C149" s="189" t="s">
        <v>2370</v>
      </c>
      <c r="D149" s="125" t="s">
        <v>2256</v>
      </c>
      <c r="E149" s="127">
        <v>42939</v>
      </c>
      <c r="F149" s="127">
        <v>43010</v>
      </c>
      <c r="G149" s="126">
        <v>290</v>
      </c>
      <c r="H149" s="126">
        <v>823</v>
      </c>
      <c r="I149" s="126">
        <v>161</v>
      </c>
      <c r="J149" s="126">
        <v>422</v>
      </c>
      <c r="K149" s="126">
        <f t="shared" si="6"/>
        <v>71</v>
      </c>
      <c r="M149" s="126">
        <v>465</v>
      </c>
      <c r="N149" t="b">
        <f t="shared" si="7"/>
        <v>0</v>
      </c>
      <c r="O149" s="126">
        <v>13</v>
      </c>
      <c r="P149" t="b">
        <f t="shared" si="8"/>
        <v>0</v>
      </c>
    </row>
    <row r="150" spans="1:16">
      <c r="A150" s="124">
        <v>149</v>
      </c>
      <c r="B150" s="189" t="s">
        <v>2314</v>
      </c>
      <c r="C150" s="189" t="s">
        <v>2371</v>
      </c>
      <c r="D150" s="125" t="s">
        <v>2256</v>
      </c>
      <c r="E150" s="127">
        <v>42939</v>
      </c>
      <c r="F150" s="127">
        <v>43010</v>
      </c>
      <c r="G150" s="132">
        <v>194</v>
      </c>
      <c r="H150" s="126">
        <v>703</v>
      </c>
      <c r="I150" s="126">
        <v>464</v>
      </c>
      <c r="J150" s="126">
        <v>664</v>
      </c>
      <c r="K150" s="126">
        <f t="shared" si="6"/>
        <v>71</v>
      </c>
      <c r="M150" s="126">
        <v>15</v>
      </c>
      <c r="N150" t="b">
        <f t="shared" si="7"/>
        <v>0</v>
      </c>
      <c r="O150" s="126">
        <v>832</v>
      </c>
      <c r="P150" t="b">
        <f t="shared" si="8"/>
        <v>0</v>
      </c>
    </row>
    <row r="151" spans="1:16">
      <c r="A151" s="124">
        <v>150</v>
      </c>
      <c r="B151" s="189" t="s">
        <v>2314</v>
      </c>
      <c r="C151" s="189" t="s">
        <v>2372</v>
      </c>
      <c r="D151" s="125" t="s">
        <v>2256</v>
      </c>
      <c r="E151" s="127">
        <v>42939</v>
      </c>
      <c r="F151" s="127">
        <v>43010</v>
      </c>
      <c r="G151" s="126">
        <v>272</v>
      </c>
      <c r="H151" s="126">
        <v>668</v>
      </c>
      <c r="I151" s="126">
        <v>843</v>
      </c>
      <c r="J151" s="126">
        <v>316</v>
      </c>
      <c r="K151" s="126">
        <f t="shared" si="6"/>
        <v>71</v>
      </c>
      <c r="M151" s="126">
        <v>290</v>
      </c>
      <c r="N151" t="b">
        <f t="shared" si="7"/>
        <v>0</v>
      </c>
      <c r="O151" s="126">
        <v>823</v>
      </c>
      <c r="P151" t="b">
        <f t="shared" si="8"/>
        <v>0</v>
      </c>
    </row>
    <row r="152" spans="1:16">
      <c r="A152" s="124">
        <v>151</v>
      </c>
      <c r="B152" s="189" t="s">
        <v>2314</v>
      </c>
      <c r="C152" s="189" t="s">
        <v>2373</v>
      </c>
      <c r="D152" s="125" t="s">
        <v>2256</v>
      </c>
      <c r="E152" s="126" t="s">
        <v>2057</v>
      </c>
      <c r="F152" s="126" t="s">
        <v>2057</v>
      </c>
      <c r="G152" s="126" t="s">
        <v>2057</v>
      </c>
      <c r="H152" s="126" t="s">
        <v>2057</v>
      </c>
      <c r="I152" s="126" t="s">
        <v>2057</v>
      </c>
      <c r="J152" s="126" t="s">
        <v>2057</v>
      </c>
      <c r="K152" s="126" t="str">
        <f t="shared" si="6"/>
        <v/>
      </c>
      <c r="M152" s="132">
        <v>194</v>
      </c>
      <c r="N152" t="b">
        <f t="shared" si="7"/>
        <v>0</v>
      </c>
      <c r="O152" s="126">
        <v>703</v>
      </c>
      <c r="P152" t="b">
        <f t="shared" si="8"/>
        <v>0</v>
      </c>
    </row>
    <row r="153" spans="1:16">
      <c r="A153" s="124">
        <v>152</v>
      </c>
      <c r="B153" s="189" t="s">
        <v>2314</v>
      </c>
      <c r="C153" s="189" t="s">
        <v>2374</v>
      </c>
      <c r="D153" s="125" t="s">
        <v>2256</v>
      </c>
      <c r="E153" s="127">
        <v>42939</v>
      </c>
      <c r="F153" s="127">
        <v>43010</v>
      </c>
      <c r="G153" s="126">
        <v>198</v>
      </c>
      <c r="H153" s="126">
        <v>788</v>
      </c>
      <c r="I153" s="126">
        <v>617</v>
      </c>
      <c r="J153" s="126">
        <v>635</v>
      </c>
      <c r="K153" s="126">
        <f t="shared" si="6"/>
        <v>71</v>
      </c>
      <c r="M153" s="126">
        <v>272</v>
      </c>
      <c r="N153" t="b">
        <f t="shared" si="7"/>
        <v>0</v>
      </c>
      <c r="O153" s="126">
        <v>668</v>
      </c>
      <c r="P153" t="b">
        <f t="shared" si="8"/>
        <v>0</v>
      </c>
    </row>
    <row r="154" spans="1:16">
      <c r="A154" s="124">
        <v>153</v>
      </c>
      <c r="B154" s="189" t="s">
        <v>2314</v>
      </c>
      <c r="C154" s="189" t="s">
        <v>2376</v>
      </c>
      <c r="D154" s="125" t="s">
        <v>2265</v>
      </c>
      <c r="E154" s="127">
        <v>42939</v>
      </c>
      <c r="F154" s="127">
        <v>43010</v>
      </c>
      <c r="G154" s="126">
        <v>197</v>
      </c>
      <c r="H154" s="126">
        <v>735</v>
      </c>
      <c r="I154" s="126">
        <v>19</v>
      </c>
      <c r="J154" s="126">
        <v>651</v>
      </c>
      <c r="K154" s="126">
        <f t="shared" si="6"/>
        <v>71</v>
      </c>
      <c r="M154" s="126" t="s">
        <v>2057</v>
      </c>
      <c r="N154" t="b">
        <f t="shared" si="7"/>
        <v>1</v>
      </c>
      <c r="O154" s="126" t="s">
        <v>2057</v>
      </c>
      <c r="P154" t="b">
        <f t="shared" si="8"/>
        <v>1</v>
      </c>
    </row>
    <row r="155" spans="1:16">
      <c r="A155" s="124">
        <v>154</v>
      </c>
      <c r="B155" s="189" t="s">
        <v>2314</v>
      </c>
      <c r="C155" s="189" t="s">
        <v>2377</v>
      </c>
      <c r="D155" s="125" t="s">
        <v>2265</v>
      </c>
      <c r="E155" s="127">
        <v>42939</v>
      </c>
      <c r="F155" s="127">
        <v>43010</v>
      </c>
      <c r="G155" s="126">
        <v>127</v>
      </c>
      <c r="H155" s="126">
        <v>836</v>
      </c>
      <c r="I155" s="126">
        <v>275</v>
      </c>
      <c r="J155" s="126">
        <v>367</v>
      </c>
      <c r="K155" s="126">
        <f t="shared" si="6"/>
        <v>71</v>
      </c>
      <c r="M155" s="126">
        <v>198</v>
      </c>
      <c r="N155" t="b">
        <f t="shared" si="7"/>
        <v>0</v>
      </c>
      <c r="O155" s="126">
        <v>788</v>
      </c>
      <c r="P155" t="b">
        <f t="shared" si="8"/>
        <v>0</v>
      </c>
    </row>
    <row r="156" spans="1:16">
      <c r="A156" s="124">
        <v>155</v>
      </c>
      <c r="B156" s="189" t="s">
        <v>2314</v>
      </c>
      <c r="C156" s="189" t="s">
        <v>2378</v>
      </c>
      <c r="D156" s="125" t="s">
        <v>2265</v>
      </c>
      <c r="E156" s="127">
        <v>42939</v>
      </c>
      <c r="F156" s="127">
        <v>43010</v>
      </c>
      <c r="G156" s="126">
        <v>253</v>
      </c>
      <c r="H156" s="126">
        <v>337</v>
      </c>
      <c r="I156" s="126">
        <v>289</v>
      </c>
      <c r="J156" s="126">
        <v>617</v>
      </c>
      <c r="K156" s="126">
        <f t="shared" si="6"/>
        <v>71</v>
      </c>
      <c r="M156" s="126">
        <v>197</v>
      </c>
      <c r="N156" t="b">
        <f t="shared" si="7"/>
        <v>0</v>
      </c>
      <c r="O156" s="126">
        <v>735</v>
      </c>
      <c r="P156" t="b">
        <f t="shared" si="8"/>
        <v>0</v>
      </c>
    </row>
    <row r="157" spans="1:16">
      <c r="A157" s="124">
        <v>156</v>
      </c>
      <c r="B157" s="189" t="s">
        <v>2314</v>
      </c>
      <c r="C157" s="189" t="s">
        <v>2379</v>
      </c>
      <c r="D157" s="125" t="s">
        <v>2265</v>
      </c>
      <c r="E157" s="127">
        <v>42939</v>
      </c>
      <c r="F157" s="127">
        <v>43010</v>
      </c>
      <c r="G157" s="126">
        <v>47</v>
      </c>
      <c r="H157" s="126">
        <v>118</v>
      </c>
      <c r="I157" s="126">
        <v>65</v>
      </c>
      <c r="J157" s="126">
        <v>84</v>
      </c>
      <c r="K157" s="126">
        <f t="shared" si="6"/>
        <v>71</v>
      </c>
      <c r="M157" s="126">
        <v>127</v>
      </c>
      <c r="N157" t="b">
        <f t="shared" si="7"/>
        <v>0</v>
      </c>
      <c r="O157" s="126">
        <v>836</v>
      </c>
      <c r="P157" t="b">
        <f t="shared" si="8"/>
        <v>0</v>
      </c>
    </row>
    <row r="158" spans="1:16">
      <c r="A158" s="124">
        <v>157</v>
      </c>
      <c r="B158" s="189" t="s">
        <v>2314</v>
      </c>
      <c r="C158" s="189" t="s">
        <v>2381</v>
      </c>
      <c r="D158" s="125" t="s">
        <v>2265</v>
      </c>
      <c r="E158" s="127">
        <v>42939</v>
      </c>
      <c r="F158" s="127">
        <v>43010</v>
      </c>
      <c r="G158" s="126">
        <v>328</v>
      </c>
      <c r="H158" s="126">
        <v>478</v>
      </c>
      <c r="I158" s="126">
        <v>33</v>
      </c>
      <c r="J158" s="126">
        <v>248</v>
      </c>
      <c r="K158" s="126">
        <f t="shared" si="6"/>
        <v>71</v>
      </c>
      <c r="M158" s="126">
        <v>253</v>
      </c>
      <c r="N158" t="b">
        <f t="shared" si="7"/>
        <v>0</v>
      </c>
      <c r="O158" s="126">
        <v>337</v>
      </c>
      <c r="P158" t="b">
        <f t="shared" si="8"/>
        <v>0</v>
      </c>
    </row>
    <row r="159" spans="1:16">
      <c r="A159" s="124">
        <v>158</v>
      </c>
      <c r="B159" s="189" t="s">
        <v>2314</v>
      </c>
      <c r="C159" s="189" t="s">
        <v>2382</v>
      </c>
      <c r="D159" s="125" t="s">
        <v>2265</v>
      </c>
      <c r="E159" s="127">
        <v>42939</v>
      </c>
      <c r="F159" s="127">
        <v>43010</v>
      </c>
      <c r="G159" s="126">
        <v>21</v>
      </c>
      <c r="H159" s="126">
        <v>773</v>
      </c>
      <c r="I159" s="126">
        <v>153</v>
      </c>
      <c r="J159" s="126">
        <v>238</v>
      </c>
      <c r="K159" s="126">
        <f t="shared" si="6"/>
        <v>71</v>
      </c>
      <c r="M159" s="126">
        <v>47</v>
      </c>
      <c r="N159" t="b">
        <f t="shared" si="7"/>
        <v>0</v>
      </c>
      <c r="O159" s="126">
        <v>118</v>
      </c>
      <c r="P159" t="b">
        <f t="shared" si="8"/>
        <v>0</v>
      </c>
    </row>
    <row r="160" spans="1:16">
      <c r="A160" s="124">
        <v>159</v>
      </c>
      <c r="B160" s="189" t="s">
        <v>2314</v>
      </c>
      <c r="C160" s="189" t="s">
        <v>2383</v>
      </c>
      <c r="D160" s="125" t="s">
        <v>2265</v>
      </c>
      <c r="E160" s="126" t="s">
        <v>2057</v>
      </c>
      <c r="F160" s="126" t="s">
        <v>2057</v>
      </c>
      <c r="G160" s="126" t="s">
        <v>2057</v>
      </c>
      <c r="H160" s="126" t="s">
        <v>2057</v>
      </c>
      <c r="I160" s="126" t="s">
        <v>2057</v>
      </c>
      <c r="J160" s="126" t="s">
        <v>2057</v>
      </c>
      <c r="K160" s="126" t="str">
        <f t="shared" si="6"/>
        <v/>
      </c>
      <c r="M160" s="126">
        <v>328</v>
      </c>
      <c r="N160" t="b">
        <f t="shared" si="7"/>
        <v>0</v>
      </c>
      <c r="O160" s="126">
        <v>478</v>
      </c>
      <c r="P160" t="b">
        <f t="shared" si="8"/>
        <v>0</v>
      </c>
    </row>
    <row r="161" spans="1:16">
      <c r="A161" s="124">
        <v>160</v>
      </c>
      <c r="B161" s="189" t="s">
        <v>2314</v>
      </c>
      <c r="C161" s="189" t="s">
        <v>2384</v>
      </c>
      <c r="D161" s="125" t="s">
        <v>2265</v>
      </c>
      <c r="E161" s="127">
        <v>42939</v>
      </c>
      <c r="F161" s="127">
        <v>43010</v>
      </c>
      <c r="G161" s="126">
        <v>482</v>
      </c>
      <c r="H161" s="126">
        <v>401</v>
      </c>
      <c r="I161" s="126">
        <v>175</v>
      </c>
      <c r="J161" s="126">
        <v>350</v>
      </c>
      <c r="K161" s="126">
        <f t="shared" si="6"/>
        <v>71</v>
      </c>
      <c r="M161" s="126">
        <v>21</v>
      </c>
      <c r="N161" t="b">
        <f t="shared" si="7"/>
        <v>0</v>
      </c>
      <c r="O161" s="126">
        <v>773</v>
      </c>
      <c r="P161" t="b">
        <f t="shared" si="8"/>
        <v>0</v>
      </c>
    </row>
    <row r="162" spans="1:16">
      <c r="A162" s="124">
        <v>161</v>
      </c>
      <c r="B162" s="189" t="s">
        <v>2385</v>
      </c>
      <c r="C162" s="189" t="s">
        <v>2386</v>
      </c>
      <c r="D162" s="125" t="s">
        <v>2278</v>
      </c>
      <c r="E162" s="127">
        <v>42940</v>
      </c>
      <c r="F162" s="127">
        <v>43009</v>
      </c>
      <c r="G162" s="126">
        <v>51</v>
      </c>
      <c r="H162" s="126">
        <v>673</v>
      </c>
      <c r="I162" s="126">
        <v>207</v>
      </c>
      <c r="J162" s="126">
        <v>314</v>
      </c>
      <c r="K162" s="126">
        <f t="shared" si="6"/>
        <v>69</v>
      </c>
      <c r="M162" s="126" t="s">
        <v>2057</v>
      </c>
      <c r="N162" t="b">
        <f t="shared" si="7"/>
        <v>1</v>
      </c>
      <c r="O162" s="126" t="s">
        <v>2057</v>
      </c>
      <c r="P162" t="b">
        <f t="shared" si="8"/>
        <v>1</v>
      </c>
    </row>
    <row r="163" spans="1:16">
      <c r="A163" s="124">
        <v>162</v>
      </c>
      <c r="B163" s="189" t="s">
        <v>2385</v>
      </c>
      <c r="C163" s="189" t="s">
        <v>2387</v>
      </c>
      <c r="D163" s="125" t="s">
        <v>2278</v>
      </c>
      <c r="E163" s="127">
        <v>42940</v>
      </c>
      <c r="F163" s="127">
        <v>43009</v>
      </c>
      <c r="G163" s="126">
        <v>238</v>
      </c>
      <c r="H163" s="126">
        <v>814</v>
      </c>
      <c r="I163" s="126">
        <v>580</v>
      </c>
      <c r="J163" s="126">
        <v>425</v>
      </c>
      <c r="K163" s="126">
        <f t="shared" si="6"/>
        <v>69</v>
      </c>
      <c r="M163" s="126">
        <v>482</v>
      </c>
      <c r="N163" t="b">
        <f t="shared" si="7"/>
        <v>0</v>
      </c>
      <c r="O163" s="126">
        <v>401</v>
      </c>
      <c r="P163" t="b">
        <f t="shared" si="8"/>
        <v>0</v>
      </c>
    </row>
    <row r="164" spans="1:16">
      <c r="A164" s="124">
        <v>163</v>
      </c>
      <c r="B164" s="189" t="s">
        <v>2385</v>
      </c>
      <c r="C164" s="189" t="s">
        <v>2388</v>
      </c>
      <c r="D164" s="125" t="s">
        <v>2278</v>
      </c>
      <c r="E164" s="127">
        <v>42940</v>
      </c>
      <c r="F164" s="127">
        <v>43009</v>
      </c>
      <c r="G164" s="126">
        <v>59</v>
      </c>
      <c r="H164" s="126">
        <v>615</v>
      </c>
      <c r="I164" s="126">
        <v>722</v>
      </c>
      <c r="J164" s="126">
        <v>267</v>
      </c>
      <c r="K164" s="126">
        <f t="shared" si="6"/>
        <v>69</v>
      </c>
      <c r="M164" s="126">
        <v>51</v>
      </c>
      <c r="N164" t="b">
        <f t="shared" si="7"/>
        <v>0</v>
      </c>
      <c r="O164" s="126">
        <v>673</v>
      </c>
      <c r="P164" t="b">
        <f t="shared" si="8"/>
        <v>0</v>
      </c>
    </row>
    <row r="165" spans="1:16">
      <c r="A165" s="124">
        <v>164</v>
      </c>
      <c r="B165" s="189" t="s">
        <v>2385</v>
      </c>
      <c r="C165" s="189" t="s">
        <v>2389</v>
      </c>
      <c r="D165" s="125" t="s">
        <v>2278</v>
      </c>
      <c r="E165" s="127">
        <v>42940</v>
      </c>
      <c r="F165" s="127">
        <v>43009</v>
      </c>
      <c r="G165" s="126">
        <v>7</v>
      </c>
      <c r="H165" s="126">
        <v>514</v>
      </c>
      <c r="I165" s="126">
        <v>239</v>
      </c>
      <c r="J165" s="132">
        <v>211</v>
      </c>
      <c r="K165" s="126">
        <f t="shared" si="6"/>
        <v>69</v>
      </c>
      <c r="M165" s="126">
        <v>238</v>
      </c>
      <c r="N165" t="b">
        <f t="shared" si="7"/>
        <v>0</v>
      </c>
      <c r="O165" s="126">
        <v>814</v>
      </c>
      <c r="P165" t="b">
        <f t="shared" si="8"/>
        <v>0</v>
      </c>
    </row>
    <row r="166" spans="1:16">
      <c r="A166" s="124">
        <v>165</v>
      </c>
      <c r="B166" s="189" t="s">
        <v>2385</v>
      </c>
      <c r="C166" s="189" t="s">
        <v>2390</v>
      </c>
      <c r="D166" s="125" t="s">
        <v>2278</v>
      </c>
      <c r="E166" s="127">
        <v>42940</v>
      </c>
      <c r="F166" s="127">
        <v>43009</v>
      </c>
      <c r="G166" s="126">
        <v>85</v>
      </c>
      <c r="H166" s="126">
        <v>127</v>
      </c>
      <c r="I166" s="126">
        <v>343</v>
      </c>
      <c r="J166" s="126">
        <v>310</v>
      </c>
      <c r="K166" s="126">
        <f t="shared" si="6"/>
        <v>69</v>
      </c>
      <c r="M166" s="126">
        <v>59</v>
      </c>
      <c r="N166" t="b">
        <f t="shared" si="7"/>
        <v>0</v>
      </c>
      <c r="O166" s="126">
        <v>615</v>
      </c>
      <c r="P166" t="b">
        <f t="shared" si="8"/>
        <v>0</v>
      </c>
    </row>
    <row r="167" spans="1:16">
      <c r="A167" s="124">
        <v>166</v>
      </c>
      <c r="B167" s="189" t="s">
        <v>2385</v>
      </c>
      <c r="C167" s="189" t="s">
        <v>2391</v>
      </c>
      <c r="D167" s="125" t="s">
        <v>2278</v>
      </c>
      <c r="E167" s="127">
        <v>42940</v>
      </c>
      <c r="F167" s="127">
        <v>43009</v>
      </c>
      <c r="G167" s="126">
        <v>1</v>
      </c>
      <c r="H167" s="126">
        <v>752</v>
      </c>
      <c r="I167" s="126">
        <v>409</v>
      </c>
      <c r="J167" s="126">
        <v>269</v>
      </c>
      <c r="K167" s="126">
        <f t="shared" si="6"/>
        <v>69</v>
      </c>
      <c r="M167" s="126">
        <v>7</v>
      </c>
      <c r="N167" t="b">
        <f t="shared" si="7"/>
        <v>0</v>
      </c>
      <c r="O167" s="126">
        <v>514</v>
      </c>
      <c r="P167" t="b">
        <f t="shared" si="8"/>
        <v>0</v>
      </c>
    </row>
    <row r="168" spans="1:16">
      <c r="A168" s="124">
        <v>167</v>
      </c>
      <c r="B168" s="189" t="s">
        <v>2385</v>
      </c>
      <c r="C168" s="189" t="s">
        <v>2393</v>
      </c>
      <c r="D168" s="125" t="s">
        <v>2278</v>
      </c>
      <c r="E168" s="126" t="s">
        <v>2057</v>
      </c>
      <c r="F168" s="126" t="s">
        <v>2057</v>
      </c>
      <c r="G168" s="126" t="s">
        <v>2057</v>
      </c>
      <c r="H168" s="126" t="s">
        <v>2057</v>
      </c>
      <c r="I168" s="126" t="s">
        <v>2057</v>
      </c>
      <c r="J168" s="126" t="s">
        <v>2057</v>
      </c>
      <c r="K168" s="126" t="str">
        <f t="shared" si="6"/>
        <v/>
      </c>
      <c r="M168" s="126">
        <v>85</v>
      </c>
      <c r="N168" t="b">
        <f t="shared" si="7"/>
        <v>0</v>
      </c>
      <c r="O168" s="126">
        <v>127</v>
      </c>
      <c r="P168" t="b">
        <f t="shared" si="8"/>
        <v>0</v>
      </c>
    </row>
    <row r="169" spans="1:16">
      <c r="A169" s="124">
        <v>168</v>
      </c>
      <c r="B169" s="189" t="s">
        <v>2385</v>
      </c>
      <c r="C169" s="189" t="s">
        <v>2394</v>
      </c>
      <c r="D169" s="125" t="s">
        <v>2278</v>
      </c>
      <c r="E169" s="127">
        <v>42940</v>
      </c>
      <c r="F169" s="127">
        <v>43009</v>
      </c>
      <c r="G169" s="126">
        <v>70</v>
      </c>
      <c r="H169" s="126">
        <v>690</v>
      </c>
      <c r="I169" s="126">
        <v>304</v>
      </c>
      <c r="J169" s="126">
        <v>413</v>
      </c>
      <c r="K169" s="126">
        <f t="shared" si="6"/>
        <v>69</v>
      </c>
      <c r="M169" s="126">
        <v>1</v>
      </c>
      <c r="N169" t="b">
        <f t="shared" si="7"/>
        <v>0</v>
      </c>
      <c r="O169" s="126">
        <v>752</v>
      </c>
      <c r="P169" t="b">
        <f t="shared" si="8"/>
        <v>0</v>
      </c>
    </row>
    <row r="170" spans="1:16">
      <c r="A170" s="124">
        <v>169</v>
      </c>
      <c r="B170" s="189" t="s">
        <v>2385</v>
      </c>
      <c r="C170" s="189" t="s">
        <v>2395</v>
      </c>
      <c r="D170" s="125" t="s">
        <v>2287</v>
      </c>
      <c r="E170" s="127">
        <v>42940</v>
      </c>
      <c r="F170" s="127">
        <v>43009</v>
      </c>
      <c r="G170" s="126">
        <v>250</v>
      </c>
      <c r="H170" s="126">
        <v>684</v>
      </c>
      <c r="I170" s="126">
        <v>135</v>
      </c>
      <c r="J170" s="126">
        <v>80</v>
      </c>
      <c r="K170" s="126">
        <f t="shared" si="6"/>
        <v>69</v>
      </c>
      <c r="M170" s="126" t="s">
        <v>2057</v>
      </c>
      <c r="N170" t="b">
        <f t="shared" si="7"/>
        <v>1</v>
      </c>
      <c r="O170" s="126" t="s">
        <v>2057</v>
      </c>
      <c r="P170" t="b">
        <f t="shared" si="8"/>
        <v>1</v>
      </c>
    </row>
    <row r="171" spans="1:16">
      <c r="A171" s="124">
        <v>170</v>
      </c>
      <c r="B171" s="189" t="s">
        <v>2385</v>
      </c>
      <c r="C171" s="189" t="s">
        <v>2396</v>
      </c>
      <c r="D171" s="125" t="s">
        <v>2287</v>
      </c>
      <c r="E171" s="127">
        <v>42940</v>
      </c>
      <c r="F171" s="127">
        <v>43009</v>
      </c>
      <c r="G171" s="126">
        <v>624</v>
      </c>
      <c r="H171" s="126">
        <v>694</v>
      </c>
      <c r="I171" s="126">
        <v>515</v>
      </c>
      <c r="J171" s="126">
        <v>208</v>
      </c>
      <c r="K171" s="126">
        <f t="shared" si="6"/>
        <v>69</v>
      </c>
      <c r="M171" s="126">
        <v>70</v>
      </c>
      <c r="N171" t="b">
        <f t="shared" si="7"/>
        <v>0</v>
      </c>
      <c r="O171" s="126">
        <v>690</v>
      </c>
      <c r="P171" t="b">
        <f t="shared" si="8"/>
        <v>0</v>
      </c>
    </row>
    <row r="172" spans="1:16">
      <c r="A172" s="124">
        <v>171</v>
      </c>
      <c r="B172" s="189" t="s">
        <v>2385</v>
      </c>
      <c r="C172" s="189" t="s">
        <v>2397</v>
      </c>
      <c r="D172" s="125" t="s">
        <v>2287</v>
      </c>
      <c r="E172" s="127">
        <v>42940</v>
      </c>
      <c r="F172" s="127">
        <v>43009</v>
      </c>
      <c r="G172" s="126">
        <v>149</v>
      </c>
      <c r="H172" s="126">
        <v>655</v>
      </c>
      <c r="I172" s="126">
        <v>348</v>
      </c>
      <c r="J172" s="126">
        <v>633</v>
      </c>
      <c r="K172" s="126">
        <f t="shared" si="6"/>
        <v>69</v>
      </c>
      <c r="M172" s="168">
        <v>250</v>
      </c>
      <c r="N172" t="b">
        <f t="shared" si="7"/>
        <v>1</v>
      </c>
      <c r="O172" s="126">
        <v>684</v>
      </c>
      <c r="P172" t="b">
        <f t="shared" si="8"/>
        <v>0</v>
      </c>
    </row>
    <row r="173" spans="1:16">
      <c r="A173" s="124">
        <v>172</v>
      </c>
      <c r="B173" s="189" t="s">
        <v>2385</v>
      </c>
      <c r="C173" s="189" t="s">
        <v>2398</v>
      </c>
      <c r="D173" s="125" t="s">
        <v>2287</v>
      </c>
      <c r="E173" s="127" t="s">
        <v>2057</v>
      </c>
      <c r="F173" s="127" t="s">
        <v>2057</v>
      </c>
      <c r="G173" s="127" t="s">
        <v>2057</v>
      </c>
      <c r="H173" s="127" t="s">
        <v>2057</v>
      </c>
      <c r="I173" s="127" t="s">
        <v>2057</v>
      </c>
      <c r="J173" s="127" t="s">
        <v>2057</v>
      </c>
      <c r="K173" s="126" t="str">
        <f t="shared" si="6"/>
        <v/>
      </c>
      <c r="M173" s="126">
        <v>624</v>
      </c>
      <c r="N173" t="b">
        <f t="shared" si="7"/>
        <v>0</v>
      </c>
      <c r="O173" s="126">
        <v>694</v>
      </c>
      <c r="P173" t="b">
        <f t="shared" si="8"/>
        <v>0</v>
      </c>
    </row>
    <row r="174" spans="1:16">
      <c r="A174" s="124">
        <v>173</v>
      </c>
      <c r="B174" s="189" t="s">
        <v>2385</v>
      </c>
      <c r="C174" s="189" t="s">
        <v>2399</v>
      </c>
      <c r="D174" s="125" t="s">
        <v>2287</v>
      </c>
      <c r="E174" s="127">
        <v>42940</v>
      </c>
      <c r="F174" s="127">
        <v>43009</v>
      </c>
      <c r="G174" s="126">
        <v>597</v>
      </c>
      <c r="H174" s="126">
        <v>405</v>
      </c>
      <c r="I174" s="126">
        <v>307</v>
      </c>
      <c r="J174" s="126">
        <v>473</v>
      </c>
      <c r="K174" s="126">
        <f t="shared" si="6"/>
        <v>69</v>
      </c>
      <c r="M174" s="126">
        <v>149</v>
      </c>
      <c r="N174" t="b">
        <f t="shared" si="7"/>
        <v>0</v>
      </c>
      <c r="O174" s="126">
        <v>655</v>
      </c>
      <c r="P174" t="b">
        <f t="shared" si="8"/>
        <v>0</v>
      </c>
    </row>
    <row r="175" spans="1:16">
      <c r="A175" s="124">
        <v>174</v>
      </c>
      <c r="B175" s="189" t="s">
        <v>2385</v>
      </c>
      <c r="C175" s="189" t="s">
        <v>2400</v>
      </c>
      <c r="D175" s="125" t="s">
        <v>2287</v>
      </c>
      <c r="E175" s="127">
        <v>42940</v>
      </c>
      <c r="F175" s="127">
        <v>43009</v>
      </c>
      <c r="G175" s="126">
        <v>396</v>
      </c>
      <c r="H175" s="126">
        <v>736</v>
      </c>
      <c r="I175" s="126">
        <v>155</v>
      </c>
      <c r="J175" s="126">
        <v>702</v>
      </c>
      <c r="K175" s="126">
        <f t="shared" si="6"/>
        <v>69</v>
      </c>
      <c r="M175" s="127" t="s">
        <v>2057</v>
      </c>
      <c r="N175" t="b">
        <f t="shared" si="7"/>
        <v>1</v>
      </c>
      <c r="O175" s="127" t="s">
        <v>2057</v>
      </c>
      <c r="P175" t="b">
        <f t="shared" si="8"/>
        <v>1</v>
      </c>
    </row>
    <row r="176" spans="1:16">
      <c r="A176" s="124">
        <v>175</v>
      </c>
      <c r="B176" s="189" t="s">
        <v>2385</v>
      </c>
      <c r="C176" s="189" t="s">
        <v>2401</v>
      </c>
      <c r="D176" s="125" t="s">
        <v>2287</v>
      </c>
      <c r="E176" s="127">
        <v>42940</v>
      </c>
      <c r="F176" s="127">
        <v>43009</v>
      </c>
      <c r="G176" s="126">
        <v>612</v>
      </c>
      <c r="H176" s="126">
        <v>338</v>
      </c>
      <c r="I176" s="126">
        <v>719</v>
      </c>
      <c r="J176" s="126">
        <v>175</v>
      </c>
      <c r="K176" s="126">
        <f t="shared" si="6"/>
        <v>69</v>
      </c>
      <c r="M176" s="126">
        <v>597</v>
      </c>
      <c r="N176" t="b">
        <f t="shared" si="7"/>
        <v>0</v>
      </c>
      <c r="O176" s="126">
        <v>405</v>
      </c>
      <c r="P176" t="b">
        <f t="shared" si="8"/>
        <v>0</v>
      </c>
    </row>
    <row r="177" spans="1:16">
      <c r="A177" s="124">
        <v>176</v>
      </c>
      <c r="B177" s="189" t="s">
        <v>2385</v>
      </c>
      <c r="C177" s="189" t="s">
        <v>2402</v>
      </c>
      <c r="D177" s="125" t="s">
        <v>2287</v>
      </c>
      <c r="E177" s="127">
        <v>42940</v>
      </c>
      <c r="F177" s="127">
        <v>43009</v>
      </c>
      <c r="G177" s="126">
        <v>183</v>
      </c>
      <c r="H177" s="126">
        <v>52</v>
      </c>
      <c r="I177" s="126">
        <v>323</v>
      </c>
      <c r="J177" s="126">
        <v>332</v>
      </c>
      <c r="K177" s="126">
        <f t="shared" si="6"/>
        <v>69</v>
      </c>
      <c r="M177" s="126">
        <v>396</v>
      </c>
      <c r="N177" t="b">
        <f t="shared" si="7"/>
        <v>0</v>
      </c>
      <c r="O177" s="126">
        <v>736</v>
      </c>
      <c r="P177" t="b">
        <f t="shared" si="8"/>
        <v>0</v>
      </c>
    </row>
    <row r="178" spans="1:16">
      <c r="A178" s="124">
        <v>177</v>
      </c>
      <c r="B178" s="189" t="s">
        <v>2385</v>
      </c>
      <c r="C178" s="189" t="s">
        <v>2403</v>
      </c>
      <c r="D178" s="125" t="s">
        <v>2296</v>
      </c>
      <c r="E178" s="127">
        <v>42940</v>
      </c>
      <c r="F178" s="127">
        <v>43009</v>
      </c>
      <c r="G178" s="126">
        <v>98</v>
      </c>
      <c r="H178" s="126">
        <v>750</v>
      </c>
      <c r="I178" s="126">
        <v>14</v>
      </c>
      <c r="J178" s="126">
        <v>279</v>
      </c>
      <c r="K178" s="126">
        <f t="shared" si="6"/>
        <v>69</v>
      </c>
      <c r="M178" s="126">
        <v>612</v>
      </c>
      <c r="N178" t="b">
        <f t="shared" si="7"/>
        <v>0</v>
      </c>
      <c r="O178" s="126">
        <v>338</v>
      </c>
      <c r="P178" t="b">
        <f t="shared" si="8"/>
        <v>0</v>
      </c>
    </row>
    <row r="179" spans="1:16">
      <c r="A179" s="124">
        <v>178</v>
      </c>
      <c r="B179" s="189" t="s">
        <v>2385</v>
      </c>
      <c r="C179" s="189" t="s">
        <v>2404</v>
      </c>
      <c r="D179" s="125" t="s">
        <v>2296</v>
      </c>
      <c r="E179" s="127">
        <v>42940</v>
      </c>
      <c r="F179" s="127">
        <v>43009</v>
      </c>
      <c r="G179" s="132">
        <v>353</v>
      </c>
      <c r="H179" s="126">
        <v>612</v>
      </c>
      <c r="I179" s="126">
        <v>410</v>
      </c>
      <c r="J179" s="126">
        <v>718</v>
      </c>
      <c r="K179" s="126">
        <f t="shared" si="6"/>
        <v>69</v>
      </c>
      <c r="M179" s="126">
        <v>183</v>
      </c>
      <c r="N179" t="b">
        <f t="shared" si="7"/>
        <v>0</v>
      </c>
      <c r="O179" s="126">
        <v>52</v>
      </c>
      <c r="P179" t="b">
        <f t="shared" si="8"/>
        <v>0</v>
      </c>
    </row>
    <row r="180" spans="1:16">
      <c r="A180" s="124">
        <v>179</v>
      </c>
      <c r="B180" s="189" t="s">
        <v>2385</v>
      </c>
      <c r="C180" s="189" t="s">
        <v>2405</v>
      </c>
      <c r="D180" s="125" t="s">
        <v>2296</v>
      </c>
      <c r="E180" s="127">
        <v>42940</v>
      </c>
      <c r="F180" s="127">
        <v>43009</v>
      </c>
      <c r="G180" s="126">
        <v>42</v>
      </c>
      <c r="H180" s="126">
        <v>491</v>
      </c>
      <c r="I180" s="126">
        <v>78</v>
      </c>
      <c r="J180" s="126">
        <v>640</v>
      </c>
      <c r="K180" s="126">
        <f t="shared" si="6"/>
        <v>69</v>
      </c>
      <c r="M180" s="126">
        <v>98</v>
      </c>
      <c r="N180" t="b">
        <f t="shared" si="7"/>
        <v>0</v>
      </c>
      <c r="O180" s="126">
        <v>750</v>
      </c>
      <c r="P180" t="b">
        <f t="shared" si="8"/>
        <v>0</v>
      </c>
    </row>
    <row r="181" spans="1:16">
      <c r="A181" s="124">
        <v>180</v>
      </c>
      <c r="B181" s="189" t="s">
        <v>2385</v>
      </c>
      <c r="C181" s="189" t="s">
        <v>2406</v>
      </c>
      <c r="D181" s="125" t="s">
        <v>2296</v>
      </c>
      <c r="E181" s="127">
        <v>42940</v>
      </c>
      <c r="F181" s="127">
        <v>43009</v>
      </c>
      <c r="G181" s="126">
        <v>245</v>
      </c>
      <c r="H181" s="126">
        <v>325</v>
      </c>
      <c r="I181" s="126">
        <v>422</v>
      </c>
      <c r="J181" s="126">
        <v>669</v>
      </c>
      <c r="K181" s="126">
        <f t="shared" si="6"/>
        <v>69</v>
      </c>
      <c r="M181" s="132">
        <v>353</v>
      </c>
      <c r="N181" t="b">
        <f t="shared" si="7"/>
        <v>0</v>
      </c>
      <c r="O181" s="126">
        <v>612</v>
      </c>
      <c r="P181" t="b">
        <f t="shared" si="8"/>
        <v>0</v>
      </c>
    </row>
    <row r="182" spans="1:16">
      <c r="A182" s="124">
        <v>181</v>
      </c>
      <c r="B182" s="189" t="s">
        <v>2385</v>
      </c>
      <c r="C182" s="189" t="s">
        <v>2407</v>
      </c>
      <c r="D182" s="125" t="s">
        <v>2296</v>
      </c>
      <c r="E182" s="127">
        <v>42940</v>
      </c>
      <c r="F182" s="127">
        <v>43009</v>
      </c>
      <c r="G182" s="126">
        <v>411</v>
      </c>
      <c r="H182" s="126">
        <v>116</v>
      </c>
      <c r="I182" s="126">
        <v>870</v>
      </c>
      <c r="J182" s="126">
        <v>170</v>
      </c>
      <c r="K182" s="126">
        <f t="shared" si="6"/>
        <v>69</v>
      </c>
      <c r="M182" s="126">
        <v>42</v>
      </c>
      <c r="N182" t="b">
        <f t="shared" si="7"/>
        <v>0</v>
      </c>
      <c r="O182" s="126">
        <v>491</v>
      </c>
      <c r="P182" t="b">
        <f t="shared" si="8"/>
        <v>0</v>
      </c>
    </row>
    <row r="183" spans="1:16">
      <c r="A183" s="124">
        <v>182</v>
      </c>
      <c r="B183" s="189" t="s">
        <v>2385</v>
      </c>
      <c r="C183" s="189" t="s">
        <v>2408</v>
      </c>
      <c r="D183" s="125" t="s">
        <v>2296</v>
      </c>
      <c r="E183" s="127">
        <v>42940</v>
      </c>
      <c r="F183" s="127">
        <v>43009</v>
      </c>
      <c r="G183" s="126">
        <v>309</v>
      </c>
      <c r="H183" s="126">
        <v>613</v>
      </c>
      <c r="I183" s="126">
        <v>136</v>
      </c>
      <c r="J183" s="126">
        <v>697</v>
      </c>
      <c r="K183" s="126">
        <f t="shared" si="6"/>
        <v>69</v>
      </c>
      <c r="M183" s="126">
        <v>245</v>
      </c>
      <c r="N183" t="b">
        <f t="shared" si="7"/>
        <v>0</v>
      </c>
      <c r="O183" s="126">
        <v>325</v>
      </c>
      <c r="P183" t="b">
        <f t="shared" si="8"/>
        <v>0</v>
      </c>
    </row>
    <row r="184" spans="1:16">
      <c r="A184" s="124">
        <v>183</v>
      </c>
      <c r="B184" s="189" t="s">
        <v>2385</v>
      </c>
      <c r="C184" s="189" t="s">
        <v>2409</v>
      </c>
      <c r="D184" s="125" t="s">
        <v>2296</v>
      </c>
      <c r="E184" s="127" t="s">
        <v>2057</v>
      </c>
      <c r="F184" s="127" t="s">
        <v>2057</v>
      </c>
      <c r="G184" s="127" t="s">
        <v>2057</v>
      </c>
      <c r="H184" s="127" t="s">
        <v>2057</v>
      </c>
      <c r="I184" s="127" t="s">
        <v>2057</v>
      </c>
      <c r="J184" s="127" t="s">
        <v>2057</v>
      </c>
      <c r="K184" s="126" t="str">
        <f t="shared" si="6"/>
        <v/>
      </c>
      <c r="M184" s="126">
        <v>411</v>
      </c>
      <c r="N184" t="b">
        <f t="shared" si="7"/>
        <v>0</v>
      </c>
      <c r="O184" s="126">
        <v>116</v>
      </c>
      <c r="P184" t="b">
        <f t="shared" si="8"/>
        <v>0</v>
      </c>
    </row>
    <row r="185" spans="1:16">
      <c r="A185" s="124">
        <v>184</v>
      </c>
      <c r="B185" s="189" t="s">
        <v>2385</v>
      </c>
      <c r="C185" s="189" t="s">
        <v>2410</v>
      </c>
      <c r="D185" s="125" t="s">
        <v>2296</v>
      </c>
      <c r="E185" s="127">
        <v>42940</v>
      </c>
      <c r="F185" s="127">
        <v>43009</v>
      </c>
      <c r="G185" s="126">
        <v>235</v>
      </c>
      <c r="H185" s="132">
        <v>179</v>
      </c>
      <c r="I185" s="126">
        <v>266</v>
      </c>
      <c r="J185" s="126">
        <v>674</v>
      </c>
      <c r="K185" s="126">
        <f t="shared" si="6"/>
        <v>69</v>
      </c>
      <c r="M185" s="126">
        <v>309</v>
      </c>
      <c r="N185" t="b">
        <f t="shared" si="7"/>
        <v>0</v>
      </c>
      <c r="O185" s="126">
        <v>613</v>
      </c>
      <c r="P185" t="b">
        <f t="shared" si="8"/>
        <v>0</v>
      </c>
    </row>
    <row r="186" spans="1:16">
      <c r="A186" s="124">
        <v>185</v>
      </c>
      <c r="B186" s="189" t="s">
        <v>2385</v>
      </c>
      <c r="C186" s="189" t="s">
        <v>2412</v>
      </c>
      <c r="D186" s="125" t="s">
        <v>2306</v>
      </c>
      <c r="E186" s="127">
        <v>42940</v>
      </c>
      <c r="F186" s="127">
        <v>43009</v>
      </c>
      <c r="G186" s="126">
        <v>369</v>
      </c>
      <c r="H186" s="126">
        <v>300</v>
      </c>
      <c r="I186" s="126">
        <v>165</v>
      </c>
      <c r="J186" s="126">
        <v>607</v>
      </c>
      <c r="K186" s="126">
        <f t="shared" si="6"/>
        <v>69</v>
      </c>
      <c r="M186" s="127" t="s">
        <v>2057</v>
      </c>
      <c r="N186" t="b">
        <f t="shared" si="7"/>
        <v>1</v>
      </c>
      <c r="O186" s="127" t="s">
        <v>2057</v>
      </c>
      <c r="P186" t="b">
        <f t="shared" si="8"/>
        <v>1</v>
      </c>
    </row>
    <row r="187" spans="1:16">
      <c r="A187" s="124">
        <v>186</v>
      </c>
      <c r="B187" s="189" t="s">
        <v>2385</v>
      </c>
      <c r="C187" s="189" t="s">
        <v>2413</v>
      </c>
      <c r="D187" s="125" t="s">
        <v>2306</v>
      </c>
      <c r="E187" s="127">
        <v>42940</v>
      </c>
      <c r="F187" s="127">
        <v>43009</v>
      </c>
      <c r="G187" s="126">
        <v>295</v>
      </c>
      <c r="H187" s="126">
        <v>717</v>
      </c>
      <c r="I187" s="126">
        <v>22</v>
      </c>
      <c r="J187" s="126">
        <v>629</v>
      </c>
      <c r="K187" s="126">
        <f t="shared" si="6"/>
        <v>69</v>
      </c>
      <c r="M187" s="126">
        <v>235</v>
      </c>
      <c r="N187" t="b">
        <f t="shared" si="7"/>
        <v>0</v>
      </c>
      <c r="O187" s="132">
        <v>179</v>
      </c>
      <c r="P187" t="b">
        <f t="shared" si="8"/>
        <v>0</v>
      </c>
    </row>
    <row r="188" spans="1:16">
      <c r="A188" s="124">
        <v>187</v>
      </c>
      <c r="B188" s="189" t="s">
        <v>2385</v>
      </c>
      <c r="C188" s="189" t="s">
        <v>2414</v>
      </c>
      <c r="D188" s="125" t="s">
        <v>2306</v>
      </c>
      <c r="E188" s="127">
        <v>42940</v>
      </c>
      <c r="F188" s="127">
        <v>43009</v>
      </c>
      <c r="G188" s="126">
        <v>242</v>
      </c>
      <c r="H188" s="126">
        <v>759</v>
      </c>
      <c r="I188" s="126">
        <v>371</v>
      </c>
      <c r="J188" s="126">
        <v>679</v>
      </c>
      <c r="K188" s="126">
        <f t="shared" si="6"/>
        <v>69</v>
      </c>
      <c r="M188" s="126">
        <v>369</v>
      </c>
      <c r="N188" t="b">
        <f t="shared" si="7"/>
        <v>0</v>
      </c>
      <c r="O188" s="126">
        <v>300</v>
      </c>
      <c r="P188" t="b">
        <f t="shared" si="8"/>
        <v>0</v>
      </c>
    </row>
    <row r="189" spans="1:16">
      <c r="A189" s="124">
        <v>188</v>
      </c>
      <c r="B189" s="189" t="s">
        <v>2385</v>
      </c>
      <c r="C189" s="189" t="s">
        <v>2415</v>
      </c>
      <c r="D189" s="125" t="s">
        <v>2306</v>
      </c>
      <c r="E189" s="127">
        <v>42940</v>
      </c>
      <c r="F189" s="127">
        <v>43009</v>
      </c>
      <c r="G189" s="126">
        <v>146</v>
      </c>
      <c r="H189" s="126">
        <v>357</v>
      </c>
      <c r="I189" s="126">
        <v>185</v>
      </c>
      <c r="J189" s="126">
        <v>682</v>
      </c>
      <c r="K189" s="126">
        <f t="shared" si="6"/>
        <v>69</v>
      </c>
      <c r="M189" s="126">
        <v>295</v>
      </c>
      <c r="N189" t="b">
        <f t="shared" si="7"/>
        <v>0</v>
      </c>
      <c r="O189" s="126">
        <v>717</v>
      </c>
      <c r="P189" t="b">
        <f t="shared" si="8"/>
        <v>0</v>
      </c>
    </row>
    <row r="190" spans="1:16">
      <c r="A190" s="124">
        <v>189</v>
      </c>
      <c r="B190" s="189" t="s">
        <v>2385</v>
      </c>
      <c r="C190" s="189" t="s">
        <v>2417</v>
      </c>
      <c r="D190" s="125" t="s">
        <v>2306</v>
      </c>
      <c r="E190" s="127">
        <v>42940</v>
      </c>
      <c r="F190" s="127">
        <v>43009</v>
      </c>
      <c r="G190" s="132">
        <v>144</v>
      </c>
      <c r="H190" s="126">
        <v>18</v>
      </c>
      <c r="I190" s="126">
        <v>301</v>
      </c>
      <c r="J190" s="126">
        <v>693</v>
      </c>
      <c r="K190" s="126">
        <f t="shared" si="6"/>
        <v>69</v>
      </c>
      <c r="M190" s="126">
        <v>242</v>
      </c>
      <c r="N190" t="b">
        <f t="shared" si="7"/>
        <v>0</v>
      </c>
      <c r="O190" s="126">
        <v>759</v>
      </c>
      <c r="P190" t="b">
        <f t="shared" si="8"/>
        <v>0</v>
      </c>
    </row>
    <row r="191" spans="1:16">
      <c r="A191" s="124">
        <v>190</v>
      </c>
      <c r="B191" s="189" t="s">
        <v>2385</v>
      </c>
      <c r="C191" s="189" t="s">
        <v>2418</v>
      </c>
      <c r="D191" s="125" t="s">
        <v>2306</v>
      </c>
      <c r="E191" s="127">
        <v>42940</v>
      </c>
      <c r="F191" s="127">
        <v>43009</v>
      </c>
      <c r="G191" s="126">
        <v>171</v>
      </c>
      <c r="H191" s="126">
        <v>397</v>
      </c>
      <c r="I191" s="126">
        <v>466</v>
      </c>
      <c r="J191" s="126">
        <v>605</v>
      </c>
      <c r="K191" s="126">
        <f t="shared" si="6"/>
        <v>69</v>
      </c>
      <c r="M191" s="126">
        <v>146</v>
      </c>
      <c r="N191" t="b">
        <f t="shared" si="7"/>
        <v>0</v>
      </c>
      <c r="O191" s="126">
        <v>357</v>
      </c>
      <c r="P191" t="b">
        <f t="shared" si="8"/>
        <v>0</v>
      </c>
    </row>
    <row r="192" spans="1:16">
      <c r="A192" s="124">
        <v>191</v>
      </c>
      <c r="B192" s="189" t="s">
        <v>2385</v>
      </c>
      <c r="C192" s="189" t="s">
        <v>2419</v>
      </c>
      <c r="D192" s="125" t="s">
        <v>2306</v>
      </c>
      <c r="E192" s="127">
        <v>42940</v>
      </c>
      <c r="F192" s="127">
        <v>43009</v>
      </c>
      <c r="G192" s="126">
        <v>232</v>
      </c>
      <c r="H192" s="126">
        <v>715</v>
      </c>
      <c r="I192" s="126">
        <v>32</v>
      </c>
      <c r="J192" s="126">
        <v>240</v>
      </c>
      <c r="K192" s="126">
        <f t="shared" si="6"/>
        <v>69</v>
      </c>
      <c r="M192" s="132">
        <v>144</v>
      </c>
      <c r="N192" t="b">
        <f t="shared" si="7"/>
        <v>0</v>
      </c>
      <c r="O192" s="126">
        <v>18</v>
      </c>
      <c r="P192" t="b">
        <f t="shared" si="8"/>
        <v>0</v>
      </c>
    </row>
    <row r="193" spans="1:16">
      <c r="A193" s="124">
        <v>192</v>
      </c>
      <c r="B193" s="189" t="s">
        <v>2385</v>
      </c>
      <c r="C193" s="189" t="s">
        <v>2420</v>
      </c>
      <c r="D193" s="125" t="s">
        <v>2306</v>
      </c>
      <c r="E193" s="126" t="s">
        <v>2057</v>
      </c>
      <c r="F193" s="126" t="s">
        <v>2057</v>
      </c>
      <c r="G193" s="126" t="s">
        <v>2057</v>
      </c>
      <c r="H193" s="126" t="s">
        <v>2057</v>
      </c>
      <c r="I193" s="126" t="s">
        <v>2057</v>
      </c>
      <c r="J193" s="126" t="s">
        <v>2057</v>
      </c>
      <c r="K193" s="126" t="str">
        <f t="shared" si="6"/>
        <v/>
      </c>
      <c r="M193" s="126">
        <v>171</v>
      </c>
      <c r="N193" t="b">
        <f t="shared" si="7"/>
        <v>0</v>
      </c>
      <c r="O193" s="126">
        <v>397</v>
      </c>
      <c r="P193" t="b">
        <f t="shared" si="8"/>
        <v>0</v>
      </c>
    </row>
    <row r="194" spans="1:16">
      <c r="A194" s="193">
        <v>193</v>
      </c>
      <c r="B194" s="194" t="s">
        <v>2176</v>
      </c>
      <c r="C194" s="194" t="s">
        <v>2445</v>
      </c>
      <c r="D194" s="125">
        <v>3</v>
      </c>
      <c r="E194" s="127">
        <v>42942</v>
      </c>
      <c r="F194" s="127">
        <v>43004</v>
      </c>
      <c r="G194" s="126">
        <v>257</v>
      </c>
      <c r="H194" s="126">
        <v>695</v>
      </c>
      <c r="I194" s="126">
        <v>45</v>
      </c>
      <c r="J194" s="126">
        <v>623</v>
      </c>
      <c r="K194" s="126">
        <f t="shared" si="6"/>
        <v>62</v>
      </c>
      <c r="M194" s="126">
        <v>232</v>
      </c>
      <c r="N194" t="b">
        <f t="shared" si="7"/>
        <v>0</v>
      </c>
      <c r="O194" s="126">
        <v>715</v>
      </c>
      <c r="P194" t="b">
        <f t="shared" si="8"/>
        <v>0</v>
      </c>
    </row>
    <row r="195" spans="1:16">
      <c r="A195" s="193">
        <v>194</v>
      </c>
      <c r="B195" s="194" t="s">
        <v>2176</v>
      </c>
      <c r="C195" s="194" t="s">
        <v>2438</v>
      </c>
      <c r="D195" s="136">
        <v>6</v>
      </c>
      <c r="E195" s="127">
        <v>42942</v>
      </c>
      <c r="F195" s="127">
        <v>43004</v>
      </c>
      <c r="G195" s="126">
        <v>148</v>
      </c>
      <c r="H195" s="126">
        <v>653</v>
      </c>
      <c r="I195" s="126">
        <v>90</v>
      </c>
      <c r="J195" s="126">
        <v>611</v>
      </c>
      <c r="K195" s="126">
        <f t="shared" ref="K195:K221" si="9">IFERROR(F195-E195,"")</f>
        <v>62</v>
      </c>
      <c r="M195" s="126" t="s">
        <v>2057</v>
      </c>
      <c r="N195" t="b">
        <f t="shared" si="7"/>
        <v>1</v>
      </c>
      <c r="O195" s="126" t="s">
        <v>2057</v>
      </c>
      <c r="P195" t="b">
        <f t="shared" si="8"/>
        <v>1</v>
      </c>
    </row>
    <row r="196" spans="1:16">
      <c r="A196" s="193">
        <v>195</v>
      </c>
      <c r="B196" s="194" t="s">
        <v>2176</v>
      </c>
      <c r="C196" s="194" t="s">
        <v>2430</v>
      </c>
      <c r="D196" s="136">
        <v>4</v>
      </c>
      <c r="E196" s="127">
        <v>42942</v>
      </c>
      <c r="F196" s="127">
        <v>43004</v>
      </c>
      <c r="G196" s="126">
        <v>105</v>
      </c>
      <c r="H196" s="126">
        <v>389</v>
      </c>
      <c r="I196" s="126">
        <v>338</v>
      </c>
      <c r="J196" s="126">
        <v>645</v>
      </c>
      <c r="K196" s="126">
        <f t="shared" si="9"/>
        <v>62</v>
      </c>
      <c r="M196" s="126">
        <v>257</v>
      </c>
      <c r="N196" t="b">
        <f t="shared" ref="N196:N259" si="10">COUNTIF($M$4:$M$443, M196)&gt;1</f>
        <v>0</v>
      </c>
      <c r="O196" s="126">
        <v>695</v>
      </c>
      <c r="P196" t="b">
        <f t="shared" si="8"/>
        <v>0</v>
      </c>
    </row>
    <row r="197" spans="1:16">
      <c r="A197" s="193">
        <v>196</v>
      </c>
      <c r="B197" s="194" t="s">
        <v>2176</v>
      </c>
      <c r="C197" s="189" t="s">
        <v>2421</v>
      </c>
      <c r="D197" s="136">
        <v>4</v>
      </c>
      <c r="E197" s="127">
        <v>42942</v>
      </c>
      <c r="F197" s="127">
        <v>43004</v>
      </c>
      <c r="G197" s="126">
        <v>12</v>
      </c>
      <c r="H197" s="126">
        <v>455</v>
      </c>
      <c r="I197" s="126">
        <v>243</v>
      </c>
      <c r="J197" s="126">
        <v>709</v>
      </c>
      <c r="K197" s="126">
        <f t="shared" si="9"/>
        <v>62</v>
      </c>
      <c r="M197" s="126">
        <v>148</v>
      </c>
      <c r="N197" t="b">
        <f t="shared" si="10"/>
        <v>0</v>
      </c>
      <c r="O197" s="126">
        <v>653</v>
      </c>
      <c r="P197" t="b">
        <f t="shared" ref="P197:P260" si="11">COUNTIF($O$4:$O$443, O197)&gt;1</f>
        <v>0</v>
      </c>
    </row>
    <row r="198" spans="1:16">
      <c r="A198" s="193">
        <v>197</v>
      </c>
      <c r="B198" s="194" t="s">
        <v>2176</v>
      </c>
      <c r="C198" s="194" t="s">
        <v>2431</v>
      </c>
      <c r="D198" s="136">
        <v>1</v>
      </c>
      <c r="E198" s="127">
        <v>42942</v>
      </c>
      <c r="F198" s="127">
        <v>43004</v>
      </c>
      <c r="G198" s="126">
        <v>399</v>
      </c>
      <c r="H198" s="126">
        <v>692</v>
      </c>
      <c r="I198" s="126">
        <v>254</v>
      </c>
      <c r="J198" s="126">
        <v>131</v>
      </c>
      <c r="K198" s="126">
        <f t="shared" si="9"/>
        <v>62</v>
      </c>
      <c r="M198" s="126">
        <v>105</v>
      </c>
      <c r="N198" t="b">
        <f t="shared" si="10"/>
        <v>0</v>
      </c>
      <c r="O198" s="126">
        <v>389</v>
      </c>
      <c r="P198" t="b">
        <f t="shared" si="11"/>
        <v>0</v>
      </c>
    </row>
    <row r="199" spans="1:16">
      <c r="A199" s="193">
        <v>198</v>
      </c>
      <c r="B199" s="194" t="s">
        <v>2176</v>
      </c>
      <c r="C199" s="194" t="s">
        <v>2439</v>
      </c>
      <c r="D199" s="136">
        <v>2</v>
      </c>
      <c r="E199" s="127">
        <v>42942</v>
      </c>
      <c r="F199" s="127">
        <v>43004</v>
      </c>
      <c r="G199" s="126">
        <v>27</v>
      </c>
      <c r="H199" s="126">
        <v>352</v>
      </c>
      <c r="I199" s="126">
        <v>780</v>
      </c>
      <c r="J199" s="126">
        <v>711</v>
      </c>
      <c r="K199" s="126">
        <f t="shared" si="9"/>
        <v>62</v>
      </c>
      <c r="M199" s="126">
        <v>12</v>
      </c>
      <c r="N199" t="b">
        <f t="shared" si="10"/>
        <v>0</v>
      </c>
      <c r="O199" s="126">
        <v>455</v>
      </c>
      <c r="P199" t="b">
        <f t="shared" si="11"/>
        <v>0</v>
      </c>
    </row>
    <row r="200" spans="1:16">
      <c r="A200" s="193">
        <v>199</v>
      </c>
      <c r="B200" s="194" t="s">
        <v>2176</v>
      </c>
      <c r="C200" s="194" t="s">
        <v>2423</v>
      </c>
      <c r="D200" s="195">
        <v>1</v>
      </c>
      <c r="E200" s="127">
        <v>42942</v>
      </c>
      <c r="F200" s="127">
        <v>43004</v>
      </c>
      <c r="G200" s="126">
        <v>224</v>
      </c>
      <c r="H200" s="126">
        <v>327</v>
      </c>
      <c r="I200" s="126">
        <v>182</v>
      </c>
      <c r="J200" s="126">
        <v>236</v>
      </c>
      <c r="K200" s="126">
        <f t="shared" si="9"/>
        <v>62</v>
      </c>
      <c r="M200" s="126">
        <v>399</v>
      </c>
      <c r="N200" t="b">
        <f t="shared" si="10"/>
        <v>0</v>
      </c>
      <c r="O200" s="126">
        <v>692</v>
      </c>
      <c r="P200" t="b">
        <f t="shared" si="11"/>
        <v>0</v>
      </c>
    </row>
    <row r="201" spans="1:16">
      <c r="A201" s="193">
        <v>200</v>
      </c>
      <c r="B201" s="194" t="s">
        <v>2176</v>
      </c>
      <c r="C201" s="194" t="s">
        <v>2446</v>
      </c>
      <c r="D201" s="136">
        <v>7</v>
      </c>
      <c r="E201" s="127">
        <v>42942</v>
      </c>
      <c r="F201" s="127">
        <v>43004</v>
      </c>
      <c r="G201" s="126">
        <v>158</v>
      </c>
      <c r="H201" s="126">
        <v>75</v>
      </c>
      <c r="I201" s="126">
        <v>186</v>
      </c>
      <c r="J201" s="126">
        <v>205</v>
      </c>
      <c r="K201" s="126">
        <f t="shared" si="9"/>
        <v>62</v>
      </c>
      <c r="M201" s="126">
        <v>27</v>
      </c>
      <c r="N201" t="b">
        <f t="shared" si="10"/>
        <v>0</v>
      </c>
      <c r="O201" s="126">
        <v>352</v>
      </c>
      <c r="P201" t="b">
        <f t="shared" si="11"/>
        <v>0</v>
      </c>
    </row>
    <row r="202" spans="1:16">
      <c r="A202" s="193">
        <v>201</v>
      </c>
      <c r="B202" s="194" t="s">
        <v>2276</v>
      </c>
      <c r="C202" s="194" t="s">
        <v>2447</v>
      </c>
      <c r="D202" s="136">
        <v>5</v>
      </c>
      <c r="E202" s="127">
        <v>42942</v>
      </c>
      <c r="F202" s="127">
        <v>43004</v>
      </c>
      <c r="G202" s="126">
        <v>211</v>
      </c>
      <c r="H202" s="126">
        <v>36</v>
      </c>
      <c r="I202" s="126">
        <v>315</v>
      </c>
      <c r="J202" s="126">
        <v>665</v>
      </c>
      <c r="K202" s="126">
        <f t="shared" si="9"/>
        <v>62</v>
      </c>
      <c r="M202" s="126">
        <v>224</v>
      </c>
      <c r="N202" t="b">
        <f t="shared" si="10"/>
        <v>0</v>
      </c>
      <c r="O202" s="126">
        <v>327</v>
      </c>
      <c r="P202" t="b">
        <f t="shared" si="11"/>
        <v>0</v>
      </c>
    </row>
    <row r="203" spans="1:16">
      <c r="A203" s="193">
        <v>202</v>
      </c>
      <c r="B203" s="194" t="s">
        <v>2276</v>
      </c>
      <c r="C203" s="194" t="s">
        <v>2424</v>
      </c>
      <c r="D203" s="136">
        <v>5</v>
      </c>
      <c r="E203" s="127">
        <v>42942</v>
      </c>
      <c r="F203" s="127">
        <v>43004</v>
      </c>
      <c r="G203" s="126">
        <v>181</v>
      </c>
      <c r="H203" s="126">
        <v>676</v>
      </c>
      <c r="I203" s="126">
        <v>147</v>
      </c>
      <c r="J203" s="126">
        <v>224</v>
      </c>
      <c r="K203" s="126">
        <f t="shared" si="9"/>
        <v>62</v>
      </c>
      <c r="M203" s="126">
        <v>158</v>
      </c>
      <c r="N203" t="b">
        <f t="shared" si="10"/>
        <v>0</v>
      </c>
      <c r="O203" s="126">
        <v>75</v>
      </c>
      <c r="P203" t="b">
        <f t="shared" si="11"/>
        <v>0</v>
      </c>
    </row>
    <row r="204" spans="1:16">
      <c r="A204" s="193">
        <v>203</v>
      </c>
      <c r="B204" s="194" t="s">
        <v>2276</v>
      </c>
      <c r="C204" s="194" t="s">
        <v>2433</v>
      </c>
      <c r="D204" s="136">
        <v>7</v>
      </c>
      <c r="E204" s="127">
        <v>42942</v>
      </c>
      <c r="F204" s="127">
        <v>43004</v>
      </c>
      <c r="G204" s="126">
        <v>179</v>
      </c>
      <c r="H204" s="126">
        <v>685</v>
      </c>
      <c r="I204" s="126">
        <v>168</v>
      </c>
      <c r="J204" s="126">
        <v>621</v>
      </c>
      <c r="K204" s="126">
        <f t="shared" si="9"/>
        <v>62</v>
      </c>
      <c r="M204" s="126">
        <v>211</v>
      </c>
      <c r="N204" t="b">
        <f t="shared" si="10"/>
        <v>0</v>
      </c>
      <c r="O204" s="126">
        <v>36</v>
      </c>
      <c r="P204" t="b">
        <f t="shared" si="11"/>
        <v>0</v>
      </c>
    </row>
    <row r="205" spans="1:16">
      <c r="A205" s="193">
        <v>204</v>
      </c>
      <c r="B205" s="194" t="s">
        <v>2276</v>
      </c>
      <c r="C205" s="194" t="s">
        <v>2440</v>
      </c>
      <c r="D205" s="136">
        <v>4</v>
      </c>
      <c r="E205" s="127">
        <v>42942</v>
      </c>
      <c r="F205" s="127">
        <v>43004</v>
      </c>
      <c r="G205" s="126">
        <v>248</v>
      </c>
      <c r="H205" s="126">
        <v>254</v>
      </c>
      <c r="I205" s="126">
        <v>672</v>
      </c>
      <c r="J205" s="126">
        <v>208</v>
      </c>
      <c r="K205" s="126">
        <f t="shared" si="9"/>
        <v>62</v>
      </c>
      <c r="M205" s="126">
        <v>181</v>
      </c>
      <c r="N205" t="b">
        <f t="shared" si="10"/>
        <v>0</v>
      </c>
      <c r="O205" s="126">
        <v>676</v>
      </c>
      <c r="P205" t="b">
        <f t="shared" si="11"/>
        <v>0</v>
      </c>
    </row>
    <row r="206" spans="1:16">
      <c r="A206" s="193">
        <v>205</v>
      </c>
      <c r="B206" s="194" t="s">
        <v>2314</v>
      </c>
      <c r="C206" s="194" t="s">
        <v>2434</v>
      </c>
      <c r="D206" s="136">
        <v>6</v>
      </c>
      <c r="E206" s="127">
        <v>42942</v>
      </c>
      <c r="F206" s="127">
        <v>43004</v>
      </c>
      <c r="G206" s="126">
        <v>55</v>
      </c>
      <c r="H206" s="126">
        <v>348</v>
      </c>
      <c r="I206" s="126">
        <v>173</v>
      </c>
      <c r="J206" s="126">
        <v>637</v>
      </c>
      <c r="K206" s="126">
        <f t="shared" si="9"/>
        <v>62</v>
      </c>
      <c r="M206" s="126">
        <v>179</v>
      </c>
      <c r="N206" t="b">
        <f t="shared" si="10"/>
        <v>0</v>
      </c>
      <c r="O206" s="126">
        <v>685</v>
      </c>
      <c r="P206" t="b">
        <f t="shared" si="11"/>
        <v>0</v>
      </c>
    </row>
    <row r="207" spans="1:16">
      <c r="A207" s="193">
        <v>206</v>
      </c>
      <c r="B207" s="194" t="s">
        <v>2314</v>
      </c>
      <c r="C207" s="194" t="s">
        <v>2425</v>
      </c>
      <c r="D207" s="136">
        <v>3</v>
      </c>
      <c r="E207" s="127">
        <v>42942</v>
      </c>
      <c r="F207" s="127">
        <v>43004</v>
      </c>
      <c r="G207" s="126">
        <v>124</v>
      </c>
      <c r="H207" s="126">
        <v>686</v>
      </c>
      <c r="I207" s="126">
        <v>262</v>
      </c>
      <c r="J207" s="126">
        <v>284</v>
      </c>
      <c r="K207" s="126">
        <f t="shared" si="9"/>
        <v>62</v>
      </c>
      <c r="M207" s="126">
        <v>248</v>
      </c>
      <c r="N207" t="b">
        <f t="shared" si="10"/>
        <v>0</v>
      </c>
      <c r="O207" s="126">
        <v>254</v>
      </c>
      <c r="P207" t="b">
        <f t="shared" si="11"/>
        <v>0</v>
      </c>
    </row>
    <row r="208" spans="1:16">
      <c r="A208" s="193">
        <v>207</v>
      </c>
      <c r="B208" s="194" t="s">
        <v>2314</v>
      </c>
      <c r="C208" s="194" t="s">
        <v>2448</v>
      </c>
      <c r="D208" s="136">
        <v>1</v>
      </c>
      <c r="E208" s="127">
        <v>42942</v>
      </c>
      <c r="F208" s="127">
        <v>43004</v>
      </c>
      <c r="G208" s="126">
        <v>234</v>
      </c>
      <c r="H208" s="126">
        <v>551</v>
      </c>
      <c r="I208" s="126">
        <v>230</v>
      </c>
      <c r="J208" s="126">
        <v>604</v>
      </c>
      <c r="K208" s="126">
        <f t="shared" si="9"/>
        <v>62</v>
      </c>
      <c r="M208" s="126">
        <v>55</v>
      </c>
      <c r="N208" t="b">
        <f t="shared" si="10"/>
        <v>0</v>
      </c>
      <c r="O208" s="126">
        <v>348</v>
      </c>
      <c r="P208" t="b">
        <f t="shared" si="11"/>
        <v>0</v>
      </c>
    </row>
    <row r="209" spans="1:16">
      <c r="A209" s="193">
        <v>208</v>
      </c>
      <c r="B209" s="194" t="s">
        <v>2314</v>
      </c>
      <c r="C209" s="194" t="s">
        <v>2441</v>
      </c>
      <c r="D209" s="136">
        <v>3</v>
      </c>
      <c r="E209" s="127">
        <v>42942</v>
      </c>
      <c r="F209" s="127">
        <v>43004</v>
      </c>
      <c r="G209" s="126">
        <v>412</v>
      </c>
      <c r="H209" s="147">
        <v>516</v>
      </c>
      <c r="I209" s="147">
        <v>140</v>
      </c>
      <c r="J209" s="126">
        <v>625</v>
      </c>
      <c r="K209" s="126">
        <f t="shared" si="9"/>
        <v>62</v>
      </c>
      <c r="M209" s="126">
        <v>124</v>
      </c>
      <c r="N209" t="b">
        <f t="shared" si="10"/>
        <v>0</v>
      </c>
      <c r="O209" s="126">
        <v>686</v>
      </c>
      <c r="P209" t="b">
        <f t="shared" si="11"/>
        <v>0</v>
      </c>
    </row>
    <row r="210" spans="1:16">
      <c r="A210" s="193">
        <v>209</v>
      </c>
      <c r="B210" s="194" t="s">
        <v>2314</v>
      </c>
      <c r="C210" s="194" t="s">
        <v>2435</v>
      </c>
      <c r="D210" s="136">
        <v>3</v>
      </c>
      <c r="E210" s="127">
        <v>42942</v>
      </c>
      <c r="F210" s="127">
        <v>43004</v>
      </c>
      <c r="G210" s="126">
        <v>94</v>
      </c>
      <c r="H210" s="126">
        <v>678</v>
      </c>
      <c r="I210" s="126">
        <v>92</v>
      </c>
      <c r="J210" s="126">
        <v>647</v>
      </c>
      <c r="K210" s="126">
        <f t="shared" si="9"/>
        <v>62</v>
      </c>
      <c r="M210" s="126">
        <v>234</v>
      </c>
      <c r="N210" t="b">
        <f t="shared" si="10"/>
        <v>0</v>
      </c>
      <c r="O210" s="126">
        <v>551</v>
      </c>
      <c r="P210" t="b">
        <f t="shared" si="11"/>
        <v>0</v>
      </c>
    </row>
    <row r="211" spans="1:16">
      <c r="A211" s="193">
        <v>210</v>
      </c>
      <c r="B211" s="194" t="s">
        <v>2314</v>
      </c>
      <c r="C211" s="194" t="s">
        <v>2449</v>
      </c>
      <c r="D211" s="136">
        <v>2</v>
      </c>
      <c r="E211" s="127">
        <v>42942</v>
      </c>
      <c r="F211" s="127">
        <v>43004</v>
      </c>
      <c r="G211" s="126">
        <v>93</v>
      </c>
      <c r="H211" s="126">
        <v>335</v>
      </c>
      <c r="I211" s="126">
        <v>36</v>
      </c>
      <c r="J211" s="126">
        <v>599</v>
      </c>
      <c r="K211" s="126">
        <f t="shared" si="9"/>
        <v>62</v>
      </c>
      <c r="M211" s="126">
        <v>412</v>
      </c>
      <c r="N211" t="b">
        <f t="shared" si="10"/>
        <v>0</v>
      </c>
      <c r="O211" s="147">
        <v>516</v>
      </c>
      <c r="P211" t="b">
        <f t="shared" si="11"/>
        <v>0</v>
      </c>
    </row>
    <row r="212" spans="1:16">
      <c r="A212" s="193">
        <v>211</v>
      </c>
      <c r="B212" s="194" t="s">
        <v>2314</v>
      </c>
      <c r="C212" s="194" t="s">
        <v>2426</v>
      </c>
      <c r="D212" s="136">
        <v>2</v>
      </c>
      <c r="E212" s="127">
        <v>42942</v>
      </c>
      <c r="F212" s="127">
        <v>43004</v>
      </c>
      <c r="G212" s="126">
        <v>26</v>
      </c>
      <c r="H212" s="126">
        <v>249</v>
      </c>
      <c r="I212" s="126">
        <v>434</v>
      </c>
      <c r="J212" s="126">
        <v>670</v>
      </c>
      <c r="K212" s="126">
        <f t="shared" si="9"/>
        <v>62</v>
      </c>
      <c r="M212" s="126">
        <v>94</v>
      </c>
      <c r="N212" t="b">
        <f t="shared" si="10"/>
        <v>0</v>
      </c>
      <c r="O212" s="126">
        <v>678</v>
      </c>
      <c r="P212" t="b">
        <f t="shared" si="11"/>
        <v>0</v>
      </c>
    </row>
    <row r="213" spans="1:16">
      <c r="A213" s="193">
        <v>211</v>
      </c>
      <c r="B213" s="194" t="s">
        <v>2314</v>
      </c>
      <c r="C213" s="194" t="s">
        <v>2426</v>
      </c>
      <c r="D213" s="136">
        <v>7</v>
      </c>
      <c r="E213" s="127">
        <v>42942</v>
      </c>
      <c r="F213" s="127">
        <v>43004</v>
      </c>
      <c r="G213" s="126">
        <v>169</v>
      </c>
      <c r="H213" s="126">
        <v>627</v>
      </c>
      <c r="I213" s="196">
        <v>56</v>
      </c>
      <c r="J213" s="126">
        <v>256</v>
      </c>
      <c r="K213" s="126">
        <f t="shared" si="9"/>
        <v>62</v>
      </c>
      <c r="M213" s="126">
        <v>93</v>
      </c>
      <c r="N213" t="b">
        <f t="shared" si="10"/>
        <v>0</v>
      </c>
      <c r="O213" s="126">
        <v>335</v>
      </c>
      <c r="P213" t="b">
        <f t="shared" si="11"/>
        <v>0</v>
      </c>
    </row>
    <row r="214" spans="1:16">
      <c r="A214" s="193">
        <v>212</v>
      </c>
      <c r="B214" s="194" t="s">
        <v>2314</v>
      </c>
      <c r="C214" s="194" t="s">
        <v>2442</v>
      </c>
      <c r="D214" s="136">
        <v>5</v>
      </c>
      <c r="E214" s="127">
        <v>42942</v>
      </c>
      <c r="F214" s="127">
        <v>43004</v>
      </c>
      <c r="G214" s="126">
        <v>68</v>
      </c>
      <c r="H214" s="126">
        <v>803</v>
      </c>
      <c r="I214" s="126">
        <v>365</v>
      </c>
      <c r="J214" s="126">
        <v>658</v>
      </c>
      <c r="K214" s="126">
        <f t="shared" si="9"/>
        <v>62</v>
      </c>
      <c r="M214" s="126">
        <v>26</v>
      </c>
      <c r="N214" t="b">
        <f t="shared" si="10"/>
        <v>0</v>
      </c>
      <c r="O214" s="126">
        <v>249</v>
      </c>
      <c r="P214" t="b">
        <f t="shared" si="11"/>
        <v>0</v>
      </c>
    </row>
    <row r="215" spans="1:16">
      <c r="A215" s="193">
        <v>213</v>
      </c>
      <c r="B215" s="194" t="s">
        <v>2385</v>
      </c>
      <c r="C215" s="194" t="s">
        <v>2450</v>
      </c>
      <c r="D215" s="136">
        <v>6</v>
      </c>
      <c r="E215" s="127">
        <v>42942</v>
      </c>
      <c r="F215" s="127">
        <v>43004</v>
      </c>
      <c r="G215" s="126">
        <v>143</v>
      </c>
      <c r="H215" s="126">
        <v>321</v>
      </c>
      <c r="I215" s="126">
        <v>5</v>
      </c>
      <c r="J215" s="126">
        <v>699</v>
      </c>
      <c r="K215" s="126">
        <f t="shared" si="9"/>
        <v>62</v>
      </c>
      <c r="M215" s="126">
        <v>169</v>
      </c>
      <c r="N215" t="b">
        <f t="shared" si="10"/>
        <v>0</v>
      </c>
      <c r="O215" s="126">
        <v>627</v>
      </c>
      <c r="P215" t="b">
        <f t="shared" si="11"/>
        <v>0</v>
      </c>
    </row>
    <row r="216" spans="1:16">
      <c r="A216" s="193">
        <v>214</v>
      </c>
      <c r="B216" s="194" t="s">
        <v>2385</v>
      </c>
      <c r="C216" s="194" t="s">
        <v>2443</v>
      </c>
      <c r="D216" s="136">
        <v>7</v>
      </c>
      <c r="E216" s="127">
        <v>42942</v>
      </c>
      <c r="F216" s="127">
        <v>43004</v>
      </c>
      <c r="G216" s="126">
        <v>128</v>
      </c>
      <c r="H216" s="126">
        <v>771</v>
      </c>
      <c r="I216" s="126">
        <v>677</v>
      </c>
      <c r="J216" s="126">
        <v>663</v>
      </c>
      <c r="K216" s="126">
        <f t="shared" si="9"/>
        <v>62</v>
      </c>
      <c r="M216" s="126">
        <v>68</v>
      </c>
      <c r="N216" t="b">
        <f t="shared" si="10"/>
        <v>0</v>
      </c>
      <c r="O216" s="126">
        <v>803</v>
      </c>
      <c r="P216" t="b">
        <f t="shared" si="11"/>
        <v>0</v>
      </c>
    </row>
    <row r="217" spans="1:16">
      <c r="A217" s="193">
        <v>216</v>
      </c>
      <c r="B217" s="194" t="s">
        <v>2385</v>
      </c>
      <c r="C217" s="194" t="s">
        <v>2436</v>
      </c>
      <c r="D217" s="136">
        <v>2</v>
      </c>
      <c r="E217" s="127">
        <v>42942</v>
      </c>
      <c r="F217" s="127">
        <v>43004</v>
      </c>
      <c r="G217" s="126">
        <v>95</v>
      </c>
      <c r="H217" s="126">
        <v>379</v>
      </c>
      <c r="I217" s="126">
        <v>361</v>
      </c>
      <c r="J217" s="126">
        <v>622</v>
      </c>
      <c r="K217" s="126">
        <f t="shared" si="9"/>
        <v>62</v>
      </c>
      <c r="M217" s="126">
        <v>143</v>
      </c>
      <c r="N217" t="b">
        <f t="shared" si="10"/>
        <v>0</v>
      </c>
      <c r="O217" s="126">
        <v>321</v>
      </c>
      <c r="P217" t="b">
        <f t="shared" si="11"/>
        <v>0</v>
      </c>
    </row>
    <row r="218" spans="1:16">
      <c r="A218" s="193">
        <v>217</v>
      </c>
      <c r="B218" s="194" t="s">
        <v>2428</v>
      </c>
      <c r="C218" s="194" t="s">
        <v>2429</v>
      </c>
      <c r="D218" s="136">
        <v>6</v>
      </c>
      <c r="E218" s="127">
        <v>42942</v>
      </c>
      <c r="F218" s="127">
        <v>43004</v>
      </c>
      <c r="G218" s="126">
        <v>313</v>
      </c>
      <c r="H218" s="126">
        <v>771</v>
      </c>
      <c r="I218" s="126">
        <v>204</v>
      </c>
      <c r="J218" s="126">
        <v>608</v>
      </c>
      <c r="K218" s="126">
        <f t="shared" si="9"/>
        <v>62</v>
      </c>
      <c r="M218" s="126">
        <v>128</v>
      </c>
      <c r="N218" t="b">
        <f t="shared" si="10"/>
        <v>0</v>
      </c>
      <c r="O218" s="168">
        <v>771</v>
      </c>
      <c r="P218" t="b">
        <f t="shared" si="11"/>
        <v>1</v>
      </c>
    </row>
    <row r="219" spans="1:16">
      <c r="A219" s="193">
        <v>218</v>
      </c>
      <c r="B219" s="194" t="s">
        <v>2428</v>
      </c>
      <c r="C219" s="194" t="s">
        <v>2437</v>
      </c>
      <c r="D219" s="136">
        <v>5</v>
      </c>
      <c r="E219" s="127">
        <v>42942</v>
      </c>
      <c r="F219" s="127">
        <v>43004</v>
      </c>
      <c r="G219" s="126">
        <v>485</v>
      </c>
      <c r="H219" s="126">
        <v>680</v>
      </c>
      <c r="I219" s="126">
        <v>170</v>
      </c>
      <c r="J219" s="126">
        <v>639</v>
      </c>
      <c r="K219" s="126">
        <f t="shared" si="9"/>
        <v>62</v>
      </c>
      <c r="M219" s="126">
        <v>95</v>
      </c>
      <c r="N219" t="b">
        <f t="shared" si="10"/>
        <v>0</v>
      </c>
      <c r="O219" s="126">
        <v>379</v>
      </c>
      <c r="P219" t="b">
        <f t="shared" si="11"/>
        <v>0</v>
      </c>
    </row>
    <row r="220" spans="1:16">
      <c r="A220" s="193">
        <v>219</v>
      </c>
      <c r="B220" s="194" t="s">
        <v>2428</v>
      </c>
      <c r="C220" s="194" t="s">
        <v>2444</v>
      </c>
      <c r="D220" s="136">
        <v>1</v>
      </c>
      <c r="E220" s="127">
        <v>42942</v>
      </c>
      <c r="F220" s="127">
        <v>43004</v>
      </c>
      <c r="G220" s="126">
        <v>196</v>
      </c>
      <c r="H220" s="148">
        <v>178</v>
      </c>
      <c r="I220" s="148">
        <v>123</v>
      </c>
      <c r="J220" s="126">
        <v>246</v>
      </c>
      <c r="K220" s="126">
        <f t="shared" si="9"/>
        <v>62</v>
      </c>
      <c r="M220" s="126">
        <v>313</v>
      </c>
      <c r="N220" t="b">
        <f t="shared" si="10"/>
        <v>0</v>
      </c>
      <c r="O220" s="168">
        <v>771</v>
      </c>
      <c r="P220" t="b">
        <f t="shared" si="11"/>
        <v>1</v>
      </c>
    </row>
    <row r="221" spans="1:16">
      <c r="A221" s="193">
        <v>220</v>
      </c>
      <c r="B221" s="194" t="s">
        <v>2428</v>
      </c>
      <c r="C221" s="194" t="s">
        <v>2451</v>
      </c>
      <c r="D221" s="136">
        <v>4</v>
      </c>
      <c r="E221" s="127">
        <v>42942</v>
      </c>
      <c r="F221" s="127">
        <v>43004</v>
      </c>
      <c r="G221" s="126">
        <v>39</v>
      </c>
      <c r="H221" s="126">
        <v>194</v>
      </c>
      <c r="I221" s="126">
        <v>53</v>
      </c>
      <c r="J221" s="126">
        <v>672</v>
      </c>
      <c r="K221" s="126">
        <f t="shared" si="9"/>
        <v>62</v>
      </c>
      <c r="M221" s="126">
        <v>485</v>
      </c>
      <c r="N221" t="b">
        <f t="shared" si="10"/>
        <v>0</v>
      </c>
      <c r="O221" s="126">
        <v>680</v>
      </c>
      <c r="P221" t="b">
        <f t="shared" si="11"/>
        <v>0</v>
      </c>
    </row>
    <row r="222" spans="1:16">
      <c r="M222" s="126">
        <v>196</v>
      </c>
      <c r="N222" t="b">
        <f t="shared" si="10"/>
        <v>0</v>
      </c>
      <c r="O222" s="148">
        <v>178</v>
      </c>
      <c r="P222" t="b">
        <f t="shared" si="11"/>
        <v>0</v>
      </c>
    </row>
    <row r="223" spans="1:16">
      <c r="M223" s="126">
        <v>39</v>
      </c>
      <c r="N223" t="b">
        <f t="shared" si="10"/>
        <v>0</v>
      </c>
      <c r="O223" s="126">
        <v>194</v>
      </c>
      <c r="P223" t="b">
        <f t="shared" si="11"/>
        <v>0</v>
      </c>
    </row>
    <row r="224" spans="1:16">
      <c r="M224" s="126">
        <v>377</v>
      </c>
      <c r="N224" t="b">
        <f t="shared" si="10"/>
        <v>0</v>
      </c>
      <c r="O224" s="126">
        <v>204</v>
      </c>
      <c r="P224" t="b">
        <f t="shared" si="11"/>
        <v>0</v>
      </c>
    </row>
    <row r="225" spans="13:16">
      <c r="M225" s="126" t="s">
        <v>2057</v>
      </c>
      <c r="N225" t="b">
        <f t="shared" si="10"/>
        <v>1</v>
      </c>
      <c r="O225" s="126" t="s">
        <v>2057</v>
      </c>
      <c r="P225" t="b">
        <f t="shared" si="11"/>
        <v>1</v>
      </c>
    </row>
    <row r="226" spans="13:16">
      <c r="M226" s="126">
        <v>44</v>
      </c>
      <c r="N226" t="b">
        <f t="shared" si="10"/>
        <v>0</v>
      </c>
      <c r="O226" s="126">
        <v>283</v>
      </c>
      <c r="P226" t="b">
        <f t="shared" si="11"/>
        <v>0</v>
      </c>
    </row>
    <row r="227" spans="13:16">
      <c r="M227" s="126">
        <v>357</v>
      </c>
      <c r="N227" t="b">
        <f t="shared" si="10"/>
        <v>0</v>
      </c>
      <c r="O227" s="126">
        <v>298</v>
      </c>
      <c r="P227" t="b">
        <f t="shared" si="11"/>
        <v>0</v>
      </c>
    </row>
    <row r="228" spans="13:16">
      <c r="M228" s="167">
        <v>734</v>
      </c>
      <c r="N228" t="b">
        <f t="shared" si="10"/>
        <v>0</v>
      </c>
      <c r="O228" s="126">
        <v>226</v>
      </c>
      <c r="P228" t="b">
        <f t="shared" si="11"/>
        <v>0</v>
      </c>
    </row>
    <row r="229" spans="13:16">
      <c r="M229" s="126">
        <v>164</v>
      </c>
      <c r="N229" t="b">
        <f t="shared" si="10"/>
        <v>0</v>
      </c>
      <c r="O229" s="126">
        <v>286</v>
      </c>
      <c r="P229" t="b">
        <f t="shared" si="11"/>
        <v>0</v>
      </c>
    </row>
    <row r="230" spans="13:16">
      <c r="M230" s="126">
        <v>776</v>
      </c>
      <c r="N230" t="b">
        <f t="shared" si="10"/>
        <v>0</v>
      </c>
      <c r="O230" s="126">
        <v>210</v>
      </c>
      <c r="P230" t="b">
        <f t="shared" si="11"/>
        <v>0</v>
      </c>
    </row>
    <row r="231" spans="13:16">
      <c r="M231" s="126">
        <v>23</v>
      </c>
      <c r="N231" t="b">
        <f t="shared" si="10"/>
        <v>0</v>
      </c>
      <c r="O231" s="126">
        <v>213</v>
      </c>
      <c r="P231" t="b">
        <f t="shared" si="11"/>
        <v>0</v>
      </c>
    </row>
    <row r="232" spans="13:16">
      <c r="M232" s="126">
        <v>570</v>
      </c>
      <c r="N232" t="b">
        <f t="shared" si="10"/>
        <v>0</v>
      </c>
      <c r="O232" s="126">
        <v>704</v>
      </c>
      <c r="P232" t="b">
        <f t="shared" si="11"/>
        <v>0</v>
      </c>
    </row>
    <row r="233" spans="13:16">
      <c r="M233" s="126">
        <v>642</v>
      </c>
      <c r="N233" t="b">
        <f t="shared" si="10"/>
        <v>0</v>
      </c>
      <c r="O233" s="126">
        <v>355</v>
      </c>
      <c r="P233" t="b">
        <f t="shared" si="11"/>
        <v>0</v>
      </c>
    </row>
    <row r="234" spans="13:16">
      <c r="M234" s="126">
        <v>663</v>
      </c>
      <c r="N234" t="b">
        <f t="shared" si="10"/>
        <v>0</v>
      </c>
      <c r="O234" s="126">
        <v>616</v>
      </c>
      <c r="P234" t="b">
        <f t="shared" si="11"/>
        <v>0</v>
      </c>
    </row>
    <row r="235" spans="13:16">
      <c r="M235" s="126" t="s">
        <v>2057</v>
      </c>
      <c r="N235" t="b">
        <f t="shared" si="10"/>
        <v>1</v>
      </c>
      <c r="O235" s="126" t="s">
        <v>2057</v>
      </c>
      <c r="P235" t="b">
        <f t="shared" si="11"/>
        <v>1</v>
      </c>
    </row>
    <row r="236" spans="13:16">
      <c r="M236" s="126">
        <v>874</v>
      </c>
      <c r="N236" t="b">
        <f t="shared" si="10"/>
        <v>0</v>
      </c>
      <c r="O236" s="126">
        <v>603</v>
      </c>
      <c r="P236" t="b">
        <f t="shared" si="11"/>
        <v>0</v>
      </c>
    </row>
    <row r="237" spans="13:16">
      <c r="M237" s="132">
        <v>219</v>
      </c>
      <c r="N237" t="b">
        <f t="shared" si="10"/>
        <v>0</v>
      </c>
      <c r="O237" s="126">
        <v>652</v>
      </c>
      <c r="P237" t="b">
        <f t="shared" si="11"/>
        <v>0</v>
      </c>
    </row>
    <row r="238" spans="13:16">
      <c r="M238" s="126">
        <v>630</v>
      </c>
      <c r="N238" t="b">
        <f t="shared" si="10"/>
        <v>0</v>
      </c>
      <c r="O238" s="126">
        <v>304</v>
      </c>
      <c r="P238" t="b">
        <f t="shared" si="11"/>
        <v>0</v>
      </c>
    </row>
    <row r="239" spans="13:16">
      <c r="M239" s="126">
        <v>662</v>
      </c>
      <c r="N239" t="b">
        <f t="shared" si="10"/>
        <v>0</v>
      </c>
      <c r="O239" s="126">
        <v>687</v>
      </c>
      <c r="P239" t="b">
        <f t="shared" si="11"/>
        <v>0</v>
      </c>
    </row>
    <row r="240" spans="13:16">
      <c r="M240" s="126">
        <v>349</v>
      </c>
      <c r="N240" t="b">
        <f t="shared" si="10"/>
        <v>0</v>
      </c>
      <c r="O240" s="126">
        <v>407</v>
      </c>
      <c r="P240" t="b">
        <f t="shared" si="11"/>
        <v>0</v>
      </c>
    </row>
    <row r="241" spans="13:16">
      <c r="M241" s="126">
        <v>113</v>
      </c>
      <c r="N241" t="b">
        <f t="shared" si="10"/>
        <v>0</v>
      </c>
      <c r="O241" s="126">
        <v>361</v>
      </c>
      <c r="P241" t="b">
        <f t="shared" si="11"/>
        <v>0</v>
      </c>
    </row>
    <row r="242" spans="13:16">
      <c r="M242" s="126">
        <v>394</v>
      </c>
      <c r="N242" t="b">
        <f t="shared" si="10"/>
        <v>0</v>
      </c>
      <c r="O242" s="126">
        <v>280</v>
      </c>
      <c r="P242" t="b">
        <f t="shared" si="11"/>
        <v>0</v>
      </c>
    </row>
    <row r="243" spans="13:16">
      <c r="M243" s="126">
        <v>79</v>
      </c>
      <c r="N243" t="b">
        <f t="shared" si="10"/>
        <v>0</v>
      </c>
      <c r="O243" s="126">
        <v>320</v>
      </c>
      <c r="P243" t="b">
        <f t="shared" si="11"/>
        <v>0</v>
      </c>
    </row>
    <row r="244" spans="13:16">
      <c r="M244" s="126">
        <v>488</v>
      </c>
      <c r="N244" t="b">
        <f t="shared" si="10"/>
        <v>0</v>
      </c>
      <c r="O244" s="126">
        <v>209</v>
      </c>
      <c r="P244" t="b">
        <f t="shared" si="11"/>
        <v>0</v>
      </c>
    </row>
    <row r="245" spans="13:16">
      <c r="M245" s="126">
        <v>750</v>
      </c>
      <c r="N245" t="b">
        <f t="shared" si="10"/>
        <v>0</v>
      </c>
      <c r="O245" s="126">
        <v>646</v>
      </c>
      <c r="P245" t="b">
        <f t="shared" si="11"/>
        <v>0</v>
      </c>
    </row>
    <row r="246" spans="13:16">
      <c r="M246" s="128" t="s">
        <v>2057</v>
      </c>
      <c r="N246" t="b">
        <f t="shared" si="10"/>
        <v>1</v>
      </c>
      <c r="O246" s="128" t="s">
        <v>2057</v>
      </c>
      <c r="P246" t="b">
        <f t="shared" si="11"/>
        <v>1</v>
      </c>
    </row>
    <row r="247" spans="13:16">
      <c r="M247" s="126">
        <v>562</v>
      </c>
      <c r="N247" t="b">
        <f t="shared" si="10"/>
        <v>0</v>
      </c>
      <c r="O247" s="126">
        <v>650</v>
      </c>
      <c r="P247" t="b">
        <f t="shared" si="11"/>
        <v>0</v>
      </c>
    </row>
    <row r="248" spans="13:16">
      <c r="M248" s="126">
        <v>156</v>
      </c>
      <c r="N248" t="b">
        <f t="shared" si="10"/>
        <v>0</v>
      </c>
      <c r="O248" s="126">
        <v>230</v>
      </c>
      <c r="P248" t="b">
        <f t="shared" si="11"/>
        <v>0</v>
      </c>
    </row>
    <row r="249" spans="13:16">
      <c r="M249" s="126">
        <v>555</v>
      </c>
      <c r="N249" t="b">
        <f t="shared" si="10"/>
        <v>0</v>
      </c>
      <c r="O249" s="126">
        <v>642</v>
      </c>
      <c r="P249" t="b">
        <f t="shared" si="11"/>
        <v>0</v>
      </c>
    </row>
    <row r="250" spans="13:16">
      <c r="M250" s="126">
        <v>378</v>
      </c>
      <c r="N250" t="b">
        <f t="shared" si="10"/>
        <v>0</v>
      </c>
      <c r="O250" s="126">
        <v>199</v>
      </c>
      <c r="P250" t="b">
        <f t="shared" si="11"/>
        <v>0</v>
      </c>
    </row>
    <row r="251" spans="13:16">
      <c r="M251" s="126">
        <v>46</v>
      </c>
      <c r="N251" t="b">
        <f t="shared" si="10"/>
        <v>0</v>
      </c>
      <c r="O251" s="126">
        <v>162</v>
      </c>
      <c r="P251" t="b">
        <f t="shared" si="11"/>
        <v>0</v>
      </c>
    </row>
    <row r="252" spans="13:16">
      <c r="M252" s="126">
        <v>397</v>
      </c>
      <c r="N252" t="b">
        <f t="shared" si="10"/>
        <v>0</v>
      </c>
      <c r="O252" s="126">
        <v>163</v>
      </c>
      <c r="P252" t="b">
        <f t="shared" si="11"/>
        <v>0</v>
      </c>
    </row>
    <row r="253" spans="13:16">
      <c r="M253" s="126">
        <v>166</v>
      </c>
      <c r="N253" t="b">
        <f t="shared" si="10"/>
        <v>0</v>
      </c>
      <c r="O253" s="126">
        <v>345</v>
      </c>
      <c r="P253" t="b">
        <f t="shared" si="11"/>
        <v>0</v>
      </c>
    </row>
    <row r="254" spans="13:16">
      <c r="M254" s="128" t="s">
        <v>2057</v>
      </c>
      <c r="N254" t="b">
        <f t="shared" si="10"/>
        <v>1</v>
      </c>
      <c r="O254" s="128" t="s">
        <v>2057</v>
      </c>
      <c r="P254" t="b">
        <f t="shared" si="11"/>
        <v>1</v>
      </c>
    </row>
    <row r="255" spans="13:16">
      <c r="M255" s="126">
        <v>293</v>
      </c>
      <c r="N255" t="b">
        <f t="shared" si="10"/>
        <v>0</v>
      </c>
      <c r="O255" s="126">
        <v>660</v>
      </c>
      <c r="P255" t="b">
        <f t="shared" si="11"/>
        <v>0</v>
      </c>
    </row>
    <row r="256" spans="13:16">
      <c r="M256" s="126">
        <v>139</v>
      </c>
      <c r="N256" t="b">
        <f t="shared" si="10"/>
        <v>0</v>
      </c>
      <c r="O256" s="126">
        <v>712</v>
      </c>
      <c r="P256" t="b">
        <f t="shared" si="11"/>
        <v>0</v>
      </c>
    </row>
    <row r="257" spans="13:16">
      <c r="M257" s="126">
        <v>487</v>
      </c>
      <c r="N257" t="b">
        <f t="shared" si="10"/>
        <v>0</v>
      </c>
      <c r="O257" s="126">
        <v>324</v>
      </c>
      <c r="P257" t="b">
        <f t="shared" si="11"/>
        <v>0</v>
      </c>
    </row>
    <row r="258" spans="13:16">
      <c r="M258" s="126">
        <v>717</v>
      </c>
      <c r="N258" t="b">
        <f t="shared" si="10"/>
        <v>0</v>
      </c>
      <c r="O258" s="126">
        <v>108</v>
      </c>
      <c r="P258" t="b">
        <f t="shared" si="11"/>
        <v>0</v>
      </c>
    </row>
    <row r="259" spans="13:16">
      <c r="M259" s="126">
        <v>767</v>
      </c>
      <c r="N259" t="b">
        <f t="shared" si="10"/>
        <v>0</v>
      </c>
      <c r="O259" s="126">
        <v>152</v>
      </c>
      <c r="P259" t="b">
        <f t="shared" si="11"/>
        <v>0</v>
      </c>
    </row>
    <row r="260" spans="13:16">
      <c r="M260" s="126">
        <v>473</v>
      </c>
      <c r="N260" t="b">
        <f t="shared" ref="N260:N323" si="12">COUNTIF($M$4:$M$443, M260)&gt;1</f>
        <v>0</v>
      </c>
      <c r="O260" s="126">
        <v>681</v>
      </c>
      <c r="P260" t="b">
        <f t="shared" si="11"/>
        <v>0</v>
      </c>
    </row>
    <row r="261" spans="13:16">
      <c r="M261" s="126">
        <v>111</v>
      </c>
      <c r="N261" t="b">
        <f t="shared" si="12"/>
        <v>0</v>
      </c>
      <c r="O261" s="132">
        <v>260</v>
      </c>
      <c r="P261" t="b">
        <f t="shared" ref="P261:P324" si="13">COUNTIF($O$4:$O$443, O261)&gt;1</f>
        <v>0</v>
      </c>
    </row>
    <row r="262" spans="13:16">
      <c r="M262" s="128" t="s">
        <v>2057</v>
      </c>
      <c r="N262" t="b">
        <f t="shared" si="12"/>
        <v>1</v>
      </c>
      <c r="O262" s="128" t="s">
        <v>2057</v>
      </c>
      <c r="P262" t="b">
        <f t="shared" si="13"/>
        <v>1</v>
      </c>
    </row>
    <row r="263" spans="13:16">
      <c r="M263" s="126">
        <v>646</v>
      </c>
      <c r="N263" t="b">
        <f t="shared" si="12"/>
        <v>0</v>
      </c>
      <c r="O263" s="126">
        <v>402</v>
      </c>
      <c r="P263" t="b">
        <f t="shared" si="13"/>
        <v>0</v>
      </c>
    </row>
    <row r="264" spans="13:16">
      <c r="M264" s="126">
        <v>43</v>
      </c>
      <c r="N264" t="b">
        <f t="shared" si="12"/>
        <v>0</v>
      </c>
      <c r="O264" s="126">
        <v>648</v>
      </c>
      <c r="P264" t="b">
        <f t="shared" si="13"/>
        <v>0</v>
      </c>
    </row>
    <row r="265" spans="13:16">
      <c r="M265" s="126">
        <v>268</v>
      </c>
      <c r="N265" t="b">
        <f t="shared" si="12"/>
        <v>0</v>
      </c>
      <c r="O265" s="126">
        <v>257</v>
      </c>
      <c r="P265" t="b">
        <f t="shared" si="13"/>
        <v>0</v>
      </c>
    </row>
    <row r="266" spans="13:16">
      <c r="M266" s="126">
        <v>300</v>
      </c>
      <c r="N266" t="b">
        <f t="shared" si="12"/>
        <v>0</v>
      </c>
      <c r="O266" s="126">
        <v>691</v>
      </c>
      <c r="P266" t="b">
        <f t="shared" si="13"/>
        <v>0</v>
      </c>
    </row>
    <row r="267" spans="13:16">
      <c r="M267" s="126">
        <v>823</v>
      </c>
      <c r="N267" t="b">
        <f t="shared" si="12"/>
        <v>0</v>
      </c>
      <c r="O267" s="126">
        <v>716</v>
      </c>
      <c r="P267" t="b">
        <f t="shared" si="13"/>
        <v>0</v>
      </c>
    </row>
    <row r="268" spans="13:16">
      <c r="M268" s="126">
        <v>354</v>
      </c>
      <c r="N268" t="b">
        <f t="shared" si="12"/>
        <v>0</v>
      </c>
      <c r="O268" s="126">
        <v>631</v>
      </c>
      <c r="P268" t="b">
        <f t="shared" si="13"/>
        <v>0</v>
      </c>
    </row>
    <row r="269" spans="13:16">
      <c r="M269" s="126" t="s">
        <v>2057</v>
      </c>
      <c r="N269" t="b">
        <f t="shared" si="12"/>
        <v>1</v>
      </c>
      <c r="O269" s="126" t="s">
        <v>2057</v>
      </c>
      <c r="P269" t="b">
        <f t="shared" si="13"/>
        <v>1</v>
      </c>
    </row>
    <row r="270" spans="13:16">
      <c r="M270" s="126">
        <v>659</v>
      </c>
      <c r="N270" t="b">
        <f t="shared" si="12"/>
        <v>0</v>
      </c>
      <c r="O270" s="126">
        <v>606</v>
      </c>
      <c r="P270" t="b">
        <f t="shared" si="13"/>
        <v>0</v>
      </c>
    </row>
    <row r="271" spans="13:16">
      <c r="M271" s="126">
        <v>267</v>
      </c>
      <c r="N271" t="b">
        <f t="shared" si="12"/>
        <v>0</v>
      </c>
      <c r="O271" s="126">
        <v>221</v>
      </c>
      <c r="P271" t="b">
        <f t="shared" si="13"/>
        <v>0</v>
      </c>
    </row>
    <row r="272" spans="13:16">
      <c r="M272" s="126">
        <v>812</v>
      </c>
      <c r="N272" t="b">
        <f t="shared" si="12"/>
        <v>0</v>
      </c>
      <c r="O272" s="126">
        <v>308</v>
      </c>
      <c r="P272" t="b">
        <f t="shared" si="13"/>
        <v>0</v>
      </c>
    </row>
    <row r="273" spans="13:16">
      <c r="M273" s="126">
        <v>212</v>
      </c>
      <c r="N273" t="b">
        <f t="shared" si="12"/>
        <v>0</v>
      </c>
      <c r="O273" s="126">
        <v>644</v>
      </c>
      <c r="P273" t="b">
        <f t="shared" si="13"/>
        <v>0</v>
      </c>
    </row>
    <row r="274" spans="13:16">
      <c r="M274" s="126">
        <v>598</v>
      </c>
      <c r="N274" t="b">
        <f t="shared" si="12"/>
        <v>0</v>
      </c>
      <c r="O274" s="126">
        <v>242</v>
      </c>
      <c r="P274" t="b">
        <f t="shared" si="13"/>
        <v>0</v>
      </c>
    </row>
    <row r="275" spans="13:16">
      <c r="M275" s="126">
        <v>818</v>
      </c>
      <c r="N275" t="b">
        <f t="shared" si="12"/>
        <v>0</v>
      </c>
      <c r="O275" s="126">
        <v>618</v>
      </c>
      <c r="P275" t="b">
        <f t="shared" si="13"/>
        <v>0</v>
      </c>
    </row>
    <row r="276" spans="13:16">
      <c r="M276" s="126">
        <v>759</v>
      </c>
      <c r="N276" t="b">
        <f t="shared" si="12"/>
        <v>0</v>
      </c>
      <c r="O276" s="126">
        <v>140</v>
      </c>
      <c r="P276" t="b">
        <f t="shared" si="13"/>
        <v>0</v>
      </c>
    </row>
    <row r="277" spans="13:16">
      <c r="M277" s="126" t="s">
        <v>2057</v>
      </c>
      <c r="N277" t="b">
        <f t="shared" si="12"/>
        <v>1</v>
      </c>
      <c r="O277" s="126" t="s">
        <v>2057</v>
      </c>
      <c r="P277" t="b">
        <f t="shared" si="13"/>
        <v>1</v>
      </c>
    </row>
    <row r="278" spans="13:16">
      <c r="M278" s="126">
        <v>260</v>
      </c>
      <c r="N278" t="b">
        <f t="shared" si="12"/>
        <v>0</v>
      </c>
      <c r="O278" s="126">
        <v>192</v>
      </c>
      <c r="P278" t="b">
        <f t="shared" si="13"/>
        <v>0</v>
      </c>
    </row>
    <row r="279" spans="13:16">
      <c r="M279" s="126">
        <v>493</v>
      </c>
      <c r="N279" t="b">
        <f t="shared" si="12"/>
        <v>0</v>
      </c>
      <c r="O279" s="126">
        <v>227</v>
      </c>
      <c r="P279" t="b">
        <f t="shared" si="13"/>
        <v>0</v>
      </c>
    </row>
    <row r="280" spans="13:16">
      <c r="M280" s="168">
        <v>347</v>
      </c>
      <c r="N280" t="b">
        <f t="shared" si="12"/>
        <v>1</v>
      </c>
      <c r="O280" s="126">
        <v>416</v>
      </c>
      <c r="P280" t="b">
        <f t="shared" si="13"/>
        <v>0</v>
      </c>
    </row>
    <row r="281" spans="13:16">
      <c r="M281" s="126">
        <v>735</v>
      </c>
      <c r="N281" t="b">
        <f t="shared" si="12"/>
        <v>0</v>
      </c>
      <c r="O281" s="126">
        <v>689</v>
      </c>
      <c r="P281" t="b">
        <f t="shared" si="13"/>
        <v>0</v>
      </c>
    </row>
    <row r="282" spans="13:16">
      <c r="M282" s="126">
        <v>558</v>
      </c>
      <c r="N282" t="b">
        <f t="shared" si="12"/>
        <v>0</v>
      </c>
      <c r="O282" s="126">
        <v>231</v>
      </c>
      <c r="P282" t="b">
        <f t="shared" si="13"/>
        <v>0</v>
      </c>
    </row>
    <row r="283" spans="13:16">
      <c r="M283" s="126">
        <v>751</v>
      </c>
      <c r="N283" t="b">
        <f t="shared" si="12"/>
        <v>0</v>
      </c>
      <c r="O283" s="126">
        <v>297</v>
      </c>
      <c r="P283" t="b">
        <f t="shared" si="13"/>
        <v>0</v>
      </c>
    </row>
    <row r="284" spans="13:16">
      <c r="M284" s="126">
        <v>748</v>
      </c>
      <c r="N284" t="b">
        <f t="shared" si="12"/>
        <v>0</v>
      </c>
      <c r="O284" s="126">
        <v>200</v>
      </c>
      <c r="P284" t="b">
        <f t="shared" si="13"/>
        <v>0</v>
      </c>
    </row>
    <row r="285" spans="13:16">
      <c r="M285" s="128" t="s">
        <v>2057</v>
      </c>
      <c r="N285" t="b">
        <f t="shared" si="12"/>
        <v>1</v>
      </c>
      <c r="O285" s="128" t="s">
        <v>2057</v>
      </c>
      <c r="P285" t="b">
        <f t="shared" si="13"/>
        <v>1</v>
      </c>
    </row>
    <row r="286" spans="13:16">
      <c r="M286" s="126">
        <v>629</v>
      </c>
      <c r="N286" t="b">
        <f t="shared" si="12"/>
        <v>0</v>
      </c>
      <c r="O286" s="126">
        <v>713</v>
      </c>
      <c r="P286" t="b">
        <f t="shared" si="13"/>
        <v>0</v>
      </c>
    </row>
    <row r="287" spans="13:16">
      <c r="M287" s="126">
        <v>84</v>
      </c>
      <c r="N287" t="b">
        <f t="shared" si="12"/>
        <v>0</v>
      </c>
      <c r="O287" s="132">
        <v>237</v>
      </c>
      <c r="P287" t="b">
        <f t="shared" si="13"/>
        <v>0</v>
      </c>
    </row>
    <row r="288" spans="13:16">
      <c r="M288" s="167">
        <v>586</v>
      </c>
      <c r="N288" t="b">
        <f t="shared" si="12"/>
        <v>0</v>
      </c>
      <c r="O288" s="167">
        <v>654</v>
      </c>
      <c r="P288" t="b">
        <f t="shared" si="13"/>
        <v>0</v>
      </c>
    </row>
    <row r="289" spans="13:16">
      <c r="M289" s="126">
        <v>851</v>
      </c>
      <c r="N289" t="b">
        <f t="shared" si="12"/>
        <v>0</v>
      </c>
      <c r="O289" s="126">
        <v>634</v>
      </c>
      <c r="P289" t="b">
        <f t="shared" si="13"/>
        <v>0</v>
      </c>
    </row>
    <row r="290" spans="13:16">
      <c r="M290" s="128" t="s">
        <v>2520</v>
      </c>
      <c r="N290" t="b">
        <f t="shared" si="12"/>
        <v>1</v>
      </c>
      <c r="O290" s="128" t="s">
        <v>2520</v>
      </c>
      <c r="P290" t="b">
        <f t="shared" si="13"/>
        <v>1</v>
      </c>
    </row>
    <row r="291" spans="13:16">
      <c r="M291" s="126">
        <v>467</v>
      </c>
      <c r="N291" t="b">
        <f t="shared" si="12"/>
        <v>0</v>
      </c>
      <c r="O291" s="126">
        <v>201</v>
      </c>
      <c r="P291" t="b">
        <f t="shared" si="13"/>
        <v>0</v>
      </c>
    </row>
    <row r="292" spans="13:16">
      <c r="M292" s="126">
        <v>766</v>
      </c>
      <c r="N292" t="b">
        <f t="shared" si="12"/>
        <v>0</v>
      </c>
      <c r="O292" s="126">
        <v>174</v>
      </c>
      <c r="P292" t="b">
        <f t="shared" si="13"/>
        <v>0</v>
      </c>
    </row>
    <row r="293" spans="13:16">
      <c r="M293" s="132">
        <v>430</v>
      </c>
      <c r="N293" t="b">
        <f t="shared" si="12"/>
        <v>0</v>
      </c>
      <c r="O293" s="126">
        <v>261</v>
      </c>
      <c r="P293" t="b">
        <f t="shared" si="13"/>
        <v>0</v>
      </c>
    </row>
    <row r="294" spans="13:16">
      <c r="M294" s="126">
        <v>174</v>
      </c>
      <c r="N294" t="b">
        <f t="shared" si="12"/>
        <v>0</v>
      </c>
      <c r="O294" s="126">
        <v>203</v>
      </c>
      <c r="P294" t="b">
        <f t="shared" si="13"/>
        <v>0</v>
      </c>
    </row>
    <row r="295" spans="13:16">
      <c r="M295" s="126">
        <v>714</v>
      </c>
      <c r="N295" t="b">
        <f t="shared" si="12"/>
        <v>0</v>
      </c>
      <c r="O295" s="126">
        <v>191</v>
      </c>
      <c r="P295" t="b">
        <f t="shared" si="13"/>
        <v>0</v>
      </c>
    </row>
    <row r="296" spans="13:16">
      <c r="M296" s="126">
        <v>726</v>
      </c>
      <c r="N296" t="b">
        <f t="shared" si="12"/>
        <v>0</v>
      </c>
      <c r="O296" s="126">
        <v>160</v>
      </c>
      <c r="P296" t="b">
        <f t="shared" si="13"/>
        <v>0</v>
      </c>
    </row>
    <row r="297" spans="13:16">
      <c r="M297" s="126">
        <v>866</v>
      </c>
      <c r="N297" t="b">
        <f t="shared" si="12"/>
        <v>0</v>
      </c>
      <c r="O297" s="126">
        <v>275</v>
      </c>
      <c r="P297" t="b">
        <f t="shared" si="13"/>
        <v>0</v>
      </c>
    </row>
    <row r="298" spans="13:16">
      <c r="M298" s="126">
        <v>705</v>
      </c>
      <c r="N298" t="b">
        <f t="shared" si="12"/>
        <v>0</v>
      </c>
      <c r="O298" s="126">
        <v>657</v>
      </c>
      <c r="P298" t="b">
        <f t="shared" si="13"/>
        <v>0</v>
      </c>
    </row>
    <row r="299" spans="13:16">
      <c r="M299" s="126">
        <v>601</v>
      </c>
      <c r="N299" t="b">
        <f t="shared" si="12"/>
        <v>0</v>
      </c>
      <c r="O299" s="126">
        <v>306</v>
      </c>
      <c r="P299" t="b">
        <f t="shared" si="13"/>
        <v>0</v>
      </c>
    </row>
    <row r="300" spans="13:16">
      <c r="M300" s="126" t="s">
        <v>2057</v>
      </c>
      <c r="N300" t="b">
        <f t="shared" si="12"/>
        <v>1</v>
      </c>
      <c r="O300" s="126" t="s">
        <v>2057</v>
      </c>
      <c r="P300" t="b">
        <f t="shared" si="13"/>
        <v>1</v>
      </c>
    </row>
    <row r="301" spans="13:16">
      <c r="M301" s="126">
        <v>157</v>
      </c>
      <c r="N301" t="b">
        <f t="shared" si="12"/>
        <v>0</v>
      </c>
      <c r="O301" s="126">
        <v>377</v>
      </c>
      <c r="P301" t="b">
        <f t="shared" si="13"/>
        <v>0</v>
      </c>
    </row>
    <row r="302" spans="13:16">
      <c r="M302" s="126">
        <v>226</v>
      </c>
      <c r="N302" t="b">
        <f t="shared" si="12"/>
        <v>0</v>
      </c>
      <c r="O302" s="126">
        <v>61</v>
      </c>
      <c r="P302" t="b">
        <f t="shared" si="13"/>
        <v>0</v>
      </c>
    </row>
    <row r="303" spans="13:16">
      <c r="M303" s="126">
        <v>855</v>
      </c>
      <c r="N303" t="b">
        <f t="shared" si="12"/>
        <v>0</v>
      </c>
      <c r="O303" s="132">
        <v>620</v>
      </c>
      <c r="P303" t="b">
        <f t="shared" si="13"/>
        <v>0</v>
      </c>
    </row>
    <row r="304" spans="13:16">
      <c r="M304" s="126">
        <v>413</v>
      </c>
      <c r="N304" t="b">
        <f t="shared" si="12"/>
        <v>0</v>
      </c>
      <c r="O304" s="126">
        <v>366</v>
      </c>
      <c r="P304" t="b">
        <f t="shared" si="13"/>
        <v>0</v>
      </c>
    </row>
    <row r="305" spans="13:16">
      <c r="M305" s="126">
        <v>370</v>
      </c>
      <c r="N305" t="b">
        <f t="shared" si="12"/>
        <v>0</v>
      </c>
      <c r="O305" s="126">
        <v>610</v>
      </c>
      <c r="P305" t="b">
        <f t="shared" si="13"/>
        <v>0</v>
      </c>
    </row>
    <row r="306" spans="13:16">
      <c r="M306" s="126">
        <v>879</v>
      </c>
      <c r="N306" t="b">
        <f t="shared" si="12"/>
        <v>0</v>
      </c>
      <c r="O306" s="126">
        <v>614</v>
      </c>
      <c r="P306" t="b">
        <f t="shared" si="13"/>
        <v>0</v>
      </c>
    </row>
    <row r="307" spans="13:16">
      <c r="M307" s="126">
        <v>854</v>
      </c>
      <c r="N307" t="b">
        <f t="shared" si="12"/>
        <v>0</v>
      </c>
      <c r="O307" s="126">
        <v>720</v>
      </c>
      <c r="P307" t="b">
        <f t="shared" si="13"/>
        <v>0</v>
      </c>
    </row>
    <row r="308" spans="13:16">
      <c r="M308" s="126" t="s">
        <v>2057</v>
      </c>
      <c r="N308" t="b">
        <f t="shared" si="12"/>
        <v>1</v>
      </c>
      <c r="O308" s="126" t="s">
        <v>2057</v>
      </c>
      <c r="P308" t="b">
        <f t="shared" si="13"/>
        <v>1</v>
      </c>
    </row>
    <row r="309" spans="13:16">
      <c r="M309" s="126">
        <v>788</v>
      </c>
      <c r="N309" t="b">
        <f t="shared" si="12"/>
        <v>0</v>
      </c>
      <c r="O309" s="126">
        <v>643</v>
      </c>
      <c r="P309" t="b">
        <f t="shared" si="13"/>
        <v>0</v>
      </c>
    </row>
    <row r="310" spans="13:16">
      <c r="M310" s="126">
        <v>91</v>
      </c>
      <c r="N310" t="b">
        <f t="shared" si="12"/>
        <v>0</v>
      </c>
      <c r="O310" s="126">
        <v>277</v>
      </c>
      <c r="P310" t="b">
        <f t="shared" si="13"/>
        <v>0</v>
      </c>
    </row>
    <row r="311" spans="13:16">
      <c r="M311" s="126">
        <v>364</v>
      </c>
      <c r="N311" t="b">
        <f t="shared" si="12"/>
        <v>0</v>
      </c>
      <c r="O311" s="126">
        <v>197</v>
      </c>
      <c r="P311" t="b">
        <f t="shared" si="13"/>
        <v>0</v>
      </c>
    </row>
    <row r="312" spans="13:16">
      <c r="M312" s="126">
        <v>862</v>
      </c>
      <c r="N312" t="b">
        <f t="shared" si="12"/>
        <v>0</v>
      </c>
      <c r="O312" s="126">
        <v>601</v>
      </c>
      <c r="P312" t="b">
        <f t="shared" si="13"/>
        <v>0</v>
      </c>
    </row>
    <row r="313" spans="13:16">
      <c r="M313" s="126">
        <v>330</v>
      </c>
      <c r="N313" t="b">
        <f t="shared" si="12"/>
        <v>0</v>
      </c>
      <c r="O313" s="126">
        <v>220</v>
      </c>
      <c r="P313" t="b">
        <f t="shared" si="13"/>
        <v>0</v>
      </c>
    </row>
    <row r="314" spans="13:16">
      <c r="M314" s="126">
        <v>596</v>
      </c>
      <c r="N314" t="b">
        <f t="shared" si="12"/>
        <v>0</v>
      </c>
      <c r="O314" s="126">
        <v>659</v>
      </c>
      <c r="P314" t="b">
        <f t="shared" si="13"/>
        <v>0</v>
      </c>
    </row>
    <row r="315" spans="13:16">
      <c r="M315" s="126">
        <v>380</v>
      </c>
      <c r="N315" t="b">
        <f t="shared" si="12"/>
        <v>0</v>
      </c>
      <c r="O315" s="132">
        <v>619</v>
      </c>
      <c r="P315" t="b">
        <f t="shared" si="13"/>
        <v>0</v>
      </c>
    </row>
    <row r="316" spans="13:16">
      <c r="M316" s="126">
        <v>872</v>
      </c>
      <c r="N316" t="b">
        <f t="shared" si="12"/>
        <v>0</v>
      </c>
      <c r="O316" s="126">
        <v>106</v>
      </c>
      <c r="P316" t="b">
        <f t="shared" si="13"/>
        <v>0</v>
      </c>
    </row>
    <row r="317" spans="13:16">
      <c r="M317" s="126" t="s">
        <v>2057</v>
      </c>
      <c r="N317" t="b">
        <f t="shared" si="12"/>
        <v>1</v>
      </c>
      <c r="O317" s="126" t="s">
        <v>2057</v>
      </c>
      <c r="P317" t="b">
        <f t="shared" si="13"/>
        <v>1</v>
      </c>
    </row>
    <row r="318" spans="13:16">
      <c r="M318" s="126">
        <v>844</v>
      </c>
      <c r="N318" t="b">
        <f t="shared" si="12"/>
        <v>0</v>
      </c>
      <c r="O318" s="126">
        <v>233</v>
      </c>
      <c r="P318" t="b">
        <f t="shared" si="13"/>
        <v>0</v>
      </c>
    </row>
    <row r="319" spans="13:16">
      <c r="M319" s="126">
        <v>372</v>
      </c>
      <c r="N319" t="b">
        <f t="shared" si="12"/>
        <v>0</v>
      </c>
      <c r="O319" s="126">
        <v>698</v>
      </c>
      <c r="P319" t="b">
        <f t="shared" si="13"/>
        <v>0</v>
      </c>
    </row>
    <row r="320" spans="13:16">
      <c r="M320" s="126">
        <v>3</v>
      </c>
      <c r="N320" t="b">
        <f t="shared" si="12"/>
        <v>0</v>
      </c>
      <c r="O320" s="126">
        <v>47</v>
      </c>
      <c r="P320" t="b">
        <f t="shared" si="13"/>
        <v>0</v>
      </c>
    </row>
    <row r="321" spans="13:16">
      <c r="M321" s="126">
        <v>25</v>
      </c>
      <c r="N321" t="b">
        <f t="shared" si="12"/>
        <v>0</v>
      </c>
      <c r="O321" s="126">
        <v>707</v>
      </c>
      <c r="P321" t="b">
        <f t="shared" si="13"/>
        <v>0</v>
      </c>
    </row>
    <row r="322" spans="13:16">
      <c r="M322" s="126" t="s">
        <v>2057</v>
      </c>
      <c r="N322" t="b">
        <f t="shared" si="12"/>
        <v>1</v>
      </c>
      <c r="O322" s="126" t="s">
        <v>2057</v>
      </c>
      <c r="P322" t="b">
        <f t="shared" si="13"/>
        <v>1</v>
      </c>
    </row>
    <row r="323" spans="13:16">
      <c r="M323" s="126">
        <v>187</v>
      </c>
      <c r="N323" t="b">
        <f t="shared" si="12"/>
        <v>0</v>
      </c>
      <c r="O323" s="126">
        <v>641</v>
      </c>
      <c r="P323" t="b">
        <f t="shared" si="13"/>
        <v>0</v>
      </c>
    </row>
    <row r="324" spans="13:16">
      <c r="M324" s="126">
        <v>398</v>
      </c>
      <c r="N324" t="b">
        <f t="shared" ref="N324:N387" si="14">COUNTIF($M$4:$M$443, M324)&gt;1</f>
        <v>0</v>
      </c>
      <c r="O324" s="126">
        <v>245</v>
      </c>
      <c r="P324" t="b">
        <f t="shared" si="13"/>
        <v>0</v>
      </c>
    </row>
    <row r="325" spans="13:16">
      <c r="M325" s="168">
        <v>120</v>
      </c>
      <c r="N325" t="b">
        <f t="shared" si="14"/>
        <v>1</v>
      </c>
      <c r="O325" s="126">
        <v>714</v>
      </c>
      <c r="P325" t="b">
        <f t="shared" ref="P325:P388" si="15">COUNTIF($O$4:$O$443, O325)&gt;1</f>
        <v>0</v>
      </c>
    </row>
    <row r="326" spans="13:16">
      <c r="M326" s="126">
        <v>145</v>
      </c>
      <c r="N326" t="b">
        <f t="shared" si="14"/>
        <v>0</v>
      </c>
      <c r="O326" s="126">
        <v>701</v>
      </c>
      <c r="P326" t="b">
        <f t="shared" si="15"/>
        <v>0</v>
      </c>
    </row>
    <row r="327" spans="13:16">
      <c r="M327" s="126">
        <v>76</v>
      </c>
      <c r="N327" t="b">
        <f t="shared" si="14"/>
        <v>0</v>
      </c>
      <c r="O327" s="167">
        <v>365</v>
      </c>
      <c r="P327" t="b">
        <f t="shared" si="15"/>
        <v>0</v>
      </c>
    </row>
    <row r="328" spans="13:16">
      <c r="M328" s="126">
        <v>57</v>
      </c>
      <c r="N328" t="b">
        <f t="shared" si="14"/>
        <v>0</v>
      </c>
      <c r="O328" s="126">
        <v>212</v>
      </c>
      <c r="P328" t="b">
        <f t="shared" si="15"/>
        <v>0</v>
      </c>
    </row>
    <row r="329" spans="13:16">
      <c r="M329" s="126">
        <v>167</v>
      </c>
      <c r="N329" t="b">
        <f t="shared" si="14"/>
        <v>0</v>
      </c>
      <c r="O329" s="126">
        <v>66</v>
      </c>
      <c r="P329" t="b">
        <f t="shared" si="15"/>
        <v>0</v>
      </c>
    </row>
    <row r="330" spans="13:16">
      <c r="M330" s="126">
        <v>208</v>
      </c>
      <c r="N330" t="b">
        <f t="shared" si="14"/>
        <v>0</v>
      </c>
      <c r="O330" s="126">
        <v>347</v>
      </c>
      <c r="P330" t="b">
        <f t="shared" si="15"/>
        <v>0</v>
      </c>
    </row>
    <row r="331" spans="13:16">
      <c r="M331" s="126">
        <v>62</v>
      </c>
      <c r="N331" t="b">
        <f t="shared" si="14"/>
        <v>0</v>
      </c>
      <c r="O331" s="126">
        <v>206</v>
      </c>
      <c r="P331" t="b">
        <f t="shared" si="15"/>
        <v>0</v>
      </c>
    </row>
    <row r="332" spans="13:16">
      <c r="M332" s="126">
        <v>102</v>
      </c>
      <c r="N332" t="b">
        <f t="shared" si="14"/>
        <v>0</v>
      </c>
      <c r="O332" s="126">
        <v>299</v>
      </c>
      <c r="P332" t="b">
        <f t="shared" si="15"/>
        <v>0</v>
      </c>
    </row>
    <row r="333" spans="13:16">
      <c r="M333" s="126">
        <v>265</v>
      </c>
      <c r="N333" t="b">
        <f t="shared" si="14"/>
        <v>0</v>
      </c>
      <c r="O333" s="126">
        <v>636</v>
      </c>
      <c r="P333" t="b">
        <f t="shared" si="15"/>
        <v>0</v>
      </c>
    </row>
    <row r="334" spans="13:16">
      <c r="M334" s="126">
        <v>455</v>
      </c>
      <c r="N334" t="b">
        <f t="shared" si="14"/>
        <v>0</v>
      </c>
      <c r="O334" s="126">
        <v>239</v>
      </c>
      <c r="P334" t="b">
        <f t="shared" si="15"/>
        <v>0</v>
      </c>
    </row>
    <row r="335" spans="13:16">
      <c r="M335" s="127" t="s">
        <v>2057</v>
      </c>
      <c r="N335" t="b">
        <f t="shared" si="14"/>
        <v>1</v>
      </c>
      <c r="O335" s="127" t="s">
        <v>2057</v>
      </c>
      <c r="P335" t="b">
        <f t="shared" si="15"/>
        <v>1</v>
      </c>
    </row>
    <row r="336" spans="13:16">
      <c r="M336" s="126">
        <v>490</v>
      </c>
      <c r="N336" t="b">
        <f t="shared" si="14"/>
        <v>0</v>
      </c>
      <c r="O336" s="126">
        <v>313</v>
      </c>
      <c r="P336" t="b">
        <f t="shared" si="15"/>
        <v>0</v>
      </c>
    </row>
    <row r="337" spans="13:16">
      <c r="M337" s="126">
        <v>650</v>
      </c>
      <c r="N337" t="b">
        <f t="shared" si="14"/>
        <v>0</v>
      </c>
      <c r="O337" s="126">
        <v>247</v>
      </c>
      <c r="P337" t="b">
        <f t="shared" si="15"/>
        <v>0</v>
      </c>
    </row>
    <row r="338" spans="13:16">
      <c r="M338" s="126">
        <v>873</v>
      </c>
      <c r="N338" t="b">
        <f t="shared" si="14"/>
        <v>0</v>
      </c>
      <c r="O338" s="126">
        <v>671</v>
      </c>
      <c r="P338" t="b">
        <f t="shared" si="15"/>
        <v>0</v>
      </c>
    </row>
    <row r="339" spans="13:16">
      <c r="M339" s="126">
        <v>206</v>
      </c>
      <c r="N339" t="b">
        <f t="shared" si="14"/>
        <v>0</v>
      </c>
      <c r="O339" s="126">
        <v>638</v>
      </c>
      <c r="P339" t="b">
        <f t="shared" si="15"/>
        <v>0</v>
      </c>
    </row>
    <row r="340" spans="13:16">
      <c r="M340" s="126">
        <v>163</v>
      </c>
      <c r="N340" t="b">
        <f t="shared" si="14"/>
        <v>0</v>
      </c>
      <c r="O340" s="126">
        <v>719</v>
      </c>
      <c r="P340" t="b">
        <f t="shared" si="15"/>
        <v>0</v>
      </c>
    </row>
    <row r="341" spans="13:16">
      <c r="M341" s="126">
        <v>83</v>
      </c>
      <c r="N341" t="b">
        <f t="shared" si="14"/>
        <v>0</v>
      </c>
      <c r="O341" s="126">
        <v>173</v>
      </c>
      <c r="P341" t="b">
        <f t="shared" si="15"/>
        <v>0</v>
      </c>
    </row>
    <row r="342" spans="13:16">
      <c r="M342" s="126">
        <v>159</v>
      </c>
      <c r="N342" t="b">
        <f t="shared" si="14"/>
        <v>0</v>
      </c>
      <c r="O342" s="126">
        <v>373</v>
      </c>
      <c r="P342" t="b">
        <f t="shared" si="15"/>
        <v>0</v>
      </c>
    </row>
    <row r="343" spans="13:16">
      <c r="M343" s="127" t="s">
        <v>2057</v>
      </c>
      <c r="N343" t="b">
        <f t="shared" si="14"/>
        <v>1</v>
      </c>
      <c r="O343" s="127" t="s">
        <v>2057</v>
      </c>
      <c r="P343" t="b">
        <f t="shared" si="15"/>
        <v>1</v>
      </c>
    </row>
    <row r="344" spans="13:16">
      <c r="M344" s="126">
        <v>16</v>
      </c>
      <c r="N344" t="b">
        <f t="shared" si="14"/>
        <v>0</v>
      </c>
      <c r="O344" s="126">
        <v>374</v>
      </c>
      <c r="P344" t="b">
        <f t="shared" si="15"/>
        <v>0</v>
      </c>
    </row>
    <row r="345" spans="13:16">
      <c r="M345" s="126">
        <v>109</v>
      </c>
      <c r="N345" t="b">
        <f t="shared" si="14"/>
        <v>0</v>
      </c>
      <c r="O345" s="126">
        <v>388</v>
      </c>
      <c r="P345" t="b">
        <f t="shared" si="15"/>
        <v>0</v>
      </c>
    </row>
    <row r="346" spans="13:16">
      <c r="M346" s="126">
        <v>344</v>
      </c>
      <c r="N346" t="b">
        <f t="shared" si="14"/>
        <v>0</v>
      </c>
      <c r="O346" s="126">
        <v>281</v>
      </c>
      <c r="P346" t="b">
        <f t="shared" si="15"/>
        <v>0</v>
      </c>
    </row>
    <row r="347" spans="13:16">
      <c r="M347" s="126">
        <v>221</v>
      </c>
      <c r="N347" t="b">
        <f t="shared" si="14"/>
        <v>0</v>
      </c>
      <c r="O347" s="126">
        <v>443</v>
      </c>
      <c r="P347" t="b">
        <f t="shared" si="15"/>
        <v>0</v>
      </c>
    </row>
    <row r="348" spans="13:16">
      <c r="M348" s="126">
        <v>757</v>
      </c>
      <c r="N348" t="b">
        <f t="shared" si="14"/>
        <v>0</v>
      </c>
      <c r="O348" s="126">
        <v>180</v>
      </c>
      <c r="P348" t="b">
        <f t="shared" si="15"/>
        <v>0</v>
      </c>
    </row>
    <row r="349" spans="13:16">
      <c r="M349" s="127" t="s">
        <v>2057</v>
      </c>
      <c r="N349" t="b">
        <f t="shared" si="14"/>
        <v>1</v>
      </c>
      <c r="O349" s="127" t="s">
        <v>2057</v>
      </c>
      <c r="P349" t="b">
        <f t="shared" si="15"/>
        <v>1</v>
      </c>
    </row>
    <row r="350" spans="13:16">
      <c r="M350" s="126">
        <v>96</v>
      </c>
      <c r="N350" t="b">
        <f t="shared" si="14"/>
        <v>0</v>
      </c>
      <c r="O350" s="126">
        <v>229</v>
      </c>
      <c r="P350" t="b">
        <f t="shared" si="15"/>
        <v>0</v>
      </c>
    </row>
    <row r="351" spans="13:16">
      <c r="M351" s="126">
        <v>134</v>
      </c>
      <c r="N351" t="b">
        <f t="shared" si="14"/>
        <v>0</v>
      </c>
      <c r="O351" s="126">
        <v>272</v>
      </c>
      <c r="P351" t="b">
        <f t="shared" si="15"/>
        <v>0</v>
      </c>
    </row>
    <row r="352" spans="13:16">
      <c r="M352" s="126">
        <v>671</v>
      </c>
      <c r="N352" t="b">
        <f t="shared" si="14"/>
        <v>0</v>
      </c>
      <c r="O352" s="126">
        <v>207</v>
      </c>
      <c r="P352" t="b">
        <f t="shared" si="15"/>
        <v>0</v>
      </c>
    </row>
    <row r="353" spans="13:16">
      <c r="M353" s="126">
        <v>400</v>
      </c>
      <c r="N353" t="b">
        <f t="shared" si="14"/>
        <v>0</v>
      </c>
      <c r="O353" s="126">
        <v>193</v>
      </c>
      <c r="P353" t="b">
        <f t="shared" si="15"/>
        <v>0</v>
      </c>
    </row>
    <row r="354" spans="13:16">
      <c r="M354" s="126">
        <v>48</v>
      </c>
      <c r="N354" t="b">
        <f t="shared" si="14"/>
        <v>0</v>
      </c>
      <c r="O354" s="126">
        <v>188</v>
      </c>
      <c r="P354" t="b">
        <f t="shared" si="15"/>
        <v>0</v>
      </c>
    </row>
    <row r="355" spans="13:16">
      <c r="M355" s="127" t="s">
        <v>2057</v>
      </c>
      <c r="N355" t="b">
        <f t="shared" si="14"/>
        <v>1</v>
      </c>
      <c r="O355" s="127" t="s">
        <v>2057</v>
      </c>
      <c r="P355" t="b">
        <f t="shared" si="15"/>
        <v>1</v>
      </c>
    </row>
    <row r="356" spans="13:16">
      <c r="M356" s="126">
        <v>210</v>
      </c>
      <c r="N356" t="b">
        <f t="shared" si="14"/>
        <v>0</v>
      </c>
      <c r="O356" s="126">
        <v>683</v>
      </c>
      <c r="P356" t="b">
        <f t="shared" si="15"/>
        <v>0</v>
      </c>
    </row>
    <row r="357" spans="13:16">
      <c r="M357" s="126">
        <v>40</v>
      </c>
      <c r="N357" t="b">
        <f t="shared" si="14"/>
        <v>0</v>
      </c>
      <c r="O357" s="126">
        <v>649</v>
      </c>
      <c r="P357" t="b">
        <f t="shared" si="15"/>
        <v>0</v>
      </c>
    </row>
    <row r="358" spans="13:16">
      <c r="M358" s="126">
        <v>517</v>
      </c>
      <c r="N358" t="b">
        <f t="shared" si="14"/>
        <v>0</v>
      </c>
      <c r="O358" s="126">
        <v>222</v>
      </c>
      <c r="P358" t="b">
        <f t="shared" si="15"/>
        <v>0</v>
      </c>
    </row>
    <row r="359" spans="13:16">
      <c r="M359" s="126">
        <v>67</v>
      </c>
      <c r="N359" t="b">
        <f t="shared" si="14"/>
        <v>0</v>
      </c>
      <c r="O359" s="126">
        <v>214</v>
      </c>
      <c r="P359" t="b">
        <f t="shared" si="15"/>
        <v>0</v>
      </c>
    </row>
    <row r="360" spans="13:16">
      <c r="M360" s="126">
        <v>335</v>
      </c>
      <c r="N360" t="b">
        <f t="shared" si="14"/>
        <v>0</v>
      </c>
      <c r="O360" s="126">
        <v>628</v>
      </c>
      <c r="P360" t="b">
        <f t="shared" si="15"/>
        <v>0</v>
      </c>
    </row>
    <row r="361" spans="13:16">
      <c r="M361" s="126">
        <v>484</v>
      </c>
      <c r="N361" t="b">
        <f t="shared" si="14"/>
        <v>0</v>
      </c>
      <c r="O361" s="126">
        <v>198</v>
      </c>
      <c r="P361" t="b">
        <f t="shared" si="15"/>
        <v>0</v>
      </c>
    </row>
    <row r="362" spans="13:16">
      <c r="M362" s="126">
        <v>868</v>
      </c>
      <c r="N362" t="b">
        <f t="shared" si="14"/>
        <v>0</v>
      </c>
      <c r="O362" s="126">
        <v>706</v>
      </c>
      <c r="P362" t="b">
        <f t="shared" si="15"/>
        <v>0</v>
      </c>
    </row>
    <row r="363" spans="13:16">
      <c r="M363" s="126">
        <v>792</v>
      </c>
      <c r="N363" t="b">
        <f t="shared" si="14"/>
        <v>0</v>
      </c>
      <c r="O363" s="126">
        <v>710</v>
      </c>
      <c r="P363" t="b">
        <f t="shared" si="15"/>
        <v>0</v>
      </c>
    </row>
    <row r="364" spans="13:16">
      <c r="M364" s="127" t="s">
        <v>2057</v>
      </c>
      <c r="N364" t="b">
        <f t="shared" si="14"/>
        <v>1</v>
      </c>
      <c r="O364" s="127" t="s">
        <v>2057</v>
      </c>
      <c r="P364" t="b">
        <f t="shared" si="15"/>
        <v>1</v>
      </c>
    </row>
    <row r="365" spans="13:16">
      <c r="M365" s="126">
        <v>711</v>
      </c>
      <c r="N365" t="b">
        <f t="shared" si="14"/>
        <v>0</v>
      </c>
      <c r="O365" s="126">
        <v>626</v>
      </c>
      <c r="P365" t="b">
        <f t="shared" si="15"/>
        <v>0</v>
      </c>
    </row>
    <row r="366" spans="13:16">
      <c r="M366" s="126">
        <v>205</v>
      </c>
      <c r="N366" t="b">
        <f t="shared" si="14"/>
        <v>0</v>
      </c>
      <c r="O366" s="126">
        <v>195</v>
      </c>
      <c r="P366" t="b">
        <f t="shared" si="15"/>
        <v>0</v>
      </c>
    </row>
    <row r="367" spans="13:16">
      <c r="M367" s="126">
        <v>384</v>
      </c>
      <c r="N367" t="b">
        <f t="shared" si="14"/>
        <v>0</v>
      </c>
      <c r="O367" s="126">
        <v>295</v>
      </c>
      <c r="P367" t="b">
        <f t="shared" si="15"/>
        <v>0</v>
      </c>
    </row>
    <row r="368" spans="13:16">
      <c r="M368" s="132">
        <v>72</v>
      </c>
      <c r="N368" t="b">
        <f t="shared" si="14"/>
        <v>0</v>
      </c>
      <c r="O368" s="126">
        <v>609</v>
      </c>
      <c r="P368" t="b">
        <f t="shared" si="15"/>
        <v>0</v>
      </c>
    </row>
    <row r="369" spans="13:16">
      <c r="M369" s="126">
        <v>336</v>
      </c>
      <c r="N369" t="b">
        <f t="shared" si="14"/>
        <v>0</v>
      </c>
      <c r="O369" s="126">
        <v>292</v>
      </c>
      <c r="P369" t="b">
        <f t="shared" si="15"/>
        <v>0</v>
      </c>
    </row>
    <row r="370" spans="13:16">
      <c r="M370" s="126">
        <v>303</v>
      </c>
      <c r="N370" t="b">
        <f t="shared" si="14"/>
        <v>0</v>
      </c>
      <c r="O370" s="126">
        <v>243</v>
      </c>
      <c r="P370" t="b">
        <f t="shared" si="15"/>
        <v>0</v>
      </c>
    </row>
    <row r="371" spans="13:16">
      <c r="M371" s="126">
        <v>161</v>
      </c>
      <c r="N371" t="b">
        <f t="shared" si="14"/>
        <v>0</v>
      </c>
      <c r="O371" s="126">
        <v>422</v>
      </c>
      <c r="P371" t="b">
        <f t="shared" si="15"/>
        <v>0</v>
      </c>
    </row>
    <row r="372" spans="13:16">
      <c r="M372" s="126">
        <v>464</v>
      </c>
      <c r="N372" t="b">
        <f t="shared" si="14"/>
        <v>0</v>
      </c>
      <c r="O372" s="126">
        <v>664</v>
      </c>
      <c r="P372" t="b">
        <f t="shared" si="15"/>
        <v>0</v>
      </c>
    </row>
    <row r="373" spans="13:16">
      <c r="M373" s="126">
        <v>843</v>
      </c>
      <c r="N373" t="b">
        <f t="shared" si="14"/>
        <v>0</v>
      </c>
      <c r="O373" s="126">
        <v>316</v>
      </c>
      <c r="P373" t="b">
        <f t="shared" si="15"/>
        <v>0</v>
      </c>
    </row>
    <row r="374" spans="13:16">
      <c r="M374" s="126" t="s">
        <v>2057</v>
      </c>
      <c r="N374" t="b">
        <f t="shared" si="14"/>
        <v>1</v>
      </c>
      <c r="O374" s="126" t="s">
        <v>2057</v>
      </c>
      <c r="P374" t="b">
        <f t="shared" si="15"/>
        <v>1</v>
      </c>
    </row>
    <row r="375" spans="13:16">
      <c r="M375" s="126">
        <v>617</v>
      </c>
      <c r="N375" t="b">
        <f t="shared" si="14"/>
        <v>0</v>
      </c>
      <c r="O375" s="126">
        <v>635</v>
      </c>
      <c r="P375" t="b">
        <f t="shared" si="15"/>
        <v>0</v>
      </c>
    </row>
    <row r="376" spans="13:16">
      <c r="M376" s="126">
        <v>19</v>
      </c>
      <c r="N376" t="b">
        <f t="shared" si="14"/>
        <v>0</v>
      </c>
      <c r="O376" s="126">
        <v>651</v>
      </c>
      <c r="P376" t="b">
        <f t="shared" si="15"/>
        <v>0</v>
      </c>
    </row>
    <row r="377" spans="13:16">
      <c r="M377" s="126">
        <v>275</v>
      </c>
      <c r="N377" t="b">
        <f t="shared" si="14"/>
        <v>0</v>
      </c>
      <c r="O377" s="126">
        <v>367</v>
      </c>
      <c r="P377" t="b">
        <f t="shared" si="15"/>
        <v>0</v>
      </c>
    </row>
    <row r="378" spans="13:16">
      <c r="M378" s="126">
        <v>289</v>
      </c>
      <c r="N378" t="b">
        <f t="shared" si="14"/>
        <v>0</v>
      </c>
      <c r="O378" s="126">
        <v>617</v>
      </c>
      <c r="P378" t="b">
        <f t="shared" si="15"/>
        <v>0</v>
      </c>
    </row>
    <row r="379" spans="13:16">
      <c r="M379" s="126">
        <v>65</v>
      </c>
      <c r="N379" t="b">
        <f t="shared" si="14"/>
        <v>0</v>
      </c>
      <c r="O379" s="126">
        <v>84</v>
      </c>
      <c r="P379" t="b">
        <f t="shared" si="15"/>
        <v>0</v>
      </c>
    </row>
    <row r="380" spans="13:16">
      <c r="M380" s="126">
        <v>33</v>
      </c>
      <c r="N380" t="b">
        <f t="shared" si="14"/>
        <v>0</v>
      </c>
      <c r="O380" s="126">
        <v>248</v>
      </c>
      <c r="P380" t="b">
        <f t="shared" si="15"/>
        <v>0</v>
      </c>
    </row>
    <row r="381" spans="13:16">
      <c r="M381" s="126">
        <v>153</v>
      </c>
      <c r="N381" t="b">
        <f t="shared" si="14"/>
        <v>0</v>
      </c>
      <c r="O381" s="126">
        <v>238</v>
      </c>
      <c r="P381" t="b">
        <f t="shared" si="15"/>
        <v>0</v>
      </c>
    </row>
    <row r="382" spans="13:16">
      <c r="M382" s="126" t="s">
        <v>2057</v>
      </c>
      <c r="N382" t="b">
        <f t="shared" si="14"/>
        <v>1</v>
      </c>
      <c r="O382" s="126" t="s">
        <v>2057</v>
      </c>
      <c r="P382" t="b">
        <f t="shared" si="15"/>
        <v>1</v>
      </c>
    </row>
    <row r="383" spans="13:16">
      <c r="M383" s="126">
        <v>175</v>
      </c>
      <c r="N383" t="b">
        <f t="shared" si="14"/>
        <v>0</v>
      </c>
      <c r="O383" s="126">
        <v>350</v>
      </c>
      <c r="P383" t="b">
        <f t="shared" si="15"/>
        <v>0</v>
      </c>
    </row>
    <row r="384" spans="13:16">
      <c r="M384" s="126">
        <v>207</v>
      </c>
      <c r="N384" t="b">
        <f t="shared" si="14"/>
        <v>0</v>
      </c>
      <c r="O384" s="126">
        <v>314</v>
      </c>
      <c r="P384" t="b">
        <f t="shared" si="15"/>
        <v>0</v>
      </c>
    </row>
    <row r="385" spans="13:16">
      <c r="M385" s="126">
        <v>580</v>
      </c>
      <c r="N385" t="b">
        <f t="shared" si="14"/>
        <v>0</v>
      </c>
      <c r="O385" s="126">
        <v>425</v>
      </c>
      <c r="P385" t="b">
        <f t="shared" si="15"/>
        <v>0</v>
      </c>
    </row>
    <row r="386" spans="13:16">
      <c r="M386" s="126">
        <v>722</v>
      </c>
      <c r="N386" t="b">
        <f t="shared" si="14"/>
        <v>0</v>
      </c>
      <c r="O386" s="126">
        <v>267</v>
      </c>
      <c r="P386" t="b">
        <f t="shared" si="15"/>
        <v>0</v>
      </c>
    </row>
    <row r="387" spans="13:16">
      <c r="M387" s="126">
        <v>239</v>
      </c>
      <c r="N387" t="b">
        <f t="shared" si="14"/>
        <v>0</v>
      </c>
      <c r="O387" s="132">
        <v>211</v>
      </c>
      <c r="P387" t="b">
        <f t="shared" si="15"/>
        <v>0</v>
      </c>
    </row>
    <row r="388" spans="13:16">
      <c r="M388" s="126">
        <v>343</v>
      </c>
      <c r="N388" t="b">
        <f t="shared" ref="N388:N443" si="16">COUNTIF($M$4:$M$443, M388)&gt;1</f>
        <v>0</v>
      </c>
      <c r="O388" s="126">
        <v>310</v>
      </c>
      <c r="P388" t="b">
        <f t="shared" si="15"/>
        <v>0</v>
      </c>
    </row>
    <row r="389" spans="13:16">
      <c r="M389" s="126">
        <v>409</v>
      </c>
      <c r="N389" t="b">
        <f t="shared" si="16"/>
        <v>0</v>
      </c>
      <c r="O389" s="126">
        <v>269</v>
      </c>
      <c r="P389" t="b">
        <f t="shared" ref="P389:P443" si="17">COUNTIF($O$4:$O$443, O389)&gt;1</f>
        <v>0</v>
      </c>
    </row>
    <row r="390" spans="13:16">
      <c r="M390" s="126" t="s">
        <v>2057</v>
      </c>
      <c r="N390" t="b">
        <f t="shared" si="16"/>
        <v>1</v>
      </c>
      <c r="O390" s="126" t="s">
        <v>2057</v>
      </c>
      <c r="P390" t="b">
        <f t="shared" si="17"/>
        <v>1</v>
      </c>
    </row>
    <row r="391" spans="13:16">
      <c r="M391" s="126">
        <v>304</v>
      </c>
      <c r="N391" t="b">
        <f t="shared" si="16"/>
        <v>0</v>
      </c>
      <c r="O391" s="126">
        <v>413</v>
      </c>
      <c r="P391" t="b">
        <f t="shared" si="17"/>
        <v>0</v>
      </c>
    </row>
    <row r="392" spans="13:16">
      <c r="M392" s="126">
        <v>135</v>
      </c>
      <c r="N392" t="b">
        <f t="shared" si="16"/>
        <v>0</v>
      </c>
      <c r="O392" s="126">
        <v>80</v>
      </c>
      <c r="P392" t="b">
        <f t="shared" si="17"/>
        <v>0</v>
      </c>
    </row>
    <row r="393" spans="13:16">
      <c r="M393" s="126">
        <v>515</v>
      </c>
      <c r="N393" t="b">
        <f t="shared" si="16"/>
        <v>0</v>
      </c>
      <c r="O393" s="168">
        <v>208</v>
      </c>
      <c r="P393" t="b">
        <f t="shared" si="17"/>
        <v>1</v>
      </c>
    </row>
    <row r="394" spans="13:16">
      <c r="M394" s="126">
        <v>348</v>
      </c>
      <c r="N394" t="b">
        <f t="shared" si="16"/>
        <v>0</v>
      </c>
      <c r="O394" s="126">
        <v>633</v>
      </c>
      <c r="P394" t="b">
        <f t="shared" si="17"/>
        <v>0</v>
      </c>
    </row>
    <row r="395" spans="13:16">
      <c r="M395" s="127" t="s">
        <v>2057</v>
      </c>
      <c r="N395" t="b">
        <f t="shared" si="16"/>
        <v>1</v>
      </c>
      <c r="O395" s="127" t="s">
        <v>2057</v>
      </c>
      <c r="P395" t="b">
        <f t="shared" si="17"/>
        <v>1</v>
      </c>
    </row>
    <row r="396" spans="13:16">
      <c r="M396" s="126">
        <v>307</v>
      </c>
      <c r="N396" t="b">
        <f t="shared" si="16"/>
        <v>0</v>
      </c>
      <c r="O396" s="126">
        <v>473</v>
      </c>
      <c r="P396" t="b">
        <f t="shared" si="17"/>
        <v>0</v>
      </c>
    </row>
    <row r="397" spans="13:16">
      <c r="M397" s="126">
        <v>155</v>
      </c>
      <c r="N397" t="b">
        <f t="shared" si="16"/>
        <v>0</v>
      </c>
      <c r="O397" s="126">
        <v>702</v>
      </c>
      <c r="P397" t="b">
        <f t="shared" si="17"/>
        <v>0</v>
      </c>
    </row>
    <row r="398" spans="13:16">
      <c r="M398" s="126">
        <v>719</v>
      </c>
      <c r="N398" t="b">
        <f t="shared" si="16"/>
        <v>0</v>
      </c>
      <c r="O398" s="126">
        <v>175</v>
      </c>
      <c r="P398" t="b">
        <f t="shared" si="17"/>
        <v>0</v>
      </c>
    </row>
    <row r="399" spans="13:16">
      <c r="M399" s="126">
        <v>323</v>
      </c>
      <c r="N399" t="b">
        <f t="shared" si="16"/>
        <v>0</v>
      </c>
      <c r="O399" s="126">
        <v>332</v>
      </c>
      <c r="P399" t="b">
        <f t="shared" si="17"/>
        <v>0</v>
      </c>
    </row>
    <row r="400" spans="13:16">
      <c r="M400" s="126">
        <v>14</v>
      </c>
      <c r="N400" t="b">
        <f t="shared" si="16"/>
        <v>0</v>
      </c>
      <c r="O400" s="126">
        <v>279</v>
      </c>
      <c r="P400" t="b">
        <f t="shared" si="17"/>
        <v>0</v>
      </c>
    </row>
    <row r="401" spans="13:16">
      <c r="M401" s="126">
        <v>410</v>
      </c>
      <c r="N401" t="b">
        <f t="shared" si="16"/>
        <v>0</v>
      </c>
      <c r="O401" s="126">
        <v>718</v>
      </c>
      <c r="P401" t="b">
        <f t="shared" si="17"/>
        <v>0</v>
      </c>
    </row>
    <row r="402" spans="13:16">
      <c r="M402" s="126">
        <v>78</v>
      </c>
      <c r="N402" t="b">
        <f t="shared" si="16"/>
        <v>0</v>
      </c>
      <c r="O402" s="126">
        <v>640</v>
      </c>
      <c r="P402" t="b">
        <f t="shared" si="17"/>
        <v>0</v>
      </c>
    </row>
    <row r="403" spans="13:16">
      <c r="M403" s="126">
        <v>422</v>
      </c>
      <c r="N403" t="b">
        <f t="shared" si="16"/>
        <v>0</v>
      </c>
      <c r="O403" s="126">
        <v>669</v>
      </c>
      <c r="P403" t="b">
        <f t="shared" si="17"/>
        <v>0</v>
      </c>
    </row>
    <row r="404" spans="13:16">
      <c r="M404" s="126">
        <v>870</v>
      </c>
      <c r="N404" t="b">
        <f t="shared" si="16"/>
        <v>0</v>
      </c>
      <c r="O404" s="126">
        <v>170</v>
      </c>
      <c r="P404" t="b">
        <f t="shared" si="17"/>
        <v>0</v>
      </c>
    </row>
    <row r="405" spans="13:16">
      <c r="M405" s="126">
        <v>136</v>
      </c>
      <c r="N405" t="b">
        <f t="shared" si="16"/>
        <v>0</v>
      </c>
      <c r="O405" s="126">
        <v>697</v>
      </c>
      <c r="P405" t="b">
        <f t="shared" si="17"/>
        <v>0</v>
      </c>
    </row>
    <row r="406" spans="13:16">
      <c r="M406" s="127" t="s">
        <v>2057</v>
      </c>
      <c r="N406" t="b">
        <f t="shared" si="16"/>
        <v>1</v>
      </c>
      <c r="O406" s="127" t="s">
        <v>2057</v>
      </c>
      <c r="P406" t="b">
        <f t="shared" si="17"/>
        <v>1</v>
      </c>
    </row>
    <row r="407" spans="13:16">
      <c r="M407" s="126">
        <v>266</v>
      </c>
      <c r="N407" t="b">
        <f t="shared" si="16"/>
        <v>0</v>
      </c>
      <c r="O407" s="126">
        <v>674</v>
      </c>
      <c r="P407" t="b">
        <f t="shared" si="17"/>
        <v>0</v>
      </c>
    </row>
    <row r="408" spans="13:16">
      <c r="M408" s="126">
        <v>165</v>
      </c>
      <c r="N408" t="b">
        <f t="shared" si="16"/>
        <v>0</v>
      </c>
      <c r="O408" s="126">
        <v>607</v>
      </c>
      <c r="P408" t="b">
        <f t="shared" si="17"/>
        <v>0</v>
      </c>
    </row>
    <row r="409" spans="13:16">
      <c r="M409" s="126">
        <v>22</v>
      </c>
      <c r="N409" t="b">
        <f t="shared" si="16"/>
        <v>0</v>
      </c>
      <c r="O409" s="126">
        <v>629</v>
      </c>
      <c r="P409" t="b">
        <f t="shared" si="17"/>
        <v>0</v>
      </c>
    </row>
    <row r="410" spans="13:16">
      <c r="M410" s="126">
        <v>371</v>
      </c>
      <c r="N410" t="b">
        <f t="shared" si="16"/>
        <v>0</v>
      </c>
      <c r="O410" s="126">
        <v>679</v>
      </c>
      <c r="P410" t="b">
        <f t="shared" si="17"/>
        <v>0</v>
      </c>
    </row>
    <row r="411" spans="13:16">
      <c r="M411" s="126">
        <v>185</v>
      </c>
      <c r="N411" t="b">
        <f t="shared" si="16"/>
        <v>0</v>
      </c>
      <c r="O411" s="126">
        <v>682</v>
      </c>
      <c r="P411" t="b">
        <f t="shared" si="17"/>
        <v>0</v>
      </c>
    </row>
    <row r="412" spans="13:16">
      <c r="M412" s="126">
        <v>301</v>
      </c>
      <c r="N412" t="b">
        <f t="shared" si="16"/>
        <v>0</v>
      </c>
      <c r="O412" s="126">
        <v>693</v>
      </c>
      <c r="P412" t="b">
        <f t="shared" si="17"/>
        <v>0</v>
      </c>
    </row>
    <row r="413" spans="13:16">
      <c r="M413" s="126">
        <v>466</v>
      </c>
      <c r="N413" t="b">
        <f t="shared" si="16"/>
        <v>0</v>
      </c>
      <c r="O413" s="126">
        <v>605</v>
      </c>
      <c r="P413" t="b">
        <f t="shared" si="17"/>
        <v>0</v>
      </c>
    </row>
    <row r="414" spans="13:16">
      <c r="M414" s="168">
        <v>32</v>
      </c>
      <c r="N414" t="b">
        <f t="shared" si="16"/>
        <v>1</v>
      </c>
      <c r="O414" s="126">
        <v>240</v>
      </c>
      <c r="P414" t="b">
        <f t="shared" si="17"/>
        <v>0</v>
      </c>
    </row>
    <row r="415" spans="13:16">
      <c r="M415" s="126" t="s">
        <v>2057</v>
      </c>
      <c r="N415" t="b">
        <f t="shared" si="16"/>
        <v>1</v>
      </c>
      <c r="O415" s="126" t="s">
        <v>2057</v>
      </c>
      <c r="P415" t="b">
        <f t="shared" si="17"/>
        <v>1</v>
      </c>
    </row>
    <row r="416" spans="13:16">
      <c r="M416" s="126">
        <v>45</v>
      </c>
      <c r="N416" t="b">
        <f t="shared" si="16"/>
        <v>0</v>
      </c>
      <c r="O416" s="126">
        <v>623</v>
      </c>
      <c r="P416" t="b">
        <f t="shared" si="17"/>
        <v>0</v>
      </c>
    </row>
    <row r="417" spans="13:16">
      <c r="M417" s="126">
        <v>90</v>
      </c>
      <c r="N417" t="b">
        <f t="shared" si="16"/>
        <v>0</v>
      </c>
      <c r="O417" s="126">
        <v>611</v>
      </c>
      <c r="P417" t="b">
        <f t="shared" si="17"/>
        <v>0</v>
      </c>
    </row>
    <row r="418" spans="13:16">
      <c r="M418" s="126">
        <v>338</v>
      </c>
      <c r="N418" t="b">
        <f t="shared" si="16"/>
        <v>0</v>
      </c>
      <c r="O418" s="126">
        <v>645</v>
      </c>
      <c r="P418" t="b">
        <f t="shared" si="17"/>
        <v>0</v>
      </c>
    </row>
    <row r="419" spans="13:16">
      <c r="M419" s="126">
        <v>243</v>
      </c>
      <c r="N419" t="b">
        <f t="shared" si="16"/>
        <v>0</v>
      </c>
      <c r="O419" s="126">
        <v>709</v>
      </c>
      <c r="P419" t="b">
        <f t="shared" si="17"/>
        <v>0</v>
      </c>
    </row>
    <row r="420" spans="13:16">
      <c r="M420" s="126">
        <v>254</v>
      </c>
      <c r="N420" t="b">
        <f t="shared" si="16"/>
        <v>0</v>
      </c>
      <c r="O420" s="126">
        <v>131</v>
      </c>
      <c r="P420" t="b">
        <f t="shared" si="17"/>
        <v>0</v>
      </c>
    </row>
    <row r="421" spans="13:16">
      <c r="M421" s="126">
        <v>780</v>
      </c>
      <c r="N421" t="b">
        <f t="shared" si="16"/>
        <v>0</v>
      </c>
      <c r="O421" s="126">
        <v>711</v>
      </c>
      <c r="P421" t="b">
        <f t="shared" si="17"/>
        <v>0</v>
      </c>
    </row>
    <row r="422" spans="13:16">
      <c r="M422" s="126">
        <v>182</v>
      </c>
      <c r="N422" t="b">
        <f t="shared" si="16"/>
        <v>0</v>
      </c>
      <c r="O422" s="126">
        <v>236</v>
      </c>
      <c r="P422" t="b">
        <f t="shared" si="17"/>
        <v>0</v>
      </c>
    </row>
    <row r="423" spans="13:16">
      <c r="M423" s="126">
        <v>186</v>
      </c>
      <c r="N423" t="b">
        <f t="shared" si="16"/>
        <v>0</v>
      </c>
      <c r="O423" s="126">
        <v>205</v>
      </c>
      <c r="P423" t="b">
        <f t="shared" si="17"/>
        <v>0</v>
      </c>
    </row>
    <row r="424" spans="13:16">
      <c r="M424" s="126">
        <v>315</v>
      </c>
      <c r="N424" t="b">
        <f t="shared" si="16"/>
        <v>0</v>
      </c>
      <c r="O424" s="126">
        <v>665</v>
      </c>
      <c r="P424" t="b">
        <f t="shared" si="17"/>
        <v>0</v>
      </c>
    </row>
    <row r="425" spans="13:16">
      <c r="M425" s="126">
        <v>147</v>
      </c>
      <c r="N425" t="b">
        <f t="shared" si="16"/>
        <v>0</v>
      </c>
      <c r="O425" s="126">
        <v>224</v>
      </c>
      <c r="P425" t="b">
        <f t="shared" si="17"/>
        <v>0</v>
      </c>
    </row>
    <row r="426" spans="13:16">
      <c r="M426" s="126">
        <v>168</v>
      </c>
      <c r="N426" t="b">
        <f t="shared" si="16"/>
        <v>0</v>
      </c>
      <c r="O426" s="126">
        <v>621</v>
      </c>
      <c r="P426" t="b">
        <f t="shared" si="17"/>
        <v>0</v>
      </c>
    </row>
    <row r="427" spans="13:16">
      <c r="M427" s="126">
        <v>672</v>
      </c>
      <c r="N427" t="b">
        <f t="shared" si="16"/>
        <v>0</v>
      </c>
      <c r="O427" s="168">
        <v>208</v>
      </c>
      <c r="P427" t="b">
        <f t="shared" si="17"/>
        <v>1</v>
      </c>
    </row>
    <row r="428" spans="13:16">
      <c r="M428" s="126">
        <v>173</v>
      </c>
      <c r="N428" t="b">
        <f t="shared" si="16"/>
        <v>0</v>
      </c>
      <c r="O428" s="126">
        <v>637</v>
      </c>
      <c r="P428" t="b">
        <f t="shared" si="17"/>
        <v>0</v>
      </c>
    </row>
    <row r="429" spans="13:16">
      <c r="M429" s="126">
        <v>262</v>
      </c>
      <c r="N429" t="b">
        <f t="shared" si="16"/>
        <v>0</v>
      </c>
      <c r="O429" s="126">
        <v>284</v>
      </c>
      <c r="P429" t="b">
        <f t="shared" si="17"/>
        <v>0</v>
      </c>
    </row>
    <row r="430" spans="13:16">
      <c r="M430" s="126">
        <v>230</v>
      </c>
      <c r="N430" t="b">
        <f t="shared" si="16"/>
        <v>0</v>
      </c>
      <c r="O430" s="126">
        <v>604</v>
      </c>
      <c r="P430" t="b">
        <f t="shared" si="17"/>
        <v>0</v>
      </c>
    </row>
    <row r="431" spans="13:16">
      <c r="M431" s="147">
        <v>140</v>
      </c>
      <c r="N431" t="b">
        <f t="shared" si="16"/>
        <v>0</v>
      </c>
      <c r="O431" s="126">
        <v>625</v>
      </c>
      <c r="P431" t="b">
        <f t="shared" si="17"/>
        <v>0</v>
      </c>
    </row>
    <row r="432" spans="13:16">
      <c r="M432" s="126">
        <v>92</v>
      </c>
      <c r="N432" t="b">
        <f t="shared" si="16"/>
        <v>0</v>
      </c>
      <c r="O432" s="126">
        <v>647</v>
      </c>
      <c r="P432" t="b">
        <f t="shared" si="17"/>
        <v>0</v>
      </c>
    </row>
    <row r="433" spans="13:16">
      <c r="M433" s="126">
        <v>36</v>
      </c>
      <c r="N433" t="b">
        <f t="shared" si="16"/>
        <v>0</v>
      </c>
      <c r="O433" s="126">
        <v>599</v>
      </c>
      <c r="P433" t="b">
        <f t="shared" si="17"/>
        <v>0</v>
      </c>
    </row>
    <row r="434" spans="13:16">
      <c r="M434" s="126">
        <v>434</v>
      </c>
      <c r="N434" t="b">
        <f t="shared" si="16"/>
        <v>0</v>
      </c>
      <c r="O434" s="126">
        <v>670</v>
      </c>
      <c r="P434" t="b">
        <f t="shared" si="17"/>
        <v>0</v>
      </c>
    </row>
    <row r="435" spans="13:16">
      <c r="M435" s="196">
        <v>56</v>
      </c>
      <c r="N435" t="b">
        <f t="shared" si="16"/>
        <v>0</v>
      </c>
      <c r="O435" s="126">
        <v>256</v>
      </c>
      <c r="P435" t="b">
        <f t="shared" si="17"/>
        <v>0</v>
      </c>
    </row>
    <row r="436" spans="13:16">
      <c r="M436" s="126">
        <v>365</v>
      </c>
      <c r="N436" t="b">
        <f t="shared" si="16"/>
        <v>0</v>
      </c>
      <c r="O436" s="126">
        <v>658</v>
      </c>
      <c r="P436" t="b">
        <f t="shared" si="17"/>
        <v>0</v>
      </c>
    </row>
    <row r="437" spans="13:16">
      <c r="M437" s="126">
        <v>5</v>
      </c>
      <c r="N437" t="b">
        <f t="shared" si="16"/>
        <v>0</v>
      </c>
      <c r="O437" s="126">
        <v>699</v>
      </c>
      <c r="P437" t="b">
        <f t="shared" si="17"/>
        <v>0</v>
      </c>
    </row>
    <row r="438" spans="13:16">
      <c r="M438" s="126">
        <v>677</v>
      </c>
      <c r="N438" t="b">
        <f t="shared" si="16"/>
        <v>0</v>
      </c>
      <c r="O438" s="126">
        <v>663</v>
      </c>
      <c r="P438" t="b">
        <f t="shared" si="17"/>
        <v>0</v>
      </c>
    </row>
    <row r="439" spans="13:16">
      <c r="M439" s="126">
        <v>361</v>
      </c>
      <c r="N439" t="b">
        <f t="shared" si="16"/>
        <v>0</v>
      </c>
      <c r="O439" s="126">
        <v>622</v>
      </c>
      <c r="P439" t="b">
        <f t="shared" si="17"/>
        <v>0</v>
      </c>
    </row>
    <row r="440" spans="13:16">
      <c r="M440" s="126">
        <v>204</v>
      </c>
      <c r="N440" t="b">
        <f t="shared" si="16"/>
        <v>0</v>
      </c>
      <c r="O440" s="126">
        <v>608</v>
      </c>
      <c r="P440" t="b">
        <f t="shared" si="17"/>
        <v>0</v>
      </c>
    </row>
    <row r="441" spans="13:16">
      <c r="M441" s="126">
        <v>170</v>
      </c>
      <c r="N441" t="b">
        <f t="shared" si="16"/>
        <v>0</v>
      </c>
      <c r="O441" s="126">
        <v>639</v>
      </c>
      <c r="P441" t="b">
        <f t="shared" si="17"/>
        <v>0</v>
      </c>
    </row>
    <row r="442" spans="13:16">
      <c r="M442" s="148">
        <v>123</v>
      </c>
      <c r="N442" t="b">
        <f t="shared" si="16"/>
        <v>0</v>
      </c>
      <c r="O442" s="126">
        <v>246</v>
      </c>
      <c r="P442" t="b">
        <f t="shared" si="17"/>
        <v>0</v>
      </c>
    </row>
    <row r="443" spans="13:16">
      <c r="M443" s="126">
        <v>53</v>
      </c>
      <c r="N443" t="b">
        <f t="shared" si="16"/>
        <v>0</v>
      </c>
      <c r="O443" s="126">
        <v>672</v>
      </c>
      <c r="P443" t="b">
        <f t="shared" si="17"/>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7" t="s">
        <v>2164</v>
      </c>
      <c r="B1" s="197" t="s">
        <v>2165</v>
      </c>
      <c r="C1" s="197" t="s">
        <v>2166</v>
      </c>
      <c r="D1" s="197" t="s">
        <v>2167</v>
      </c>
      <c r="E1" s="197" t="s">
        <v>2530</v>
      </c>
      <c r="F1" s="197" t="s">
        <v>31</v>
      </c>
      <c r="G1" s="197" t="s">
        <v>1147</v>
      </c>
      <c r="H1" s="197" t="s">
        <v>298</v>
      </c>
      <c r="I1" s="197" t="s">
        <v>2170</v>
      </c>
      <c r="J1" s="197" t="s">
        <v>2171</v>
      </c>
      <c r="K1" s="197" t="s">
        <v>2531</v>
      </c>
    </row>
    <row r="2" spans="1:11">
      <c r="A2" s="137">
        <v>1</v>
      </c>
      <c r="B2" s="139" t="s">
        <v>2176</v>
      </c>
      <c r="C2" s="139" t="s">
        <v>2177</v>
      </c>
      <c r="D2" s="140" t="s">
        <v>2178</v>
      </c>
      <c r="E2" s="143">
        <v>42766</v>
      </c>
      <c r="F2" s="143">
        <v>42818</v>
      </c>
      <c r="G2" s="126">
        <v>436</v>
      </c>
      <c r="H2" s="126">
        <v>17</v>
      </c>
      <c r="I2" s="126">
        <v>752</v>
      </c>
      <c r="J2" s="126">
        <v>133</v>
      </c>
      <c r="K2" s="198">
        <f>IFERROR(F2-E2,"")</f>
        <v>52</v>
      </c>
    </row>
    <row r="3" spans="1:11">
      <c r="A3" s="124">
        <v>2</v>
      </c>
      <c r="B3" s="125" t="s">
        <v>2176</v>
      </c>
      <c r="C3" s="125" t="s">
        <v>2183</v>
      </c>
      <c r="D3" s="125" t="s">
        <v>2178</v>
      </c>
      <c r="E3" s="143">
        <v>42766</v>
      </c>
      <c r="F3" s="127">
        <v>42818</v>
      </c>
      <c r="G3" s="126">
        <v>568</v>
      </c>
      <c r="H3" s="126">
        <v>121</v>
      </c>
      <c r="I3" s="126">
        <v>737</v>
      </c>
      <c r="J3" s="126">
        <v>527</v>
      </c>
      <c r="K3" s="198">
        <f t="shared" ref="K3:K66" si="0">IFERROR(F3-E3,"")</f>
        <v>52</v>
      </c>
    </row>
    <row r="4" spans="1:11">
      <c r="A4" s="172">
        <v>3</v>
      </c>
      <c r="B4" s="173" t="s">
        <v>2176</v>
      </c>
      <c r="C4" s="173" t="s">
        <v>2184</v>
      </c>
      <c r="D4" s="173" t="s">
        <v>2178</v>
      </c>
      <c r="E4" s="176">
        <v>42766</v>
      </c>
      <c r="F4" s="172" t="s">
        <v>2057</v>
      </c>
      <c r="G4" s="172">
        <v>631</v>
      </c>
      <c r="H4" s="172">
        <v>158</v>
      </c>
      <c r="I4" s="172">
        <v>661</v>
      </c>
      <c r="J4" s="172">
        <v>498</v>
      </c>
      <c r="K4" s="198" t="str">
        <f t="shared" si="0"/>
        <v/>
      </c>
    </row>
    <row r="5" spans="1:11">
      <c r="A5" s="124">
        <v>4</v>
      </c>
      <c r="B5" s="125" t="s">
        <v>2176</v>
      </c>
      <c r="C5" s="125" t="s">
        <v>2186</v>
      </c>
      <c r="D5" s="125" t="s">
        <v>2178</v>
      </c>
      <c r="E5" s="143">
        <v>42766</v>
      </c>
      <c r="F5" s="127">
        <v>42818</v>
      </c>
      <c r="G5" s="126">
        <v>652</v>
      </c>
      <c r="H5" s="126">
        <v>115</v>
      </c>
      <c r="I5" s="126">
        <v>532</v>
      </c>
      <c r="J5" s="126">
        <v>508</v>
      </c>
      <c r="K5" s="198">
        <f t="shared" si="0"/>
        <v>52</v>
      </c>
    </row>
    <row r="6" spans="1:11">
      <c r="A6" s="124">
        <v>5</v>
      </c>
      <c r="B6" s="125" t="s">
        <v>2176</v>
      </c>
      <c r="C6" s="125" t="s">
        <v>2189</v>
      </c>
      <c r="D6" s="125" t="s">
        <v>2178</v>
      </c>
      <c r="E6" s="143">
        <v>42766</v>
      </c>
      <c r="F6" s="127">
        <v>42818</v>
      </c>
      <c r="G6" s="126">
        <v>497</v>
      </c>
      <c r="H6" s="126">
        <v>502</v>
      </c>
      <c r="I6" s="126">
        <v>577</v>
      </c>
      <c r="J6" s="126">
        <v>38</v>
      </c>
      <c r="K6" s="198">
        <f t="shared" si="0"/>
        <v>52</v>
      </c>
    </row>
    <row r="7" spans="1:11">
      <c r="A7" s="124">
        <v>6</v>
      </c>
      <c r="B7" s="125" t="s">
        <v>2176</v>
      </c>
      <c r="C7" s="125" t="s">
        <v>2190</v>
      </c>
      <c r="D7" s="125" t="s">
        <v>2178</v>
      </c>
      <c r="E7" s="143">
        <v>42766</v>
      </c>
      <c r="F7" s="127">
        <v>42818</v>
      </c>
      <c r="G7" s="126">
        <v>447</v>
      </c>
      <c r="H7" s="126">
        <v>177</v>
      </c>
      <c r="I7" s="126">
        <v>634</v>
      </c>
      <c r="J7" s="126">
        <v>59</v>
      </c>
      <c r="K7" s="198">
        <f t="shared" si="0"/>
        <v>52</v>
      </c>
    </row>
    <row r="8" spans="1:11">
      <c r="A8" s="124">
        <v>7</v>
      </c>
      <c r="B8" s="125" t="s">
        <v>2176</v>
      </c>
      <c r="C8" s="125" t="s">
        <v>2191</v>
      </c>
      <c r="D8" s="125" t="s">
        <v>2178</v>
      </c>
      <c r="E8" s="143">
        <v>42766</v>
      </c>
      <c r="F8" s="127">
        <v>42818</v>
      </c>
      <c r="G8" s="126">
        <v>452</v>
      </c>
      <c r="H8" s="126">
        <v>531</v>
      </c>
      <c r="I8" s="126">
        <v>665</v>
      </c>
      <c r="J8" s="126">
        <v>398</v>
      </c>
      <c r="K8" s="198">
        <f t="shared" si="0"/>
        <v>52</v>
      </c>
    </row>
    <row r="9" spans="1:11">
      <c r="A9" s="124">
        <v>8</v>
      </c>
      <c r="B9" s="125" t="s">
        <v>2176</v>
      </c>
      <c r="C9" s="125" t="s">
        <v>2192</v>
      </c>
      <c r="D9" s="125" t="s">
        <v>2178</v>
      </c>
      <c r="E9" s="143">
        <v>42766</v>
      </c>
      <c r="F9" s="127">
        <v>42818</v>
      </c>
      <c r="G9" s="126">
        <v>389</v>
      </c>
      <c r="H9" s="126">
        <v>406</v>
      </c>
      <c r="I9" s="126">
        <v>701</v>
      </c>
      <c r="J9" s="126">
        <v>512</v>
      </c>
      <c r="K9" s="198">
        <f t="shared" si="0"/>
        <v>52</v>
      </c>
    </row>
    <row r="10" spans="1:11">
      <c r="A10" s="124">
        <v>9</v>
      </c>
      <c r="B10" s="125" t="s">
        <v>2176</v>
      </c>
      <c r="C10" s="125" t="s">
        <v>2193</v>
      </c>
      <c r="D10" s="125" t="s">
        <v>2194</v>
      </c>
      <c r="E10" s="143">
        <v>42766</v>
      </c>
      <c r="F10" s="127">
        <v>42818</v>
      </c>
      <c r="G10">
        <v>514</v>
      </c>
      <c r="H10" s="126">
        <v>169</v>
      </c>
      <c r="I10" s="126">
        <v>476</v>
      </c>
      <c r="J10" s="126">
        <v>101</v>
      </c>
      <c r="K10" s="198">
        <f t="shared" si="0"/>
        <v>52</v>
      </c>
    </row>
    <row r="11" spans="1:11">
      <c r="A11" s="124">
        <v>10</v>
      </c>
      <c r="B11" s="125" t="s">
        <v>2176</v>
      </c>
      <c r="C11" s="125" t="s">
        <v>2196</v>
      </c>
      <c r="D11" s="125" t="s">
        <v>2194</v>
      </c>
      <c r="E11" s="143">
        <v>42766</v>
      </c>
      <c r="F11" s="127">
        <v>42818</v>
      </c>
      <c r="G11" s="126">
        <v>286</v>
      </c>
      <c r="H11" s="126">
        <v>91</v>
      </c>
      <c r="I11" s="126">
        <v>606</v>
      </c>
      <c r="J11" s="126">
        <v>515</v>
      </c>
      <c r="K11" s="198">
        <f t="shared" si="0"/>
        <v>52</v>
      </c>
    </row>
    <row r="12" spans="1:11">
      <c r="A12" s="124">
        <v>11</v>
      </c>
      <c r="B12" s="125" t="s">
        <v>2176</v>
      </c>
      <c r="C12" s="125" t="s">
        <v>2197</v>
      </c>
      <c r="D12" s="125" t="s">
        <v>2194</v>
      </c>
      <c r="E12" s="143">
        <v>42766</v>
      </c>
      <c r="F12" s="127">
        <v>42818</v>
      </c>
      <c r="G12" s="126">
        <v>543</v>
      </c>
      <c r="H12" s="132">
        <v>446</v>
      </c>
      <c r="I12" s="126">
        <v>523</v>
      </c>
      <c r="J12" s="126">
        <v>2</v>
      </c>
      <c r="K12" s="198">
        <f t="shared" si="0"/>
        <v>52</v>
      </c>
    </row>
    <row r="13" spans="1:11">
      <c r="A13" s="172">
        <v>12</v>
      </c>
      <c r="B13" s="173" t="s">
        <v>2176</v>
      </c>
      <c r="C13" s="173" t="s">
        <v>2198</v>
      </c>
      <c r="D13" s="173" t="s">
        <v>2194</v>
      </c>
      <c r="E13" s="176">
        <v>42766</v>
      </c>
      <c r="F13" s="172" t="s">
        <v>2057</v>
      </c>
      <c r="G13" s="172">
        <v>590</v>
      </c>
      <c r="H13" s="172">
        <v>409</v>
      </c>
      <c r="I13" s="172">
        <v>490</v>
      </c>
      <c r="J13" s="172">
        <v>123</v>
      </c>
      <c r="K13" s="198" t="str">
        <f t="shared" si="0"/>
        <v/>
      </c>
    </row>
    <row r="14" spans="1:11">
      <c r="A14" s="124">
        <v>13</v>
      </c>
      <c r="B14" s="125" t="s">
        <v>2176</v>
      </c>
      <c r="C14" s="125" t="s">
        <v>2199</v>
      </c>
      <c r="D14" s="125" t="s">
        <v>2194</v>
      </c>
      <c r="E14" s="143">
        <v>42766</v>
      </c>
      <c r="F14" s="127">
        <v>42818</v>
      </c>
      <c r="G14" s="126">
        <v>595</v>
      </c>
      <c r="H14" s="126">
        <v>450</v>
      </c>
      <c r="I14" s="126">
        <v>241</v>
      </c>
      <c r="J14" s="126">
        <v>3</v>
      </c>
      <c r="K14" s="198">
        <f t="shared" si="0"/>
        <v>52</v>
      </c>
    </row>
    <row r="15" spans="1:11">
      <c r="A15" s="124">
        <v>14</v>
      </c>
      <c r="B15" s="125" t="s">
        <v>2176</v>
      </c>
      <c r="C15" s="125" t="s">
        <v>2201</v>
      </c>
      <c r="D15" s="125" t="s">
        <v>2194</v>
      </c>
      <c r="E15" s="143">
        <v>42766</v>
      </c>
      <c r="F15" s="127">
        <v>42818</v>
      </c>
      <c r="G15" s="126">
        <v>609</v>
      </c>
      <c r="H15" s="126">
        <v>382</v>
      </c>
      <c r="I15" s="132">
        <v>503</v>
      </c>
      <c r="J15" s="126">
        <v>282</v>
      </c>
      <c r="K15" s="198">
        <f t="shared" si="0"/>
        <v>52</v>
      </c>
    </row>
    <row r="16" spans="1:11">
      <c r="A16" s="124">
        <v>15</v>
      </c>
      <c r="B16" s="125" t="s">
        <v>2176</v>
      </c>
      <c r="C16" s="125" t="s">
        <v>2202</v>
      </c>
      <c r="D16" s="125" t="s">
        <v>2194</v>
      </c>
      <c r="E16" s="143">
        <v>42766</v>
      </c>
      <c r="F16" s="127">
        <v>42818</v>
      </c>
      <c r="G16" s="126">
        <v>222</v>
      </c>
      <c r="H16" s="126">
        <v>415</v>
      </c>
      <c r="I16" s="126">
        <v>685</v>
      </c>
      <c r="J16" s="126">
        <v>99</v>
      </c>
      <c r="K16" s="198">
        <f t="shared" si="0"/>
        <v>52</v>
      </c>
    </row>
    <row r="17" spans="1:11">
      <c r="A17" s="124">
        <v>16</v>
      </c>
      <c r="B17" s="125" t="s">
        <v>2176</v>
      </c>
      <c r="C17" s="125" t="s">
        <v>2205</v>
      </c>
      <c r="D17" s="125" t="s">
        <v>2194</v>
      </c>
      <c r="E17" s="143">
        <v>42766</v>
      </c>
      <c r="F17" s="127">
        <v>42818</v>
      </c>
      <c r="G17" s="126">
        <v>405</v>
      </c>
      <c r="H17" s="126">
        <v>519</v>
      </c>
      <c r="I17" s="126">
        <v>644</v>
      </c>
      <c r="J17" s="126">
        <v>154</v>
      </c>
      <c r="K17" s="198">
        <f t="shared" si="0"/>
        <v>52</v>
      </c>
    </row>
    <row r="18" spans="1:11">
      <c r="A18" s="124">
        <v>17</v>
      </c>
      <c r="B18" s="125" t="s">
        <v>2176</v>
      </c>
      <c r="C18" s="125" t="s">
        <v>2207</v>
      </c>
      <c r="D18" s="125" t="s">
        <v>2208</v>
      </c>
      <c r="E18" s="127">
        <v>42767</v>
      </c>
      <c r="F18" s="127">
        <v>42818</v>
      </c>
      <c r="G18" s="126">
        <v>571</v>
      </c>
      <c r="H18" s="126">
        <v>542</v>
      </c>
      <c r="I18" s="126">
        <v>648</v>
      </c>
      <c r="J18" s="126">
        <v>380</v>
      </c>
      <c r="K18" s="198">
        <f t="shared" si="0"/>
        <v>51</v>
      </c>
    </row>
    <row r="19" spans="1:11">
      <c r="A19" s="124">
        <v>18</v>
      </c>
      <c r="B19" s="125" t="s">
        <v>2176</v>
      </c>
      <c r="C19" s="125" t="s">
        <v>2210</v>
      </c>
      <c r="D19" s="125" t="s">
        <v>2208</v>
      </c>
      <c r="E19" s="127">
        <v>42767</v>
      </c>
      <c r="F19" s="127">
        <v>42818</v>
      </c>
      <c r="G19" s="126">
        <v>419</v>
      </c>
      <c r="H19" s="126">
        <v>128</v>
      </c>
      <c r="I19" s="126">
        <v>573</v>
      </c>
      <c r="J19" s="126">
        <v>274</v>
      </c>
      <c r="K19" s="198">
        <f t="shared" si="0"/>
        <v>51</v>
      </c>
    </row>
    <row r="20" spans="1:11">
      <c r="A20" s="124">
        <v>19</v>
      </c>
      <c r="B20" s="125" t="s">
        <v>2176</v>
      </c>
      <c r="C20" s="125" t="s">
        <v>2211</v>
      </c>
      <c r="D20" s="125" t="s">
        <v>2208</v>
      </c>
      <c r="E20" s="127">
        <v>42767</v>
      </c>
      <c r="F20" s="127">
        <v>42818</v>
      </c>
      <c r="G20" s="126">
        <v>240</v>
      </c>
      <c r="H20" s="126">
        <v>82</v>
      </c>
      <c r="I20" s="126">
        <v>639</v>
      </c>
      <c r="J20" s="126">
        <v>566</v>
      </c>
      <c r="K20" s="198">
        <f t="shared" si="0"/>
        <v>51</v>
      </c>
    </row>
    <row r="21" spans="1:11">
      <c r="A21" s="124">
        <v>20</v>
      </c>
      <c r="B21" s="125" t="s">
        <v>2176</v>
      </c>
      <c r="C21" s="125" t="s">
        <v>2212</v>
      </c>
      <c r="D21" s="125" t="s">
        <v>2208</v>
      </c>
      <c r="E21" s="127">
        <v>42767</v>
      </c>
      <c r="F21" s="127">
        <v>42818</v>
      </c>
      <c r="G21" s="126">
        <v>524</v>
      </c>
      <c r="H21" s="126">
        <v>50</v>
      </c>
      <c r="I21" s="126">
        <v>505</v>
      </c>
      <c r="J21" s="126">
        <v>110</v>
      </c>
      <c r="K21" s="198">
        <f t="shared" si="0"/>
        <v>51</v>
      </c>
    </row>
    <row r="22" spans="1:11">
      <c r="A22" s="124">
        <v>21</v>
      </c>
      <c r="B22" s="125" t="s">
        <v>2176</v>
      </c>
      <c r="C22" s="125" t="s">
        <v>2213</v>
      </c>
      <c r="D22" s="125" t="s">
        <v>2208</v>
      </c>
      <c r="E22" s="127">
        <v>42767</v>
      </c>
      <c r="F22" s="127">
        <v>42818</v>
      </c>
      <c r="G22" s="126">
        <v>699</v>
      </c>
      <c r="H22" s="126">
        <v>529</v>
      </c>
      <c r="I22" s="126">
        <v>721</v>
      </c>
      <c r="J22" s="168" t="s">
        <v>2499</v>
      </c>
      <c r="K22" s="198">
        <f t="shared" si="0"/>
        <v>51</v>
      </c>
    </row>
    <row r="23" spans="1:11">
      <c r="A23" s="124">
        <v>22</v>
      </c>
      <c r="B23" s="125" t="s">
        <v>2176</v>
      </c>
      <c r="C23" s="125" t="s">
        <v>2214</v>
      </c>
      <c r="D23" s="125" t="s">
        <v>2208</v>
      </c>
      <c r="E23" s="127">
        <v>42767</v>
      </c>
      <c r="F23" s="127">
        <v>42818</v>
      </c>
      <c r="G23" s="126">
        <v>575</v>
      </c>
      <c r="H23" s="126">
        <v>363</v>
      </c>
      <c r="I23" s="126">
        <v>552</v>
      </c>
      <c r="J23" s="126">
        <v>45</v>
      </c>
      <c r="K23" s="198">
        <f t="shared" si="0"/>
        <v>51</v>
      </c>
    </row>
    <row r="24" spans="1:11">
      <c r="A24" s="124">
        <v>23</v>
      </c>
      <c r="B24" s="125" t="s">
        <v>2176</v>
      </c>
      <c r="C24" s="125" t="s">
        <v>2215</v>
      </c>
      <c r="D24" s="125" t="s">
        <v>2208</v>
      </c>
      <c r="E24" s="127">
        <v>42767</v>
      </c>
      <c r="F24" s="127">
        <v>42818</v>
      </c>
      <c r="G24" s="126">
        <v>492</v>
      </c>
      <c r="H24" s="126">
        <v>190</v>
      </c>
      <c r="I24" s="126">
        <v>456</v>
      </c>
      <c r="J24" s="126">
        <v>132</v>
      </c>
      <c r="K24" s="198">
        <f t="shared" si="0"/>
        <v>51</v>
      </c>
    </row>
    <row r="25" spans="1:11">
      <c r="A25" s="124">
        <v>24</v>
      </c>
      <c r="B25" s="125" t="s">
        <v>2176</v>
      </c>
      <c r="C25" s="125" t="s">
        <v>2216</v>
      </c>
      <c r="D25" s="125" t="s">
        <v>2208</v>
      </c>
      <c r="E25" s="127">
        <v>42767</v>
      </c>
      <c r="F25" s="127">
        <v>42818</v>
      </c>
      <c r="G25" s="126">
        <v>813</v>
      </c>
      <c r="H25" s="126">
        <v>144</v>
      </c>
      <c r="I25" s="126">
        <v>421</v>
      </c>
      <c r="J25" s="126">
        <v>71</v>
      </c>
      <c r="K25" s="198">
        <f t="shared" si="0"/>
        <v>51</v>
      </c>
    </row>
    <row r="26" spans="1:11">
      <c r="A26" s="124">
        <v>25</v>
      </c>
      <c r="B26" s="125" t="s">
        <v>2176</v>
      </c>
      <c r="C26" s="125" t="s">
        <v>2217</v>
      </c>
      <c r="D26" s="125" t="s">
        <v>2218</v>
      </c>
      <c r="E26" s="127">
        <v>42767</v>
      </c>
      <c r="F26" s="127">
        <v>42818</v>
      </c>
      <c r="G26" s="126">
        <v>406</v>
      </c>
      <c r="H26" s="126">
        <v>279</v>
      </c>
      <c r="I26" s="126">
        <v>864</v>
      </c>
      <c r="J26" s="126">
        <v>104</v>
      </c>
      <c r="K26" s="198">
        <f t="shared" si="0"/>
        <v>51</v>
      </c>
    </row>
    <row r="27" spans="1:11">
      <c r="A27" s="124">
        <v>26</v>
      </c>
      <c r="B27" s="125" t="s">
        <v>2176</v>
      </c>
      <c r="C27" s="125" t="s">
        <v>2219</v>
      </c>
      <c r="D27" s="125" t="s">
        <v>2218</v>
      </c>
      <c r="E27" s="127">
        <v>42767</v>
      </c>
      <c r="F27" s="127">
        <v>42818</v>
      </c>
      <c r="G27" s="126">
        <v>651</v>
      </c>
      <c r="H27" s="126">
        <v>148</v>
      </c>
      <c r="I27" s="126">
        <v>506</v>
      </c>
      <c r="J27" s="126">
        <v>189</v>
      </c>
      <c r="K27" s="198">
        <f t="shared" si="0"/>
        <v>51</v>
      </c>
    </row>
    <row r="28" spans="1:11">
      <c r="A28" s="124">
        <v>27</v>
      </c>
      <c r="B28" s="125" t="s">
        <v>2176</v>
      </c>
      <c r="C28" s="125" t="s">
        <v>2220</v>
      </c>
      <c r="D28" s="125" t="s">
        <v>2218</v>
      </c>
      <c r="E28" s="127">
        <v>42767</v>
      </c>
      <c r="F28" s="127">
        <v>42818</v>
      </c>
      <c r="G28" s="126">
        <v>583</v>
      </c>
      <c r="H28" s="126">
        <v>112</v>
      </c>
      <c r="I28" s="126">
        <v>449</v>
      </c>
      <c r="J28" s="126">
        <v>217</v>
      </c>
      <c r="K28" s="198">
        <f t="shared" si="0"/>
        <v>51</v>
      </c>
    </row>
    <row r="29" spans="1:11">
      <c r="A29" s="124">
        <v>28</v>
      </c>
      <c r="B29" s="125" t="s">
        <v>2176</v>
      </c>
      <c r="C29" s="125" t="s">
        <v>2221</v>
      </c>
      <c r="D29" s="125" t="s">
        <v>2218</v>
      </c>
      <c r="E29" s="127">
        <v>42767</v>
      </c>
      <c r="F29" s="127">
        <v>42818</v>
      </c>
      <c r="G29" s="126">
        <v>702</v>
      </c>
      <c r="H29" s="126">
        <v>436</v>
      </c>
      <c r="I29" s="126">
        <v>502</v>
      </c>
      <c r="J29" s="126">
        <v>172</v>
      </c>
      <c r="K29" s="198">
        <f t="shared" si="0"/>
        <v>51</v>
      </c>
    </row>
    <row r="30" spans="1:11">
      <c r="A30" s="124">
        <v>29</v>
      </c>
      <c r="B30" s="125" t="s">
        <v>2176</v>
      </c>
      <c r="C30" s="125" t="s">
        <v>2222</v>
      </c>
      <c r="D30" s="125" t="s">
        <v>2218</v>
      </c>
      <c r="E30" s="127">
        <v>42767</v>
      </c>
      <c r="F30" s="127">
        <v>42818</v>
      </c>
      <c r="G30" s="126">
        <v>838</v>
      </c>
      <c r="H30" s="126">
        <v>386</v>
      </c>
      <c r="I30" s="126">
        <v>345</v>
      </c>
      <c r="J30" s="126">
        <v>349</v>
      </c>
      <c r="K30" s="198">
        <f t="shared" si="0"/>
        <v>51</v>
      </c>
    </row>
    <row r="31" spans="1:11">
      <c r="A31" s="124">
        <v>30</v>
      </c>
      <c r="B31" s="125" t="s">
        <v>2176</v>
      </c>
      <c r="C31" s="125" t="s">
        <v>2223</v>
      </c>
      <c r="D31" s="125" t="s">
        <v>2218</v>
      </c>
      <c r="E31" s="127">
        <v>42767</v>
      </c>
      <c r="F31" s="127">
        <v>42818</v>
      </c>
      <c r="G31" s="126">
        <v>518</v>
      </c>
      <c r="H31">
        <v>507</v>
      </c>
      <c r="I31" s="126">
        <v>500</v>
      </c>
      <c r="J31" s="126">
        <v>296</v>
      </c>
      <c r="K31" s="198">
        <f t="shared" si="0"/>
        <v>51</v>
      </c>
    </row>
    <row r="32" spans="1:11">
      <c r="A32" s="124">
        <v>31</v>
      </c>
      <c r="B32" s="125" t="s">
        <v>2176</v>
      </c>
      <c r="C32" s="125" t="s">
        <v>2224</v>
      </c>
      <c r="D32" s="125" t="s">
        <v>2218</v>
      </c>
      <c r="E32" s="127">
        <v>42767</v>
      </c>
      <c r="F32" s="127">
        <v>42818</v>
      </c>
      <c r="G32" s="132">
        <v>404</v>
      </c>
      <c r="H32" s="126">
        <v>141</v>
      </c>
      <c r="I32" s="126">
        <v>521</v>
      </c>
      <c r="J32" s="126">
        <v>323</v>
      </c>
      <c r="K32" s="198">
        <f t="shared" si="0"/>
        <v>51</v>
      </c>
    </row>
    <row r="33" spans="1:11">
      <c r="A33" s="124">
        <v>32</v>
      </c>
      <c r="B33" s="125" t="s">
        <v>2176</v>
      </c>
      <c r="C33" s="125" t="s">
        <v>2225</v>
      </c>
      <c r="D33" s="125" t="s">
        <v>2218</v>
      </c>
      <c r="E33" s="127">
        <v>42767</v>
      </c>
      <c r="F33" s="127">
        <v>42818</v>
      </c>
      <c r="G33" s="126">
        <v>527</v>
      </c>
      <c r="H33" s="126">
        <v>396</v>
      </c>
      <c r="I33" s="126">
        <v>201</v>
      </c>
      <c r="J33" s="126">
        <v>156</v>
      </c>
      <c r="K33" s="198">
        <f t="shared" si="0"/>
        <v>51</v>
      </c>
    </row>
    <row r="34" spans="1:11">
      <c r="A34" s="124">
        <v>33</v>
      </c>
      <c r="B34" s="125" t="s">
        <v>2176</v>
      </c>
      <c r="C34" s="125" t="s">
        <v>2226</v>
      </c>
      <c r="D34" s="125" t="s">
        <v>2227</v>
      </c>
      <c r="E34" s="127">
        <v>42765</v>
      </c>
      <c r="F34" s="127">
        <v>42820</v>
      </c>
      <c r="G34" s="126">
        <v>366</v>
      </c>
      <c r="H34" s="126">
        <v>109</v>
      </c>
      <c r="I34" s="126">
        <v>556</v>
      </c>
      <c r="J34" s="126">
        <v>452</v>
      </c>
      <c r="K34" s="198">
        <f t="shared" si="0"/>
        <v>55</v>
      </c>
    </row>
    <row r="35" spans="1:11">
      <c r="A35" s="124">
        <v>34</v>
      </c>
      <c r="B35" s="125" t="s">
        <v>2176</v>
      </c>
      <c r="C35" s="125" t="s">
        <v>2229</v>
      </c>
      <c r="D35" s="125" t="s">
        <v>2227</v>
      </c>
      <c r="E35" s="127">
        <v>42765</v>
      </c>
      <c r="F35" s="127">
        <v>42820</v>
      </c>
      <c r="G35" s="126">
        <v>516</v>
      </c>
      <c r="H35" s="126">
        <v>153</v>
      </c>
      <c r="I35" s="126">
        <v>649</v>
      </c>
      <c r="J35" s="126">
        <v>24</v>
      </c>
      <c r="K35" s="198">
        <f t="shared" si="0"/>
        <v>55</v>
      </c>
    </row>
    <row r="36" spans="1:11">
      <c r="A36" s="124">
        <v>35</v>
      </c>
      <c r="B36" s="125" t="s">
        <v>2176</v>
      </c>
      <c r="C36" s="125" t="s">
        <v>2232</v>
      </c>
      <c r="D36" s="125" t="s">
        <v>2227</v>
      </c>
      <c r="E36" s="127">
        <v>42765</v>
      </c>
      <c r="F36" s="127">
        <v>42820</v>
      </c>
      <c r="G36" s="126">
        <v>670</v>
      </c>
      <c r="H36" s="126">
        <v>64</v>
      </c>
      <c r="I36" s="126">
        <v>732</v>
      </c>
      <c r="J36" s="126">
        <v>69</v>
      </c>
      <c r="K36" s="198">
        <f t="shared" si="0"/>
        <v>55</v>
      </c>
    </row>
    <row r="37" spans="1:11">
      <c r="A37" s="124">
        <v>36</v>
      </c>
      <c r="B37" s="125" t="s">
        <v>2176</v>
      </c>
      <c r="C37" s="125" t="s">
        <v>2233</v>
      </c>
      <c r="D37" s="125" t="s">
        <v>2227</v>
      </c>
      <c r="E37" s="127">
        <v>42765</v>
      </c>
      <c r="F37" s="127">
        <v>42820</v>
      </c>
      <c r="G37" s="126">
        <v>507</v>
      </c>
      <c r="H37" s="126">
        <v>126</v>
      </c>
      <c r="I37" s="126">
        <v>550</v>
      </c>
      <c r="J37" s="126">
        <v>97</v>
      </c>
      <c r="K37" s="198">
        <f t="shared" si="0"/>
        <v>55</v>
      </c>
    </row>
    <row r="38" spans="1:11">
      <c r="A38" s="124">
        <v>37</v>
      </c>
      <c r="B38" s="125" t="s">
        <v>2176</v>
      </c>
      <c r="C38" s="125" t="s">
        <v>2235</v>
      </c>
      <c r="D38" s="125" t="s">
        <v>2227</v>
      </c>
      <c r="E38" s="127">
        <v>42765</v>
      </c>
      <c r="F38" s="127">
        <v>42820</v>
      </c>
      <c r="G38" s="126">
        <v>359</v>
      </c>
      <c r="H38" s="126">
        <v>63</v>
      </c>
      <c r="I38" s="126">
        <v>528</v>
      </c>
      <c r="J38" s="126">
        <v>89</v>
      </c>
      <c r="K38" s="198">
        <f t="shared" si="0"/>
        <v>55</v>
      </c>
    </row>
    <row r="39" spans="1:11">
      <c r="A39" s="124">
        <v>38</v>
      </c>
      <c r="B39" s="125" t="s">
        <v>2176</v>
      </c>
      <c r="C39" s="125" t="s">
        <v>2237</v>
      </c>
      <c r="D39" s="125" t="s">
        <v>2227</v>
      </c>
      <c r="E39" s="127">
        <v>42765</v>
      </c>
      <c r="F39" s="127">
        <v>42820</v>
      </c>
      <c r="G39" s="126">
        <v>499</v>
      </c>
      <c r="H39" s="126">
        <v>87</v>
      </c>
      <c r="I39" s="126">
        <v>703</v>
      </c>
      <c r="J39" s="132">
        <v>147</v>
      </c>
      <c r="K39" s="198">
        <f t="shared" si="0"/>
        <v>55</v>
      </c>
    </row>
    <row r="40" spans="1:11">
      <c r="A40" s="124">
        <v>39</v>
      </c>
      <c r="B40" s="125" t="s">
        <v>2176</v>
      </c>
      <c r="C40" s="125" t="s">
        <v>2239</v>
      </c>
      <c r="D40" s="125" t="s">
        <v>2227</v>
      </c>
      <c r="E40" s="127">
        <v>42765</v>
      </c>
      <c r="F40" s="127">
        <v>42820</v>
      </c>
      <c r="G40" s="126">
        <v>214</v>
      </c>
      <c r="H40" s="126">
        <v>437</v>
      </c>
      <c r="I40" s="126">
        <v>566</v>
      </c>
      <c r="J40" s="126">
        <v>65</v>
      </c>
      <c r="K40" s="198">
        <f t="shared" si="0"/>
        <v>55</v>
      </c>
    </row>
    <row r="41" spans="1:11">
      <c r="A41" s="124">
        <v>40</v>
      </c>
      <c r="B41" s="125" t="s">
        <v>2176</v>
      </c>
      <c r="C41" s="125" t="s">
        <v>2241</v>
      </c>
      <c r="D41" s="125" t="s">
        <v>2227</v>
      </c>
      <c r="E41" s="127">
        <v>42765</v>
      </c>
      <c r="F41" s="127">
        <v>42820</v>
      </c>
      <c r="G41" s="126">
        <v>582</v>
      </c>
      <c r="H41" s="126">
        <v>114</v>
      </c>
      <c r="I41" s="126">
        <v>619</v>
      </c>
      <c r="J41" s="126">
        <v>420</v>
      </c>
      <c r="K41" s="198">
        <f t="shared" si="0"/>
        <v>55</v>
      </c>
    </row>
    <row r="42" spans="1:11">
      <c r="A42" s="124">
        <v>41</v>
      </c>
      <c r="B42" s="125" t="s">
        <v>2176</v>
      </c>
      <c r="C42" s="125" t="s">
        <v>2243</v>
      </c>
      <c r="D42" s="125" t="s">
        <v>2244</v>
      </c>
      <c r="E42" s="127">
        <v>42766</v>
      </c>
      <c r="F42" s="127">
        <v>42820</v>
      </c>
      <c r="G42" s="126">
        <v>453</v>
      </c>
      <c r="H42" s="126">
        <v>521</v>
      </c>
      <c r="I42" s="126">
        <v>626</v>
      </c>
      <c r="J42" s="126">
        <v>77</v>
      </c>
      <c r="K42" s="198">
        <f t="shared" si="0"/>
        <v>54</v>
      </c>
    </row>
    <row r="43" spans="1:11">
      <c r="A43" s="124">
        <v>42</v>
      </c>
      <c r="B43" s="125" t="s">
        <v>2176</v>
      </c>
      <c r="C43" s="125" t="s">
        <v>2245</v>
      </c>
      <c r="D43" s="125" t="s">
        <v>2244</v>
      </c>
      <c r="E43" s="127">
        <v>42766</v>
      </c>
      <c r="F43" s="127">
        <v>42820</v>
      </c>
      <c r="G43" s="126">
        <v>764</v>
      </c>
      <c r="H43" s="126">
        <v>371</v>
      </c>
      <c r="I43" s="126">
        <v>437</v>
      </c>
      <c r="J43" s="126">
        <v>81</v>
      </c>
      <c r="K43" s="198">
        <f t="shared" si="0"/>
        <v>54</v>
      </c>
    </row>
    <row r="44" spans="1:11">
      <c r="A44" s="124">
        <v>43</v>
      </c>
      <c r="B44" s="125" t="s">
        <v>2176</v>
      </c>
      <c r="C44" s="125" t="s">
        <v>2247</v>
      </c>
      <c r="D44" s="125" t="s">
        <v>2244</v>
      </c>
      <c r="E44" s="127">
        <v>42766</v>
      </c>
      <c r="F44" s="127">
        <v>42820</v>
      </c>
      <c r="G44" s="126">
        <v>690</v>
      </c>
      <c r="H44" s="126">
        <v>376</v>
      </c>
      <c r="I44" s="126">
        <v>643</v>
      </c>
      <c r="J44" s="126">
        <v>117</v>
      </c>
      <c r="K44" s="198">
        <f t="shared" si="0"/>
        <v>54</v>
      </c>
    </row>
    <row r="45" spans="1:11">
      <c r="A45" s="124">
        <v>44</v>
      </c>
      <c r="B45" s="125" t="s">
        <v>2176</v>
      </c>
      <c r="C45" s="125" t="s">
        <v>2248</v>
      </c>
      <c r="D45" s="125" t="s">
        <v>2244</v>
      </c>
      <c r="E45" s="127">
        <v>42766</v>
      </c>
      <c r="F45" s="127">
        <v>42820</v>
      </c>
      <c r="G45" s="126">
        <v>774</v>
      </c>
      <c r="H45" s="126">
        <v>166</v>
      </c>
      <c r="I45">
        <v>283</v>
      </c>
      <c r="J45" s="126">
        <v>6</v>
      </c>
      <c r="K45" s="198">
        <f t="shared" si="0"/>
        <v>54</v>
      </c>
    </row>
    <row r="46" spans="1:11">
      <c r="A46" s="124">
        <v>45</v>
      </c>
      <c r="B46" s="125" t="s">
        <v>2176</v>
      </c>
      <c r="C46" s="125" t="s">
        <v>2249</v>
      </c>
      <c r="D46" s="125" t="s">
        <v>2244</v>
      </c>
      <c r="E46" s="127">
        <v>42766</v>
      </c>
      <c r="F46" s="127">
        <v>42820</v>
      </c>
      <c r="G46" s="126">
        <v>519</v>
      </c>
      <c r="H46" s="126">
        <v>469</v>
      </c>
      <c r="I46" s="126">
        <v>602</v>
      </c>
      <c r="J46" s="126">
        <v>74</v>
      </c>
      <c r="K46" s="198">
        <f t="shared" si="0"/>
        <v>54</v>
      </c>
    </row>
    <row r="47" spans="1:11">
      <c r="A47" s="172">
        <v>46</v>
      </c>
      <c r="B47" s="173" t="s">
        <v>2176</v>
      </c>
      <c r="C47" s="173" t="s">
        <v>2251</v>
      </c>
      <c r="D47" s="173" t="s">
        <v>2244</v>
      </c>
      <c r="E47" s="174">
        <v>42766</v>
      </c>
      <c r="F47" s="174">
        <v>42820</v>
      </c>
      <c r="G47" s="172">
        <v>635</v>
      </c>
      <c r="H47" s="172">
        <v>86</v>
      </c>
      <c r="I47" s="172">
        <v>427</v>
      </c>
      <c r="J47" s="172">
        <v>102</v>
      </c>
      <c r="K47" s="198">
        <f t="shared" si="0"/>
        <v>54</v>
      </c>
    </row>
    <row r="48" spans="1:11">
      <c r="A48" s="124">
        <v>47</v>
      </c>
      <c r="B48" s="125" t="s">
        <v>2176</v>
      </c>
      <c r="C48" s="125" t="s">
        <v>2252</v>
      </c>
      <c r="D48" s="125" t="s">
        <v>2244</v>
      </c>
      <c r="E48" s="127">
        <v>42766</v>
      </c>
      <c r="F48" s="127">
        <v>42820</v>
      </c>
      <c r="G48" s="126">
        <v>539</v>
      </c>
      <c r="H48" s="126">
        <v>146</v>
      </c>
      <c r="I48" s="126">
        <v>512</v>
      </c>
      <c r="J48" s="126">
        <v>76</v>
      </c>
      <c r="K48" s="198">
        <f t="shared" si="0"/>
        <v>54</v>
      </c>
    </row>
    <row r="49" spans="1:11">
      <c r="A49" s="124">
        <v>48</v>
      </c>
      <c r="B49" s="125" t="s">
        <v>2176</v>
      </c>
      <c r="C49" s="125" t="s">
        <v>2254</v>
      </c>
      <c r="D49" s="125" t="s">
        <v>2244</v>
      </c>
      <c r="E49" s="127">
        <v>42766</v>
      </c>
      <c r="F49" s="127">
        <v>42820</v>
      </c>
      <c r="G49" s="126">
        <v>679</v>
      </c>
      <c r="H49" s="126">
        <v>72</v>
      </c>
      <c r="I49" s="126">
        <v>299</v>
      </c>
      <c r="J49" s="126">
        <v>107</v>
      </c>
      <c r="K49" s="198">
        <f t="shared" si="0"/>
        <v>54</v>
      </c>
    </row>
    <row r="50" spans="1:11">
      <c r="A50" s="124">
        <v>49</v>
      </c>
      <c r="B50" s="125" t="s">
        <v>2176</v>
      </c>
      <c r="C50" s="125" t="s">
        <v>2255</v>
      </c>
      <c r="D50" s="125" t="s">
        <v>2256</v>
      </c>
      <c r="E50" s="127">
        <v>42766</v>
      </c>
      <c r="F50" s="127">
        <v>42820</v>
      </c>
      <c r="G50" s="126">
        <v>346</v>
      </c>
      <c r="H50" s="126">
        <v>28</v>
      </c>
      <c r="I50" s="126">
        <v>739</v>
      </c>
      <c r="J50" s="126">
        <v>155</v>
      </c>
      <c r="K50" s="198">
        <f t="shared" si="0"/>
        <v>54</v>
      </c>
    </row>
    <row r="51" spans="1:11">
      <c r="A51" s="124">
        <v>50</v>
      </c>
      <c r="B51" s="125" t="s">
        <v>2176</v>
      </c>
      <c r="C51" s="125" t="s">
        <v>2257</v>
      </c>
      <c r="D51" s="125" t="s">
        <v>2256</v>
      </c>
      <c r="E51" s="127">
        <v>42766</v>
      </c>
      <c r="F51" s="127">
        <v>42820</v>
      </c>
      <c r="G51" s="126">
        <v>418</v>
      </c>
      <c r="H51" s="126">
        <v>5</v>
      </c>
      <c r="I51" s="126">
        <v>559</v>
      </c>
      <c r="J51" s="126">
        <v>98</v>
      </c>
      <c r="K51" s="198">
        <f t="shared" si="0"/>
        <v>54</v>
      </c>
    </row>
    <row r="52" spans="1:11">
      <c r="A52" s="124">
        <v>51</v>
      </c>
      <c r="B52" s="125" t="s">
        <v>2176</v>
      </c>
      <c r="C52" s="125" t="s">
        <v>2258</v>
      </c>
      <c r="D52" s="125" t="s">
        <v>2256</v>
      </c>
      <c r="E52" s="127">
        <v>42766</v>
      </c>
      <c r="F52" s="127">
        <v>42820</v>
      </c>
      <c r="G52" s="126">
        <v>548</v>
      </c>
      <c r="H52" s="126">
        <v>85</v>
      </c>
      <c r="I52" s="126">
        <v>856</v>
      </c>
      <c r="J52" s="126">
        <v>29</v>
      </c>
      <c r="K52" s="198">
        <f t="shared" si="0"/>
        <v>54</v>
      </c>
    </row>
    <row r="53" spans="1:11">
      <c r="A53" s="124">
        <v>52</v>
      </c>
      <c r="B53" s="125" t="s">
        <v>2176</v>
      </c>
      <c r="C53" s="125" t="s">
        <v>2259</v>
      </c>
      <c r="D53" s="125" t="s">
        <v>2256</v>
      </c>
      <c r="E53" s="127">
        <v>42766</v>
      </c>
      <c r="F53" s="127">
        <v>42820</v>
      </c>
      <c r="G53" s="126">
        <v>638</v>
      </c>
      <c r="H53" s="126">
        <v>513</v>
      </c>
      <c r="I53" s="126">
        <v>599</v>
      </c>
      <c r="J53" s="126">
        <v>312</v>
      </c>
      <c r="K53" s="198">
        <f t="shared" si="0"/>
        <v>54</v>
      </c>
    </row>
    <row r="54" spans="1:11">
      <c r="A54" s="172">
        <v>53</v>
      </c>
      <c r="B54" s="173" t="s">
        <v>2176</v>
      </c>
      <c r="C54" s="173" t="s">
        <v>2260</v>
      </c>
      <c r="D54" s="173" t="s">
        <v>2256</v>
      </c>
      <c r="E54" s="174">
        <v>42766</v>
      </c>
      <c r="F54" s="174">
        <v>42820</v>
      </c>
      <c r="G54" s="172">
        <v>426</v>
      </c>
      <c r="H54" s="172">
        <v>399</v>
      </c>
      <c r="I54" s="172">
        <v>683</v>
      </c>
      <c r="J54" s="172">
        <v>113</v>
      </c>
      <c r="K54" s="198">
        <f t="shared" si="0"/>
        <v>54</v>
      </c>
    </row>
    <row r="55" spans="1:11">
      <c r="A55" s="172">
        <v>54</v>
      </c>
      <c r="B55" s="173" t="s">
        <v>2176</v>
      </c>
      <c r="C55" s="173" t="s">
        <v>2261</v>
      </c>
      <c r="D55" s="173" t="s">
        <v>2256</v>
      </c>
      <c r="E55" s="174">
        <v>42766</v>
      </c>
      <c r="F55" s="174">
        <v>42820</v>
      </c>
      <c r="G55" s="172">
        <v>589</v>
      </c>
      <c r="H55" s="172">
        <v>400</v>
      </c>
      <c r="I55" s="172">
        <v>288</v>
      </c>
      <c r="J55" s="172">
        <v>441</v>
      </c>
      <c r="K55" s="198">
        <f t="shared" si="0"/>
        <v>54</v>
      </c>
    </row>
    <row r="56" spans="1:11">
      <c r="A56" s="124">
        <v>55</v>
      </c>
      <c r="B56" s="125" t="s">
        <v>2176</v>
      </c>
      <c r="C56" s="125" t="s">
        <v>2262</v>
      </c>
      <c r="D56" s="125" t="s">
        <v>2256</v>
      </c>
      <c r="E56" s="127">
        <v>42766</v>
      </c>
      <c r="F56" s="127">
        <v>42820</v>
      </c>
      <c r="G56" s="126">
        <v>622</v>
      </c>
      <c r="H56" s="116">
        <v>19</v>
      </c>
      <c r="I56" s="126">
        <v>616</v>
      </c>
      <c r="J56" s="168" t="s">
        <v>2498</v>
      </c>
      <c r="K56" s="198">
        <f t="shared" si="0"/>
        <v>54</v>
      </c>
    </row>
    <row r="57" spans="1:11">
      <c r="A57" s="124">
        <v>56</v>
      </c>
      <c r="B57" s="125" t="s">
        <v>2176</v>
      </c>
      <c r="C57" s="125" t="s">
        <v>2263</v>
      </c>
      <c r="D57" s="125" t="s">
        <v>2256</v>
      </c>
      <c r="E57" s="127">
        <v>42766</v>
      </c>
      <c r="F57" s="127">
        <v>42820</v>
      </c>
      <c r="G57" s="181">
        <v>538</v>
      </c>
      <c r="H57" s="126">
        <v>60</v>
      </c>
      <c r="I57" s="126">
        <v>557</v>
      </c>
      <c r="J57" s="126">
        <v>58</v>
      </c>
      <c r="K57" s="198">
        <f t="shared" si="0"/>
        <v>54</v>
      </c>
    </row>
    <row r="58" spans="1:11">
      <c r="A58" s="124">
        <v>57</v>
      </c>
      <c r="B58" s="125" t="s">
        <v>2176</v>
      </c>
      <c r="C58" s="134" t="s">
        <v>2264</v>
      </c>
      <c r="D58" s="125" t="s">
        <v>2265</v>
      </c>
      <c r="E58" s="127">
        <v>42766</v>
      </c>
      <c r="F58" s="127">
        <v>42820</v>
      </c>
      <c r="G58" s="168">
        <v>540</v>
      </c>
      <c r="H58" s="126">
        <v>161</v>
      </c>
      <c r="I58" s="126">
        <v>618</v>
      </c>
      <c r="J58" s="126">
        <v>435</v>
      </c>
      <c r="K58" s="198">
        <f t="shared" si="0"/>
        <v>54</v>
      </c>
    </row>
    <row r="59" spans="1:11">
      <c r="A59" s="124">
        <v>58</v>
      </c>
      <c r="B59" s="125" t="s">
        <v>2176</v>
      </c>
      <c r="C59" s="134" t="s">
        <v>2267</v>
      </c>
      <c r="D59" s="125" t="s">
        <v>2265</v>
      </c>
      <c r="E59" s="127">
        <v>42766</v>
      </c>
      <c r="F59" s="127">
        <v>42820</v>
      </c>
      <c r="G59" s="126">
        <v>513</v>
      </c>
      <c r="H59" s="126">
        <v>48</v>
      </c>
      <c r="I59" s="126">
        <v>593</v>
      </c>
      <c r="J59" s="126">
        <v>31</v>
      </c>
      <c r="K59" s="198">
        <f t="shared" si="0"/>
        <v>54</v>
      </c>
    </row>
    <row r="60" spans="1:11">
      <c r="A60" s="124">
        <v>59</v>
      </c>
      <c r="B60" s="125" t="s">
        <v>2176</v>
      </c>
      <c r="C60" s="134" t="s">
        <v>2268</v>
      </c>
      <c r="D60" s="125" t="s">
        <v>2265</v>
      </c>
      <c r="E60" s="127">
        <v>42766</v>
      </c>
      <c r="F60" s="127">
        <v>42820</v>
      </c>
      <c r="G60" s="126">
        <v>489</v>
      </c>
      <c r="H60" s="126">
        <v>23</v>
      </c>
      <c r="I60" s="126">
        <v>600</v>
      </c>
      <c r="J60" s="126">
        <v>120</v>
      </c>
      <c r="K60" s="198">
        <f t="shared" si="0"/>
        <v>54</v>
      </c>
    </row>
    <row r="61" spans="1:11">
      <c r="A61" s="124">
        <v>60</v>
      </c>
      <c r="B61" s="125" t="s">
        <v>2176</v>
      </c>
      <c r="C61" s="134" t="s">
        <v>2269</v>
      </c>
      <c r="D61" s="125" t="s">
        <v>2265</v>
      </c>
      <c r="E61" s="127">
        <v>42766</v>
      </c>
      <c r="F61" s="127">
        <v>42820</v>
      </c>
      <c r="G61" s="126">
        <v>633</v>
      </c>
      <c r="H61" s="126">
        <v>78</v>
      </c>
      <c r="I61" s="126">
        <v>535</v>
      </c>
      <c r="J61" s="126">
        <v>390</v>
      </c>
      <c r="K61" s="198">
        <f t="shared" si="0"/>
        <v>54</v>
      </c>
    </row>
    <row r="62" spans="1:11">
      <c r="A62" s="124">
        <v>61</v>
      </c>
      <c r="B62" s="125" t="s">
        <v>2176</v>
      </c>
      <c r="C62" s="134" t="s">
        <v>2271</v>
      </c>
      <c r="D62" s="125" t="s">
        <v>2265</v>
      </c>
      <c r="E62" s="127">
        <v>42766</v>
      </c>
      <c r="F62" s="127">
        <v>42820</v>
      </c>
      <c r="G62" s="126">
        <v>541</v>
      </c>
      <c r="H62" s="126">
        <v>42</v>
      </c>
      <c r="I62" s="126">
        <v>391</v>
      </c>
      <c r="J62" s="126">
        <v>143</v>
      </c>
      <c r="K62" s="198">
        <f t="shared" si="0"/>
        <v>54</v>
      </c>
    </row>
    <row r="63" spans="1:11">
      <c r="A63" s="124">
        <v>62</v>
      </c>
      <c r="B63" s="125" t="s">
        <v>2176</v>
      </c>
      <c r="C63" s="134" t="s">
        <v>2272</v>
      </c>
      <c r="D63" s="125" t="s">
        <v>2265</v>
      </c>
      <c r="E63" s="127">
        <v>42766</v>
      </c>
      <c r="F63" s="127">
        <v>42820</v>
      </c>
      <c r="G63" s="126">
        <v>565</v>
      </c>
      <c r="H63" s="126">
        <v>119</v>
      </c>
      <c r="I63" s="126">
        <v>445</v>
      </c>
      <c r="J63" s="126">
        <v>448</v>
      </c>
      <c r="K63" s="198">
        <f t="shared" si="0"/>
        <v>54</v>
      </c>
    </row>
    <row r="64" spans="1:11">
      <c r="A64" s="124">
        <v>63</v>
      </c>
      <c r="B64" s="125" t="s">
        <v>2176</v>
      </c>
      <c r="C64" s="134" t="s">
        <v>2274</v>
      </c>
      <c r="D64" s="125" t="s">
        <v>2265</v>
      </c>
      <c r="E64" s="127">
        <v>42766</v>
      </c>
      <c r="F64" s="127">
        <v>42820</v>
      </c>
      <c r="G64" s="126">
        <v>387</v>
      </c>
      <c r="H64" s="126">
        <v>185</v>
      </c>
      <c r="I64" s="126">
        <v>440</v>
      </c>
      <c r="J64" s="126">
        <v>423</v>
      </c>
      <c r="K64" s="198">
        <f t="shared" si="0"/>
        <v>54</v>
      </c>
    </row>
    <row r="65" spans="1:11">
      <c r="A65" s="124">
        <v>64</v>
      </c>
      <c r="B65" s="125" t="s">
        <v>2176</v>
      </c>
      <c r="C65" s="134" t="s">
        <v>2275</v>
      </c>
      <c r="D65" s="125" t="s">
        <v>2265</v>
      </c>
      <c r="E65" s="127">
        <v>42766</v>
      </c>
      <c r="F65" s="127">
        <v>42820</v>
      </c>
      <c r="G65" s="132">
        <v>554</v>
      </c>
      <c r="H65" s="126">
        <v>159</v>
      </c>
      <c r="I65" s="126">
        <v>673</v>
      </c>
      <c r="J65" s="132">
        <v>550</v>
      </c>
      <c r="K65" s="198">
        <f t="shared" si="0"/>
        <v>54</v>
      </c>
    </row>
    <row r="66" spans="1:11">
      <c r="A66" s="124">
        <v>65</v>
      </c>
      <c r="B66" s="125" t="s">
        <v>2276</v>
      </c>
      <c r="C66" s="125" t="s">
        <v>2277</v>
      </c>
      <c r="D66" s="125" t="s">
        <v>2278</v>
      </c>
      <c r="E66" s="127">
        <v>42767</v>
      </c>
      <c r="F66" s="127">
        <v>42818</v>
      </c>
      <c r="G66" s="126">
        <v>614</v>
      </c>
      <c r="H66" s="126">
        <v>525</v>
      </c>
      <c r="I66" s="126">
        <v>700</v>
      </c>
      <c r="J66" s="126">
        <v>333</v>
      </c>
      <c r="K66" s="198">
        <f t="shared" si="0"/>
        <v>51</v>
      </c>
    </row>
    <row r="67" spans="1:11">
      <c r="A67" s="124">
        <v>66</v>
      </c>
      <c r="B67" s="125" t="s">
        <v>2276</v>
      </c>
      <c r="C67" s="125" t="s">
        <v>2279</v>
      </c>
      <c r="D67" s="125" t="s">
        <v>2278</v>
      </c>
      <c r="E67" s="127">
        <v>42767</v>
      </c>
      <c r="F67" s="127">
        <v>42818</v>
      </c>
      <c r="G67" s="126">
        <v>282</v>
      </c>
      <c r="H67" s="126">
        <v>150</v>
      </c>
      <c r="I67" s="126">
        <v>760</v>
      </c>
      <c r="J67" s="126">
        <v>252</v>
      </c>
      <c r="K67" s="198">
        <f t="shared" ref="K67:K130" si="1">IFERROR(F67-E67,"")</f>
        <v>51</v>
      </c>
    </row>
    <row r="68" spans="1:11">
      <c r="A68" s="124">
        <v>67</v>
      </c>
      <c r="B68" s="125" t="s">
        <v>2276</v>
      </c>
      <c r="C68" s="125" t="s">
        <v>2280</v>
      </c>
      <c r="D68" s="125" t="s">
        <v>2278</v>
      </c>
      <c r="E68" s="127">
        <v>42767</v>
      </c>
      <c r="F68" s="127">
        <v>42818</v>
      </c>
      <c r="G68" s="126">
        <v>450</v>
      </c>
      <c r="H68" s="126">
        <v>165</v>
      </c>
      <c r="I68" s="126">
        <v>660</v>
      </c>
      <c r="J68" s="126">
        <v>44</v>
      </c>
      <c r="K68" s="198">
        <f t="shared" si="1"/>
        <v>51</v>
      </c>
    </row>
    <row r="69" spans="1:11">
      <c r="A69" s="124">
        <v>68</v>
      </c>
      <c r="B69" s="125" t="s">
        <v>2276</v>
      </c>
      <c r="C69" s="125" t="s">
        <v>2281</v>
      </c>
      <c r="D69" s="125" t="s">
        <v>2278</v>
      </c>
      <c r="E69" s="127">
        <v>42767</v>
      </c>
      <c r="F69" s="127">
        <v>42818</v>
      </c>
      <c r="G69" s="126">
        <v>269</v>
      </c>
      <c r="H69" s="126">
        <v>129</v>
      </c>
      <c r="I69" s="126">
        <v>477</v>
      </c>
      <c r="J69" s="126">
        <v>9</v>
      </c>
      <c r="K69" s="198">
        <f t="shared" si="1"/>
        <v>51</v>
      </c>
    </row>
    <row r="70" spans="1:11">
      <c r="A70" s="124">
        <v>69</v>
      </c>
      <c r="B70" s="125" t="s">
        <v>2276</v>
      </c>
      <c r="C70" s="125" t="s">
        <v>2282</v>
      </c>
      <c r="D70" s="125" t="s">
        <v>2278</v>
      </c>
      <c r="E70" s="127">
        <v>42767</v>
      </c>
      <c r="F70" s="127">
        <v>42818</v>
      </c>
      <c r="G70" s="126">
        <v>448</v>
      </c>
      <c r="H70" s="126">
        <v>414</v>
      </c>
      <c r="I70" s="126">
        <v>386</v>
      </c>
      <c r="J70" s="126">
        <v>251</v>
      </c>
      <c r="K70" s="198">
        <f t="shared" si="1"/>
        <v>51</v>
      </c>
    </row>
    <row r="71" spans="1:11">
      <c r="A71" s="124">
        <v>70</v>
      </c>
      <c r="B71" s="125" t="s">
        <v>2276</v>
      </c>
      <c r="C71" s="125" t="s">
        <v>2283</v>
      </c>
      <c r="D71" s="125" t="s">
        <v>2278</v>
      </c>
      <c r="E71" s="127">
        <v>42767</v>
      </c>
      <c r="F71" s="127">
        <v>42818</v>
      </c>
      <c r="G71" s="181">
        <v>358</v>
      </c>
      <c r="H71" s="126">
        <v>151</v>
      </c>
      <c r="I71" s="132">
        <v>414</v>
      </c>
      <c r="J71" s="126">
        <v>266</v>
      </c>
      <c r="K71" s="198">
        <f t="shared" si="1"/>
        <v>51</v>
      </c>
    </row>
    <row r="72" spans="1:11">
      <c r="A72" s="124">
        <v>71</v>
      </c>
      <c r="B72" s="125" t="s">
        <v>2276</v>
      </c>
      <c r="C72" s="125" t="s">
        <v>2284</v>
      </c>
      <c r="D72" s="125" t="s">
        <v>2278</v>
      </c>
      <c r="E72" s="127">
        <v>42767</v>
      </c>
      <c r="F72" s="127">
        <v>42818</v>
      </c>
      <c r="G72" s="126">
        <v>511</v>
      </c>
      <c r="H72" s="126">
        <v>95</v>
      </c>
      <c r="I72" s="126">
        <v>459</v>
      </c>
      <c r="J72" s="126">
        <v>528</v>
      </c>
      <c r="K72" s="198">
        <f t="shared" si="1"/>
        <v>51</v>
      </c>
    </row>
    <row r="73" spans="1:11">
      <c r="A73" s="124">
        <v>72</v>
      </c>
      <c r="B73" s="125" t="s">
        <v>2276</v>
      </c>
      <c r="C73" s="125" t="s">
        <v>2285</v>
      </c>
      <c r="D73" s="125" t="s">
        <v>2278</v>
      </c>
      <c r="E73" s="127">
        <v>42767</v>
      </c>
      <c r="F73" s="127">
        <v>42818</v>
      </c>
      <c r="G73" s="126">
        <v>383</v>
      </c>
      <c r="H73" s="126">
        <v>546</v>
      </c>
      <c r="I73" s="126">
        <v>627</v>
      </c>
      <c r="J73" s="181">
        <v>14</v>
      </c>
      <c r="K73" s="198">
        <f t="shared" si="1"/>
        <v>51</v>
      </c>
    </row>
    <row r="74" spans="1:11">
      <c r="A74" s="124">
        <v>73</v>
      </c>
      <c r="B74" s="125" t="s">
        <v>2276</v>
      </c>
      <c r="C74" s="125" t="s">
        <v>2286</v>
      </c>
      <c r="D74" s="125" t="s">
        <v>2287</v>
      </c>
      <c r="E74" s="127">
        <v>42767</v>
      </c>
      <c r="F74" s="127">
        <v>42818</v>
      </c>
      <c r="G74" s="126">
        <v>549</v>
      </c>
      <c r="H74" s="126">
        <v>438</v>
      </c>
      <c r="I74" s="126">
        <v>498</v>
      </c>
      <c r="J74" s="126">
        <v>393</v>
      </c>
      <c r="K74" s="198">
        <f t="shared" si="1"/>
        <v>51</v>
      </c>
    </row>
    <row r="75" spans="1:11">
      <c r="A75" s="124">
        <v>74</v>
      </c>
      <c r="B75" s="125" t="s">
        <v>2276</v>
      </c>
      <c r="C75" s="125" t="s">
        <v>2288</v>
      </c>
      <c r="D75" s="125" t="s">
        <v>2287</v>
      </c>
      <c r="E75" s="127">
        <v>42767</v>
      </c>
      <c r="F75" s="127">
        <v>42818</v>
      </c>
      <c r="G75" s="126">
        <v>605</v>
      </c>
      <c r="H75" s="126">
        <v>122</v>
      </c>
      <c r="I75" s="126">
        <v>579</v>
      </c>
      <c r="J75" s="126">
        <v>138</v>
      </c>
      <c r="K75" s="198">
        <f t="shared" si="1"/>
        <v>51</v>
      </c>
    </row>
    <row r="76" spans="1:11">
      <c r="A76" s="124">
        <v>75</v>
      </c>
      <c r="B76" s="125" t="s">
        <v>2276</v>
      </c>
      <c r="C76" s="125" t="s">
        <v>2289</v>
      </c>
      <c r="D76" s="125" t="s">
        <v>2287</v>
      </c>
      <c r="E76" s="127">
        <v>42767</v>
      </c>
      <c r="F76" s="127">
        <v>42818</v>
      </c>
      <c r="G76" s="126">
        <v>408</v>
      </c>
      <c r="H76" s="126">
        <v>404</v>
      </c>
      <c r="I76" s="126">
        <v>373</v>
      </c>
      <c r="J76">
        <v>311</v>
      </c>
      <c r="K76" s="198">
        <f t="shared" si="1"/>
        <v>51</v>
      </c>
    </row>
    <row r="77" spans="1:11">
      <c r="A77" s="124">
        <v>76</v>
      </c>
      <c r="B77" s="125" t="s">
        <v>2276</v>
      </c>
      <c r="C77" s="125" t="s">
        <v>2290</v>
      </c>
      <c r="D77" s="125" t="s">
        <v>2287</v>
      </c>
      <c r="E77" s="127">
        <v>42767</v>
      </c>
      <c r="F77" s="127">
        <v>42818</v>
      </c>
      <c r="G77">
        <v>416</v>
      </c>
      <c r="H77" s="126">
        <v>501</v>
      </c>
      <c r="I77" s="126">
        <v>603</v>
      </c>
      <c r="J77" s="126">
        <v>183</v>
      </c>
      <c r="K77" s="198">
        <f t="shared" si="1"/>
        <v>51</v>
      </c>
    </row>
    <row r="78" spans="1:11">
      <c r="A78" s="124">
        <v>77</v>
      </c>
      <c r="B78" s="125" t="s">
        <v>2276</v>
      </c>
      <c r="C78" s="125" t="s">
        <v>2291</v>
      </c>
      <c r="D78" s="125" t="s">
        <v>2287</v>
      </c>
      <c r="E78" s="127">
        <v>42767</v>
      </c>
      <c r="F78" s="127">
        <v>42818</v>
      </c>
      <c r="G78">
        <v>594</v>
      </c>
      <c r="H78" s="126">
        <v>137</v>
      </c>
      <c r="I78" s="126">
        <v>509</v>
      </c>
      <c r="J78" s="126">
        <v>228</v>
      </c>
      <c r="K78" s="198">
        <f t="shared" si="1"/>
        <v>51</v>
      </c>
    </row>
    <row r="79" spans="1:11">
      <c r="A79" s="124">
        <v>78</v>
      </c>
      <c r="B79" s="125" t="s">
        <v>2276</v>
      </c>
      <c r="C79" s="125" t="s">
        <v>2292</v>
      </c>
      <c r="D79" s="125" t="s">
        <v>2287</v>
      </c>
      <c r="E79" s="127">
        <v>42767</v>
      </c>
      <c r="F79" s="127">
        <v>42818</v>
      </c>
      <c r="G79" s="126">
        <v>460</v>
      </c>
      <c r="H79" s="126">
        <v>278</v>
      </c>
      <c r="I79" s="126">
        <v>446</v>
      </c>
      <c r="J79" s="126">
        <v>100</v>
      </c>
      <c r="K79" s="198">
        <f t="shared" si="1"/>
        <v>51</v>
      </c>
    </row>
    <row r="80" spans="1:11">
      <c r="A80" s="124">
        <v>79</v>
      </c>
      <c r="B80" s="125" t="s">
        <v>2276</v>
      </c>
      <c r="C80" s="125" t="s">
        <v>2293</v>
      </c>
      <c r="D80" s="125" t="s">
        <v>2287</v>
      </c>
      <c r="E80" s="127">
        <v>42767</v>
      </c>
      <c r="F80" s="127">
        <v>42818</v>
      </c>
      <c r="G80" s="126">
        <v>217</v>
      </c>
      <c r="H80" s="126">
        <v>235</v>
      </c>
      <c r="I80" s="126">
        <v>249</v>
      </c>
      <c r="J80" s="126">
        <v>56</v>
      </c>
      <c r="K80" s="198">
        <f t="shared" si="1"/>
        <v>51</v>
      </c>
    </row>
    <row r="81" spans="1:11">
      <c r="A81" s="124">
        <v>80</v>
      </c>
      <c r="B81" s="125" t="s">
        <v>2276</v>
      </c>
      <c r="C81" s="125" t="s">
        <v>2294</v>
      </c>
      <c r="D81" s="125" t="s">
        <v>2287</v>
      </c>
      <c r="E81" s="127">
        <v>42767</v>
      </c>
      <c r="F81" s="127">
        <v>42818</v>
      </c>
      <c r="G81" s="126">
        <v>607</v>
      </c>
      <c r="H81" s="126">
        <v>181</v>
      </c>
      <c r="I81" s="126">
        <v>474</v>
      </c>
      <c r="J81" s="135">
        <v>68</v>
      </c>
      <c r="K81" s="198">
        <f t="shared" si="1"/>
        <v>51</v>
      </c>
    </row>
    <row r="82" spans="1:11">
      <c r="A82" s="124">
        <v>81</v>
      </c>
      <c r="B82" s="125" t="s">
        <v>2276</v>
      </c>
      <c r="C82" s="125" t="s">
        <v>2295</v>
      </c>
      <c r="D82" s="125" t="s">
        <v>2296</v>
      </c>
      <c r="E82" s="127">
        <v>42767</v>
      </c>
      <c r="F82" s="127">
        <v>42818</v>
      </c>
      <c r="G82" s="126">
        <v>542</v>
      </c>
      <c r="H82" s="126">
        <v>187</v>
      </c>
      <c r="I82" s="126">
        <v>475</v>
      </c>
      <c r="J82" s="126">
        <v>293</v>
      </c>
      <c r="K82" s="198">
        <f t="shared" si="1"/>
        <v>51</v>
      </c>
    </row>
    <row r="83" spans="1:11">
      <c r="A83" s="124">
        <v>82</v>
      </c>
      <c r="B83" s="125" t="s">
        <v>2297</v>
      </c>
      <c r="C83" s="125" t="s">
        <v>2298</v>
      </c>
      <c r="D83" s="125" t="s">
        <v>2296</v>
      </c>
      <c r="E83" s="127">
        <v>42767</v>
      </c>
      <c r="F83" s="127">
        <v>42819</v>
      </c>
      <c r="G83" s="126">
        <v>536</v>
      </c>
      <c r="H83" s="126">
        <v>83</v>
      </c>
      <c r="I83" s="126">
        <v>840</v>
      </c>
      <c r="J83" s="126">
        <v>368</v>
      </c>
      <c r="K83" s="198">
        <f t="shared" si="1"/>
        <v>52</v>
      </c>
    </row>
    <row r="84" spans="1:11">
      <c r="A84" s="124">
        <v>83</v>
      </c>
      <c r="B84" s="125" t="s">
        <v>2297</v>
      </c>
      <c r="C84" s="125" t="s">
        <v>2299</v>
      </c>
      <c r="D84" s="125" t="s">
        <v>2296</v>
      </c>
      <c r="E84" s="127">
        <v>42767</v>
      </c>
      <c r="F84" s="127">
        <v>42819</v>
      </c>
      <c r="G84" s="126">
        <v>494</v>
      </c>
      <c r="H84" s="126">
        <v>134</v>
      </c>
      <c r="I84" s="126">
        <v>298</v>
      </c>
      <c r="J84" s="126">
        <v>22</v>
      </c>
      <c r="K84" s="198">
        <f t="shared" si="1"/>
        <v>52</v>
      </c>
    </row>
    <row r="85" spans="1:11">
      <c r="A85" s="124">
        <v>84</v>
      </c>
      <c r="B85" s="125" t="s">
        <v>2297</v>
      </c>
      <c r="C85" s="125" t="s">
        <v>2300</v>
      </c>
      <c r="D85" s="125" t="s">
        <v>2296</v>
      </c>
      <c r="E85" s="127">
        <v>42767</v>
      </c>
      <c r="F85" s="127">
        <v>42819</v>
      </c>
      <c r="G85" s="135">
        <v>291</v>
      </c>
      <c r="H85" s="126">
        <v>49</v>
      </c>
      <c r="I85" s="126">
        <v>520</v>
      </c>
      <c r="J85" s="126">
        <v>417</v>
      </c>
      <c r="K85" s="198">
        <f t="shared" si="1"/>
        <v>52</v>
      </c>
    </row>
    <row r="86" spans="1:11">
      <c r="A86" s="124">
        <v>85</v>
      </c>
      <c r="B86" s="125" t="s">
        <v>2297</v>
      </c>
      <c r="C86" s="125" t="s">
        <v>2301</v>
      </c>
      <c r="D86" s="125" t="s">
        <v>2296</v>
      </c>
      <c r="E86" s="127">
        <v>42767</v>
      </c>
      <c r="F86" s="127">
        <v>42819</v>
      </c>
      <c r="G86" s="126">
        <v>308</v>
      </c>
      <c r="H86" s="126">
        <v>315</v>
      </c>
      <c r="I86" s="126">
        <v>441</v>
      </c>
      <c r="J86" s="126">
        <v>391</v>
      </c>
      <c r="K86" s="198">
        <f t="shared" si="1"/>
        <v>52</v>
      </c>
    </row>
    <row r="87" spans="1:11">
      <c r="A87" s="124">
        <v>86</v>
      </c>
      <c r="B87" s="125" t="s">
        <v>2297</v>
      </c>
      <c r="C87" s="125" t="s">
        <v>2302</v>
      </c>
      <c r="D87" s="125" t="s">
        <v>2296</v>
      </c>
      <c r="E87" s="127">
        <v>42767</v>
      </c>
      <c r="F87" s="127">
        <v>42819</v>
      </c>
      <c r="G87" s="126">
        <v>723</v>
      </c>
      <c r="H87" s="126">
        <v>1</v>
      </c>
      <c r="I87" s="126">
        <v>561</v>
      </c>
      <c r="J87" s="126">
        <v>62</v>
      </c>
      <c r="K87" s="198">
        <f t="shared" si="1"/>
        <v>52</v>
      </c>
    </row>
    <row r="88" spans="1:11">
      <c r="A88" s="124">
        <v>87</v>
      </c>
      <c r="B88" s="125" t="s">
        <v>2297</v>
      </c>
      <c r="C88" s="125" t="s">
        <v>2303</v>
      </c>
      <c r="D88" s="125" t="s">
        <v>2296</v>
      </c>
      <c r="E88" s="127">
        <v>42767</v>
      </c>
      <c r="F88" s="127">
        <v>42819</v>
      </c>
      <c r="G88" s="126">
        <v>628</v>
      </c>
      <c r="H88" s="126">
        <v>408</v>
      </c>
      <c r="I88" s="126">
        <v>632</v>
      </c>
      <c r="J88" s="126">
        <v>329</v>
      </c>
      <c r="K88" s="198">
        <f t="shared" si="1"/>
        <v>52</v>
      </c>
    </row>
    <row r="89" spans="1:11">
      <c r="A89" s="172">
        <v>88</v>
      </c>
      <c r="B89" s="173" t="s">
        <v>2297</v>
      </c>
      <c r="C89" s="173" t="s">
        <v>2304</v>
      </c>
      <c r="D89" s="173" t="s">
        <v>2296</v>
      </c>
      <c r="E89" s="174">
        <v>42767</v>
      </c>
      <c r="F89" s="172" t="s">
        <v>2057</v>
      </c>
      <c r="G89" s="172">
        <v>569</v>
      </c>
      <c r="H89" s="172">
        <v>385</v>
      </c>
      <c r="I89" s="172">
        <v>611</v>
      </c>
      <c r="J89" s="172">
        <v>288</v>
      </c>
      <c r="K89" s="198" t="str">
        <f t="shared" si="1"/>
        <v/>
      </c>
    </row>
    <row r="90" spans="1:11">
      <c r="A90" s="124">
        <v>89</v>
      </c>
      <c r="B90" s="125" t="s">
        <v>2297</v>
      </c>
      <c r="C90" s="125" t="s">
        <v>2305</v>
      </c>
      <c r="D90" s="125" t="s">
        <v>2306</v>
      </c>
      <c r="E90" s="127">
        <v>42767</v>
      </c>
      <c r="F90" s="127">
        <v>42819</v>
      </c>
      <c r="G90" s="126">
        <v>339</v>
      </c>
      <c r="H90" s="126">
        <v>196</v>
      </c>
      <c r="I90" s="126">
        <v>469</v>
      </c>
      <c r="J90" s="126">
        <v>171</v>
      </c>
      <c r="K90" s="198">
        <f t="shared" si="1"/>
        <v>52</v>
      </c>
    </row>
    <row r="91" spans="1:11">
      <c r="A91" s="124">
        <v>90</v>
      </c>
      <c r="B91" s="125" t="s">
        <v>2297</v>
      </c>
      <c r="C91" s="125" t="s">
        <v>2307</v>
      </c>
      <c r="D91" s="125" t="s">
        <v>2306</v>
      </c>
      <c r="E91" s="127">
        <v>42767</v>
      </c>
      <c r="F91" s="127">
        <v>42819</v>
      </c>
      <c r="G91" s="126">
        <v>592</v>
      </c>
      <c r="H91" s="126">
        <v>94</v>
      </c>
      <c r="I91" s="126">
        <v>355</v>
      </c>
      <c r="J91">
        <v>517</v>
      </c>
      <c r="K91" s="198">
        <f t="shared" si="1"/>
        <v>52</v>
      </c>
    </row>
    <row r="92" spans="1:11">
      <c r="A92" s="124">
        <v>91</v>
      </c>
      <c r="B92" s="125" t="s">
        <v>2297</v>
      </c>
      <c r="C92" s="125" t="s">
        <v>2308</v>
      </c>
      <c r="D92" s="125" t="s">
        <v>2306</v>
      </c>
      <c r="E92" s="127">
        <v>42767</v>
      </c>
      <c r="F92" s="127">
        <v>42819</v>
      </c>
      <c r="G92">
        <v>472</v>
      </c>
      <c r="H92" s="126">
        <v>343</v>
      </c>
      <c r="I92" s="126">
        <v>547</v>
      </c>
      <c r="J92" s="126">
        <v>73</v>
      </c>
      <c r="K92" s="198">
        <f t="shared" si="1"/>
        <v>52</v>
      </c>
    </row>
    <row r="93" spans="1:11">
      <c r="A93" s="124">
        <v>92</v>
      </c>
      <c r="B93" s="125" t="s">
        <v>2297</v>
      </c>
      <c r="C93" s="125" t="s">
        <v>2309</v>
      </c>
      <c r="D93" s="125" t="s">
        <v>2306</v>
      </c>
      <c r="E93" s="127">
        <v>42767</v>
      </c>
      <c r="F93" s="127">
        <v>42819</v>
      </c>
      <c r="G93" s="126">
        <v>529</v>
      </c>
      <c r="H93" s="126">
        <v>445</v>
      </c>
      <c r="I93" s="126">
        <v>763</v>
      </c>
      <c r="J93" s="135">
        <v>4</v>
      </c>
      <c r="K93" s="198">
        <f t="shared" si="1"/>
        <v>52</v>
      </c>
    </row>
    <row r="94" spans="1:11">
      <c r="A94" s="124">
        <v>93</v>
      </c>
      <c r="B94" s="125" t="s">
        <v>2297</v>
      </c>
      <c r="C94" s="125" t="s">
        <v>2310</v>
      </c>
      <c r="D94" s="125" t="s">
        <v>2306</v>
      </c>
      <c r="E94" s="127">
        <v>42767</v>
      </c>
      <c r="F94" s="127">
        <v>42819</v>
      </c>
      <c r="G94" s="126">
        <v>636</v>
      </c>
      <c r="H94" s="126">
        <v>12</v>
      </c>
      <c r="I94" s="126">
        <v>424</v>
      </c>
      <c r="J94" s="126">
        <v>136</v>
      </c>
      <c r="K94" s="198">
        <f t="shared" si="1"/>
        <v>52</v>
      </c>
    </row>
    <row r="95" spans="1:11">
      <c r="A95" s="172">
        <v>94</v>
      </c>
      <c r="B95" s="173" t="s">
        <v>2297</v>
      </c>
      <c r="C95" s="173" t="s">
        <v>2311</v>
      </c>
      <c r="D95" s="173" t="s">
        <v>2306</v>
      </c>
      <c r="E95" s="174">
        <v>42767</v>
      </c>
      <c r="F95" s="174" t="s">
        <v>2057</v>
      </c>
      <c r="G95" s="172">
        <v>534</v>
      </c>
      <c r="H95" s="172">
        <v>244</v>
      </c>
      <c r="I95" s="172">
        <v>588</v>
      </c>
      <c r="J95" s="172">
        <v>358</v>
      </c>
      <c r="K95" s="198" t="str">
        <f t="shared" si="1"/>
        <v/>
      </c>
    </row>
    <row r="96" spans="1:11">
      <c r="A96" s="124">
        <v>95</v>
      </c>
      <c r="B96" s="125" t="s">
        <v>2297</v>
      </c>
      <c r="C96" s="125" t="s">
        <v>2312</v>
      </c>
      <c r="D96" s="125" t="s">
        <v>2306</v>
      </c>
      <c r="E96" s="127">
        <v>42767</v>
      </c>
      <c r="F96" s="127">
        <v>42819</v>
      </c>
      <c r="G96" s="126">
        <v>641</v>
      </c>
      <c r="H96" s="126">
        <v>360</v>
      </c>
      <c r="I96" s="126">
        <v>486</v>
      </c>
      <c r="J96" s="126">
        <v>547</v>
      </c>
      <c r="K96" s="198">
        <f t="shared" si="1"/>
        <v>52</v>
      </c>
    </row>
    <row r="97" spans="1:11">
      <c r="A97" s="124">
        <v>96</v>
      </c>
      <c r="B97" s="125" t="s">
        <v>2297</v>
      </c>
      <c r="C97" s="125" t="s">
        <v>2313</v>
      </c>
      <c r="D97" s="125" t="s">
        <v>2306</v>
      </c>
      <c r="E97" s="127">
        <v>42767</v>
      </c>
      <c r="F97" s="127">
        <v>42819</v>
      </c>
      <c r="G97" s="126">
        <v>479</v>
      </c>
      <c r="H97" s="126">
        <v>318</v>
      </c>
      <c r="I97" s="126">
        <v>545</v>
      </c>
      <c r="J97" s="126">
        <v>588</v>
      </c>
      <c r="K97" s="198">
        <f t="shared" si="1"/>
        <v>52</v>
      </c>
    </row>
    <row r="98" spans="1:11">
      <c r="A98" s="124">
        <v>97</v>
      </c>
      <c r="B98" s="125" t="s">
        <v>2314</v>
      </c>
      <c r="C98" s="125" t="s">
        <v>2315</v>
      </c>
      <c r="D98" s="125" t="s">
        <v>2178</v>
      </c>
      <c r="E98" s="127">
        <v>42762</v>
      </c>
      <c r="F98" s="127">
        <v>42816</v>
      </c>
      <c r="G98" s="126">
        <v>741</v>
      </c>
      <c r="H98" s="126">
        <v>518</v>
      </c>
      <c r="I98" s="126">
        <v>847</v>
      </c>
      <c r="J98" s="126">
        <v>576</v>
      </c>
      <c r="K98" s="198">
        <f t="shared" si="1"/>
        <v>54</v>
      </c>
    </row>
    <row r="99" spans="1:11">
      <c r="A99" s="124">
        <v>98</v>
      </c>
      <c r="B99" s="125" t="s">
        <v>2314</v>
      </c>
      <c r="C99" s="125" t="s">
        <v>2316</v>
      </c>
      <c r="D99" s="125" t="s">
        <v>2178</v>
      </c>
      <c r="E99" s="127">
        <v>42762</v>
      </c>
      <c r="F99" s="127">
        <v>42816</v>
      </c>
      <c r="G99" s="126">
        <v>610</v>
      </c>
      <c r="H99" s="126">
        <v>489</v>
      </c>
      <c r="I99" s="126">
        <v>730</v>
      </c>
      <c r="J99" s="126">
        <v>561</v>
      </c>
      <c r="K99" s="198">
        <f t="shared" si="1"/>
        <v>54</v>
      </c>
    </row>
    <row r="100" spans="1:11">
      <c r="A100" s="124">
        <v>99</v>
      </c>
      <c r="B100" s="125" t="s">
        <v>2314</v>
      </c>
      <c r="C100" s="125" t="s">
        <v>2317</v>
      </c>
      <c r="D100" s="125" t="s">
        <v>2178</v>
      </c>
      <c r="E100" s="127">
        <v>42762</v>
      </c>
      <c r="F100" s="127">
        <v>42816</v>
      </c>
      <c r="G100" s="126">
        <v>765</v>
      </c>
      <c r="H100" s="126">
        <v>549</v>
      </c>
      <c r="I100" s="126">
        <v>691</v>
      </c>
      <c r="J100" s="126">
        <v>496</v>
      </c>
      <c r="K100" s="198">
        <f t="shared" si="1"/>
        <v>54</v>
      </c>
    </row>
    <row r="101" spans="1:11">
      <c r="A101" s="124">
        <v>100</v>
      </c>
      <c r="B101" s="125" t="s">
        <v>2314</v>
      </c>
      <c r="C101" s="125" t="s">
        <v>2318</v>
      </c>
      <c r="D101" s="125" t="s">
        <v>2178</v>
      </c>
      <c r="E101" s="127">
        <v>42762</v>
      </c>
      <c r="F101" s="127">
        <v>42816</v>
      </c>
      <c r="G101" s="126">
        <v>728</v>
      </c>
      <c r="H101" s="126">
        <v>500</v>
      </c>
      <c r="I101" s="126">
        <v>828</v>
      </c>
      <c r="J101" s="126">
        <v>497</v>
      </c>
      <c r="K101" s="198">
        <f t="shared" si="1"/>
        <v>54</v>
      </c>
    </row>
    <row r="102" spans="1:11">
      <c r="A102" s="124">
        <v>101</v>
      </c>
      <c r="B102" s="125" t="s">
        <v>2314</v>
      </c>
      <c r="C102" s="125" t="s">
        <v>2320</v>
      </c>
      <c r="D102" s="125" t="s">
        <v>2178</v>
      </c>
      <c r="E102" s="127">
        <v>42762</v>
      </c>
      <c r="F102" s="127">
        <v>42816</v>
      </c>
      <c r="G102" s="126">
        <v>808</v>
      </c>
      <c r="H102" s="126">
        <v>482</v>
      </c>
      <c r="I102" s="126">
        <v>875</v>
      </c>
      <c r="J102" s="126">
        <v>10</v>
      </c>
      <c r="K102" s="198">
        <f t="shared" si="1"/>
        <v>54</v>
      </c>
    </row>
    <row r="103" spans="1:11">
      <c r="A103" s="124">
        <v>102</v>
      </c>
      <c r="B103" s="125" t="s">
        <v>2314</v>
      </c>
      <c r="C103" s="125" t="s">
        <v>2321</v>
      </c>
      <c r="D103" s="125" t="s">
        <v>2178</v>
      </c>
      <c r="E103" s="127">
        <v>42762</v>
      </c>
      <c r="F103" s="127">
        <v>42816</v>
      </c>
      <c r="G103" s="126">
        <v>892</v>
      </c>
      <c r="H103" s="126">
        <v>569</v>
      </c>
      <c r="I103" s="126">
        <v>824</v>
      </c>
      <c r="J103" s="126">
        <v>26</v>
      </c>
      <c r="K103" s="198">
        <f t="shared" si="1"/>
        <v>54</v>
      </c>
    </row>
    <row r="104" spans="1:11">
      <c r="A104" s="124">
        <v>103</v>
      </c>
      <c r="B104" s="125" t="s">
        <v>2314</v>
      </c>
      <c r="C104" s="125" t="s">
        <v>2322</v>
      </c>
      <c r="D104" s="125" t="s">
        <v>2178</v>
      </c>
      <c r="E104" s="127">
        <v>42762</v>
      </c>
      <c r="F104" s="127">
        <v>42816</v>
      </c>
      <c r="G104" s="126">
        <v>869</v>
      </c>
      <c r="H104" s="126">
        <v>430</v>
      </c>
      <c r="I104" s="126">
        <v>692</v>
      </c>
      <c r="J104" s="126">
        <v>494</v>
      </c>
      <c r="K104" s="198">
        <f t="shared" si="1"/>
        <v>54</v>
      </c>
    </row>
    <row r="105" spans="1:11">
      <c r="A105" s="124">
        <v>104</v>
      </c>
      <c r="B105" s="125" t="s">
        <v>2314</v>
      </c>
      <c r="C105" s="125" t="s">
        <v>2323</v>
      </c>
      <c r="D105" s="125" t="s">
        <v>2178</v>
      </c>
      <c r="E105" s="127">
        <v>42762</v>
      </c>
      <c r="F105" s="127">
        <v>42816</v>
      </c>
      <c r="G105" s="126">
        <v>881</v>
      </c>
      <c r="H105" s="126">
        <v>577</v>
      </c>
      <c r="I105" s="126">
        <v>806</v>
      </c>
      <c r="J105" s="126">
        <v>475</v>
      </c>
      <c r="K105" s="198">
        <f t="shared" si="1"/>
        <v>54</v>
      </c>
    </row>
    <row r="106" spans="1:11">
      <c r="A106" s="124">
        <v>105</v>
      </c>
      <c r="B106" s="125" t="s">
        <v>2314</v>
      </c>
      <c r="C106" s="125" t="s">
        <v>2324</v>
      </c>
      <c r="D106" s="125" t="s">
        <v>2194</v>
      </c>
      <c r="E106" s="127">
        <v>42762</v>
      </c>
      <c r="F106" s="127">
        <v>42816</v>
      </c>
      <c r="G106" s="126">
        <v>729</v>
      </c>
      <c r="H106" s="126">
        <v>548</v>
      </c>
      <c r="I106" s="126">
        <v>861</v>
      </c>
      <c r="J106">
        <v>540</v>
      </c>
      <c r="K106" s="198">
        <f t="shared" si="1"/>
        <v>54</v>
      </c>
    </row>
    <row r="107" spans="1:11">
      <c r="A107" s="124">
        <v>106</v>
      </c>
      <c r="B107" s="125" t="s">
        <v>2314</v>
      </c>
      <c r="C107" s="125" t="s">
        <v>2325</v>
      </c>
      <c r="D107" s="125" t="s">
        <v>2194</v>
      </c>
      <c r="E107" s="127">
        <v>42762</v>
      </c>
      <c r="F107" s="127">
        <v>42816</v>
      </c>
      <c r="G107" s="126">
        <v>837</v>
      </c>
      <c r="H107" s="126">
        <v>590</v>
      </c>
      <c r="I107" s="126">
        <v>738</v>
      </c>
      <c r="J107" s="126">
        <v>593</v>
      </c>
      <c r="K107" s="198">
        <f t="shared" si="1"/>
        <v>54</v>
      </c>
    </row>
    <row r="108" spans="1:11">
      <c r="A108" s="124">
        <v>107</v>
      </c>
      <c r="B108" s="125" t="s">
        <v>2314</v>
      </c>
      <c r="C108" s="125" t="s">
        <v>2326</v>
      </c>
      <c r="D108" s="125" t="s">
        <v>2194</v>
      </c>
      <c r="E108" s="127">
        <v>42762</v>
      </c>
      <c r="F108" s="127">
        <v>42816</v>
      </c>
      <c r="G108" s="126">
        <v>688</v>
      </c>
      <c r="H108" s="126">
        <v>574</v>
      </c>
      <c r="I108" s="126">
        <v>676</v>
      </c>
      <c r="J108" s="126">
        <v>510</v>
      </c>
      <c r="K108" s="198">
        <f t="shared" si="1"/>
        <v>54</v>
      </c>
    </row>
    <row r="109" spans="1:11">
      <c r="A109" s="124">
        <v>108</v>
      </c>
      <c r="B109" s="125" t="s">
        <v>2314</v>
      </c>
      <c r="C109" s="125" t="s">
        <v>2327</v>
      </c>
      <c r="D109" s="125" t="s">
        <v>2194</v>
      </c>
      <c r="E109" s="127">
        <v>42762</v>
      </c>
      <c r="F109" s="127">
        <v>42816</v>
      </c>
      <c r="G109" s="126">
        <v>883</v>
      </c>
      <c r="H109" s="126">
        <v>8</v>
      </c>
      <c r="I109" s="126">
        <v>845</v>
      </c>
      <c r="J109" s="126">
        <v>509</v>
      </c>
      <c r="K109" s="198">
        <f t="shared" si="1"/>
        <v>54</v>
      </c>
    </row>
    <row r="110" spans="1:11">
      <c r="A110" s="124">
        <v>109</v>
      </c>
      <c r="B110" s="125" t="s">
        <v>2314</v>
      </c>
      <c r="C110" s="125" t="s">
        <v>2329</v>
      </c>
      <c r="D110" s="125" t="s">
        <v>2194</v>
      </c>
      <c r="E110" s="127">
        <v>42762</v>
      </c>
      <c r="F110" s="127">
        <v>42816</v>
      </c>
      <c r="G110" s="126">
        <v>704</v>
      </c>
      <c r="H110" s="126">
        <v>552</v>
      </c>
      <c r="I110" s="126">
        <v>887</v>
      </c>
      <c r="J110" s="126">
        <v>33</v>
      </c>
      <c r="K110" s="198">
        <f t="shared" si="1"/>
        <v>54</v>
      </c>
    </row>
    <row r="111" spans="1:11">
      <c r="A111" s="124">
        <v>110</v>
      </c>
      <c r="B111" s="125" t="s">
        <v>2314</v>
      </c>
      <c r="C111" s="125" t="s">
        <v>2330</v>
      </c>
      <c r="D111" s="125" t="s">
        <v>2194</v>
      </c>
      <c r="E111" s="127">
        <v>42762</v>
      </c>
      <c r="F111" s="127">
        <v>42816</v>
      </c>
      <c r="G111" s="126">
        <v>742</v>
      </c>
      <c r="H111" s="126">
        <v>462</v>
      </c>
      <c r="I111" s="181">
        <v>882</v>
      </c>
      <c r="J111" s="168" t="s">
        <v>2497</v>
      </c>
      <c r="K111" s="198">
        <f t="shared" si="1"/>
        <v>54</v>
      </c>
    </row>
    <row r="112" spans="1:11">
      <c r="A112" s="124">
        <v>111</v>
      </c>
      <c r="B112" s="125" t="s">
        <v>2314</v>
      </c>
      <c r="C112" s="125" t="s">
        <v>2331</v>
      </c>
      <c r="D112" s="125" t="s">
        <v>2194</v>
      </c>
      <c r="E112" s="127">
        <v>42762</v>
      </c>
      <c r="F112" s="127">
        <v>42816</v>
      </c>
      <c r="G112" s="126">
        <v>831</v>
      </c>
      <c r="H112" s="126">
        <v>505</v>
      </c>
      <c r="I112" s="126">
        <v>695</v>
      </c>
      <c r="J112" s="126">
        <v>487</v>
      </c>
      <c r="K112" s="198">
        <f t="shared" si="1"/>
        <v>54</v>
      </c>
    </row>
    <row r="113" spans="1:11">
      <c r="A113" s="124">
        <v>112</v>
      </c>
      <c r="B113" s="125" t="s">
        <v>2314</v>
      </c>
      <c r="C113" s="125" t="s">
        <v>2332</v>
      </c>
      <c r="D113" s="125" t="s">
        <v>2194</v>
      </c>
      <c r="E113" s="127">
        <v>42762</v>
      </c>
      <c r="F113" s="127">
        <v>42816</v>
      </c>
      <c r="G113" s="126">
        <v>899</v>
      </c>
      <c r="H113" s="126">
        <v>41</v>
      </c>
      <c r="I113" s="126">
        <v>852</v>
      </c>
      <c r="J113" s="126">
        <v>530</v>
      </c>
      <c r="K113" s="198">
        <f t="shared" si="1"/>
        <v>54</v>
      </c>
    </row>
    <row r="114" spans="1:11">
      <c r="A114" s="124">
        <v>113</v>
      </c>
      <c r="B114" s="125" t="s">
        <v>2314</v>
      </c>
      <c r="C114" s="125" t="s">
        <v>2333</v>
      </c>
      <c r="D114" s="125" t="s">
        <v>2208</v>
      </c>
      <c r="E114" s="127">
        <v>42762</v>
      </c>
      <c r="F114" s="127">
        <v>42816</v>
      </c>
      <c r="G114" s="126">
        <v>724</v>
      </c>
      <c r="H114" s="126">
        <v>428</v>
      </c>
      <c r="I114" s="126">
        <v>769</v>
      </c>
      <c r="J114" s="126">
        <v>578</v>
      </c>
      <c r="K114" s="198">
        <f t="shared" si="1"/>
        <v>54</v>
      </c>
    </row>
    <row r="115" spans="1:11">
      <c r="A115" s="124">
        <v>114</v>
      </c>
      <c r="B115" s="125" t="s">
        <v>2314</v>
      </c>
      <c r="C115" s="125" t="s">
        <v>2334</v>
      </c>
      <c r="D115" s="125" t="s">
        <v>2208</v>
      </c>
      <c r="E115" s="127">
        <v>42762</v>
      </c>
      <c r="F115" s="127">
        <v>42816</v>
      </c>
      <c r="G115" s="126">
        <v>803</v>
      </c>
      <c r="H115" s="126">
        <v>601</v>
      </c>
      <c r="I115" s="126">
        <v>889</v>
      </c>
      <c r="J115" s="126">
        <v>37</v>
      </c>
      <c r="K115" s="198">
        <f t="shared" si="1"/>
        <v>54</v>
      </c>
    </row>
    <row r="116" spans="1:11">
      <c r="A116" s="124">
        <v>115</v>
      </c>
      <c r="B116" s="125" t="s">
        <v>2314</v>
      </c>
      <c r="C116" s="125" t="s">
        <v>2335</v>
      </c>
      <c r="D116" s="125" t="s">
        <v>2208</v>
      </c>
      <c r="E116" s="127">
        <v>42762</v>
      </c>
      <c r="F116" s="127">
        <v>42816</v>
      </c>
      <c r="G116" s="126">
        <v>693</v>
      </c>
      <c r="H116" s="126">
        <v>553</v>
      </c>
      <c r="I116" s="126">
        <v>778</v>
      </c>
      <c r="J116" s="126">
        <v>522</v>
      </c>
      <c r="K116" s="198">
        <f t="shared" si="1"/>
        <v>54</v>
      </c>
    </row>
    <row r="117" spans="1:11">
      <c r="A117" s="124">
        <v>116</v>
      </c>
      <c r="B117" s="125" t="s">
        <v>2314</v>
      </c>
      <c r="C117" s="125" t="s">
        <v>2336</v>
      </c>
      <c r="D117" s="125" t="s">
        <v>2208</v>
      </c>
      <c r="E117" s="127">
        <v>42762</v>
      </c>
      <c r="F117" s="127">
        <v>42816</v>
      </c>
      <c r="G117" s="126">
        <v>897</v>
      </c>
      <c r="H117" s="126">
        <v>459</v>
      </c>
      <c r="I117" s="126">
        <v>563</v>
      </c>
      <c r="J117" s="126">
        <v>480</v>
      </c>
      <c r="K117" s="198">
        <f t="shared" si="1"/>
        <v>54</v>
      </c>
    </row>
    <row r="118" spans="1:11">
      <c r="A118" s="124">
        <v>117</v>
      </c>
      <c r="B118" s="125" t="s">
        <v>2314</v>
      </c>
      <c r="C118" s="125" t="s">
        <v>2337</v>
      </c>
      <c r="D118" s="125" t="s">
        <v>2208</v>
      </c>
      <c r="E118" s="127">
        <v>42762</v>
      </c>
      <c r="F118" s="127">
        <v>42816</v>
      </c>
      <c r="G118" s="126">
        <v>789</v>
      </c>
      <c r="H118" s="126">
        <v>511</v>
      </c>
      <c r="I118" s="126">
        <v>901</v>
      </c>
      <c r="J118" s="126">
        <v>565</v>
      </c>
      <c r="K118" s="198">
        <f t="shared" si="1"/>
        <v>54</v>
      </c>
    </row>
    <row r="119" spans="1:11">
      <c r="A119" s="124">
        <v>118</v>
      </c>
      <c r="B119" s="125" t="s">
        <v>2314</v>
      </c>
      <c r="C119" s="125" t="s">
        <v>2338</v>
      </c>
      <c r="D119" s="125" t="s">
        <v>2208</v>
      </c>
      <c r="E119" s="127">
        <v>42762</v>
      </c>
      <c r="F119" s="127">
        <v>42816</v>
      </c>
      <c r="G119" s="126">
        <v>681</v>
      </c>
      <c r="H119" s="126">
        <v>495</v>
      </c>
      <c r="I119" s="126">
        <v>791</v>
      </c>
      <c r="J119" s="126">
        <v>544</v>
      </c>
      <c r="K119" s="198">
        <f t="shared" si="1"/>
        <v>54</v>
      </c>
    </row>
    <row r="120" spans="1:11">
      <c r="A120" s="124">
        <v>119</v>
      </c>
      <c r="B120" s="125" t="s">
        <v>2314</v>
      </c>
      <c r="C120" s="125" t="s">
        <v>2339</v>
      </c>
      <c r="D120" s="125" t="s">
        <v>2208</v>
      </c>
      <c r="E120" s="127">
        <v>42762</v>
      </c>
      <c r="F120" s="127">
        <v>42816</v>
      </c>
      <c r="G120" s="126">
        <v>657</v>
      </c>
      <c r="H120" s="126">
        <v>584</v>
      </c>
      <c r="I120" s="126">
        <v>802</v>
      </c>
      <c r="J120" s="126">
        <v>526</v>
      </c>
      <c r="K120" s="198">
        <f t="shared" si="1"/>
        <v>54</v>
      </c>
    </row>
    <row r="121" spans="1:11">
      <c r="A121" s="124">
        <v>120</v>
      </c>
      <c r="B121" s="125" t="s">
        <v>2314</v>
      </c>
      <c r="C121" s="125" t="s">
        <v>2340</v>
      </c>
      <c r="D121" s="125" t="s">
        <v>2208</v>
      </c>
      <c r="E121" s="127">
        <v>42762</v>
      </c>
      <c r="F121" s="127">
        <v>42816</v>
      </c>
      <c r="G121" s="126">
        <v>758</v>
      </c>
      <c r="H121" s="126">
        <v>454</v>
      </c>
      <c r="I121" s="126">
        <v>698</v>
      </c>
      <c r="J121" s="126">
        <v>594</v>
      </c>
      <c r="K121" s="198">
        <f t="shared" si="1"/>
        <v>54</v>
      </c>
    </row>
    <row r="122" spans="1:11">
      <c r="A122" s="124">
        <v>121</v>
      </c>
      <c r="B122" s="125" t="s">
        <v>2314</v>
      </c>
      <c r="C122" s="125" t="s">
        <v>2341</v>
      </c>
      <c r="D122" s="125" t="s">
        <v>2218</v>
      </c>
      <c r="E122" s="127">
        <v>42762</v>
      </c>
      <c r="F122" s="127">
        <v>42816</v>
      </c>
      <c r="G122" s="126">
        <v>666</v>
      </c>
      <c r="H122" s="126">
        <v>532</v>
      </c>
      <c r="I122" s="126">
        <v>825</v>
      </c>
      <c r="J122" s="126">
        <v>564</v>
      </c>
      <c r="K122" s="198">
        <f t="shared" si="1"/>
        <v>54</v>
      </c>
    </row>
    <row r="123" spans="1:11">
      <c r="A123" s="124">
        <v>122</v>
      </c>
      <c r="B123" s="125" t="s">
        <v>2314</v>
      </c>
      <c r="C123" s="125" t="s">
        <v>2342</v>
      </c>
      <c r="D123" s="125" t="s">
        <v>2218</v>
      </c>
      <c r="E123" s="127">
        <v>42762</v>
      </c>
      <c r="F123" s="127">
        <v>42816</v>
      </c>
      <c r="G123" s="126">
        <v>860</v>
      </c>
      <c r="H123" s="126">
        <v>11</v>
      </c>
      <c r="I123" s="126">
        <v>839</v>
      </c>
      <c r="J123" s="126">
        <v>429</v>
      </c>
      <c r="K123" s="198">
        <f t="shared" si="1"/>
        <v>54</v>
      </c>
    </row>
    <row r="124" spans="1:11">
      <c r="A124" s="124">
        <v>123</v>
      </c>
      <c r="B124" s="125" t="s">
        <v>2314</v>
      </c>
      <c r="C124" s="125" t="s">
        <v>2343</v>
      </c>
      <c r="D124" s="125" t="s">
        <v>2218</v>
      </c>
      <c r="E124" s="127">
        <v>42762</v>
      </c>
      <c r="F124" s="127">
        <v>42816</v>
      </c>
      <c r="G124" s="126">
        <v>694</v>
      </c>
      <c r="H124" s="132">
        <v>575</v>
      </c>
      <c r="I124" s="126">
        <v>895</v>
      </c>
      <c r="J124" s="126">
        <v>466</v>
      </c>
      <c r="K124" s="198">
        <f t="shared" si="1"/>
        <v>54</v>
      </c>
    </row>
    <row r="125" spans="1:11">
      <c r="A125" s="124">
        <v>124</v>
      </c>
      <c r="B125" s="125" t="s">
        <v>2314</v>
      </c>
      <c r="C125" s="125" t="s">
        <v>2345</v>
      </c>
      <c r="D125" s="125" t="s">
        <v>2218</v>
      </c>
      <c r="E125" s="127">
        <v>42762</v>
      </c>
      <c r="F125" s="127">
        <v>42816</v>
      </c>
      <c r="G125" s="126">
        <v>867</v>
      </c>
      <c r="H125" s="126">
        <v>39</v>
      </c>
      <c r="I125" s="126">
        <v>682</v>
      </c>
      <c r="J125" s="126">
        <v>471</v>
      </c>
      <c r="K125" s="198">
        <f t="shared" si="1"/>
        <v>54</v>
      </c>
    </row>
    <row r="126" spans="1:11">
      <c r="A126" s="124">
        <v>125</v>
      </c>
      <c r="B126" s="125" t="s">
        <v>2314</v>
      </c>
      <c r="C126" s="125" t="s">
        <v>2346</v>
      </c>
      <c r="D126" s="125" t="s">
        <v>2218</v>
      </c>
      <c r="E126" s="127">
        <v>42762</v>
      </c>
      <c r="F126" s="127">
        <v>42816</v>
      </c>
      <c r="G126" s="126">
        <v>793</v>
      </c>
      <c r="H126" s="126">
        <v>560</v>
      </c>
      <c r="I126" s="126">
        <v>740</v>
      </c>
      <c r="J126" s="126">
        <v>486</v>
      </c>
      <c r="K126" s="198">
        <f t="shared" si="1"/>
        <v>54</v>
      </c>
    </row>
    <row r="127" spans="1:11">
      <c r="A127" s="124">
        <v>126</v>
      </c>
      <c r="B127" s="125" t="s">
        <v>2314</v>
      </c>
      <c r="C127" s="125" t="s">
        <v>2347</v>
      </c>
      <c r="D127" s="125" t="s">
        <v>2218</v>
      </c>
      <c r="E127" s="127">
        <v>42762</v>
      </c>
      <c r="F127" s="127">
        <v>42816</v>
      </c>
      <c r="G127" s="126">
        <v>749</v>
      </c>
      <c r="H127" s="126">
        <v>562</v>
      </c>
      <c r="I127" s="126">
        <v>841</v>
      </c>
      <c r="J127" s="132">
        <v>55</v>
      </c>
      <c r="K127" s="198">
        <f t="shared" si="1"/>
        <v>54</v>
      </c>
    </row>
    <row r="128" spans="1:11">
      <c r="A128" s="124">
        <v>127</v>
      </c>
      <c r="B128" s="125" t="s">
        <v>2314</v>
      </c>
      <c r="C128" s="125" t="s">
        <v>2348</v>
      </c>
      <c r="D128" s="125" t="s">
        <v>2218</v>
      </c>
      <c r="E128" s="127">
        <v>42762</v>
      </c>
      <c r="F128" s="127">
        <v>42816</v>
      </c>
      <c r="G128" s="126">
        <v>898</v>
      </c>
      <c r="H128" s="126">
        <v>506</v>
      </c>
      <c r="I128" s="126">
        <v>687</v>
      </c>
      <c r="J128" s="126">
        <v>424</v>
      </c>
      <c r="K128" s="198">
        <f t="shared" si="1"/>
        <v>54</v>
      </c>
    </row>
    <row r="129" spans="1:11">
      <c r="A129" s="124">
        <v>128</v>
      </c>
      <c r="B129" s="125" t="s">
        <v>2314</v>
      </c>
      <c r="C129" s="125" t="s">
        <v>2349</v>
      </c>
      <c r="D129" s="125" t="s">
        <v>2218</v>
      </c>
      <c r="E129" s="127">
        <v>42762</v>
      </c>
      <c r="F129" s="127">
        <v>42816</v>
      </c>
      <c r="G129" s="126">
        <v>834</v>
      </c>
      <c r="H129" s="126">
        <v>554</v>
      </c>
      <c r="I129" s="126">
        <v>833</v>
      </c>
      <c r="J129" s="126">
        <v>418</v>
      </c>
      <c r="K129" s="198">
        <f t="shared" si="1"/>
        <v>54</v>
      </c>
    </row>
    <row r="130" spans="1:11">
      <c r="A130" s="124">
        <v>129</v>
      </c>
      <c r="B130" s="125" t="s">
        <v>2314</v>
      </c>
      <c r="C130" s="125" t="s">
        <v>2350</v>
      </c>
      <c r="D130" s="125" t="s">
        <v>2227</v>
      </c>
      <c r="E130" s="127">
        <v>42762</v>
      </c>
      <c r="F130" s="127">
        <v>42816</v>
      </c>
      <c r="G130" s="126">
        <v>819</v>
      </c>
      <c r="H130" s="126">
        <v>46</v>
      </c>
      <c r="I130" s="126">
        <v>888</v>
      </c>
      <c r="J130" s="126">
        <v>520</v>
      </c>
      <c r="K130" s="198">
        <f t="shared" si="1"/>
        <v>54</v>
      </c>
    </row>
    <row r="131" spans="1:11">
      <c r="A131" s="124">
        <v>130</v>
      </c>
      <c r="B131" s="125" t="s">
        <v>2314</v>
      </c>
      <c r="C131" s="125" t="s">
        <v>2351</v>
      </c>
      <c r="D131" s="125" t="s">
        <v>2227</v>
      </c>
      <c r="E131" s="127">
        <v>42762</v>
      </c>
      <c r="F131" s="127">
        <v>42816</v>
      </c>
      <c r="G131" s="126">
        <v>830</v>
      </c>
      <c r="H131" s="126">
        <v>585</v>
      </c>
      <c r="I131" s="126">
        <v>708</v>
      </c>
      <c r="J131" s="126">
        <v>433</v>
      </c>
      <c r="K131" s="198">
        <f t="shared" ref="K131:K194" si="2">IFERROR(F131-E131,"")</f>
        <v>54</v>
      </c>
    </row>
    <row r="132" spans="1:11">
      <c r="A132" s="124">
        <v>131</v>
      </c>
      <c r="B132" s="125" t="s">
        <v>2314</v>
      </c>
      <c r="C132" s="125" t="s">
        <v>2352</v>
      </c>
      <c r="D132" s="125" t="s">
        <v>2227</v>
      </c>
      <c r="E132" s="127">
        <v>42762</v>
      </c>
      <c r="F132" s="127">
        <v>42816</v>
      </c>
      <c r="G132" s="126">
        <v>746</v>
      </c>
      <c r="H132" s="126">
        <v>476</v>
      </c>
      <c r="I132" s="126">
        <v>768</v>
      </c>
      <c r="J132" s="126">
        <v>592</v>
      </c>
      <c r="K132" s="198">
        <f t="shared" si="2"/>
        <v>54</v>
      </c>
    </row>
    <row r="133" spans="1:11">
      <c r="A133" s="124">
        <v>132</v>
      </c>
      <c r="B133" s="125" t="s">
        <v>2314</v>
      </c>
      <c r="C133" s="125" t="s">
        <v>2353</v>
      </c>
      <c r="D133" s="125" t="s">
        <v>2227</v>
      </c>
      <c r="E133" s="127">
        <v>42762</v>
      </c>
      <c r="F133" s="127">
        <v>42816</v>
      </c>
      <c r="G133" s="126">
        <v>725</v>
      </c>
      <c r="H133" s="126">
        <v>536</v>
      </c>
      <c r="I133" s="126">
        <v>779</v>
      </c>
      <c r="J133" s="126">
        <v>477</v>
      </c>
      <c r="K133" s="198">
        <f t="shared" si="2"/>
        <v>54</v>
      </c>
    </row>
    <row r="134" spans="1:11">
      <c r="A134" s="124">
        <v>133</v>
      </c>
      <c r="B134" s="125" t="s">
        <v>2314</v>
      </c>
      <c r="C134" s="125" t="s">
        <v>2354</v>
      </c>
      <c r="D134" s="125" t="s">
        <v>2227</v>
      </c>
      <c r="E134" s="127">
        <v>42762</v>
      </c>
      <c r="F134" s="127">
        <v>42816</v>
      </c>
      <c r="G134" s="126">
        <v>846</v>
      </c>
      <c r="H134" s="126">
        <v>524</v>
      </c>
      <c r="I134" s="126">
        <v>799</v>
      </c>
      <c r="J134" s="126">
        <v>597</v>
      </c>
      <c r="K134" s="198">
        <f t="shared" si="2"/>
        <v>54</v>
      </c>
    </row>
    <row r="135" spans="1:11">
      <c r="A135" s="124">
        <v>134</v>
      </c>
      <c r="B135" s="125" t="s">
        <v>2314</v>
      </c>
      <c r="C135" s="125" t="s">
        <v>2355</v>
      </c>
      <c r="D135" s="125" t="s">
        <v>2227</v>
      </c>
      <c r="E135" s="127">
        <v>42762</v>
      </c>
      <c r="F135" s="127">
        <v>42816</v>
      </c>
      <c r="G135" s="126">
        <v>756</v>
      </c>
      <c r="H135" s="126">
        <v>600</v>
      </c>
      <c r="I135" s="126">
        <v>820</v>
      </c>
      <c r="J135" s="126">
        <v>467</v>
      </c>
      <c r="K135" s="198">
        <f t="shared" si="2"/>
        <v>54</v>
      </c>
    </row>
    <row r="136" spans="1:11">
      <c r="A136" s="124">
        <v>135</v>
      </c>
      <c r="B136" s="125" t="s">
        <v>2314</v>
      </c>
      <c r="C136" s="125" t="s">
        <v>2356</v>
      </c>
      <c r="D136" s="125" t="s">
        <v>2227</v>
      </c>
      <c r="E136" s="127">
        <v>42762</v>
      </c>
      <c r="F136" s="127">
        <v>42816</v>
      </c>
      <c r="G136" s="126">
        <v>745</v>
      </c>
      <c r="H136" s="126">
        <v>432</v>
      </c>
      <c r="I136" s="126">
        <v>842</v>
      </c>
      <c r="J136" s="126">
        <v>596</v>
      </c>
      <c r="K136" s="198">
        <f t="shared" si="2"/>
        <v>54</v>
      </c>
    </row>
    <row r="137" spans="1:11">
      <c r="A137" s="124">
        <v>136</v>
      </c>
      <c r="B137" s="125" t="s">
        <v>2314</v>
      </c>
      <c r="C137" s="125" t="s">
        <v>2357</v>
      </c>
      <c r="D137" s="125" t="s">
        <v>2227</v>
      </c>
      <c r="E137" s="127">
        <v>42762</v>
      </c>
      <c r="F137" s="127">
        <v>42816</v>
      </c>
      <c r="G137" s="126">
        <v>832</v>
      </c>
      <c r="H137" s="126">
        <v>474</v>
      </c>
      <c r="I137" s="126">
        <v>747</v>
      </c>
      <c r="J137" s="126">
        <v>543</v>
      </c>
      <c r="K137" s="198">
        <f t="shared" si="2"/>
        <v>54</v>
      </c>
    </row>
    <row r="138" spans="1:11">
      <c r="A138" s="124">
        <v>137</v>
      </c>
      <c r="B138" s="125" t="s">
        <v>2314</v>
      </c>
      <c r="C138" s="125" t="s">
        <v>2358</v>
      </c>
      <c r="D138" s="125" t="s">
        <v>2244</v>
      </c>
      <c r="E138" s="127">
        <v>42762</v>
      </c>
      <c r="F138" s="127">
        <v>42816</v>
      </c>
      <c r="G138" s="126">
        <v>805</v>
      </c>
      <c r="H138" s="126">
        <v>34</v>
      </c>
      <c r="I138" s="126">
        <v>857</v>
      </c>
      <c r="J138" s="126">
        <v>483</v>
      </c>
      <c r="K138" s="198">
        <f t="shared" si="2"/>
        <v>54</v>
      </c>
    </row>
    <row r="139" spans="1:11">
      <c r="A139" s="124">
        <v>138</v>
      </c>
      <c r="B139" s="125" t="s">
        <v>2314</v>
      </c>
      <c r="C139" s="125" t="s">
        <v>2359</v>
      </c>
      <c r="D139" s="125" t="s">
        <v>2244</v>
      </c>
      <c r="E139" s="127">
        <v>42762</v>
      </c>
      <c r="F139" s="127">
        <v>42816</v>
      </c>
      <c r="G139" s="126">
        <v>815</v>
      </c>
      <c r="H139" s="126">
        <v>426</v>
      </c>
      <c r="I139" s="126">
        <v>623</v>
      </c>
      <c r="J139" s="126">
        <v>21</v>
      </c>
      <c r="K139" s="198">
        <f t="shared" si="2"/>
        <v>54</v>
      </c>
    </row>
    <row r="140" spans="1:11">
      <c r="A140" s="124">
        <v>139</v>
      </c>
      <c r="B140" s="125" t="s">
        <v>2314</v>
      </c>
      <c r="C140" s="125" t="s">
        <v>2360</v>
      </c>
      <c r="D140" s="125" t="s">
        <v>2244</v>
      </c>
      <c r="E140" s="127">
        <v>42762</v>
      </c>
      <c r="F140" s="127">
        <v>42816</v>
      </c>
      <c r="G140" s="132">
        <v>798</v>
      </c>
      <c r="H140" s="126">
        <v>563</v>
      </c>
      <c r="I140" s="126">
        <v>880</v>
      </c>
      <c r="J140" s="126">
        <v>538</v>
      </c>
      <c r="K140" s="198">
        <f t="shared" si="2"/>
        <v>54</v>
      </c>
    </row>
    <row r="141" spans="1:11">
      <c r="A141" s="124">
        <v>140</v>
      </c>
      <c r="B141" s="125" t="s">
        <v>2314</v>
      </c>
      <c r="C141" s="125" t="s">
        <v>2362</v>
      </c>
      <c r="D141" s="125" t="s">
        <v>2244</v>
      </c>
      <c r="E141" s="127">
        <v>42762</v>
      </c>
      <c r="F141" s="127">
        <v>42816</v>
      </c>
      <c r="G141" s="126">
        <v>787</v>
      </c>
      <c r="H141" s="126">
        <v>535</v>
      </c>
      <c r="I141" s="126">
        <v>706</v>
      </c>
      <c r="J141" s="126">
        <v>559</v>
      </c>
      <c r="K141" s="198">
        <f t="shared" si="2"/>
        <v>54</v>
      </c>
    </row>
    <row r="142" spans="1:11">
      <c r="A142" s="124">
        <v>141</v>
      </c>
      <c r="B142" s="125" t="s">
        <v>2314</v>
      </c>
      <c r="C142" s="125" t="s">
        <v>2363</v>
      </c>
      <c r="D142" s="125" t="s">
        <v>2244</v>
      </c>
      <c r="E142" s="127">
        <v>42762</v>
      </c>
      <c r="F142" s="127">
        <v>42816</v>
      </c>
      <c r="G142" s="126">
        <v>900</v>
      </c>
      <c r="H142" s="126">
        <v>581</v>
      </c>
      <c r="I142" s="126">
        <v>775</v>
      </c>
      <c r="J142" s="126">
        <v>465</v>
      </c>
      <c r="K142" s="198">
        <f t="shared" si="2"/>
        <v>54</v>
      </c>
    </row>
    <row r="143" spans="1:11">
      <c r="A143" s="124">
        <v>142</v>
      </c>
      <c r="B143" s="125" t="s">
        <v>2314</v>
      </c>
      <c r="C143" s="125" t="s">
        <v>2364</v>
      </c>
      <c r="D143" s="125" t="s">
        <v>2244</v>
      </c>
      <c r="E143" s="127">
        <v>42762</v>
      </c>
      <c r="F143" s="127">
        <v>42816</v>
      </c>
      <c r="G143" s="126">
        <v>817</v>
      </c>
      <c r="H143" s="126">
        <v>460</v>
      </c>
      <c r="I143" s="126">
        <v>850</v>
      </c>
      <c r="J143" s="126">
        <v>503</v>
      </c>
      <c r="K143" s="198">
        <f t="shared" si="2"/>
        <v>54</v>
      </c>
    </row>
    <row r="144" spans="1:11">
      <c r="A144" s="124">
        <v>143</v>
      </c>
      <c r="B144" s="125" t="s">
        <v>2314</v>
      </c>
      <c r="C144" s="125" t="s">
        <v>2365</v>
      </c>
      <c r="D144" s="125" t="s">
        <v>2244</v>
      </c>
      <c r="E144" s="127">
        <v>42762</v>
      </c>
      <c r="F144" s="127">
        <v>42816</v>
      </c>
      <c r="G144" s="126">
        <v>836</v>
      </c>
      <c r="H144" s="126">
        <v>456</v>
      </c>
      <c r="I144" s="126">
        <v>697</v>
      </c>
      <c r="J144" s="126">
        <v>567</v>
      </c>
      <c r="K144" s="198">
        <f t="shared" si="2"/>
        <v>54</v>
      </c>
    </row>
    <row r="145" spans="1:11">
      <c r="A145" s="124">
        <v>144</v>
      </c>
      <c r="B145" s="125" t="s">
        <v>2314</v>
      </c>
      <c r="C145" s="125" t="s">
        <v>2366</v>
      </c>
      <c r="D145" s="125" t="s">
        <v>2244</v>
      </c>
      <c r="E145" s="127">
        <v>42762</v>
      </c>
      <c r="F145" s="127">
        <v>42816</v>
      </c>
      <c r="G145" s="126">
        <v>784</v>
      </c>
      <c r="H145" s="126">
        <v>571</v>
      </c>
      <c r="I145" s="126">
        <v>894</v>
      </c>
      <c r="J145" s="126">
        <v>15</v>
      </c>
      <c r="K145" s="198">
        <f t="shared" si="2"/>
        <v>54</v>
      </c>
    </row>
    <row r="146" spans="1:11">
      <c r="A146" s="124">
        <v>145</v>
      </c>
      <c r="B146" s="125" t="s">
        <v>2314</v>
      </c>
      <c r="C146" s="125" t="s">
        <v>2367</v>
      </c>
      <c r="D146" s="125" t="s">
        <v>2256</v>
      </c>
      <c r="E146" s="127">
        <v>42762</v>
      </c>
      <c r="F146" s="127">
        <v>42815</v>
      </c>
      <c r="G146" s="126">
        <v>902</v>
      </c>
      <c r="H146" s="126">
        <v>27</v>
      </c>
      <c r="I146" s="132">
        <v>653</v>
      </c>
      <c r="J146" s="126">
        <v>40</v>
      </c>
      <c r="K146" s="198">
        <f t="shared" si="2"/>
        <v>53</v>
      </c>
    </row>
    <row r="147" spans="1:11">
      <c r="A147" s="124">
        <v>146</v>
      </c>
      <c r="B147" s="125" t="s">
        <v>2314</v>
      </c>
      <c r="C147" s="125" t="s">
        <v>2368</v>
      </c>
      <c r="D147" s="125" t="s">
        <v>2256</v>
      </c>
      <c r="E147" s="127">
        <v>42762</v>
      </c>
      <c r="F147" s="127">
        <v>42815</v>
      </c>
      <c r="G147" s="126">
        <v>689</v>
      </c>
      <c r="H147" s="126">
        <v>492</v>
      </c>
      <c r="I147" s="126">
        <v>762</v>
      </c>
      <c r="J147" s="126">
        <v>468</v>
      </c>
      <c r="K147" s="198">
        <f t="shared" si="2"/>
        <v>53</v>
      </c>
    </row>
    <row r="148" spans="1:11">
      <c r="A148" s="124">
        <v>147</v>
      </c>
      <c r="B148" s="125" t="s">
        <v>2314</v>
      </c>
      <c r="C148" s="125" t="s">
        <v>2369</v>
      </c>
      <c r="D148" s="125" t="s">
        <v>2256</v>
      </c>
      <c r="E148" s="127">
        <v>42762</v>
      </c>
      <c r="F148" s="127">
        <v>42816</v>
      </c>
      <c r="G148" s="126">
        <v>678</v>
      </c>
      <c r="H148" s="126">
        <v>573</v>
      </c>
      <c r="I148" s="126">
        <v>878</v>
      </c>
      <c r="J148" s="126">
        <v>582</v>
      </c>
      <c r="K148" s="198">
        <f t="shared" si="2"/>
        <v>54</v>
      </c>
    </row>
    <row r="149" spans="1:11">
      <c r="A149" s="124">
        <v>148</v>
      </c>
      <c r="B149" s="125" t="s">
        <v>2314</v>
      </c>
      <c r="C149" s="125" t="s">
        <v>2370</v>
      </c>
      <c r="D149" s="125" t="s">
        <v>2256</v>
      </c>
      <c r="E149" s="127">
        <v>42762</v>
      </c>
      <c r="F149" s="127">
        <v>42816</v>
      </c>
      <c r="G149" s="126">
        <v>835</v>
      </c>
      <c r="H149" s="126">
        <v>472</v>
      </c>
      <c r="I149" s="126">
        <v>807</v>
      </c>
      <c r="J149" s="126">
        <v>20</v>
      </c>
      <c r="K149" s="198">
        <f t="shared" si="2"/>
        <v>54</v>
      </c>
    </row>
    <row r="150" spans="1:11">
      <c r="A150" s="124">
        <v>149</v>
      </c>
      <c r="B150" s="125" t="s">
        <v>2314</v>
      </c>
      <c r="C150" s="125" t="s">
        <v>2371</v>
      </c>
      <c r="D150" s="125" t="s">
        <v>2256</v>
      </c>
      <c r="E150" s="127">
        <v>42762</v>
      </c>
      <c r="F150" s="127">
        <v>42816</v>
      </c>
      <c r="G150" s="132">
        <v>733</v>
      </c>
      <c r="H150" s="126">
        <v>545</v>
      </c>
      <c r="I150" s="126">
        <v>696</v>
      </c>
      <c r="J150" s="126">
        <v>533</v>
      </c>
      <c r="K150" s="198">
        <f t="shared" si="2"/>
        <v>54</v>
      </c>
    </row>
    <row r="151" spans="1:11">
      <c r="A151" s="124">
        <v>150</v>
      </c>
      <c r="B151" s="125" t="s">
        <v>2314</v>
      </c>
      <c r="C151" s="125" t="s">
        <v>2372</v>
      </c>
      <c r="D151" s="125" t="s">
        <v>2256</v>
      </c>
      <c r="E151" s="127">
        <v>42762</v>
      </c>
      <c r="F151" s="127">
        <v>42816</v>
      </c>
      <c r="G151" s="126">
        <v>658</v>
      </c>
      <c r="H151" s="126">
        <v>7</v>
      </c>
      <c r="I151" s="126">
        <v>801</v>
      </c>
      <c r="J151" s="126">
        <v>572</v>
      </c>
      <c r="K151" s="198">
        <f t="shared" si="2"/>
        <v>54</v>
      </c>
    </row>
    <row r="152" spans="1:11">
      <c r="A152" s="124">
        <v>151</v>
      </c>
      <c r="B152" s="125" t="s">
        <v>2314</v>
      </c>
      <c r="C152" s="125" t="s">
        <v>2373</v>
      </c>
      <c r="D152" s="125" t="s">
        <v>2256</v>
      </c>
      <c r="E152" s="127">
        <v>42762</v>
      </c>
      <c r="F152" s="127">
        <v>42816</v>
      </c>
      <c r="G152" s="126">
        <v>567</v>
      </c>
      <c r="H152" s="126">
        <v>447</v>
      </c>
      <c r="I152" s="126">
        <v>647</v>
      </c>
      <c r="J152" s="126">
        <v>504</v>
      </c>
      <c r="K152" s="198">
        <f t="shared" si="2"/>
        <v>54</v>
      </c>
    </row>
    <row r="153" spans="1:11">
      <c r="A153" s="124">
        <v>152</v>
      </c>
      <c r="B153" s="125" t="s">
        <v>2314</v>
      </c>
      <c r="C153" s="125" t="s">
        <v>2374</v>
      </c>
      <c r="D153" s="125" t="s">
        <v>2256</v>
      </c>
      <c r="E153" s="127">
        <v>42762</v>
      </c>
      <c r="F153" s="127">
        <v>42816</v>
      </c>
      <c r="G153" s="126">
        <v>853</v>
      </c>
      <c r="H153" s="126">
        <v>591</v>
      </c>
      <c r="I153" s="126">
        <v>744</v>
      </c>
      <c r="J153" s="126">
        <v>579</v>
      </c>
      <c r="K153" s="198">
        <f t="shared" si="2"/>
        <v>54</v>
      </c>
    </row>
    <row r="154" spans="1:11">
      <c r="A154" s="124">
        <v>153</v>
      </c>
      <c r="B154" s="125" t="s">
        <v>2314</v>
      </c>
      <c r="C154" s="125" t="s">
        <v>2376</v>
      </c>
      <c r="D154" s="125" t="s">
        <v>2265</v>
      </c>
      <c r="E154" s="127">
        <v>42762</v>
      </c>
      <c r="F154" s="127">
        <v>42816</v>
      </c>
      <c r="G154" s="126">
        <v>800</v>
      </c>
      <c r="H154" s="126">
        <v>479</v>
      </c>
      <c r="I154" s="126">
        <v>885</v>
      </c>
      <c r="J154" s="126">
        <v>440</v>
      </c>
      <c r="K154" s="198">
        <f t="shared" si="2"/>
        <v>54</v>
      </c>
    </row>
    <row r="155" spans="1:11">
      <c r="A155" s="124">
        <v>154</v>
      </c>
      <c r="B155" s="125" t="s">
        <v>2314</v>
      </c>
      <c r="C155" s="125" t="s">
        <v>2377</v>
      </c>
      <c r="D155" s="125" t="s">
        <v>2265</v>
      </c>
      <c r="E155" s="127">
        <v>42762</v>
      </c>
      <c r="F155" s="127">
        <v>42816</v>
      </c>
      <c r="G155" s="126">
        <v>675</v>
      </c>
      <c r="H155" s="126">
        <v>493</v>
      </c>
      <c r="I155" s="126">
        <v>684</v>
      </c>
      <c r="J155" s="126">
        <v>485</v>
      </c>
      <c r="K155" s="198">
        <f t="shared" si="2"/>
        <v>54</v>
      </c>
    </row>
    <row r="156" spans="1:11">
      <c r="A156" s="124">
        <v>155</v>
      </c>
      <c r="B156" s="125" t="s">
        <v>2314</v>
      </c>
      <c r="C156" s="125" t="s">
        <v>2378</v>
      </c>
      <c r="D156" s="125" t="s">
        <v>2265</v>
      </c>
      <c r="E156" s="127">
        <v>42762</v>
      </c>
      <c r="F156" s="127">
        <v>42816</v>
      </c>
      <c r="G156" s="126">
        <v>859</v>
      </c>
      <c r="H156" s="126">
        <v>484</v>
      </c>
      <c r="I156" s="126">
        <v>827</v>
      </c>
      <c r="J156" s="126">
        <v>556</v>
      </c>
      <c r="K156" s="198">
        <f t="shared" si="2"/>
        <v>54</v>
      </c>
    </row>
    <row r="157" spans="1:11">
      <c r="A157" s="124">
        <v>156</v>
      </c>
      <c r="B157" s="125" t="s">
        <v>2314</v>
      </c>
      <c r="C157" s="125" t="s">
        <v>2379</v>
      </c>
      <c r="D157" s="125" t="s">
        <v>2265</v>
      </c>
      <c r="E157" s="127">
        <v>42762</v>
      </c>
      <c r="F157" s="127">
        <v>42816</v>
      </c>
      <c r="G157" s="126">
        <v>654</v>
      </c>
      <c r="H157" s="126">
        <v>598</v>
      </c>
      <c r="I157" s="126">
        <v>667</v>
      </c>
      <c r="J157" s="126">
        <v>464</v>
      </c>
      <c r="K157" s="198">
        <f t="shared" si="2"/>
        <v>54</v>
      </c>
    </row>
    <row r="158" spans="1:11">
      <c r="A158" s="124">
        <v>157</v>
      </c>
      <c r="B158" s="125" t="s">
        <v>2314</v>
      </c>
      <c r="C158" s="125" t="s">
        <v>2381</v>
      </c>
      <c r="D158" s="125" t="s">
        <v>2265</v>
      </c>
      <c r="E158" s="127">
        <v>42762</v>
      </c>
      <c r="F158" s="127">
        <v>42816</v>
      </c>
      <c r="G158" s="126">
        <v>890</v>
      </c>
      <c r="H158" s="126">
        <v>30</v>
      </c>
      <c r="I158" s="126">
        <v>777</v>
      </c>
      <c r="J158" s="126">
        <v>35</v>
      </c>
      <c r="K158" s="198">
        <f t="shared" si="2"/>
        <v>54</v>
      </c>
    </row>
    <row r="159" spans="1:11">
      <c r="A159" s="124">
        <v>158</v>
      </c>
      <c r="B159" s="125" t="s">
        <v>2314</v>
      </c>
      <c r="C159" s="125" t="s">
        <v>2382</v>
      </c>
      <c r="D159" s="125" t="s">
        <v>2265</v>
      </c>
      <c r="E159" s="127">
        <v>42762</v>
      </c>
      <c r="F159" s="127">
        <v>42816</v>
      </c>
      <c r="G159" s="126">
        <v>576</v>
      </c>
      <c r="H159" s="126">
        <v>16</v>
      </c>
      <c r="I159" s="126">
        <v>884</v>
      </c>
      <c r="J159" s="126">
        <v>570</v>
      </c>
      <c r="K159" s="198">
        <f t="shared" si="2"/>
        <v>54</v>
      </c>
    </row>
    <row r="160" spans="1:11">
      <c r="A160" s="172">
        <v>159</v>
      </c>
      <c r="B160" s="173" t="s">
        <v>2314</v>
      </c>
      <c r="C160" s="173" t="s">
        <v>2383</v>
      </c>
      <c r="D160" s="173" t="s">
        <v>2265</v>
      </c>
      <c r="E160" s="174">
        <v>42762</v>
      </c>
      <c r="F160" s="174">
        <v>42816</v>
      </c>
      <c r="G160" s="172">
        <v>829</v>
      </c>
      <c r="H160" s="172">
        <v>499</v>
      </c>
      <c r="I160" s="172">
        <v>731</v>
      </c>
      <c r="J160" s="172">
        <v>439</v>
      </c>
      <c r="K160" s="198">
        <f t="shared" si="2"/>
        <v>54</v>
      </c>
    </row>
    <row r="161" spans="1:11">
      <c r="A161" s="124">
        <v>160</v>
      </c>
      <c r="B161" s="125" t="s">
        <v>2314</v>
      </c>
      <c r="C161" s="125" t="s">
        <v>2384</v>
      </c>
      <c r="D161" s="125" t="s">
        <v>2265</v>
      </c>
      <c r="E161" s="127">
        <v>42762</v>
      </c>
      <c r="F161" s="127">
        <v>42816</v>
      </c>
      <c r="G161" s="126">
        <v>809</v>
      </c>
      <c r="H161" s="126">
        <v>421</v>
      </c>
      <c r="I161" s="126">
        <v>876</v>
      </c>
      <c r="J161" s="126">
        <v>461</v>
      </c>
      <c r="K161" s="198">
        <f t="shared" si="2"/>
        <v>54</v>
      </c>
    </row>
    <row r="162" spans="1:11">
      <c r="A162" s="124">
        <v>161</v>
      </c>
      <c r="B162" s="125" t="s">
        <v>2385</v>
      </c>
      <c r="C162" s="125" t="s">
        <v>2386</v>
      </c>
      <c r="D162" s="125" t="s">
        <v>2278</v>
      </c>
      <c r="E162" s="127">
        <v>42763</v>
      </c>
      <c r="F162" s="127">
        <v>42814</v>
      </c>
      <c r="G162" s="126">
        <v>252</v>
      </c>
      <c r="H162" s="126">
        <v>124</v>
      </c>
      <c r="I162" s="126">
        <v>351</v>
      </c>
      <c r="J162" s="126">
        <v>253</v>
      </c>
      <c r="K162" s="198">
        <f t="shared" si="2"/>
        <v>51</v>
      </c>
    </row>
    <row r="163" spans="1:11">
      <c r="A163" s="124">
        <v>162</v>
      </c>
      <c r="B163" s="125" t="s">
        <v>2385</v>
      </c>
      <c r="C163" s="125" t="s">
        <v>2387</v>
      </c>
      <c r="D163" s="125" t="s">
        <v>2278</v>
      </c>
      <c r="E163" s="127">
        <v>42763</v>
      </c>
      <c r="F163" s="127">
        <v>42814</v>
      </c>
      <c r="G163" s="126">
        <v>385</v>
      </c>
      <c r="H163" s="126">
        <v>202</v>
      </c>
      <c r="I163" s="126">
        <v>442</v>
      </c>
      <c r="J163" s="126">
        <v>285</v>
      </c>
      <c r="K163" s="198">
        <f t="shared" si="2"/>
        <v>51</v>
      </c>
    </row>
    <row r="164" spans="1:11">
      <c r="A164" s="124">
        <v>163</v>
      </c>
      <c r="B164" s="125" t="s">
        <v>2385</v>
      </c>
      <c r="C164" s="125" t="s">
        <v>2388</v>
      </c>
      <c r="D164" s="125" t="s">
        <v>2278</v>
      </c>
      <c r="E164" s="127">
        <v>42763</v>
      </c>
      <c r="F164" s="127">
        <v>42814</v>
      </c>
      <c r="G164" s="126">
        <v>202</v>
      </c>
      <c r="H164" s="126">
        <v>96</v>
      </c>
      <c r="I164" s="126">
        <v>743</v>
      </c>
      <c r="J164" s="126">
        <v>341</v>
      </c>
      <c r="K164" s="198">
        <f t="shared" si="2"/>
        <v>51</v>
      </c>
    </row>
    <row r="165" spans="1:11">
      <c r="A165" s="124">
        <v>164</v>
      </c>
      <c r="B165" s="125" t="s">
        <v>2385</v>
      </c>
      <c r="C165" s="125" t="s">
        <v>2389</v>
      </c>
      <c r="D165" s="125" t="s">
        <v>2278</v>
      </c>
      <c r="E165" s="127">
        <v>42763</v>
      </c>
      <c r="F165" s="127">
        <v>42814</v>
      </c>
      <c r="G165" s="126">
        <v>686</v>
      </c>
      <c r="H165" s="126">
        <v>317</v>
      </c>
      <c r="I165" s="126">
        <v>390</v>
      </c>
      <c r="J165" s="132">
        <v>264</v>
      </c>
      <c r="K165" s="198">
        <f t="shared" si="2"/>
        <v>51</v>
      </c>
    </row>
    <row r="166" spans="1:11">
      <c r="A166" s="124">
        <v>165</v>
      </c>
      <c r="B166" s="125" t="s">
        <v>2385</v>
      </c>
      <c r="C166" s="125" t="s">
        <v>2390</v>
      </c>
      <c r="D166" s="125" t="s">
        <v>2278</v>
      </c>
      <c r="E166" s="127">
        <v>42763</v>
      </c>
      <c r="F166" s="127">
        <v>42814</v>
      </c>
      <c r="G166" s="126">
        <v>368</v>
      </c>
      <c r="H166" s="126">
        <v>331</v>
      </c>
      <c r="I166" s="126">
        <v>810</v>
      </c>
      <c r="J166" s="126">
        <v>411</v>
      </c>
      <c r="K166" s="198">
        <f t="shared" si="2"/>
        <v>51</v>
      </c>
    </row>
    <row r="167" spans="1:11">
      <c r="A167" s="124">
        <v>166</v>
      </c>
      <c r="B167" s="125" t="s">
        <v>2385</v>
      </c>
      <c r="C167" s="125" t="s">
        <v>2391</v>
      </c>
      <c r="D167" s="125" t="s">
        <v>2278</v>
      </c>
      <c r="E167" s="127">
        <v>42763</v>
      </c>
      <c r="F167" s="127">
        <v>42814</v>
      </c>
      <c r="G167" s="126">
        <v>334</v>
      </c>
      <c r="H167" s="126">
        <v>287</v>
      </c>
      <c r="I167" s="126">
        <v>287</v>
      </c>
      <c r="J167" s="126">
        <v>259</v>
      </c>
      <c r="K167" s="198">
        <f t="shared" si="2"/>
        <v>51</v>
      </c>
    </row>
    <row r="168" spans="1:11">
      <c r="A168" s="124">
        <v>167</v>
      </c>
      <c r="B168" s="125" t="s">
        <v>2385</v>
      </c>
      <c r="C168" s="125" t="s">
        <v>2393</v>
      </c>
      <c r="D168" s="125" t="s">
        <v>2278</v>
      </c>
      <c r="E168" s="127">
        <v>42763</v>
      </c>
      <c r="F168" s="127">
        <v>42814</v>
      </c>
      <c r="G168" s="126">
        <v>429</v>
      </c>
      <c r="H168" s="126">
        <v>255</v>
      </c>
      <c r="I168" s="126">
        <v>443</v>
      </c>
      <c r="J168" s="126">
        <v>215</v>
      </c>
      <c r="K168" s="198">
        <f t="shared" si="2"/>
        <v>51</v>
      </c>
    </row>
    <row r="169" spans="1:11">
      <c r="A169" s="124">
        <v>168</v>
      </c>
      <c r="B169" s="125" t="s">
        <v>2385</v>
      </c>
      <c r="C169" s="125" t="s">
        <v>2394</v>
      </c>
      <c r="D169" s="125" t="s">
        <v>2278</v>
      </c>
      <c r="E169" s="127">
        <v>42763</v>
      </c>
      <c r="F169" s="127">
        <v>42814</v>
      </c>
      <c r="G169" s="126">
        <v>461</v>
      </c>
      <c r="H169" s="126">
        <v>534</v>
      </c>
      <c r="I169" s="126">
        <v>680</v>
      </c>
      <c r="J169" s="126">
        <v>322</v>
      </c>
      <c r="K169" s="198">
        <f t="shared" si="2"/>
        <v>51</v>
      </c>
    </row>
    <row r="170" spans="1:11">
      <c r="A170" s="124">
        <v>169</v>
      </c>
      <c r="B170" s="125" t="s">
        <v>2385</v>
      </c>
      <c r="C170" s="125" t="s">
        <v>2395</v>
      </c>
      <c r="D170" s="125" t="s">
        <v>2287</v>
      </c>
      <c r="E170" s="127">
        <v>42763</v>
      </c>
      <c r="F170" s="127">
        <v>42814</v>
      </c>
      <c r="G170" s="126">
        <v>425</v>
      </c>
      <c r="H170" s="126">
        <v>453</v>
      </c>
      <c r="I170" s="126">
        <v>496</v>
      </c>
      <c r="J170" s="126">
        <v>403</v>
      </c>
      <c r="K170" s="198">
        <f t="shared" si="2"/>
        <v>51</v>
      </c>
    </row>
    <row r="171" spans="1:11">
      <c r="A171" s="124">
        <v>170</v>
      </c>
      <c r="B171" s="125" t="s">
        <v>2385</v>
      </c>
      <c r="C171" s="125" t="s">
        <v>2396</v>
      </c>
      <c r="D171" s="125" t="s">
        <v>2287</v>
      </c>
      <c r="E171" s="127">
        <v>42763</v>
      </c>
      <c r="F171" s="127">
        <v>42814</v>
      </c>
      <c r="G171" s="126">
        <v>433</v>
      </c>
      <c r="H171" s="126">
        <v>330</v>
      </c>
      <c r="I171" s="126">
        <v>674</v>
      </c>
      <c r="J171" s="126">
        <v>583</v>
      </c>
      <c r="K171" s="198">
        <f t="shared" si="2"/>
        <v>51</v>
      </c>
    </row>
    <row r="172" spans="1:11">
      <c r="A172" s="124">
        <v>171</v>
      </c>
      <c r="B172" s="125" t="s">
        <v>2385</v>
      </c>
      <c r="C172" s="125" t="s">
        <v>2397</v>
      </c>
      <c r="D172" s="125" t="s">
        <v>2287</v>
      </c>
      <c r="E172" s="127">
        <v>42763</v>
      </c>
      <c r="F172" s="127">
        <v>42814</v>
      </c>
      <c r="G172" s="126">
        <v>656</v>
      </c>
      <c r="H172" s="126">
        <v>558</v>
      </c>
      <c r="I172" s="126">
        <v>504</v>
      </c>
      <c r="J172" s="126">
        <v>451</v>
      </c>
      <c r="K172" s="198">
        <f t="shared" si="2"/>
        <v>51</v>
      </c>
    </row>
    <row r="173" spans="1:11">
      <c r="A173" s="124">
        <v>172</v>
      </c>
      <c r="B173" s="125" t="s">
        <v>2385</v>
      </c>
      <c r="C173" s="125" t="s">
        <v>2398</v>
      </c>
      <c r="D173" s="125" t="s">
        <v>2287</v>
      </c>
      <c r="E173" s="127">
        <v>42763</v>
      </c>
      <c r="F173" s="127">
        <v>42814</v>
      </c>
      <c r="G173" s="126">
        <v>281</v>
      </c>
      <c r="H173" s="126">
        <v>157</v>
      </c>
      <c r="I173" s="126">
        <v>439</v>
      </c>
      <c r="J173" s="126">
        <v>353</v>
      </c>
      <c r="K173" s="198">
        <f t="shared" si="2"/>
        <v>51</v>
      </c>
    </row>
    <row r="174" spans="1:11">
      <c r="A174" s="124">
        <v>173</v>
      </c>
      <c r="B174" s="125" t="s">
        <v>2385</v>
      </c>
      <c r="C174" s="125" t="s">
        <v>2399</v>
      </c>
      <c r="D174" s="125" t="s">
        <v>2287</v>
      </c>
      <c r="E174" s="127">
        <v>42763</v>
      </c>
      <c r="F174" s="127">
        <v>42814</v>
      </c>
      <c r="G174" s="126">
        <v>216</v>
      </c>
      <c r="H174" s="126">
        <v>57</v>
      </c>
      <c r="I174" s="126">
        <v>865</v>
      </c>
      <c r="J174" s="126">
        <v>105</v>
      </c>
      <c r="K174" s="198">
        <f t="shared" si="2"/>
        <v>51</v>
      </c>
    </row>
    <row r="175" spans="1:11">
      <c r="A175" s="124">
        <v>174</v>
      </c>
      <c r="B175" s="125" t="s">
        <v>2385</v>
      </c>
      <c r="C175" s="125" t="s">
        <v>2400</v>
      </c>
      <c r="D175" s="125" t="s">
        <v>2287</v>
      </c>
      <c r="E175" s="127">
        <v>42763</v>
      </c>
      <c r="F175" s="127">
        <v>42814</v>
      </c>
      <c r="G175" s="126">
        <v>655</v>
      </c>
      <c r="H175" s="126">
        <v>307</v>
      </c>
      <c r="I175" s="126">
        <v>736</v>
      </c>
      <c r="J175" s="126">
        <v>384</v>
      </c>
      <c r="K175" s="198">
        <f t="shared" si="2"/>
        <v>51</v>
      </c>
    </row>
    <row r="176" spans="1:11">
      <c r="A176" s="124">
        <v>175</v>
      </c>
      <c r="B176" s="125" t="s">
        <v>2385</v>
      </c>
      <c r="C176" s="125" t="s">
        <v>2401</v>
      </c>
      <c r="D176" s="125" t="s">
        <v>2287</v>
      </c>
      <c r="E176" s="127">
        <v>42763</v>
      </c>
      <c r="F176" s="127">
        <v>42814</v>
      </c>
      <c r="G176" s="126">
        <v>457</v>
      </c>
      <c r="H176" s="126">
        <v>458</v>
      </c>
      <c r="I176" s="126">
        <v>792</v>
      </c>
      <c r="J176" s="126">
        <v>481</v>
      </c>
      <c r="K176" s="198">
        <f t="shared" si="2"/>
        <v>51</v>
      </c>
    </row>
    <row r="177" spans="1:11">
      <c r="A177" s="124">
        <v>176</v>
      </c>
      <c r="B177" s="125" t="s">
        <v>2385</v>
      </c>
      <c r="C177" s="125" t="s">
        <v>2402</v>
      </c>
      <c r="D177" s="125" t="s">
        <v>2287</v>
      </c>
      <c r="E177" s="127">
        <v>42763</v>
      </c>
      <c r="F177" s="127">
        <v>42814</v>
      </c>
      <c r="G177" s="126">
        <v>454</v>
      </c>
      <c r="H177" s="126">
        <v>326</v>
      </c>
      <c r="I177" s="126">
        <v>470</v>
      </c>
      <c r="J177" s="126">
        <v>490</v>
      </c>
      <c r="K177" s="198">
        <f t="shared" si="2"/>
        <v>51</v>
      </c>
    </row>
    <row r="178" spans="1:11">
      <c r="A178" s="124">
        <v>177</v>
      </c>
      <c r="B178" s="125" t="s">
        <v>2385</v>
      </c>
      <c r="C178" s="125" t="s">
        <v>2403</v>
      </c>
      <c r="D178" s="125" t="s">
        <v>2296</v>
      </c>
      <c r="E178" s="127">
        <v>42763</v>
      </c>
      <c r="F178" s="127">
        <v>42815</v>
      </c>
      <c r="G178" s="126">
        <v>362</v>
      </c>
      <c r="H178" s="126">
        <v>262</v>
      </c>
      <c r="I178" s="126">
        <v>483</v>
      </c>
      <c r="J178" s="126">
        <v>470</v>
      </c>
      <c r="K178" s="198">
        <f t="shared" si="2"/>
        <v>52</v>
      </c>
    </row>
    <row r="179" spans="1:11">
      <c r="A179" s="124">
        <v>178</v>
      </c>
      <c r="B179" s="125" t="s">
        <v>2385</v>
      </c>
      <c r="C179" s="125" t="s">
        <v>2404</v>
      </c>
      <c r="D179" s="125" t="s">
        <v>2296</v>
      </c>
      <c r="E179" s="127">
        <v>42763</v>
      </c>
      <c r="F179" s="127">
        <v>42815</v>
      </c>
      <c r="G179" s="132">
        <v>781</v>
      </c>
      <c r="H179" s="126">
        <v>309</v>
      </c>
      <c r="I179" s="126">
        <v>893</v>
      </c>
      <c r="J179" s="126">
        <v>488</v>
      </c>
      <c r="K179" s="198">
        <f t="shared" si="2"/>
        <v>52</v>
      </c>
    </row>
    <row r="180" spans="1:11">
      <c r="A180" s="124">
        <v>179</v>
      </c>
      <c r="B180" s="125" t="s">
        <v>2385</v>
      </c>
      <c r="C180" s="125" t="s">
        <v>2405</v>
      </c>
      <c r="D180" s="125" t="s">
        <v>2296</v>
      </c>
      <c r="E180" s="127">
        <v>42763</v>
      </c>
      <c r="F180" s="127">
        <v>42815</v>
      </c>
      <c r="G180" s="126">
        <v>451</v>
      </c>
      <c r="H180" s="126">
        <v>32</v>
      </c>
      <c r="I180" s="126">
        <v>826</v>
      </c>
      <c r="J180" s="126">
        <v>273</v>
      </c>
      <c r="K180" s="198">
        <f t="shared" si="2"/>
        <v>52</v>
      </c>
    </row>
    <row r="181" spans="1:11">
      <c r="A181" s="124">
        <v>180</v>
      </c>
      <c r="B181" s="125" t="s">
        <v>2385</v>
      </c>
      <c r="C181" s="125" t="s">
        <v>2406</v>
      </c>
      <c r="D181" s="125" t="s">
        <v>2296</v>
      </c>
      <c r="E181" s="127">
        <v>42763</v>
      </c>
      <c r="F181" s="127">
        <v>42815</v>
      </c>
      <c r="G181" s="126">
        <v>360</v>
      </c>
      <c r="H181" s="126">
        <v>268</v>
      </c>
      <c r="I181" s="126">
        <v>783</v>
      </c>
      <c r="J181" s="126">
        <v>301</v>
      </c>
      <c r="K181" s="198">
        <f t="shared" si="2"/>
        <v>52</v>
      </c>
    </row>
    <row r="182" spans="1:11">
      <c r="A182" s="124">
        <v>181</v>
      </c>
      <c r="B182" s="125" t="s">
        <v>2385</v>
      </c>
      <c r="C182" s="125" t="s">
        <v>2407</v>
      </c>
      <c r="D182" s="125" t="s">
        <v>2296</v>
      </c>
      <c r="E182" s="127">
        <v>42763</v>
      </c>
      <c r="F182" s="127">
        <v>42815</v>
      </c>
      <c r="G182" s="126">
        <v>458</v>
      </c>
      <c r="H182" s="126">
        <v>587</v>
      </c>
      <c r="I182" s="126">
        <v>551</v>
      </c>
      <c r="J182" s="126">
        <v>291</v>
      </c>
      <c r="K182" s="198">
        <f t="shared" si="2"/>
        <v>52</v>
      </c>
    </row>
    <row r="183" spans="1:11">
      <c r="A183" s="124">
        <v>182</v>
      </c>
      <c r="B183" s="125" t="s">
        <v>2385</v>
      </c>
      <c r="C183" s="125" t="s">
        <v>2408</v>
      </c>
      <c r="D183" s="125" t="s">
        <v>2296</v>
      </c>
      <c r="E183" s="127">
        <v>42763</v>
      </c>
      <c r="F183" s="127">
        <v>42815</v>
      </c>
      <c r="G183" s="126">
        <v>403</v>
      </c>
      <c r="H183" s="126">
        <v>444</v>
      </c>
      <c r="I183" s="126">
        <v>818</v>
      </c>
      <c r="J183" s="126">
        <v>537</v>
      </c>
      <c r="K183" s="198">
        <f t="shared" si="2"/>
        <v>52</v>
      </c>
    </row>
    <row r="184" spans="1:11">
      <c r="A184" s="124">
        <v>183</v>
      </c>
      <c r="B184" s="125" t="s">
        <v>2385</v>
      </c>
      <c r="C184" s="125" t="s">
        <v>2409</v>
      </c>
      <c r="D184" s="125" t="s">
        <v>2296</v>
      </c>
      <c r="E184" s="127">
        <v>42763</v>
      </c>
      <c r="F184" s="127">
        <v>42815</v>
      </c>
      <c r="G184" s="126">
        <v>585</v>
      </c>
      <c r="H184" s="126">
        <v>568</v>
      </c>
      <c r="I184" s="126">
        <v>896</v>
      </c>
      <c r="J184" s="126">
        <v>290</v>
      </c>
      <c r="K184" s="198">
        <f t="shared" si="2"/>
        <v>52</v>
      </c>
    </row>
    <row r="185" spans="1:11">
      <c r="A185" s="124">
        <v>184</v>
      </c>
      <c r="B185" s="125" t="s">
        <v>2385</v>
      </c>
      <c r="C185" s="125" t="s">
        <v>2410</v>
      </c>
      <c r="D185" s="125" t="s">
        <v>2296</v>
      </c>
      <c r="E185" s="127">
        <v>42763</v>
      </c>
      <c r="F185" s="127">
        <v>42815</v>
      </c>
      <c r="G185" s="126">
        <v>669</v>
      </c>
      <c r="H185" s="132">
        <v>541</v>
      </c>
      <c r="I185" s="126">
        <v>337</v>
      </c>
      <c r="J185" s="126">
        <v>555</v>
      </c>
      <c r="K185" s="198">
        <f t="shared" si="2"/>
        <v>52</v>
      </c>
    </row>
    <row r="186" spans="1:11">
      <c r="A186" s="124">
        <v>185</v>
      </c>
      <c r="B186" s="125" t="s">
        <v>2385</v>
      </c>
      <c r="C186" s="125" t="s">
        <v>2412</v>
      </c>
      <c r="D186" s="125" t="s">
        <v>2306</v>
      </c>
      <c r="E186" s="127">
        <v>42763</v>
      </c>
      <c r="F186" s="127">
        <v>42815</v>
      </c>
      <c r="G186" s="126">
        <v>423</v>
      </c>
      <c r="H186" s="126">
        <v>51</v>
      </c>
      <c r="I186" s="126">
        <v>564</v>
      </c>
      <c r="J186" s="126">
        <v>539</v>
      </c>
      <c r="K186" s="198">
        <f t="shared" si="2"/>
        <v>52</v>
      </c>
    </row>
    <row r="187" spans="1:11">
      <c r="A187" s="124">
        <v>186</v>
      </c>
      <c r="B187" s="125" t="s">
        <v>2385</v>
      </c>
      <c r="C187" s="125" t="s">
        <v>2413</v>
      </c>
      <c r="D187" s="125" t="s">
        <v>2306</v>
      </c>
      <c r="E187" s="127">
        <v>42763</v>
      </c>
      <c r="F187" s="127">
        <v>42815</v>
      </c>
      <c r="G187" s="126">
        <v>544</v>
      </c>
      <c r="H187" s="126">
        <v>557</v>
      </c>
      <c r="I187" s="126">
        <v>608</v>
      </c>
      <c r="J187" s="126">
        <v>180</v>
      </c>
      <c r="K187" s="198">
        <f t="shared" si="2"/>
        <v>52</v>
      </c>
    </row>
    <row r="188" spans="1:11">
      <c r="A188" s="124">
        <v>187</v>
      </c>
      <c r="B188" s="125" t="s">
        <v>2385</v>
      </c>
      <c r="C188" s="125" t="s">
        <v>2414</v>
      </c>
      <c r="D188" s="125" t="s">
        <v>2306</v>
      </c>
      <c r="E188" s="127">
        <v>42763</v>
      </c>
      <c r="F188" s="127">
        <v>42815</v>
      </c>
      <c r="G188" s="126">
        <v>620</v>
      </c>
      <c r="H188" s="126">
        <v>427</v>
      </c>
      <c r="I188" s="126">
        <v>365</v>
      </c>
      <c r="J188" s="187">
        <v>580</v>
      </c>
      <c r="K188" s="198">
        <f t="shared" si="2"/>
        <v>52</v>
      </c>
    </row>
    <row r="189" spans="1:11">
      <c r="A189" s="124">
        <v>188</v>
      </c>
      <c r="B189" s="125" t="s">
        <v>2385</v>
      </c>
      <c r="C189" s="125" t="s">
        <v>2415</v>
      </c>
      <c r="D189" s="125" t="s">
        <v>2306</v>
      </c>
      <c r="E189" s="127">
        <v>42763</v>
      </c>
      <c r="F189" s="127">
        <v>42815</v>
      </c>
      <c r="G189" s="126">
        <v>420</v>
      </c>
      <c r="H189" s="126">
        <v>223</v>
      </c>
      <c r="I189" s="126">
        <v>375</v>
      </c>
      <c r="J189" s="126">
        <v>222</v>
      </c>
      <c r="K189" s="198">
        <f t="shared" si="2"/>
        <v>52</v>
      </c>
    </row>
    <row r="190" spans="1:11">
      <c r="A190" s="124">
        <v>189</v>
      </c>
      <c r="B190" s="125" t="s">
        <v>2385</v>
      </c>
      <c r="C190" s="125" t="s">
        <v>2417</v>
      </c>
      <c r="D190" s="125" t="s">
        <v>2306</v>
      </c>
      <c r="E190" s="127">
        <v>42763</v>
      </c>
      <c r="F190" s="127">
        <v>42815</v>
      </c>
      <c r="G190" s="132">
        <v>367</v>
      </c>
      <c r="H190" s="126">
        <v>354</v>
      </c>
      <c r="I190" s="126">
        <v>537</v>
      </c>
      <c r="J190" s="126">
        <v>216</v>
      </c>
      <c r="K190" s="198">
        <f t="shared" si="2"/>
        <v>52</v>
      </c>
    </row>
    <row r="191" spans="1:11">
      <c r="A191" s="124">
        <v>190</v>
      </c>
      <c r="B191" s="125" t="s">
        <v>2385</v>
      </c>
      <c r="C191" s="125" t="s">
        <v>2418</v>
      </c>
      <c r="D191" s="125" t="s">
        <v>2306</v>
      </c>
      <c r="E191" s="127">
        <v>42763</v>
      </c>
      <c r="F191" s="127">
        <v>42815</v>
      </c>
      <c r="G191" s="126">
        <v>526</v>
      </c>
      <c r="H191" s="126">
        <v>164</v>
      </c>
      <c r="I191" s="126">
        <v>393</v>
      </c>
      <c r="J191" s="126">
        <v>232</v>
      </c>
      <c r="K191" s="198">
        <f t="shared" si="2"/>
        <v>52</v>
      </c>
    </row>
    <row r="192" spans="1:11">
      <c r="A192" s="124">
        <v>191</v>
      </c>
      <c r="B192" s="125" t="s">
        <v>2385</v>
      </c>
      <c r="C192" s="125" t="s">
        <v>2419</v>
      </c>
      <c r="D192" s="125" t="s">
        <v>2306</v>
      </c>
      <c r="E192" s="127">
        <v>42763</v>
      </c>
      <c r="F192" s="127">
        <v>42815</v>
      </c>
      <c r="G192" s="126">
        <v>522</v>
      </c>
      <c r="H192" s="126">
        <v>336</v>
      </c>
      <c r="I192" s="126">
        <v>417</v>
      </c>
      <c r="J192" s="126">
        <v>387</v>
      </c>
      <c r="K192" s="198">
        <f t="shared" si="2"/>
        <v>52</v>
      </c>
    </row>
    <row r="193" spans="1:11">
      <c r="A193" s="124">
        <v>192</v>
      </c>
      <c r="B193" s="125" t="s">
        <v>2385</v>
      </c>
      <c r="C193" s="125" t="s">
        <v>2420</v>
      </c>
      <c r="D193" s="125" t="s">
        <v>2306</v>
      </c>
      <c r="E193" s="127">
        <v>42763</v>
      </c>
      <c r="F193" s="127">
        <v>42815</v>
      </c>
      <c r="G193" s="126">
        <v>591</v>
      </c>
      <c r="H193" s="126">
        <v>263</v>
      </c>
      <c r="I193" s="132">
        <v>297</v>
      </c>
      <c r="J193" s="126">
        <v>346</v>
      </c>
      <c r="K193" s="198">
        <f t="shared" si="2"/>
        <v>52</v>
      </c>
    </row>
    <row r="194" spans="1:11">
      <c r="A194" s="124">
        <v>193</v>
      </c>
      <c r="B194" s="136" t="s">
        <v>2176</v>
      </c>
      <c r="C194" s="136" t="s">
        <v>2445</v>
      </c>
      <c r="D194" s="125" t="s">
        <v>2455</v>
      </c>
      <c r="E194" s="127">
        <v>42769</v>
      </c>
      <c r="F194" s="127">
        <v>42813</v>
      </c>
      <c r="G194" s="126">
        <v>863</v>
      </c>
      <c r="H194" s="126">
        <v>125</v>
      </c>
      <c r="I194" s="126">
        <v>584</v>
      </c>
      <c r="J194" s="126">
        <v>364</v>
      </c>
      <c r="K194" s="198">
        <f t="shared" si="2"/>
        <v>44</v>
      </c>
    </row>
    <row r="195" spans="1:11">
      <c r="A195" s="124">
        <v>194</v>
      </c>
      <c r="B195" s="136" t="s">
        <v>2176</v>
      </c>
      <c r="C195" s="136" t="s">
        <v>2438</v>
      </c>
      <c r="D195" s="136" t="s">
        <v>2454</v>
      </c>
      <c r="E195" s="127">
        <v>42769</v>
      </c>
      <c r="F195" s="127">
        <v>42813</v>
      </c>
      <c r="G195" s="126">
        <v>615</v>
      </c>
      <c r="H195" s="126">
        <v>289</v>
      </c>
      <c r="I195" s="126">
        <v>713</v>
      </c>
      <c r="J195" s="126">
        <v>167</v>
      </c>
      <c r="K195" s="198">
        <f t="shared" ref="K195:K221" si="3">IFERROR(F195-E195,"")</f>
        <v>44</v>
      </c>
    </row>
    <row r="196" spans="1:11">
      <c r="A196" s="124">
        <v>195</v>
      </c>
      <c r="B196" s="136" t="s">
        <v>2176</v>
      </c>
      <c r="C196" s="136" t="s">
        <v>2430</v>
      </c>
      <c r="D196" s="136" t="s">
        <v>2453</v>
      </c>
      <c r="E196" s="127">
        <v>42769</v>
      </c>
      <c r="F196" s="127">
        <v>42814</v>
      </c>
      <c r="G196" s="126">
        <v>821</v>
      </c>
      <c r="H196" s="126">
        <v>378</v>
      </c>
      <c r="I196" s="126">
        <v>525</v>
      </c>
      <c r="J196" s="126">
        <v>25</v>
      </c>
      <c r="K196" s="198">
        <f t="shared" si="3"/>
        <v>45</v>
      </c>
    </row>
    <row r="197" spans="1:11">
      <c r="A197" s="124">
        <v>196</v>
      </c>
      <c r="B197" s="136" t="s">
        <v>2176</v>
      </c>
      <c r="C197" s="125" t="s">
        <v>2421</v>
      </c>
      <c r="D197" s="136" t="s">
        <v>2452</v>
      </c>
      <c r="E197" s="127">
        <v>42769</v>
      </c>
      <c r="F197" s="127">
        <v>42814</v>
      </c>
      <c r="G197" s="126">
        <v>754</v>
      </c>
      <c r="H197" s="126">
        <v>375</v>
      </c>
      <c r="I197" s="126">
        <v>886</v>
      </c>
      <c r="J197" s="126">
        <v>362</v>
      </c>
      <c r="K197" s="198">
        <f t="shared" si="3"/>
        <v>45</v>
      </c>
    </row>
    <row r="198" spans="1:11">
      <c r="A198" s="124">
        <v>197</v>
      </c>
      <c r="B198" s="136" t="s">
        <v>2176</v>
      </c>
      <c r="C198" s="136" t="s">
        <v>2431</v>
      </c>
      <c r="D198" s="136" t="s">
        <v>2453</v>
      </c>
      <c r="E198" s="127">
        <v>42769</v>
      </c>
      <c r="F198" s="127">
        <v>42814</v>
      </c>
      <c r="G198" s="126">
        <v>715</v>
      </c>
      <c r="H198" s="126">
        <v>219</v>
      </c>
      <c r="I198" s="126">
        <v>388</v>
      </c>
      <c r="J198" s="126">
        <v>370</v>
      </c>
      <c r="K198" s="198">
        <f t="shared" si="3"/>
        <v>45</v>
      </c>
    </row>
    <row r="199" spans="1:11">
      <c r="A199" s="124">
        <v>198</v>
      </c>
      <c r="B199" s="136" t="s">
        <v>2176</v>
      </c>
      <c r="C199" s="136" t="s">
        <v>2439</v>
      </c>
      <c r="D199" s="136" t="s">
        <v>2454</v>
      </c>
      <c r="E199" s="127">
        <v>42769</v>
      </c>
      <c r="F199" s="127">
        <v>42813</v>
      </c>
      <c r="G199" s="126">
        <v>785</v>
      </c>
      <c r="H199" s="126">
        <v>463</v>
      </c>
      <c r="I199" s="126">
        <v>462</v>
      </c>
      <c r="J199" s="126">
        <v>168</v>
      </c>
      <c r="K199" s="198">
        <f t="shared" si="3"/>
        <v>44</v>
      </c>
    </row>
    <row r="200" spans="1:11">
      <c r="A200" s="124">
        <v>199</v>
      </c>
      <c r="B200" s="136" t="s">
        <v>2176</v>
      </c>
      <c r="C200" s="136" t="s">
        <v>2423</v>
      </c>
      <c r="D200" s="136" t="s">
        <v>2452</v>
      </c>
      <c r="E200" s="127">
        <v>42769</v>
      </c>
      <c r="F200" s="127">
        <v>42814</v>
      </c>
      <c r="G200" s="126">
        <v>877</v>
      </c>
      <c r="H200" s="126">
        <v>339</v>
      </c>
      <c r="I200" s="126">
        <v>712</v>
      </c>
      <c r="J200" s="126">
        <v>269</v>
      </c>
      <c r="K200" s="198">
        <f t="shared" si="3"/>
        <v>45</v>
      </c>
    </row>
    <row r="201" spans="1:11">
      <c r="A201" s="124">
        <v>200</v>
      </c>
      <c r="B201" s="136" t="s">
        <v>2176</v>
      </c>
      <c r="C201" s="136" t="s">
        <v>2446</v>
      </c>
      <c r="D201" s="125" t="s">
        <v>2455</v>
      </c>
      <c r="E201" s="127">
        <v>42769</v>
      </c>
      <c r="F201" s="127">
        <v>42813</v>
      </c>
      <c r="G201" s="126">
        <v>816</v>
      </c>
      <c r="H201" s="126">
        <v>303</v>
      </c>
      <c r="I201" s="126">
        <v>709</v>
      </c>
      <c r="J201" s="126">
        <v>359</v>
      </c>
      <c r="K201" s="198">
        <f t="shared" si="3"/>
        <v>44</v>
      </c>
    </row>
    <row r="202" spans="1:11">
      <c r="A202" s="124">
        <v>201</v>
      </c>
      <c r="B202" s="136" t="s">
        <v>2276</v>
      </c>
      <c r="C202" s="136" t="s">
        <v>2447</v>
      </c>
      <c r="D202" s="125" t="s">
        <v>2455</v>
      </c>
      <c r="E202" s="127">
        <v>42769</v>
      </c>
      <c r="F202" s="127">
        <v>42813</v>
      </c>
      <c r="G202" s="126">
        <v>811</v>
      </c>
      <c r="H202" s="126">
        <v>218</v>
      </c>
      <c r="I202" s="126">
        <v>707</v>
      </c>
      <c r="J202" s="126">
        <v>395</v>
      </c>
      <c r="K202" s="198">
        <f t="shared" si="3"/>
        <v>44</v>
      </c>
    </row>
    <row r="203" spans="1:11">
      <c r="A203" s="124">
        <v>202</v>
      </c>
      <c r="B203" s="136" t="s">
        <v>2276</v>
      </c>
      <c r="C203" s="136" t="s">
        <v>2424</v>
      </c>
      <c r="D203" s="136" t="s">
        <v>2452</v>
      </c>
      <c r="E203" s="127">
        <v>42769</v>
      </c>
      <c r="F203" s="127">
        <v>42814</v>
      </c>
      <c r="G203" s="126">
        <v>773</v>
      </c>
      <c r="H203" s="126">
        <v>135</v>
      </c>
      <c r="I203" s="126">
        <v>770</v>
      </c>
      <c r="J203" s="126">
        <v>182</v>
      </c>
      <c r="K203" s="198">
        <f t="shared" si="3"/>
        <v>45</v>
      </c>
    </row>
    <row r="204" spans="1:11">
      <c r="A204" s="124">
        <v>203</v>
      </c>
      <c r="B204" s="136" t="s">
        <v>2276</v>
      </c>
      <c r="C204" s="136" t="s">
        <v>2433</v>
      </c>
      <c r="D204" s="136" t="s">
        <v>2453</v>
      </c>
      <c r="E204" s="127">
        <v>42769</v>
      </c>
      <c r="F204" s="127">
        <v>42814</v>
      </c>
      <c r="G204" s="126">
        <v>645</v>
      </c>
      <c r="H204" s="126">
        <v>372</v>
      </c>
      <c r="I204" s="126">
        <v>753</v>
      </c>
      <c r="J204" s="126">
        <v>342</v>
      </c>
      <c r="K204" s="198">
        <f t="shared" si="3"/>
        <v>45</v>
      </c>
    </row>
    <row r="205" spans="1:11">
      <c r="A205" s="124">
        <v>204</v>
      </c>
      <c r="B205" s="136" t="s">
        <v>2276</v>
      </c>
      <c r="C205" s="136" t="s">
        <v>2440</v>
      </c>
      <c r="D205" s="136" t="s">
        <v>2454</v>
      </c>
      <c r="E205" s="127">
        <v>42769</v>
      </c>
      <c r="F205" s="127">
        <v>42813</v>
      </c>
      <c r="G205" s="126">
        <v>814</v>
      </c>
      <c r="H205" s="126">
        <v>334</v>
      </c>
      <c r="I205" s="126">
        <v>640</v>
      </c>
      <c r="J205" s="126">
        <v>139</v>
      </c>
      <c r="K205" s="198">
        <f t="shared" si="3"/>
        <v>44</v>
      </c>
    </row>
    <row r="206" spans="1:11">
      <c r="A206" s="124">
        <v>205</v>
      </c>
      <c r="B206" s="136" t="s">
        <v>2314</v>
      </c>
      <c r="C206" s="136" t="s">
        <v>2434</v>
      </c>
      <c r="D206" s="136" t="s">
        <v>2453</v>
      </c>
      <c r="E206" s="127">
        <v>42769</v>
      </c>
      <c r="F206" s="127">
        <v>42814</v>
      </c>
      <c r="G206" s="126">
        <v>621</v>
      </c>
      <c r="H206" s="126">
        <v>265</v>
      </c>
      <c r="I206" s="126">
        <v>668</v>
      </c>
      <c r="J206" s="126">
        <v>92</v>
      </c>
      <c r="K206" s="198">
        <f t="shared" si="3"/>
        <v>45</v>
      </c>
    </row>
    <row r="207" spans="1:11">
      <c r="A207" s="124">
        <v>206</v>
      </c>
      <c r="B207" s="136" t="s">
        <v>2314</v>
      </c>
      <c r="C207" s="136" t="s">
        <v>2425</v>
      </c>
      <c r="D207" s="136" t="s">
        <v>2452</v>
      </c>
      <c r="E207" s="127">
        <v>42769</v>
      </c>
      <c r="F207" s="127">
        <v>42814</v>
      </c>
      <c r="G207" s="126">
        <v>677</v>
      </c>
      <c r="H207" s="126">
        <v>234</v>
      </c>
      <c r="I207" s="126">
        <v>891</v>
      </c>
      <c r="J207" s="126">
        <v>328</v>
      </c>
      <c r="K207" s="198">
        <f t="shared" si="3"/>
        <v>45</v>
      </c>
    </row>
    <row r="208" spans="1:11">
      <c r="A208" s="124">
        <v>207</v>
      </c>
      <c r="B208" s="136" t="s">
        <v>2314</v>
      </c>
      <c r="C208" s="136" t="s">
        <v>2448</v>
      </c>
      <c r="D208" s="125" t="s">
        <v>2455</v>
      </c>
      <c r="E208" s="127">
        <v>42769</v>
      </c>
      <c r="F208" s="127">
        <v>42813</v>
      </c>
      <c r="G208" s="126">
        <v>574</v>
      </c>
      <c r="H208" s="126">
        <v>258</v>
      </c>
      <c r="I208" s="126">
        <v>540</v>
      </c>
      <c r="J208" s="126">
        <v>149</v>
      </c>
      <c r="K208" s="198">
        <f t="shared" si="3"/>
        <v>44</v>
      </c>
    </row>
    <row r="209" spans="1:11">
      <c r="A209" s="124">
        <v>208</v>
      </c>
      <c r="B209" s="136" t="s">
        <v>2314</v>
      </c>
      <c r="C209" s="136" t="s">
        <v>2441</v>
      </c>
      <c r="D209" s="136" t="s">
        <v>2454</v>
      </c>
      <c r="E209" s="127">
        <v>42769</v>
      </c>
      <c r="F209" s="127">
        <v>42813</v>
      </c>
      <c r="G209" s="126">
        <v>710</v>
      </c>
      <c r="H209" s="126">
        <v>344</v>
      </c>
      <c r="I209" s="126">
        <v>508</v>
      </c>
      <c r="J209" s="126">
        <v>449</v>
      </c>
      <c r="K209" s="198">
        <f t="shared" si="3"/>
        <v>44</v>
      </c>
    </row>
    <row r="210" spans="1:11">
      <c r="A210" s="124">
        <v>209</v>
      </c>
      <c r="B210" s="136" t="s">
        <v>2314</v>
      </c>
      <c r="C210" s="136" t="s">
        <v>2435</v>
      </c>
      <c r="D210" s="136" t="s">
        <v>2453</v>
      </c>
      <c r="E210" s="127">
        <v>42769</v>
      </c>
      <c r="F210" s="127">
        <v>42814</v>
      </c>
      <c r="G210" s="126">
        <v>604</v>
      </c>
      <c r="H210" s="126">
        <v>271</v>
      </c>
      <c r="I210" s="126">
        <v>637</v>
      </c>
      <c r="J210" s="126">
        <v>142</v>
      </c>
      <c r="K210" s="198">
        <f t="shared" si="3"/>
        <v>45</v>
      </c>
    </row>
    <row r="211" spans="1:11">
      <c r="A211" s="124">
        <v>210</v>
      </c>
      <c r="B211" s="136" t="s">
        <v>2314</v>
      </c>
      <c r="C211" s="136" t="s">
        <v>2449</v>
      </c>
      <c r="D211" s="125" t="s">
        <v>2455</v>
      </c>
      <c r="E211" s="127">
        <v>42769</v>
      </c>
      <c r="F211" s="127">
        <v>42813</v>
      </c>
      <c r="G211" s="126">
        <v>871</v>
      </c>
      <c r="H211" s="126">
        <v>340</v>
      </c>
      <c r="I211" s="126">
        <v>720</v>
      </c>
      <c r="J211" s="126">
        <v>392</v>
      </c>
      <c r="K211" s="198">
        <f t="shared" si="3"/>
        <v>44</v>
      </c>
    </row>
    <row r="212" spans="1:11">
      <c r="A212" s="124">
        <v>211</v>
      </c>
      <c r="B212" s="136" t="s">
        <v>2314</v>
      </c>
      <c r="C212" s="136" t="s">
        <v>2426</v>
      </c>
      <c r="D212" s="136" t="s">
        <v>2452</v>
      </c>
      <c r="E212" s="127">
        <v>42769</v>
      </c>
      <c r="F212" s="127">
        <v>42814</v>
      </c>
      <c r="G212" s="126">
        <v>822</v>
      </c>
      <c r="H212" s="126">
        <v>381</v>
      </c>
      <c r="I212" s="126">
        <v>796</v>
      </c>
      <c r="J212" s="126">
        <v>589</v>
      </c>
      <c r="K212" s="198">
        <f t="shared" si="3"/>
        <v>45</v>
      </c>
    </row>
    <row r="213" spans="1:11">
      <c r="A213" s="124">
        <v>212</v>
      </c>
      <c r="B213" s="136" t="s">
        <v>2314</v>
      </c>
      <c r="C213" s="136" t="s">
        <v>2442</v>
      </c>
      <c r="D213" s="136" t="s">
        <v>2454</v>
      </c>
      <c r="E213" s="127">
        <v>42769</v>
      </c>
      <c r="F213" s="127">
        <v>42813</v>
      </c>
      <c r="G213" s="126">
        <v>786</v>
      </c>
      <c r="H213" s="126">
        <v>93</v>
      </c>
      <c r="I213" s="126">
        <v>560</v>
      </c>
      <c r="J213" s="126">
        <v>130</v>
      </c>
      <c r="K213" s="198">
        <f t="shared" si="3"/>
        <v>44</v>
      </c>
    </row>
    <row r="214" spans="1:11">
      <c r="A214" s="124">
        <v>213</v>
      </c>
      <c r="B214" s="136" t="s">
        <v>2385</v>
      </c>
      <c r="C214" s="136" t="s">
        <v>2450</v>
      </c>
      <c r="D214" s="125" t="s">
        <v>2455</v>
      </c>
      <c r="E214" s="127">
        <v>42769</v>
      </c>
      <c r="F214" s="127">
        <v>42813</v>
      </c>
      <c r="G214" s="126">
        <v>572</v>
      </c>
      <c r="H214" s="126">
        <v>88</v>
      </c>
      <c r="I214" s="126">
        <v>716</v>
      </c>
      <c r="J214" s="126">
        <v>111</v>
      </c>
      <c r="K214" s="198">
        <f t="shared" si="3"/>
        <v>44</v>
      </c>
    </row>
    <row r="215" spans="1:11">
      <c r="A215" s="124">
        <v>214</v>
      </c>
      <c r="B215" s="136" t="s">
        <v>2385</v>
      </c>
      <c r="C215" s="136" t="s">
        <v>2443</v>
      </c>
      <c r="D215" s="136" t="s">
        <v>2454</v>
      </c>
      <c r="E215" s="127">
        <v>42769</v>
      </c>
      <c r="F215" s="127">
        <v>42813</v>
      </c>
      <c r="G215" s="126">
        <v>761</v>
      </c>
      <c r="H215" s="126">
        <v>383</v>
      </c>
      <c r="I215" s="126">
        <v>581</v>
      </c>
      <c r="J215" s="126">
        <v>412</v>
      </c>
      <c r="K215" s="198">
        <f t="shared" si="3"/>
        <v>44</v>
      </c>
    </row>
    <row r="216" spans="1:11">
      <c r="A216" s="124">
        <v>215</v>
      </c>
      <c r="B216" s="136" t="s">
        <v>2385</v>
      </c>
      <c r="C216" s="136" t="s">
        <v>2427</v>
      </c>
      <c r="D216" s="136" t="s">
        <v>2452</v>
      </c>
      <c r="E216" s="127">
        <v>42769</v>
      </c>
      <c r="F216" s="127">
        <v>42814</v>
      </c>
      <c r="G216" s="126">
        <v>858</v>
      </c>
      <c r="H216" s="126">
        <v>145</v>
      </c>
      <c r="I216" s="126">
        <v>718</v>
      </c>
      <c r="J216" s="126">
        <v>434</v>
      </c>
      <c r="K216" s="198">
        <f t="shared" si="3"/>
        <v>45</v>
      </c>
    </row>
    <row r="217" spans="1:11">
      <c r="A217" s="124">
        <v>216</v>
      </c>
      <c r="B217" s="136" t="s">
        <v>2385</v>
      </c>
      <c r="C217" s="136" t="s">
        <v>2436</v>
      </c>
      <c r="D217" s="136" t="s">
        <v>2453</v>
      </c>
      <c r="E217" s="127">
        <v>42769</v>
      </c>
      <c r="F217" s="127">
        <v>42814</v>
      </c>
      <c r="G217" s="126">
        <v>755</v>
      </c>
      <c r="H217" s="126">
        <v>241</v>
      </c>
      <c r="I217" s="126">
        <v>613</v>
      </c>
      <c r="J217" s="126">
        <v>457</v>
      </c>
      <c r="K217" s="198">
        <f t="shared" si="3"/>
        <v>45</v>
      </c>
    </row>
    <row r="218" spans="1:11">
      <c r="A218" s="124">
        <v>217</v>
      </c>
      <c r="B218" s="136" t="s">
        <v>2428</v>
      </c>
      <c r="C218" s="136" t="s">
        <v>2429</v>
      </c>
      <c r="D218" s="136" t="s">
        <v>2452</v>
      </c>
      <c r="E218" s="127">
        <v>42769</v>
      </c>
      <c r="F218" s="127">
        <v>42814</v>
      </c>
      <c r="G218" s="126">
        <v>795</v>
      </c>
      <c r="H218" s="126">
        <v>302</v>
      </c>
      <c r="I218" s="126">
        <v>804</v>
      </c>
      <c r="J218" s="126">
        <v>410</v>
      </c>
      <c r="K218" s="198">
        <f t="shared" si="3"/>
        <v>45</v>
      </c>
    </row>
    <row r="219" spans="1:11">
      <c r="A219" s="124">
        <v>218</v>
      </c>
      <c r="B219" s="136" t="s">
        <v>2428</v>
      </c>
      <c r="C219" s="136" t="s">
        <v>2437</v>
      </c>
      <c r="D219" s="136" t="s">
        <v>2453</v>
      </c>
      <c r="E219" s="127">
        <v>42769</v>
      </c>
      <c r="F219" s="127">
        <v>42814</v>
      </c>
      <c r="G219" s="126">
        <v>251</v>
      </c>
      <c r="H219" s="126">
        <v>442</v>
      </c>
      <c r="I219" s="126">
        <v>587</v>
      </c>
      <c r="J219" s="126">
        <v>103</v>
      </c>
      <c r="K219" s="198">
        <f t="shared" si="3"/>
        <v>45</v>
      </c>
    </row>
    <row r="220" spans="1:11">
      <c r="A220" s="124">
        <v>219</v>
      </c>
      <c r="B220" s="136" t="s">
        <v>2428</v>
      </c>
      <c r="C220" s="136" t="s">
        <v>2444</v>
      </c>
      <c r="D220" s="136" t="s">
        <v>2454</v>
      </c>
      <c r="E220" s="127">
        <v>42769</v>
      </c>
      <c r="F220" s="127">
        <v>42813</v>
      </c>
      <c r="G220" s="167">
        <v>727</v>
      </c>
      <c r="H220" s="167">
        <v>176</v>
      </c>
      <c r="I220" s="167">
        <v>491</v>
      </c>
      <c r="J220" s="167">
        <v>356</v>
      </c>
      <c r="K220" s="198">
        <f t="shared" si="3"/>
        <v>44</v>
      </c>
    </row>
    <row r="221" spans="1:11">
      <c r="A221" s="124">
        <v>220</v>
      </c>
      <c r="B221" s="136" t="s">
        <v>2428</v>
      </c>
      <c r="C221" s="136" t="s">
        <v>2451</v>
      </c>
      <c r="D221" s="125" t="s">
        <v>2455</v>
      </c>
      <c r="E221" s="127">
        <v>42769</v>
      </c>
      <c r="F221" s="127">
        <v>42813</v>
      </c>
      <c r="G221" s="126">
        <v>782</v>
      </c>
      <c r="H221" s="126">
        <v>250</v>
      </c>
      <c r="I221" s="126">
        <v>849</v>
      </c>
      <c r="J221" s="126">
        <v>319</v>
      </c>
      <c r="K221" s="198">
        <f t="shared" si="3"/>
        <v>44</v>
      </c>
    </row>
  </sheetData>
  <conditionalFormatting sqref="K2:K221">
    <cfRule type="containsErrors" dxfId="2" priority="1" stopIfTrue="1">
      <formula>ISERROR(K2)</formula>
    </cfRule>
  </conditionalFormatting>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5C8F-8E70-49EE-9323-F5B66E779405}">
  <dimension ref="A1:Z834"/>
  <sheetViews>
    <sheetView topLeftCell="B1" zoomScale="55" zoomScaleNormal="55" workbookViewId="0">
      <selection activeCell="O10" sqref="O10"/>
    </sheetView>
  </sheetViews>
  <sheetFormatPr baseColWidth="10" defaultColWidth="11.44140625" defaultRowHeight="14.4"/>
  <cols>
    <col min="1" max="3" width="6.6640625" customWidth="1"/>
    <col min="4" max="7" width="18" customWidth="1"/>
    <col min="8" max="8" width="11.88671875" customWidth="1"/>
    <col min="9" max="10" width="13" customWidth="1"/>
    <col min="13" max="14" width="22.109375" customWidth="1"/>
    <col min="15" max="16" width="44" customWidth="1"/>
    <col min="17" max="18" width="28.109375" customWidth="1"/>
    <col min="19" max="20" width="20.5546875" customWidth="1"/>
    <col min="23" max="23" width="24.88671875" customWidth="1"/>
  </cols>
  <sheetData>
    <row r="1" spans="1:26">
      <c r="A1" s="203" t="s">
        <v>2540</v>
      </c>
      <c r="B1" s="183"/>
      <c r="C1" s="183"/>
      <c r="D1" s="183"/>
      <c r="E1" s="183"/>
      <c r="F1" s="183"/>
      <c r="G1" s="183"/>
      <c r="H1" s="183">
        <v>0.84199999999999997</v>
      </c>
    </row>
    <row r="2" spans="1:26">
      <c r="A2" s="203" t="s">
        <v>2541</v>
      </c>
      <c r="B2" s="183"/>
      <c r="C2" s="183"/>
      <c r="D2" s="183"/>
      <c r="E2" s="183"/>
      <c r="F2" s="183"/>
      <c r="G2" s="183"/>
      <c r="H2" s="183">
        <v>0.55200000000000005</v>
      </c>
    </row>
    <row r="3" spans="1:26">
      <c r="A3" s="203" t="s">
        <v>10</v>
      </c>
      <c r="B3" s="183"/>
      <c r="C3" s="183"/>
      <c r="D3" s="183"/>
      <c r="E3" s="183"/>
      <c r="F3" s="183"/>
      <c r="G3" s="183"/>
      <c r="H3" s="183">
        <v>0.12180000000000001</v>
      </c>
    </row>
    <row r="4" spans="1:26">
      <c r="A4" s="203" t="s">
        <v>11</v>
      </c>
      <c r="B4" s="183"/>
      <c r="C4" s="183"/>
      <c r="D4" s="183"/>
      <c r="E4" s="183"/>
      <c r="F4" s="183"/>
      <c r="G4" s="183"/>
      <c r="H4" s="183">
        <v>2.8799999999999999E-2</v>
      </c>
    </row>
    <row r="5" spans="1:26">
      <c r="A5" s="203" t="s">
        <v>12</v>
      </c>
      <c r="B5" s="183"/>
      <c r="C5" s="183"/>
      <c r="D5" s="183"/>
      <c r="E5" s="183"/>
      <c r="F5" s="183"/>
      <c r="G5" s="183"/>
      <c r="H5" s="183">
        <v>0.15060000000000001</v>
      </c>
    </row>
    <row r="6" spans="1:26">
      <c r="A6" s="203" t="s">
        <v>13</v>
      </c>
      <c r="B6" s="183"/>
      <c r="C6" s="183"/>
      <c r="D6" s="183"/>
      <c r="E6" s="183"/>
      <c r="F6" s="183"/>
      <c r="G6" s="183"/>
      <c r="H6" s="183">
        <v>9.9199999999999997E-2</v>
      </c>
    </row>
    <row r="7" spans="1:26">
      <c r="A7" s="203" t="s">
        <v>14</v>
      </c>
      <c r="B7" s="183"/>
      <c r="C7" s="183"/>
      <c r="D7" s="183"/>
      <c r="E7" s="183"/>
      <c r="F7" s="183"/>
      <c r="G7" s="183"/>
      <c r="H7" s="183">
        <v>1</v>
      </c>
    </row>
    <row r="8" spans="1:26">
      <c r="A8" s="203" t="s">
        <v>15</v>
      </c>
      <c r="B8" s="183"/>
      <c r="C8" s="183"/>
      <c r="D8" s="183"/>
      <c r="E8" s="183"/>
      <c r="F8" s="183"/>
      <c r="G8" s="183"/>
      <c r="H8" s="183">
        <v>1</v>
      </c>
    </row>
    <row r="9" spans="1:26" ht="15" thickBot="1"/>
    <row r="10" spans="1:26" ht="58.2" thickBot="1">
      <c r="A10" s="169" t="s">
        <v>2164</v>
      </c>
      <c r="B10" s="169"/>
      <c r="C10" s="204" t="s">
        <v>2558</v>
      </c>
      <c r="D10" s="204" t="s">
        <v>2555</v>
      </c>
      <c r="E10" s="204" t="s">
        <v>2556</v>
      </c>
      <c r="F10" s="205" t="s">
        <v>2558</v>
      </c>
      <c r="G10" s="205" t="s">
        <v>2555</v>
      </c>
      <c r="H10" s="205" t="s">
        <v>2557</v>
      </c>
      <c r="I10" s="204" t="s">
        <v>2543</v>
      </c>
      <c r="J10" s="205" t="s">
        <v>2549</v>
      </c>
      <c r="K10" s="204" t="s">
        <v>2544</v>
      </c>
      <c r="L10" s="205" t="s">
        <v>2550</v>
      </c>
      <c r="M10" s="204" t="s">
        <v>2545</v>
      </c>
      <c r="N10" s="205" t="s">
        <v>2551</v>
      </c>
      <c r="O10" s="204" t="s">
        <v>2546</v>
      </c>
      <c r="P10" s="205" t="s">
        <v>2552</v>
      </c>
      <c r="Q10" s="204" t="s">
        <v>2547</v>
      </c>
      <c r="R10" s="205" t="s">
        <v>2553</v>
      </c>
      <c r="S10" s="204" t="s">
        <v>2548</v>
      </c>
      <c r="T10" s="205" t="s">
        <v>2554</v>
      </c>
      <c r="U10" s="110" t="s">
        <v>2542</v>
      </c>
      <c r="V10" s="110" t="s">
        <v>288</v>
      </c>
      <c r="W10" s="110" t="s">
        <v>291</v>
      </c>
      <c r="X10" s="110" t="s">
        <v>292</v>
      </c>
      <c r="Y10" s="110" t="s">
        <v>40</v>
      </c>
      <c r="Z10" s="109" t="s">
        <v>41</v>
      </c>
    </row>
    <row r="11" spans="1:26">
      <c r="A11" s="199">
        <v>1</v>
      </c>
      <c r="B11" s="199"/>
      <c r="C11">
        <f>COUNTIF('WetLitterbags placem_collection'!$K$3:$K$222, E11)</f>
        <v>0</v>
      </c>
      <c r="D11" t="str">
        <f t="shared" ref="D11:D74" si="0">IF(C11=1, "Open", "Exclude")</f>
        <v>Exclude</v>
      </c>
      <c r="E11" t="s">
        <v>1298</v>
      </c>
      <c r="F11">
        <f>COUNTIF('WetLitterbags placem_collection'!$M$3:$M$222, H11)</f>
        <v>0</v>
      </c>
      <c r="G11" t="str">
        <f>IF(F11=1, "Open", "Exclude")</f>
        <v>Exclude</v>
      </c>
      <c r="I11">
        <f>IFERROR(INDEX('Green_rooibos initial weight'!$C$5:$C$1749,MATCH(E11, 'Green_rooibos initial weight'!$A$5:$A$1749,0)),"")</f>
        <v>2.15</v>
      </c>
      <c r="K11">
        <f>IFERROR(I11-(H3+H4+H6),"")</f>
        <v>1.9001999999999999</v>
      </c>
      <c r="M11">
        <f>IFERROR(INDEX('Both teabags AfterWet'!$D$1:$D$839,MATCH(E11,'Both teabags AfterWet'!$B$1:$B$839,0)),"")</f>
        <v>0.47</v>
      </c>
      <c r="O11">
        <v>0.29089999999999999</v>
      </c>
      <c r="Q11" s="202">
        <v>15.2216748768471</v>
      </c>
      <c r="R11" s="202"/>
      <c r="S11">
        <f t="shared" ref="S11:S74" si="1">IFERROR(O11-(Q11/100)*O11,"")</f>
        <v>0.24662014778325178</v>
      </c>
      <c r="U11" s="111">
        <f t="shared" ref="U11:U74" si="2">1-(S11/I11)</f>
        <v>0.88529295451941781</v>
      </c>
      <c r="V11" s="111" t="e">
        <f t="shared" ref="V11:V74" si="3">$H$2*(1-Y11)</f>
        <v>#REF!</v>
      </c>
      <c r="W11" s="111" t="e">
        <f>FINAL_WEIGHT_RED/INITIAL_WEIGHT_RED</f>
        <v>#REF!</v>
      </c>
      <c r="X11" s="111" t="e">
        <f>IF(NOT(Recovery_date=""),Recovery_date-DATE_OF_BURIAL,"")</f>
        <v>#REF!</v>
      </c>
      <c r="Y11" s="111" t="e">
        <f>1-(ag/Hg)</f>
        <v>#REF!</v>
      </c>
      <c r="Z11" s="112" t="e">
        <f>LN(ar/(Wt-(1-ar)))/t</f>
        <v>#REF!</v>
      </c>
    </row>
    <row r="12" spans="1:26">
      <c r="A12" s="199">
        <v>1</v>
      </c>
      <c r="B12" s="199"/>
      <c r="C12">
        <f>COUNTIF('WetLitterbags placem_collection'!$K$3:$K$222, E12)</f>
        <v>0</v>
      </c>
      <c r="D12" t="str">
        <f t="shared" si="0"/>
        <v>Exclude</v>
      </c>
      <c r="E12" s="199"/>
      <c r="F12">
        <f>COUNTIF('WetLitterbags placem_collection'!$M$3:$M$222, H12)</f>
        <v>1</v>
      </c>
      <c r="G12" t="str">
        <f t="shared" ref="G12:G75" si="4">IF(F12=1, "Open", "Exclude")</f>
        <v>Open</v>
      </c>
      <c r="H12" t="s">
        <v>1124</v>
      </c>
      <c r="I12">
        <f>IFERROR(INDEX('Green_rooibos initial weight'!$C$5:$C$1749,MATCH(H12, 'Green_rooibos initial weight'!$A$5:$A$1749,0)),"")</f>
        <v>2.169</v>
      </c>
      <c r="K12">
        <f>IFERROR(I12-(H4+H5+H7),"")</f>
        <v>0.98960000000000004</v>
      </c>
      <c r="M12">
        <f>IFERROR(INDEX('Both teabags AfterWet'!$D$1:$D$839,MATCH(H12,'Both teabags AfterWet'!$B$1:$B$839,0)),"")</f>
        <v>1.0208999999999999</v>
      </c>
      <c r="O12">
        <v>0.83950000000000002</v>
      </c>
      <c r="Q12" s="202">
        <v>17.918507609229575</v>
      </c>
      <c r="R12" s="202"/>
      <c r="S12">
        <f t="shared" si="1"/>
        <v>0.68907412862051776</v>
      </c>
      <c r="U12" s="111">
        <f t="shared" si="2"/>
        <v>0.68230791672636348</v>
      </c>
      <c r="V12" s="111">
        <f t="shared" si="3"/>
        <v>0.55200000000000005</v>
      </c>
    </row>
    <row r="13" spans="1:26">
      <c r="A13" s="199">
        <v>2</v>
      </c>
      <c r="B13" s="199"/>
      <c r="C13">
        <f>COUNTIF('WetLitterbags placem_collection'!$K$3:$K$222, E13)</f>
        <v>0</v>
      </c>
      <c r="D13" t="str">
        <f t="shared" si="0"/>
        <v>Exclude</v>
      </c>
      <c r="E13" t="s">
        <v>1313</v>
      </c>
      <c r="F13">
        <f>COUNTIF('WetLitterbags placem_collection'!$M$3:$M$222, H13)</f>
        <v>0</v>
      </c>
      <c r="G13" t="str">
        <f t="shared" si="4"/>
        <v>Exclude</v>
      </c>
      <c r="I13">
        <f>IFERROR(INDEX('Green_rooibos initial weight'!$C$5:$C$1749,MATCH(E13, 'Green_rooibos initial weight'!$A$5:$A$1749,0)),"")</f>
        <v>1.841</v>
      </c>
      <c r="K13">
        <f>IFERROR(I13-(H5+H6+AG8),"")</f>
        <v>1.5911999999999999</v>
      </c>
      <c r="M13">
        <f>IFERROR(INDEX('Both teabags AfterWet'!$D$1:$D$839,MATCH(E13,'Both teabags AfterWet'!$B$1:$B$839,0)),"")</f>
        <v>0.57869999999999999</v>
      </c>
      <c r="O13">
        <v>0.38719999999999999</v>
      </c>
      <c r="Q13" s="202">
        <v>8.1337325349297291</v>
      </c>
      <c r="R13" s="202"/>
      <c r="S13">
        <f t="shared" si="1"/>
        <v>0.35570618762475209</v>
      </c>
      <c r="U13" s="111">
        <f t="shared" si="2"/>
        <v>0.8067864271457077</v>
      </c>
      <c r="V13" s="111">
        <f t="shared" si="3"/>
        <v>0.55200000000000005</v>
      </c>
    </row>
    <row r="14" spans="1:26">
      <c r="A14" s="199">
        <v>2</v>
      </c>
      <c r="B14" s="199"/>
      <c r="C14">
        <f>COUNTIF('WetLitterbags placem_collection'!$K$3:$K$222, E14)</f>
        <v>0</v>
      </c>
      <c r="D14" t="str">
        <f t="shared" si="0"/>
        <v>Exclude</v>
      </c>
      <c r="E14" s="199"/>
      <c r="F14">
        <f>COUNTIF('WetLitterbags placem_collection'!$M$3:$M$222, H14)</f>
        <v>1</v>
      </c>
      <c r="G14" t="str">
        <f t="shared" si="4"/>
        <v>Open</v>
      </c>
      <c r="H14" t="s">
        <v>1020</v>
      </c>
      <c r="I14">
        <f>IFERROR(INDEX('Green_rooibos initial weight'!$C$5:$C$1749,MATCH(H14, 'Green_rooibos initial weight'!$A$5:$A$1749,0)),"")</f>
        <v>2.165</v>
      </c>
      <c r="K14">
        <f>IFERROR(I14-(H6+AG7+AG9),"")</f>
        <v>2.0657999999999999</v>
      </c>
      <c r="M14">
        <f>IFERROR(INDEX('Both teabags AfterWet'!$D$1:$D$839,MATCH(H14,'Both teabags AfterWet'!$B$1:$B$839,0)),"")</f>
        <v>1.3073999999999999</v>
      </c>
      <c r="O14">
        <v>1.0841000000000001</v>
      </c>
      <c r="Q14" s="202">
        <v>5.6218905472635869</v>
      </c>
      <c r="R14" s="202"/>
      <c r="S14">
        <f t="shared" si="1"/>
        <v>1.0231530845771155</v>
      </c>
      <c r="U14" s="111">
        <f t="shared" si="2"/>
        <v>0.52741197017223307</v>
      </c>
      <c r="V14" s="111">
        <f t="shared" si="3"/>
        <v>0.55200000000000005</v>
      </c>
    </row>
    <row r="15" spans="1:26">
      <c r="A15" s="199">
        <v>2</v>
      </c>
      <c r="B15" s="199"/>
      <c r="C15">
        <f>COUNTIF('WetLitterbags placem_collection'!$K$3:$K$222, E15)</f>
        <v>0</v>
      </c>
      <c r="D15" t="str">
        <f t="shared" si="0"/>
        <v>Exclude</v>
      </c>
      <c r="E15" s="199"/>
      <c r="F15">
        <f>COUNTIF('WetLitterbags placem_collection'!$M$3:$M$222, H15)</f>
        <v>0</v>
      </c>
      <c r="G15" t="str">
        <f t="shared" si="4"/>
        <v>Exclude</v>
      </c>
      <c r="H15" t="s">
        <v>614</v>
      </c>
      <c r="I15">
        <f>IFERROR(INDEX('Green_rooibos initial weight'!$C$5:$C$1749,MATCH(H15, 'Green_rooibos initial weight'!$A$5:$A$1749,0)),"")</f>
        <v>2.1859999999999999</v>
      </c>
      <c r="K15">
        <f t="shared" ref="K15:K78" si="5">IFERROR(I15-(AG7+AG8+AG10),"")</f>
        <v>2.1859999999999999</v>
      </c>
      <c r="M15">
        <f>IFERROR(INDEX('Both teabags AfterWet'!$D$1:$D$839,MATCH(H15,'Both teabags AfterWet'!$B$1:$B$839,0)),"")</f>
        <v>1.3275999999999999</v>
      </c>
      <c r="O15">
        <v>1.1162000000000001</v>
      </c>
      <c r="Q15" s="202">
        <v>4.4433349975038503</v>
      </c>
      <c r="R15" s="202"/>
      <c r="S15">
        <f t="shared" si="1"/>
        <v>1.0666034947578622</v>
      </c>
      <c r="U15" s="111">
        <f t="shared" si="2"/>
        <v>0.51207525399914811</v>
      </c>
      <c r="V15" s="111">
        <f t="shared" si="3"/>
        <v>0.55200000000000005</v>
      </c>
    </row>
    <row r="16" spans="1:26">
      <c r="A16" s="199">
        <v>4</v>
      </c>
      <c r="B16" s="199"/>
      <c r="C16">
        <f>COUNTIF('WetLitterbags placem_collection'!$K$3:$K$222, E16)</f>
        <v>0</v>
      </c>
      <c r="D16" t="str">
        <f t="shared" si="0"/>
        <v>Exclude</v>
      </c>
      <c r="E16" t="s">
        <v>1518</v>
      </c>
      <c r="F16">
        <f>COUNTIF('WetLitterbags placem_collection'!$M$3:$M$222, H16)</f>
        <v>0</v>
      </c>
      <c r="G16" t="str">
        <f t="shared" si="4"/>
        <v>Exclude</v>
      </c>
      <c r="I16">
        <f>IFERROR(INDEX('Green_rooibos initial weight'!$C$5:$C$1749,MATCH(E16, 'Green_rooibos initial weight'!$A$5:$A$1749,0)),"")</f>
        <v>2.036</v>
      </c>
      <c r="K16">
        <f t="shared" si="5"/>
        <v>2.036</v>
      </c>
      <c r="M16">
        <f>IFERROR(INDEX('Both teabags AfterWet'!$D$1:$D$839,MATCH(E16,'Both teabags AfterWet'!$B$1:$B$839,0)),"")</f>
        <v>0.55969999999999998</v>
      </c>
      <c r="O16">
        <v>0.37980000000000003</v>
      </c>
      <c r="Q16" s="202">
        <v>9.5283926852740137</v>
      </c>
      <c r="R16" s="202"/>
      <c r="S16">
        <f t="shared" si="1"/>
        <v>0.34361116458132934</v>
      </c>
      <c r="U16" s="111">
        <f t="shared" si="2"/>
        <v>0.83123223743549635</v>
      </c>
      <c r="V16" s="111">
        <f t="shared" si="3"/>
        <v>0.55200000000000005</v>
      </c>
    </row>
    <row r="17" spans="1:22">
      <c r="A17">
        <v>4</v>
      </c>
      <c r="C17">
        <f>COUNTIF('WetLitterbags placem_collection'!$K$3:$K$222, E17)</f>
        <v>0</v>
      </c>
      <c r="D17" t="str">
        <f t="shared" si="0"/>
        <v>Exclude</v>
      </c>
      <c r="F17">
        <f>COUNTIF('WetLitterbags placem_collection'!$M$3:$M$222, H17)</f>
        <v>1</v>
      </c>
      <c r="G17" t="str">
        <f t="shared" si="4"/>
        <v>Open</v>
      </c>
      <c r="H17" t="s">
        <v>1026</v>
      </c>
      <c r="I17">
        <f>IFERROR(INDEX('Green_rooibos initial weight'!$C$5:$C$1749,MATCH(H17, 'Green_rooibos initial weight'!$A$5:$A$1749,0)),"")</f>
        <v>2.3119999999999998</v>
      </c>
      <c r="K17">
        <f t="shared" si="5"/>
        <v>2.3119999999999998</v>
      </c>
      <c r="M17">
        <f>IFERROR(INDEX('Both teabags AfterWet'!$D$1:$D$839,MATCH(H17,'Both teabags AfterWet'!$B$1:$B$839,0)),"")</f>
        <v>1.4075</v>
      </c>
      <c r="O17">
        <v>1.171</v>
      </c>
      <c r="Q17" s="202">
        <v>5.3919121318019663</v>
      </c>
      <c r="R17" s="202"/>
      <c r="S17">
        <f t="shared" si="1"/>
        <v>1.107860708936599</v>
      </c>
      <c r="U17" s="111">
        <f t="shared" si="2"/>
        <v>0.52082149267448141</v>
      </c>
      <c r="V17" s="111">
        <f t="shared" si="3"/>
        <v>0.55200000000000005</v>
      </c>
    </row>
    <row r="18" spans="1:22">
      <c r="A18" s="199">
        <v>4</v>
      </c>
      <c r="B18" s="199"/>
      <c r="C18">
        <f>COUNTIF('WetLitterbags placem_collection'!$K$3:$K$222, E18)</f>
        <v>0</v>
      </c>
      <c r="D18" t="str">
        <f t="shared" si="0"/>
        <v>Exclude</v>
      </c>
      <c r="E18" s="199"/>
      <c r="F18">
        <f>COUNTIF('WetLitterbags placem_collection'!$M$3:$M$222, H18)</f>
        <v>0</v>
      </c>
      <c r="G18" t="str">
        <f t="shared" si="4"/>
        <v>Exclude</v>
      </c>
      <c r="H18" t="s">
        <v>633</v>
      </c>
      <c r="I18">
        <f>IFERROR(INDEX('Green_rooibos initial weight'!$C$5:$C$1749,MATCH(H18, 'Green_rooibos initial weight'!$A$5:$A$1749,0)),"")</f>
        <v>2.169</v>
      </c>
      <c r="K18">
        <f t="shared" si="5"/>
        <v>2.169</v>
      </c>
      <c r="M18">
        <f>IFERROR(INDEX('Both teabags AfterWet'!$D$1:$D$839,MATCH(H18,'Both teabags AfterWet'!$B$1:$B$839,0)),"")</f>
        <v>1.3392999999999999</v>
      </c>
      <c r="O18">
        <v>1.1405000000000001</v>
      </c>
      <c r="Q18" s="202">
        <v>4.9578582052553344</v>
      </c>
      <c r="R18" s="202"/>
      <c r="S18">
        <f t="shared" si="1"/>
        <v>1.0839556271690629</v>
      </c>
      <c r="U18" s="111">
        <f t="shared" si="2"/>
        <v>0.50025097871412494</v>
      </c>
      <c r="V18" s="111">
        <f t="shared" si="3"/>
        <v>0.55200000000000005</v>
      </c>
    </row>
    <row r="19" spans="1:22">
      <c r="A19" s="199">
        <v>5</v>
      </c>
      <c r="B19" s="199"/>
      <c r="C19">
        <f>COUNTIF('WetLitterbags placem_collection'!$K$3:$K$222, E19)</f>
        <v>0</v>
      </c>
      <c r="D19" t="str">
        <f t="shared" si="0"/>
        <v>Exclude</v>
      </c>
      <c r="E19" t="s">
        <v>1473</v>
      </c>
      <c r="F19">
        <f>COUNTIF('WetLitterbags placem_collection'!$M$3:$M$222, H19)</f>
        <v>0</v>
      </c>
      <c r="G19" t="str">
        <f t="shared" si="4"/>
        <v>Exclude</v>
      </c>
      <c r="I19">
        <f>IFERROR(INDEX('Green_rooibos initial weight'!$C$5:$C$1749,MATCH(E19, 'Green_rooibos initial weight'!$A$5:$A$1749,0)),"")</f>
        <v>1.9830000000000001</v>
      </c>
      <c r="K19">
        <f t="shared" si="5"/>
        <v>1.9830000000000001</v>
      </c>
      <c r="M19">
        <f>IFERROR(INDEX('Both teabags AfterWet'!$D$1:$D$839,MATCH(E19,'Both teabags AfterWet'!$B$1:$B$839,0)),"")</f>
        <v>0.41870000000000002</v>
      </c>
      <c r="O19">
        <v>0.2429</v>
      </c>
      <c r="Q19" s="202">
        <v>14.349775784752945</v>
      </c>
      <c r="R19" s="202"/>
      <c r="S19">
        <f t="shared" si="1"/>
        <v>0.20804439461883512</v>
      </c>
      <c r="U19" s="111">
        <f t="shared" si="2"/>
        <v>0.89508603397940745</v>
      </c>
      <c r="V19" s="111">
        <f t="shared" si="3"/>
        <v>0.55200000000000005</v>
      </c>
    </row>
    <row r="20" spans="1:22">
      <c r="A20" s="199">
        <v>5</v>
      </c>
      <c r="B20" s="199"/>
      <c r="C20">
        <f>COUNTIF('WetLitterbags placem_collection'!$K$3:$K$222, E20)</f>
        <v>0</v>
      </c>
      <c r="D20" t="str">
        <f t="shared" si="0"/>
        <v>Exclude</v>
      </c>
      <c r="E20" s="199"/>
      <c r="F20">
        <f>COUNTIF('WetLitterbags placem_collection'!$M$3:$M$222, H20)</f>
        <v>0</v>
      </c>
      <c r="G20" t="str">
        <f t="shared" si="4"/>
        <v>Exclude</v>
      </c>
      <c r="H20" t="s">
        <v>1103</v>
      </c>
      <c r="I20">
        <f>IFERROR(INDEX('Green_rooibos initial weight'!$C$5:$C$1749,MATCH(H20, 'Green_rooibos initial weight'!$A$5:$A$1749,0)),"")</f>
        <v>2.12</v>
      </c>
      <c r="K20">
        <f t="shared" si="5"/>
        <v>2.12</v>
      </c>
      <c r="M20">
        <f>IFERROR(INDEX('Both teabags AfterWet'!$D$1:$D$839,MATCH(H20,'Both teabags AfterWet'!$B$1:$B$839,0)),"")</f>
        <v>1.2627999999999999</v>
      </c>
      <c r="O20">
        <v>1.0426</v>
      </c>
      <c r="Q20" s="202">
        <v>5.8070866141733264</v>
      </c>
      <c r="R20" s="202"/>
      <c r="S20">
        <f t="shared" si="1"/>
        <v>0.98205531496062892</v>
      </c>
      <c r="U20" s="111">
        <f t="shared" si="2"/>
        <v>0.53676636086762786</v>
      </c>
      <c r="V20" s="111">
        <f t="shared" si="3"/>
        <v>0.55200000000000005</v>
      </c>
    </row>
    <row r="21" spans="1:22">
      <c r="A21" s="199">
        <v>5</v>
      </c>
      <c r="B21" s="199"/>
      <c r="C21">
        <f>COUNTIF('WetLitterbags placem_collection'!$K$3:$K$222, E21)</f>
        <v>0</v>
      </c>
      <c r="D21" t="str">
        <f t="shared" si="0"/>
        <v>Exclude</v>
      </c>
      <c r="E21" s="199"/>
      <c r="F21">
        <f>COUNTIF('WetLitterbags placem_collection'!$M$3:$M$222, H21)</f>
        <v>1</v>
      </c>
      <c r="G21" t="str">
        <f t="shared" si="4"/>
        <v>Open</v>
      </c>
      <c r="H21" t="s">
        <v>639</v>
      </c>
      <c r="I21">
        <f>IFERROR(INDEX('Green_rooibos initial weight'!$C$5:$C$1749,MATCH(H21, 'Green_rooibos initial weight'!$A$5:$A$1749,0)),"")</f>
        <v>2.1840000000000002</v>
      </c>
      <c r="K21">
        <f t="shared" si="5"/>
        <v>2.1840000000000002</v>
      </c>
      <c r="M21">
        <f>IFERROR(INDEX('Both teabags AfterWet'!$D$1:$D$839,MATCH(H21,'Both teabags AfterWet'!$B$1:$B$839,0)),"")</f>
        <v>1.3823000000000001</v>
      </c>
      <c r="O21">
        <v>1.161</v>
      </c>
      <c r="Q21" s="202">
        <v>4.6214355948865089</v>
      </c>
      <c r="R21" s="202"/>
      <c r="S21">
        <f t="shared" si="1"/>
        <v>1.1073451327433677</v>
      </c>
      <c r="U21" s="111">
        <f t="shared" si="2"/>
        <v>0.49297384031897085</v>
      </c>
      <c r="V21" s="111">
        <f t="shared" si="3"/>
        <v>0.55200000000000005</v>
      </c>
    </row>
    <row r="22" spans="1:22">
      <c r="A22" s="199">
        <v>6</v>
      </c>
      <c r="B22" s="199"/>
      <c r="C22">
        <f>COUNTIF('WetLitterbags placem_collection'!$K$3:$K$222, E22)</f>
        <v>0</v>
      </c>
      <c r="D22" t="str">
        <f t="shared" si="0"/>
        <v>Exclude</v>
      </c>
      <c r="E22" t="s">
        <v>1416</v>
      </c>
      <c r="F22">
        <f>COUNTIF('WetLitterbags placem_collection'!$M$3:$M$222, H22)</f>
        <v>0</v>
      </c>
      <c r="G22" t="str">
        <f t="shared" si="4"/>
        <v>Exclude</v>
      </c>
      <c r="I22">
        <f>IFERROR(INDEX('Green_rooibos initial weight'!$C$5:$C$1749,MATCH(E22, 'Green_rooibos initial weight'!$A$5:$A$1749,0)),"")</f>
        <v>2.02</v>
      </c>
      <c r="K22">
        <f t="shared" si="5"/>
        <v>2.02</v>
      </c>
      <c r="M22">
        <f>IFERROR(INDEX('Both teabags AfterWet'!$D$1:$D$839,MATCH(E22,'Both teabags AfterWet'!$B$1:$B$839,0)),"")</f>
        <v>0.60129999999999995</v>
      </c>
      <c r="O22">
        <v>0.41160000000000002</v>
      </c>
      <c r="Q22" s="202">
        <v>9.6630327056488774</v>
      </c>
      <c r="R22" s="202"/>
      <c r="S22">
        <f t="shared" si="1"/>
        <v>0.37182695738354926</v>
      </c>
      <c r="U22" s="111">
        <f t="shared" si="2"/>
        <v>0.8159272488200251</v>
      </c>
      <c r="V22" s="111">
        <f t="shared" si="3"/>
        <v>0.55200000000000005</v>
      </c>
    </row>
    <row r="23" spans="1:22">
      <c r="A23">
        <v>6</v>
      </c>
      <c r="C23">
        <f>COUNTIF('WetLitterbags placem_collection'!$K$3:$K$222, E23)</f>
        <v>0</v>
      </c>
      <c r="D23" t="str">
        <f t="shared" si="0"/>
        <v>Exclude</v>
      </c>
      <c r="F23">
        <f>COUNTIF('WetLitterbags placem_collection'!$M$3:$M$222, H23)</f>
        <v>1</v>
      </c>
      <c r="G23" t="str">
        <f t="shared" si="4"/>
        <v>Open</v>
      </c>
      <c r="H23" t="s">
        <v>964</v>
      </c>
      <c r="I23">
        <f>IFERROR(INDEX('Green_rooibos initial weight'!$C$5:$C$1749,MATCH(H23, 'Green_rooibos initial weight'!$A$5:$A$1749,0)),"")</f>
        <v>2.153</v>
      </c>
      <c r="K23">
        <f t="shared" si="5"/>
        <v>2.153</v>
      </c>
      <c r="M23">
        <f>IFERROR(INDEX('Both teabags AfterWet'!$D$1:$D$839,MATCH(H23,'Both teabags AfterWet'!$B$1:$B$839,0)),"")</f>
        <v>1.4271</v>
      </c>
      <c r="O23">
        <v>1.1964999999999999</v>
      </c>
      <c r="Q23" s="202">
        <v>14.46446446446422</v>
      </c>
      <c r="R23" s="202"/>
      <c r="S23">
        <f t="shared" si="1"/>
        <v>1.0234326826826856</v>
      </c>
      <c r="U23" s="111">
        <f t="shared" si="2"/>
        <v>0.52464808050037826</v>
      </c>
      <c r="V23" s="111">
        <f t="shared" si="3"/>
        <v>0.55200000000000005</v>
      </c>
    </row>
    <row r="24" spans="1:22">
      <c r="A24" s="199">
        <v>6</v>
      </c>
      <c r="B24" s="199"/>
      <c r="C24">
        <f>COUNTIF('WetLitterbags placem_collection'!$K$3:$K$222, E24)</f>
        <v>0</v>
      </c>
      <c r="D24" t="str">
        <f t="shared" si="0"/>
        <v>Exclude</v>
      </c>
      <c r="E24" s="199"/>
      <c r="F24">
        <f>COUNTIF('WetLitterbags placem_collection'!$M$3:$M$222, H24)</f>
        <v>0</v>
      </c>
      <c r="G24" t="str">
        <f t="shared" si="4"/>
        <v>Exclude</v>
      </c>
      <c r="H24" t="s">
        <v>1082</v>
      </c>
      <c r="I24">
        <f>IFERROR(INDEX('Green_rooibos initial weight'!$C$5:$C$1749,MATCH(H24, 'Green_rooibos initial weight'!$A$5:$A$1749,0)),"")</f>
        <v>2.2029999999999998</v>
      </c>
      <c r="K24">
        <f t="shared" si="5"/>
        <v>2.2029999999999998</v>
      </c>
      <c r="M24">
        <f>IFERROR(INDEX('Both teabags AfterWet'!$D$1:$D$839,MATCH(H24,'Both teabags AfterWet'!$B$1:$B$839,0)),"")</f>
        <v>1.4990000000000001</v>
      </c>
      <c r="O24">
        <v>1.2786</v>
      </c>
      <c r="Q24" s="202">
        <v>5.3641732283467132</v>
      </c>
      <c r="R24" s="202"/>
      <c r="S24">
        <f t="shared" si="1"/>
        <v>1.210013681102359</v>
      </c>
      <c r="U24" s="111">
        <f t="shared" si="2"/>
        <v>0.45074276845103989</v>
      </c>
      <c r="V24" s="111">
        <f t="shared" si="3"/>
        <v>0.55200000000000005</v>
      </c>
    </row>
    <row r="25" spans="1:22">
      <c r="A25" s="1">
        <v>7</v>
      </c>
      <c r="B25" s="1"/>
      <c r="C25">
        <f>COUNTIF('WetLitterbags placem_collection'!$K$3:$K$222, E25)</f>
        <v>0</v>
      </c>
      <c r="D25" t="str">
        <f t="shared" si="0"/>
        <v>Exclude</v>
      </c>
      <c r="E25" s="1" t="s">
        <v>1385</v>
      </c>
      <c r="F25">
        <f>COUNTIF('WetLitterbags placem_collection'!$M$3:$M$222, H25)</f>
        <v>0</v>
      </c>
      <c r="G25" t="str">
        <f t="shared" si="4"/>
        <v>Exclude</v>
      </c>
      <c r="I25">
        <f>IFERROR(INDEX('Green_rooibos initial weight'!$C$5:$C$1749,MATCH(E25, 'Green_rooibos initial weight'!$A$5:$A$1749,0)),"")</f>
        <v>2.09</v>
      </c>
      <c r="K25">
        <f t="shared" si="5"/>
        <v>2.09</v>
      </c>
      <c r="M25">
        <f>IFERROR(INDEX('Both teabags AfterWet'!$D$1:$D$839,MATCH(E25,'Both teabags AfterWet'!$B$1:$B$839,0)),"")</f>
        <v>0.56399999999999995</v>
      </c>
      <c r="O25" s="1">
        <v>0.37419999999999998</v>
      </c>
      <c r="P25" s="1"/>
      <c r="Q25" s="202">
        <v>10.694923607688283</v>
      </c>
      <c r="R25" s="202"/>
      <c r="S25">
        <f t="shared" si="1"/>
        <v>0.33417959586003043</v>
      </c>
      <c r="U25" s="111">
        <f t="shared" si="2"/>
        <v>0.8401054565263012</v>
      </c>
      <c r="V25" s="111">
        <f t="shared" si="3"/>
        <v>0.55200000000000005</v>
      </c>
    </row>
    <row r="26" spans="1:22">
      <c r="A26" s="1">
        <v>7</v>
      </c>
      <c r="B26" s="1"/>
      <c r="C26">
        <f>COUNTIF('WetLitterbags placem_collection'!$K$3:$K$222, E26)</f>
        <v>0</v>
      </c>
      <c r="D26" t="str">
        <f t="shared" si="0"/>
        <v>Exclude</v>
      </c>
      <c r="E26" s="1"/>
      <c r="F26">
        <f>COUNTIF('WetLitterbags placem_collection'!$M$3:$M$222, H26)</f>
        <v>0</v>
      </c>
      <c r="G26" t="str">
        <f t="shared" si="4"/>
        <v>Exclude</v>
      </c>
      <c r="H26" s="1" t="s">
        <v>743</v>
      </c>
      <c r="I26">
        <f>IFERROR(INDEX('Green_rooibos initial weight'!$C$5:$C$1749,MATCH(H26, 'Green_rooibos initial weight'!$A$5:$A$1749,0)),"")</f>
        <v>2.19</v>
      </c>
      <c r="K26">
        <f t="shared" si="5"/>
        <v>2.19</v>
      </c>
      <c r="M26">
        <f>IFERROR(INDEX('Both teabags AfterWet'!$D$1:$D$839,MATCH(H26,'Both teabags AfterWet'!$B$1:$B$839,0)),"")</f>
        <v>1.518</v>
      </c>
      <c r="O26">
        <v>1.2833000000000001</v>
      </c>
      <c r="Q26" s="202">
        <v>3.7092731829574301</v>
      </c>
      <c r="R26" s="202"/>
      <c r="S26">
        <f t="shared" si="1"/>
        <v>1.2356988972431073</v>
      </c>
      <c r="U26" s="111">
        <f t="shared" si="2"/>
        <v>0.43575392819949432</v>
      </c>
      <c r="V26" s="111">
        <f t="shared" si="3"/>
        <v>0.55200000000000005</v>
      </c>
    </row>
    <row r="27" spans="1:22">
      <c r="A27" s="1">
        <v>7</v>
      </c>
      <c r="B27" s="1"/>
      <c r="C27">
        <f>COUNTIF('WetLitterbags placem_collection'!$K$3:$K$222, E27)</f>
        <v>0</v>
      </c>
      <c r="D27" t="str">
        <f t="shared" si="0"/>
        <v>Exclude</v>
      </c>
      <c r="E27" s="1"/>
      <c r="F27">
        <f>COUNTIF('WetLitterbags placem_collection'!$M$3:$M$222, H27)</f>
        <v>1</v>
      </c>
      <c r="G27" t="str">
        <f t="shared" si="4"/>
        <v>Open</v>
      </c>
      <c r="H27" s="1" t="s">
        <v>610</v>
      </c>
      <c r="I27">
        <f>IFERROR(INDEX('Green_rooibos initial weight'!$C$5:$C$1749,MATCH(H27, 'Green_rooibos initial weight'!$A$5:$A$1749,0)),"")</f>
        <v>2.101</v>
      </c>
      <c r="K27">
        <f t="shared" si="5"/>
        <v>2.101</v>
      </c>
      <c r="M27">
        <f>IFERROR(INDEX('Both teabags AfterWet'!$D$1:$D$839,MATCH(H27,'Both teabags AfterWet'!$B$1:$B$839,0)),"")</f>
        <v>1.4430000000000001</v>
      </c>
      <c r="O27" s="1">
        <v>1.2060999999999999</v>
      </c>
      <c r="P27" s="1"/>
      <c r="Q27" s="202">
        <v>3.1630170316302406</v>
      </c>
      <c r="R27" s="202"/>
      <c r="S27">
        <f t="shared" si="1"/>
        <v>1.1679508515815076</v>
      </c>
      <c r="U27" s="111">
        <f t="shared" si="2"/>
        <v>0.44409764322631717</v>
      </c>
      <c r="V27" s="111">
        <f t="shared" si="3"/>
        <v>0.55200000000000005</v>
      </c>
    </row>
    <row r="28" spans="1:22">
      <c r="A28">
        <v>8</v>
      </c>
      <c r="C28">
        <f>COUNTIF('WetLitterbags placem_collection'!$K$3:$K$222, E28)</f>
        <v>0</v>
      </c>
      <c r="D28" t="str">
        <f t="shared" si="0"/>
        <v>Exclude</v>
      </c>
      <c r="E28" t="s">
        <v>1349</v>
      </c>
      <c r="F28">
        <f>COUNTIF('WetLitterbags placem_collection'!$M$3:$M$222, H28)</f>
        <v>0</v>
      </c>
      <c r="G28" t="str">
        <f t="shared" si="4"/>
        <v>Exclude</v>
      </c>
      <c r="I28">
        <f>IFERROR(INDEX('Green_rooibos initial weight'!$C$5:$C$1749,MATCH(E28, 'Green_rooibos initial weight'!$A$5:$A$1749,0)),"")</f>
        <v>1.9159999999999999</v>
      </c>
      <c r="K28">
        <f t="shared" si="5"/>
        <v>1.9159999999999999</v>
      </c>
      <c r="M28">
        <f>IFERROR(INDEX('Both teabags AfterWet'!$D$1:$D$839,MATCH(E28,'Both teabags AfterWet'!$B$1:$B$839,0)),"")</f>
        <v>0.59260000000000002</v>
      </c>
      <c r="O28">
        <v>0.40389999999999998</v>
      </c>
      <c r="Q28" s="202">
        <v>8.8163662932295175</v>
      </c>
      <c r="R28" s="202"/>
      <c r="S28">
        <f t="shared" si="1"/>
        <v>0.36829069654164598</v>
      </c>
      <c r="U28" s="111">
        <f t="shared" si="2"/>
        <v>0.8077814736212704</v>
      </c>
      <c r="V28" s="111">
        <f t="shared" si="3"/>
        <v>0.55200000000000005</v>
      </c>
    </row>
    <row r="29" spans="1:22">
      <c r="A29">
        <v>8</v>
      </c>
      <c r="C29">
        <f>COUNTIF('WetLitterbags placem_collection'!$K$3:$K$222, E29)</f>
        <v>0</v>
      </c>
      <c r="D29" t="str">
        <f t="shared" si="0"/>
        <v>Exclude</v>
      </c>
      <c r="F29">
        <f>COUNTIF('WetLitterbags placem_collection'!$M$3:$M$222, H29)</f>
        <v>1</v>
      </c>
      <c r="G29" t="str">
        <f t="shared" si="4"/>
        <v>Open</v>
      </c>
      <c r="H29" t="s">
        <v>735</v>
      </c>
      <c r="I29">
        <f>IFERROR(INDEX('Green_rooibos initial weight'!$C$5:$C$1749,MATCH(H29, 'Green_rooibos initial weight'!$A$5:$A$1749,0)),"")</f>
        <v>2.1739999999999999</v>
      </c>
      <c r="K29">
        <f t="shared" si="5"/>
        <v>2.1739999999999999</v>
      </c>
      <c r="M29">
        <f>IFERROR(INDEX('Both teabags AfterWet'!$D$1:$D$839,MATCH(H29,'Both teabags AfterWet'!$B$1:$B$839,0)),"")</f>
        <v>1.4278999999999999</v>
      </c>
      <c r="O29">
        <v>1.2090000000000001</v>
      </c>
      <c r="Q29" s="202">
        <v>2.5291828793778013</v>
      </c>
      <c r="R29" s="202"/>
      <c r="S29">
        <f t="shared" si="1"/>
        <v>1.1784221789883225</v>
      </c>
      <c r="U29" s="111">
        <f t="shared" si="2"/>
        <v>0.457947479766181</v>
      </c>
      <c r="V29" s="111">
        <f t="shared" si="3"/>
        <v>0.55200000000000005</v>
      </c>
    </row>
    <row r="30" spans="1:22">
      <c r="A30">
        <v>8</v>
      </c>
      <c r="C30">
        <f>COUNTIF('WetLitterbags placem_collection'!$K$3:$K$222, E30)</f>
        <v>0</v>
      </c>
      <c r="D30" t="str">
        <f t="shared" si="0"/>
        <v>Exclude</v>
      </c>
      <c r="F30">
        <f>COUNTIF('WetLitterbags placem_collection'!$M$3:$M$222, H30)</f>
        <v>0</v>
      </c>
      <c r="G30" t="str">
        <f t="shared" si="4"/>
        <v>Exclude</v>
      </c>
      <c r="H30" t="s">
        <v>629</v>
      </c>
      <c r="I30">
        <f>IFERROR(INDEX('Green_rooibos initial weight'!$C$5:$C$1749,MATCH(H30, 'Green_rooibos initial weight'!$A$5:$A$1749,0)),"")</f>
        <v>2.1509999999999998</v>
      </c>
      <c r="K30">
        <f t="shared" si="5"/>
        <v>2.1509999999999998</v>
      </c>
      <c r="M30">
        <f>IFERROR(INDEX('Both teabags AfterWet'!$D$1:$D$839,MATCH(H30,'Both teabags AfterWet'!$B$1:$B$839,0)),"")</f>
        <v>1.4733000000000001</v>
      </c>
      <c r="O30">
        <v>1.252</v>
      </c>
      <c r="Q30" s="202">
        <v>3.0097087378641909</v>
      </c>
      <c r="R30" s="202"/>
      <c r="S30">
        <f t="shared" si="1"/>
        <v>1.2143184466019403</v>
      </c>
      <c r="U30" s="111">
        <f t="shared" si="2"/>
        <v>0.43546329772108772</v>
      </c>
      <c r="V30" s="111">
        <f t="shared" si="3"/>
        <v>0.55200000000000005</v>
      </c>
    </row>
    <row r="31" spans="1:22">
      <c r="A31" s="199">
        <v>9</v>
      </c>
      <c r="B31" s="199"/>
      <c r="C31">
        <f>COUNTIF('WetLitterbags placem_collection'!$K$3:$K$222, E31)</f>
        <v>0</v>
      </c>
      <c r="D31" t="str">
        <f t="shared" si="0"/>
        <v>Exclude</v>
      </c>
      <c r="E31" t="s">
        <v>1574</v>
      </c>
      <c r="F31">
        <f>COUNTIF('WetLitterbags placem_collection'!$M$3:$M$222, H31)</f>
        <v>0</v>
      </c>
      <c r="G31" t="str">
        <f t="shared" si="4"/>
        <v>Exclude</v>
      </c>
      <c r="I31">
        <f>IFERROR(INDEX('Green_rooibos initial weight'!$C$5:$C$1749,MATCH(E31, 'Green_rooibos initial weight'!$A$5:$A$1749,0)),"")</f>
        <v>2.121</v>
      </c>
      <c r="K31">
        <f t="shared" si="5"/>
        <v>2.121</v>
      </c>
      <c r="M31">
        <f>IFERROR(INDEX('Both teabags AfterWet'!$D$1:$D$839,MATCH(E31,'Both teabags AfterWet'!$B$1:$B$839,0)),"")</f>
        <v>0.66479999999999995</v>
      </c>
      <c r="O31">
        <v>0.46850000000000003</v>
      </c>
      <c r="Q31" s="202">
        <v>18.05555555555533</v>
      </c>
      <c r="R31" s="202"/>
      <c r="S31">
        <f t="shared" si="1"/>
        <v>0.3839097222222233</v>
      </c>
      <c r="U31" s="111">
        <f t="shared" si="2"/>
        <v>0.818995887684006</v>
      </c>
      <c r="V31" s="111">
        <f t="shared" si="3"/>
        <v>0.55200000000000005</v>
      </c>
    </row>
    <row r="32" spans="1:22">
      <c r="A32" s="199">
        <v>9</v>
      </c>
      <c r="B32" s="199"/>
      <c r="C32">
        <f>COUNTIF('WetLitterbags placem_collection'!$K$3:$K$222, E32)</f>
        <v>0</v>
      </c>
      <c r="D32" t="str">
        <f t="shared" si="0"/>
        <v>Exclude</v>
      </c>
      <c r="E32" s="199"/>
      <c r="F32">
        <f>COUNTIF('WetLitterbags placem_collection'!$M$3:$M$222, H32)</f>
        <v>0</v>
      </c>
      <c r="G32" t="str">
        <f t="shared" si="4"/>
        <v>Exclude</v>
      </c>
      <c r="H32" t="s">
        <v>1040</v>
      </c>
      <c r="I32">
        <f>IFERROR(INDEX('Green_rooibos initial weight'!$C$5:$C$1749,MATCH(H32, 'Green_rooibos initial weight'!$A$5:$A$1749,0)),"")</f>
        <v>2.3039999999999998</v>
      </c>
      <c r="K32">
        <f t="shared" si="5"/>
        <v>2.3039999999999998</v>
      </c>
      <c r="M32">
        <f>IFERROR(INDEX('Both teabags AfterWet'!$D$1:$D$839,MATCH(H32,'Both teabags AfterWet'!$B$1:$B$839,0)),"")</f>
        <v>1.5383</v>
      </c>
      <c r="O32">
        <v>1.3147</v>
      </c>
      <c r="Q32" s="202">
        <v>6.1446977205149187</v>
      </c>
      <c r="R32" s="202"/>
      <c r="S32">
        <f t="shared" si="1"/>
        <v>1.2339156590683904</v>
      </c>
      <c r="U32" s="111">
        <f t="shared" si="2"/>
        <v>0.46444632852934442</v>
      </c>
      <c r="V32" s="111">
        <f t="shared" si="3"/>
        <v>0.55200000000000005</v>
      </c>
    </row>
    <row r="33" spans="1:22">
      <c r="A33">
        <v>9</v>
      </c>
      <c r="C33">
        <f>COUNTIF('WetLitterbags placem_collection'!$K$3:$K$222, E33)</f>
        <v>0</v>
      </c>
      <c r="D33" t="str">
        <f t="shared" si="0"/>
        <v>Exclude</v>
      </c>
      <c r="F33">
        <f>COUNTIF('WetLitterbags placem_collection'!$M$3:$M$222, H33)</f>
        <v>1</v>
      </c>
      <c r="G33" t="str">
        <f t="shared" si="4"/>
        <v>Open</v>
      </c>
      <c r="H33" t="s">
        <v>972</v>
      </c>
      <c r="I33">
        <f>IFERROR(INDEX('Green_rooibos initial weight'!$C$5:$C$1749,MATCH(H33, 'Green_rooibos initial weight'!$A$5:$A$1749,0)),"")</f>
        <v>2.2010000000000001</v>
      </c>
      <c r="K33">
        <f t="shared" si="5"/>
        <v>2.2010000000000001</v>
      </c>
      <c r="M33">
        <f>IFERROR(INDEX('Both teabags AfterWet'!$D$1:$D$839,MATCH(H33,'Both teabags AfterWet'!$B$1:$B$839,0)),"")</f>
        <v>2.8336999999999999</v>
      </c>
      <c r="O33">
        <v>2.444</v>
      </c>
      <c r="Q33" s="202">
        <v>95.2866861030124</v>
      </c>
      <c r="R33" s="202"/>
      <c r="S33">
        <f t="shared" si="1"/>
        <v>0.11519339164237685</v>
      </c>
      <c r="U33" s="111">
        <f t="shared" si="2"/>
        <v>0.94766315690941538</v>
      </c>
      <c r="V33" s="111">
        <f t="shared" si="3"/>
        <v>0.55200000000000005</v>
      </c>
    </row>
    <row r="34" spans="1:22">
      <c r="A34" s="199">
        <v>10</v>
      </c>
      <c r="B34" s="199"/>
      <c r="C34">
        <f>COUNTIF('WetLitterbags placem_collection'!$K$3:$K$222, E34)</f>
        <v>0</v>
      </c>
      <c r="D34" t="str">
        <f t="shared" si="0"/>
        <v>Exclude</v>
      </c>
      <c r="E34" t="s">
        <v>1444</v>
      </c>
      <c r="F34">
        <f>COUNTIF('WetLitterbags placem_collection'!$M$3:$M$222, H34)</f>
        <v>0</v>
      </c>
      <c r="G34" t="str">
        <f t="shared" si="4"/>
        <v>Exclude</v>
      </c>
      <c r="I34">
        <f>IFERROR(INDEX('Green_rooibos initial weight'!$C$5:$C$1749,MATCH(E34, 'Green_rooibos initial weight'!$A$5:$A$1749,0)),"")</f>
        <v>1.921</v>
      </c>
      <c r="K34">
        <f t="shared" si="5"/>
        <v>1.921</v>
      </c>
      <c r="M34">
        <f>IFERROR(INDEX('Both teabags AfterWet'!$D$1:$D$839,MATCH(E34,'Both teabags AfterWet'!$B$1:$B$839,0)),"")</f>
        <v>0.63539999999999996</v>
      </c>
      <c r="O34">
        <v>0.44159999999999999</v>
      </c>
      <c r="Q34" s="202">
        <v>10.416666666666313</v>
      </c>
      <c r="R34" s="202"/>
      <c r="S34">
        <f t="shared" si="1"/>
        <v>0.39560000000000156</v>
      </c>
      <c r="U34" s="111">
        <f t="shared" si="2"/>
        <v>0.79406559083810435</v>
      </c>
      <c r="V34" s="111">
        <f t="shared" si="3"/>
        <v>0.55200000000000005</v>
      </c>
    </row>
    <row r="35" spans="1:22">
      <c r="A35" s="199">
        <v>10</v>
      </c>
      <c r="B35" s="199"/>
      <c r="C35">
        <f>COUNTIF('WetLitterbags placem_collection'!$K$3:$K$222, E35)</f>
        <v>0</v>
      </c>
      <c r="D35" t="str">
        <f t="shared" si="0"/>
        <v>Exclude</v>
      </c>
      <c r="E35" s="199"/>
      <c r="F35">
        <f>COUNTIF('WetLitterbags placem_collection'!$M$3:$M$222, H35)</f>
        <v>0</v>
      </c>
      <c r="G35" t="str">
        <f t="shared" si="4"/>
        <v>Exclude</v>
      </c>
      <c r="H35" t="s">
        <v>626</v>
      </c>
      <c r="I35">
        <f>IFERROR(INDEX('Green_rooibos initial weight'!$C$5:$C$1749,MATCH(H35, 'Green_rooibos initial weight'!$A$5:$A$1749,0)),"")</f>
        <v>2.2050000000000001</v>
      </c>
      <c r="K35">
        <f t="shared" si="5"/>
        <v>2.2050000000000001</v>
      </c>
      <c r="M35">
        <f>IFERROR(INDEX('Both teabags AfterWet'!$D$1:$D$839,MATCH(H35,'Both teabags AfterWet'!$B$1:$B$839,0)),"")</f>
        <v>1.3853</v>
      </c>
      <c r="O35">
        <v>1.1661999999999999</v>
      </c>
      <c r="Q35" s="202">
        <v>4.2016806722691449</v>
      </c>
      <c r="R35" s="202"/>
      <c r="S35">
        <f t="shared" si="1"/>
        <v>1.1171999999999971</v>
      </c>
      <c r="U35" s="111">
        <f t="shared" si="2"/>
        <v>0.49333333333333462</v>
      </c>
      <c r="V35" s="111">
        <f t="shared" si="3"/>
        <v>0.55200000000000005</v>
      </c>
    </row>
    <row r="36" spans="1:22">
      <c r="A36">
        <v>10</v>
      </c>
      <c r="C36">
        <f>COUNTIF('WetLitterbags placem_collection'!$K$3:$K$222, E36)</f>
        <v>0</v>
      </c>
      <c r="D36" t="str">
        <f t="shared" si="0"/>
        <v>Exclude</v>
      </c>
      <c r="F36">
        <f>COUNTIF('WetLitterbags placem_collection'!$M$3:$M$222, H36)</f>
        <v>1</v>
      </c>
      <c r="G36" t="str">
        <f t="shared" si="4"/>
        <v>Open</v>
      </c>
      <c r="H36" t="s">
        <v>1050</v>
      </c>
      <c r="I36">
        <f>IFERROR(INDEX('Green_rooibos initial weight'!$C$5:$C$1749,MATCH(H36, 'Green_rooibos initial weight'!$A$5:$A$1749,0)),"")</f>
        <v>2.133</v>
      </c>
      <c r="K36">
        <f t="shared" si="5"/>
        <v>2.133</v>
      </c>
      <c r="M36">
        <f>IFERROR(INDEX('Both teabags AfterWet'!$D$1:$D$839,MATCH(H36,'Both teabags AfterWet'!$B$1:$B$839,0)),"")</f>
        <v>1.3628</v>
      </c>
      <c r="O36">
        <v>1.1454</v>
      </c>
      <c r="Q36" s="202">
        <v>4.3562439496613994</v>
      </c>
      <c r="R36" s="202"/>
      <c r="S36">
        <f t="shared" si="1"/>
        <v>1.0955035818005783</v>
      </c>
      <c r="U36" s="111">
        <f t="shared" si="2"/>
        <v>0.48640244641323105</v>
      </c>
      <c r="V36" s="111">
        <f t="shared" si="3"/>
        <v>0.55200000000000005</v>
      </c>
    </row>
    <row r="37" spans="1:22">
      <c r="A37">
        <v>11</v>
      </c>
      <c r="C37">
        <f>COUNTIF('WetLitterbags placem_collection'!$K$3:$K$222, E37)</f>
        <v>0</v>
      </c>
      <c r="D37" t="str">
        <f t="shared" si="0"/>
        <v>Exclude</v>
      </c>
      <c r="E37" t="s">
        <v>1527</v>
      </c>
      <c r="F37">
        <f>COUNTIF('WetLitterbags placem_collection'!$M$3:$M$222, H37)</f>
        <v>0</v>
      </c>
      <c r="G37" t="str">
        <f t="shared" si="4"/>
        <v>Exclude</v>
      </c>
      <c r="I37">
        <f>IFERROR(INDEX('Green_rooibos initial weight'!$C$5:$C$1749,MATCH(E37, 'Green_rooibos initial weight'!$A$5:$A$1749,0)),"")</f>
        <v>2.1419999999999999</v>
      </c>
      <c r="K37">
        <f t="shared" si="5"/>
        <v>2.1419999999999999</v>
      </c>
      <c r="M37">
        <f>IFERROR(INDEX('Both teabags AfterWet'!$D$1:$D$839,MATCH(E37,'Both teabags AfterWet'!$B$1:$B$839,0)),"")</f>
        <v>0.63119999999999998</v>
      </c>
      <c r="O37">
        <v>0.4375</v>
      </c>
      <c r="Q37" s="202">
        <v>9.5734126984128558</v>
      </c>
      <c r="R37" s="202"/>
      <c r="S37">
        <f t="shared" si="1"/>
        <v>0.39561631944444375</v>
      </c>
      <c r="U37" s="111">
        <f t="shared" si="2"/>
        <v>0.81530517299512428</v>
      </c>
      <c r="V37" s="111">
        <f t="shared" si="3"/>
        <v>0.55200000000000005</v>
      </c>
    </row>
    <row r="38" spans="1:22">
      <c r="A38" s="199">
        <v>11</v>
      </c>
      <c r="B38" s="199"/>
      <c r="C38">
        <f>COUNTIF('WetLitterbags placem_collection'!$K$3:$K$222, E38)</f>
        <v>0</v>
      </c>
      <c r="D38" t="str">
        <f t="shared" si="0"/>
        <v>Exclude</v>
      </c>
      <c r="E38" s="199"/>
      <c r="F38">
        <f>COUNTIF('WetLitterbags placem_collection'!$M$3:$M$222, H38)</f>
        <v>0</v>
      </c>
      <c r="G38" t="str">
        <f t="shared" si="4"/>
        <v>Exclude</v>
      </c>
      <c r="H38" t="s">
        <v>1139</v>
      </c>
      <c r="I38">
        <f>IFERROR(INDEX('Green_rooibos initial weight'!$C$5:$C$1749,MATCH(H38, 'Green_rooibos initial weight'!$A$5:$A$1749,0)),"")</f>
        <v>2.2679999999999998</v>
      </c>
      <c r="K38">
        <f t="shared" si="5"/>
        <v>2.2679999999999998</v>
      </c>
      <c r="M38">
        <f>IFERROR(INDEX('Both teabags AfterWet'!$D$1:$D$839,MATCH(H38,'Both teabags AfterWet'!$B$1:$B$839,0)),"")</f>
        <v>1.43</v>
      </c>
      <c r="O38">
        <v>1.2079</v>
      </c>
      <c r="Q38" s="202">
        <v>4.6087373979834227</v>
      </c>
      <c r="R38" s="202"/>
      <c r="S38">
        <f t="shared" si="1"/>
        <v>1.1522310609697581</v>
      </c>
      <c r="U38" s="111">
        <f t="shared" si="2"/>
        <v>0.49196161332903077</v>
      </c>
      <c r="V38" s="111">
        <f t="shared" si="3"/>
        <v>0.55200000000000005</v>
      </c>
    </row>
    <row r="39" spans="1:22">
      <c r="A39">
        <v>11</v>
      </c>
      <c r="C39">
        <f>COUNTIF('WetLitterbags placem_collection'!$K$3:$K$222, E39)</f>
        <v>0</v>
      </c>
      <c r="D39" t="str">
        <f t="shared" si="0"/>
        <v>Exclude</v>
      </c>
      <c r="F39">
        <f>COUNTIF('WetLitterbags placem_collection'!$M$3:$M$222, H39)</f>
        <v>1</v>
      </c>
      <c r="G39" t="str">
        <f t="shared" si="4"/>
        <v>Open</v>
      </c>
      <c r="H39" t="s">
        <v>695</v>
      </c>
      <c r="I39">
        <f>IFERROR(INDEX('Green_rooibos initial weight'!$C$5:$C$1749,MATCH(H39, 'Green_rooibos initial weight'!$A$5:$A$1749,0)),"")</f>
        <v>2.2679999999999998</v>
      </c>
      <c r="K39">
        <f t="shared" si="5"/>
        <v>2.2679999999999998</v>
      </c>
      <c r="M39">
        <f>IFERROR(INDEX('Both teabags AfterWet'!$D$1:$D$839,MATCH(H39,'Both teabags AfterWet'!$B$1:$B$839,0)),"")</f>
        <v>1.4224000000000001</v>
      </c>
      <c r="O39">
        <v>1.1929000000000001</v>
      </c>
      <c r="Q39" s="202">
        <v>5.1775147928992347</v>
      </c>
      <c r="R39" s="202"/>
      <c r="S39">
        <f t="shared" si="1"/>
        <v>1.1311374260355052</v>
      </c>
      <c r="U39" s="111">
        <f t="shared" si="2"/>
        <v>0.5012621578326697</v>
      </c>
      <c r="V39" s="111">
        <f t="shared" si="3"/>
        <v>0.55200000000000005</v>
      </c>
    </row>
    <row r="40" spans="1:22">
      <c r="A40" s="199">
        <v>13</v>
      </c>
      <c r="B40" s="199"/>
      <c r="C40">
        <f>COUNTIF('WetLitterbags placem_collection'!$K$3:$K$222, E40)</f>
        <v>0</v>
      </c>
      <c r="D40" t="str">
        <f t="shared" si="0"/>
        <v>Exclude</v>
      </c>
      <c r="E40" t="s">
        <v>1809</v>
      </c>
      <c r="F40">
        <f>COUNTIF('WetLitterbags placem_collection'!$M$3:$M$222, H40)</f>
        <v>0</v>
      </c>
      <c r="G40" t="str">
        <f t="shared" si="4"/>
        <v>Exclude</v>
      </c>
      <c r="I40">
        <f>IFERROR(INDEX('Green_rooibos initial weight'!$C$5:$C$1749,MATCH(E40, 'Green_rooibos initial weight'!$A$5:$A$1749,0)),"")</f>
        <v>2.0179999999999998</v>
      </c>
      <c r="K40">
        <f t="shared" si="5"/>
        <v>2.0179999999999998</v>
      </c>
      <c r="M40">
        <f>IFERROR(INDEX('Both teabags AfterWet'!$D$1:$D$839,MATCH(E40,'Both teabags AfterWet'!$B$1:$B$839,0)),"")</f>
        <v>0.52059999999999995</v>
      </c>
      <c r="O40">
        <v>0.33510000000000001</v>
      </c>
      <c r="Q40" s="202">
        <v>17.872968980798372</v>
      </c>
      <c r="R40" s="202"/>
      <c r="S40">
        <f t="shared" si="1"/>
        <v>0.27520768094534465</v>
      </c>
      <c r="U40" s="111">
        <f t="shared" si="2"/>
        <v>0.86362354759893722</v>
      </c>
      <c r="V40" s="111">
        <f t="shared" si="3"/>
        <v>0.55200000000000005</v>
      </c>
    </row>
    <row r="41" spans="1:22">
      <c r="A41">
        <v>13</v>
      </c>
      <c r="C41">
        <f>COUNTIF('WetLitterbags placem_collection'!$K$3:$K$222, E41)</f>
        <v>0</v>
      </c>
      <c r="D41" t="str">
        <f t="shared" si="0"/>
        <v>Exclude</v>
      </c>
      <c r="F41">
        <f>COUNTIF('WetLitterbags placem_collection'!$M$3:$M$222, H41)</f>
        <v>0</v>
      </c>
      <c r="G41" t="str">
        <f t="shared" si="4"/>
        <v>Exclude</v>
      </c>
      <c r="H41" t="s">
        <v>1138</v>
      </c>
      <c r="I41">
        <f>IFERROR(INDEX('Green_rooibos initial weight'!$C$5:$C$1749,MATCH(H41, 'Green_rooibos initial weight'!$A$5:$A$1749,0)),"")</f>
        <v>2.242</v>
      </c>
      <c r="K41">
        <f t="shared" si="5"/>
        <v>2.242</v>
      </c>
      <c r="M41">
        <f>IFERROR(INDEX('Both teabags AfterWet'!$D$1:$D$839,MATCH(H41,'Both teabags AfterWet'!$B$1:$B$839,0)),"")</f>
        <v>1.4899</v>
      </c>
      <c r="O41" s="1">
        <v>1.2828999999999999</v>
      </c>
      <c r="P41" s="1"/>
      <c r="Q41" s="202">
        <v>3.0078895463511506</v>
      </c>
      <c r="R41" s="202"/>
      <c r="S41">
        <f t="shared" si="1"/>
        <v>1.2443117850098611</v>
      </c>
      <c r="U41" s="111">
        <f t="shared" si="2"/>
        <v>0.44499920383146252</v>
      </c>
      <c r="V41" s="111">
        <f t="shared" si="3"/>
        <v>0.55200000000000005</v>
      </c>
    </row>
    <row r="42" spans="1:22">
      <c r="A42" s="199">
        <v>13</v>
      </c>
      <c r="B42" s="199"/>
      <c r="C42">
        <f>COUNTIF('WetLitterbags placem_collection'!$K$3:$K$222, E42)</f>
        <v>0</v>
      </c>
      <c r="D42" t="str">
        <f t="shared" si="0"/>
        <v>Exclude</v>
      </c>
      <c r="E42" s="199"/>
      <c r="F42">
        <f>COUNTIF('WetLitterbags placem_collection'!$M$3:$M$222, H42)</f>
        <v>1</v>
      </c>
      <c r="G42" t="str">
        <f t="shared" si="4"/>
        <v>Open</v>
      </c>
      <c r="H42" t="s">
        <v>691</v>
      </c>
      <c r="I42">
        <f>IFERROR(INDEX('Green_rooibos initial weight'!$C$5:$C$1749,MATCH(H42, 'Green_rooibos initial weight'!$A$5:$A$1749,0)),"")</f>
        <v>2.2250000000000001</v>
      </c>
      <c r="K42">
        <f t="shared" si="5"/>
        <v>2.2250000000000001</v>
      </c>
      <c r="M42">
        <f>IFERROR(INDEX('Both teabags AfterWet'!$D$1:$D$839,MATCH(H42,'Both teabags AfterWet'!$B$1:$B$839,0)),"")</f>
        <v>0.91920000000000002</v>
      </c>
      <c r="O42">
        <v>0.71840000000000004</v>
      </c>
      <c r="Q42" s="202">
        <v>41.214534594325485</v>
      </c>
      <c r="R42" s="202"/>
      <c r="S42">
        <f t="shared" si="1"/>
        <v>0.42231478347436574</v>
      </c>
      <c r="U42" s="111">
        <f t="shared" si="2"/>
        <v>0.8101956029328693</v>
      </c>
      <c r="V42" s="111">
        <f t="shared" si="3"/>
        <v>0.55200000000000005</v>
      </c>
    </row>
    <row r="43" spans="1:22">
      <c r="A43">
        <v>14</v>
      </c>
      <c r="C43">
        <f>COUNTIF('WetLitterbags placem_collection'!$K$3:$K$222, E43)</f>
        <v>0</v>
      </c>
      <c r="D43" t="str">
        <f t="shared" si="0"/>
        <v>Exclude</v>
      </c>
      <c r="E43" s="200" t="s">
        <v>1547</v>
      </c>
      <c r="F43">
        <f>COUNTIF('WetLitterbags placem_collection'!$M$3:$M$222, H43)</f>
        <v>0</v>
      </c>
      <c r="G43" t="str">
        <f t="shared" si="4"/>
        <v>Exclude</v>
      </c>
      <c r="I43">
        <f>IFERROR(INDEX('Green_rooibos initial weight'!$C$5:$C$1749,MATCH(E43, 'Green_rooibos initial weight'!$A$5:$A$1749,0)),"")</f>
        <v>1.9810000000000001</v>
      </c>
      <c r="K43">
        <f t="shared" si="5"/>
        <v>1.9810000000000001</v>
      </c>
      <c r="M43">
        <f>IFERROR(INDEX('Both teabags AfterWet'!$D$1:$D$839,MATCH(E43,'Both teabags AfterWet'!$B$1:$B$839,0)),"")</f>
        <v>0.501</v>
      </c>
      <c r="O43" s="201">
        <v>0.31840000000000002</v>
      </c>
      <c r="P43" s="201"/>
      <c r="Q43" s="202">
        <v>12.970297029702667</v>
      </c>
      <c r="R43" s="202"/>
      <c r="S43">
        <f t="shared" si="1"/>
        <v>0.27710257425742674</v>
      </c>
      <c r="U43" s="111">
        <f t="shared" si="2"/>
        <v>0.86011985146015812</v>
      </c>
      <c r="V43" s="111">
        <f t="shared" si="3"/>
        <v>0.55200000000000005</v>
      </c>
    </row>
    <row r="44" spans="1:22">
      <c r="A44">
        <v>14</v>
      </c>
      <c r="C44">
        <f>COUNTIF('WetLitterbags placem_collection'!$K$3:$K$222, E44)</f>
        <v>0</v>
      </c>
      <c r="D44" t="str">
        <f t="shared" si="0"/>
        <v>Exclude</v>
      </c>
      <c r="F44">
        <f>COUNTIF('WetLitterbags placem_collection'!$M$3:$M$222, H44)</f>
        <v>0</v>
      </c>
      <c r="G44" t="str">
        <f t="shared" si="4"/>
        <v>Exclude</v>
      </c>
      <c r="H44" s="200" t="s">
        <v>859</v>
      </c>
      <c r="I44">
        <f>IFERROR(INDEX('Green_rooibos initial weight'!$C$5:$C$1749,MATCH(H44, 'Green_rooibos initial weight'!$A$5:$A$1749,0)),"")</f>
        <v>2.1829999999999998</v>
      </c>
      <c r="K44">
        <f t="shared" si="5"/>
        <v>2.1829999999999998</v>
      </c>
      <c r="M44">
        <f>IFERROR(INDEX('Both teabags AfterWet'!$D$1:$D$839,MATCH(H44,'Both teabags AfterWet'!$B$1:$B$839,0)),"")</f>
        <v>1.5669999999999999</v>
      </c>
      <c r="O44" s="201">
        <v>1.3209</v>
      </c>
      <c r="P44" s="201"/>
      <c r="Q44" s="202">
        <v>2.903543307086486</v>
      </c>
      <c r="R44" s="202"/>
      <c r="S44">
        <f t="shared" si="1"/>
        <v>1.2825470964566945</v>
      </c>
      <c r="U44" s="111">
        <f t="shared" si="2"/>
        <v>0.41248415187508258</v>
      </c>
      <c r="V44" s="111">
        <f t="shared" si="3"/>
        <v>0.55200000000000005</v>
      </c>
    </row>
    <row r="45" spans="1:22">
      <c r="A45">
        <v>14</v>
      </c>
      <c r="C45">
        <f>COUNTIF('WetLitterbags placem_collection'!$K$3:$K$222, E45)</f>
        <v>0</v>
      </c>
      <c r="D45" t="str">
        <f t="shared" si="0"/>
        <v>Exclude</v>
      </c>
      <c r="F45">
        <f>COUNTIF('WetLitterbags placem_collection'!$M$3:$M$222, H45)</f>
        <v>1</v>
      </c>
      <c r="G45" t="str">
        <f t="shared" si="4"/>
        <v>Open</v>
      </c>
      <c r="H45" s="200" t="s">
        <v>759</v>
      </c>
      <c r="I45">
        <f>IFERROR(INDEX('Green_rooibos initial weight'!$C$5:$C$1749,MATCH(H45, 'Green_rooibos initial weight'!$A$5:$A$1749,0)),"")</f>
        <v>2.2210000000000001</v>
      </c>
      <c r="K45">
        <f t="shared" si="5"/>
        <v>2.2210000000000001</v>
      </c>
      <c r="M45">
        <f>IFERROR(INDEX('Both teabags AfterWet'!$D$1:$D$839,MATCH(H45,'Both teabags AfterWet'!$B$1:$B$839,0)),"")</f>
        <v>1.794</v>
      </c>
      <c r="O45" s="201">
        <v>1.4352</v>
      </c>
      <c r="P45" s="201"/>
      <c r="Q45" s="202">
        <v>87.890437289764591</v>
      </c>
      <c r="R45" s="202"/>
      <c r="S45">
        <f t="shared" si="1"/>
        <v>0.17379644401729855</v>
      </c>
      <c r="U45" s="111">
        <f t="shared" si="2"/>
        <v>0.92174856190126131</v>
      </c>
      <c r="V45" s="111">
        <f t="shared" si="3"/>
        <v>0.55200000000000005</v>
      </c>
    </row>
    <row r="46" spans="1:22">
      <c r="A46" s="1">
        <v>15</v>
      </c>
      <c r="B46" s="1"/>
      <c r="C46">
        <f>COUNTIF('WetLitterbags placem_collection'!$K$3:$K$222, E46)</f>
        <v>0</v>
      </c>
      <c r="D46" t="str">
        <f t="shared" si="0"/>
        <v>Exclude</v>
      </c>
      <c r="E46" s="1" t="s">
        <v>1365</v>
      </c>
      <c r="F46">
        <f>COUNTIF('WetLitterbags placem_collection'!$M$3:$M$222, H46)</f>
        <v>0</v>
      </c>
      <c r="G46" t="str">
        <f t="shared" si="4"/>
        <v>Exclude</v>
      </c>
      <c r="I46">
        <f>IFERROR(INDEX('Green_rooibos initial weight'!$C$5:$C$1749,MATCH(E46, 'Green_rooibos initial weight'!$A$5:$A$1749,0)),"")</f>
        <v>1.9810000000000001</v>
      </c>
      <c r="K46">
        <f t="shared" si="5"/>
        <v>1.9810000000000001</v>
      </c>
      <c r="M46">
        <f>IFERROR(INDEX('Both teabags AfterWet'!$D$1:$D$839,MATCH(E46,'Both teabags AfterWet'!$B$1:$B$839,0)),"")</f>
        <v>0.72199999999999998</v>
      </c>
      <c r="O46" s="1">
        <v>0.5202</v>
      </c>
      <c r="P46" s="1"/>
      <c r="Q46" s="202">
        <v>22.716049382715465</v>
      </c>
      <c r="R46" s="202"/>
      <c r="S46">
        <f t="shared" si="1"/>
        <v>0.40203111111111417</v>
      </c>
      <c r="U46" s="111">
        <f t="shared" si="2"/>
        <v>0.79705648101407667</v>
      </c>
      <c r="V46" s="111">
        <f t="shared" si="3"/>
        <v>0.55200000000000005</v>
      </c>
    </row>
    <row r="47" spans="1:22">
      <c r="A47" s="1">
        <v>15</v>
      </c>
      <c r="B47" s="1"/>
      <c r="C47">
        <f>COUNTIF('WetLitterbags placem_collection'!$K$3:$K$222, E47)</f>
        <v>0</v>
      </c>
      <c r="D47" t="str">
        <f t="shared" si="0"/>
        <v>Exclude</v>
      </c>
      <c r="E47" s="1"/>
      <c r="F47">
        <f>COUNTIF('WetLitterbags placem_collection'!$M$3:$M$222, H47)</f>
        <v>1</v>
      </c>
      <c r="G47" t="str">
        <f t="shared" si="4"/>
        <v>Open</v>
      </c>
      <c r="H47" s="1" t="s">
        <v>726</v>
      </c>
      <c r="I47">
        <f>IFERROR(INDEX('Green_rooibos initial weight'!$C$5:$C$1749,MATCH(H47, 'Green_rooibos initial weight'!$A$5:$A$1749,0)),"")</f>
        <v>2.2160000000000002</v>
      </c>
      <c r="K47">
        <f t="shared" si="5"/>
        <v>2.2160000000000002</v>
      </c>
      <c r="M47">
        <f>IFERROR(INDEX('Both teabags AfterWet'!$D$1:$D$839,MATCH(H47,'Both teabags AfterWet'!$B$1:$B$839,0)),"")</f>
        <v>2.96</v>
      </c>
      <c r="O47" s="1">
        <v>2.4432999999999998</v>
      </c>
      <c r="P47" s="1"/>
      <c r="Q47" s="202">
        <v>78.641732283464947</v>
      </c>
      <c r="R47" s="202"/>
      <c r="S47">
        <f t="shared" si="1"/>
        <v>0.52184655511810085</v>
      </c>
      <c r="U47" s="111">
        <f t="shared" si="2"/>
        <v>0.76450967729327579</v>
      </c>
      <c r="V47" s="111">
        <f t="shared" si="3"/>
        <v>0.55200000000000005</v>
      </c>
    </row>
    <row r="48" spans="1:22">
      <c r="A48" s="1">
        <v>15</v>
      </c>
      <c r="B48" s="1"/>
      <c r="C48">
        <f>COUNTIF('WetLitterbags placem_collection'!$K$3:$K$222, E48)</f>
        <v>0</v>
      </c>
      <c r="D48" t="str">
        <f t="shared" si="0"/>
        <v>Exclude</v>
      </c>
      <c r="E48" s="1"/>
      <c r="F48">
        <f>COUNTIF('WetLitterbags placem_collection'!$M$3:$M$222, H48)</f>
        <v>0</v>
      </c>
      <c r="G48" t="str">
        <f t="shared" si="4"/>
        <v>Exclude</v>
      </c>
      <c r="H48" s="1" t="s">
        <v>1042</v>
      </c>
      <c r="I48">
        <f>IFERROR(INDEX('Green_rooibos initial weight'!$C$5:$C$1749,MATCH(H48, 'Green_rooibos initial weight'!$A$5:$A$1749,0)),"")</f>
        <v>2.1920000000000002</v>
      </c>
      <c r="K48">
        <f t="shared" si="5"/>
        <v>2.1920000000000002</v>
      </c>
      <c r="M48">
        <f>IFERROR(INDEX('Both teabags AfterWet'!$D$1:$D$839,MATCH(H48,'Both teabags AfterWet'!$B$1:$B$839,0)),"")</f>
        <v>1.355</v>
      </c>
      <c r="O48" s="1">
        <v>1.1295999999999999</v>
      </c>
      <c r="P48" s="1"/>
      <c r="Q48" s="202">
        <v>7.6999503229018247</v>
      </c>
      <c r="R48" s="202"/>
      <c r="S48">
        <f t="shared" si="1"/>
        <v>1.0426213611525008</v>
      </c>
      <c r="U48" s="111">
        <f t="shared" si="2"/>
        <v>0.52435156881728984</v>
      </c>
      <c r="V48" s="111">
        <f t="shared" si="3"/>
        <v>0.55200000000000005</v>
      </c>
    </row>
    <row r="49" spans="1:22">
      <c r="A49" s="199">
        <v>16</v>
      </c>
      <c r="B49" s="199"/>
      <c r="C49">
        <f>COUNTIF('WetLitterbags placem_collection'!$K$3:$K$222, E49)</f>
        <v>0</v>
      </c>
      <c r="D49" t="str">
        <f t="shared" si="0"/>
        <v>Exclude</v>
      </c>
      <c r="E49" t="s">
        <v>1406</v>
      </c>
      <c r="F49">
        <f>COUNTIF('WetLitterbags placem_collection'!$M$3:$M$222, H49)</f>
        <v>0</v>
      </c>
      <c r="G49" t="str">
        <f t="shared" si="4"/>
        <v>Exclude</v>
      </c>
      <c r="I49">
        <f>IFERROR(INDEX('Green_rooibos initial weight'!$C$5:$C$1749,MATCH(E49, 'Green_rooibos initial weight'!$A$5:$A$1749,0)),"")</f>
        <v>2.157</v>
      </c>
      <c r="K49">
        <f t="shared" si="5"/>
        <v>2.157</v>
      </c>
      <c r="M49">
        <f>IFERROR(INDEX('Both teabags AfterWet'!$D$1:$D$839,MATCH(E49,'Both teabags AfterWet'!$B$1:$B$839,0)),"")</f>
        <v>0.65410000000000001</v>
      </c>
      <c r="O49">
        <v>0.40689999999999998</v>
      </c>
      <c r="Q49" s="202">
        <v>8.8551859099799302</v>
      </c>
      <c r="R49" s="202"/>
      <c r="S49">
        <f t="shared" si="1"/>
        <v>0.37086824853229167</v>
      </c>
      <c r="U49" s="111">
        <f t="shared" si="2"/>
        <v>0.82806293531187225</v>
      </c>
      <c r="V49" s="111">
        <f t="shared" si="3"/>
        <v>0.55200000000000005</v>
      </c>
    </row>
    <row r="50" spans="1:22">
      <c r="A50" s="199">
        <v>16</v>
      </c>
      <c r="B50" s="199"/>
      <c r="C50">
        <f>COUNTIF('WetLitterbags placem_collection'!$K$3:$K$222, E50)</f>
        <v>0</v>
      </c>
      <c r="D50" t="str">
        <f t="shared" si="0"/>
        <v>Exclude</v>
      </c>
      <c r="E50" s="199"/>
      <c r="F50">
        <f>COUNTIF('WetLitterbags placem_collection'!$M$3:$M$222, H50)</f>
        <v>0</v>
      </c>
      <c r="G50" t="str">
        <f t="shared" si="4"/>
        <v>Exclude</v>
      </c>
      <c r="H50" t="s">
        <v>987</v>
      </c>
      <c r="I50">
        <f>IFERROR(INDEX('Green_rooibos initial weight'!$C$5:$C$1749,MATCH(H50, 'Green_rooibos initial weight'!$A$5:$A$1749,0)),"")</f>
        <v>2.2010000000000001</v>
      </c>
      <c r="K50">
        <f t="shared" si="5"/>
        <v>2.2010000000000001</v>
      </c>
      <c r="M50">
        <f>IFERROR(INDEX('Both teabags AfterWet'!$D$1:$D$839,MATCH(H50,'Both teabags AfterWet'!$B$1:$B$839,0)),"")</f>
        <v>1.421</v>
      </c>
      <c r="O50">
        <v>1.2141</v>
      </c>
      <c r="Q50" s="202">
        <v>4.0579710144928036</v>
      </c>
      <c r="R50" s="202"/>
      <c r="S50">
        <f t="shared" si="1"/>
        <v>1.1648321739130427</v>
      </c>
      <c r="U50" s="111">
        <f t="shared" si="2"/>
        <v>0.47077138849929911</v>
      </c>
      <c r="V50" s="111">
        <f t="shared" si="3"/>
        <v>0.55200000000000005</v>
      </c>
    </row>
    <row r="51" spans="1:22">
      <c r="A51">
        <v>16</v>
      </c>
      <c r="C51">
        <f>COUNTIF('WetLitterbags placem_collection'!$K$3:$K$222, E51)</f>
        <v>0</v>
      </c>
      <c r="D51" t="str">
        <f t="shared" si="0"/>
        <v>Exclude</v>
      </c>
      <c r="F51">
        <f>COUNTIF('WetLitterbags placem_collection'!$M$3:$M$222, H51)</f>
        <v>1</v>
      </c>
      <c r="G51" t="str">
        <f t="shared" si="4"/>
        <v>Open</v>
      </c>
      <c r="H51" t="s">
        <v>622</v>
      </c>
      <c r="I51">
        <f>IFERROR(INDEX('Green_rooibos initial weight'!$C$5:$C$1749,MATCH(H51, 'Green_rooibos initial weight'!$A$5:$A$1749,0)),"")</f>
        <v>2.21</v>
      </c>
      <c r="K51">
        <f t="shared" si="5"/>
        <v>2.21</v>
      </c>
      <c r="M51">
        <f>IFERROR(INDEX('Both teabags AfterWet'!$D$1:$D$839,MATCH(H51,'Both teabags AfterWet'!$B$1:$B$839,0)),"")</f>
        <v>1.4281999999999999</v>
      </c>
      <c r="O51">
        <v>1.2048000000000001</v>
      </c>
      <c r="Q51" s="202">
        <v>5.8709364386224854</v>
      </c>
      <c r="R51" s="202"/>
      <c r="S51">
        <f t="shared" si="1"/>
        <v>1.1340669577874765</v>
      </c>
      <c r="U51" s="111">
        <f t="shared" si="2"/>
        <v>0.48684753041290663</v>
      </c>
      <c r="V51" s="111">
        <f t="shared" si="3"/>
        <v>0.55200000000000005</v>
      </c>
    </row>
    <row r="52" spans="1:22">
      <c r="A52" s="199">
        <v>17</v>
      </c>
      <c r="B52" s="199"/>
      <c r="C52">
        <f>COUNTIF('WetLitterbags placem_collection'!$K$3:$K$222, E52)</f>
        <v>0</v>
      </c>
      <c r="D52" t="str">
        <f t="shared" si="0"/>
        <v>Exclude</v>
      </c>
      <c r="E52" t="s">
        <v>1402</v>
      </c>
      <c r="F52">
        <f>COUNTIF('WetLitterbags placem_collection'!$M$3:$M$222, H52)</f>
        <v>0</v>
      </c>
      <c r="G52" t="str">
        <f t="shared" si="4"/>
        <v>Exclude</v>
      </c>
      <c r="I52">
        <f>IFERROR(INDEX('Green_rooibos initial weight'!$C$5:$C$1749,MATCH(E52, 'Green_rooibos initial weight'!$A$5:$A$1749,0)),"")</f>
        <v>2.0249999999999999</v>
      </c>
      <c r="K52">
        <f t="shared" si="5"/>
        <v>2.0249999999999999</v>
      </c>
      <c r="M52">
        <f>IFERROR(INDEX('Both teabags AfterWet'!$D$1:$D$839,MATCH(E52,'Both teabags AfterWet'!$B$1:$B$839,0)),"")</f>
        <v>0.6905</v>
      </c>
      <c r="O52">
        <v>0.495</v>
      </c>
      <c r="Q52" s="202">
        <v>10.088582677165091</v>
      </c>
      <c r="R52" s="202"/>
      <c r="S52">
        <f t="shared" si="1"/>
        <v>0.44506151574803277</v>
      </c>
      <c r="U52" s="111">
        <f t="shared" si="2"/>
        <v>0.78021653543307024</v>
      </c>
      <c r="V52" s="111">
        <f t="shared" si="3"/>
        <v>0.55200000000000005</v>
      </c>
    </row>
    <row r="53" spans="1:22">
      <c r="A53" s="1">
        <v>17</v>
      </c>
      <c r="B53" s="1"/>
      <c r="C53">
        <f>COUNTIF('WetLitterbags placem_collection'!$K$3:$K$222, E53)</f>
        <v>0</v>
      </c>
      <c r="D53" t="str">
        <f t="shared" si="0"/>
        <v>Exclude</v>
      </c>
      <c r="E53" s="1"/>
      <c r="F53">
        <f>COUNTIF('WetLitterbags placem_collection'!$M$3:$M$222, H53)</f>
        <v>0</v>
      </c>
      <c r="G53" t="str">
        <f t="shared" si="4"/>
        <v>Exclude</v>
      </c>
      <c r="H53" s="200" t="s">
        <v>761</v>
      </c>
      <c r="I53">
        <f>IFERROR(INDEX('Green_rooibos initial weight'!$C$5:$C$1749,MATCH(H53, 'Green_rooibos initial weight'!$A$5:$A$1749,0)),"")</f>
        <v>2.2799999999999998</v>
      </c>
      <c r="K53">
        <f t="shared" si="5"/>
        <v>2.2799999999999998</v>
      </c>
      <c r="M53">
        <f>IFERROR(INDEX('Both teabags AfterWet'!$D$1:$D$839,MATCH(H53,'Both teabags AfterWet'!$B$1:$B$839,0)),"")</f>
        <v>1.6271</v>
      </c>
      <c r="O53" s="1">
        <v>1.4234</v>
      </c>
      <c r="P53" s="1"/>
      <c r="Q53" s="202">
        <v>3.3600802407224508</v>
      </c>
      <c r="R53" s="202"/>
      <c r="S53">
        <f t="shared" si="1"/>
        <v>1.3755726178535566</v>
      </c>
      <c r="U53" s="111">
        <f t="shared" si="2"/>
        <v>0.39667867638001897</v>
      </c>
      <c r="V53" s="111">
        <f t="shared" si="3"/>
        <v>0.55200000000000005</v>
      </c>
    </row>
    <row r="54" spans="1:22">
      <c r="A54">
        <v>17</v>
      </c>
      <c r="C54">
        <f>COUNTIF('WetLitterbags placem_collection'!$K$3:$K$222, E54)</f>
        <v>0</v>
      </c>
      <c r="D54" t="str">
        <f t="shared" si="0"/>
        <v>Exclude</v>
      </c>
      <c r="F54">
        <f>COUNTIF('WetLitterbags placem_collection'!$M$3:$M$222, H54)</f>
        <v>1</v>
      </c>
      <c r="G54" t="str">
        <f t="shared" si="4"/>
        <v>Open</v>
      </c>
      <c r="H54" t="s">
        <v>599</v>
      </c>
      <c r="I54">
        <f>IFERROR(INDEX('Green_rooibos initial weight'!$C$5:$C$1749,MATCH(H54, 'Green_rooibos initial weight'!$A$5:$A$1749,0)),"")</f>
        <v>2.2010000000000001</v>
      </c>
      <c r="K54">
        <f t="shared" si="5"/>
        <v>2.2010000000000001</v>
      </c>
      <c r="M54">
        <f>IFERROR(INDEX('Both teabags AfterWet'!$D$1:$D$839,MATCH(H54,'Both teabags AfterWet'!$B$1:$B$839,0)),"")</f>
        <v>1.6227</v>
      </c>
      <c r="O54">
        <v>1.3929</v>
      </c>
      <c r="Q54" s="202">
        <v>7.361376673040378</v>
      </c>
      <c r="R54" s="202"/>
      <c r="S54">
        <f t="shared" si="1"/>
        <v>1.2903633843212206</v>
      </c>
      <c r="U54" s="111">
        <f t="shared" si="2"/>
        <v>0.41373767182134458</v>
      </c>
      <c r="V54" s="111">
        <f t="shared" si="3"/>
        <v>0.55200000000000005</v>
      </c>
    </row>
    <row r="55" spans="1:22">
      <c r="A55" s="1">
        <v>18</v>
      </c>
      <c r="B55" s="1"/>
      <c r="C55">
        <f>COUNTIF('WetLitterbags placem_collection'!$K$3:$K$222, E55)</f>
        <v>0</v>
      </c>
      <c r="D55" t="str">
        <f t="shared" si="0"/>
        <v>Exclude</v>
      </c>
      <c r="E55" s="200" t="s">
        <v>1477</v>
      </c>
      <c r="F55">
        <f>COUNTIF('WetLitterbags placem_collection'!$M$3:$M$222, H55)</f>
        <v>0</v>
      </c>
      <c r="G55" t="str">
        <f t="shared" si="4"/>
        <v>Exclude</v>
      </c>
      <c r="I55">
        <f>IFERROR(INDEX('Green_rooibos initial weight'!$C$5:$C$1749,MATCH(E55, 'Green_rooibos initial weight'!$A$5:$A$1749,0)),"")</f>
        <v>2.0019999999999998</v>
      </c>
      <c r="K55">
        <f t="shared" si="5"/>
        <v>2.0019999999999998</v>
      </c>
      <c r="M55">
        <f>IFERROR(INDEX('Both teabags AfterWet'!$D$1:$D$839,MATCH(E55,'Both teabags AfterWet'!$B$1:$B$839,0)),"")</f>
        <v>0.72099999999999997</v>
      </c>
      <c r="O55" s="1">
        <v>0.4874</v>
      </c>
      <c r="P55" s="1"/>
      <c r="Q55" s="202">
        <v>14.100096246390503</v>
      </c>
      <c r="R55" s="202"/>
      <c r="S55">
        <f t="shared" si="1"/>
        <v>0.4186761308950927</v>
      </c>
      <c r="U55" s="111">
        <f t="shared" si="2"/>
        <v>0.79087106348896463</v>
      </c>
      <c r="V55" s="111">
        <f t="shared" si="3"/>
        <v>0.55200000000000005</v>
      </c>
    </row>
    <row r="56" spans="1:22">
      <c r="A56" s="1">
        <v>18</v>
      </c>
      <c r="B56" s="1"/>
      <c r="C56">
        <f>COUNTIF('WetLitterbags placem_collection'!$K$3:$K$222, E56)</f>
        <v>0</v>
      </c>
      <c r="D56" t="str">
        <f t="shared" si="0"/>
        <v>Exclude</v>
      </c>
      <c r="E56" s="1"/>
      <c r="F56">
        <f>COUNTIF('WetLitterbags placem_collection'!$M$3:$M$222, H56)</f>
        <v>1</v>
      </c>
      <c r="G56" t="str">
        <f t="shared" si="4"/>
        <v>Open</v>
      </c>
      <c r="H56" s="200" t="s">
        <v>1013</v>
      </c>
      <c r="I56">
        <f>IFERROR(INDEX('Green_rooibos initial weight'!$C$5:$C$1749,MATCH(H56, 'Green_rooibos initial weight'!$A$5:$A$1749,0)),"")</f>
        <v>2.2370000000000001</v>
      </c>
      <c r="K56">
        <f t="shared" si="5"/>
        <v>2.2370000000000001</v>
      </c>
      <c r="M56">
        <f>IFERROR(INDEX('Both teabags AfterWet'!$D$1:$D$839,MATCH(H56,'Both teabags AfterWet'!$B$1:$B$839,0)),"")</f>
        <v>1.79</v>
      </c>
      <c r="O56" s="1">
        <v>1.5038</v>
      </c>
      <c r="P56" s="1"/>
      <c r="Q56" s="202">
        <v>6.4723320158097151</v>
      </c>
      <c r="R56" s="202"/>
      <c r="S56">
        <f t="shared" si="1"/>
        <v>1.4064690711462535</v>
      </c>
      <c r="U56" s="111">
        <f t="shared" si="2"/>
        <v>0.37126997266595729</v>
      </c>
      <c r="V56" s="111">
        <f t="shared" si="3"/>
        <v>0.55200000000000005</v>
      </c>
    </row>
    <row r="57" spans="1:22">
      <c r="A57" s="1">
        <v>18</v>
      </c>
      <c r="B57" s="1"/>
      <c r="C57">
        <f>COUNTIF('WetLitterbags placem_collection'!$K$3:$K$222, E57)</f>
        <v>0</v>
      </c>
      <c r="D57" t="str">
        <f t="shared" si="0"/>
        <v>Exclude</v>
      </c>
      <c r="E57" s="1"/>
      <c r="F57">
        <f>COUNTIF('WetLitterbags placem_collection'!$M$3:$M$222, H57)</f>
        <v>0</v>
      </c>
      <c r="G57" t="str">
        <f t="shared" si="4"/>
        <v>Exclude</v>
      </c>
      <c r="H57" s="200" t="s">
        <v>867</v>
      </c>
      <c r="I57">
        <f>IFERROR(INDEX('Green_rooibos initial weight'!$C$5:$C$1749,MATCH(H57, 'Green_rooibos initial weight'!$A$5:$A$1749,0)),"")</f>
        <v>2.1880000000000002</v>
      </c>
      <c r="K57">
        <f t="shared" si="5"/>
        <v>2.1880000000000002</v>
      </c>
      <c r="M57">
        <f>IFERROR(INDEX('Both teabags AfterWet'!$D$1:$D$839,MATCH(H57,'Both teabags AfterWet'!$B$1:$B$839,0)),"")</f>
        <v>1.6060000000000001</v>
      </c>
      <c r="O57" s="1">
        <v>1.3428</v>
      </c>
      <c r="P57" s="1"/>
      <c r="Q57" s="202">
        <v>4.6344959388436653</v>
      </c>
      <c r="R57" s="202"/>
      <c r="S57">
        <f t="shared" si="1"/>
        <v>1.2805679885332073</v>
      </c>
      <c r="U57" s="111">
        <f t="shared" si="2"/>
        <v>0.41473126666672433</v>
      </c>
      <c r="V57" s="111">
        <f t="shared" si="3"/>
        <v>0.55200000000000005</v>
      </c>
    </row>
    <row r="58" spans="1:22">
      <c r="A58" s="199">
        <v>19</v>
      </c>
      <c r="B58" s="199"/>
      <c r="C58">
        <f>COUNTIF('WetLitterbags placem_collection'!$K$3:$K$222, E58)</f>
        <v>0</v>
      </c>
      <c r="D58" t="str">
        <f t="shared" si="0"/>
        <v>Exclude</v>
      </c>
      <c r="E58" t="s">
        <v>1411</v>
      </c>
      <c r="F58">
        <f>COUNTIF('WetLitterbags placem_collection'!$M$3:$M$222, H58)</f>
        <v>0</v>
      </c>
      <c r="G58" t="str">
        <f t="shared" si="4"/>
        <v>Exclude</v>
      </c>
      <c r="I58">
        <f>IFERROR(INDEX('Green_rooibos initial weight'!$C$5:$C$1749,MATCH(E58, 'Green_rooibos initial weight'!$A$5:$A$1749,0)),"")</f>
        <v>2.1909999999999998</v>
      </c>
      <c r="K58">
        <f t="shared" si="5"/>
        <v>2.1909999999999998</v>
      </c>
      <c r="M58">
        <f>IFERROR(INDEX('Both teabags AfterWet'!$D$1:$D$839,MATCH(E58,'Both teabags AfterWet'!$B$1:$B$839,0)),"")</f>
        <v>0.89200000000000002</v>
      </c>
      <c r="O58">
        <v>0.6804</v>
      </c>
      <c r="Q58" s="202">
        <v>16.616616616617133</v>
      </c>
      <c r="R58" s="202"/>
      <c r="S58">
        <f t="shared" si="1"/>
        <v>0.56734054054053706</v>
      </c>
      <c r="U58" s="111">
        <f t="shared" si="2"/>
        <v>0.74105863051550114</v>
      </c>
      <c r="V58" s="111">
        <f t="shared" si="3"/>
        <v>0.55200000000000005</v>
      </c>
    </row>
    <row r="59" spans="1:22">
      <c r="A59" s="1">
        <v>19</v>
      </c>
      <c r="B59" s="1"/>
      <c r="C59">
        <f>COUNTIF('WetLitterbags placem_collection'!$K$3:$K$222, E59)</f>
        <v>0</v>
      </c>
      <c r="D59" t="str">
        <f t="shared" si="0"/>
        <v>Exclude</v>
      </c>
      <c r="E59" s="1"/>
      <c r="F59">
        <f>COUNTIF('WetLitterbags placem_collection'!$M$3:$M$222, H59)</f>
        <v>0</v>
      </c>
      <c r="G59" t="str">
        <f t="shared" si="4"/>
        <v>Exclude</v>
      </c>
      <c r="H59" s="200" t="s">
        <v>575</v>
      </c>
      <c r="I59">
        <f>IFERROR(INDEX('Green_rooibos initial weight'!$C$5:$C$1749,MATCH(H59, 'Green_rooibos initial weight'!$A$5:$A$1749,0)),"")</f>
        <v>2.117</v>
      </c>
      <c r="K59">
        <f t="shared" si="5"/>
        <v>2.117</v>
      </c>
      <c r="M59">
        <f>IFERROR(INDEX('Both teabags AfterWet'!$D$1:$D$839,MATCH(H59,'Both teabags AfterWet'!$B$1:$B$839,0)),"")</f>
        <v>1.4496</v>
      </c>
      <c r="O59" s="1">
        <v>1.2431000000000001</v>
      </c>
      <c r="P59" s="1"/>
      <c r="Q59" s="202">
        <v>8.439646712463917</v>
      </c>
      <c r="R59" s="202"/>
      <c r="S59">
        <f t="shared" si="1"/>
        <v>1.1381867517173612</v>
      </c>
      <c r="U59" s="111">
        <f t="shared" si="2"/>
        <v>0.46235864349675904</v>
      </c>
      <c r="V59" s="111">
        <f t="shared" si="3"/>
        <v>0.55200000000000005</v>
      </c>
    </row>
    <row r="60" spans="1:22">
      <c r="A60" s="199">
        <v>19</v>
      </c>
      <c r="B60" s="199"/>
      <c r="C60">
        <f>COUNTIF('WetLitterbags placem_collection'!$K$3:$K$222, E60)</f>
        <v>0</v>
      </c>
      <c r="D60" t="str">
        <f t="shared" si="0"/>
        <v>Exclude</v>
      </c>
      <c r="E60" s="199"/>
      <c r="F60">
        <f>COUNTIF('WetLitterbags placem_collection'!$M$3:$M$222, H60)</f>
        <v>1</v>
      </c>
      <c r="G60" t="str">
        <f t="shared" si="4"/>
        <v>Open</v>
      </c>
      <c r="H60" t="s">
        <v>1059</v>
      </c>
      <c r="I60">
        <f>IFERROR(INDEX('Green_rooibos initial weight'!$C$5:$C$1749,MATCH(H60, 'Green_rooibos initial weight'!$A$5:$A$1749,0)),"")</f>
        <v>2.2490000000000001</v>
      </c>
      <c r="K60">
        <f t="shared" si="5"/>
        <v>2.2490000000000001</v>
      </c>
      <c r="M60">
        <f>IFERROR(INDEX('Both teabags AfterWet'!$D$1:$D$839,MATCH(H60,'Both teabags AfterWet'!$B$1:$B$839,0)),"")</f>
        <v>1.514</v>
      </c>
      <c r="O60">
        <v>1.2534000000000001</v>
      </c>
      <c r="Q60" s="202">
        <v>11.013215859030426</v>
      </c>
      <c r="R60" s="202"/>
      <c r="S60">
        <f t="shared" si="1"/>
        <v>1.1153603524229128</v>
      </c>
      <c r="U60" s="111">
        <f t="shared" si="2"/>
        <v>0.50406387175504097</v>
      </c>
      <c r="V60" s="111">
        <f t="shared" si="3"/>
        <v>0.55200000000000005</v>
      </c>
    </row>
    <row r="61" spans="1:22">
      <c r="A61">
        <v>20</v>
      </c>
      <c r="C61">
        <f>COUNTIF('WetLitterbags placem_collection'!$K$3:$K$222, E61)</f>
        <v>0</v>
      </c>
      <c r="D61" t="str">
        <f t="shared" si="0"/>
        <v>Exclude</v>
      </c>
      <c r="E61" t="s">
        <v>1545</v>
      </c>
      <c r="F61">
        <f>COUNTIF('WetLitterbags placem_collection'!$M$3:$M$222, H61)</f>
        <v>0</v>
      </c>
      <c r="G61" t="str">
        <f t="shared" si="4"/>
        <v>Exclude</v>
      </c>
      <c r="I61">
        <f>IFERROR(INDEX('Green_rooibos initial weight'!$C$5:$C$1749,MATCH(E61, 'Green_rooibos initial weight'!$A$5:$A$1749,0)),"")</f>
        <v>2.0510000000000002</v>
      </c>
      <c r="K61">
        <f t="shared" si="5"/>
        <v>2.0510000000000002</v>
      </c>
      <c r="M61">
        <f>IFERROR(INDEX('Both teabags AfterWet'!$D$1:$D$839,MATCH(E61,'Both teabags AfterWet'!$B$1:$B$839,0)),"")</f>
        <v>0.70330000000000004</v>
      </c>
      <c r="O61">
        <v>0.4824</v>
      </c>
      <c r="Q61" s="202">
        <v>10.945273631841108</v>
      </c>
      <c r="R61" s="202"/>
      <c r="S61">
        <f t="shared" si="1"/>
        <v>0.42959999999999848</v>
      </c>
      <c r="U61" s="111">
        <f t="shared" si="2"/>
        <v>0.79054119941492029</v>
      </c>
      <c r="V61" s="111">
        <f t="shared" si="3"/>
        <v>0.55200000000000005</v>
      </c>
    </row>
    <row r="62" spans="1:22">
      <c r="A62">
        <v>20</v>
      </c>
      <c r="C62">
        <f>COUNTIF('WetLitterbags placem_collection'!$K$3:$K$222, E62)</f>
        <v>0</v>
      </c>
      <c r="D62" t="str">
        <f t="shared" si="0"/>
        <v>Exclude</v>
      </c>
      <c r="F62">
        <f>COUNTIF('WetLitterbags placem_collection'!$M$3:$M$222, H62)</f>
        <v>0</v>
      </c>
      <c r="G62" t="str">
        <f t="shared" si="4"/>
        <v>Exclude</v>
      </c>
      <c r="H62" t="s">
        <v>1031</v>
      </c>
      <c r="I62">
        <f>IFERROR(INDEX('Green_rooibos initial weight'!$C$5:$C$1749,MATCH(H62, 'Green_rooibos initial weight'!$A$5:$A$1749,0)),"")</f>
        <v>2.2530000000000001</v>
      </c>
      <c r="K62">
        <f t="shared" si="5"/>
        <v>2.2530000000000001</v>
      </c>
      <c r="M62">
        <f>IFERROR(INDEX('Both teabags AfterWet'!$D$1:$D$839,MATCH(H62,'Both teabags AfterWet'!$B$1:$B$839,0)),"")</f>
        <v>1.6778999999999999</v>
      </c>
      <c r="O62">
        <v>1.4414</v>
      </c>
      <c r="Q62" s="202">
        <v>6.496631376323327</v>
      </c>
      <c r="R62" s="202"/>
      <c r="S62">
        <f t="shared" si="1"/>
        <v>1.3477575553416756</v>
      </c>
      <c r="U62" s="111">
        <f t="shared" si="2"/>
        <v>0.4017942497373832</v>
      </c>
      <c r="V62" s="111">
        <f t="shared" si="3"/>
        <v>0.55200000000000005</v>
      </c>
    </row>
    <row r="63" spans="1:22">
      <c r="A63">
        <v>20</v>
      </c>
      <c r="C63">
        <f>COUNTIF('WetLitterbags placem_collection'!$K$3:$K$222, E63)</f>
        <v>0</v>
      </c>
      <c r="D63" t="str">
        <f t="shared" si="0"/>
        <v>Exclude</v>
      </c>
      <c r="F63">
        <f>COUNTIF('WetLitterbags placem_collection'!$M$3:$M$222, H63)</f>
        <v>1</v>
      </c>
      <c r="G63" t="str">
        <f t="shared" si="4"/>
        <v>Open</v>
      </c>
      <c r="H63" t="s">
        <v>1091</v>
      </c>
      <c r="I63">
        <f>IFERROR(INDEX('Green_rooibos initial weight'!$C$5:$C$1749,MATCH(H63, 'Green_rooibos initial weight'!$A$5:$A$1749,0)),"")</f>
        <v>2.2490000000000001</v>
      </c>
      <c r="K63">
        <f t="shared" si="5"/>
        <v>2.2490000000000001</v>
      </c>
      <c r="M63">
        <f>IFERROR(INDEX('Both teabags AfterWet'!$D$1:$D$839,MATCH(H63,'Both teabags AfterWet'!$B$1:$B$839,0)),"")</f>
        <v>1.51</v>
      </c>
      <c r="O63">
        <v>1.2549999999999999</v>
      </c>
      <c r="Q63" s="202">
        <v>8.4126189283921065</v>
      </c>
      <c r="R63" s="202"/>
      <c r="S63">
        <f t="shared" si="1"/>
        <v>1.149421632448679</v>
      </c>
      <c r="U63" s="111">
        <f t="shared" si="2"/>
        <v>0.48891879393122328</v>
      </c>
      <c r="V63" s="111">
        <f t="shared" si="3"/>
        <v>0.55200000000000005</v>
      </c>
    </row>
    <row r="64" spans="1:22">
      <c r="A64">
        <v>21</v>
      </c>
      <c r="C64">
        <f>COUNTIF('WetLitterbags placem_collection'!$K$3:$K$222, E64)</f>
        <v>0</v>
      </c>
      <c r="D64" t="str">
        <f t="shared" si="0"/>
        <v>Exclude</v>
      </c>
      <c r="E64" t="s">
        <v>1329</v>
      </c>
      <c r="F64">
        <f>COUNTIF('WetLitterbags placem_collection'!$M$3:$M$222, H64)</f>
        <v>0</v>
      </c>
      <c r="G64" t="str">
        <f t="shared" si="4"/>
        <v>Exclude</v>
      </c>
      <c r="I64">
        <f>IFERROR(INDEX('Green_rooibos initial weight'!$C$5:$C$1749,MATCH(E64, 'Green_rooibos initial weight'!$A$5:$A$1749,0)),"")</f>
        <v>1.9910000000000001</v>
      </c>
      <c r="K64">
        <f t="shared" si="5"/>
        <v>1.9910000000000001</v>
      </c>
      <c r="M64">
        <f>IFERROR(INDEX('Both teabags AfterWet'!$D$1:$D$839,MATCH(E64,'Both teabags AfterWet'!$B$1:$B$839,0)),"")</f>
        <v>0.66739999999999999</v>
      </c>
      <c r="O64">
        <v>0.46500000000000002</v>
      </c>
      <c r="Q64" s="202">
        <v>10.415623435152472</v>
      </c>
      <c r="R64" s="202"/>
      <c r="S64">
        <f t="shared" si="1"/>
        <v>0.41656735102654102</v>
      </c>
      <c r="U64" s="111">
        <f t="shared" si="2"/>
        <v>0.79077481113684533</v>
      </c>
      <c r="V64" s="111">
        <f t="shared" si="3"/>
        <v>0.55200000000000005</v>
      </c>
    </row>
    <row r="65" spans="1:22">
      <c r="A65" s="199">
        <v>21</v>
      </c>
      <c r="B65" s="199"/>
      <c r="C65">
        <f>COUNTIF('WetLitterbags placem_collection'!$K$3:$K$222, E65)</f>
        <v>0</v>
      </c>
      <c r="D65" t="str">
        <f t="shared" si="0"/>
        <v>Exclude</v>
      </c>
      <c r="E65" s="199"/>
      <c r="F65">
        <f>COUNTIF('WetLitterbags placem_collection'!$M$3:$M$222, H65)</f>
        <v>1</v>
      </c>
      <c r="G65" t="str">
        <f t="shared" si="4"/>
        <v>Open</v>
      </c>
      <c r="H65" t="s">
        <v>612</v>
      </c>
      <c r="I65">
        <f>IFERROR(INDEX('Green_rooibos initial weight'!$C$5:$C$1749,MATCH(H65, 'Green_rooibos initial weight'!$A$5:$A$1749,0)),"")</f>
        <v>2.157</v>
      </c>
      <c r="K65">
        <f t="shared" si="5"/>
        <v>2.157</v>
      </c>
      <c r="M65">
        <f>IFERROR(INDEX('Both teabags AfterWet'!$D$1:$D$839,MATCH(H65,'Both teabags AfterWet'!$B$1:$B$839,0)),"")</f>
        <v>1.4387000000000001</v>
      </c>
      <c r="O65">
        <v>1.2070000000000001</v>
      </c>
      <c r="Q65" s="202">
        <v>6.9930069930072492</v>
      </c>
      <c r="R65" s="202"/>
      <c r="S65">
        <f t="shared" si="1"/>
        <v>1.1225944055944026</v>
      </c>
      <c r="U65" s="111">
        <f t="shared" si="2"/>
        <v>0.479557531017894</v>
      </c>
      <c r="V65" s="111">
        <f t="shared" si="3"/>
        <v>0.55200000000000005</v>
      </c>
    </row>
    <row r="66" spans="1:22">
      <c r="A66" s="199">
        <v>22</v>
      </c>
      <c r="B66" s="199"/>
      <c r="C66">
        <f>COUNTIF('WetLitterbags placem_collection'!$K$3:$K$222, E66)</f>
        <v>0</v>
      </c>
      <c r="D66" t="str">
        <f t="shared" si="0"/>
        <v>Exclude</v>
      </c>
      <c r="E66" t="s">
        <v>1498</v>
      </c>
      <c r="F66">
        <f>COUNTIF('WetLitterbags placem_collection'!$M$3:$M$222, H66)</f>
        <v>0</v>
      </c>
      <c r="G66" t="str">
        <f t="shared" si="4"/>
        <v>Exclude</v>
      </c>
      <c r="I66">
        <f>IFERROR(INDEX('Green_rooibos initial weight'!$C$5:$C$1749,MATCH(E66, 'Green_rooibos initial weight'!$A$5:$A$1749,0)),"")</f>
        <v>2.1110000000000002</v>
      </c>
      <c r="K66">
        <f t="shared" si="5"/>
        <v>2.1110000000000002</v>
      </c>
      <c r="M66">
        <f>IFERROR(INDEX('Both teabags AfterWet'!$D$1:$D$839,MATCH(E66,'Both teabags AfterWet'!$B$1:$B$839,0)),"")</f>
        <v>0.75929999999999997</v>
      </c>
      <c r="O66">
        <v>0.54759999999999998</v>
      </c>
      <c r="Q66" s="202">
        <v>12.068965517241553</v>
      </c>
      <c r="R66" s="202"/>
      <c r="S66">
        <f t="shared" si="1"/>
        <v>0.48151034482758526</v>
      </c>
      <c r="U66" s="111">
        <f t="shared" si="2"/>
        <v>0.77190414740521784</v>
      </c>
      <c r="V66" s="111">
        <f t="shared" si="3"/>
        <v>0.55200000000000005</v>
      </c>
    </row>
    <row r="67" spans="1:22">
      <c r="A67">
        <v>22</v>
      </c>
      <c r="C67">
        <f>COUNTIF('WetLitterbags placem_collection'!$K$3:$K$222, E67)</f>
        <v>0</v>
      </c>
      <c r="D67" t="str">
        <f t="shared" si="0"/>
        <v>Exclude</v>
      </c>
      <c r="F67">
        <f>COUNTIF('WetLitterbags placem_collection'!$M$3:$M$222, H67)</f>
        <v>1</v>
      </c>
      <c r="G67" t="str">
        <f t="shared" si="4"/>
        <v>Open</v>
      </c>
      <c r="H67" t="s">
        <v>778</v>
      </c>
      <c r="I67">
        <f>IFERROR(INDEX('Green_rooibos initial weight'!$C$5:$C$1749,MATCH(H67, 'Green_rooibos initial weight'!$A$5:$A$1749,0)),"")</f>
        <v>2.1659999999999999</v>
      </c>
      <c r="K67">
        <f t="shared" si="5"/>
        <v>2.1659999999999999</v>
      </c>
      <c r="M67">
        <f>IFERROR(INDEX('Both teabags AfterWet'!$D$1:$D$839,MATCH(H67,'Both teabags AfterWet'!$B$1:$B$839,0)),"")</f>
        <v>1.5164</v>
      </c>
      <c r="O67">
        <v>1.2951999999999999</v>
      </c>
      <c r="Q67" s="202">
        <v>3.5079051383401243</v>
      </c>
      <c r="R67" s="202"/>
      <c r="S67">
        <f t="shared" si="1"/>
        <v>1.2497656126482186</v>
      </c>
      <c r="U67" s="111">
        <f t="shared" si="2"/>
        <v>0.42300756572104403</v>
      </c>
      <c r="V67" s="111">
        <f t="shared" si="3"/>
        <v>0.55200000000000005</v>
      </c>
    </row>
    <row r="68" spans="1:22">
      <c r="A68" s="199">
        <v>22</v>
      </c>
      <c r="B68" s="199"/>
      <c r="C68">
        <f>COUNTIF('WetLitterbags placem_collection'!$K$3:$K$222, E68)</f>
        <v>0</v>
      </c>
      <c r="D68" t="str">
        <f t="shared" si="0"/>
        <v>Exclude</v>
      </c>
      <c r="E68" s="199"/>
      <c r="F68">
        <f>COUNTIF('WetLitterbags placem_collection'!$M$3:$M$222, H68)</f>
        <v>0</v>
      </c>
      <c r="G68" t="str">
        <f t="shared" si="4"/>
        <v>Exclude</v>
      </c>
      <c r="H68" t="s">
        <v>1096</v>
      </c>
      <c r="I68">
        <f>IFERROR(INDEX('Green_rooibos initial weight'!$C$5:$C$1749,MATCH(H68, 'Green_rooibos initial weight'!$A$5:$A$1749,0)),"")</f>
        <v>2.1989999999999998</v>
      </c>
      <c r="K68">
        <f t="shared" si="5"/>
        <v>2.1989999999999998</v>
      </c>
      <c r="M68">
        <f>IFERROR(INDEX('Both teabags AfterWet'!$D$1:$D$839,MATCH(H68,'Both teabags AfterWet'!$B$1:$B$839,0)),"")</f>
        <v>1.4908999999999999</v>
      </c>
      <c r="O68">
        <v>1.2706999999999999</v>
      </c>
      <c r="Q68" s="202">
        <v>3.3797216699801611</v>
      </c>
      <c r="R68" s="202"/>
      <c r="S68">
        <f t="shared" si="1"/>
        <v>1.2277538767395619</v>
      </c>
      <c r="U68" s="111">
        <f t="shared" si="2"/>
        <v>0.44167627251497865</v>
      </c>
      <c r="V68" s="111">
        <f t="shared" si="3"/>
        <v>0.55200000000000005</v>
      </c>
    </row>
    <row r="69" spans="1:22">
      <c r="A69">
        <v>23</v>
      </c>
      <c r="C69">
        <f>COUNTIF('WetLitterbags placem_collection'!$K$3:$K$222, E69)</f>
        <v>0</v>
      </c>
      <c r="D69" t="str">
        <f t="shared" si="0"/>
        <v>Exclude</v>
      </c>
      <c r="E69" t="s">
        <v>1594</v>
      </c>
      <c r="F69">
        <f>COUNTIF('WetLitterbags placem_collection'!$M$3:$M$222, H69)</f>
        <v>0</v>
      </c>
      <c r="G69" t="str">
        <f t="shared" si="4"/>
        <v>Exclude</v>
      </c>
      <c r="I69">
        <f>IFERROR(INDEX('Green_rooibos initial weight'!$C$5:$C$1749,MATCH(E69, 'Green_rooibos initial weight'!$A$5:$A$1749,0)),"")</f>
        <v>2.117</v>
      </c>
      <c r="K69">
        <f t="shared" si="5"/>
        <v>2.117</v>
      </c>
      <c r="M69">
        <f>IFERROR(INDEX('Both teabags AfterWet'!$D$1:$D$839,MATCH(E69,'Both teabags AfterWet'!$B$1:$B$839,0)),"")</f>
        <v>0.72629999999999995</v>
      </c>
      <c r="O69">
        <v>0.51790000000000003</v>
      </c>
      <c r="Q69" s="202">
        <v>5.4787506400411408</v>
      </c>
      <c r="R69" s="202"/>
      <c r="S69">
        <f t="shared" si="1"/>
        <v>0.48952555043522694</v>
      </c>
      <c r="U69" s="111">
        <f t="shared" si="2"/>
        <v>0.76876450144769626</v>
      </c>
      <c r="V69" s="111">
        <f t="shared" si="3"/>
        <v>0.55200000000000005</v>
      </c>
    </row>
    <row r="70" spans="1:22">
      <c r="A70">
        <v>23</v>
      </c>
      <c r="C70">
        <f>COUNTIF('WetLitterbags placem_collection'!$K$3:$K$222, E70)</f>
        <v>0</v>
      </c>
      <c r="D70" t="str">
        <f t="shared" si="0"/>
        <v>Exclude</v>
      </c>
      <c r="F70">
        <f>COUNTIF('WetLitterbags placem_collection'!$M$3:$M$222, H70)</f>
        <v>0</v>
      </c>
      <c r="G70" t="str">
        <f t="shared" si="4"/>
        <v>Exclude</v>
      </c>
      <c r="H70" t="s">
        <v>1009</v>
      </c>
      <c r="I70">
        <f>IFERROR(INDEX('Green_rooibos initial weight'!$C$5:$C$1749,MATCH(H70, 'Green_rooibos initial weight'!$A$5:$A$1749,0)),"")</f>
        <v>2.133</v>
      </c>
      <c r="K70">
        <f t="shared" si="5"/>
        <v>2.133</v>
      </c>
      <c r="M70">
        <f>IFERROR(INDEX('Both teabags AfterWet'!$D$1:$D$839,MATCH(H70,'Both teabags AfterWet'!$B$1:$B$839,0)),"")</f>
        <v>1.5238</v>
      </c>
      <c r="O70">
        <v>1.3028999999999999</v>
      </c>
      <c r="Q70" s="202">
        <v>1.7982017982017391</v>
      </c>
      <c r="R70" s="202"/>
      <c r="S70">
        <f t="shared" si="1"/>
        <v>1.2794712287712295</v>
      </c>
      <c r="U70" s="111">
        <f t="shared" si="2"/>
        <v>0.40015413559717317</v>
      </c>
      <c r="V70" s="111">
        <f t="shared" si="3"/>
        <v>0.55200000000000005</v>
      </c>
    </row>
    <row r="71" spans="1:22">
      <c r="A71">
        <v>23</v>
      </c>
      <c r="C71">
        <f>COUNTIF('WetLitterbags placem_collection'!$K$3:$K$222, E71)</f>
        <v>0</v>
      </c>
      <c r="D71" t="str">
        <f t="shared" si="0"/>
        <v>Exclude</v>
      </c>
      <c r="F71">
        <f>COUNTIF('WetLitterbags placem_collection'!$M$3:$M$222, H71)</f>
        <v>1</v>
      </c>
      <c r="G71" t="str">
        <f t="shared" si="4"/>
        <v>Open</v>
      </c>
      <c r="H71" t="s">
        <v>951</v>
      </c>
      <c r="I71">
        <f>IFERROR(INDEX('Green_rooibos initial weight'!$C$5:$C$1749,MATCH(H71, 'Green_rooibos initial weight'!$A$5:$A$1749,0)),"")</f>
        <v>2.2240000000000002</v>
      </c>
      <c r="K71">
        <f t="shared" si="5"/>
        <v>2.2240000000000002</v>
      </c>
      <c r="M71">
        <f>IFERROR(INDEX('Both teabags AfterWet'!$D$1:$D$839,MATCH(H71,'Both teabags AfterWet'!$B$1:$B$839,0)),"")</f>
        <v>1.5019</v>
      </c>
      <c r="O71">
        <v>1.2595000000000001</v>
      </c>
      <c r="Q71" s="202">
        <v>3.0390738060779063</v>
      </c>
      <c r="R71" s="202"/>
      <c r="S71">
        <f t="shared" si="1"/>
        <v>1.2212228654124488</v>
      </c>
      <c r="U71" s="111">
        <f t="shared" si="2"/>
        <v>0.45088899936490612</v>
      </c>
      <c r="V71" s="111">
        <f t="shared" si="3"/>
        <v>0.55200000000000005</v>
      </c>
    </row>
    <row r="72" spans="1:22">
      <c r="A72" s="1">
        <v>24</v>
      </c>
      <c r="B72" s="1"/>
      <c r="C72">
        <f>COUNTIF('WetLitterbags placem_collection'!$K$3:$K$222, E72)</f>
        <v>0</v>
      </c>
      <c r="D72" t="str">
        <f t="shared" si="0"/>
        <v>Exclude</v>
      </c>
      <c r="E72" t="s">
        <v>1629</v>
      </c>
      <c r="F72">
        <f>COUNTIF('WetLitterbags placem_collection'!$M$3:$M$222, H72)</f>
        <v>0</v>
      </c>
      <c r="G72" t="str">
        <f t="shared" si="4"/>
        <v>Exclude</v>
      </c>
      <c r="I72">
        <f>IFERROR(INDEX('Green_rooibos initial weight'!$C$5:$C$1749,MATCH(E72, 'Green_rooibos initial weight'!$A$5:$A$1749,0)),"")</f>
        <v>2.052</v>
      </c>
      <c r="K72">
        <f t="shared" si="5"/>
        <v>2.052</v>
      </c>
      <c r="M72">
        <f>IFERROR(INDEX('Both teabags AfterWet'!$D$1:$D$839,MATCH(E72,'Both teabags AfterWet'!$B$1:$B$839,0)),"")</f>
        <v>0.67</v>
      </c>
      <c r="O72">
        <v>0.46389999999999998</v>
      </c>
      <c r="Q72" s="202">
        <v>10.957551826258362</v>
      </c>
      <c r="R72" s="202"/>
      <c r="S72">
        <f t="shared" si="1"/>
        <v>0.41306791707798746</v>
      </c>
      <c r="U72" s="111">
        <f t="shared" si="2"/>
        <v>0.79869984547856365</v>
      </c>
      <c r="V72" s="111">
        <f t="shared" si="3"/>
        <v>0.55200000000000005</v>
      </c>
    </row>
    <row r="73" spans="1:22">
      <c r="A73" s="199">
        <v>24</v>
      </c>
      <c r="B73" s="199"/>
      <c r="C73">
        <f>COUNTIF('WetLitterbags placem_collection'!$K$3:$K$222, E73)</f>
        <v>0</v>
      </c>
      <c r="D73" t="str">
        <f t="shared" si="0"/>
        <v>Exclude</v>
      </c>
      <c r="E73" s="199"/>
      <c r="F73">
        <f>COUNTIF('WetLitterbags placem_collection'!$M$3:$M$222, H73)</f>
        <v>1</v>
      </c>
      <c r="G73" t="str">
        <f t="shared" si="4"/>
        <v>Open</v>
      </c>
      <c r="H73" t="s">
        <v>997</v>
      </c>
      <c r="I73">
        <f>IFERROR(INDEX('Green_rooibos initial weight'!$C$5:$C$1749,MATCH(H73, 'Green_rooibos initial weight'!$A$5:$A$1749,0)),"")</f>
        <v>2.1429999999999998</v>
      </c>
      <c r="K73">
        <f t="shared" si="5"/>
        <v>2.1429999999999998</v>
      </c>
      <c r="M73">
        <f>IFERROR(INDEX('Both teabags AfterWet'!$D$1:$D$839,MATCH(H73,'Both teabags AfterWet'!$B$1:$B$839,0)),"")</f>
        <v>1.6077999999999999</v>
      </c>
      <c r="O73" s="1">
        <v>1.3768</v>
      </c>
      <c r="P73" s="1"/>
      <c r="Q73" s="202">
        <v>4.9655850540802868</v>
      </c>
      <c r="R73" s="202"/>
      <c r="S73">
        <f t="shared" si="1"/>
        <v>1.3084338249754226</v>
      </c>
      <c r="U73" s="111">
        <f t="shared" si="2"/>
        <v>0.38943825246130526</v>
      </c>
      <c r="V73" s="111">
        <f t="shared" si="3"/>
        <v>0.55200000000000005</v>
      </c>
    </row>
    <row r="74" spans="1:22">
      <c r="A74">
        <v>24</v>
      </c>
      <c r="C74">
        <f>COUNTIF('WetLitterbags placem_collection'!$K$3:$K$222, E74)</f>
        <v>0</v>
      </c>
      <c r="D74" t="str">
        <f t="shared" si="0"/>
        <v>Exclude</v>
      </c>
      <c r="F74">
        <f>COUNTIF('WetLitterbags placem_collection'!$M$3:$M$222, H74)</f>
        <v>0</v>
      </c>
      <c r="G74" t="str">
        <f t="shared" si="4"/>
        <v>Exclude</v>
      </c>
      <c r="H74" t="s">
        <v>1070</v>
      </c>
      <c r="I74">
        <f>IFERROR(INDEX('Green_rooibos initial weight'!$C$5:$C$1749,MATCH(H74, 'Green_rooibos initial weight'!$A$5:$A$1749,0)),"")</f>
        <v>2.2440000000000002</v>
      </c>
      <c r="K74">
        <f t="shared" si="5"/>
        <v>2.2440000000000002</v>
      </c>
      <c r="M74">
        <f>IFERROR(INDEX('Both teabags AfterWet'!$D$1:$D$839,MATCH(H74,'Both teabags AfterWet'!$B$1:$B$839,0)),"")</f>
        <v>1.3083</v>
      </c>
      <c r="O74">
        <v>1.0868</v>
      </c>
      <c r="Q74" s="202">
        <v>5.6575682382137682</v>
      </c>
      <c r="R74" s="202"/>
      <c r="S74">
        <f t="shared" si="1"/>
        <v>1.0253135483870928</v>
      </c>
      <c r="U74" s="111">
        <f t="shared" si="2"/>
        <v>0.54308665401644718</v>
      </c>
      <c r="V74" s="111">
        <f t="shared" si="3"/>
        <v>0.55200000000000005</v>
      </c>
    </row>
    <row r="75" spans="1:22">
      <c r="A75" s="199">
        <v>25</v>
      </c>
      <c r="B75" s="199"/>
      <c r="C75">
        <f>COUNTIF('WetLitterbags placem_collection'!$K$3:$K$222, E75)</f>
        <v>0</v>
      </c>
      <c r="D75" t="str">
        <f t="shared" ref="D75:D138" si="6">IF(C75=1, "Open", "Exclude")</f>
        <v>Exclude</v>
      </c>
      <c r="E75" t="s">
        <v>1186</v>
      </c>
      <c r="F75">
        <f>COUNTIF('WetLitterbags placem_collection'!$M$3:$M$222, H75)</f>
        <v>0</v>
      </c>
      <c r="G75" t="str">
        <f t="shared" si="4"/>
        <v>Exclude</v>
      </c>
      <c r="I75">
        <f>IFERROR(INDEX('Green_rooibos initial weight'!$C$5:$C$1749,MATCH(E75, 'Green_rooibos initial weight'!$A$5:$A$1749,0)),"")</f>
        <v>2.0310000000000001</v>
      </c>
      <c r="K75">
        <f t="shared" si="5"/>
        <v>2.0310000000000001</v>
      </c>
      <c r="M75">
        <f>IFERROR(INDEX('Both teabags AfterWet'!$D$1:$D$839,MATCH(E75,'Both teabags AfterWet'!$B$1:$B$839,0)),"")</f>
        <v>0.65839999999999999</v>
      </c>
      <c r="O75">
        <v>0.46579999999999999</v>
      </c>
      <c r="Q75" s="202">
        <v>15.647921760391469</v>
      </c>
      <c r="R75" s="202"/>
      <c r="S75">
        <f t="shared" ref="S75:S138" si="7">IFERROR(O75-(Q75/100)*O75,"")</f>
        <v>0.39291198044009651</v>
      </c>
      <c r="U75" s="111">
        <f t="shared" ref="U75:U138" si="8">1-(S75/I75)</f>
        <v>0.80654259948788942</v>
      </c>
      <c r="V75" s="111">
        <f t="shared" ref="V75:V138" si="9">$H$2*(1-Y75)</f>
        <v>0.55200000000000005</v>
      </c>
    </row>
    <row r="76" spans="1:22">
      <c r="A76" s="199">
        <v>25</v>
      </c>
      <c r="B76" s="199"/>
      <c r="C76">
        <f>COUNTIF('WetLitterbags placem_collection'!$K$3:$K$222, E76)</f>
        <v>0</v>
      </c>
      <c r="D76" t="str">
        <f t="shared" si="6"/>
        <v>Exclude</v>
      </c>
      <c r="E76" s="199"/>
      <c r="F76">
        <f>COUNTIF('WetLitterbags placem_collection'!$M$3:$M$222, H76)</f>
        <v>0</v>
      </c>
      <c r="G76" t="str">
        <f t="shared" ref="G76:G139" si="10">IF(F76=1, "Open", "Exclude")</f>
        <v>Exclude</v>
      </c>
      <c r="H76" t="s">
        <v>1037</v>
      </c>
      <c r="I76">
        <f>IFERROR(INDEX('Green_rooibos initial weight'!$C$5:$C$1749,MATCH(H76, 'Green_rooibos initial weight'!$A$5:$A$1749,0)),"")</f>
        <v>2.2109999999999999</v>
      </c>
      <c r="K76">
        <f t="shared" si="5"/>
        <v>2.2109999999999999</v>
      </c>
      <c r="M76">
        <f>IFERROR(INDEX('Both teabags AfterWet'!$D$1:$D$839,MATCH(H76,'Both teabags AfterWet'!$B$1:$B$839,0)),"")</f>
        <v>1.4184000000000001</v>
      </c>
      <c r="O76">
        <v>1.1997</v>
      </c>
      <c r="Q76" s="202">
        <v>3.8194444444447946</v>
      </c>
      <c r="R76" s="202"/>
      <c r="S76">
        <f t="shared" si="7"/>
        <v>1.1538781249999959</v>
      </c>
      <c r="U76" s="111">
        <f t="shared" si="8"/>
        <v>0.47811934644957221</v>
      </c>
      <c r="V76" s="111">
        <f t="shared" si="9"/>
        <v>0.55200000000000005</v>
      </c>
    </row>
    <row r="77" spans="1:22">
      <c r="A77" s="199">
        <v>25</v>
      </c>
      <c r="B77" s="199"/>
      <c r="C77">
        <f>COUNTIF('WetLitterbags placem_collection'!$K$3:$K$222, E77)</f>
        <v>0</v>
      </c>
      <c r="D77" t="str">
        <f t="shared" si="6"/>
        <v>Exclude</v>
      </c>
      <c r="E77" s="199"/>
      <c r="F77">
        <f>COUNTIF('WetLitterbags placem_collection'!$M$3:$M$222, H77)</f>
        <v>1</v>
      </c>
      <c r="G77" t="str">
        <f t="shared" si="10"/>
        <v>Open</v>
      </c>
      <c r="H77" t="s">
        <v>862</v>
      </c>
      <c r="I77">
        <f>IFERROR(INDEX('Green_rooibos initial weight'!$C$5:$C$1749,MATCH(H77, 'Green_rooibos initial weight'!$A$5:$A$1749,0)),"")</f>
        <v>2.161</v>
      </c>
      <c r="K77">
        <f t="shared" si="5"/>
        <v>2.161</v>
      </c>
      <c r="M77" t="str">
        <f>IFERROR(INDEX('Both teabags AfterWet'!$D$1:$D$839,MATCH(H77,'Both teabags AfterWet'!$B$1:$B$839,0)),"")</f>
        <v/>
      </c>
      <c r="O77">
        <v>1.4685999999999999</v>
      </c>
      <c r="Q77" s="202">
        <v>2.7040077257358202</v>
      </c>
      <c r="R77" s="202"/>
      <c r="S77">
        <f t="shared" si="7"/>
        <v>1.4288889425398437</v>
      </c>
      <c r="U77" s="111">
        <f t="shared" si="8"/>
        <v>0.3387834601851718</v>
      </c>
      <c r="V77" s="111">
        <f t="shared" si="9"/>
        <v>0.55200000000000005</v>
      </c>
    </row>
    <row r="78" spans="1:22">
      <c r="A78" s="199">
        <v>26</v>
      </c>
      <c r="B78" s="199"/>
      <c r="C78">
        <f>COUNTIF('WetLitterbags placem_collection'!$K$3:$K$222, E78)</f>
        <v>0</v>
      </c>
      <c r="D78" t="str">
        <f t="shared" si="6"/>
        <v>Exclude</v>
      </c>
      <c r="E78" t="s">
        <v>1544</v>
      </c>
      <c r="F78">
        <f>COUNTIF('WetLitterbags placem_collection'!$M$3:$M$222, H78)</f>
        <v>0</v>
      </c>
      <c r="G78" t="str">
        <f t="shared" si="10"/>
        <v>Exclude</v>
      </c>
      <c r="I78">
        <f>IFERROR(INDEX('Green_rooibos initial weight'!$C$5:$C$1749,MATCH(E78, 'Green_rooibos initial weight'!$A$5:$A$1749,0)),"")</f>
        <v>1.9079999999999999</v>
      </c>
      <c r="K78">
        <f t="shared" si="5"/>
        <v>1.9079999999999999</v>
      </c>
      <c r="M78">
        <f>IFERROR(INDEX('Both teabags AfterWet'!$D$1:$D$839,MATCH(E78,'Both teabags AfterWet'!$B$1:$B$839,0)),"")</f>
        <v>0.67589999999999995</v>
      </c>
      <c r="O78">
        <v>0.47610000000000002</v>
      </c>
      <c r="Q78" s="202">
        <v>8.561473369835749</v>
      </c>
      <c r="R78" s="202"/>
      <c r="S78">
        <f t="shared" si="7"/>
        <v>0.43533882528621204</v>
      </c>
      <c r="U78" s="111">
        <f t="shared" si="8"/>
        <v>0.77183499722944859</v>
      </c>
      <c r="V78" s="111">
        <f t="shared" si="9"/>
        <v>0.55200000000000005</v>
      </c>
    </row>
    <row r="79" spans="1:22">
      <c r="A79" s="199">
        <v>26</v>
      </c>
      <c r="B79" s="199"/>
      <c r="C79">
        <f>COUNTIF('WetLitterbags placem_collection'!$K$3:$K$222, E79)</f>
        <v>0</v>
      </c>
      <c r="D79" t="str">
        <f t="shared" si="6"/>
        <v>Exclude</v>
      </c>
      <c r="E79" s="199"/>
      <c r="F79">
        <f>COUNTIF('WetLitterbags placem_collection'!$M$3:$M$222, H79)</f>
        <v>1</v>
      </c>
      <c r="G79" t="str">
        <f t="shared" si="10"/>
        <v>Open</v>
      </c>
      <c r="H79" t="s">
        <v>993</v>
      </c>
      <c r="I79">
        <f>IFERROR(INDEX('Green_rooibos initial weight'!$C$5:$C$1749,MATCH(H79, 'Green_rooibos initial weight'!$A$5:$A$1749,0)),"")</f>
        <v>2.149</v>
      </c>
      <c r="K79">
        <f t="shared" ref="K79:K142" si="11">IFERROR(I79-(AG71+AG72+AG74),"")</f>
        <v>2.149</v>
      </c>
      <c r="M79">
        <f>IFERROR(INDEX('Both teabags AfterWet'!$D$1:$D$839,MATCH(H79,'Both teabags AfterWet'!$B$1:$B$839,0)),"")</f>
        <v>1.5741000000000001</v>
      </c>
      <c r="O79">
        <v>1.3535999999999999</v>
      </c>
      <c r="Q79" s="202">
        <v>3.3466533466532278</v>
      </c>
      <c r="R79" s="202"/>
      <c r="S79">
        <f t="shared" si="7"/>
        <v>1.3082997002997019</v>
      </c>
      <c r="U79" s="111">
        <f t="shared" si="8"/>
        <v>0.39120535118673716</v>
      </c>
      <c r="V79" s="111">
        <f t="shared" si="9"/>
        <v>0.55200000000000005</v>
      </c>
    </row>
    <row r="80" spans="1:22">
      <c r="A80">
        <v>26</v>
      </c>
      <c r="C80">
        <f>COUNTIF('WetLitterbags placem_collection'!$K$3:$K$222, E80)</f>
        <v>0</v>
      </c>
      <c r="D80" t="str">
        <f t="shared" si="6"/>
        <v>Exclude</v>
      </c>
      <c r="F80">
        <f>COUNTIF('WetLitterbags placem_collection'!$M$3:$M$222, H80)</f>
        <v>0</v>
      </c>
      <c r="G80" t="str">
        <f t="shared" si="10"/>
        <v>Exclude</v>
      </c>
      <c r="H80" t="s">
        <v>952</v>
      </c>
      <c r="I80">
        <f>IFERROR(INDEX('Green_rooibos initial weight'!$C$5:$C$1749,MATCH(H80, 'Green_rooibos initial weight'!$A$5:$A$1749,0)),"")</f>
        <v>2.274</v>
      </c>
      <c r="K80">
        <f t="shared" si="11"/>
        <v>2.274</v>
      </c>
      <c r="M80">
        <f>IFERROR(INDEX('Both teabags AfterWet'!$D$1:$D$839,MATCH(H80,'Both teabags AfterWet'!$B$1:$B$839,0)),"")</f>
        <v>1.464</v>
      </c>
      <c r="O80">
        <v>1.25</v>
      </c>
      <c r="Q80" s="202">
        <v>2.9721955896448731</v>
      </c>
      <c r="R80" s="202"/>
      <c r="S80">
        <f t="shared" si="7"/>
        <v>1.2128475551294391</v>
      </c>
      <c r="U80" s="111">
        <f t="shared" si="8"/>
        <v>0.46664575412073916</v>
      </c>
      <c r="V80" s="111">
        <f t="shared" si="9"/>
        <v>0.55200000000000005</v>
      </c>
    </row>
    <row r="81" spans="1:22">
      <c r="A81" s="199">
        <v>27</v>
      </c>
      <c r="B81" s="199"/>
      <c r="C81">
        <f>COUNTIF('WetLitterbags placem_collection'!$K$3:$K$222, E81)</f>
        <v>0</v>
      </c>
      <c r="D81" t="str">
        <f t="shared" si="6"/>
        <v>Exclude</v>
      </c>
      <c r="E81" t="s">
        <v>1601</v>
      </c>
      <c r="F81">
        <f>COUNTIF('WetLitterbags placem_collection'!$M$3:$M$222, H81)</f>
        <v>0</v>
      </c>
      <c r="G81" t="str">
        <f t="shared" si="10"/>
        <v>Exclude</v>
      </c>
      <c r="I81">
        <f>IFERROR(INDEX('Green_rooibos initial weight'!$C$5:$C$1749,MATCH(E81, 'Green_rooibos initial weight'!$A$5:$A$1749,0)),"")</f>
        <v>2.1749999999999998</v>
      </c>
      <c r="K81">
        <f t="shared" si="11"/>
        <v>2.1749999999999998</v>
      </c>
      <c r="M81">
        <f>IFERROR(INDEX('Both teabags AfterWet'!$D$1:$D$839,MATCH(E81,'Both teabags AfterWet'!$B$1:$B$839,0)),"")</f>
        <v>0.73760000000000003</v>
      </c>
      <c r="O81">
        <v>0.5333</v>
      </c>
      <c r="Q81" s="202">
        <v>10.444777611194501</v>
      </c>
      <c r="R81" s="202"/>
      <c r="S81">
        <f t="shared" si="7"/>
        <v>0.47759800099949973</v>
      </c>
      <c r="U81" s="111">
        <f t="shared" si="8"/>
        <v>0.78041471218413805</v>
      </c>
      <c r="V81" s="111">
        <f t="shared" si="9"/>
        <v>0.55200000000000005</v>
      </c>
    </row>
    <row r="82" spans="1:22">
      <c r="A82" s="199">
        <v>27</v>
      </c>
      <c r="B82" s="199"/>
      <c r="C82">
        <f>COUNTIF('WetLitterbags placem_collection'!$K$3:$K$222, E82)</f>
        <v>0</v>
      </c>
      <c r="D82" t="str">
        <f t="shared" si="6"/>
        <v>Exclude</v>
      </c>
      <c r="E82" s="199"/>
      <c r="F82">
        <f>COUNTIF('WetLitterbags placem_collection'!$M$3:$M$222, H82)</f>
        <v>1</v>
      </c>
      <c r="G82" t="str">
        <f t="shared" si="10"/>
        <v>Open</v>
      </c>
      <c r="H82" t="s">
        <v>1029</v>
      </c>
      <c r="I82">
        <f>IFERROR(INDEX('Green_rooibos initial weight'!$C$5:$C$1749,MATCH(H82, 'Green_rooibos initial weight'!$A$5:$A$1749,0)),"")</f>
        <v>2.2610000000000001</v>
      </c>
      <c r="K82">
        <f t="shared" si="11"/>
        <v>2.2610000000000001</v>
      </c>
      <c r="M82">
        <f>IFERROR(INDEX('Both teabags AfterWet'!$D$1:$D$839,MATCH(H82,'Both teabags AfterWet'!$B$1:$B$839,0)),"")</f>
        <v>1.3584000000000001</v>
      </c>
      <c r="O82">
        <v>1.1268</v>
      </c>
      <c r="Q82" s="202">
        <v>6.1105722599418044</v>
      </c>
      <c r="R82" s="202"/>
      <c r="S82">
        <f t="shared" si="7"/>
        <v>1.0579460717749758</v>
      </c>
      <c r="U82" s="111">
        <f t="shared" si="8"/>
        <v>0.53208930925476527</v>
      </c>
      <c r="V82" s="111">
        <f t="shared" si="9"/>
        <v>0.55200000000000005</v>
      </c>
    </row>
    <row r="83" spans="1:22">
      <c r="A83">
        <v>27</v>
      </c>
      <c r="C83">
        <f>COUNTIF('WetLitterbags placem_collection'!$K$3:$K$222, E83)</f>
        <v>0</v>
      </c>
      <c r="D83" t="str">
        <f t="shared" si="6"/>
        <v>Exclude</v>
      </c>
      <c r="F83">
        <f>COUNTIF('WetLitterbags placem_collection'!$M$3:$M$222, H83)</f>
        <v>0</v>
      </c>
      <c r="G83" t="str">
        <f t="shared" si="10"/>
        <v>Exclude</v>
      </c>
      <c r="H83" t="s">
        <v>924</v>
      </c>
      <c r="I83">
        <f>IFERROR(INDEX('Green_rooibos initial weight'!$C$5:$C$1749,MATCH(H83, 'Green_rooibos initial weight'!$A$5:$A$1749,0)),"")</f>
        <v>2.2109999999999999</v>
      </c>
      <c r="K83">
        <f t="shared" si="11"/>
        <v>2.2109999999999999</v>
      </c>
      <c r="M83">
        <f>IFERROR(INDEX('Both teabags AfterWet'!$D$1:$D$839,MATCH(H83,'Both teabags AfterWet'!$B$1:$B$839,0)),"")</f>
        <v>1.5392999999999999</v>
      </c>
      <c r="O83">
        <v>1.3244</v>
      </c>
      <c r="Q83" s="202">
        <v>3.5156250000002229</v>
      </c>
      <c r="R83" s="202"/>
      <c r="S83">
        <f t="shared" si="7"/>
        <v>1.2778390624999971</v>
      </c>
      <c r="U83" s="111">
        <f t="shared" si="8"/>
        <v>0.42205379353233952</v>
      </c>
      <c r="V83" s="111">
        <f t="shared" si="9"/>
        <v>0.55200000000000005</v>
      </c>
    </row>
    <row r="84" spans="1:22">
      <c r="A84" s="199">
        <v>28</v>
      </c>
      <c r="B84" s="199"/>
      <c r="C84">
        <f>COUNTIF('WetLitterbags placem_collection'!$K$3:$K$222, E84)</f>
        <v>0</v>
      </c>
      <c r="D84" t="str">
        <f t="shared" si="6"/>
        <v>Exclude</v>
      </c>
      <c r="E84" t="s">
        <v>1548</v>
      </c>
      <c r="F84">
        <f>COUNTIF('WetLitterbags placem_collection'!$M$3:$M$222, H84)</f>
        <v>0</v>
      </c>
      <c r="G84" t="str">
        <f t="shared" si="10"/>
        <v>Exclude</v>
      </c>
      <c r="I84">
        <f>IFERROR(INDEX('Green_rooibos initial weight'!$C$5:$C$1749,MATCH(E84, 'Green_rooibos initial weight'!$A$5:$A$1749,0)),"")</f>
        <v>1.929</v>
      </c>
      <c r="K84">
        <f t="shared" si="11"/>
        <v>1.929</v>
      </c>
      <c r="M84">
        <f>IFERROR(INDEX('Both teabags AfterWet'!$D$1:$D$839,MATCH(E84,'Both teabags AfterWet'!$B$1:$B$839,0)),"")</f>
        <v>0.60960000000000003</v>
      </c>
      <c r="O84">
        <v>0.41510000000000002</v>
      </c>
      <c r="Q84" s="202">
        <v>10.16121152906673</v>
      </c>
      <c r="R84" s="202"/>
      <c r="S84">
        <f t="shared" si="7"/>
        <v>0.37292081094284402</v>
      </c>
      <c r="U84" s="111">
        <f t="shared" si="8"/>
        <v>0.80667661433756144</v>
      </c>
      <c r="V84" s="111">
        <f t="shared" si="9"/>
        <v>0.55200000000000005</v>
      </c>
    </row>
    <row r="85" spans="1:22">
      <c r="A85" s="199">
        <v>28</v>
      </c>
      <c r="B85" s="199"/>
      <c r="C85">
        <f>COUNTIF('WetLitterbags placem_collection'!$K$3:$K$222, E85)</f>
        <v>0</v>
      </c>
      <c r="D85" t="str">
        <f t="shared" si="6"/>
        <v>Exclude</v>
      </c>
      <c r="E85" s="199"/>
      <c r="F85">
        <f>COUNTIF('WetLitterbags placem_collection'!$M$3:$M$222, H85)</f>
        <v>0</v>
      </c>
      <c r="G85" t="str">
        <f t="shared" si="10"/>
        <v>Exclude</v>
      </c>
      <c r="H85" t="s">
        <v>969</v>
      </c>
      <c r="I85">
        <f>IFERROR(INDEX('Green_rooibos initial weight'!$C$5:$C$1749,MATCH(H85, 'Green_rooibos initial weight'!$A$5:$A$1749,0)),"")</f>
        <v>2.1520000000000001</v>
      </c>
      <c r="K85">
        <f t="shared" si="11"/>
        <v>2.1520000000000001</v>
      </c>
      <c r="M85">
        <f>IFERROR(INDEX('Both teabags AfterWet'!$D$1:$D$839,MATCH(H85,'Both teabags AfterWet'!$B$1:$B$839,0)),"")</f>
        <v>1.4665999999999999</v>
      </c>
      <c r="O85">
        <v>1.2393000000000001</v>
      </c>
      <c r="Q85" s="202">
        <v>4.6569854782171465</v>
      </c>
      <c r="R85" s="202"/>
      <c r="S85">
        <f t="shared" si="7"/>
        <v>1.1815859789684549</v>
      </c>
      <c r="U85" s="111">
        <f t="shared" si="8"/>
        <v>0.45093588337897084</v>
      </c>
      <c r="V85" s="111">
        <f t="shared" si="9"/>
        <v>0.55200000000000005</v>
      </c>
    </row>
    <row r="86" spans="1:22">
      <c r="A86" s="199">
        <v>28</v>
      </c>
      <c r="B86" s="199"/>
      <c r="C86">
        <f>COUNTIF('WetLitterbags placem_collection'!$K$3:$K$222, E86)</f>
        <v>0</v>
      </c>
      <c r="D86" t="str">
        <f t="shared" si="6"/>
        <v>Exclude</v>
      </c>
      <c r="E86" s="199"/>
      <c r="F86">
        <f>COUNTIF('WetLitterbags placem_collection'!$M$3:$M$222, H86)</f>
        <v>1</v>
      </c>
      <c r="G86" t="str">
        <f t="shared" si="10"/>
        <v>Open</v>
      </c>
      <c r="H86" t="s">
        <v>705</v>
      </c>
      <c r="I86">
        <f>IFERROR(INDEX('Green_rooibos initial weight'!$C$5:$C$1749,MATCH(H86, 'Green_rooibos initial weight'!$A$5:$A$1749,0)),"")</f>
        <v>2.2240000000000002</v>
      </c>
      <c r="K86">
        <f t="shared" si="11"/>
        <v>2.2240000000000002</v>
      </c>
      <c r="M86">
        <f>IFERROR(INDEX('Both teabags AfterWet'!$D$1:$D$839,MATCH(H86,'Both teabags AfterWet'!$B$1:$B$839,0)),"")</f>
        <v>1.5295000000000001</v>
      </c>
      <c r="O86">
        <v>1.2867</v>
      </c>
      <c r="Q86" s="202">
        <v>4.1749502982106899</v>
      </c>
      <c r="R86" s="202"/>
      <c r="S86">
        <f t="shared" si="7"/>
        <v>1.2329809145129229</v>
      </c>
      <c r="U86" s="111">
        <f t="shared" si="8"/>
        <v>0.44560210678375778</v>
      </c>
      <c r="V86" s="111">
        <f t="shared" si="9"/>
        <v>0.55200000000000005</v>
      </c>
    </row>
    <row r="87" spans="1:22">
      <c r="A87" s="199">
        <v>29</v>
      </c>
      <c r="B87" s="199"/>
      <c r="C87">
        <f>COUNTIF('WetLitterbags placem_collection'!$K$3:$K$222, E87)</f>
        <v>0</v>
      </c>
      <c r="D87" t="str">
        <f t="shared" si="6"/>
        <v>Exclude</v>
      </c>
      <c r="E87" t="s">
        <v>1705</v>
      </c>
      <c r="F87">
        <f>COUNTIF('WetLitterbags placem_collection'!$M$3:$M$222, H87)</f>
        <v>0</v>
      </c>
      <c r="G87" t="str">
        <f t="shared" si="10"/>
        <v>Exclude</v>
      </c>
      <c r="I87">
        <f>IFERROR(INDEX('Green_rooibos initial weight'!$C$5:$C$1749,MATCH(E87, 'Green_rooibos initial weight'!$A$5:$A$1749,0)),"")</f>
        <v>2.012</v>
      </c>
      <c r="K87">
        <f t="shared" si="11"/>
        <v>2.012</v>
      </c>
      <c r="M87">
        <f>IFERROR(INDEX('Both teabags AfterWet'!$D$1:$D$839,MATCH(E87,'Both teabags AfterWet'!$B$1:$B$839,0)),"")</f>
        <v>0.64829999999999999</v>
      </c>
      <c r="O87">
        <v>0.45800000000000002</v>
      </c>
      <c r="Q87" s="202">
        <v>9.5937347038662821</v>
      </c>
      <c r="R87" s="202"/>
      <c r="S87">
        <f t="shared" si="7"/>
        <v>0.41406069505629245</v>
      </c>
      <c r="U87" s="111">
        <f t="shared" si="8"/>
        <v>0.79420442591635565</v>
      </c>
      <c r="V87" s="111">
        <f t="shared" si="9"/>
        <v>0.55200000000000005</v>
      </c>
    </row>
    <row r="88" spans="1:22">
      <c r="A88" s="199">
        <v>29</v>
      </c>
      <c r="B88" s="199"/>
      <c r="C88">
        <f>COUNTIF('WetLitterbags placem_collection'!$K$3:$K$222, E88)</f>
        <v>0</v>
      </c>
      <c r="D88" t="str">
        <f t="shared" si="6"/>
        <v>Exclude</v>
      </c>
      <c r="E88" s="199"/>
      <c r="F88">
        <f>COUNTIF('WetLitterbags placem_collection'!$M$3:$M$222, H88)</f>
        <v>0</v>
      </c>
      <c r="G88" t="str">
        <f t="shared" si="10"/>
        <v>Exclude</v>
      </c>
      <c r="H88" t="s">
        <v>792</v>
      </c>
      <c r="I88">
        <f>IFERROR(INDEX('Green_rooibos initial weight'!$C$5:$C$1749,MATCH(H88, 'Green_rooibos initial weight'!$A$5:$A$1749,0)),"")</f>
        <v>2.2469999999999999</v>
      </c>
      <c r="K88">
        <f t="shared" si="11"/>
        <v>2.2469999999999999</v>
      </c>
      <c r="M88" t="str">
        <f>IFERROR(INDEX('Both teabags AfterWet'!$D$1:$D$839,MATCH(H88,'Both teabags AfterWet'!$B$1:$B$839,0)),"")</f>
        <v/>
      </c>
      <c r="O88">
        <v>1.2602</v>
      </c>
      <c r="Q88" s="202">
        <v>3.0821917808218364</v>
      </c>
      <c r="R88" s="202"/>
      <c r="S88">
        <f t="shared" si="7"/>
        <v>1.2213582191780832</v>
      </c>
      <c r="U88" s="111">
        <f t="shared" si="8"/>
        <v>0.4564493906639594</v>
      </c>
      <c r="V88" s="111">
        <f t="shared" si="9"/>
        <v>0.55200000000000005</v>
      </c>
    </row>
    <row r="89" spans="1:22">
      <c r="A89" s="199">
        <v>29</v>
      </c>
      <c r="B89" s="199"/>
      <c r="C89">
        <f>COUNTIF('WetLitterbags placem_collection'!$K$3:$K$222, E89)</f>
        <v>0</v>
      </c>
      <c r="D89" t="str">
        <f t="shared" si="6"/>
        <v>Exclude</v>
      </c>
      <c r="E89" s="199"/>
      <c r="F89">
        <f>COUNTIF('WetLitterbags placem_collection'!$M$3:$M$222, H89)</f>
        <v>1</v>
      </c>
      <c r="G89" t="str">
        <f t="shared" si="10"/>
        <v>Open</v>
      </c>
      <c r="H89" t="s">
        <v>755</v>
      </c>
      <c r="I89">
        <f>IFERROR(INDEX('Green_rooibos initial weight'!$C$5:$C$1749,MATCH(H89, 'Green_rooibos initial weight'!$A$5:$A$1749,0)),"")</f>
        <v>2.2309999999999999</v>
      </c>
      <c r="K89">
        <f t="shared" si="11"/>
        <v>2.2309999999999999</v>
      </c>
      <c r="M89">
        <f>IFERROR(INDEX('Both teabags AfterWet'!$D$1:$D$839,MATCH(H89,'Both teabags AfterWet'!$B$1:$B$839,0)),"")</f>
        <v>1.5941000000000001</v>
      </c>
      <c r="O89">
        <v>1.3573</v>
      </c>
      <c r="Q89" s="202">
        <v>10.99756690997477</v>
      </c>
      <c r="R89" s="202"/>
      <c r="S89">
        <f t="shared" si="7"/>
        <v>1.2080300243309123</v>
      </c>
      <c r="U89" s="111">
        <f t="shared" si="8"/>
        <v>0.45852531406055019</v>
      </c>
      <c r="V89" s="111">
        <f t="shared" si="9"/>
        <v>0.55200000000000005</v>
      </c>
    </row>
    <row r="90" spans="1:22">
      <c r="A90">
        <v>30</v>
      </c>
      <c r="C90">
        <f>COUNTIF('WetLitterbags placem_collection'!$K$3:$K$222, E90)</f>
        <v>0</v>
      </c>
      <c r="D90" t="str">
        <f t="shared" si="6"/>
        <v>Exclude</v>
      </c>
      <c r="E90" t="s">
        <v>1550</v>
      </c>
      <c r="F90">
        <f>COUNTIF('WetLitterbags placem_collection'!$M$3:$M$222, H90)</f>
        <v>0</v>
      </c>
      <c r="G90" t="str">
        <f t="shared" si="10"/>
        <v>Exclude</v>
      </c>
      <c r="I90">
        <f>IFERROR(INDEX('Green_rooibos initial weight'!$C$5:$C$1749,MATCH(E90, 'Green_rooibos initial weight'!$A$5:$A$1749,0)),"")</f>
        <v>2.0830000000000002</v>
      </c>
      <c r="K90">
        <f t="shared" si="11"/>
        <v>2.0830000000000002</v>
      </c>
      <c r="M90">
        <f>IFERROR(INDEX('Both teabags AfterWet'!$D$1:$D$839,MATCH(E90,'Both teabags AfterWet'!$B$1:$B$839,0)),"")</f>
        <v>0.61909999999999998</v>
      </c>
      <c r="O90">
        <v>0.42280000000000001</v>
      </c>
      <c r="Q90" s="202">
        <v>10.952848722986133</v>
      </c>
      <c r="R90" s="202"/>
      <c r="S90">
        <f t="shared" si="7"/>
        <v>0.37649135559921465</v>
      </c>
      <c r="U90" s="111">
        <f t="shared" si="8"/>
        <v>0.81925523014920087</v>
      </c>
      <c r="V90" s="111">
        <f t="shared" si="9"/>
        <v>0.55200000000000005</v>
      </c>
    </row>
    <row r="91" spans="1:22">
      <c r="A91" s="199">
        <v>30</v>
      </c>
      <c r="B91" s="199"/>
      <c r="C91">
        <f>COUNTIF('WetLitterbags placem_collection'!$K$3:$K$222, E91)</f>
        <v>0</v>
      </c>
      <c r="D91" t="str">
        <f t="shared" si="6"/>
        <v>Exclude</v>
      </c>
      <c r="E91" s="199"/>
      <c r="F91">
        <f>COUNTIF('WetLitterbags placem_collection'!$M$3:$M$222, H91)</f>
        <v>0</v>
      </c>
      <c r="G91" t="str">
        <f t="shared" si="10"/>
        <v>Exclude</v>
      </c>
      <c r="H91" t="s">
        <v>845</v>
      </c>
      <c r="I91">
        <f>IFERROR(INDEX('Green_rooibos initial weight'!$C$5:$C$1749,MATCH(H91, 'Green_rooibos initial weight'!$A$5:$A$1749,0)),"")</f>
        <v>2.226</v>
      </c>
      <c r="K91">
        <f t="shared" si="11"/>
        <v>2.226</v>
      </c>
      <c r="M91">
        <f>IFERROR(INDEX('Both teabags AfterWet'!$D$1:$D$839,MATCH(H91,'Both teabags AfterWet'!$B$1:$B$839,0)),"")</f>
        <v>1.3653</v>
      </c>
      <c r="O91">
        <v>1.1567000000000001</v>
      </c>
      <c r="Q91" s="202">
        <v>3.9301310043674835</v>
      </c>
      <c r="R91" s="202"/>
      <c r="S91">
        <f t="shared" si="7"/>
        <v>1.1112401746724814</v>
      </c>
      <c r="U91" s="111">
        <f t="shared" si="8"/>
        <v>0.50079057741577659</v>
      </c>
      <c r="V91" s="111">
        <f t="shared" si="9"/>
        <v>0.55200000000000005</v>
      </c>
    </row>
    <row r="92" spans="1:22">
      <c r="A92" s="199">
        <v>30</v>
      </c>
      <c r="B92" s="199"/>
      <c r="C92">
        <f>COUNTIF('WetLitterbags placem_collection'!$K$3:$K$222, E92)</f>
        <v>0</v>
      </c>
      <c r="D92" t="str">
        <f t="shared" si="6"/>
        <v>Exclude</v>
      </c>
      <c r="E92" s="199"/>
      <c r="F92">
        <f>COUNTIF('WetLitterbags placem_collection'!$M$3:$M$222, H92)</f>
        <v>1</v>
      </c>
      <c r="G92" t="str">
        <f t="shared" si="10"/>
        <v>Open</v>
      </c>
      <c r="H92" t="s">
        <v>634</v>
      </c>
      <c r="I92">
        <f>IFERROR(INDEX('Green_rooibos initial weight'!$C$5:$C$1749,MATCH(H92, 'Green_rooibos initial weight'!$A$5:$A$1749,0)),"")</f>
        <v>2.1920000000000002</v>
      </c>
      <c r="K92">
        <f t="shared" si="11"/>
        <v>2.1920000000000002</v>
      </c>
      <c r="M92">
        <f>IFERROR(INDEX('Both teabags AfterWet'!$D$1:$D$839,MATCH(H92,'Both teabags AfterWet'!$B$1:$B$839,0)),"")</f>
        <v>1.3523000000000001</v>
      </c>
      <c r="O92">
        <v>1.1287</v>
      </c>
      <c r="Q92" s="202">
        <v>4.821073558648326</v>
      </c>
      <c r="R92" s="202"/>
      <c r="S92">
        <f t="shared" si="7"/>
        <v>1.0742845427435364</v>
      </c>
      <c r="U92" s="111">
        <f t="shared" si="8"/>
        <v>0.50990668670459116</v>
      </c>
      <c r="V92" s="111">
        <f t="shared" si="9"/>
        <v>0.55200000000000005</v>
      </c>
    </row>
    <row r="93" spans="1:22">
      <c r="A93" s="199">
        <v>31</v>
      </c>
      <c r="B93" s="199"/>
      <c r="C93">
        <f>COUNTIF('WetLitterbags placem_collection'!$K$3:$K$222, E93)</f>
        <v>0</v>
      </c>
      <c r="D93" t="str">
        <f t="shared" si="6"/>
        <v>Exclude</v>
      </c>
      <c r="E93" t="s">
        <v>1529</v>
      </c>
      <c r="F93">
        <f>COUNTIF('WetLitterbags placem_collection'!$M$3:$M$222, H93)</f>
        <v>0</v>
      </c>
      <c r="G93" t="str">
        <f t="shared" si="10"/>
        <v>Exclude</v>
      </c>
      <c r="I93">
        <f>IFERROR(INDEX('Green_rooibos initial weight'!$C$5:$C$1749,MATCH(E93, 'Green_rooibos initial weight'!$A$5:$A$1749,0)),"")</f>
        <v>2.1709999999999998</v>
      </c>
      <c r="K93">
        <f t="shared" si="11"/>
        <v>2.1709999999999998</v>
      </c>
      <c r="M93">
        <f>IFERROR(INDEX('Both teabags AfterWet'!$D$1:$D$839,MATCH(E93,'Both teabags AfterWet'!$B$1:$B$839,0)),"")</f>
        <v>0.71479999999999999</v>
      </c>
      <c r="O93">
        <v>0.50560000000000005</v>
      </c>
      <c r="Q93" s="202">
        <v>14.161008729389133</v>
      </c>
      <c r="R93" s="202"/>
      <c r="S93">
        <f t="shared" si="7"/>
        <v>0.4340019398642086</v>
      </c>
      <c r="U93" s="111">
        <f t="shared" si="8"/>
        <v>0.80009122991054415</v>
      </c>
      <c r="V93" s="111">
        <f t="shared" si="9"/>
        <v>0.55200000000000005</v>
      </c>
    </row>
    <row r="94" spans="1:22">
      <c r="A94" s="199">
        <v>31</v>
      </c>
      <c r="B94" s="199"/>
      <c r="C94">
        <f>COUNTIF('WetLitterbags placem_collection'!$K$3:$K$222, E94)</f>
        <v>0</v>
      </c>
      <c r="D94" t="str">
        <f t="shared" si="6"/>
        <v>Exclude</v>
      </c>
      <c r="E94" s="199"/>
      <c r="F94">
        <f>COUNTIF('WetLitterbags placem_collection'!$M$3:$M$222, H94)</f>
        <v>1</v>
      </c>
      <c r="G94" t="str">
        <f t="shared" si="10"/>
        <v>Open</v>
      </c>
      <c r="H94" t="s">
        <v>1000</v>
      </c>
      <c r="I94">
        <f>IFERROR(INDEX('Green_rooibos initial weight'!$C$5:$C$1749,MATCH(H94, 'Green_rooibos initial weight'!$A$5:$A$1749,0)),"")</f>
        <v>2.2029999999999998</v>
      </c>
      <c r="K94">
        <f t="shared" si="11"/>
        <v>2.2029999999999998</v>
      </c>
      <c r="M94">
        <f>IFERROR(INDEX('Both teabags AfterWet'!$D$1:$D$839,MATCH(H94,'Both teabags AfterWet'!$B$1:$B$839,0)),"")</f>
        <v>1.3197000000000001</v>
      </c>
      <c r="O94">
        <v>1.0949</v>
      </c>
      <c r="Q94" s="202">
        <v>5.5501460564756266</v>
      </c>
      <c r="R94" s="202"/>
      <c r="S94">
        <f t="shared" si="7"/>
        <v>1.0341314508276485</v>
      </c>
      <c r="U94" s="111">
        <f t="shared" si="8"/>
        <v>0.53058036730474423</v>
      </c>
      <c r="V94" s="111">
        <f t="shared" si="9"/>
        <v>0.55200000000000005</v>
      </c>
    </row>
    <row r="95" spans="1:22">
      <c r="A95" s="199">
        <v>31</v>
      </c>
      <c r="B95" s="199"/>
      <c r="C95">
        <f>COUNTIF('WetLitterbags placem_collection'!$K$3:$K$222, E95)</f>
        <v>0</v>
      </c>
      <c r="D95" t="str">
        <f t="shared" si="6"/>
        <v>Exclude</v>
      </c>
      <c r="E95" s="199"/>
      <c r="F95">
        <f>COUNTIF('WetLitterbags placem_collection'!$M$3:$M$222, H95)</f>
        <v>0</v>
      </c>
      <c r="G95" t="str">
        <f t="shared" si="10"/>
        <v>Exclude</v>
      </c>
      <c r="H95" t="s">
        <v>818</v>
      </c>
      <c r="I95">
        <f>IFERROR(INDEX('Green_rooibos initial weight'!$C$5:$C$1749,MATCH(H95, 'Green_rooibos initial weight'!$A$5:$A$1749,0)),"")</f>
        <v>2.1949999999999998</v>
      </c>
      <c r="K95">
        <f t="shared" si="11"/>
        <v>2.1949999999999998</v>
      </c>
      <c r="M95">
        <f>IFERROR(INDEX('Both teabags AfterWet'!$D$1:$D$839,MATCH(H95,'Both teabags AfterWet'!$B$1:$B$839,0)),"")</f>
        <v>1.425</v>
      </c>
      <c r="O95">
        <v>1.2133</v>
      </c>
      <c r="Q95" s="202">
        <v>20.058139534884134</v>
      </c>
      <c r="R95" s="202"/>
      <c r="S95">
        <f t="shared" si="7"/>
        <v>0.9699345930232508</v>
      </c>
      <c r="U95" s="111">
        <f t="shared" si="8"/>
        <v>0.55811635853154851</v>
      </c>
      <c r="V95" s="111">
        <f t="shared" si="9"/>
        <v>0.55200000000000005</v>
      </c>
    </row>
    <row r="96" spans="1:22">
      <c r="A96" s="199">
        <v>32</v>
      </c>
      <c r="B96" s="199"/>
      <c r="C96">
        <f>COUNTIF('WetLitterbags placem_collection'!$K$3:$K$222, E96)</f>
        <v>0</v>
      </c>
      <c r="D96" t="str">
        <f t="shared" si="6"/>
        <v>Exclude</v>
      </c>
      <c r="E96" t="s">
        <v>1849</v>
      </c>
      <c r="F96">
        <f>COUNTIF('WetLitterbags placem_collection'!$M$3:$M$222, H96)</f>
        <v>0</v>
      </c>
      <c r="G96" t="str">
        <f t="shared" si="10"/>
        <v>Exclude</v>
      </c>
      <c r="I96">
        <f>IFERROR(INDEX('Green_rooibos initial weight'!$C$5:$C$1749,MATCH(E96, 'Green_rooibos initial weight'!$A$5:$A$1749,0)),"")</f>
        <v>2.2370000000000001</v>
      </c>
      <c r="K96">
        <f t="shared" si="11"/>
        <v>2.2370000000000001</v>
      </c>
      <c r="M96">
        <f>IFERROR(INDEX('Both teabags AfterWet'!$D$1:$D$839,MATCH(E96,'Both teabags AfterWet'!$B$1:$B$839,0)),"")</f>
        <v>0.67359999999999998</v>
      </c>
      <c r="O96">
        <v>0.48409999999999997</v>
      </c>
      <c r="Q96" s="202">
        <v>7.292707292707294</v>
      </c>
      <c r="R96" s="202"/>
      <c r="S96">
        <f t="shared" si="7"/>
        <v>0.44879600399600394</v>
      </c>
      <c r="U96" s="111">
        <f t="shared" si="8"/>
        <v>0.79937594814662316</v>
      </c>
      <c r="V96" s="111">
        <f t="shared" si="9"/>
        <v>0.55200000000000005</v>
      </c>
    </row>
    <row r="97" spans="1:22">
      <c r="A97" s="199">
        <v>32</v>
      </c>
      <c r="B97" s="199"/>
      <c r="C97">
        <f>COUNTIF('WetLitterbags placem_collection'!$K$3:$K$222, E97)</f>
        <v>0</v>
      </c>
      <c r="D97" t="str">
        <f t="shared" si="6"/>
        <v>Exclude</v>
      </c>
      <c r="E97" s="199"/>
      <c r="F97">
        <f>COUNTIF('WetLitterbags placem_collection'!$M$3:$M$222, H97)</f>
        <v>0</v>
      </c>
      <c r="G97" t="str">
        <f t="shared" si="10"/>
        <v>Exclude</v>
      </c>
      <c r="H97" t="s">
        <v>985</v>
      </c>
      <c r="I97">
        <f>IFERROR(INDEX('Green_rooibos initial weight'!$C$5:$C$1749,MATCH(H97, 'Green_rooibos initial weight'!$A$5:$A$1749,0)),"")</f>
        <v>2.246</v>
      </c>
      <c r="K97">
        <f t="shared" si="11"/>
        <v>2.246</v>
      </c>
      <c r="M97">
        <f>IFERROR(INDEX('Both teabags AfterWet'!$D$1:$D$839,MATCH(H97,'Both teabags AfterWet'!$B$1:$B$839,0)),"")</f>
        <v>1.2625999999999999</v>
      </c>
      <c r="O97">
        <v>1.0456000000000001</v>
      </c>
      <c r="Q97" s="202">
        <v>5.5555555555557818</v>
      </c>
      <c r="R97" s="202"/>
      <c r="S97">
        <f t="shared" si="7"/>
        <v>0.98751111111110879</v>
      </c>
      <c r="U97" s="111">
        <f t="shared" si="8"/>
        <v>0.56032452755516082</v>
      </c>
      <c r="V97" s="111">
        <f t="shared" si="9"/>
        <v>0.55200000000000005</v>
      </c>
    </row>
    <row r="98" spans="1:22">
      <c r="A98" s="199">
        <v>32</v>
      </c>
      <c r="B98" s="199"/>
      <c r="C98">
        <f>COUNTIF('WetLitterbags placem_collection'!$K$3:$K$222, E98)</f>
        <v>0</v>
      </c>
      <c r="D98" t="str">
        <f t="shared" si="6"/>
        <v>Exclude</v>
      </c>
      <c r="E98" s="199"/>
      <c r="F98">
        <f>COUNTIF('WetLitterbags placem_collection'!$M$3:$M$222, H98)</f>
        <v>1</v>
      </c>
      <c r="G98" t="str">
        <f t="shared" si="10"/>
        <v>Open</v>
      </c>
      <c r="H98" t="s">
        <v>745</v>
      </c>
      <c r="I98">
        <f>IFERROR(INDEX('Green_rooibos initial weight'!$C$5:$C$1749,MATCH(H98, 'Green_rooibos initial weight'!$A$5:$A$1749,0)),"")</f>
        <v>2.14</v>
      </c>
      <c r="K98">
        <f t="shared" si="11"/>
        <v>2.14</v>
      </c>
      <c r="M98">
        <f>IFERROR(INDEX('Both teabags AfterWet'!$D$1:$D$839,MATCH(H98,'Both teabags AfterWet'!$B$1:$B$839,0)),"")</f>
        <v>1.3464</v>
      </c>
      <c r="O98">
        <v>1.0985</v>
      </c>
      <c r="Q98" s="202">
        <v>7.5764934434188538</v>
      </c>
      <c r="R98" s="202"/>
      <c r="S98">
        <f t="shared" si="7"/>
        <v>1.015272219524044</v>
      </c>
      <c r="U98" s="111">
        <f t="shared" si="8"/>
        <v>0.52557372919437206</v>
      </c>
      <c r="V98" s="111">
        <f t="shared" si="9"/>
        <v>0.55200000000000005</v>
      </c>
    </row>
    <row r="99" spans="1:22">
      <c r="A99">
        <v>33</v>
      </c>
      <c r="C99">
        <f>COUNTIF('WetLitterbags placem_collection'!$K$3:$K$222, E99)</f>
        <v>0</v>
      </c>
      <c r="D99" t="str">
        <f t="shared" si="6"/>
        <v>Exclude</v>
      </c>
      <c r="E99" s="1" t="s">
        <v>1494</v>
      </c>
      <c r="F99">
        <f>COUNTIF('WetLitterbags placem_collection'!$M$3:$M$222, H99)</f>
        <v>0</v>
      </c>
      <c r="G99" t="str">
        <f t="shared" si="10"/>
        <v>Exclude</v>
      </c>
      <c r="I99">
        <f>IFERROR(INDEX('Green_rooibos initial weight'!$C$5:$C$1749,MATCH(E99, 'Green_rooibos initial weight'!$A$5:$A$1749,0)),"")</f>
        <v>2.0329999999999999</v>
      </c>
      <c r="K99">
        <f t="shared" si="11"/>
        <v>2.0329999999999999</v>
      </c>
      <c r="M99" t="str">
        <f>IFERROR(INDEX('Both teabags AfterWet'!$D$1:$D$839,MATCH(E99,'Both teabags AfterWet'!$B$1:$B$839,0)),"")</f>
        <v/>
      </c>
      <c r="O99" s="1">
        <v>0.43240000000000001</v>
      </c>
      <c r="P99" s="1"/>
      <c r="Q99" s="202">
        <v>10.776075135937448</v>
      </c>
      <c r="R99" s="202"/>
      <c r="S99">
        <f t="shared" si="7"/>
        <v>0.38580425111220645</v>
      </c>
      <c r="U99" s="111">
        <f t="shared" si="8"/>
        <v>0.81022909438651913</v>
      </c>
      <c r="V99" s="111">
        <f t="shared" si="9"/>
        <v>0.55200000000000005</v>
      </c>
    </row>
    <row r="100" spans="1:22">
      <c r="A100">
        <v>33</v>
      </c>
      <c r="C100">
        <f>COUNTIF('WetLitterbags placem_collection'!$K$3:$K$222, E100)</f>
        <v>0</v>
      </c>
      <c r="D100" t="str">
        <f t="shared" si="6"/>
        <v>Exclude</v>
      </c>
      <c r="F100">
        <f>COUNTIF('WetLitterbags placem_collection'!$M$3:$M$222, H100)</f>
        <v>0</v>
      </c>
      <c r="G100" t="str">
        <f t="shared" si="10"/>
        <v>Exclude</v>
      </c>
      <c r="H100" s="1" t="s">
        <v>689</v>
      </c>
      <c r="I100">
        <f>IFERROR(INDEX('Green_rooibos initial weight'!$C$5:$C$1749,MATCH(H100, 'Green_rooibos initial weight'!$A$5:$A$1749,0)),"")</f>
        <v>2.2320000000000002</v>
      </c>
      <c r="K100">
        <f t="shared" si="11"/>
        <v>2.2320000000000002</v>
      </c>
      <c r="M100">
        <f>IFERROR(INDEX('Both teabags AfterWet'!$D$1:$D$839,MATCH(H100,'Both teabags AfterWet'!$B$1:$B$839,0)),"")</f>
        <v>1.6020000000000001</v>
      </c>
      <c r="O100" s="1">
        <v>1.3465</v>
      </c>
      <c r="P100" s="1"/>
      <c r="Q100" s="202">
        <v>4.5318725099597295</v>
      </c>
      <c r="R100" s="202"/>
      <c r="S100">
        <f t="shared" si="7"/>
        <v>1.2854783366533922</v>
      </c>
      <c r="U100" s="111">
        <f t="shared" si="8"/>
        <v>0.42406884558539781</v>
      </c>
      <c r="V100" s="111">
        <f t="shared" si="9"/>
        <v>0.55200000000000005</v>
      </c>
    </row>
    <row r="101" spans="1:22">
      <c r="A101">
        <v>34</v>
      </c>
      <c r="C101">
        <f>COUNTIF('WetLitterbags placem_collection'!$K$3:$K$222, E101)</f>
        <v>0</v>
      </c>
      <c r="D101" t="str">
        <f t="shared" si="6"/>
        <v>Exclude</v>
      </c>
      <c r="E101" t="s">
        <v>1401</v>
      </c>
      <c r="F101">
        <f>COUNTIF('WetLitterbags placem_collection'!$M$3:$M$222, H101)</f>
        <v>0</v>
      </c>
      <c r="G101" t="str">
        <f t="shared" si="10"/>
        <v>Exclude</v>
      </c>
      <c r="I101">
        <f>IFERROR(INDEX('Green_rooibos initial weight'!$C$5:$C$1749,MATCH(E101, 'Green_rooibos initial weight'!$A$5:$A$1749,0)),"")</f>
        <v>2.1379999999999999</v>
      </c>
      <c r="K101">
        <f t="shared" si="11"/>
        <v>2.1379999999999999</v>
      </c>
      <c r="M101">
        <f>IFERROR(INDEX('Both teabags AfterWet'!$D$1:$D$839,MATCH(E101,'Both teabags AfterWet'!$B$1:$B$839,0)),"")</f>
        <v>0.80259999999999998</v>
      </c>
      <c r="O101">
        <v>0.58889999999999998</v>
      </c>
      <c r="Q101" s="202">
        <v>11.012345679011846</v>
      </c>
      <c r="R101" s="202"/>
      <c r="S101">
        <f t="shared" si="7"/>
        <v>0.52404829629629923</v>
      </c>
      <c r="U101" s="111">
        <f t="shared" si="8"/>
        <v>0.75488854242455594</v>
      </c>
      <c r="V101" s="111">
        <f t="shared" si="9"/>
        <v>0.55200000000000005</v>
      </c>
    </row>
    <row r="102" spans="1:22">
      <c r="A102">
        <v>34</v>
      </c>
      <c r="C102">
        <f>COUNTIF('WetLitterbags placem_collection'!$K$3:$K$222, E102)</f>
        <v>0</v>
      </c>
      <c r="D102" t="str">
        <f t="shared" si="6"/>
        <v>Exclude</v>
      </c>
      <c r="F102">
        <f>COUNTIF('WetLitterbags placem_collection'!$M$3:$M$222, H102)</f>
        <v>0</v>
      </c>
      <c r="G102" t="str">
        <f t="shared" si="10"/>
        <v>Exclude</v>
      </c>
      <c r="H102" t="s">
        <v>1117</v>
      </c>
      <c r="I102">
        <f>IFERROR(INDEX('Green_rooibos initial weight'!$C$5:$C$1749,MATCH(H102, 'Green_rooibos initial weight'!$A$5:$A$1749,0)),"")</f>
        <v>2.14</v>
      </c>
      <c r="K102">
        <f t="shared" si="11"/>
        <v>2.14</v>
      </c>
      <c r="M102">
        <f>IFERROR(INDEX('Both teabags AfterWet'!$D$1:$D$839,MATCH(H102,'Both teabags AfterWet'!$B$1:$B$839,0)),"")</f>
        <v>1.4662999999999999</v>
      </c>
      <c r="O102">
        <v>1.2261</v>
      </c>
      <c r="Q102" s="202">
        <v>7.4839980305272942</v>
      </c>
      <c r="R102" s="202"/>
      <c r="S102">
        <f t="shared" si="7"/>
        <v>1.1343387001477048</v>
      </c>
      <c r="U102" s="111">
        <f t="shared" si="8"/>
        <v>0.46993518684686697</v>
      </c>
      <c r="V102" s="111">
        <f t="shared" si="9"/>
        <v>0.55200000000000005</v>
      </c>
    </row>
    <row r="103" spans="1:22">
      <c r="A103" s="1">
        <v>35</v>
      </c>
      <c r="B103" s="1"/>
      <c r="C103">
        <f>COUNTIF('WetLitterbags placem_collection'!$K$3:$K$222, E103)</f>
        <v>0</v>
      </c>
      <c r="D103" t="str">
        <f t="shared" si="6"/>
        <v>Exclude</v>
      </c>
      <c r="E103" s="1" t="s">
        <v>1318</v>
      </c>
      <c r="F103">
        <f>COUNTIF('WetLitterbags placem_collection'!$M$3:$M$222, H103)</f>
        <v>0</v>
      </c>
      <c r="G103" t="str">
        <f t="shared" si="10"/>
        <v>Exclude</v>
      </c>
      <c r="I103">
        <f>IFERROR(INDEX('Green_rooibos initial weight'!$C$5:$C$1749,MATCH(E103, 'Green_rooibos initial weight'!$A$5:$A$1749,0)),"")</f>
        <v>2.0880000000000001</v>
      </c>
      <c r="K103">
        <f t="shared" si="11"/>
        <v>2.0880000000000001</v>
      </c>
      <c r="M103">
        <f>IFERROR(INDEX('Both teabags AfterWet'!$D$1:$D$839,MATCH(E103,'Both teabags AfterWet'!$B$1:$B$839,0)),"")</f>
        <v>0.71699999999999997</v>
      </c>
      <c r="O103" s="201">
        <v>0.52159999999999995</v>
      </c>
      <c r="P103" s="201"/>
      <c r="Q103" s="202">
        <v>10.182896688086906</v>
      </c>
      <c r="R103" s="202"/>
      <c r="S103">
        <f t="shared" si="7"/>
        <v>0.46848601087493863</v>
      </c>
      <c r="U103" s="111">
        <f t="shared" si="8"/>
        <v>0.77562930513652362</v>
      </c>
      <c r="V103" s="111">
        <f t="shared" si="9"/>
        <v>0.55200000000000005</v>
      </c>
    </row>
    <row r="104" spans="1:22">
      <c r="A104" s="1">
        <v>35</v>
      </c>
      <c r="B104" s="1"/>
      <c r="C104">
        <f>COUNTIF('WetLitterbags placem_collection'!$K$3:$K$222, E104)</f>
        <v>0</v>
      </c>
      <c r="D104" t="str">
        <f t="shared" si="6"/>
        <v>Exclude</v>
      </c>
      <c r="E104" s="1"/>
      <c r="F104">
        <f>COUNTIF('WetLitterbags placem_collection'!$M$3:$M$222, H104)</f>
        <v>1</v>
      </c>
      <c r="G104" t="str">
        <f t="shared" si="10"/>
        <v>Open</v>
      </c>
      <c r="H104" s="1" t="s">
        <v>1077</v>
      </c>
      <c r="I104">
        <f>IFERROR(INDEX('Green_rooibos initial weight'!$C$5:$C$1749,MATCH(H104, 'Green_rooibos initial weight'!$A$5:$A$1749,0)),"")</f>
        <v>2.2879999999999998</v>
      </c>
      <c r="K104">
        <f t="shared" si="11"/>
        <v>2.2879999999999998</v>
      </c>
      <c r="M104">
        <f>IFERROR(INDEX('Both teabags AfterWet'!$D$1:$D$839,MATCH(H104,'Both teabags AfterWet'!$B$1:$B$839,0)),"")</f>
        <v>1.615</v>
      </c>
      <c r="O104" s="201">
        <v>1.3553999999999999</v>
      </c>
      <c r="P104" s="201"/>
      <c r="Q104" s="202">
        <v>5.3045186640471123</v>
      </c>
      <c r="R104" s="202"/>
      <c r="S104">
        <f t="shared" si="7"/>
        <v>1.2835025540275053</v>
      </c>
      <c r="U104" s="111">
        <f t="shared" si="8"/>
        <v>0.43902860400895738</v>
      </c>
      <c r="V104" s="111">
        <f t="shared" si="9"/>
        <v>0.55200000000000005</v>
      </c>
    </row>
    <row r="105" spans="1:22">
      <c r="A105" s="1">
        <v>35</v>
      </c>
      <c r="B105" s="1"/>
      <c r="C105">
        <f>COUNTIF('WetLitterbags placem_collection'!$K$3:$K$222, E105)</f>
        <v>0</v>
      </c>
      <c r="D105" t="str">
        <f t="shared" si="6"/>
        <v>Exclude</v>
      </c>
      <c r="E105" s="1"/>
      <c r="F105">
        <f>COUNTIF('WetLitterbags placem_collection'!$M$3:$M$222, H105)</f>
        <v>0</v>
      </c>
      <c r="G105" t="str">
        <f t="shared" si="10"/>
        <v>Exclude</v>
      </c>
      <c r="H105" s="1" t="s">
        <v>1072</v>
      </c>
      <c r="I105">
        <f>IFERROR(INDEX('Green_rooibos initial weight'!$C$5:$C$1749,MATCH(H105, 'Green_rooibos initial weight'!$A$5:$A$1749,0)),"")</f>
        <v>2.2149999999999999</v>
      </c>
      <c r="K105">
        <f t="shared" si="11"/>
        <v>2.2149999999999999</v>
      </c>
      <c r="M105">
        <f>IFERROR(INDEX('Both teabags AfterWet'!$D$1:$D$839,MATCH(H105,'Both teabags AfterWet'!$B$1:$B$839,0)),"")</f>
        <v>1.498</v>
      </c>
      <c r="O105" s="201">
        <v>1.2358</v>
      </c>
      <c r="P105" s="201"/>
      <c r="Q105" s="202">
        <v>7.3362875430821557</v>
      </c>
      <c r="R105" s="202"/>
      <c r="S105">
        <f t="shared" si="7"/>
        <v>1.1451381585425908</v>
      </c>
      <c r="U105" s="111">
        <f t="shared" si="8"/>
        <v>0.48300760336677617</v>
      </c>
      <c r="V105" s="111">
        <f t="shared" si="9"/>
        <v>0.55200000000000005</v>
      </c>
    </row>
    <row r="106" spans="1:22">
      <c r="A106" s="1">
        <v>36</v>
      </c>
      <c r="B106" s="1"/>
      <c r="C106">
        <f>COUNTIF('WetLitterbags placem_collection'!$K$3:$K$222, E106)</f>
        <v>0</v>
      </c>
      <c r="D106" t="str">
        <f t="shared" si="6"/>
        <v>Exclude</v>
      </c>
      <c r="E106" s="200" t="s">
        <v>1500</v>
      </c>
      <c r="F106">
        <f>COUNTIF('WetLitterbags placem_collection'!$M$3:$M$222, H106)</f>
        <v>0</v>
      </c>
      <c r="G106" t="str">
        <f t="shared" si="10"/>
        <v>Exclude</v>
      </c>
      <c r="I106">
        <f>IFERROR(INDEX('Green_rooibos initial weight'!$C$5:$C$1749,MATCH(E106, 'Green_rooibos initial weight'!$A$5:$A$1749,0)),"")</f>
        <v>2.097</v>
      </c>
      <c r="K106">
        <f t="shared" si="11"/>
        <v>2.097</v>
      </c>
      <c r="M106">
        <f>IFERROR(INDEX('Both teabags AfterWet'!$D$1:$D$839,MATCH(E106,'Both teabags AfterWet'!$B$1:$B$839,0)),"")</f>
        <v>0.72199999999999998</v>
      </c>
      <c r="O106" s="201">
        <v>0.51780000000000004</v>
      </c>
      <c r="P106" s="201"/>
      <c r="Q106" s="202">
        <v>6.3737324963780466</v>
      </c>
      <c r="R106" s="202"/>
      <c r="S106">
        <f t="shared" si="7"/>
        <v>0.4847968131337545</v>
      </c>
      <c r="U106" s="111">
        <f t="shared" si="8"/>
        <v>0.7688141091398405</v>
      </c>
      <c r="V106" s="111">
        <f t="shared" si="9"/>
        <v>0.55200000000000005</v>
      </c>
    </row>
    <row r="107" spans="1:22">
      <c r="A107" s="1">
        <v>36</v>
      </c>
      <c r="B107" s="1"/>
      <c r="C107">
        <f>COUNTIF('WetLitterbags placem_collection'!$K$3:$K$222, E107)</f>
        <v>0</v>
      </c>
      <c r="D107" t="str">
        <f t="shared" si="6"/>
        <v>Exclude</v>
      </c>
      <c r="E107" s="1"/>
      <c r="F107">
        <f>COUNTIF('WetLitterbags placem_collection'!$M$3:$M$222, H107)</f>
        <v>1</v>
      </c>
      <c r="G107" t="str">
        <f t="shared" si="10"/>
        <v>Open</v>
      </c>
      <c r="H107" s="200" t="s">
        <v>1015</v>
      </c>
      <c r="I107">
        <f>IFERROR(INDEX('Green_rooibos initial weight'!$C$5:$C$1749,MATCH(H107, 'Green_rooibos initial weight'!$A$5:$A$1749,0)),"")</f>
        <v>2.2400000000000002</v>
      </c>
      <c r="K107">
        <f t="shared" si="11"/>
        <v>2.2400000000000002</v>
      </c>
      <c r="M107">
        <f>IFERROR(INDEX('Both teabags AfterWet'!$D$1:$D$839,MATCH(H107,'Both teabags AfterWet'!$B$1:$B$839,0)),"")</f>
        <v>1.6180000000000001</v>
      </c>
      <c r="O107" s="1">
        <v>1.3523000000000001</v>
      </c>
      <c r="P107" s="1"/>
      <c r="Q107" s="202">
        <v>3.2897919690366213</v>
      </c>
      <c r="R107" s="202"/>
      <c r="S107">
        <f t="shared" si="7"/>
        <v>1.3078121432027179</v>
      </c>
      <c r="U107" s="111">
        <f t="shared" si="8"/>
        <v>0.41615529321307243</v>
      </c>
      <c r="V107" s="111">
        <f t="shared" si="9"/>
        <v>0.55200000000000005</v>
      </c>
    </row>
    <row r="108" spans="1:22">
      <c r="A108" s="1">
        <v>36</v>
      </c>
      <c r="B108" s="1"/>
      <c r="C108">
        <f>COUNTIF('WetLitterbags placem_collection'!$K$3:$K$222, E108)</f>
        <v>0</v>
      </c>
      <c r="D108" t="str">
        <f t="shared" si="6"/>
        <v>Exclude</v>
      </c>
      <c r="E108" s="1"/>
      <c r="F108">
        <f>COUNTIF('WetLitterbags placem_collection'!$M$3:$M$222, H108)</f>
        <v>0</v>
      </c>
      <c r="G108" t="str">
        <f t="shared" si="10"/>
        <v>Exclude</v>
      </c>
      <c r="H108" s="200" t="s">
        <v>1044</v>
      </c>
      <c r="I108">
        <f>IFERROR(INDEX('Green_rooibos initial weight'!$C$5:$C$1749,MATCH(H108, 'Green_rooibos initial weight'!$A$5:$A$1749,0)),"")</f>
        <v>2.2959999999999998</v>
      </c>
      <c r="K108">
        <f t="shared" si="11"/>
        <v>2.2959999999999998</v>
      </c>
      <c r="M108">
        <f>IFERROR(INDEX('Both teabags AfterWet'!$D$1:$D$839,MATCH(H108,'Both teabags AfterWet'!$B$1:$B$839,0)),"")</f>
        <v>1.671</v>
      </c>
      <c r="O108" s="201">
        <v>1.4216</v>
      </c>
      <c r="P108" s="201"/>
      <c r="Q108" s="202">
        <v>2.0873786407763748</v>
      </c>
      <c r="R108" s="202"/>
      <c r="S108">
        <f t="shared" si="7"/>
        <v>1.3919258252427231</v>
      </c>
      <c r="U108" s="111">
        <f t="shared" si="8"/>
        <v>0.39376052907546899</v>
      </c>
      <c r="V108" s="111">
        <f t="shared" si="9"/>
        <v>0.55200000000000005</v>
      </c>
    </row>
    <row r="109" spans="1:22">
      <c r="A109" s="1">
        <v>37</v>
      </c>
      <c r="B109" s="1"/>
      <c r="C109">
        <f>COUNTIF('WetLitterbags placem_collection'!$K$3:$K$222, E109)</f>
        <v>0</v>
      </c>
      <c r="D109" t="str">
        <f t="shared" si="6"/>
        <v>Exclude</v>
      </c>
      <c r="E109" s="1" t="s">
        <v>1522</v>
      </c>
      <c r="F109">
        <f>COUNTIF('WetLitterbags placem_collection'!$M$3:$M$222, H109)</f>
        <v>0</v>
      </c>
      <c r="G109" t="str">
        <f t="shared" si="10"/>
        <v>Exclude</v>
      </c>
      <c r="I109">
        <f>IFERROR(INDEX('Green_rooibos initial weight'!$C$5:$C$1749,MATCH(E109, 'Green_rooibos initial weight'!$A$5:$A$1749,0)),"")</f>
        <v>2.14</v>
      </c>
      <c r="K109">
        <f t="shared" si="11"/>
        <v>2.14</v>
      </c>
      <c r="M109">
        <f>IFERROR(INDEX('Both teabags AfterWet'!$D$1:$D$839,MATCH(E109,'Both teabags AfterWet'!$B$1:$B$839,0)),"")</f>
        <v>0.89600000000000002</v>
      </c>
      <c r="O109" s="1">
        <v>0.66790000000000005</v>
      </c>
      <c r="P109" s="1"/>
      <c r="Q109" s="202">
        <v>15.032354405176665</v>
      </c>
      <c r="R109" s="202"/>
      <c r="S109">
        <f t="shared" si="7"/>
        <v>0.56749890492782507</v>
      </c>
      <c r="U109" s="111">
        <f t="shared" si="8"/>
        <v>0.73481359582811923</v>
      </c>
      <c r="V109" s="111">
        <f t="shared" si="9"/>
        <v>0.55200000000000005</v>
      </c>
    </row>
    <row r="110" spans="1:22">
      <c r="A110" s="1">
        <v>37</v>
      </c>
      <c r="B110" s="1"/>
      <c r="C110">
        <f>COUNTIF('WetLitterbags placem_collection'!$K$3:$K$222, E110)</f>
        <v>0</v>
      </c>
      <c r="D110" t="str">
        <f t="shared" si="6"/>
        <v>Exclude</v>
      </c>
      <c r="E110" s="1"/>
      <c r="F110">
        <f>COUNTIF('WetLitterbags placem_collection'!$M$3:$M$222, H110)</f>
        <v>1</v>
      </c>
      <c r="G110" t="str">
        <f t="shared" si="10"/>
        <v>Open</v>
      </c>
      <c r="H110" s="1" t="s">
        <v>1078</v>
      </c>
      <c r="I110">
        <f>IFERROR(INDEX('Green_rooibos initial weight'!$C$5:$C$1749,MATCH(H110, 'Green_rooibos initial weight'!$A$5:$A$1749,0)),"")</f>
        <v>2.1749999999999998</v>
      </c>
      <c r="K110">
        <f t="shared" si="11"/>
        <v>2.1749999999999998</v>
      </c>
      <c r="M110">
        <f>IFERROR(INDEX('Both teabags AfterWet'!$D$1:$D$839,MATCH(H110,'Both teabags AfterWet'!$B$1:$B$839,0)),"")</f>
        <v>1.3620000000000001</v>
      </c>
      <c r="O110" s="1">
        <v>0.86729999999999996</v>
      </c>
      <c r="P110" s="1"/>
      <c r="Q110" s="202">
        <v>70.931372549019429</v>
      </c>
      <c r="R110" s="202"/>
      <c r="S110">
        <f t="shared" si="7"/>
        <v>0.25211220588235439</v>
      </c>
      <c r="U110" s="111">
        <f t="shared" si="8"/>
        <v>0.88408634212305548</v>
      </c>
      <c r="V110" s="111">
        <f t="shared" si="9"/>
        <v>0.55200000000000005</v>
      </c>
    </row>
    <row r="111" spans="1:22">
      <c r="A111" s="1">
        <v>37</v>
      </c>
      <c r="B111" s="1"/>
      <c r="C111">
        <f>COUNTIF('WetLitterbags placem_collection'!$K$3:$K$222, E111)</f>
        <v>0</v>
      </c>
      <c r="D111" t="str">
        <f t="shared" si="6"/>
        <v>Exclude</v>
      </c>
      <c r="E111" s="1"/>
      <c r="F111">
        <f>COUNTIF('WetLitterbags placem_collection'!$M$3:$M$222, H111)</f>
        <v>0</v>
      </c>
      <c r="G111" t="str">
        <f t="shared" si="10"/>
        <v>Exclude</v>
      </c>
      <c r="H111" s="1" t="s">
        <v>1052</v>
      </c>
      <c r="I111">
        <f>IFERROR(INDEX('Green_rooibos initial weight'!$C$5:$C$1749,MATCH(H111, 'Green_rooibos initial weight'!$A$5:$A$1749,0)),"")</f>
        <v>2.1949999999999998</v>
      </c>
      <c r="K111">
        <f t="shared" si="11"/>
        <v>2.1949999999999998</v>
      </c>
      <c r="M111">
        <f>IFERROR(INDEX('Both teabags AfterWet'!$D$1:$D$839,MATCH(H111,'Both teabags AfterWet'!$B$1:$B$839,0)),"")</f>
        <v>1.425</v>
      </c>
      <c r="O111" s="1">
        <v>1.1639999999999999</v>
      </c>
      <c r="P111" s="1"/>
      <c r="Q111" s="202">
        <v>8.2721488007830519</v>
      </c>
      <c r="R111" s="202"/>
      <c r="S111">
        <f t="shared" si="7"/>
        <v>1.0677121879588851</v>
      </c>
      <c r="U111" s="111">
        <f t="shared" si="8"/>
        <v>0.5135707571941297</v>
      </c>
      <c r="V111" s="111">
        <f t="shared" si="9"/>
        <v>0.55200000000000005</v>
      </c>
    </row>
    <row r="112" spans="1:22">
      <c r="A112" s="1">
        <v>38</v>
      </c>
      <c r="B112" s="1"/>
      <c r="C112">
        <f>COUNTIF('WetLitterbags placem_collection'!$K$3:$K$222, E112)</f>
        <v>0</v>
      </c>
      <c r="D112" t="str">
        <f t="shared" si="6"/>
        <v>Exclude</v>
      </c>
      <c r="E112" s="200" t="s">
        <v>1347</v>
      </c>
      <c r="F112">
        <f>COUNTIF('WetLitterbags placem_collection'!$M$3:$M$222, H112)</f>
        <v>0</v>
      </c>
      <c r="G112" t="str">
        <f t="shared" si="10"/>
        <v>Exclude</v>
      </c>
      <c r="I112">
        <f>IFERROR(INDEX('Green_rooibos initial weight'!$C$5:$C$1749,MATCH(E112, 'Green_rooibos initial weight'!$A$5:$A$1749,0)),"")</f>
        <v>1.9159999999999999</v>
      </c>
      <c r="K112">
        <f t="shared" si="11"/>
        <v>1.9159999999999999</v>
      </c>
      <c r="M112">
        <f>IFERROR(INDEX('Both teabags AfterWet'!$D$1:$D$839,MATCH(E112,'Both teabags AfterWet'!$B$1:$B$839,0)),"")</f>
        <v>0.81899999999999995</v>
      </c>
      <c r="O112" s="1">
        <v>0.59689999999999999</v>
      </c>
      <c r="P112" s="1"/>
      <c r="Q112" s="202">
        <v>13.181367690782835</v>
      </c>
      <c r="R112" s="202"/>
      <c r="S112">
        <f t="shared" si="7"/>
        <v>0.51822041625371729</v>
      </c>
      <c r="U112" s="111">
        <f t="shared" si="8"/>
        <v>0.72953005414732919</v>
      </c>
      <c r="V112" s="111">
        <f t="shared" si="9"/>
        <v>0.55200000000000005</v>
      </c>
    </row>
    <row r="113" spans="1:22">
      <c r="A113" s="1">
        <v>38</v>
      </c>
      <c r="B113" s="1"/>
      <c r="C113">
        <f>COUNTIF('WetLitterbags placem_collection'!$K$3:$K$222, E113)</f>
        <v>0</v>
      </c>
      <c r="D113" t="str">
        <f t="shared" si="6"/>
        <v>Exclude</v>
      </c>
      <c r="E113" s="1"/>
      <c r="F113">
        <f>COUNTIF('WetLitterbags placem_collection'!$M$3:$M$222, H113)</f>
        <v>0</v>
      </c>
      <c r="G113" t="str">
        <f t="shared" si="10"/>
        <v>Exclude</v>
      </c>
      <c r="H113" s="200" t="s">
        <v>994</v>
      </c>
      <c r="I113">
        <f>IFERROR(INDEX('Green_rooibos initial weight'!$C$5:$C$1749,MATCH(H113, 'Green_rooibos initial weight'!$A$5:$A$1749,0)),"")</f>
        <v>2.1960000000000002</v>
      </c>
      <c r="K113">
        <f t="shared" si="11"/>
        <v>2.1960000000000002</v>
      </c>
      <c r="M113">
        <f>IFERROR(INDEX('Both teabags AfterWet'!$D$1:$D$839,MATCH(H113,'Both teabags AfterWet'!$B$1:$B$839,0)),"")</f>
        <v>1.381</v>
      </c>
      <c r="O113" s="1">
        <v>1.1283000000000001</v>
      </c>
      <c r="P113" s="1"/>
      <c r="Q113" s="202">
        <v>6.8948891031825541</v>
      </c>
      <c r="R113" s="202"/>
      <c r="S113">
        <f t="shared" si="7"/>
        <v>1.0505049662487913</v>
      </c>
      <c r="U113" s="111">
        <f t="shared" si="8"/>
        <v>0.52162797529654314</v>
      </c>
      <c r="V113" s="111">
        <f t="shared" si="9"/>
        <v>0.55200000000000005</v>
      </c>
    </row>
    <row r="114" spans="1:22">
      <c r="A114" s="1">
        <v>38</v>
      </c>
      <c r="B114" s="1"/>
      <c r="C114">
        <f>COUNTIF('WetLitterbags placem_collection'!$K$3:$K$222, E114)</f>
        <v>0</v>
      </c>
      <c r="D114" t="str">
        <f t="shared" si="6"/>
        <v>Exclude</v>
      </c>
      <c r="E114" s="1"/>
      <c r="F114">
        <f>COUNTIF('WetLitterbags placem_collection'!$M$3:$M$222, H114)</f>
        <v>1</v>
      </c>
      <c r="G114" t="str">
        <f t="shared" si="10"/>
        <v>Open</v>
      </c>
      <c r="H114" s="200" t="s">
        <v>1054</v>
      </c>
      <c r="I114">
        <f>IFERROR(INDEX('Green_rooibos initial weight'!$C$5:$C$1749,MATCH(H114, 'Green_rooibos initial weight'!$A$5:$A$1749,0)),"")</f>
        <v>2.2930000000000001</v>
      </c>
      <c r="K114">
        <f t="shared" si="11"/>
        <v>2.2930000000000001</v>
      </c>
      <c r="M114">
        <f>IFERROR(INDEX('Both teabags AfterWet'!$D$1:$D$839,MATCH(H114,'Both teabags AfterWet'!$B$1:$B$839,0)),"")</f>
        <v>1.1399999999999999</v>
      </c>
      <c r="O114" s="1">
        <v>0.86399999999999999</v>
      </c>
      <c r="P114" s="1"/>
      <c r="Q114" s="202">
        <v>21.801629132725651</v>
      </c>
      <c r="R114" s="202"/>
      <c r="S114">
        <f t="shared" si="7"/>
        <v>0.67563392429325031</v>
      </c>
      <c r="U114" s="111">
        <f t="shared" si="8"/>
        <v>0.70534935704611845</v>
      </c>
      <c r="V114" s="111">
        <f t="shared" si="9"/>
        <v>0.55200000000000005</v>
      </c>
    </row>
    <row r="115" spans="1:22">
      <c r="A115">
        <v>39</v>
      </c>
      <c r="C115">
        <f>COUNTIF('WetLitterbags placem_collection'!$K$3:$K$222, E115)</f>
        <v>0</v>
      </c>
      <c r="D115" t="str">
        <f t="shared" si="6"/>
        <v>Exclude</v>
      </c>
      <c r="E115" t="s">
        <v>1484</v>
      </c>
      <c r="F115">
        <f>COUNTIF('WetLitterbags placem_collection'!$M$3:$M$222, H115)</f>
        <v>0</v>
      </c>
      <c r="G115" t="str">
        <f t="shared" si="10"/>
        <v>Exclude</v>
      </c>
      <c r="I115">
        <f>IFERROR(INDEX('Green_rooibos initial weight'!$C$5:$C$1749,MATCH(E115, 'Green_rooibos initial weight'!$A$5:$A$1749,0)),"")</f>
        <v>2.0449999999999999</v>
      </c>
      <c r="K115">
        <f t="shared" si="11"/>
        <v>2.0449999999999999</v>
      </c>
      <c r="M115">
        <f>IFERROR(INDEX('Both teabags AfterWet'!$D$1:$D$839,MATCH(E115,'Both teabags AfterWet'!$B$1:$B$839,0)),"")</f>
        <v>0.78520000000000001</v>
      </c>
      <c r="O115">
        <v>0.57299999999999995</v>
      </c>
      <c r="Q115" s="202">
        <v>4.4278606965170084</v>
      </c>
      <c r="R115" s="202"/>
      <c r="S115">
        <f t="shared" si="7"/>
        <v>0.5476283582089575</v>
      </c>
      <c r="U115" s="111">
        <f t="shared" si="8"/>
        <v>0.73221107178046085</v>
      </c>
      <c r="V115" s="111">
        <f t="shared" si="9"/>
        <v>0.55200000000000005</v>
      </c>
    </row>
    <row r="116" spans="1:22">
      <c r="A116">
        <v>39</v>
      </c>
      <c r="C116">
        <f>COUNTIF('WetLitterbags placem_collection'!$K$3:$K$222, E116)</f>
        <v>0</v>
      </c>
      <c r="D116" t="str">
        <f t="shared" si="6"/>
        <v>Exclude</v>
      </c>
      <c r="F116">
        <f>COUNTIF('WetLitterbags placem_collection'!$M$3:$M$222, H116)</f>
        <v>1</v>
      </c>
      <c r="G116" t="str">
        <f t="shared" si="10"/>
        <v>Open</v>
      </c>
      <c r="H116" t="s">
        <v>704</v>
      </c>
      <c r="I116">
        <f>IFERROR(INDEX('Green_rooibos initial weight'!$C$5:$C$1749,MATCH(H116, 'Green_rooibos initial weight'!$A$5:$A$1749,0)),"")</f>
        <v>2.1970000000000001</v>
      </c>
      <c r="K116">
        <f t="shared" si="11"/>
        <v>2.1970000000000001</v>
      </c>
      <c r="M116">
        <f>IFERROR(INDEX('Both teabags AfterWet'!$D$1:$D$839,MATCH(H116,'Both teabags AfterWet'!$B$1:$B$839,0)),"")</f>
        <v>1.4531000000000001</v>
      </c>
      <c r="O116">
        <v>1.2641</v>
      </c>
      <c r="Q116" s="202">
        <v>3.6638983878844686</v>
      </c>
      <c r="R116" s="202"/>
      <c r="S116">
        <f t="shared" si="7"/>
        <v>1.2177846604787523</v>
      </c>
      <c r="U116" s="111">
        <f t="shared" si="8"/>
        <v>0.44570566204881557</v>
      </c>
      <c r="V116" s="111">
        <f t="shared" si="9"/>
        <v>0.55200000000000005</v>
      </c>
    </row>
    <row r="117" spans="1:22">
      <c r="A117">
        <v>39</v>
      </c>
      <c r="C117">
        <f>COUNTIF('WetLitterbags placem_collection'!$K$3:$K$222, E117)</f>
        <v>0</v>
      </c>
      <c r="D117" t="str">
        <f t="shared" si="6"/>
        <v>Exclude</v>
      </c>
      <c r="F117">
        <f>COUNTIF('WetLitterbags placem_collection'!$M$3:$M$222, H117)</f>
        <v>0</v>
      </c>
      <c r="G117" t="str">
        <f t="shared" si="10"/>
        <v>Exclude</v>
      </c>
      <c r="H117" t="s">
        <v>1076</v>
      </c>
      <c r="I117">
        <f>IFERROR(INDEX('Green_rooibos initial weight'!$C$5:$C$1749,MATCH(H117, 'Green_rooibos initial weight'!$A$5:$A$1749,0)),"")</f>
        <v>2.2559999999999998</v>
      </c>
      <c r="K117">
        <f t="shared" si="11"/>
        <v>2.2559999999999998</v>
      </c>
      <c r="M117">
        <f>IFERROR(INDEX('Both teabags AfterWet'!$D$1:$D$839,MATCH(H117,'Both teabags AfterWet'!$B$1:$B$839,0)),"")</f>
        <v>1.5185</v>
      </c>
      <c r="O117">
        <v>1.2951999999999999</v>
      </c>
      <c r="Q117" s="202">
        <v>3.3680039623575757</v>
      </c>
      <c r="R117" s="202"/>
      <c r="S117">
        <f t="shared" si="7"/>
        <v>1.2515776126795446</v>
      </c>
      <c r="U117" s="111">
        <f t="shared" si="8"/>
        <v>0.44522268941509546</v>
      </c>
      <c r="V117" s="111">
        <f t="shared" si="9"/>
        <v>0.55200000000000005</v>
      </c>
    </row>
    <row r="118" spans="1:22">
      <c r="A118" s="1">
        <v>40</v>
      </c>
      <c r="B118" s="1"/>
      <c r="C118">
        <f>COUNTIF('WetLitterbags placem_collection'!$K$3:$K$222, E118)</f>
        <v>0</v>
      </c>
      <c r="D118" t="str">
        <f t="shared" si="6"/>
        <v>Exclude</v>
      </c>
      <c r="E118" s="200" t="s">
        <v>1431</v>
      </c>
      <c r="F118">
        <f>COUNTIF('WetLitterbags placem_collection'!$M$3:$M$222, H118)</f>
        <v>0</v>
      </c>
      <c r="G118" t="str">
        <f t="shared" si="10"/>
        <v>Exclude</v>
      </c>
      <c r="I118">
        <f>IFERROR(INDEX('Green_rooibos initial weight'!$C$5:$C$1749,MATCH(E118, 'Green_rooibos initial weight'!$A$5:$A$1749,0)),"")</f>
        <v>2.036</v>
      </c>
      <c r="K118">
        <f t="shared" si="11"/>
        <v>2.036</v>
      </c>
      <c r="M118">
        <f>IFERROR(INDEX('Both teabags AfterWet'!$D$1:$D$839,MATCH(E118,'Both teabags AfterWet'!$B$1:$B$839,0)),"")</f>
        <v>0.70599999999999996</v>
      </c>
      <c r="O118" s="1">
        <v>0.50349999999999995</v>
      </c>
      <c r="P118" s="1"/>
      <c r="Q118" s="202">
        <v>8.6005830903788301</v>
      </c>
      <c r="R118" s="202"/>
      <c r="S118">
        <f t="shared" si="7"/>
        <v>0.46019606413994252</v>
      </c>
      <c r="U118" s="111">
        <f t="shared" si="8"/>
        <v>0.77397049894894765</v>
      </c>
      <c r="V118" s="111">
        <f t="shared" si="9"/>
        <v>0.55200000000000005</v>
      </c>
    </row>
    <row r="119" spans="1:22">
      <c r="A119" s="1">
        <v>40</v>
      </c>
      <c r="B119" s="1"/>
      <c r="C119">
        <f>COUNTIF('WetLitterbags placem_collection'!$K$3:$K$222, E119)</f>
        <v>0</v>
      </c>
      <c r="D119" t="str">
        <f t="shared" si="6"/>
        <v>Exclude</v>
      </c>
      <c r="E119" s="1"/>
      <c r="F119">
        <f>COUNTIF('WetLitterbags placem_collection'!$M$3:$M$222, H119)</f>
        <v>1</v>
      </c>
      <c r="G119" t="str">
        <f t="shared" si="10"/>
        <v>Open</v>
      </c>
      <c r="H119" s="200" t="s">
        <v>1027</v>
      </c>
      <c r="I119">
        <f>IFERROR(INDEX('Green_rooibos initial weight'!$C$5:$C$1749,MATCH(H119, 'Green_rooibos initial weight'!$A$5:$A$1749,0)),"")</f>
        <v>2.2450000000000001</v>
      </c>
      <c r="K119">
        <f t="shared" si="11"/>
        <v>2.2450000000000001</v>
      </c>
      <c r="M119">
        <f>IFERROR(INDEX('Both teabags AfterWet'!$D$1:$D$839,MATCH(H119,'Both teabags AfterWet'!$B$1:$B$839,0)),"")</f>
        <v>2.2269999999999999</v>
      </c>
      <c r="O119" s="1">
        <v>1.9709000000000001</v>
      </c>
      <c r="P119" s="1"/>
      <c r="Q119" s="202">
        <v>24.826560951436655</v>
      </c>
      <c r="R119" s="202"/>
      <c r="S119">
        <f t="shared" si="7"/>
        <v>1.4815933102081351</v>
      </c>
      <c r="U119" s="111">
        <f t="shared" si="8"/>
        <v>0.34004752329259014</v>
      </c>
      <c r="V119" s="111">
        <f t="shared" si="9"/>
        <v>0.55200000000000005</v>
      </c>
    </row>
    <row r="120" spans="1:22">
      <c r="A120" s="1">
        <v>40</v>
      </c>
      <c r="B120" s="1"/>
      <c r="C120">
        <f>COUNTIF('WetLitterbags placem_collection'!$K$3:$K$222, E120)</f>
        <v>0</v>
      </c>
      <c r="D120" t="str">
        <f t="shared" si="6"/>
        <v>Exclude</v>
      </c>
      <c r="E120" s="1"/>
      <c r="F120">
        <f>COUNTIF('WetLitterbags placem_collection'!$M$3:$M$222, H120)</f>
        <v>0</v>
      </c>
      <c r="G120" t="str">
        <f t="shared" si="10"/>
        <v>Exclude</v>
      </c>
      <c r="H120" s="200" t="s">
        <v>721</v>
      </c>
      <c r="I120">
        <f>IFERROR(INDEX('Green_rooibos initial weight'!$C$5:$C$1749,MATCH(H120, 'Green_rooibos initial weight'!$A$5:$A$1749,0)),"")</f>
        <v>2.2749999999999999</v>
      </c>
      <c r="K120">
        <f t="shared" si="11"/>
        <v>2.2749999999999999</v>
      </c>
      <c r="M120">
        <f>IFERROR(INDEX('Both teabags AfterWet'!$D$1:$D$839,MATCH(H120,'Both teabags AfterWet'!$B$1:$B$839,0)),"")</f>
        <v>1.66</v>
      </c>
      <c r="O120" s="1">
        <v>1.4009</v>
      </c>
      <c r="P120" s="1"/>
      <c r="Q120" s="202">
        <v>4.7856430707881614</v>
      </c>
      <c r="R120" s="202"/>
      <c r="S120">
        <f t="shared" si="7"/>
        <v>1.3338579262213286</v>
      </c>
      <c r="U120" s="111">
        <f t="shared" si="8"/>
        <v>0.41368882363897641</v>
      </c>
      <c r="V120" s="111">
        <f t="shared" si="9"/>
        <v>0.55200000000000005</v>
      </c>
    </row>
    <row r="121" spans="1:22">
      <c r="A121" s="1">
        <v>41</v>
      </c>
      <c r="B121" s="1"/>
      <c r="C121">
        <f>COUNTIF('WetLitterbags placem_collection'!$K$3:$K$222, E121)</f>
        <v>0</v>
      </c>
      <c r="D121" t="str">
        <f t="shared" si="6"/>
        <v>Exclude</v>
      </c>
      <c r="E121" s="1" t="s">
        <v>1424</v>
      </c>
      <c r="F121">
        <f>COUNTIF('WetLitterbags placem_collection'!$M$3:$M$222, H121)</f>
        <v>0</v>
      </c>
      <c r="G121" t="str">
        <f t="shared" si="10"/>
        <v>Exclude</v>
      </c>
      <c r="I121">
        <f>IFERROR(INDEX('Green_rooibos initial weight'!$C$5:$C$1749,MATCH(E121, 'Green_rooibos initial weight'!$A$5:$A$1749,0)),"")</f>
        <v>2.1179999999999999</v>
      </c>
      <c r="K121">
        <f t="shared" si="11"/>
        <v>2.1179999999999999</v>
      </c>
      <c r="M121" t="str">
        <f>IFERROR(INDEX('Both teabags AfterWet'!$D$1:$D$839,MATCH(E121,'Both teabags AfterWet'!$B$1:$B$839,0)),"")</f>
        <v/>
      </c>
      <c r="O121" s="201">
        <v>0.62419999999999998</v>
      </c>
      <c r="P121" s="201"/>
      <c r="Q121" s="202">
        <v>11.014911014910776</v>
      </c>
      <c r="R121" s="202"/>
      <c r="S121">
        <f t="shared" si="7"/>
        <v>0.55544492544492696</v>
      </c>
      <c r="U121" s="111">
        <f t="shared" si="8"/>
        <v>0.73775027127246129</v>
      </c>
      <c r="V121" s="111">
        <f t="shared" si="9"/>
        <v>0.55200000000000005</v>
      </c>
    </row>
    <row r="122" spans="1:22">
      <c r="A122" s="1">
        <v>41</v>
      </c>
      <c r="B122" s="1"/>
      <c r="C122">
        <f>COUNTIF('WetLitterbags placem_collection'!$K$3:$K$222, E122)</f>
        <v>0</v>
      </c>
      <c r="D122" t="str">
        <f t="shared" si="6"/>
        <v>Exclude</v>
      </c>
      <c r="E122" s="1"/>
      <c r="F122">
        <f>COUNTIF('WetLitterbags placem_collection'!$M$3:$M$222, H122)</f>
        <v>1</v>
      </c>
      <c r="G122" t="str">
        <f t="shared" si="10"/>
        <v>Open</v>
      </c>
      <c r="H122" s="1" t="s">
        <v>620</v>
      </c>
      <c r="I122">
        <f>IFERROR(INDEX('Green_rooibos initial weight'!$C$5:$C$1749,MATCH(H122, 'Green_rooibos initial weight'!$A$5:$A$1749,0)),"")</f>
        <v>2.1440000000000001</v>
      </c>
      <c r="K122">
        <f t="shared" si="11"/>
        <v>2.1440000000000001</v>
      </c>
      <c r="M122">
        <f>IFERROR(INDEX('Both teabags AfterWet'!$D$1:$D$839,MATCH(H122,'Both teabags AfterWet'!$B$1:$B$839,0)),"")</f>
        <v>1.512</v>
      </c>
      <c r="O122" s="201">
        <v>1.2992999999999999</v>
      </c>
      <c r="P122" s="201"/>
      <c r="Q122" s="202">
        <v>6.8728522336777456</v>
      </c>
      <c r="R122" s="202"/>
      <c r="S122">
        <f t="shared" si="7"/>
        <v>1.2100010309278248</v>
      </c>
      <c r="U122" s="111">
        <f t="shared" si="8"/>
        <v>0.43563384751500711</v>
      </c>
      <c r="V122" s="111">
        <f t="shared" si="9"/>
        <v>0.55200000000000005</v>
      </c>
    </row>
    <row r="123" spans="1:22">
      <c r="A123" s="1">
        <v>41</v>
      </c>
      <c r="B123" s="1"/>
      <c r="C123">
        <f>COUNTIF('WetLitterbags placem_collection'!$K$3:$K$222, E123)</f>
        <v>0</v>
      </c>
      <c r="D123" t="str">
        <f t="shared" si="6"/>
        <v>Exclude</v>
      </c>
      <c r="E123" s="1"/>
      <c r="F123">
        <f>COUNTIF('WetLitterbags placem_collection'!$M$3:$M$222, H123)</f>
        <v>0</v>
      </c>
      <c r="G123" t="str">
        <f t="shared" si="10"/>
        <v>Exclude</v>
      </c>
      <c r="H123" s="1" t="s">
        <v>1064</v>
      </c>
      <c r="I123">
        <f>IFERROR(INDEX('Green_rooibos initial weight'!$C$5:$C$1749,MATCH(H123, 'Green_rooibos initial weight'!$A$5:$A$1749,0)),"")</f>
        <v>2.1749999999999998</v>
      </c>
      <c r="K123">
        <f t="shared" si="11"/>
        <v>2.1749999999999998</v>
      </c>
      <c r="M123">
        <f>IFERROR(INDEX('Both teabags AfterWet'!$D$1:$D$839,MATCH(H123,'Both teabags AfterWet'!$B$1:$B$839,0)),"")</f>
        <v>1.5429999999999999</v>
      </c>
      <c r="O123" s="201">
        <v>1.3088</v>
      </c>
      <c r="P123" s="201"/>
      <c r="Q123" s="202">
        <v>6.0530265132569756</v>
      </c>
      <c r="R123" s="202"/>
      <c r="S123">
        <f t="shared" si="7"/>
        <v>1.2295779889944927</v>
      </c>
      <c r="U123" s="111">
        <f t="shared" si="8"/>
        <v>0.43467678666919873</v>
      </c>
      <c r="V123" s="111">
        <f t="shared" si="9"/>
        <v>0.55200000000000005</v>
      </c>
    </row>
    <row r="124" spans="1:22">
      <c r="A124" s="1">
        <v>42</v>
      </c>
      <c r="B124" s="1"/>
      <c r="C124">
        <f>COUNTIF('WetLitterbags placem_collection'!$K$3:$K$222, E124)</f>
        <v>0</v>
      </c>
      <c r="D124" t="str">
        <f t="shared" si="6"/>
        <v>Exclude</v>
      </c>
      <c r="E124" s="200" t="s">
        <v>1613</v>
      </c>
      <c r="F124">
        <f>COUNTIF('WetLitterbags placem_collection'!$M$3:$M$222, H124)</f>
        <v>0</v>
      </c>
      <c r="G124" t="str">
        <f t="shared" si="10"/>
        <v>Exclude</v>
      </c>
      <c r="I124">
        <f>IFERROR(INDEX('Green_rooibos initial weight'!$C$5:$C$1749,MATCH(E124, 'Green_rooibos initial weight'!$A$5:$A$1749,0)),"")</f>
        <v>2.1230000000000002</v>
      </c>
      <c r="K124">
        <f t="shared" si="11"/>
        <v>2.1230000000000002</v>
      </c>
      <c r="M124">
        <f>IFERROR(INDEX('Both teabags AfterWet'!$D$1:$D$839,MATCH(E124,'Both teabags AfterWet'!$B$1:$B$839,0)),"")</f>
        <v>0.64</v>
      </c>
      <c r="O124" s="201">
        <v>0.42959999999999998</v>
      </c>
      <c r="P124" s="201"/>
      <c r="Q124" s="202">
        <v>8.5335948994602457</v>
      </c>
      <c r="R124" s="202"/>
      <c r="S124">
        <f t="shared" si="7"/>
        <v>0.39293967631191878</v>
      </c>
      <c r="U124" s="111">
        <f t="shared" si="8"/>
        <v>0.81491301162886542</v>
      </c>
      <c r="V124" s="111">
        <f t="shared" si="9"/>
        <v>0.55200000000000005</v>
      </c>
    </row>
    <row r="125" spans="1:22">
      <c r="A125" s="1">
        <v>42</v>
      </c>
      <c r="B125" s="1"/>
      <c r="C125">
        <f>COUNTIF('WetLitterbags placem_collection'!$K$3:$K$222, E125)</f>
        <v>0</v>
      </c>
      <c r="D125" t="str">
        <f t="shared" si="6"/>
        <v>Exclude</v>
      </c>
      <c r="E125" s="1"/>
      <c r="F125">
        <f>COUNTIF('WetLitterbags placem_collection'!$M$3:$M$222, H125)</f>
        <v>1</v>
      </c>
      <c r="G125" t="str">
        <f t="shared" si="10"/>
        <v>Open</v>
      </c>
      <c r="H125" s="200" t="s">
        <v>770</v>
      </c>
      <c r="I125">
        <f>IFERROR(INDEX('Green_rooibos initial weight'!$C$5:$C$1749,MATCH(H125, 'Green_rooibos initial weight'!$A$5:$A$1749,0)),"")</f>
        <v>2.2530000000000001</v>
      </c>
      <c r="K125">
        <f t="shared" si="11"/>
        <v>2.2530000000000001</v>
      </c>
      <c r="M125">
        <f>IFERROR(INDEX('Both teabags AfterWet'!$D$1:$D$839,MATCH(H125,'Both teabags AfterWet'!$B$1:$B$839,0)),"")</f>
        <v>1.649</v>
      </c>
      <c r="O125" s="201">
        <v>1.3915999999999999</v>
      </c>
      <c r="P125" s="201"/>
      <c r="Q125" s="202">
        <v>2.6627218934911183</v>
      </c>
      <c r="R125" s="202"/>
      <c r="S125">
        <f t="shared" si="7"/>
        <v>1.3545455621301776</v>
      </c>
      <c r="U125" s="111">
        <f t="shared" si="8"/>
        <v>0.39878137499770194</v>
      </c>
      <c r="V125" s="111">
        <f t="shared" si="9"/>
        <v>0.55200000000000005</v>
      </c>
    </row>
    <row r="126" spans="1:22">
      <c r="A126" s="1">
        <v>42</v>
      </c>
      <c r="B126" s="1"/>
      <c r="C126">
        <f>COUNTIF('WetLitterbags placem_collection'!$K$3:$K$222, E126)</f>
        <v>0</v>
      </c>
      <c r="D126" t="str">
        <f t="shared" si="6"/>
        <v>Exclude</v>
      </c>
      <c r="E126" s="1"/>
      <c r="F126">
        <f>COUNTIF('WetLitterbags placem_collection'!$M$3:$M$222, H126)</f>
        <v>0</v>
      </c>
      <c r="G126" t="str">
        <f t="shared" si="10"/>
        <v>Exclude</v>
      </c>
      <c r="H126" s="200" t="s">
        <v>1060</v>
      </c>
      <c r="I126">
        <f>IFERROR(INDEX('Green_rooibos initial weight'!$C$5:$C$1749,MATCH(H126, 'Green_rooibos initial weight'!$A$5:$A$1749,0)),"")</f>
        <v>2.004</v>
      </c>
      <c r="K126">
        <f t="shared" si="11"/>
        <v>2.004</v>
      </c>
      <c r="M126">
        <f>IFERROR(INDEX('Both teabags AfterWet'!$D$1:$D$839,MATCH(H126,'Both teabags AfterWet'!$B$1:$B$839,0)),"")</f>
        <v>1.528</v>
      </c>
      <c r="O126" s="201">
        <v>1.2764</v>
      </c>
      <c r="P126" s="201"/>
      <c r="Q126" s="202">
        <v>2.5036109773709327</v>
      </c>
      <c r="R126" s="202"/>
      <c r="S126">
        <f t="shared" si="7"/>
        <v>1.2444439094848374</v>
      </c>
      <c r="U126" s="111">
        <f t="shared" si="8"/>
        <v>0.37902000524708712</v>
      </c>
      <c r="V126" s="111">
        <f t="shared" si="9"/>
        <v>0.55200000000000005</v>
      </c>
    </row>
    <row r="127" spans="1:22">
      <c r="A127">
        <v>43</v>
      </c>
      <c r="C127">
        <f>COUNTIF('WetLitterbags placem_collection'!$K$3:$K$222, E127)</f>
        <v>0</v>
      </c>
      <c r="D127" t="str">
        <f t="shared" si="6"/>
        <v>Exclude</v>
      </c>
      <c r="E127" t="s">
        <v>1407</v>
      </c>
      <c r="F127">
        <f>COUNTIF('WetLitterbags placem_collection'!$M$3:$M$222, H127)</f>
        <v>0</v>
      </c>
      <c r="G127" t="str">
        <f t="shared" si="10"/>
        <v>Exclude</v>
      </c>
      <c r="I127">
        <f>IFERROR(INDEX('Green_rooibos initial weight'!$C$5:$C$1749,MATCH(E127, 'Green_rooibos initial weight'!$A$5:$A$1749,0)),"")</f>
        <v>2.0510000000000002</v>
      </c>
      <c r="K127">
        <f t="shared" si="11"/>
        <v>2.0510000000000002</v>
      </c>
      <c r="M127">
        <f>IFERROR(INDEX('Both teabags AfterWet'!$D$1:$D$839,MATCH(E127,'Both teabags AfterWet'!$B$1:$B$839,0)),"")</f>
        <v>0.74509999999999998</v>
      </c>
      <c r="O127">
        <v>0.54469999999999996</v>
      </c>
      <c r="Q127" s="202">
        <v>7.6658476658481174</v>
      </c>
      <c r="R127" s="202"/>
      <c r="S127">
        <f t="shared" si="7"/>
        <v>0.50294412776412523</v>
      </c>
      <c r="U127" s="111">
        <f t="shared" si="8"/>
        <v>0.75478102010525339</v>
      </c>
      <c r="V127" s="111">
        <f t="shared" si="9"/>
        <v>0.55200000000000005</v>
      </c>
    </row>
    <row r="128" spans="1:22">
      <c r="A128">
        <v>43</v>
      </c>
      <c r="C128">
        <f>COUNTIF('WetLitterbags placem_collection'!$K$3:$K$222, E128)</f>
        <v>0</v>
      </c>
      <c r="D128" t="str">
        <f t="shared" si="6"/>
        <v>Exclude</v>
      </c>
      <c r="E128" t="s">
        <v>1960</v>
      </c>
      <c r="F128">
        <f>COUNTIF('WetLitterbags placem_collection'!$M$3:$M$222, H128)</f>
        <v>0</v>
      </c>
      <c r="G128" t="str">
        <f t="shared" si="10"/>
        <v>Exclude</v>
      </c>
      <c r="I128">
        <f>IFERROR(INDEX('Green_rooibos initial weight'!$C$5:$C$1749,MATCH(E128, 'Green_rooibos initial weight'!$A$5:$A$1749,0)),"")</f>
        <v>2.0409999999999999</v>
      </c>
      <c r="K128">
        <f t="shared" si="11"/>
        <v>2.0409999999999999</v>
      </c>
      <c r="M128" t="str">
        <f>IFERROR(INDEX('Both teabags AfterWet'!$D$1:$D$839,MATCH(E128,'Both teabags AfterWet'!$B$1:$B$839,0)),"")</f>
        <v/>
      </c>
      <c r="O128">
        <v>0.49249999999999999</v>
      </c>
      <c r="Q128" s="202">
        <v>10.60532687651348</v>
      </c>
      <c r="R128" s="202"/>
      <c r="S128">
        <f t="shared" si="7"/>
        <v>0.44026876513317109</v>
      </c>
      <c r="U128" s="111">
        <f t="shared" si="8"/>
        <v>0.78428771919001905</v>
      </c>
      <c r="V128" s="111">
        <f t="shared" si="9"/>
        <v>0.55200000000000005</v>
      </c>
    </row>
    <row r="129" spans="1:22">
      <c r="A129">
        <v>43</v>
      </c>
      <c r="C129">
        <f>COUNTIF('WetLitterbags placem_collection'!$K$3:$K$222, E129)</f>
        <v>0</v>
      </c>
      <c r="D129" t="str">
        <f t="shared" si="6"/>
        <v>Exclude</v>
      </c>
      <c r="F129">
        <f>COUNTIF('WetLitterbags placem_collection'!$M$3:$M$222, H129)</f>
        <v>0</v>
      </c>
      <c r="G129" t="str">
        <f t="shared" si="10"/>
        <v>Exclude</v>
      </c>
      <c r="H129" t="s">
        <v>1024</v>
      </c>
      <c r="I129">
        <f>IFERROR(INDEX('Green_rooibos initial weight'!$C$5:$C$1749,MATCH(H129, 'Green_rooibos initial weight'!$A$5:$A$1749,0)),"")</f>
        <v>2.2029999999999998</v>
      </c>
      <c r="K129">
        <f t="shared" si="11"/>
        <v>2.2029999999999998</v>
      </c>
      <c r="M129">
        <f>IFERROR(INDEX('Both teabags AfterWet'!$D$1:$D$839,MATCH(H129,'Both teabags AfterWet'!$B$1:$B$839,0)),"")</f>
        <v>1.6155999999999999</v>
      </c>
      <c r="O129">
        <v>1.3892</v>
      </c>
      <c r="Q129" s="202">
        <v>1.8435475834578603</v>
      </c>
      <c r="R129" s="202"/>
      <c r="S129">
        <f t="shared" si="7"/>
        <v>1.3635894369706034</v>
      </c>
      <c r="U129" s="111">
        <f t="shared" si="8"/>
        <v>0.38103066864702517</v>
      </c>
      <c r="V129" s="111">
        <f t="shared" si="9"/>
        <v>0.55200000000000005</v>
      </c>
    </row>
    <row r="130" spans="1:22">
      <c r="A130">
        <v>43</v>
      </c>
      <c r="C130">
        <f>COUNTIF('WetLitterbags placem_collection'!$K$3:$K$222, E130)</f>
        <v>0</v>
      </c>
      <c r="D130" t="str">
        <f t="shared" si="6"/>
        <v>Exclude</v>
      </c>
      <c r="F130">
        <f>COUNTIF('WetLitterbags placem_collection'!$M$3:$M$222, H130)</f>
        <v>1</v>
      </c>
      <c r="G130" t="str">
        <f t="shared" si="10"/>
        <v>Open</v>
      </c>
      <c r="H130" t="s">
        <v>765</v>
      </c>
      <c r="I130">
        <f>IFERROR(INDEX('Green_rooibos initial weight'!$C$5:$C$1749,MATCH(H130, 'Green_rooibos initial weight'!$A$5:$A$1749,0)),"")</f>
        <v>2.177</v>
      </c>
      <c r="K130">
        <f t="shared" si="11"/>
        <v>2.177</v>
      </c>
      <c r="M130">
        <f>IFERROR(INDEX('Both teabags AfterWet'!$D$1:$D$839,MATCH(H130,'Both teabags AfterWet'!$B$1:$B$839,0)),"")</f>
        <v>1.3532999999999999</v>
      </c>
      <c r="O130">
        <v>1.1131</v>
      </c>
      <c r="Q130" s="202">
        <v>6.7788461538456346</v>
      </c>
      <c r="R130" s="202"/>
      <c r="S130">
        <f t="shared" si="7"/>
        <v>1.0376446634615442</v>
      </c>
      <c r="U130" s="111">
        <f t="shared" si="8"/>
        <v>0.52336028320553785</v>
      </c>
      <c r="V130" s="111">
        <f t="shared" si="9"/>
        <v>0.55200000000000005</v>
      </c>
    </row>
    <row r="131" spans="1:22">
      <c r="A131">
        <v>44</v>
      </c>
      <c r="C131">
        <f>COUNTIF('WetLitterbags placem_collection'!$K$3:$K$222, E131)</f>
        <v>0</v>
      </c>
      <c r="D131" t="str">
        <f t="shared" si="6"/>
        <v>Exclude</v>
      </c>
      <c r="E131" t="s">
        <v>1767</v>
      </c>
      <c r="F131">
        <f>COUNTIF('WetLitterbags placem_collection'!$M$3:$M$222, H131)</f>
        <v>0</v>
      </c>
      <c r="G131" t="str">
        <f t="shared" si="10"/>
        <v>Exclude</v>
      </c>
      <c r="I131">
        <f>IFERROR(INDEX('Green_rooibos initial weight'!$C$5:$C$1749,MATCH(E131, 'Green_rooibos initial weight'!$A$5:$A$1749,0)),"")</f>
        <v>1.8660000000000001</v>
      </c>
      <c r="K131">
        <f t="shared" si="11"/>
        <v>1.8660000000000001</v>
      </c>
      <c r="M131">
        <f>IFERROR(INDEX('Both teabags AfterWet'!$D$1:$D$839,MATCH(E131,'Both teabags AfterWet'!$B$1:$B$839,0)),"")</f>
        <v>0.80830000000000002</v>
      </c>
      <c r="O131">
        <v>0.60719999999999996</v>
      </c>
      <c r="Q131" s="202">
        <v>10.544217687075299</v>
      </c>
      <c r="R131" s="202"/>
      <c r="S131">
        <f t="shared" si="7"/>
        <v>0.54317551020407873</v>
      </c>
      <c r="U131" s="111">
        <f t="shared" si="8"/>
        <v>0.7089091585187145</v>
      </c>
      <c r="V131" s="111">
        <f t="shared" si="9"/>
        <v>0.55200000000000005</v>
      </c>
    </row>
    <row r="132" spans="1:22">
      <c r="A132">
        <v>44</v>
      </c>
      <c r="C132">
        <f>COUNTIF('WetLitterbags placem_collection'!$K$3:$K$222, E132)</f>
        <v>0</v>
      </c>
      <c r="D132" t="str">
        <f t="shared" si="6"/>
        <v>Exclude</v>
      </c>
      <c r="F132">
        <f>COUNTIF('WetLitterbags placem_collection'!$M$3:$M$222, H132)</f>
        <v>1</v>
      </c>
      <c r="G132" t="str">
        <f t="shared" si="10"/>
        <v>Open</v>
      </c>
      <c r="H132" t="s">
        <v>975</v>
      </c>
      <c r="I132">
        <f>IFERROR(INDEX('Green_rooibos initial weight'!$C$5:$C$1749,MATCH(H132, 'Green_rooibos initial weight'!$A$5:$A$1749,0)),"")</f>
        <v>2.222</v>
      </c>
      <c r="K132">
        <f t="shared" si="11"/>
        <v>2.222</v>
      </c>
      <c r="M132">
        <f>IFERROR(INDEX('Both teabags AfterWet'!$D$1:$D$839,MATCH(H132,'Both teabags AfterWet'!$B$1:$B$839,0)),"")</f>
        <v>1.6101000000000001</v>
      </c>
      <c r="O132">
        <v>1.3684000000000001</v>
      </c>
      <c r="Q132" s="202">
        <v>4.868355688028041</v>
      </c>
      <c r="R132" s="202"/>
      <c r="S132">
        <f t="shared" si="7"/>
        <v>1.3017814207650242</v>
      </c>
      <c r="U132" s="111">
        <f t="shared" si="8"/>
        <v>0.4141397746332024</v>
      </c>
      <c r="V132" s="111">
        <f t="shared" si="9"/>
        <v>0.55200000000000005</v>
      </c>
    </row>
    <row r="133" spans="1:22">
      <c r="A133">
        <v>44</v>
      </c>
      <c r="C133">
        <f>COUNTIF('WetLitterbags placem_collection'!$K$3:$K$222, E133)</f>
        <v>0</v>
      </c>
      <c r="D133" t="str">
        <f t="shared" si="6"/>
        <v>Exclude</v>
      </c>
      <c r="F133">
        <f>COUNTIF('WetLitterbags placem_collection'!$M$3:$M$222, H133)</f>
        <v>0</v>
      </c>
      <c r="G133" t="str">
        <f t="shared" si="10"/>
        <v>Exclude</v>
      </c>
      <c r="H133" t="s">
        <v>1135</v>
      </c>
      <c r="I133">
        <f>IFERROR(INDEX('Green_rooibos initial weight'!$C$5:$C$1749,MATCH(H133, 'Green_rooibos initial weight'!$A$5:$A$1749,0)),"")</f>
        <v>2.226</v>
      </c>
      <c r="K133">
        <f t="shared" si="11"/>
        <v>2.226</v>
      </c>
      <c r="M133">
        <f>IFERROR(INDEX('Both teabags AfterWet'!$D$1:$D$839,MATCH(H133,'Both teabags AfterWet'!$B$1:$B$839,0)),"")</f>
        <v>1.5294000000000001</v>
      </c>
      <c r="O133">
        <v>1.2974000000000001</v>
      </c>
      <c r="Q133" s="202">
        <v>3.8782523318604794</v>
      </c>
      <c r="R133" s="202"/>
      <c r="S133">
        <f t="shared" si="7"/>
        <v>1.2470835542464422</v>
      </c>
      <c r="U133" s="111">
        <f t="shared" si="8"/>
        <v>0.43976480042837274</v>
      </c>
      <c r="V133" s="111">
        <f t="shared" si="9"/>
        <v>0.55200000000000005</v>
      </c>
    </row>
    <row r="134" spans="1:22">
      <c r="A134">
        <v>45</v>
      </c>
      <c r="C134">
        <f>COUNTIF('WetLitterbags placem_collection'!$K$3:$K$222, E134)</f>
        <v>0</v>
      </c>
      <c r="D134" t="str">
        <f t="shared" si="6"/>
        <v>Exclude</v>
      </c>
      <c r="E134" t="s">
        <v>1448</v>
      </c>
      <c r="F134">
        <f>COUNTIF('WetLitterbags placem_collection'!$M$3:$M$222, H134)</f>
        <v>0</v>
      </c>
      <c r="G134" t="str">
        <f t="shared" si="10"/>
        <v>Exclude</v>
      </c>
      <c r="I134">
        <f>IFERROR(INDEX('Green_rooibos initial weight'!$C$5:$C$1749,MATCH(E134, 'Green_rooibos initial weight'!$A$5:$A$1749,0)),"")</f>
        <v>2.1030000000000002</v>
      </c>
      <c r="K134">
        <f t="shared" si="11"/>
        <v>2.1030000000000002</v>
      </c>
      <c r="M134">
        <f>IFERROR(INDEX('Both teabags AfterWet'!$D$1:$D$839,MATCH(E134,'Both teabags AfterWet'!$B$1:$B$839,0)),"")</f>
        <v>0.77400000000000002</v>
      </c>
      <c r="O134">
        <v>0.56820000000000004</v>
      </c>
      <c r="Q134" s="202">
        <v>5.9288537549396603</v>
      </c>
      <c r="R134" s="202"/>
      <c r="S134">
        <f t="shared" si="7"/>
        <v>0.53451225296443283</v>
      </c>
      <c r="U134" s="111">
        <f t="shared" si="8"/>
        <v>0.74583345080150609</v>
      </c>
      <c r="V134" s="111">
        <f t="shared" si="9"/>
        <v>0.55200000000000005</v>
      </c>
    </row>
    <row r="135" spans="1:22">
      <c r="A135">
        <v>45</v>
      </c>
      <c r="C135">
        <f>COUNTIF('WetLitterbags placem_collection'!$K$3:$K$222, E135)</f>
        <v>0</v>
      </c>
      <c r="D135" t="str">
        <f t="shared" si="6"/>
        <v>Exclude</v>
      </c>
      <c r="F135">
        <f>COUNTIF('WetLitterbags placem_collection'!$M$3:$M$222, H135)</f>
        <v>1</v>
      </c>
      <c r="G135" t="str">
        <f t="shared" si="10"/>
        <v>Open</v>
      </c>
      <c r="H135" t="s">
        <v>672</v>
      </c>
      <c r="I135">
        <f>IFERROR(INDEX('Green_rooibos initial weight'!$C$5:$C$1749,MATCH(H135, 'Green_rooibos initial weight'!$A$5:$A$1749,0)),"")</f>
        <v>2.2309999999999999</v>
      </c>
      <c r="K135">
        <f t="shared" si="11"/>
        <v>2.2309999999999999</v>
      </c>
      <c r="M135">
        <f>IFERROR(INDEX('Both teabags AfterWet'!$D$1:$D$839,MATCH(H135,'Both teabags AfterWet'!$B$1:$B$839,0)),"")</f>
        <v>1.5804</v>
      </c>
      <c r="O135">
        <v>1.3515999999999999</v>
      </c>
      <c r="Q135" s="202">
        <v>3.5248672139064463</v>
      </c>
      <c r="R135" s="202"/>
      <c r="S135">
        <f t="shared" si="7"/>
        <v>1.3039578947368404</v>
      </c>
      <c r="U135" s="111">
        <f t="shared" si="8"/>
        <v>0.41552761329590293</v>
      </c>
      <c r="V135" s="111">
        <f t="shared" si="9"/>
        <v>0.55200000000000005</v>
      </c>
    </row>
    <row r="136" spans="1:22">
      <c r="A136">
        <v>45</v>
      </c>
      <c r="C136">
        <f>COUNTIF('WetLitterbags placem_collection'!$K$3:$K$222, E136)</f>
        <v>0</v>
      </c>
      <c r="D136" t="str">
        <f t="shared" si="6"/>
        <v>Exclude</v>
      </c>
      <c r="F136">
        <f>COUNTIF('WetLitterbags placem_collection'!$M$3:$M$222, H136)</f>
        <v>0</v>
      </c>
      <c r="G136" t="str">
        <f t="shared" si="10"/>
        <v>Exclude</v>
      </c>
      <c r="H136" t="s">
        <v>1067</v>
      </c>
      <c r="I136">
        <f>IFERROR(INDEX('Green_rooibos initial weight'!$C$5:$C$1749,MATCH(H136, 'Green_rooibos initial weight'!$A$5:$A$1749,0)),"")</f>
        <v>2.3340000000000001</v>
      </c>
      <c r="K136">
        <f t="shared" si="11"/>
        <v>2.3340000000000001</v>
      </c>
      <c r="M136">
        <f>IFERROR(INDEX('Both teabags AfterWet'!$D$1:$D$839,MATCH(H136,'Both teabags AfterWet'!$B$1:$B$839,0)),"")</f>
        <v>1.5923</v>
      </c>
      <c r="O136">
        <v>1.3643000000000001</v>
      </c>
      <c r="Q136" s="202">
        <v>3.1049778215869339</v>
      </c>
      <c r="R136" s="202"/>
      <c r="S136">
        <f t="shared" si="7"/>
        <v>1.3219387875800894</v>
      </c>
      <c r="U136" s="111">
        <f t="shared" si="8"/>
        <v>0.43361662914306365</v>
      </c>
      <c r="V136" s="111">
        <f t="shared" si="9"/>
        <v>0.55200000000000005</v>
      </c>
    </row>
    <row r="137" spans="1:22">
      <c r="A137" s="1">
        <v>47</v>
      </c>
      <c r="B137" s="1"/>
      <c r="C137">
        <f>COUNTIF('WetLitterbags placem_collection'!$K$3:$K$222, E137)</f>
        <v>0</v>
      </c>
      <c r="D137" t="str">
        <f t="shared" si="6"/>
        <v>Exclude</v>
      </c>
      <c r="E137" t="s">
        <v>1538</v>
      </c>
      <c r="F137">
        <f>COUNTIF('WetLitterbags placem_collection'!$M$3:$M$222, H137)</f>
        <v>0</v>
      </c>
      <c r="G137" t="str">
        <f t="shared" si="10"/>
        <v>Exclude</v>
      </c>
      <c r="I137">
        <f>IFERROR(INDEX('Green_rooibos initial weight'!$C$5:$C$1749,MATCH(E137, 'Green_rooibos initial weight'!$A$5:$A$1749,0)),"")</f>
        <v>2.0939999999999999</v>
      </c>
      <c r="K137">
        <f t="shared" si="11"/>
        <v>2.0939999999999999</v>
      </c>
      <c r="M137">
        <f>IFERROR(INDEX('Both teabags AfterWet'!$D$1:$D$839,MATCH(E137,'Both teabags AfterWet'!$B$1:$B$839,0)),"")</f>
        <v>0.77500000000000002</v>
      </c>
      <c r="O137" s="1">
        <v>0.56459999999999999</v>
      </c>
      <c r="P137" s="1"/>
      <c r="Q137" s="202">
        <v>8.2123184777170053</v>
      </c>
      <c r="R137" s="202"/>
      <c r="S137">
        <f t="shared" si="7"/>
        <v>0.51823324987480979</v>
      </c>
      <c r="U137" s="111">
        <f t="shared" si="8"/>
        <v>0.75251516242845762</v>
      </c>
      <c r="V137" s="111">
        <f t="shared" si="9"/>
        <v>0.55200000000000005</v>
      </c>
    </row>
    <row r="138" spans="1:22">
      <c r="A138" s="1">
        <v>47</v>
      </c>
      <c r="B138" s="1"/>
      <c r="C138">
        <f>COUNTIF('WetLitterbags placem_collection'!$K$3:$K$222, E138)</f>
        <v>0</v>
      </c>
      <c r="D138" t="str">
        <f t="shared" si="6"/>
        <v>Exclude</v>
      </c>
      <c r="E138" s="1"/>
      <c r="F138">
        <f>COUNTIF('WetLitterbags placem_collection'!$M$3:$M$222, H138)</f>
        <v>1</v>
      </c>
      <c r="G138" t="str">
        <f t="shared" si="10"/>
        <v>Open</v>
      </c>
      <c r="H138" s="200" t="s">
        <v>995</v>
      </c>
      <c r="I138">
        <f>IFERROR(INDEX('Green_rooibos initial weight'!$C$5:$C$1749,MATCH(H138, 'Green_rooibos initial weight'!$A$5:$A$1749,0)),"")</f>
        <v>2.2010000000000001</v>
      </c>
      <c r="K138">
        <f t="shared" si="11"/>
        <v>2.2010000000000001</v>
      </c>
      <c r="M138">
        <f>IFERROR(INDEX('Both teabags AfterWet'!$D$1:$D$839,MATCH(H138,'Both teabags AfterWet'!$B$1:$B$839,0)),"")</f>
        <v>1.651</v>
      </c>
      <c r="O138" s="1">
        <v>1.4187000000000001</v>
      </c>
      <c r="P138" s="1"/>
      <c r="Q138" s="202">
        <v>7.3593073593070963</v>
      </c>
      <c r="R138" s="202"/>
      <c r="S138">
        <f t="shared" si="7"/>
        <v>1.3142935064935104</v>
      </c>
      <c r="U138" s="111">
        <f t="shared" si="8"/>
        <v>0.40286528555497025</v>
      </c>
      <c r="V138" s="111">
        <f t="shared" si="9"/>
        <v>0.55200000000000005</v>
      </c>
    </row>
    <row r="139" spans="1:22">
      <c r="A139" s="1">
        <v>47</v>
      </c>
      <c r="B139" s="1"/>
      <c r="C139">
        <f>COUNTIF('WetLitterbags placem_collection'!$K$3:$K$222, E139)</f>
        <v>0</v>
      </c>
      <c r="D139" t="str">
        <f t="shared" ref="D139:D202" si="12">IF(C139=1, "Open", "Exclude")</f>
        <v>Exclude</v>
      </c>
      <c r="E139" s="1"/>
      <c r="F139">
        <f>COUNTIF('WetLitterbags placem_collection'!$M$3:$M$222, H139)</f>
        <v>0</v>
      </c>
      <c r="G139" t="str">
        <f t="shared" si="10"/>
        <v>Exclude</v>
      </c>
      <c r="H139" t="s">
        <v>1065</v>
      </c>
      <c r="I139">
        <f>IFERROR(INDEX('Green_rooibos initial weight'!$C$5:$C$1749,MATCH(H139, 'Green_rooibos initial weight'!$A$5:$A$1749,0)),"")</f>
        <v>2.2970000000000002</v>
      </c>
      <c r="K139">
        <f t="shared" si="11"/>
        <v>2.2970000000000002</v>
      </c>
      <c r="M139">
        <f>IFERROR(INDEX('Both teabags AfterWet'!$D$1:$D$839,MATCH(H139,'Both teabags AfterWet'!$B$1:$B$839,0)),"")</f>
        <v>1.665</v>
      </c>
      <c r="O139" s="1">
        <v>1.4326000000000001</v>
      </c>
      <c r="P139" s="1"/>
      <c r="Q139" s="202">
        <v>3.0587074494324868</v>
      </c>
      <c r="R139" s="202"/>
      <c r="S139">
        <f t="shared" ref="S139:S202" si="13">IFERROR(O139-(Q139/100)*O139,"")</f>
        <v>1.3887809570794303</v>
      </c>
      <c r="U139" s="111">
        <f t="shared" ref="U139:U202" si="14">1-(S139/I139)</f>
        <v>0.39539357549872434</v>
      </c>
      <c r="V139" s="111">
        <f t="shared" ref="V139:V202" si="15">$H$2*(1-Y139)</f>
        <v>0.55200000000000005</v>
      </c>
    </row>
    <row r="140" spans="1:22">
      <c r="A140" s="1">
        <v>48</v>
      </c>
      <c r="B140" s="1"/>
      <c r="C140">
        <f>COUNTIF('WetLitterbags placem_collection'!$K$3:$K$222, E140)</f>
        <v>0</v>
      </c>
      <c r="D140" t="str">
        <f t="shared" si="12"/>
        <v>Exclude</v>
      </c>
      <c r="E140" s="200" t="s">
        <v>1751</v>
      </c>
      <c r="F140">
        <f>COUNTIF('WetLitterbags placem_collection'!$M$3:$M$222, H140)</f>
        <v>0</v>
      </c>
      <c r="G140" t="str">
        <f t="shared" ref="G140:G203" si="16">IF(F140=1, "Open", "Exclude")</f>
        <v>Exclude</v>
      </c>
      <c r="I140">
        <f>IFERROR(INDEX('Green_rooibos initial weight'!$C$5:$C$1749,MATCH(E140, 'Green_rooibos initial weight'!$A$5:$A$1749,0)),"")</f>
        <v>2.0110000000000001</v>
      </c>
      <c r="K140">
        <f t="shared" si="11"/>
        <v>2.0110000000000001</v>
      </c>
      <c r="M140">
        <f>IFERROR(INDEX('Both teabags AfterWet'!$D$1:$D$839,MATCH(E140,'Both teabags AfterWet'!$B$1:$B$839,0)),"")</f>
        <v>0.88100000000000001</v>
      </c>
      <c r="O140" s="1">
        <v>0.66920000000000002</v>
      </c>
      <c r="P140" s="1"/>
      <c r="Q140" s="202">
        <v>7.4656188605105287</v>
      </c>
      <c r="R140" s="202"/>
      <c r="S140">
        <f t="shared" si="13"/>
        <v>0.61924007858546359</v>
      </c>
      <c r="U140" s="111">
        <f t="shared" si="14"/>
        <v>0.69207355614845167</v>
      </c>
      <c r="V140" s="111">
        <f t="shared" si="15"/>
        <v>0.55200000000000005</v>
      </c>
    </row>
    <row r="141" spans="1:22">
      <c r="A141" s="184">
        <v>48</v>
      </c>
      <c r="B141" s="184"/>
      <c r="C141">
        <f>COUNTIF('WetLitterbags placem_collection'!$K$3:$K$222, E141)</f>
        <v>0</v>
      </c>
      <c r="D141" t="str">
        <f t="shared" si="12"/>
        <v>Exclude</v>
      </c>
      <c r="E141" s="184"/>
      <c r="F141">
        <f>COUNTIF('WetLitterbags placem_collection'!$M$3:$M$222, H141)</f>
        <v>0</v>
      </c>
      <c r="G141" t="str">
        <f t="shared" si="16"/>
        <v>Exclude</v>
      </c>
      <c r="H141" s="200" t="s">
        <v>1034</v>
      </c>
      <c r="I141">
        <f>IFERROR(INDEX('Green_rooibos initial weight'!$C$5:$C$1749,MATCH(H141, 'Green_rooibos initial weight'!$A$5:$A$1749,0)),"")</f>
        <v>2.19</v>
      </c>
      <c r="K141">
        <f t="shared" si="11"/>
        <v>2.19</v>
      </c>
      <c r="M141">
        <f>IFERROR(INDEX('Both teabags AfterWet'!$D$1:$D$839,MATCH(H141,'Both teabags AfterWet'!$B$1:$B$839,0)),"")</f>
        <v>1.5349999999999999</v>
      </c>
      <c r="O141" s="1">
        <v>1.2957000000000001</v>
      </c>
      <c r="P141" s="1"/>
      <c r="Q141" s="202">
        <v>3.4431137724549741</v>
      </c>
      <c r="R141" s="202"/>
      <c r="S141">
        <f t="shared" si="13"/>
        <v>1.251087574850301</v>
      </c>
      <c r="U141" s="111">
        <f t="shared" si="14"/>
        <v>0.428727134771552</v>
      </c>
      <c r="V141" s="111">
        <f t="shared" si="15"/>
        <v>0.55200000000000005</v>
      </c>
    </row>
    <row r="142" spans="1:22">
      <c r="A142" s="1">
        <v>48</v>
      </c>
      <c r="B142" s="1"/>
      <c r="C142">
        <f>COUNTIF('WetLitterbags placem_collection'!$K$3:$K$222, E142)</f>
        <v>0</v>
      </c>
      <c r="D142" t="str">
        <f t="shared" si="12"/>
        <v>Exclude</v>
      </c>
      <c r="E142" s="1"/>
      <c r="F142">
        <f>COUNTIF('WetLitterbags placem_collection'!$M$3:$M$222, H142)</f>
        <v>1</v>
      </c>
      <c r="G142" t="str">
        <f t="shared" si="16"/>
        <v>Open</v>
      </c>
      <c r="H142" s="200" t="s">
        <v>1069</v>
      </c>
      <c r="I142">
        <f>IFERROR(INDEX('Green_rooibos initial weight'!$C$5:$C$1749,MATCH(H142, 'Green_rooibos initial weight'!$A$5:$A$1749,0)),"")</f>
        <v>2.2349999999999999</v>
      </c>
      <c r="K142">
        <f t="shared" si="11"/>
        <v>2.2349999999999999</v>
      </c>
      <c r="M142">
        <f>IFERROR(INDEX('Both teabags AfterWet'!$D$1:$D$839,MATCH(H142,'Both teabags AfterWet'!$B$1:$B$839,0)),"")</f>
        <v>1.6359999999999999</v>
      </c>
      <c r="O142" s="1">
        <v>1.3627</v>
      </c>
      <c r="P142" s="1"/>
      <c r="Q142" s="202">
        <v>4.6647230320703335</v>
      </c>
      <c r="R142" s="202"/>
      <c r="S142">
        <f t="shared" si="13"/>
        <v>1.2991338192419777</v>
      </c>
      <c r="U142" s="111">
        <f t="shared" si="14"/>
        <v>0.41873207192752671</v>
      </c>
      <c r="V142" s="111">
        <f t="shared" si="15"/>
        <v>0.55200000000000005</v>
      </c>
    </row>
    <row r="143" spans="1:22">
      <c r="A143" s="199">
        <v>49</v>
      </c>
      <c r="B143" s="199"/>
      <c r="C143">
        <f>COUNTIF('WetLitterbags placem_collection'!$K$3:$K$222, E143)</f>
        <v>0</v>
      </c>
      <c r="D143" t="str">
        <f t="shared" si="12"/>
        <v>Exclude</v>
      </c>
      <c r="E143" t="s">
        <v>1311</v>
      </c>
      <c r="F143">
        <f>COUNTIF('WetLitterbags placem_collection'!$M$3:$M$222, H143)</f>
        <v>0</v>
      </c>
      <c r="G143" t="str">
        <f t="shared" si="16"/>
        <v>Exclude</v>
      </c>
      <c r="I143">
        <f>IFERROR(INDEX('Green_rooibos initial weight'!$C$5:$C$1749,MATCH(E143, 'Green_rooibos initial weight'!$A$5:$A$1749,0)),"")</f>
        <v>2.0499999999999998</v>
      </c>
      <c r="K143">
        <f t="shared" ref="K143:K206" si="17">IFERROR(I143-(AG135+AG136+AG138),"")</f>
        <v>2.0499999999999998</v>
      </c>
      <c r="M143">
        <f>IFERROR(INDEX('Both teabags AfterWet'!$D$1:$D$839,MATCH(E143,'Both teabags AfterWet'!$B$1:$B$839,0)),"")</f>
        <v>0.87490000000000001</v>
      </c>
      <c r="O143" s="1">
        <v>0.65700000000000003</v>
      </c>
      <c r="P143" s="1"/>
      <c r="Q143" s="202">
        <v>16.486751717369803</v>
      </c>
      <c r="R143" s="202"/>
      <c r="S143">
        <f t="shared" si="13"/>
        <v>0.54868204121688047</v>
      </c>
      <c r="U143" s="111">
        <f t="shared" si="14"/>
        <v>0.73235022379664372</v>
      </c>
      <c r="V143" s="111">
        <f t="shared" si="15"/>
        <v>0.55200000000000005</v>
      </c>
    </row>
    <row r="144" spans="1:22">
      <c r="A144" s="199">
        <v>49</v>
      </c>
      <c r="B144" s="199"/>
      <c r="C144">
        <f>COUNTIF('WetLitterbags placem_collection'!$K$3:$K$222, E144)</f>
        <v>0</v>
      </c>
      <c r="D144" t="str">
        <f t="shared" si="12"/>
        <v>Exclude</v>
      </c>
      <c r="E144" s="199"/>
      <c r="F144">
        <f>COUNTIF('WetLitterbags placem_collection'!$M$3:$M$222, H144)</f>
        <v>0</v>
      </c>
      <c r="G144" t="str">
        <f t="shared" si="16"/>
        <v>Exclude</v>
      </c>
      <c r="H144" t="s">
        <v>986</v>
      </c>
      <c r="I144">
        <f>IFERROR(INDEX('Green_rooibos initial weight'!$C$5:$C$1749,MATCH(H144, 'Green_rooibos initial weight'!$A$5:$A$1749,0)),"")</f>
        <v>2.206</v>
      </c>
      <c r="K144">
        <f t="shared" si="17"/>
        <v>2.206</v>
      </c>
      <c r="M144">
        <f>IFERROR(INDEX('Both teabags AfterWet'!$D$1:$D$839,MATCH(H144,'Both teabags AfterWet'!$B$1:$B$839,0)),"")</f>
        <v>1.5909</v>
      </c>
      <c r="O144">
        <v>1.3464</v>
      </c>
      <c r="Q144" s="202">
        <v>10.705352676338336</v>
      </c>
      <c r="R144" s="202"/>
      <c r="S144">
        <f t="shared" si="13"/>
        <v>1.2022631315657808</v>
      </c>
      <c r="U144" s="111">
        <f t="shared" si="14"/>
        <v>0.4550031135241247</v>
      </c>
      <c r="V144" s="111">
        <f t="shared" si="15"/>
        <v>0.55200000000000005</v>
      </c>
    </row>
    <row r="145" spans="1:22">
      <c r="A145">
        <v>49</v>
      </c>
      <c r="C145">
        <f>COUNTIF('WetLitterbags placem_collection'!$K$3:$K$222, E145)</f>
        <v>0</v>
      </c>
      <c r="D145" t="str">
        <f t="shared" si="12"/>
        <v>Exclude</v>
      </c>
      <c r="F145">
        <f>COUNTIF('WetLitterbags placem_collection'!$M$3:$M$222, H145)</f>
        <v>1</v>
      </c>
      <c r="G145" t="str">
        <f t="shared" si="16"/>
        <v>Open</v>
      </c>
      <c r="H145" t="s">
        <v>1113</v>
      </c>
      <c r="I145">
        <f>IFERROR(INDEX('Green_rooibos initial weight'!$C$5:$C$1749,MATCH(H145, 'Green_rooibos initial weight'!$A$5:$A$1749,0)),"")</f>
        <v>2.1030000000000002</v>
      </c>
      <c r="K145">
        <f t="shared" si="17"/>
        <v>2.1030000000000002</v>
      </c>
      <c r="M145">
        <f>IFERROR(INDEX('Both teabags AfterWet'!$D$1:$D$839,MATCH(H145,'Both teabags AfterWet'!$B$1:$B$839,0)),"")</f>
        <v>1.5992999999999999</v>
      </c>
      <c r="O145">
        <v>1.3523000000000001</v>
      </c>
      <c r="Q145" s="202">
        <v>11.563275434243886</v>
      </c>
      <c r="R145" s="202"/>
      <c r="S145">
        <f t="shared" si="13"/>
        <v>1.19592982630272</v>
      </c>
      <c r="U145" s="111">
        <f t="shared" si="14"/>
        <v>0.43132200366014273</v>
      </c>
      <c r="V145" s="111">
        <f t="shared" si="15"/>
        <v>0.55200000000000005</v>
      </c>
    </row>
    <row r="146" spans="1:22">
      <c r="A146" s="1">
        <v>51</v>
      </c>
      <c r="B146" s="1"/>
      <c r="C146">
        <f>COUNTIF('WetLitterbags placem_collection'!$K$3:$K$222, E146)</f>
        <v>0</v>
      </c>
      <c r="D146" t="str">
        <f t="shared" si="12"/>
        <v>Exclude</v>
      </c>
      <c r="E146" s="1" t="s">
        <v>1194</v>
      </c>
      <c r="F146">
        <f>COUNTIF('WetLitterbags placem_collection'!$M$3:$M$222, H146)</f>
        <v>0</v>
      </c>
      <c r="G146" t="str">
        <f t="shared" si="16"/>
        <v>Exclude</v>
      </c>
      <c r="I146">
        <f>IFERROR(INDEX('Green_rooibos initial weight'!$C$5:$C$1749,MATCH(E146, 'Green_rooibos initial weight'!$A$5:$A$1749,0)),"")</f>
        <v>1.9370000000000001</v>
      </c>
      <c r="K146">
        <f t="shared" si="17"/>
        <v>1.9370000000000001</v>
      </c>
      <c r="M146">
        <f>IFERROR(INDEX('Both teabags AfterWet'!$D$1:$D$839,MATCH(E146,'Both teabags AfterWet'!$B$1:$B$839,0)),"")</f>
        <v>0.77600000000000002</v>
      </c>
      <c r="O146" s="201">
        <v>0.56730000000000003</v>
      </c>
      <c r="P146" s="201"/>
      <c r="Q146" s="202">
        <v>9.5957135898680637</v>
      </c>
      <c r="R146" s="202"/>
      <c r="S146">
        <f t="shared" si="13"/>
        <v>0.51286351680467845</v>
      </c>
      <c r="U146" s="111">
        <f t="shared" si="14"/>
        <v>0.73522792111271118</v>
      </c>
      <c r="V146" s="111">
        <f t="shared" si="15"/>
        <v>0.55200000000000005</v>
      </c>
    </row>
    <row r="147" spans="1:22">
      <c r="A147" s="1">
        <v>51</v>
      </c>
      <c r="B147" s="1"/>
      <c r="C147">
        <f>COUNTIF('WetLitterbags placem_collection'!$K$3:$K$222, E147)</f>
        <v>0</v>
      </c>
      <c r="D147" t="str">
        <f t="shared" si="12"/>
        <v>Exclude</v>
      </c>
      <c r="E147" s="1"/>
      <c r="F147">
        <f>COUNTIF('WetLitterbags placem_collection'!$M$3:$M$222, H147)</f>
        <v>0</v>
      </c>
      <c r="G147" t="str">
        <f t="shared" si="16"/>
        <v>Exclude</v>
      </c>
      <c r="H147" s="1" t="s">
        <v>1112</v>
      </c>
      <c r="I147">
        <f>IFERROR(INDEX('Green_rooibos initial weight'!$C$5:$C$1749,MATCH(H147, 'Green_rooibos initial weight'!$A$5:$A$1749,0)),"")</f>
        <v>2.2400000000000002</v>
      </c>
      <c r="K147">
        <f t="shared" si="17"/>
        <v>2.2400000000000002</v>
      </c>
      <c r="M147">
        <f>IFERROR(INDEX('Both teabags AfterWet'!$D$1:$D$839,MATCH(H147,'Both teabags AfterWet'!$B$1:$B$839,0)),"")</f>
        <v>1.4950000000000001</v>
      </c>
      <c r="O147" s="201">
        <v>1.2412000000000001</v>
      </c>
      <c r="P147" s="201"/>
      <c r="Q147" s="202">
        <v>3.8327526132399545</v>
      </c>
      <c r="R147" s="202"/>
      <c r="S147">
        <f t="shared" si="13"/>
        <v>1.1936278745644657</v>
      </c>
      <c r="U147" s="111">
        <f t="shared" si="14"/>
        <v>0.46713041314086357</v>
      </c>
      <c r="V147" s="111">
        <f t="shared" si="15"/>
        <v>0.55200000000000005</v>
      </c>
    </row>
    <row r="148" spans="1:22">
      <c r="A148" s="1">
        <v>51</v>
      </c>
      <c r="B148" s="1"/>
      <c r="C148">
        <f>COUNTIF('WetLitterbags placem_collection'!$K$3:$K$222, E148)</f>
        <v>0</v>
      </c>
      <c r="D148" t="str">
        <f t="shared" si="12"/>
        <v>Exclude</v>
      </c>
      <c r="E148" s="1"/>
      <c r="F148">
        <f>COUNTIF('WetLitterbags placem_collection'!$M$3:$M$222, H148)</f>
        <v>1</v>
      </c>
      <c r="G148" t="str">
        <f t="shared" si="16"/>
        <v>Open</v>
      </c>
      <c r="H148" s="1" t="s">
        <v>1056</v>
      </c>
      <c r="I148">
        <f>IFERROR(INDEX('Green_rooibos initial weight'!$C$5:$C$1749,MATCH(H148, 'Green_rooibos initial weight'!$A$5:$A$1749,0)),"")</f>
        <v>2.1930000000000001</v>
      </c>
      <c r="K148">
        <f t="shared" si="17"/>
        <v>2.1930000000000001</v>
      </c>
      <c r="M148">
        <f>IFERROR(INDEX('Both teabags AfterWet'!$D$1:$D$839,MATCH(H148,'Both teabags AfterWet'!$B$1:$B$839,0)),"")</f>
        <v>1.599</v>
      </c>
      <c r="O148" s="201">
        <v>1.3381000000000001</v>
      </c>
      <c r="P148" s="201"/>
      <c r="Q148" s="202">
        <v>6.0009601536244919</v>
      </c>
      <c r="R148" s="202"/>
      <c r="S148">
        <f t="shared" si="13"/>
        <v>1.2578011521843506</v>
      </c>
      <c r="U148" s="111">
        <f t="shared" si="14"/>
        <v>0.42644726302583191</v>
      </c>
      <c r="V148" s="111">
        <f t="shared" si="15"/>
        <v>0.55200000000000005</v>
      </c>
    </row>
    <row r="149" spans="1:22">
      <c r="A149">
        <v>52</v>
      </c>
      <c r="C149">
        <f>COUNTIF('WetLitterbags placem_collection'!$K$3:$K$222, E149)</f>
        <v>0</v>
      </c>
      <c r="D149" t="str">
        <f t="shared" si="12"/>
        <v>Exclude</v>
      </c>
      <c r="E149" t="s">
        <v>1451</v>
      </c>
      <c r="F149">
        <f>COUNTIF('WetLitterbags placem_collection'!$M$3:$M$222, H149)</f>
        <v>0</v>
      </c>
      <c r="G149" t="str">
        <f t="shared" si="16"/>
        <v>Exclude</v>
      </c>
      <c r="I149">
        <f>IFERROR(INDEX('Green_rooibos initial weight'!$C$5:$C$1749,MATCH(E149, 'Green_rooibos initial weight'!$A$5:$A$1749,0)),"")</f>
        <v>2.0760000000000001</v>
      </c>
      <c r="K149">
        <f t="shared" si="17"/>
        <v>2.0760000000000001</v>
      </c>
      <c r="M149">
        <f>IFERROR(INDEX('Both teabags AfterWet'!$D$1:$D$839,MATCH(E149,'Both teabags AfterWet'!$B$1:$B$839,0)),"")</f>
        <v>0.88200000000000001</v>
      </c>
      <c r="O149">
        <v>0.64810000000000001</v>
      </c>
      <c r="Q149" s="202">
        <v>14.285714285714219</v>
      </c>
      <c r="R149" s="202"/>
      <c r="S149">
        <f t="shared" si="13"/>
        <v>0.55551428571428618</v>
      </c>
      <c r="U149" s="111">
        <f t="shared" si="14"/>
        <v>0.73241123038810874</v>
      </c>
      <c r="V149" s="111">
        <f t="shared" si="15"/>
        <v>0.55200000000000005</v>
      </c>
    </row>
    <row r="150" spans="1:22">
      <c r="A150">
        <v>52</v>
      </c>
      <c r="C150">
        <f>COUNTIF('WetLitterbags placem_collection'!$K$3:$K$222, E150)</f>
        <v>0</v>
      </c>
      <c r="D150" t="str">
        <f t="shared" si="12"/>
        <v>Exclude</v>
      </c>
      <c r="F150">
        <f>COUNTIF('WetLitterbags placem_collection'!$M$3:$M$222, H150)</f>
        <v>0</v>
      </c>
      <c r="G150" t="str">
        <f t="shared" si="16"/>
        <v>Exclude</v>
      </c>
      <c r="H150" t="s">
        <v>829</v>
      </c>
      <c r="I150">
        <f>IFERROR(INDEX('Green_rooibos initial weight'!$C$5:$C$1749,MATCH(H150, 'Green_rooibos initial weight'!$A$5:$A$1749,0)),"")</f>
        <v>2.2360000000000002</v>
      </c>
      <c r="K150">
        <f t="shared" si="17"/>
        <v>2.2360000000000002</v>
      </c>
      <c r="M150">
        <f>IFERROR(INDEX('Both teabags AfterWet'!$D$1:$D$839,MATCH(H150,'Both teabags AfterWet'!$B$1:$B$839,0)),"")</f>
        <v>1.546</v>
      </c>
      <c r="O150">
        <v>1.2791999999999999</v>
      </c>
      <c r="Q150" s="202">
        <v>9.8235574630425244</v>
      </c>
      <c r="R150" s="202"/>
      <c r="S150">
        <f t="shared" si="13"/>
        <v>1.15353705293276</v>
      </c>
      <c r="U150" s="111">
        <f t="shared" si="14"/>
        <v>0.48410686362577826</v>
      </c>
      <c r="V150" s="111">
        <f t="shared" si="15"/>
        <v>0.55200000000000005</v>
      </c>
    </row>
    <row r="151" spans="1:22">
      <c r="A151">
        <v>52</v>
      </c>
      <c r="C151">
        <f>COUNTIF('WetLitterbags placem_collection'!$K$3:$K$222, E151)</f>
        <v>0</v>
      </c>
      <c r="D151" t="str">
        <f t="shared" si="12"/>
        <v>Exclude</v>
      </c>
      <c r="F151">
        <f>COUNTIF('WetLitterbags placem_collection'!$M$3:$M$222, H151)</f>
        <v>1</v>
      </c>
      <c r="G151" t="str">
        <f t="shared" si="16"/>
        <v>Open</v>
      </c>
      <c r="H151" t="s">
        <v>628</v>
      </c>
      <c r="I151">
        <f>IFERROR(INDEX('Green_rooibos initial weight'!$C$5:$C$1749,MATCH(H151, 'Green_rooibos initial weight'!$A$5:$A$1749,0)),"")</f>
        <v>2.1389999999999998</v>
      </c>
      <c r="K151">
        <f t="shared" si="17"/>
        <v>2.1389999999999998</v>
      </c>
      <c r="M151">
        <f>IFERROR(INDEX('Both teabags AfterWet'!$D$1:$D$839,MATCH(H151,'Both teabags AfterWet'!$B$1:$B$839,0)),"")</f>
        <v>1.6279999999999999</v>
      </c>
      <c r="O151">
        <v>1.3608</v>
      </c>
      <c r="Q151" s="202">
        <v>11.073500967118232</v>
      </c>
      <c r="R151" s="202"/>
      <c r="S151">
        <f t="shared" si="13"/>
        <v>1.2101117988394552</v>
      </c>
      <c r="U151" s="111">
        <f t="shared" si="14"/>
        <v>0.43426283364214335</v>
      </c>
      <c r="V151" s="111">
        <f t="shared" si="15"/>
        <v>0.55200000000000005</v>
      </c>
    </row>
    <row r="152" spans="1:22">
      <c r="A152" s="1">
        <v>55</v>
      </c>
      <c r="B152" s="1"/>
      <c r="C152">
        <f>COUNTIF('WetLitterbags placem_collection'!$K$3:$K$222, E152)</f>
        <v>0</v>
      </c>
      <c r="D152" t="str">
        <f t="shared" si="12"/>
        <v>Exclude</v>
      </c>
      <c r="E152" s="1" t="s">
        <v>1434</v>
      </c>
      <c r="F152">
        <f>COUNTIF('WetLitterbags placem_collection'!$M$3:$M$222, H152)</f>
        <v>0</v>
      </c>
      <c r="G152" t="str">
        <f t="shared" si="16"/>
        <v>Exclude</v>
      </c>
      <c r="I152">
        <f>IFERROR(INDEX('Green_rooibos initial weight'!$C$5:$C$1749,MATCH(E152, 'Green_rooibos initial weight'!$A$5:$A$1749,0)),"")</f>
        <v>1.978</v>
      </c>
      <c r="K152">
        <f t="shared" si="17"/>
        <v>1.978</v>
      </c>
      <c r="M152">
        <f>IFERROR(INDEX('Both teabags AfterWet'!$D$1:$D$839,MATCH(E152,'Both teabags AfterWet'!$B$1:$B$839,0)),"")</f>
        <v>0.93200000000000005</v>
      </c>
      <c r="O152" s="1">
        <v>0.68020000000000003</v>
      </c>
      <c r="P152" s="1"/>
      <c r="Q152" s="202">
        <v>25.927734375000028</v>
      </c>
      <c r="R152" s="202"/>
      <c r="S152">
        <f t="shared" si="13"/>
        <v>0.50383955078124987</v>
      </c>
      <c r="U152" s="111">
        <f t="shared" si="14"/>
        <v>0.74527828575265431</v>
      </c>
      <c r="V152" s="111">
        <f t="shared" si="15"/>
        <v>0.55200000000000005</v>
      </c>
    </row>
    <row r="153" spans="1:22">
      <c r="A153" s="1">
        <v>55</v>
      </c>
      <c r="B153" s="1"/>
      <c r="C153">
        <f>COUNTIF('WetLitterbags placem_collection'!$K$3:$K$222, E153)</f>
        <v>0</v>
      </c>
      <c r="D153" t="str">
        <f t="shared" si="12"/>
        <v>Exclude</v>
      </c>
      <c r="E153" s="1"/>
      <c r="F153">
        <f>COUNTIF('WetLitterbags placem_collection'!$M$3:$M$222, H153)</f>
        <v>0</v>
      </c>
      <c r="G153" t="str">
        <f t="shared" si="16"/>
        <v>Exclude</v>
      </c>
      <c r="H153" s="1" t="s">
        <v>2496</v>
      </c>
      <c r="I153" t="str">
        <f>IFERROR(INDEX('Green_rooibos initial weight'!$C$5:$C$1749,MATCH(H153, 'Green_rooibos initial weight'!$A$5:$A$1749,0)),"")</f>
        <v/>
      </c>
      <c r="K153" t="str">
        <f t="shared" si="17"/>
        <v/>
      </c>
      <c r="M153">
        <f>IFERROR(INDEX('Both teabags AfterWet'!$D$1:$D$839,MATCH(H153,'Both teabags AfterWet'!$B$1:$B$839,0)),"")</f>
        <v>1.5207999999999999</v>
      </c>
      <c r="O153" s="1">
        <v>1.2990999999999999</v>
      </c>
      <c r="P153" s="1"/>
      <c r="Q153" s="202">
        <v>10.692124105011484</v>
      </c>
      <c r="R153" s="202"/>
      <c r="S153">
        <f t="shared" si="13"/>
        <v>1.1601986157517956</v>
      </c>
      <c r="U153" s="111" t="e">
        <f t="shared" si="14"/>
        <v>#VALUE!</v>
      </c>
      <c r="V153" s="111">
        <f t="shared" si="15"/>
        <v>0.55200000000000005</v>
      </c>
    </row>
    <row r="154" spans="1:22">
      <c r="A154" s="1">
        <v>56</v>
      </c>
      <c r="B154" s="1"/>
      <c r="C154">
        <f>COUNTIF('WetLitterbags placem_collection'!$K$3:$K$222, E154)</f>
        <v>0</v>
      </c>
      <c r="D154" t="str">
        <f t="shared" si="12"/>
        <v>Exclude</v>
      </c>
      <c r="E154" s="200" t="s">
        <v>1493</v>
      </c>
      <c r="F154">
        <f>COUNTIF('WetLitterbags placem_collection'!$M$3:$M$222, H154)</f>
        <v>0</v>
      </c>
      <c r="G154" t="str">
        <f t="shared" si="16"/>
        <v>Exclude</v>
      </c>
      <c r="I154">
        <f>IFERROR(INDEX('Green_rooibos initial weight'!$C$5:$C$1749,MATCH(E154, 'Green_rooibos initial weight'!$A$5:$A$1749,0)),"")</f>
        <v>2.12</v>
      </c>
      <c r="K154">
        <f t="shared" si="17"/>
        <v>2.12</v>
      </c>
      <c r="M154">
        <f>IFERROR(INDEX('Both teabags AfterWet'!$D$1:$D$839,MATCH(E154,'Both teabags AfterWet'!$B$1:$B$839,0)),"")</f>
        <v>0.74399999999999999</v>
      </c>
      <c r="O154" s="201">
        <v>0.53510000000000002</v>
      </c>
      <c r="P154" s="201"/>
      <c r="Q154" s="202">
        <v>11.235408560310804</v>
      </c>
      <c r="R154" s="202"/>
      <c r="S154">
        <f t="shared" si="13"/>
        <v>0.47497932879377691</v>
      </c>
      <c r="U154" s="111">
        <f t="shared" si="14"/>
        <v>0.77595314679538829</v>
      </c>
      <c r="V154" s="111">
        <f t="shared" si="15"/>
        <v>0.55200000000000005</v>
      </c>
    </row>
    <row r="155" spans="1:22">
      <c r="A155" s="1">
        <v>56</v>
      </c>
      <c r="B155" s="1"/>
      <c r="C155">
        <f>COUNTIF('WetLitterbags placem_collection'!$K$3:$K$222, E155)</f>
        <v>0</v>
      </c>
      <c r="D155" t="str">
        <f t="shared" si="12"/>
        <v>Exclude</v>
      </c>
      <c r="E155" s="1"/>
      <c r="F155">
        <f>COUNTIF('WetLitterbags placem_collection'!$M$3:$M$222, H155)</f>
        <v>0</v>
      </c>
      <c r="G155" t="str">
        <f t="shared" si="16"/>
        <v>Exclude</v>
      </c>
      <c r="H155" s="200" t="s">
        <v>1083</v>
      </c>
      <c r="I155">
        <f>IFERROR(INDEX('Green_rooibos initial weight'!$C$5:$C$1749,MATCH(H155, 'Green_rooibos initial weight'!$A$5:$A$1749,0)),"")</f>
        <v>2.1760000000000002</v>
      </c>
      <c r="K155">
        <f t="shared" si="17"/>
        <v>2.1760000000000002</v>
      </c>
      <c r="M155">
        <f>IFERROR(INDEX('Both teabags AfterWet'!$D$1:$D$839,MATCH(H155,'Both teabags AfterWet'!$B$1:$B$839,0)),"")</f>
        <v>1.5980000000000001</v>
      </c>
      <c r="O155" s="201">
        <v>1.3449</v>
      </c>
      <c r="P155" s="201"/>
      <c r="Q155" s="202">
        <v>3.1372549019609965</v>
      </c>
      <c r="R155" s="202"/>
      <c r="S155">
        <f t="shared" si="13"/>
        <v>1.3027070588235266</v>
      </c>
      <c r="U155" s="111">
        <f t="shared" si="14"/>
        <v>0.40132947664359997</v>
      </c>
      <c r="V155" s="111">
        <f t="shared" si="15"/>
        <v>0.55200000000000005</v>
      </c>
    </row>
    <row r="156" spans="1:22">
      <c r="A156" s="1">
        <v>56</v>
      </c>
      <c r="B156" s="1"/>
      <c r="C156">
        <f>COUNTIF('WetLitterbags placem_collection'!$K$3:$K$222, E156)</f>
        <v>0</v>
      </c>
      <c r="D156" t="str">
        <f t="shared" si="12"/>
        <v>Exclude</v>
      </c>
      <c r="E156" s="1"/>
      <c r="F156">
        <f>COUNTIF('WetLitterbags placem_collection'!$M$3:$M$222, H156)</f>
        <v>1</v>
      </c>
      <c r="G156" t="str">
        <f t="shared" si="16"/>
        <v>Open</v>
      </c>
      <c r="H156" s="200" t="s">
        <v>1081</v>
      </c>
      <c r="I156">
        <f>IFERROR(INDEX('Green_rooibos initial weight'!$C$5:$C$1749,MATCH(H156, 'Green_rooibos initial weight'!$A$5:$A$1749,0)),"")</f>
        <v>2.3220000000000001</v>
      </c>
      <c r="K156">
        <f t="shared" si="17"/>
        <v>2.3220000000000001</v>
      </c>
      <c r="M156">
        <f>IFERROR(INDEX('Both teabags AfterWet'!$D$1:$D$839,MATCH(H156,'Both teabags AfterWet'!$B$1:$B$839,0)),"")</f>
        <v>2.2909999999999999</v>
      </c>
      <c r="O156" s="201">
        <v>1.1222000000000001</v>
      </c>
      <c r="P156" s="201"/>
      <c r="Q156" s="202">
        <v>90.284005979073754</v>
      </c>
      <c r="R156" s="202"/>
      <c r="S156">
        <f t="shared" si="13"/>
        <v>0.10903288490283436</v>
      </c>
      <c r="U156" s="111">
        <f t="shared" si="14"/>
        <v>0.95304354655347356</v>
      </c>
      <c r="V156" s="111">
        <f t="shared" si="15"/>
        <v>0.55200000000000005</v>
      </c>
    </row>
    <row r="157" spans="1:22">
      <c r="A157" s="199">
        <v>57</v>
      </c>
      <c r="B157" s="199"/>
      <c r="C157">
        <f>COUNTIF('WetLitterbags placem_collection'!$K$3:$K$222, E157)</f>
        <v>0</v>
      </c>
      <c r="D157" t="str">
        <f t="shared" si="12"/>
        <v>Exclude</v>
      </c>
      <c r="E157" t="s">
        <v>1432</v>
      </c>
      <c r="F157">
        <f>COUNTIF('WetLitterbags placem_collection'!$M$3:$M$222, H157)</f>
        <v>0</v>
      </c>
      <c r="G157" t="str">
        <f t="shared" si="16"/>
        <v>Exclude</v>
      </c>
      <c r="I157">
        <f>IFERROR(INDEX('Green_rooibos initial weight'!$C$5:$C$1749,MATCH(E157, 'Green_rooibos initial weight'!$A$5:$A$1749,0)),"")</f>
        <v>2.0449999999999999</v>
      </c>
      <c r="K157">
        <f t="shared" si="17"/>
        <v>2.0449999999999999</v>
      </c>
      <c r="M157">
        <f>IFERROR(INDEX('Both teabags AfterWet'!$D$1:$D$839,MATCH(E157,'Both teabags AfterWet'!$B$1:$B$839,0)),"")</f>
        <v>0.88129999999999997</v>
      </c>
      <c r="O157">
        <v>0.70320000000000005</v>
      </c>
      <c r="Q157" s="202">
        <v>11.534653465346061</v>
      </c>
      <c r="R157" s="202"/>
      <c r="S157">
        <f t="shared" si="13"/>
        <v>0.62208831683168653</v>
      </c>
      <c r="U157" s="111">
        <f t="shared" si="14"/>
        <v>0.69580033406763486</v>
      </c>
      <c r="V157" s="111">
        <f t="shared" si="15"/>
        <v>0.55200000000000005</v>
      </c>
    </row>
    <row r="158" spans="1:22">
      <c r="A158" s="199">
        <v>57</v>
      </c>
      <c r="B158" s="199"/>
      <c r="C158">
        <f>COUNTIF('WetLitterbags placem_collection'!$K$3:$K$222, E158)</f>
        <v>0</v>
      </c>
      <c r="D158" t="str">
        <f t="shared" si="12"/>
        <v>Exclude</v>
      </c>
      <c r="E158" s="199"/>
      <c r="F158">
        <f>COUNTIF('WetLitterbags placem_collection'!$M$3:$M$222, H158)</f>
        <v>1</v>
      </c>
      <c r="G158" t="str">
        <f t="shared" si="16"/>
        <v>Open</v>
      </c>
      <c r="H158" t="s">
        <v>980</v>
      </c>
      <c r="I158">
        <f>IFERROR(INDEX('Green_rooibos initial weight'!$C$5:$C$1749,MATCH(H158, 'Green_rooibos initial weight'!$A$5:$A$1749,0)),"")</f>
        <v>2.1829999999999998</v>
      </c>
      <c r="K158">
        <f t="shared" si="17"/>
        <v>2.1829999999999998</v>
      </c>
      <c r="M158">
        <f>IFERROR(INDEX('Both teabags AfterWet'!$D$1:$D$839,MATCH(H158,'Both teabags AfterWet'!$B$1:$B$839,0)),"")</f>
        <v>1.266</v>
      </c>
      <c r="O158">
        <v>1.1411</v>
      </c>
      <c r="Q158" s="202">
        <v>9.63680387409185</v>
      </c>
      <c r="R158" s="202"/>
      <c r="S158">
        <f t="shared" si="13"/>
        <v>1.0311344309927379</v>
      </c>
      <c r="U158" s="111">
        <f t="shared" si="14"/>
        <v>0.52765257398408705</v>
      </c>
      <c r="V158" s="111">
        <f t="shared" si="15"/>
        <v>0.55200000000000005</v>
      </c>
    </row>
    <row r="159" spans="1:22">
      <c r="A159">
        <v>57</v>
      </c>
      <c r="C159">
        <f>COUNTIF('WetLitterbags placem_collection'!$K$3:$K$222, E159)</f>
        <v>0</v>
      </c>
      <c r="D159" t="str">
        <f t="shared" si="12"/>
        <v>Exclude</v>
      </c>
      <c r="F159">
        <f>COUNTIF('WetLitterbags placem_collection'!$M$3:$M$222, H159)</f>
        <v>0</v>
      </c>
      <c r="G159" t="str">
        <f t="shared" si="16"/>
        <v>Exclude</v>
      </c>
      <c r="H159" t="s">
        <v>706</v>
      </c>
      <c r="I159">
        <f>IFERROR(INDEX('Green_rooibos initial weight'!$C$5:$C$1749,MATCH(H159, 'Green_rooibos initial weight'!$A$5:$A$1749,0)),"")</f>
        <v>2.141</v>
      </c>
      <c r="K159">
        <f t="shared" si="17"/>
        <v>2.141</v>
      </c>
      <c r="M159">
        <f>IFERROR(INDEX('Both teabags AfterWet'!$D$1:$D$839,MATCH(H159,'Both teabags AfterWet'!$B$1:$B$839,0)),"")</f>
        <v>1.4594</v>
      </c>
      <c r="O159">
        <v>1.2402</v>
      </c>
      <c r="Q159" s="202">
        <v>7.3673870333987725</v>
      </c>
      <c r="R159" s="202"/>
      <c r="S159">
        <f t="shared" si="13"/>
        <v>1.1488296660117885</v>
      </c>
      <c r="U159" s="111">
        <f t="shared" si="14"/>
        <v>0.46341444838309742</v>
      </c>
      <c r="V159" s="111">
        <f t="shared" si="15"/>
        <v>0.55200000000000005</v>
      </c>
    </row>
    <row r="160" spans="1:22">
      <c r="A160">
        <v>58</v>
      </c>
      <c r="C160">
        <f>COUNTIF('WetLitterbags placem_collection'!$K$3:$K$222, E160)</f>
        <v>0</v>
      </c>
      <c r="D160" t="str">
        <f t="shared" si="12"/>
        <v>Exclude</v>
      </c>
      <c r="E160" t="s">
        <v>1457</v>
      </c>
      <c r="F160">
        <f>COUNTIF('WetLitterbags placem_collection'!$M$3:$M$222, H160)</f>
        <v>0</v>
      </c>
      <c r="G160" t="str">
        <f t="shared" si="16"/>
        <v>Exclude</v>
      </c>
      <c r="I160">
        <f>IFERROR(INDEX('Green_rooibos initial weight'!$C$5:$C$1749,MATCH(E160, 'Green_rooibos initial weight'!$A$5:$A$1749,0)),"")</f>
        <v>2.093</v>
      </c>
      <c r="K160">
        <f t="shared" si="17"/>
        <v>2.093</v>
      </c>
      <c r="M160">
        <f>IFERROR(INDEX('Both teabags AfterWet'!$D$1:$D$839,MATCH(E160,'Both teabags AfterWet'!$B$1:$B$839,0)),"")</f>
        <v>0.97009999999999996</v>
      </c>
      <c r="O160">
        <v>0.74560000000000004</v>
      </c>
      <c r="Q160" s="202">
        <v>12.412761714855449</v>
      </c>
      <c r="R160" s="202"/>
      <c r="S160">
        <f t="shared" si="13"/>
        <v>0.65305044865403783</v>
      </c>
      <c r="U160" s="111">
        <f t="shared" si="14"/>
        <v>0.68798354101574877</v>
      </c>
      <c r="V160" s="111">
        <f t="shared" si="15"/>
        <v>0.55200000000000005</v>
      </c>
    </row>
    <row r="161" spans="1:22">
      <c r="A161">
        <v>58</v>
      </c>
      <c r="C161">
        <f>COUNTIF('WetLitterbags placem_collection'!$K$3:$K$222, E161)</f>
        <v>0</v>
      </c>
      <c r="D161" t="str">
        <f t="shared" si="12"/>
        <v>Exclude</v>
      </c>
      <c r="F161">
        <f>COUNTIF('WetLitterbags placem_collection'!$M$3:$M$222, H161)</f>
        <v>0</v>
      </c>
      <c r="G161" t="str">
        <f t="shared" si="16"/>
        <v>Exclude</v>
      </c>
      <c r="H161" t="s">
        <v>1110</v>
      </c>
      <c r="I161">
        <f>IFERROR(INDEX('Green_rooibos initial weight'!$C$5:$C$1749,MATCH(H161, 'Green_rooibos initial weight'!$A$5:$A$1749,0)),"")</f>
        <v>2.1589999999999998</v>
      </c>
      <c r="K161">
        <f t="shared" si="17"/>
        <v>2.1589999999999998</v>
      </c>
      <c r="M161">
        <f>IFERROR(INDEX('Both teabags AfterWet'!$D$1:$D$839,MATCH(H161,'Both teabags AfterWet'!$B$1:$B$839,0)),"")</f>
        <v>1.1857</v>
      </c>
      <c r="O161">
        <v>0.96730000000000005</v>
      </c>
      <c r="Q161" s="202">
        <v>14.436090225563877</v>
      </c>
      <c r="R161" s="202"/>
      <c r="S161">
        <f t="shared" si="13"/>
        <v>0.82765969924812066</v>
      </c>
      <c r="U161" s="111">
        <f t="shared" si="14"/>
        <v>0.61664673494760502</v>
      </c>
      <c r="V161" s="111">
        <f t="shared" si="15"/>
        <v>0.55200000000000005</v>
      </c>
    </row>
    <row r="162" spans="1:22">
      <c r="A162">
        <v>58</v>
      </c>
      <c r="C162">
        <f>COUNTIF('WetLitterbags placem_collection'!$K$3:$K$222, E162)</f>
        <v>0</v>
      </c>
      <c r="D162" t="str">
        <f t="shared" si="12"/>
        <v>Exclude</v>
      </c>
      <c r="F162">
        <f>COUNTIF('WetLitterbags placem_collection'!$M$3:$M$222, H162)</f>
        <v>1</v>
      </c>
      <c r="G162" t="str">
        <f t="shared" si="16"/>
        <v>Open</v>
      </c>
      <c r="H162" t="s">
        <v>1093</v>
      </c>
      <c r="I162">
        <f>IFERROR(INDEX('Green_rooibos initial weight'!$C$5:$C$1749,MATCH(H162, 'Green_rooibos initial weight'!$A$5:$A$1749,0)),"")</f>
        <v>2.2149999999999999</v>
      </c>
      <c r="K162">
        <f t="shared" si="17"/>
        <v>2.2149999999999999</v>
      </c>
      <c r="M162">
        <f>IFERROR(INDEX('Both teabags AfterWet'!$D$1:$D$839,MATCH(H162,'Both teabags AfterWet'!$B$1:$B$839,0)),"")</f>
        <v>0.74880000000000002</v>
      </c>
      <c r="O162">
        <v>0.42230000000000001</v>
      </c>
      <c r="Q162" s="202">
        <v>25.956144824069355</v>
      </c>
      <c r="R162" s="202"/>
      <c r="S162">
        <f t="shared" si="13"/>
        <v>0.31268720040795511</v>
      </c>
      <c r="U162" s="111">
        <f t="shared" si="14"/>
        <v>0.85883196369844006</v>
      </c>
      <c r="V162" s="111">
        <f t="shared" si="15"/>
        <v>0.55200000000000005</v>
      </c>
    </row>
    <row r="163" spans="1:22">
      <c r="A163" s="1">
        <v>59</v>
      </c>
      <c r="B163" s="1"/>
      <c r="C163">
        <f>COUNTIF('WetLitterbags placem_collection'!$K$3:$K$222, E163)</f>
        <v>0</v>
      </c>
      <c r="D163" t="str">
        <f t="shared" si="12"/>
        <v>Exclude</v>
      </c>
      <c r="E163" s="1" t="s">
        <v>1450</v>
      </c>
      <c r="F163">
        <f>COUNTIF('WetLitterbags placem_collection'!$M$3:$M$222, H163)</f>
        <v>0</v>
      </c>
      <c r="G163" t="str">
        <f t="shared" si="16"/>
        <v>Exclude</v>
      </c>
      <c r="I163">
        <f>IFERROR(INDEX('Green_rooibos initial weight'!$C$5:$C$1749,MATCH(E163, 'Green_rooibos initial weight'!$A$5:$A$1749,0)),"")</f>
        <v>2.0049999999999999</v>
      </c>
      <c r="K163">
        <f t="shared" si="17"/>
        <v>2.0049999999999999</v>
      </c>
      <c r="M163">
        <f>IFERROR(INDEX('Both teabags AfterWet'!$D$1:$D$839,MATCH(E163,'Both teabags AfterWet'!$B$1:$B$839,0)),"")</f>
        <v>0.90200000000000002</v>
      </c>
      <c r="O163" s="1">
        <v>0.66210000000000002</v>
      </c>
      <c r="P163" s="1"/>
      <c r="Q163" s="202">
        <v>13.942071674030428</v>
      </c>
      <c r="R163" s="202"/>
      <c r="S163">
        <f t="shared" si="13"/>
        <v>0.56978954344624455</v>
      </c>
      <c r="U163" s="111">
        <f t="shared" si="14"/>
        <v>0.71581568905424209</v>
      </c>
      <c r="V163" s="111">
        <f t="shared" si="15"/>
        <v>0.55200000000000005</v>
      </c>
    </row>
    <row r="164" spans="1:22">
      <c r="A164" s="1">
        <v>59</v>
      </c>
      <c r="B164" s="1"/>
      <c r="C164">
        <f>COUNTIF('WetLitterbags placem_collection'!$K$3:$K$222, E164)</f>
        <v>0</v>
      </c>
      <c r="D164" t="str">
        <f t="shared" si="12"/>
        <v>Exclude</v>
      </c>
      <c r="E164" s="1"/>
      <c r="F164">
        <f>COUNTIF('WetLitterbags placem_collection'!$M$3:$M$222, H164)</f>
        <v>0</v>
      </c>
      <c r="G164" t="str">
        <f t="shared" si="16"/>
        <v>Exclude</v>
      </c>
      <c r="H164" s="1" t="s">
        <v>1021</v>
      </c>
      <c r="I164">
        <f>IFERROR(INDEX('Green_rooibos initial weight'!$C$5:$C$1749,MATCH(H164, 'Green_rooibos initial weight'!$A$5:$A$1749,0)),"")</f>
        <v>2.2450000000000001</v>
      </c>
      <c r="K164">
        <f t="shared" si="17"/>
        <v>2.2450000000000001</v>
      </c>
      <c r="M164">
        <f>IFERROR(INDEX('Both teabags AfterWet'!$D$1:$D$839,MATCH(H164,'Both teabags AfterWet'!$B$1:$B$839,0)),"")</f>
        <v>1.4690000000000001</v>
      </c>
      <c r="O164" s="1">
        <v>1.2487999999999999</v>
      </c>
      <c r="P164" s="1"/>
      <c r="Q164" s="202">
        <v>3.836571998007162</v>
      </c>
      <c r="R164" s="202"/>
      <c r="S164">
        <f t="shared" si="13"/>
        <v>1.2008888888888865</v>
      </c>
      <c r="U164" s="111">
        <f t="shared" si="14"/>
        <v>0.465082900272211</v>
      </c>
      <c r="V164" s="111">
        <f t="shared" si="15"/>
        <v>0.55200000000000005</v>
      </c>
    </row>
    <row r="165" spans="1:22">
      <c r="A165" s="1">
        <v>59</v>
      </c>
      <c r="B165" s="1"/>
      <c r="C165">
        <f>COUNTIF('WetLitterbags placem_collection'!$K$3:$K$222, E165)</f>
        <v>0</v>
      </c>
      <c r="D165" t="str">
        <f t="shared" si="12"/>
        <v>Exclude</v>
      </c>
      <c r="E165" s="1"/>
      <c r="F165">
        <f>COUNTIF('WetLitterbags placem_collection'!$M$3:$M$222, H165)</f>
        <v>1</v>
      </c>
      <c r="G165" t="str">
        <f t="shared" si="16"/>
        <v>Open</v>
      </c>
      <c r="H165" s="1" t="s">
        <v>1118</v>
      </c>
      <c r="I165">
        <f>IFERROR(INDEX('Green_rooibos initial weight'!$C$5:$C$1749,MATCH(H165, 'Green_rooibos initial weight'!$A$5:$A$1749,0)),"")</f>
        <v>2.2770000000000001</v>
      </c>
      <c r="K165">
        <f t="shared" si="17"/>
        <v>2.2770000000000001</v>
      </c>
      <c r="M165">
        <f>IFERROR(INDEX('Both teabags AfterWet'!$D$1:$D$839,MATCH(H165,'Both teabags AfterWet'!$B$1:$B$839,0)),"")</f>
        <v>1.38</v>
      </c>
      <c r="O165" s="1">
        <v>1.1779999999999999</v>
      </c>
      <c r="P165" s="1"/>
      <c r="Q165" s="202">
        <v>6.2753036437244685</v>
      </c>
      <c r="R165" s="202"/>
      <c r="S165">
        <f t="shared" si="13"/>
        <v>1.1040769230769256</v>
      </c>
      <c r="U165" s="111">
        <f t="shared" si="14"/>
        <v>0.5151177325090357</v>
      </c>
      <c r="V165" s="111">
        <f t="shared" si="15"/>
        <v>0.55200000000000005</v>
      </c>
    </row>
    <row r="166" spans="1:22">
      <c r="A166" s="1">
        <v>60</v>
      </c>
      <c r="B166" s="1"/>
      <c r="C166">
        <f>COUNTIF('WetLitterbags placem_collection'!$K$3:$K$222, E166)</f>
        <v>0</v>
      </c>
      <c r="D166" t="str">
        <f t="shared" si="12"/>
        <v>Exclude</v>
      </c>
      <c r="E166" t="s">
        <v>1515</v>
      </c>
      <c r="F166">
        <f>COUNTIF('WetLitterbags placem_collection'!$M$3:$M$222, H166)</f>
        <v>0</v>
      </c>
      <c r="G166" t="str">
        <f t="shared" si="16"/>
        <v>Exclude</v>
      </c>
      <c r="I166">
        <f>IFERROR(INDEX('Green_rooibos initial weight'!$C$5:$C$1749,MATCH(E166, 'Green_rooibos initial weight'!$A$5:$A$1749,0)),"")</f>
        <v>2.0920000000000001</v>
      </c>
      <c r="K166">
        <f t="shared" si="17"/>
        <v>2.0920000000000001</v>
      </c>
      <c r="M166">
        <f>IFERROR(INDEX('Both teabags AfterWet'!$D$1:$D$839,MATCH(E166,'Both teabags AfterWet'!$B$1:$B$839,0)),"")</f>
        <v>0.78</v>
      </c>
      <c r="O166" s="1">
        <v>0.56169999999999987</v>
      </c>
      <c r="P166" s="1"/>
      <c r="Q166" s="202">
        <v>10.099009900990334</v>
      </c>
      <c r="R166" s="202"/>
      <c r="S166">
        <f t="shared" si="13"/>
        <v>0.5049738613861372</v>
      </c>
      <c r="U166" s="111">
        <f t="shared" si="14"/>
        <v>0.75861670105825185</v>
      </c>
      <c r="V166" s="111">
        <f t="shared" si="15"/>
        <v>0.55200000000000005</v>
      </c>
    </row>
    <row r="167" spans="1:22">
      <c r="A167" s="1">
        <v>60</v>
      </c>
      <c r="B167" s="1"/>
      <c r="C167">
        <f>COUNTIF('WetLitterbags placem_collection'!$K$3:$K$222, E167)</f>
        <v>0</v>
      </c>
      <c r="D167" t="str">
        <f t="shared" si="12"/>
        <v>Exclude</v>
      </c>
      <c r="E167" s="1"/>
      <c r="F167">
        <f>COUNTIF('WetLitterbags placem_collection'!$M$3:$M$222, H167)</f>
        <v>0</v>
      </c>
      <c r="G167" t="str">
        <f t="shared" si="16"/>
        <v>Exclude</v>
      </c>
      <c r="H167" t="s">
        <v>751</v>
      </c>
      <c r="I167">
        <f>IFERROR(INDEX('Green_rooibos initial weight'!$C$5:$C$1749,MATCH(H167, 'Green_rooibos initial weight'!$A$5:$A$1749,0)),"")</f>
        <v>2.2480000000000002</v>
      </c>
      <c r="K167">
        <f t="shared" si="17"/>
        <v>2.2480000000000002</v>
      </c>
      <c r="M167">
        <f>IFERROR(INDEX('Both teabags AfterWet'!$D$1:$D$839,MATCH(H167,'Both teabags AfterWet'!$B$1:$B$839,0)),"")</f>
        <v>1.5309999999999999</v>
      </c>
      <c r="O167" s="1">
        <v>1.3048</v>
      </c>
      <c r="P167" s="1"/>
      <c r="Q167" s="202">
        <v>9.7068716962994532</v>
      </c>
      <c r="R167" s="202"/>
      <c r="S167">
        <f t="shared" si="13"/>
        <v>1.1781447381066847</v>
      </c>
      <c r="U167" s="111">
        <f t="shared" si="14"/>
        <v>0.47591426240805845</v>
      </c>
      <c r="V167" s="111">
        <f t="shared" si="15"/>
        <v>0.55200000000000005</v>
      </c>
    </row>
    <row r="168" spans="1:22">
      <c r="A168" s="1">
        <v>60</v>
      </c>
      <c r="B168" s="1"/>
      <c r="C168">
        <f>COUNTIF('WetLitterbags placem_collection'!$K$3:$K$222, E168)</f>
        <v>0</v>
      </c>
      <c r="D168" t="str">
        <f t="shared" si="12"/>
        <v>Exclude</v>
      </c>
      <c r="E168" s="1"/>
      <c r="F168">
        <f>COUNTIF('WetLitterbags placem_collection'!$M$3:$M$222, H168)</f>
        <v>1</v>
      </c>
      <c r="G168" t="str">
        <f t="shared" si="16"/>
        <v>Open</v>
      </c>
      <c r="H168" s="201" t="s">
        <v>1063</v>
      </c>
      <c r="I168">
        <f>IFERROR(INDEX('Green_rooibos initial weight'!$C$5:$C$1749,MATCH(H168, 'Green_rooibos initial weight'!$A$5:$A$1749,0)),"")</f>
        <v>2.2200000000000002</v>
      </c>
      <c r="K168">
        <f t="shared" si="17"/>
        <v>2.2200000000000002</v>
      </c>
      <c r="M168">
        <f>IFERROR(INDEX('Both teabags AfterWet'!$D$1:$D$839,MATCH(H168,'Both teabags AfterWet'!$B$1:$B$839,0)),"")</f>
        <v>1.665</v>
      </c>
      <c r="O168" s="1">
        <v>1.3980999999999999</v>
      </c>
      <c r="P168" s="1"/>
      <c r="Q168" s="202">
        <v>5.8219178082196645</v>
      </c>
      <c r="R168" s="202"/>
      <c r="S168">
        <f t="shared" si="13"/>
        <v>1.3167037671232809</v>
      </c>
      <c r="U168" s="111">
        <f t="shared" si="14"/>
        <v>0.40689019498951318</v>
      </c>
      <c r="V168" s="111">
        <f t="shared" si="15"/>
        <v>0.55200000000000005</v>
      </c>
    </row>
    <row r="169" spans="1:22">
      <c r="A169">
        <v>61</v>
      </c>
      <c r="C169">
        <f>COUNTIF('WetLitterbags placem_collection'!$K$3:$K$222, E169)</f>
        <v>0</v>
      </c>
      <c r="D169" t="str">
        <f t="shared" si="12"/>
        <v>Exclude</v>
      </c>
      <c r="E169" t="s">
        <v>1659</v>
      </c>
      <c r="F169">
        <f>COUNTIF('WetLitterbags placem_collection'!$M$3:$M$222, H169)</f>
        <v>0</v>
      </c>
      <c r="G169" t="str">
        <f t="shared" si="16"/>
        <v>Exclude</v>
      </c>
      <c r="I169">
        <f>IFERROR(INDEX('Green_rooibos initial weight'!$C$5:$C$1749,MATCH(E169, 'Green_rooibos initial weight'!$A$5:$A$1749,0)),"")</f>
        <v>1.9419999999999999</v>
      </c>
      <c r="K169">
        <f t="shared" si="17"/>
        <v>1.9419999999999999</v>
      </c>
      <c r="M169">
        <f>IFERROR(INDEX('Both teabags AfterWet'!$D$1:$D$839,MATCH(E169,'Both teabags AfterWet'!$B$1:$B$839,0)),"")</f>
        <v>0.628</v>
      </c>
      <c r="O169">
        <v>0.43340000000000001</v>
      </c>
      <c r="Q169" s="202">
        <v>8.0533596837941683</v>
      </c>
      <c r="R169" s="202"/>
      <c r="S169">
        <f t="shared" si="13"/>
        <v>0.3984967391304361</v>
      </c>
      <c r="U169" s="111">
        <f t="shared" si="14"/>
        <v>0.79480085523664468</v>
      </c>
      <c r="V169" s="111">
        <f t="shared" si="15"/>
        <v>0.55200000000000005</v>
      </c>
    </row>
    <row r="170" spans="1:22">
      <c r="A170">
        <v>61</v>
      </c>
      <c r="C170">
        <f>COUNTIF('WetLitterbags placem_collection'!$K$3:$K$222, E170)</f>
        <v>0</v>
      </c>
      <c r="D170" t="str">
        <f t="shared" si="12"/>
        <v>Exclude</v>
      </c>
      <c r="F170">
        <f>COUNTIF('WetLitterbags placem_collection'!$M$3:$M$222, H170)</f>
        <v>0</v>
      </c>
      <c r="G170" t="str">
        <f t="shared" si="16"/>
        <v>Exclude</v>
      </c>
      <c r="H170" t="s">
        <v>998</v>
      </c>
      <c r="I170">
        <f>IFERROR(INDEX('Green_rooibos initial weight'!$C$5:$C$1749,MATCH(H170, 'Green_rooibos initial weight'!$A$5:$A$1749,0)),"")</f>
        <v>2.1560000000000001</v>
      </c>
      <c r="K170">
        <f t="shared" si="17"/>
        <v>2.1560000000000001</v>
      </c>
      <c r="M170">
        <f>IFERROR(INDEX('Both teabags AfterWet'!$D$1:$D$839,MATCH(H170,'Both teabags AfterWet'!$B$1:$B$839,0)),"")</f>
        <v>1.581</v>
      </c>
      <c r="O170">
        <v>1.3476999999999999</v>
      </c>
      <c r="Q170" s="202">
        <v>5.6762092793688481</v>
      </c>
      <c r="R170" s="202"/>
      <c r="S170">
        <f t="shared" si="13"/>
        <v>1.2712017275419458</v>
      </c>
      <c r="U170" s="111">
        <f t="shared" si="14"/>
        <v>0.41038880911783593</v>
      </c>
      <c r="V170" s="111">
        <f t="shared" si="15"/>
        <v>0.55200000000000005</v>
      </c>
    </row>
    <row r="171" spans="1:22">
      <c r="A171">
        <v>62</v>
      </c>
      <c r="C171">
        <f>COUNTIF('WetLitterbags placem_collection'!$K$3:$K$222, E171)</f>
        <v>0</v>
      </c>
      <c r="D171" t="str">
        <f t="shared" si="12"/>
        <v>Exclude</v>
      </c>
      <c r="E171" t="s">
        <v>1605</v>
      </c>
      <c r="F171">
        <f>COUNTIF('WetLitterbags placem_collection'!$M$3:$M$222, H171)</f>
        <v>0</v>
      </c>
      <c r="G171" t="str">
        <f t="shared" si="16"/>
        <v>Exclude</v>
      </c>
      <c r="I171">
        <f>IFERROR(INDEX('Green_rooibos initial weight'!$C$5:$C$1749,MATCH(E171, 'Green_rooibos initial weight'!$A$5:$A$1749,0)),"")</f>
        <v>2.1150000000000002</v>
      </c>
      <c r="K171">
        <f t="shared" si="17"/>
        <v>2.1150000000000002</v>
      </c>
      <c r="M171">
        <f>IFERROR(INDEX('Both teabags AfterWet'!$D$1:$D$839,MATCH(E171,'Both teabags AfterWet'!$B$1:$B$839,0)),"")</f>
        <v>0.80569999999999997</v>
      </c>
      <c r="O171">
        <v>0.59640000000000004</v>
      </c>
      <c r="Q171" s="202">
        <v>12.3862487360974</v>
      </c>
      <c r="R171" s="202"/>
      <c r="S171">
        <f t="shared" si="13"/>
        <v>0.52252841253791515</v>
      </c>
      <c r="U171" s="111">
        <f t="shared" si="14"/>
        <v>0.75294164891824344</v>
      </c>
      <c r="V171" s="111">
        <f t="shared" si="15"/>
        <v>0.55200000000000005</v>
      </c>
    </row>
    <row r="172" spans="1:22">
      <c r="A172">
        <v>62</v>
      </c>
      <c r="C172">
        <f>COUNTIF('WetLitterbags placem_collection'!$K$3:$K$222, E172)</f>
        <v>0</v>
      </c>
      <c r="D172" t="str">
        <f t="shared" si="12"/>
        <v>Exclude</v>
      </c>
      <c r="F172">
        <f>COUNTIF('WetLitterbags placem_collection'!$M$3:$M$222, H172)</f>
        <v>1</v>
      </c>
      <c r="G172" t="str">
        <f t="shared" si="16"/>
        <v>Open</v>
      </c>
      <c r="H172" t="s">
        <v>1022</v>
      </c>
      <c r="I172">
        <f>IFERROR(INDEX('Green_rooibos initial weight'!$C$5:$C$1749,MATCH(H172, 'Green_rooibos initial weight'!$A$5:$A$1749,0)),"")</f>
        <v>2.1589999999999998</v>
      </c>
      <c r="K172">
        <f t="shared" si="17"/>
        <v>2.1589999999999998</v>
      </c>
      <c r="M172">
        <f>IFERROR(INDEX('Both teabags AfterWet'!$D$1:$D$839,MATCH(H172,'Both teabags AfterWet'!$B$1:$B$839,0)),"")</f>
        <v>1.6374</v>
      </c>
      <c r="O172">
        <v>1.3992</v>
      </c>
      <c r="Q172" s="202">
        <v>8.4343434343433188</v>
      </c>
      <c r="R172" s="202"/>
      <c r="S172">
        <f t="shared" si="13"/>
        <v>1.2811866666666683</v>
      </c>
      <c r="U172" s="111">
        <f t="shared" si="14"/>
        <v>0.40658329473521615</v>
      </c>
      <c r="V172" s="111">
        <f t="shared" si="15"/>
        <v>0.55200000000000005</v>
      </c>
    </row>
    <row r="173" spans="1:22">
      <c r="A173">
        <v>62</v>
      </c>
      <c r="C173">
        <f>COUNTIF('WetLitterbags placem_collection'!$K$3:$K$222, E173)</f>
        <v>0</v>
      </c>
      <c r="D173" t="str">
        <f t="shared" si="12"/>
        <v>Exclude</v>
      </c>
      <c r="F173">
        <f>COUNTIF('WetLitterbags placem_collection'!$M$3:$M$222, H173)</f>
        <v>0</v>
      </c>
      <c r="G173" t="str">
        <f t="shared" si="16"/>
        <v>Exclude</v>
      </c>
      <c r="H173" t="s">
        <v>693</v>
      </c>
      <c r="I173">
        <f>IFERROR(INDEX('Green_rooibos initial weight'!$C$5:$C$1749,MATCH(H173, 'Green_rooibos initial weight'!$A$5:$A$1749,0)),"")</f>
        <v>2.2029999999999998</v>
      </c>
      <c r="K173">
        <f t="shared" si="17"/>
        <v>2.2029999999999998</v>
      </c>
      <c r="M173">
        <f>IFERROR(INDEX('Both teabags AfterWet'!$D$1:$D$839,MATCH(H173,'Both teabags AfterWet'!$B$1:$B$839,0)),"")</f>
        <v>1.5379</v>
      </c>
      <c r="O173">
        <v>1.2890999999999999</v>
      </c>
      <c r="Q173" s="202">
        <v>6.7460317460323242</v>
      </c>
      <c r="R173" s="202"/>
      <c r="S173">
        <f t="shared" si="13"/>
        <v>1.2021369047618973</v>
      </c>
      <c r="U173" s="111">
        <f t="shared" si="14"/>
        <v>0.45431824568229806</v>
      </c>
      <c r="V173" s="111">
        <f t="shared" si="15"/>
        <v>0.55200000000000005</v>
      </c>
    </row>
    <row r="174" spans="1:22">
      <c r="A174" s="1">
        <v>63</v>
      </c>
      <c r="B174" s="1"/>
      <c r="C174">
        <f>COUNTIF('WetLitterbags placem_collection'!$K$3:$K$222, E174)</f>
        <v>0</v>
      </c>
      <c r="D174" t="str">
        <f t="shared" si="12"/>
        <v>Exclude</v>
      </c>
      <c r="E174" t="s">
        <v>1610</v>
      </c>
      <c r="F174">
        <f>COUNTIF('WetLitterbags placem_collection'!$M$3:$M$222, H174)</f>
        <v>0</v>
      </c>
      <c r="G174" t="str">
        <f t="shared" si="16"/>
        <v>Exclude</v>
      </c>
      <c r="I174">
        <f>IFERROR(INDEX('Green_rooibos initial weight'!$C$5:$C$1749,MATCH(E174, 'Green_rooibos initial weight'!$A$5:$A$1749,0)),"")</f>
        <v>2.1070000000000002</v>
      </c>
      <c r="K174">
        <f t="shared" si="17"/>
        <v>2.1070000000000002</v>
      </c>
      <c r="M174">
        <f>IFERROR(INDEX('Both teabags AfterWet'!$D$1:$D$839,MATCH(E174,'Both teabags AfterWet'!$B$1:$B$839,0)),"")</f>
        <v>0.94199999999999995</v>
      </c>
      <c r="O174" s="201">
        <v>0.72370000000000001</v>
      </c>
      <c r="P174" s="201"/>
      <c r="Q174" s="202">
        <v>14.278728606356959</v>
      </c>
      <c r="R174" s="202"/>
      <c r="S174">
        <f t="shared" si="13"/>
        <v>0.6203648410757947</v>
      </c>
      <c r="U174" s="111">
        <f t="shared" si="14"/>
        <v>0.70556960556440695</v>
      </c>
      <c r="V174" s="111">
        <f t="shared" si="15"/>
        <v>0.55200000000000005</v>
      </c>
    </row>
    <row r="175" spans="1:22">
      <c r="A175" s="1">
        <v>63</v>
      </c>
      <c r="B175" s="1"/>
      <c r="C175">
        <f>COUNTIF('WetLitterbags placem_collection'!$K$3:$K$222, E175)</f>
        <v>0</v>
      </c>
      <c r="D175" t="str">
        <f t="shared" si="12"/>
        <v>Exclude</v>
      </c>
      <c r="E175" s="1"/>
      <c r="F175">
        <f>COUNTIF('WetLitterbags placem_collection'!$M$3:$M$222, H175)</f>
        <v>1</v>
      </c>
      <c r="G175" t="str">
        <f t="shared" si="16"/>
        <v>Open</v>
      </c>
      <c r="H175" t="s">
        <v>956</v>
      </c>
      <c r="I175">
        <f>IFERROR(INDEX('Green_rooibos initial weight'!$C$5:$C$1749,MATCH(H175, 'Green_rooibos initial weight'!$A$5:$A$1749,0)),"")</f>
        <v>2.2909999999999999</v>
      </c>
      <c r="K175">
        <f t="shared" si="17"/>
        <v>2.2909999999999999</v>
      </c>
      <c r="M175">
        <f>IFERROR(INDEX('Both teabags AfterWet'!$D$1:$D$839,MATCH(H175,'Both teabags AfterWet'!$B$1:$B$839,0)),"")</f>
        <v>1.6850000000000001</v>
      </c>
      <c r="O175" s="201">
        <v>1.4281999999999999</v>
      </c>
      <c r="P175" s="201"/>
      <c r="Q175" s="202">
        <v>8.6122047244091302</v>
      </c>
      <c r="R175" s="202"/>
      <c r="S175">
        <f t="shared" si="13"/>
        <v>1.3052004921259888</v>
      </c>
      <c r="U175" s="111">
        <f t="shared" si="14"/>
        <v>0.43029223390397697</v>
      </c>
      <c r="V175" s="111">
        <f t="shared" si="15"/>
        <v>0.55200000000000005</v>
      </c>
    </row>
    <row r="176" spans="1:22">
      <c r="A176" s="1">
        <v>63</v>
      </c>
      <c r="B176" s="1"/>
      <c r="C176">
        <f>COUNTIF('WetLitterbags placem_collection'!$K$3:$K$222, E176)</f>
        <v>0</v>
      </c>
      <c r="D176" t="str">
        <f t="shared" si="12"/>
        <v>Exclude</v>
      </c>
      <c r="E176" s="1"/>
      <c r="F176">
        <f>COUNTIF('WetLitterbags placem_collection'!$M$3:$M$222, H176)</f>
        <v>0</v>
      </c>
      <c r="G176" t="str">
        <f t="shared" si="16"/>
        <v>Exclude</v>
      </c>
      <c r="H176" t="s">
        <v>718</v>
      </c>
      <c r="I176">
        <f>IFERROR(INDEX('Green_rooibos initial weight'!$C$5:$C$1749,MATCH(H176, 'Green_rooibos initial weight'!$A$5:$A$1749,0)),"")</f>
        <v>2.1760000000000002</v>
      </c>
      <c r="K176">
        <f t="shared" si="17"/>
        <v>2.1760000000000002</v>
      </c>
      <c r="M176">
        <f>IFERROR(INDEX('Both teabags AfterWet'!$D$1:$D$839,MATCH(H176,'Both teabags AfterWet'!$B$1:$B$839,0)),"")</f>
        <v>1.6359999999999999</v>
      </c>
      <c r="O176" s="201">
        <v>1.3973</v>
      </c>
      <c r="P176" s="201"/>
      <c r="Q176" s="202">
        <v>8.0404429465571852</v>
      </c>
      <c r="R176" s="202"/>
      <c r="S176">
        <f t="shared" si="13"/>
        <v>1.2849508907077565</v>
      </c>
      <c r="U176" s="111">
        <f t="shared" si="14"/>
        <v>0.40948948037327371</v>
      </c>
      <c r="V176" s="111">
        <f t="shared" si="15"/>
        <v>0.55200000000000005</v>
      </c>
    </row>
    <row r="177" spans="1:22">
      <c r="A177" s="1">
        <v>64</v>
      </c>
      <c r="B177" s="1"/>
      <c r="C177">
        <f>COUNTIF('WetLitterbags placem_collection'!$K$3:$K$222, E177)</f>
        <v>0</v>
      </c>
      <c r="D177" t="str">
        <f t="shared" si="12"/>
        <v>Exclude</v>
      </c>
      <c r="E177" s="200" t="s">
        <v>1377</v>
      </c>
      <c r="F177">
        <f>COUNTIF('WetLitterbags placem_collection'!$M$3:$M$222, H177)</f>
        <v>0</v>
      </c>
      <c r="G177" t="str">
        <f t="shared" si="16"/>
        <v>Exclude</v>
      </c>
      <c r="I177">
        <f>IFERROR(INDEX('Green_rooibos initial weight'!$C$5:$C$1749,MATCH(E177, 'Green_rooibos initial weight'!$A$5:$A$1749,0)),"")</f>
        <v>2.1160000000000001</v>
      </c>
      <c r="K177">
        <f t="shared" si="17"/>
        <v>2.1160000000000001</v>
      </c>
      <c r="M177">
        <f>IFERROR(INDEX('Both teabags AfterWet'!$D$1:$D$839,MATCH(E177,'Both teabags AfterWet'!$B$1:$B$839,0)),"")</f>
        <v>1.0449999999999999</v>
      </c>
      <c r="O177" s="201">
        <v>0.78049999999999997</v>
      </c>
      <c r="P177" s="201"/>
      <c r="Q177" s="202">
        <v>23.760932944607156</v>
      </c>
      <c r="R177" s="202"/>
      <c r="S177">
        <f t="shared" si="13"/>
        <v>0.59504591836734111</v>
      </c>
      <c r="U177" s="111">
        <f t="shared" si="14"/>
        <v>0.7187873731723341</v>
      </c>
      <c r="V177" s="111">
        <f t="shared" si="15"/>
        <v>0.55200000000000005</v>
      </c>
    </row>
    <row r="178" spans="1:22">
      <c r="A178" s="1">
        <v>64</v>
      </c>
      <c r="B178" s="1"/>
      <c r="C178">
        <f>COUNTIF('WetLitterbags placem_collection'!$K$3:$K$222, E178)</f>
        <v>0</v>
      </c>
      <c r="D178" t="str">
        <f t="shared" si="12"/>
        <v>Exclude</v>
      </c>
      <c r="E178" s="1"/>
      <c r="F178">
        <f>COUNTIF('WetLitterbags placem_collection'!$M$3:$M$222, H178)</f>
        <v>1</v>
      </c>
      <c r="G178" t="str">
        <f t="shared" si="16"/>
        <v>Open</v>
      </c>
      <c r="H178" s="200" t="s">
        <v>982</v>
      </c>
      <c r="I178">
        <f>IFERROR(INDEX('Green_rooibos initial weight'!$C$5:$C$1749,MATCH(H178, 'Green_rooibos initial weight'!$A$5:$A$1749,0)),"")</f>
        <v>2.2930000000000001</v>
      </c>
      <c r="K178">
        <f t="shared" si="17"/>
        <v>2.2930000000000001</v>
      </c>
      <c r="M178">
        <f>IFERROR(INDEX('Both teabags AfterWet'!$D$1:$D$839,MATCH(H178,'Both teabags AfterWet'!$B$1:$B$839,0)),"")</f>
        <v>1.3160000000000001</v>
      </c>
      <c r="O178" s="201">
        <v>0.96220000000000006</v>
      </c>
      <c r="P178" s="201"/>
      <c r="Q178" s="202">
        <v>82.454411039920885</v>
      </c>
      <c r="R178" s="202"/>
      <c r="S178">
        <f t="shared" si="13"/>
        <v>0.16882365697388124</v>
      </c>
      <c r="U178" s="111">
        <f t="shared" si="14"/>
        <v>0.92637433189102436</v>
      </c>
      <c r="V178" s="111">
        <f t="shared" si="15"/>
        <v>0.55200000000000005</v>
      </c>
    </row>
    <row r="179" spans="1:22">
      <c r="A179" s="1">
        <v>64</v>
      </c>
      <c r="B179" s="1"/>
      <c r="C179">
        <f>COUNTIF('WetLitterbags placem_collection'!$K$3:$K$222, E179)</f>
        <v>0</v>
      </c>
      <c r="D179" t="str">
        <f t="shared" si="12"/>
        <v>Exclude</v>
      </c>
      <c r="E179" s="1"/>
      <c r="F179">
        <f>COUNTIF('WetLitterbags placem_collection'!$M$3:$M$222, H179)</f>
        <v>0</v>
      </c>
      <c r="G179" t="str">
        <f t="shared" si="16"/>
        <v>Exclude</v>
      </c>
      <c r="H179" s="200" t="s">
        <v>591</v>
      </c>
      <c r="I179">
        <f>IFERROR(INDEX('Green_rooibos initial weight'!$C$5:$C$1749,MATCH(H179, 'Green_rooibos initial weight'!$A$5:$A$1749,0)),"")</f>
        <v>2.177</v>
      </c>
      <c r="K179">
        <f t="shared" si="17"/>
        <v>2.177</v>
      </c>
      <c r="M179">
        <f>IFERROR(INDEX('Both teabags AfterWet'!$D$1:$D$839,MATCH(H179,'Both teabags AfterWet'!$B$1:$B$839,0)),"")</f>
        <v>1.6930000000000001</v>
      </c>
      <c r="O179" s="201">
        <v>1.4125000000000001</v>
      </c>
      <c r="P179" s="201"/>
      <c r="Q179" s="202">
        <v>15.844027640671007</v>
      </c>
      <c r="R179" s="202"/>
      <c r="S179">
        <f t="shared" si="13"/>
        <v>1.1887031095755221</v>
      </c>
      <c r="U179" s="111">
        <f t="shared" si="14"/>
        <v>0.45397192945543319</v>
      </c>
      <c r="V179" s="111">
        <f t="shared" si="15"/>
        <v>0.55200000000000005</v>
      </c>
    </row>
    <row r="180" spans="1:22">
      <c r="A180" s="1">
        <v>65</v>
      </c>
      <c r="B180" s="1"/>
      <c r="C180">
        <f>COUNTIF('WetLitterbags placem_collection'!$K$3:$K$222, E180)</f>
        <v>0</v>
      </c>
      <c r="D180" t="str">
        <f t="shared" si="12"/>
        <v>Exclude</v>
      </c>
      <c r="E180" s="1" t="s">
        <v>1350</v>
      </c>
      <c r="F180">
        <f>COUNTIF('WetLitterbags placem_collection'!$M$3:$M$222, H180)</f>
        <v>0</v>
      </c>
      <c r="G180" t="str">
        <f t="shared" si="16"/>
        <v>Exclude</v>
      </c>
      <c r="I180">
        <f>IFERROR(INDEX('Green_rooibos initial weight'!$C$5:$C$1749,MATCH(E180, 'Green_rooibos initial weight'!$A$5:$A$1749,0)),"")</f>
        <v>2.0190000000000001</v>
      </c>
      <c r="K180">
        <f t="shared" si="17"/>
        <v>2.0190000000000001</v>
      </c>
      <c r="M180">
        <f>IFERROR(INDEX('Both teabags AfterWet'!$D$1:$D$839,MATCH(E180,'Both teabags AfterWet'!$B$1:$B$839,0)),"")</f>
        <v>0.82299999999999995</v>
      </c>
      <c r="O180" s="1">
        <v>0.58609999999999995</v>
      </c>
      <c r="P180" s="1"/>
      <c r="Q180" s="202">
        <v>15.626560159760119</v>
      </c>
      <c r="R180" s="202"/>
      <c r="S180">
        <f t="shared" si="13"/>
        <v>0.49451273090364589</v>
      </c>
      <c r="U180" s="111">
        <f t="shared" si="14"/>
        <v>0.75507046512944731</v>
      </c>
      <c r="V180" s="111">
        <f t="shared" si="15"/>
        <v>0.55200000000000005</v>
      </c>
    </row>
    <row r="181" spans="1:22">
      <c r="A181" s="1">
        <v>65</v>
      </c>
      <c r="B181" s="1"/>
      <c r="C181">
        <f>COUNTIF('WetLitterbags placem_collection'!$K$3:$K$222, E181)</f>
        <v>0</v>
      </c>
      <c r="D181" t="str">
        <f t="shared" si="12"/>
        <v>Exclude</v>
      </c>
      <c r="E181" s="1"/>
      <c r="F181">
        <f>COUNTIF('WetLitterbags placem_collection'!$M$3:$M$222, H181)</f>
        <v>0</v>
      </c>
      <c r="G181" t="str">
        <f t="shared" si="16"/>
        <v>Exclude</v>
      </c>
      <c r="H181" t="s">
        <v>808</v>
      </c>
      <c r="I181">
        <f>IFERROR(INDEX('Green_rooibos initial weight'!$C$5:$C$1749,MATCH(H181, 'Green_rooibos initial weight'!$A$5:$A$1749,0)),"")</f>
        <v>2.27</v>
      </c>
      <c r="K181">
        <f t="shared" si="17"/>
        <v>2.27</v>
      </c>
      <c r="M181">
        <f>IFERROR(INDEX('Both teabags AfterWet'!$D$1:$D$839,MATCH(H181,'Both teabags AfterWet'!$B$1:$B$839,0)),"")</f>
        <v>1.6319999999999999</v>
      </c>
      <c r="O181" s="1">
        <v>1.3767</v>
      </c>
      <c r="P181" s="1"/>
      <c r="Q181" s="202">
        <v>3.9440838741890998</v>
      </c>
      <c r="R181" s="202"/>
      <c r="S181">
        <f t="shared" si="13"/>
        <v>1.3224017973040387</v>
      </c>
      <c r="U181" s="111">
        <f t="shared" si="14"/>
        <v>0.41744414215681114</v>
      </c>
      <c r="V181" s="111">
        <f t="shared" si="15"/>
        <v>0.55200000000000005</v>
      </c>
    </row>
    <row r="182" spans="1:22">
      <c r="A182" s="1">
        <v>65</v>
      </c>
      <c r="B182" s="1"/>
      <c r="C182">
        <f>COUNTIF('WetLitterbags placem_collection'!$K$3:$K$222, E182)</f>
        <v>0</v>
      </c>
      <c r="D182" t="str">
        <f t="shared" si="12"/>
        <v>Exclude</v>
      </c>
      <c r="E182" s="1"/>
      <c r="F182">
        <f>COUNTIF('WetLitterbags placem_collection'!$M$3:$M$222, H182)</f>
        <v>1</v>
      </c>
      <c r="G182" t="str">
        <f t="shared" si="16"/>
        <v>Open</v>
      </c>
      <c r="H182" s="1" t="s">
        <v>616</v>
      </c>
      <c r="I182">
        <f>IFERROR(INDEX('Green_rooibos initial weight'!$C$5:$C$1749,MATCH(H182, 'Green_rooibos initial weight'!$A$5:$A$1749,0)),"")</f>
        <v>2.1469999999999998</v>
      </c>
      <c r="K182">
        <f t="shared" si="17"/>
        <v>2.1469999999999998</v>
      </c>
      <c r="M182">
        <f>IFERROR(INDEX('Both teabags AfterWet'!$D$1:$D$839,MATCH(H182,'Both teabags AfterWet'!$B$1:$B$839,0)),"")</f>
        <v>1.704</v>
      </c>
      <c r="O182" s="1">
        <v>1.4464999999999999</v>
      </c>
      <c r="P182" s="1"/>
      <c r="Q182" s="202">
        <v>3.9941548952748618</v>
      </c>
      <c r="R182" s="202"/>
      <c r="S182">
        <f t="shared" si="13"/>
        <v>1.388724549439849</v>
      </c>
      <c r="U182" s="111">
        <f t="shared" si="14"/>
        <v>0.35317906407086674</v>
      </c>
      <c r="V182" s="111">
        <f t="shared" si="15"/>
        <v>0.55200000000000005</v>
      </c>
    </row>
    <row r="183" spans="1:22">
      <c r="A183" s="199">
        <v>66</v>
      </c>
      <c r="B183" s="199"/>
      <c r="C183">
        <f>COUNTIF('WetLitterbags placem_collection'!$K$3:$K$222, E183)</f>
        <v>0</v>
      </c>
      <c r="D183" t="str">
        <f t="shared" si="12"/>
        <v>Exclude</v>
      </c>
      <c r="E183" t="s">
        <v>1290</v>
      </c>
      <c r="F183">
        <f>COUNTIF('WetLitterbags placem_collection'!$M$3:$M$222, H183)</f>
        <v>0</v>
      </c>
      <c r="G183" t="str">
        <f t="shared" si="16"/>
        <v>Exclude</v>
      </c>
      <c r="I183">
        <f>IFERROR(INDEX('Green_rooibos initial weight'!$C$5:$C$1749,MATCH(E183, 'Green_rooibos initial weight'!$A$5:$A$1749,0)),"")</f>
        <v>1.948</v>
      </c>
      <c r="K183">
        <f t="shared" si="17"/>
        <v>1.948</v>
      </c>
      <c r="M183">
        <f>IFERROR(INDEX('Both teabags AfterWet'!$D$1:$D$839,MATCH(E183,'Both teabags AfterWet'!$B$1:$B$839,0)),"")</f>
        <v>0.93500000000000005</v>
      </c>
      <c r="O183">
        <v>0.73129999999999995</v>
      </c>
      <c r="Q183" s="202">
        <v>12.432959531935326</v>
      </c>
      <c r="R183" s="202"/>
      <c r="S183">
        <f t="shared" si="13"/>
        <v>0.64037776694295689</v>
      </c>
      <c r="U183" s="111">
        <f t="shared" si="14"/>
        <v>0.67126398000874898</v>
      </c>
      <c r="V183" s="111">
        <f t="shared" si="15"/>
        <v>0.55200000000000005</v>
      </c>
    </row>
    <row r="184" spans="1:22">
      <c r="A184">
        <v>66</v>
      </c>
      <c r="C184">
        <f>COUNTIF('WetLitterbags placem_collection'!$K$3:$K$222, E184)</f>
        <v>0</v>
      </c>
      <c r="D184" t="str">
        <f t="shared" si="12"/>
        <v>Exclude</v>
      </c>
      <c r="F184">
        <f>COUNTIF('WetLitterbags placem_collection'!$M$3:$M$222, H184)</f>
        <v>1</v>
      </c>
      <c r="G184" t="str">
        <f t="shared" si="16"/>
        <v>Open</v>
      </c>
      <c r="H184" t="s">
        <v>991</v>
      </c>
      <c r="I184">
        <f>IFERROR(INDEX('Green_rooibos initial weight'!$C$5:$C$1749,MATCH(H184, 'Green_rooibos initial weight'!$A$5:$A$1749,0)),"")</f>
        <v>2.1469999999999998</v>
      </c>
      <c r="K184">
        <f t="shared" si="17"/>
        <v>2.1469999999999998</v>
      </c>
      <c r="M184">
        <f>IFERROR(INDEX('Both teabags AfterWet'!$D$1:$D$839,MATCH(H184,'Both teabags AfterWet'!$B$1:$B$839,0)),"")</f>
        <v>0.21360000000000001</v>
      </c>
      <c r="Q184" s="202"/>
      <c r="R184" s="202"/>
      <c r="S184">
        <f t="shared" si="13"/>
        <v>0</v>
      </c>
      <c r="U184" s="111">
        <f t="shared" si="14"/>
        <v>1</v>
      </c>
      <c r="V184" s="111">
        <f t="shared" si="15"/>
        <v>0.55200000000000005</v>
      </c>
    </row>
    <row r="185" spans="1:22">
      <c r="A185">
        <v>67</v>
      </c>
      <c r="C185">
        <f>COUNTIF('WetLitterbags placem_collection'!$K$3:$K$222, E185)</f>
        <v>0</v>
      </c>
      <c r="D185" t="str">
        <f t="shared" si="12"/>
        <v>Exclude</v>
      </c>
      <c r="E185" t="s">
        <v>1390</v>
      </c>
      <c r="F185">
        <f>COUNTIF('WetLitterbags placem_collection'!$M$3:$M$222, H185)</f>
        <v>0</v>
      </c>
      <c r="G185" t="str">
        <f t="shared" si="16"/>
        <v>Exclude</v>
      </c>
      <c r="I185">
        <f>IFERROR(INDEX('Green_rooibos initial weight'!$C$5:$C$1749,MATCH(E185, 'Green_rooibos initial weight'!$A$5:$A$1749,0)),"")</f>
        <v>2.0339999999999998</v>
      </c>
      <c r="K185">
        <f t="shared" si="17"/>
        <v>2.0339999999999998</v>
      </c>
      <c r="M185">
        <f>IFERROR(INDEX('Both teabags AfterWet'!$D$1:$D$839,MATCH(E185,'Both teabags AfterWet'!$B$1:$B$839,0)),"")</f>
        <v>0.92510000000000003</v>
      </c>
      <c r="O185">
        <v>0.68069999999999997</v>
      </c>
      <c r="Q185" s="202">
        <v>10.402684563757722</v>
      </c>
      <c r="R185" s="202"/>
      <c r="S185">
        <f t="shared" si="13"/>
        <v>0.60988892617450119</v>
      </c>
      <c r="U185" s="111">
        <f t="shared" si="14"/>
        <v>0.70015293698402103</v>
      </c>
      <c r="V185" s="111">
        <f t="shared" si="15"/>
        <v>0.55200000000000005</v>
      </c>
    </row>
    <row r="186" spans="1:22">
      <c r="A186">
        <v>67</v>
      </c>
      <c r="C186">
        <f>COUNTIF('WetLitterbags placem_collection'!$K$3:$K$222, E186)</f>
        <v>0</v>
      </c>
      <c r="D186" t="str">
        <f t="shared" si="12"/>
        <v>Exclude</v>
      </c>
      <c r="F186">
        <f>COUNTIF('WetLitterbags placem_collection'!$M$3:$M$222, H186)</f>
        <v>1</v>
      </c>
      <c r="G186" t="str">
        <f t="shared" si="16"/>
        <v>Open</v>
      </c>
      <c r="H186" t="s">
        <v>976</v>
      </c>
      <c r="I186">
        <f>IFERROR(INDEX('Green_rooibos initial weight'!$C$5:$C$1749,MATCH(H186, 'Green_rooibos initial weight'!$A$5:$A$1749,0)),"")</f>
        <v>2.169</v>
      </c>
      <c r="K186">
        <f t="shared" si="17"/>
        <v>2.169</v>
      </c>
      <c r="M186">
        <f>IFERROR(INDEX('Both teabags AfterWet'!$D$1:$D$839,MATCH(H186,'Both teabags AfterWet'!$B$1:$B$839,0)),"")</f>
        <v>1.4942</v>
      </c>
      <c r="O186">
        <v>1.2485999999999999</v>
      </c>
      <c r="Q186" s="202">
        <v>4.9107142857138548</v>
      </c>
      <c r="R186" s="202"/>
      <c r="S186">
        <f t="shared" si="13"/>
        <v>1.1872848214285767</v>
      </c>
      <c r="U186" s="111">
        <f t="shared" si="14"/>
        <v>0.45261188500296146</v>
      </c>
      <c r="V186" s="111">
        <f t="shared" si="15"/>
        <v>0.55200000000000005</v>
      </c>
    </row>
    <row r="187" spans="1:22">
      <c r="A187">
        <v>67</v>
      </c>
      <c r="C187">
        <f>COUNTIF('WetLitterbags placem_collection'!$K$3:$K$222, E187)</f>
        <v>0</v>
      </c>
      <c r="D187" t="str">
        <f t="shared" si="12"/>
        <v>Exclude</v>
      </c>
      <c r="F187">
        <f>COUNTIF('WetLitterbags placem_collection'!$M$3:$M$222, H187)</f>
        <v>0</v>
      </c>
      <c r="G187" t="str">
        <f t="shared" si="16"/>
        <v>Exclude</v>
      </c>
      <c r="H187" t="s">
        <v>1097</v>
      </c>
      <c r="I187">
        <f>IFERROR(INDEX('Green_rooibos initial weight'!$C$5:$C$1749,MATCH(H187, 'Green_rooibos initial weight'!$A$5:$A$1749,0)),"")</f>
        <v>2.2480000000000002</v>
      </c>
      <c r="K187">
        <f t="shared" si="17"/>
        <v>2.2480000000000002</v>
      </c>
      <c r="M187">
        <f>IFERROR(INDEX('Both teabags AfterWet'!$D$1:$D$839,MATCH(H187,'Both teabags AfterWet'!$B$1:$B$839,0)),"")</f>
        <v>1.5427999999999999</v>
      </c>
      <c r="O187">
        <v>1.3154999999999999</v>
      </c>
      <c r="Q187" s="202">
        <v>3.2098765432091394</v>
      </c>
      <c r="R187" s="202"/>
      <c r="S187">
        <f t="shared" si="13"/>
        <v>1.2732740740740838</v>
      </c>
      <c r="U187" s="111">
        <f t="shared" si="14"/>
        <v>0.43359694213786315</v>
      </c>
      <c r="V187" s="111">
        <f t="shared" si="15"/>
        <v>0.55200000000000005</v>
      </c>
    </row>
    <row r="188" spans="1:22">
      <c r="A188" s="1">
        <v>68</v>
      </c>
      <c r="B188" s="1"/>
      <c r="C188">
        <f>COUNTIF('WetLitterbags placem_collection'!$K$3:$K$222, E188)</f>
        <v>0</v>
      </c>
      <c r="D188" t="str">
        <f t="shared" si="12"/>
        <v>Exclude</v>
      </c>
      <c r="E188" s="200" t="s">
        <v>1573</v>
      </c>
      <c r="F188">
        <f>COUNTIF('WetLitterbags placem_collection'!$M$3:$M$222, H188)</f>
        <v>0</v>
      </c>
      <c r="G188" t="str">
        <f t="shared" si="16"/>
        <v>Exclude</v>
      </c>
      <c r="I188">
        <f>IFERROR(INDEX('Green_rooibos initial weight'!$C$5:$C$1749,MATCH(E188, 'Green_rooibos initial weight'!$A$5:$A$1749,0)),"")</f>
        <v>2.073</v>
      </c>
      <c r="K188">
        <f t="shared" si="17"/>
        <v>2.073</v>
      </c>
      <c r="M188">
        <f>IFERROR(INDEX('Both teabags AfterWet'!$D$1:$D$839,MATCH(E188,'Both teabags AfterWet'!$B$1:$B$839,0)),"")</f>
        <v>0.90500000000000003</v>
      </c>
      <c r="O188" s="1">
        <v>0.7016</v>
      </c>
      <c r="P188" s="1"/>
      <c r="Q188" s="202">
        <v>16.691358024691656</v>
      </c>
      <c r="R188" s="202"/>
      <c r="S188">
        <f t="shared" si="13"/>
        <v>0.58449343209876337</v>
      </c>
      <c r="U188" s="111">
        <f t="shared" si="14"/>
        <v>0.71804465407681461</v>
      </c>
      <c r="V188" s="111">
        <f t="shared" si="15"/>
        <v>0.55200000000000005</v>
      </c>
    </row>
    <row r="189" spans="1:22">
      <c r="A189" s="1">
        <v>68</v>
      </c>
      <c r="B189" s="1"/>
      <c r="C189">
        <f>COUNTIF('WetLitterbags placem_collection'!$K$3:$K$222, E189)</f>
        <v>0</v>
      </c>
      <c r="D189" t="str">
        <f t="shared" si="12"/>
        <v>Exclude</v>
      </c>
      <c r="E189" s="1"/>
      <c r="F189">
        <f>COUNTIF('WetLitterbags placem_collection'!$M$3:$M$222, H189)</f>
        <v>1</v>
      </c>
      <c r="G189" t="str">
        <f t="shared" si="16"/>
        <v>Open</v>
      </c>
      <c r="H189" s="200" t="s">
        <v>1012</v>
      </c>
      <c r="I189">
        <f>IFERROR(INDEX('Green_rooibos initial weight'!$C$5:$C$1749,MATCH(H189, 'Green_rooibos initial weight'!$A$5:$A$1749,0)),"")</f>
        <v>2.2829999999999999</v>
      </c>
      <c r="K189">
        <f t="shared" si="17"/>
        <v>2.2829999999999999</v>
      </c>
      <c r="M189">
        <f>IFERROR(INDEX('Both teabags AfterWet'!$D$1:$D$839,MATCH(H189,'Both teabags AfterWet'!$B$1:$B$839,0)),"")</f>
        <v>1.885</v>
      </c>
      <c r="O189" s="1">
        <v>1.5619000000000001</v>
      </c>
      <c r="P189" s="1"/>
      <c r="Q189" s="202">
        <v>14.637752587481726</v>
      </c>
      <c r="R189" s="202"/>
      <c r="S189">
        <f t="shared" si="13"/>
        <v>1.3332729423361229</v>
      </c>
      <c r="U189" s="111">
        <f t="shared" si="14"/>
        <v>0.41599958723779107</v>
      </c>
      <c r="V189" s="111">
        <f t="shared" si="15"/>
        <v>0.55200000000000005</v>
      </c>
    </row>
    <row r="190" spans="1:22">
      <c r="A190" s="1">
        <v>68</v>
      </c>
      <c r="B190" s="1"/>
      <c r="C190">
        <f>COUNTIF('WetLitterbags placem_collection'!$K$3:$K$222, E190)</f>
        <v>0</v>
      </c>
      <c r="D190" t="str">
        <f t="shared" si="12"/>
        <v>Exclude</v>
      </c>
      <c r="E190" s="1"/>
      <c r="F190">
        <f>COUNTIF('WetLitterbags placem_collection'!$M$3:$M$222, H190)</f>
        <v>0</v>
      </c>
      <c r="G190" t="str">
        <f t="shared" si="16"/>
        <v>Exclude</v>
      </c>
      <c r="H190" s="200" t="s">
        <v>1132</v>
      </c>
      <c r="I190">
        <f>IFERROR(INDEX('Green_rooibos initial weight'!$C$5:$C$1749,MATCH(H190, 'Green_rooibos initial weight'!$A$5:$A$1749,0)),"")</f>
        <v>2.2679999999999998</v>
      </c>
      <c r="K190">
        <f t="shared" si="17"/>
        <v>2.2679999999999998</v>
      </c>
      <c r="M190">
        <f>IFERROR(INDEX('Both teabags AfterWet'!$D$1:$D$839,MATCH(H190,'Both teabags AfterWet'!$B$1:$B$839,0)),"")</f>
        <v>1.7050000000000001</v>
      </c>
      <c r="O190" s="1">
        <v>1.4452</v>
      </c>
      <c r="P190" s="1"/>
      <c r="Q190" s="202">
        <v>6.1938061938065374</v>
      </c>
      <c r="R190" s="202"/>
      <c r="S190">
        <f t="shared" si="13"/>
        <v>1.355687112887108</v>
      </c>
      <c r="U190" s="111">
        <f t="shared" si="14"/>
        <v>0.40225435939721865</v>
      </c>
      <c r="V190" s="111">
        <f t="shared" si="15"/>
        <v>0.55200000000000005</v>
      </c>
    </row>
    <row r="191" spans="1:22">
      <c r="A191" s="1">
        <v>69</v>
      </c>
      <c r="B191" s="1"/>
      <c r="C191">
        <f>COUNTIF('WetLitterbags placem_collection'!$K$3:$K$222, E191)</f>
        <v>0</v>
      </c>
      <c r="D191" t="str">
        <f t="shared" si="12"/>
        <v>Exclude</v>
      </c>
      <c r="E191" s="1" t="s">
        <v>1664</v>
      </c>
      <c r="F191">
        <f>COUNTIF('WetLitterbags placem_collection'!$M$3:$M$222, H191)</f>
        <v>0</v>
      </c>
      <c r="G191" t="str">
        <f t="shared" si="16"/>
        <v>Exclude</v>
      </c>
      <c r="I191">
        <f>IFERROR(INDEX('Green_rooibos initial weight'!$C$5:$C$1749,MATCH(E191, 'Green_rooibos initial weight'!$A$5:$A$1749,0)),"")</f>
        <v>1.897</v>
      </c>
      <c r="K191">
        <f t="shared" si="17"/>
        <v>1.897</v>
      </c>
      <c r="M191">
        <f>IFERROR(INDEX('Both teabags AfterWet'!$D$1:$D$839,MATCH(E191,'Both teabags AfterWet'!$B$1:$B$839,0)),"")</f>
        <v>0.98899999999999999</v>
      </c>
      <c r="O191" s="201">
        <v>0.74609999999999999</v>
      </c>
      <c r="P191" s="201"/>
      <c r="Q191" s="202">
        <v>28.64945382323781</v>
      </c>
      <c r="R191" s="202"/>
      <c r="S191">
        <f t="shared" si="13"/>
        <v>0.53234642502482266</v>
      </c>
      <c r="U191" s="111">
        <f t="shared" si="14"/>
        <v>0.71937457826841189</v>
      </c>
      <c r="V191" s="111">
        <f t="shared" si="15"/>
        <v>0.55200000000000005</v>
      </c>
    </row>
    <row r="192" spans="1:22">
      <c r="A192" s="1">
        <v>69</v>
      </c>
      <c r="B192" s="1"/>
      <c r="C192">
        <f>COUNTIF('WetLitterbags placem_collection'!$K$3:$K$222, E192)</f>
        <v>0</v>
      </c>
      <c r="D192" t="str">
        <f t="shared" si="12"/>
        <v>Exclude</v>
      </c>
      <c r="E192" s="1"/>
      <c r="F192">
        <f>COUNTIF('WetLitterbags placem_collection'!$M$3:$M$222, H192)</f>
        <v>0</v>
      </c>
      <c r="G192" t="str">
        <f t="shared" si="16"/>
        <v>Exclude</v>
      </c>
      <c r="H192" s="1" t="s">
        <v>890</v>
      </c>
      <c r="I192">
        <f>IFERROR(INDEX('Green_rooibos initial weight'!$C$5:$C$1749,MATCH(H192, 'Green_rooibos initial weight'!$A$5:$A$1749,0)),"")</f>
        <v>2.266</v>
      </c>
      <c r="K192">
        <f t="shared" si="17"/>
        <v>2.266</v>
      </c>
      <c r="M192">
        <f>IFERROR(INDEX('Both teabags AfterWet'!$D$1:$D$839,MATCH(H192,'Both teabags AfterWet'!$B$1:$B$839,0)),"")</f>
        <v>1.8979999999999999</v>
      </c>
      <c r="O192" s="201">
        <v>1.5922000000000001</v>
      </c>
      <c r="P192" s="201"/>
      <c r="Q192" s="202">
        <v>14.026483570377628</v>
      </c>
      <c r="R192" s="202"/>
      <c r="S192">
        <f t="shared" si="13"/>
        <v>1.3688703285924475</v>
      </c>
      <c r="U192" s="111">
        <f t="shared" si="14"/>
        <v>0.39590894589918468</v>
      </c>
      <c r="V192" s="111">
        <f t="shared" si="15"/>
        <v>0.55200000000000005</v>
      </c>
    </row>
    <row r="193" spans="1:22">
      <c r="A193" s="1">
        <v>69</v>
      </c>
      <c r="B193" s="1"/>
      <c r="C193">
        <f>COUNTIF('WetLitterbags placem_collection'!$K$3:$K$222, E193)</f>
        <v>0</v>
      </c>
      <c r="D193" t="str">
        <f t="shared" si="12"/>
        <v>Exclude</v>
      </c>
      <c r="E193" s="1"/>
      <c r="F193">
        <f>COUNTIF('WetLitterbags placem_collection'!$M$3:$M$222, H193)</f>
        <v>1</v>
      </c>
      <c r="G193" t="str">
        <f t="shared" si="16"/>
        <v>Open</v>
      </c>
      <c r="H193" s="1" t="s">
        <v>727</v>
      </c>
      <c r="I193">
        <f>IFERROR(INDEX('Green_rooibos initial weight'!$C$5:$C$1749,MATCH(H193, 'Green_rooibos initial weight'!$A$5:$A$1749,0)),"")</f>
        <v>2.1349999999999998</v>
      </c>
      <c r="K193">
        <f t="shared" si="17"/>
        <v>2.1349999999999998</v>
      </c>
      <c r="M193">
        <f>IFERROR(INDEX('Both teabags AfterWet'!$D$1:$D$839,MATCH(H193,'Both teabags AfterWet'!$B$1:$B$839,0)),"")</f>
        <v>2.403</v>
      </c>
      <c r="O193" s="201">
        <v>2.0773000000000001</v>
      </c>
      <c r="P193" s="201"/>
      <c r="Q193" s="202">
        <v>16.515513126491193</v>
      </c>
      <c r="R193" s="202"/>
      <c r="S193">
        <f t="shared" si="13"/>
        <v>1.7342232458233986</v>
      </c>
      <c r="U193" s="111">
        <f t="shared" si="14"/>
        <v>0.18771744926304512</v>
      </c>
      <c r="V193" s="111">
        <f t="shared" si="15"/>
        <v>0.55200000000000005</v>
      </c>
    </row>
    <row r="194" spans="1:22">
      <c r="A194" s="1">
        <v>70</v>
      </c>
      <c r="B194" s="1"/>
      <c r="C194">
        <f>COUNTIF('WetLitterbags placem_collection'!$K$3:$K$222, E194)</f>
        <v>0</v>
      </c>
      <c r="D194" t="str">
        <f t="shared" si="12"/>
        <v>Exclude</v>
      </c>
      <c r="E194" s="200" t="s">
        <v>1636</v>
      </c>
      <c r="F194">
        <f>COUNTIF('WetLitterbags placem_collection'!$M$3:$M$222, H194)</f>
        <v>0</v>
      </c>
      <c r="G194" t="str">
        <f t="shared" si="16"/>
        <v>Exclude</v>
      </c>
      <c r="I194">
        <f>IFERROR(INDEX('Green_rooibos initial weight'!$C$5:$C$1749,MATCH(E194, 'Green_rooibos initial weight'!$A$5:$A$1749,0)),"")</f>
        <v>2.0590000000000002</v>
      </c>
      <c r="K194">
        <f t="shared" si="17"/>
        <v>2.0590000000000002</v>
      </c>
      <c r="M194">
        <f>IFERROR(INDEX('Both teabags AfterWet'!$D$1:$D$839,MATCH(E194,'Both teabags AfterWet'!$B$1:$B$839,0)),"")</f>
        <v>0.84099999999999997</v>
      </c>
      <c r="O194" s="1">
        <v>0.63049999999999995</v>
      </c>
      <c r="P194" s="1"/>
      <c r="Q194" s="202">
        <v>8.7493821057836652</v>
      </c>
      <c r="R194" s="202"/>
      <c r="S194">
        <f t="shared" si="13"/>
        <v>0.57533514582303391</v>
      </c>
      <c r="U194" s="111">
        <f t="shared" si="14"/>
        <v>0.72057545127584555</v>
      </c>
      <c r="V194" s="111">
        <f t="shared" si="15"/>
        <v>0.55200000000000005</v>
      </c>
    </row>
    <row r="195" spans="1:22">
      <c r="A195" s="1">
        <v>70</v>
      </c>
      <c r="B195" s="1"/>
      <c r="C195">
        <f>COUNTIF('WetLitterbags placem_collection'!$K$3:$K$222, E195)</f>
        <v>0</v>
      </c>
      <c r="D195" t="str">
        <f t="shared" si="12"/>
        <v>Exclude</v>
      </c>
      <c r="E195" s="1"/>
      <c r="F195">
        <f>COUNTIF('WetLitterbags placem_collection'!$M$3:$M$222, H195)</f>
        <v>1</v>
      </c>
      <c r="G195" t="str">
        <f t="shared" si="16"/>
        <v>Open</v>
      </c>
      <c r="H195" s="200" t="s">
        <v>990</v>
      </c>
      <c r="I195">
        <f>IFERROR(INDEX('Green_rooibos initial weight'!$C$5:$C$1749,MATCH(H195, 'Green_rooibos initial weight'!$A$5:$A$1749,0)),"")</f>
        <v>2.1920000000000002</v>
      </c>
      <c r="K195">
        <f t="shared" si="17"/>
        <v>2.1920000000000002</v>
      </c>
      <c r="M195">
        <f>IFERROR(INDEX('Both teabags AfterWet'!$D$1:$D$839,MATCH(H195,'Both teabags AfterWet'!$B$1:$B$839,0)),"")</f>
        <v>1.536</v>
      </c>
      <c r="O195" s="1">
        <v>1.1900999999999999</v>
      </c>
      <c r="P195" s="1"/>
      <c r="Q195" s="202">
        <v>89.048562933597623</v>
      </c>
      <c r="R195" s="202"/>
      <c r="S195">
        <f t="shared" si="13"/>
        <v>0.1303330525272548</v>
      </c>
      <c r="U195" s="111">
        <f t="shared" si="14"/>
        <v>0.94054149063537651</v>
      </c>
      <c r="V195" s="111">
        <f t="shared" si="15"/>
        <v>0.55200000000000005</v>
      </c>
    </row>
    <row r="196" spans="1:22">
      <c r="A196" s="1">
        <v>70</v>
      </c>
      <c r="B196" s="1"/>
      <c r="C196">
        <f>COUNTIF('WetLitterbags placem_collection'!$K$3:$K$222, E196)</f>
        <v>0</v>
      </c>
      <c r="D196" t="str">
        <f t="shared" si="12"/>
        <v>Exclude</v>
      </c>
      <c r="E196" s="1"/>
      <c r="F196">
        <f>COUNTIF('WetLitterbags placem_collection'!$M$3:$M$222, H196)</f>
        <v>0</v>
      </c>
      <c r="G196" t="str">
        <f t="shared" si="16"/>
        <v>Exclude</v>
      </c>
      <c r="H196" s="200" t="s">
        <v>875</v>
      </c>
      <c r="I196">
        <f>IFERROR(INDEX('Green_rooibos initial weight'!$C$5:$C$1749,MATCH(H196, 'Green_rooibos initial weight'!$A$5:$A$1749,0)),"")</f>
        <v>2.1720000000000002</v>
      </c>
      <c r="K196">
        <f t="shared" si="17"/>
        <v>2.1720000000000002</v>
      </c>
      <c r="M196">
        <f>IFERROR(INDEX('Both teabags AfterWet'!$D$1:$D$839,MATCH(H196,'Both teabags AfterWet'!$B$1:$B$839,0)),"")</f>
        <v>1.599</v>
      </c>
      <c r="O196" s="1">
        <v>1.3751</v>
      </c>
      <c r="P196" s="1"/>
      <c r="Q196" s="202">
        <v>2.9397110114603966</v>
      </c>
      <c r="R196" s="202"/>
      <c r="S196">
        <f t="shared" si="13"/>
        <v>1.3346760338814081</v>
      </c>
      <c r="U196" s="111">
        <f t="shared" si="14"/>
        <v>0.38550827169364277</v>
      </c>
      <c r="V196" s="111">
        <f t="shared" si="15"/>
        <v>0.55200000000000005</v>
      </c>
    </row>
    <row r="197" spans="1:22">
      <c r="A197" s="199">
        <v>71</v>
      </c>
      <c r="B197" s="199"/>
      <c r="C197">
        <f>COUNTIF('WetLitterbags placem_collection'!$K$3:$K$222, E197)</f>
        <v>0</v>
      </c>
      <c r="D197" t="str">
        <f t="shared" si="12"/>
        <v>Exclude</v>
      </c>
      <c r="E197" t="s">
        <v>1591</v>
      </c>
      <c r="F197">
        <f>COUNTIF('WetLitterbags placem_collection'!$M$3:$M$222, H197)</f>
        <v>0</v>
      </c>
      <c r="G197" t="str">
        <f t="shared" si="16"/>
        <v>Exclude</v>
      </c>
      <c r="I197">
        <f>IFERROR(INDEX('Green_rooibos initial weight'!$C$5:$C$1749,MATCH(E197, 'Green_rooibos initial weight'!$A$5:$A$1749,0)),"")</f>
        <v>2.0449999999999999</v>
      </c>
      <c r="K197">
        <f t="shared" si="17"/>
        <v>2.0449999999999999</v>
      </c>
      <c r="M197">
        <f>IFERROR(INDEX('Both teabags AfterWet'!$D$1:$D$839,MATCH(E197,'Both teabags AfterWet'!$B$1:$B$839,0)),"")</f>
        <v>0.89149999999999996</v>
      </c>
      <c r="O197">
        <v>0.68149999999999999</v>
      </c>
      <c r="Q197" s="202">
        <v>7.7519379844959557</v>
      </c>
      <c r="R197" s="202"/>
      <c r="S197">
        <f t="shared" si="13"/>
        <v>0.62867054263566002</v>
      </c>
      <c r="U197" s="111">
        <f t="shared" si="14"/>
        <v>0.69258164174295356</v>
      </c>
      <c r="V197" s="111">
        <f t="shared" si="15"/>
        <v>0.55200000000000005</v>
      </c>
    </row>
    <row r="198" spans="1:22">
      <c r="A198">
        <v>71</v>
      </c>
      <c r="C198">
        <f>COUNTIF('WetLitterbags placem_collection'!$K$3:$K$222, E198)</f>
        <v>0</v>
      </c>
      <c r="D198" t="str">
        <f t="shared" si="12"/>
        <v>Exclude</v>
      </c>
      <c r="F198">
        <f>COUNTIF('WetLitterbags placem_collection'!$M$3:$M$222, H198)</f>
        <v>0</v>
      </c>
      <c r="G198" t="str">
        <f t="shared" si="16"/>
        <v>Exclude</v>
      </c>
      <c r="H198" t="s">
        <v>613</v>
      </c>
      <c r="I198">
        <f>IFERROR(INDEX('Green_rooibos initial weight'!$C$5:$C$1749,MATCH(H198, 'Green_rooibos initial weight'!$A$5:$A$1749,0)),"")</f>
        <v>2.1019999999999999</v>
      </c>
      <c r="K198">
        <f t="shared" si="17"/>
        <v>2.1019999999999999</v>
      </c>
      <c r="M198">
        <f>IFERROR(INDEX('Both teabags AfterWet'!$D$1:$D$839,MATCH(H198,'Both teabags AfterWet'!$B$1:$B$839,0)),"")</f>
        <v>1.5779000000000001</v>
      </c>
      <c r="O198">
        <v>1.3772</v>
      </c>
      <c r="Q198" s="202">
        <v>2.689243027888772</v>
      </c>
      <c r="R198" s="202"/>
      <c r="S198">
        <f t="shared" si="13"/>
        <v>1.3401637450199158</v>
      </c>
      <c r="U198" s="111">
        <f t="shared" si="14"/>
        <v>0.36243399380593921</v>
      </c>
      <c r="V198" s="111">
        <f t="shared" si="15"/>
        <v>0.55200000000000005</v>
      </c>
    </row>
    <row r="199" spans="1:22">
      <c r="A199" s="199">
        <v>71</v>
      </c>
      <c r="B199" s="199"/>
      <c r="C199">
        <f>COUNTIF('WetLitterbags placem_collection'!$K$3:$K$222, E199)</f>
        <v>0</v>
      </c>
      <c r="D199" t="str">
        <f t="shared" si="12"/>
        <v>Exclude</v>
      </c>
      <c r="E199" s="199"/>
      <c r="F199">
        <f>COUNTIF('WetLitterbags placem_collection'!$M$3:$M$222, H199)</f>
        <v>1</v>
      </c>
      <c r="G199" t="str">
        <f t="shared" si="16"/>
        <v>Open</v>
      </c>
      <c r="H199" t="s">
        <v>1046</v>
      </c>
      <c r="I199">
        <f>IFERROR(INDEX('Green_rooibos initial weight'!$C$5:$C$1749,MATCH(H199, 'Green_rooibos initial weight'!$A$5:$A$1749,0)),"")</f>
        <v>2.2160000000000002</v>
      </c>
      <c r="K199">
        <f t="shared" si="17"/>
        <v>2.2160000000000002</v>
      </c>
      <c r="M199">
        <f>IFERROR(INDEX('Both teabags AfterWet'!$D$1:$D$839,MATCH(H199,'Both teabags AfterWet'!$B$1:$B$839,0)),"")</f>
        <v>1.6388</v>
      </c>
      <c r="O199">
        <v>1.4065000000000001</v>
      </c>
      <c r="Q199" s="202">
        <v>3.275434243175928</v>
      </c>
      <c r="R199" s="202"/>
      <c r="S199">
        <f t="shared" si="13"/>
        <v>1.3604310173697307</v>
      </c>
      <c r="U199" s="111">
        <f t="shared" si="14"/>
        <v>0.38608708602448982</v>
      </c>
      <c r="V199" s="111">
        <f t="shared" si="15"/>
        <v>0.55200000000000005</v>
      </c>
    </row>
    <row r="200" spans="1:22">
      <c r="A200" s="199">
        <v>72</v>
      </c>
      <c r="B200" s="199"/>
      <c r="C200">
        <f>COUNTIF('WetLitterbags placem_collection'!$K$3:$K$222, E200)</f>
        <v>0</v>
      </c>
      <c r="D200" t="str">
        <f t="shared" si="12"/>
        <v>Exclude</v>
      </c>
      <c r="E200" t="s">
        <v>1423</v>
      </c>
      <c r="F200">
        <f>COUNTIF('WetLitterbags placem_collection'!$M$3:$M$222, H200)</f>
        <v>0</v>
      </c>
      <c r="G200" t="str">
        <f t="shared" si="16"/>
        <v>Exclude</v>
      </c>
      <c r="I200">
        <f>IFERROR(INDEX('Green_rooibos initial weight'!$C$5:$C$1749,MATCH(E200, 'Green_rooibos initial weight'!$A$5:$A$1749,0)),"")</f>
        <v>2.153</v>
      </c>
      <c r="K200">
        <f t="shared" si="17"/>
        <v>2.153</v>
      </c>
      <c r="M200">
        <f>IFERROR(INDEX('Both teabags AfterWet'!$D$1:$D$839,MATCH(E200,'Both teabags AfterWet'!$B$1:$B$839,0)),"")</f>
        <v>0.86350000000000005</v>
      </c>
      <c r="O200">
        <v>0.66139999999999999</v>
      </c>
      <c r="Q200" s="202">
        <v>8.0899952130205044</v>
      </c>
      <c r="R200" s="202"/>
      <c r="S200">
        <f t="shared" si="13"/>
        <v>0.60789277166108235</v>
      </c>
      <c r="U200" s="111">
        <f t="shared" si="14"/>
        <v>0.71765314832276716</v>
      </c>
      <c r="V200" s="111">
        <f t="shared" si="15"/>
        <v>0.55200000000000005</v>
      </c>
    </row>
    <row r="201" spans="1:22">
      <c r="A201" s="199">
        <v>72</v>
      </c>
      <c r="B201" s="199"/>
      <c r="C201">
        <f>COUNTIF('WetLitterbags placem_collection'!$K$3:$K$222, E201)</f>
        <v>0</v>
      </c>
      <c r="D201" t="str">
        <f t="shared" si="12"/>
        <v>Exclude</v>
      </c>
      <c r="E201" s="199"/>
      <c r="F201">
        <f>COUNTIF('WetLitterbags placem_collection'!$M$3:$M$222, H201)</f>
        <v>0</v>
      </c>
      <c r="G201" t="str">
        <f t="shared" si="16"/>
        <v>Exclude</v>
      </c>
      <c r="H201" t="s">
        <v>1127</v>
      </c>
      <c r="I201">
        <f>IFERROR(INDEX('Green_rooibos initial weight'!$C$5:$C$1749,MATCH(H201, 'Green_rooibos initial weight'!$A$5:$A$1749,0)),"")</f>
        <v>2.181</v>
      </c>
      <c r="K201">
        <f t="shared" si="17"/>
        <v>2.181</v>
      </c>
      <c r="M201">
        <f>IFERROR(INDEX('Both teabags AfterWet'!$D$1:$D$839,MATCH(H201,'Both teabags AfterWet'!$B$1:$B$839,0)),"")</f>
        <v>1.5603</v>
      </c>
      <c r="O201">
        <v>1.3372999999999999</v>
      </c>
      <c r="Q201" s="202">
        <v>3.0571992110453157</v>
      </c>
      <c r="R201" s="202"/>
      <c r="S201">
        <f t="shared" si="13"/>
        <v>1.296416074950691</v>
      </c>
      <c r="U201" s="111">
        <f t="shared" si="14"/>
        <v>0.40558639387863782</v>
      </c>
      <c r="V201" s="111">
        <f t="shared" si="15"/>
        <v>0.55200000000000005</v>
      </c>
    </row>
    <row r="202" spans="1:22">
      <c r="A202">
        <v>72</v>
      </c>
      <c r="C202">
        <f>COUNTIF('WetLitterbags placem_collection'!$K$3:$K$222, E202)</f>
        <v>0</v>
      </c>
      <c r="D202" t="str">
        <f t="shared" si="12"/>
        <v>Exclude</v>
      </c>
      <c r="F202">
        <f>COUNTIF('WetLitterbags placem_collection'!$M$3:$M$222, H202)</f>
        <v>1</v>
      </c>
      <c r="G202" t="str">
        <f t="shared" si="16"/>
        <v>Open</v>
      </c>
      <c r="H202" t="s">
        <v>595</v>
      </c>
      <c r="I202">
        <f>IFERROR(INDEX('Green_rooibos initial weight'!$C$5:$C$1749,MATCH(H202, 'Green_rooibos initial weight'!$A$5:$A$1749,0)),"")</f>
        <v>2.2250000000000001</v>
      </c>
      <c r="K202">
        <f t="shared" si="17"/>
        <v>2.2250000000000001</v>
      </c>
      <c r="M202" t="str">
        <f>IFERROR(INDEX('Both teabags AfterWet'!$D$1:$D$839,MATCH(H202,'Both teabags AfterWet'!$B$1:$B$839,0)),"")</f>
        <v/>
      </c>
      <c r="O202">
        <v>1.3431999999999999</v>
      </c>
      <c r="Q202" s="202">
        <v>5.6566650270533065</v>
      </c>
      <c r="R202" s="202"/>
      <c r="S202">
        <f t="shared" si="13"/>
        <v>1.2672196753566198</v>
      </c>
      <c r="U202" s="111">
        <f t="shared" si="14"/>
        <v>0.4304630672554518</v>
      </c>
      <c r="V202" s="111">
        <f t="shared" si="15"/>
        <v>0.55200000000000005</v>
      </c>
    </row>
    <row r="203" spans="1:22">
      <c r="A203" s="199">
        <v>73</v>
      </c>
      <c r="B203" s="199"/>
      <c r="C203">
        <f>COUNTIF('WetLitterbags placem_collection'!$K$3:$K$222, E203)</f>
        <v>0</v>
      </c>
      <c r="D203" t="str">
        <f t="shared" ref="D203:D266" si="18">IF(C203=1, "Open", "Exclude")</f>
        <v>Exclude</v>
      </c>
      <c r="E203" t="s">
        <v>1552</v>
      </c>
      <c r="F203">
        <f>COUNTIF('WetLitterbags placem_collection'!$M$3:$M$222, H203)</f>
        <v>0</v>
      </c>
      <c r="G203" t="str">
        <f t="shared" si="16"/>
        <v>Exclude</v>
      </c>
      <c r="I203">
        <f>IFERROR(INDEX('Green_rooibos initial weight'!$C$5:$C$1749,MATCH(E203, 'Green_rooibos initial weight'!$A$5:$A$1749,0)),"")</f>
        <v>1.744</v>
      </c>
      <c r="K203">
        <f t="shared" si="17"/>
        <v>1.744</v>
      </c>
      <c r="M203">
        <f>IFERROR(INDEX('Both teabags AfterWet'!$D$1:$D$839,MATCH(E203,'Both teabags AfterWet'!$B$1:$B$839,0)),"")</f>
        <v>0.73209999999999997</v>
      </c>
      <c r="O203">
        <v>0.52549999999999997</v>
      </c>
      <c r="Q203" s="202">
        <v>8.2123184777161153</v>
      </c>
      <c r="R203" s="202"/>
      <c r="S203">
        <f t="shared" ref="S203:S266" si="19">IFERROR(O203-(Q203/100)*O203,"")</f>
        <v>0.48234426639960176</v>
      </c>
      <c r="U203" s="111">
        <f t="shared" ref="U203:U266" si="20">1-(S203/I203)</f>
        <v>0.72342645275252193</v>
      </c>
      <c r="V203" s="111">
        <f t="shared" ref="V203:V266" si="21">$H$2*(1-Y203)</f>
        <v>0.55200000000000005</v>
      </c>
    </row>
    <row r="204" spans="1:22">
      <c r="A204" s="199">
        <v>73</v>
      </c>
      <c r="B204" s="199"/>
      <c r="C204">
        <f>COUNTIF('WetLitterbags placem_collection'!$K$3:$K$222, E204)</f>
        <v>0</v>
      </c>
      <c r="D204" t="str">
        <f t="shared" si="18"/>
        <v>Exclude</v>
      </c>
      <c r="E204" s="199"/>
      <c r="F204">
        <f>COUNTIF('WetLitterbags placem_collection'!$M$3:$M$222, H204)</f>
        <v>0</v>
      </c>
      <c r="G204" t="str">
        <f t="shared" ref="G204:G267" si="22">IF(F204=1, "Open", "Exclude")</f>
        <v>Exclude</v>
      </c>
      <c r="H204" t="s">
        <v>748</v>
      </c>
      <c r="I204">
        <f>IFERROR(INDEX('Green_rooibos initial weight'!$C$5:$C$1749,MATCH(H204, 'Green_rooibos initial weight'!$A$5:$A$1749,0)),"")</f>
        <v>2.1829999999999998</v>
      </c>
      <c r="K204">
        <f t="shared" si="17"/>
        <v>2.1829999999999998</v>
      </c>
      <c r="M204">
        <f>IFERROR(INDEX('Both teabags AfterWet'!$D$1:$D$839,MATCH(H204,'Both teabags AfterWet'!$B$1:$B$839,0)),"")</f>
        <v>1.6598999999999999</v>
      </c>
      <c r="O204">
        <v>1.4407000000000001</v>
      </c>
      <c r="Q204" s="202">
        <v>2.4769305488104898</v>
      </c>
      <c r="R204" s="202"/>
      <c r="S204">
        <f t="shared" si="19"/>
        <v>1.4050148615832874</v>
      </c>
      <c r="U204" s="111">
        <f t="shared" si="20"/>
        <v>0.35638348072226866</v>
      </c>
      <c r="V204" s="111">
        <f t="shared" si="21"/>
        <v>0.55200000000000005</v>
      </c>
    </row>
    <row r="205" spans="1:22">
      <c r="A205">
        <v>74</v>
      </c>
      <c r="C205">
        <f>COUNTIF('WetLitterbags placem_collection'!$K$3:$K$222, E205)</f>
        <v>0</v>
      </c>
      <c r="D205" t="str">
        <f t="shared" si="18"/>
        <v>Exclude</v>
      </c>
      <c r="E205" t="s">
        <v>1471</v>
      </c>
      <c r="F205">
        <f>COUNTIF('WetLitterbags placem_collection'!$M$3:$M$222, H205)</f>
        <v>0</v>
      </c>
      <c r="G205" t="str">
        <f t="shared" si="22"/>
        <v>Exclude</v>
      </c>
      <c r="I205">
        <f>IFERROR(INDEX('Green_rooibos initial weight'!$C$5:$C$1749,MATCH(E205, 'Green_rooibos initial weight'!$A$5:$A$1749,0)),"")</f>
        <v>2.012</v>
      </c>
      <c r="K205">
        <f t="shared" si="17"/>
        <v>2.012</v>
      </c>
      <c r="M205">
        <f>IFERROR(INDEX('Both teabags AfterWet'!$D$1:$D$839,MATCH(E205,'Both teabags AfterWet'!$B$1:$B$839,0)),"")</f>
        <v>0.74199999999999999</v>
      </c>
      <c r="O205">
        <v>0.52349999999999997</v>
      </c>
      <c r="Q205" s="202">
        <v>9.0817862518813506</v>
      </c>
      <c r="R205" s="202"/>
      <c r="S205">
        <f t="shared" si="19"/>
        <v>0.47595684897140111</v>
      </c>
      <c r="U205" s="111">
        <f t="shared" si="20"/>
        <v>0.76344092993469126</v>
      </c>
      <c r="V205" s="111">
        <f t="shared" si="21"/>
        <v>0.55200000000000005</v>
      </c>
    </row>
    <row r="206" spans="1:22">
      <c r="A206">
        <v>74</v>
      </c>
      <c r="C206">
        <f>COUNTIF('WetLitterbags placem_collection'!$K$3:$K$222, E206)</f>
        <v>0</v>
      </c>
      <c r="D206" t="str">
        <f t="shared" si="18"/>
        <v>Exclude</v>
      </c>
      <c r="F206">
        <f>COUNTIF('WetLitterbags placem_collection'!$M$3:$M$222, H206)</f>
        <v>0</v>
      </c>
      <c r="G206" t="str">
        <f t="shared" si="22"/>
        <v>Exclude</v>
      </c>
      <c r="H206" t="s">
        <v>1003</v>
      </c>
      <c r="I206">
        <f>IFERROR(INDEX('Green_rooibos initial weight'!$C$5:$C$1749,MATCH(H206, 'Green_rooibos initial weight'!$A$5:$A$1749,0)),"")</f>
        <v>2.3140000000000001</v>
      </c>
      <c r="K206">
        <f t="shared" si="17"/>
        <v>2.3140000000000001</v>
      </c>
      <c r="M206">
        <f>IFERROR(INDEX('Both teabags AfterWet'!$D$1:$D$839,MATCH(H206,'Both teabags AfterWet'!$B$1:$B$839,0)),"")</f>
        <v>1.6850000000000001</v>
      </c>
      <c r="O206">
        <v>1.4245000000000001</v>
      </c>
      <c r="Q206" s="202">
        <v>3.6873156342174327</v>
      </c>
      <c r="R206" s="202"/>
      <c r="S206">
        <f t="shared" si="19"/>
        <v>1.3719741887905728</v>
      </c>
      <c r="U206" s="111">
        <f t="shared" si="20"/>
        <v>0.40709844909655457</v>
      </c>
      <c r="V206" s="111">
        <f t="shared" si="21"/>
        <v>0.55200000000000005</v>
      </c>
    </row>
    <row r="207" spans="1:22">
      <c r="A207" s="199">
        <v>75</v>
      </c>
      <c r="B207" s="199"/>
      <c r="C207">
        <f>COUNTIF('WetLitterbags placem_collection'!$K$3:$K$222, E207)</f>
        <v>0</v>
      </c>
      <c r="D207" t="str">
        <f t="shared" si="18"/>
        <v>Exclude</v>
      </c>
      <c r="E207" t="s">
        <v>1677</v>
      </c>
      <c r="F207">
        <f>COUNTIF('WetLitterbags placem_collection'!$M$3:$M$222, H207)</f>
        <v>0</v>
      </c>
      <c r="G207" t="str">
        <f t="shared" si="22"/>
        <v>Exclude</v>
      </c>
      <c r="I207">
        <f>IFERROR(INDEX('Green_rooibos initial weight'!$C$5:$C$1749,MATCH(E207, 'Green_rooibos initial weight'!$A$5:$A$1749,0)),"")</f>
        <v>2.1</v>
      </c>
      <c r="K207">
        <f t="shared" ref="K207:K270" si="23">IFERROR(I207-(AG199+AG200+AG202),"")</f>
        <v>2.1</v>
      </c>
      <c r="M207">
        <f>IFERROR(INDEX('Both teabags AfterWet'!$D$1:$D$839,MATCH(E207,'Both teabags AfterWet'!$B$1:$B$839,0)),"")</f>
        <v>0.93330000000000002</v>
      </c>
      <c r="O207">
        <v>0.71379999999999999</v>
      </c>
      <c r="Q207" s="202">
        <v>10.547263681591955</v>
      </c>
      <c r="R207" s="202"/>
      <c r="S207">
        <f t="shared" si="19"/>
        <v>0.63851363184079657</v>
      </c>
      <c r="U207" s="111">
        <f t="shared" si="20"/>
        <v>0.69594588959962067</v>
      </c>
      <c r="V207" s="111">
        <f t="shared" si="21"/>
        <v>0.55200000000000005</v>
      </c>
    </row>
    <row r="208" spans="1:22">
      <c r="A208" s="1">
        <v>75</v>
      </c>
      <c r="B208" s="1"/>
      <c r="C208">
        <f>COUNTIF('WetLitterbags placem_collection'!$K$3:$K$222, E208)</f>
        <v>0</v>
      </c>
      <c r="D208" t="str">
        <f t="shared" si="18"/>
        <v>Exclude</v>
      </c>
      <c r="E208" s="201" t="s">
        <v>1447</v>
      </c>
      <c r="F208">
        <f>COUNTIF('WetLitterbags placem_collection'!$M$3:$M$222, H208)</f>
        <v>0</v>
      </c>
      <c r="G208" t="str">
        <f t="shared" si="22"/>
        <v>Exclude</v>
      </c>
      <c r="I208">
        <f>IFERROR(INDEX('Green_rooibos initial weight'!$C$5:$C$1749,MATCH(E208, 'Green_rooibos initial weight'!$A$5:$A$1749,0)),"")</f>
        <v>2.0430000000000001</v>
      </c>
      <c r="K208">
        <f t="shared" si="23"/>
        <v>2.0430000000000001</v>
      </c>
      <c r="M208">
        <f>IFERROR(INDEX('Both teabags AfterWet'!$D$1:$D$839,MATCH(E208,'Both teabags AfterWet'!$B$1:$B$839,0)),"")</f>
        <v>0.82299999999999995</v>
      </c>
      <c r="O208" s="1">
        <v>0.59799999999999986</v>
      </c>
      <c r="P208" s="1"/>
      <c r="Q208" s="202">
        <v>8.9330024813902469</v>
      </c>
      <c r="R208" s="202"/>
      <c r="S208">
        <f t="shared" si="19"/>
        <v>0.54458064516128624</v>
      </c>
      <c r="U208" s="111">
        <f t="shared" si="20"/>
        <v>0.73344070231948799</v>
      </c>
      <c r="V208" s="111">
        <f t="shared" si="21"/>
        <v>0.55200000000000005</v>
      </c>
    </row>
    <row r="209" spans="1:22">
      <c r="A209" s="1">
        <v>75</v>
      </c>
      <c r="B209" s="1"/>
      <c r="C209">
        <f>COUNTIF('WetLitterbags placem_collection'!$K$3:$K$222, E209)</f>
        <v>0</v>
      </c>
      <c r="D209" t="str">
        <f t="shared" si="18"/>
        <v>Exclude</v>
      </c>
      <c r="E209" s="1"/>
      <c r="F209">
        <f>COUNTIF('WetLitterbags placem_collection'!$M$3:$M$222, H209)</f>
        <v>0</v>
      </c>
      <c r="G209" t="str">
        <f t="shared" si="22"/>
        <v>Exclude</v>
      </c>
      <c r="H209" s="201" t="s">
        <v>958</v>
      </c>
      <c r="I209">
        <f>IFERROR(INDEX('Green_rooibos initial weight'!$C$5:$C$1749,MATCH(H209, 'Green_rooibos initial weight'!$A$5:$A$1749,0)),"")</f>
        <v>2.262</v>
      </c>
      <c r="K209">
        <f t="shared" si="23"/>
        <v>2.262</v>
      </c>
      <c r="M209">
        <f>IFERROR(INDEX('Both teabags AfterWet'!$D$1:$D$839,MATCH(H209,'Both teabags AfterWet'!$B$1:$B$839,0)),"")</f>
        <v>1.7490000000000001</v>
      </c>
      <c r="O209" s="1">
        <v>1.4855999999999998</v>
      </c>
      <c r="P209" s="1"/>
      <c r="Q209" s="202">
        <v>2.262879152624262</v>
      </c>
      <c r="R209" s="202"/>
      <c r="S209">
        <f t="shared" si="19"/>
        <v>1.4519826673086138</v>
      </c>
      <c r="U209" s="111">
        <f t="shared" si="20"/>
        <v>0.35809784822784541</v>
      </c>
      <c r="V209" s="111">
        <f t="shared" si="21"/>
        <v>0.55200000000000005</v>
      </c>
    </row>
    <row r="210" spans="1:22">
      <c r="A210">
        <v>75</v>
      </c>
      <c r="C210">
        <f>COUNTIF('WetLitterbags placem_collection'!$K$3:$K$222, E210)</f>
        <v>0</v>
      </c>
      <c r="D210" t="str">
        <f t="shared" si="18"/>
        <v>Exclude</v>
      </c>
      <c r="F210">
        <f>COUNTIF('WetLitterbags placem_collection'!$M$3:$M$222, H210)</f>
        <v>0</v>
      </c>
      <c r="G210" t="str">
        <f t="shared" si="22"/>
        <v>Exclude</v>
      </c>
      <c r="H210" t="s">
        <v>830</v>
      </c>
      <c r="I210">
        <f>IFERROR(INDEX('Green_rooibos initial weight'!$C$5:$C$1749,MATCH(H210, 'Green_rooibos initial weight'!$A$5:$A$1749,0)),"")</f>
        <v>2.2719999999999998</v>
      </c>
      <c r="K210">
        <f t="shared" si="23"/>
        <v>2.2719999999999998</v>
      </c>
      <c r="M210">
        <f>IFERROR(INDEX('Both teabags AfterWet'!$D$1:$D$839,MATCH(H210,'Both teabags AfterWet'!$B$1:$B$839,0)),"")</f>
        <v>1.6715</v>
      </c>
      <c r="O210">
        <v>1.4560999999999999</v>
      </c>
      <c r="Q210" s="202">
        <v>3.5363457760311539</v>
      </c>
      <c r="R210" s="202"/>
      <c r="S210">
        <f t="shared" si="19"/>
        <v>1.4046072691552103</v>
      </c>
      <c r="U210" s="111">
        <f t="shared" si="20"/>
        <v>0.38177496956196721</v>
      </c>
      <c r="V210" s="111">
        <f t="shared" si="21"/>
        <v>0.55200000000000005</v>
      </c>
    </row>
    <row r="211" spans="1:22">
      <c r="A211" s="1">
        <v>75</v>
      </c>
      <c r="B211" s="1"/>
      <c r="C211">
        <f>COUNTIF('WetLitterbags placem_collection'!$K$3:$K$222, E211)</f>
        <v>0</v>
      </c>
      <c r="D211" t="str">
        <f t="shared" si="18"/>
        <v>Exclude</v>
      </c>
      <c r="E211" s="1"/>
      <c r="F211">
        <f>COUNTIF('WetLitterbags placem_collection'!$M$3:$M$222, H211)</f>
        <v>1</v>
      </c>
      <c r="G211" t="str">
        <f t="shared" si="22"/>
        <v>Open</v>
      </c>
      <c r="H211" s="201" t="s">
        <v>640</v>
      </c>
      <c r="I211">
        <f>IFERROR(INDEX('Green_rooibos initial weight'!$C$5:$C$1749,MATCH(H211, 'Green_rooibos initial weight'!$A$5:$A$1749,0)),"")</f>
        <v>2.1379999999999999</v>
      </c>
      <c r="K211">
        <f t="shared" si="23"/>
        <v>2.1379999999999999</v>
      </c>
      <c r="M211">
        <f>IFERROR(INDEX('Both teabags AfterWet'!$D$1:$D$839,MATCH(H211,'Both teabags AfterWet'!$B$1:$B$839,0)),"")</f>
        <v>0.29499999999999998</v>
      </c>
      <c r="O211" s="1">
        <v>0.14589999999999992</v>
      </c>
      <c r="P211" s="1"/>
      <c r="Q211" s="202">
        <v>84.313725490194741</v>
      </c>
      <c r="R211" s="202"/>
      <c r="S211">
        <f t="shared" si="19"/>
        <v>2.2886274509805848E-2</v>
      </c>
      <c r="U211" s="111">
        <f t="shared" si="20"/>
        <v>0.98929547497202719</v>
      </c>
      <c r="V211" s="111">
        <f t="shared" si="21"/>
        <v>0.55200000000000005</v>
      </c>
    </row>
    <row r="212" spans="1:22">
      <c r="A212" s="1">
        <v>77</v>
      </c>
      <c r="B212" s="1"/>
      <c r="C212">
        <f>COUNTIF('WetLitterbags placem_collection'!$K$3:$K$222, E212)</f>
        <v>0</v>
      </c>
      <c r="D212" t="str">
        <f t="shared" si="18"/>
        <v>Exclude</v>
      </c>
      <c r="E212" t="s">
        <v>1541</v>
      </c>
      <c r="F212">
        <f>COUNTIF('WetLitterbags placem_collection'!$M$3:$M$222, H212)</f>
        <v>0</v>
      </c>
      <c r="G212" t="str">
        <f t="shared" si="22"/>
        <v>Exclude</v>
      </c>
      <c r="I212">
        <f>IFERROR(INDEX('Green_rooibos initial weight'!$C$5:$C$1749,MATCH(E212, 'Green_rooibos initial weight'!$A$5:$A$1749,0)),"")</f>
        <v>2.048</v>
      </c>
      <c r="K212">
        <f t="shared" si="23"/>
        <v>2.048</v>
      </c>
      <c r="M212" t="str">
        <f>IFERROR(INDEX('Both teabags AfterWet'!$D$1:$D$839,MATCH(E212,'Both teabags AfterWet'!$B$1:$B$839,0)),"")</f>
        <v/>
      </c>
      <c r="O212" s="1">
        <v>0.77639999999999998</v>
      </c>
      <c r="P212" s="1"/>
      <c r="Q212" s="202">
        <v>-474.3926141885326</v>
      </c>
      <c r="R212" s="202"/>
      <c r="S212">
        <f t="shared" si="19"/>
        <v>4.4595842565597668</v>
      </c>
      <c r="U212" s="111">
        <f t="shared" si="20"/>
        <v>-1.1775313752733236</v>
      </c>
      <c r="V212" s="111">
        <f t="shared" si="21"/>
        <v>0.55200000000000005</v>
      </c>
    </row>
    <row r="213" spans="1:22">
      <c r="A213" s="1">
        <v>77</v>
      </c>
      <c r="B213" s="1"/>
      <c r="C213">
        <f>COUNTIF('WetLitterbags placem_collection'!$K$3:$K$222, E213)</f>
        <v>0</v>
      </c>
      <c r="D213" t="str">
        <f t="shared" si="18"/>
        <v>Exclude</v>
      </c>
      <c r="E213" s="1"/>
      <c r="F213">
        <f>COUNTIF('WetLitterbags placem_collection'!$M$3:$M$222, H213)</f>
        <v>1</v>
      </c>
      <c r="G213" t="str">
        <f t="shared" si="22"/>
        <v>Open</v>
      </c>
      <c r="H213" s="1" t="s">
        <v>1004</v>
      </c>
      <c r="I213">
        <f>IFERROR(INDEX('Green_rooibos initial weight'!$C$5:$C$1749,MATCH(H213, 'Green_rooibos initial weight'!$A$5:$A$1749,0)),"")</f>
        <v>2.198</v>
      </c>
      <c r="K213">
        <f t="shared" si="23"/>
        <v>2.198</v>
      </c>
      <c r="M213">
        <f>IFERROR(INDEX('Both teabags AfterWet'!$D$1:$D$839,MATCH(H213,'Both teabags AfterWet'!$B$1:$B$839,0)),"")</f>
        <v>1.698</v>
      </c>
      <c r="O213" s="1">
        <v>1.4125000000000001</v>
      </c>
      <c r="P213" s="1"/>
      <c r="Q213" s="202">
        <v>11.808300395256206</v>
      </c>
      <c r="R213" s="202"/>
      <c r="S213">
        <f t="shared" si="19"/>
        <v>1.2457077569170063</v>
      </c>
      <c r="U213" s="111">
        <f t="shared" si="20"/>
        <v>0.43325397774476504</v>
      </c>
      <c r="V213" s="111">
        <f t="shared" si="21"/>
        <v>0.55200000000000005</v>
      </c>
    </row>
    <row r="214" spans="1:22">
      <c r="A214" s="1">
        <v>77</v>
      </c>
      <c r="B214" s="1"/>
      <c r="C214">
        <f>COUNTIF('WetLitterbags placem_collection'!$K$3:$K$222, E214)</f>
        <v>0</v>
      </c>
      <c r="D214" t="str">
        <f t="shared" si="18"/>
        <v>Exclude</v>
      </c>
      <c r="E214" s="1"/>
      <c r="F214">
        <f>COUNTIF('WetLitterbags placem_collection'!$M$3:$M$222, H214)</f>
        <v>0</v>
      </c>
      <c r="G214" t="str">
        <f t="shared" si="22"/>
        <v>Exclude</v>
      </c>
      <c r="H214" s="1" t="s">
        <v>913</v>
      </c>
      <c r="I214">
        <f>IFERROR(INDEX('Green_rooibos initial weight'!$C$5:$C$1749,MATCH(H214, 'Green_rooibos initial weight'!$A$5:$A$1749,0)),"")</f>
        <v>2.2040000000000002</v>
      </c>
      <c r="K214">
        <f t="shared" si="23"/>
        <v>2.2040000000000002</v>
      </c>
      <c r="M214">
        <f>IFERROR(INDEX('Both teabags AfterWet'!$D$1:$D$839,MATCH(H214,'Both teabags AfterWet'!$B$1:$B$839,0)),"")</f>
        <v>2.2429999999999999</v>
      </c>
      <c r="O214" s="1">
        <v>1.891</v>
      </c>
      <c r="P214" s="1"/>
      <c r="Q214" s="202">
        <v>25.765054294176</v>
      </c>
      <c r="R214" s="202"/>
      <c r="S214">
        <f t="shared" si="19"/>
        <v>1.4037828232971319</v>
      </c>
      <c r="U214" s="111">
        <f t="shared" si="20"/>
        <v>0.36307494405756269</v>
      </c>
      <c r="V214" s="111">
        <f t="shared" si="21"/>
        <v>0.55200000000000005</v>
      </c>
    </row>
    <row r="215" spans="1:22">
      <c r="A215" s="199">
        <v>78</v>
      </c>
      <c r="B215" s="199"/>
      <c r="C215">
        <f>COUNTIF('WetLitterbags placem_collection'!$K$3:$K$222, E215)</f>
        <v>0</v>
      </c>
      <c r="D215" t="str">
        <f t="shared" si="18"/>
        <v>Exclude</v>
      </c>
      <c r="E215" t="s">
        <v>1604</v>
      </c>
      <c r="F215">
        <f>COUNTIF('WetLitterbags placem_collection'!$M$3:$M$222, H215)</f>
        <v>0</v>
      </c>
      <c r="G215" t="str">
        <f t="shared" si="22"/>
        <v>Exclude</v>
      </c>
      <c r="I215">
        <f>IFERROR(INDEX('Green_rooibos initial weight'!$C$5:$C$1749,MATCH(E215, 'Green_rooibos initial weight'!$A$5:$A$1749,0)),"")</f>
        <v>1.9319999999999999</v>
      </c>
      <c r="K215">
        <f t="shared" si="23"/>
        <v>1.9319999999999999</v>
      </c>
      <c r="M215">
        <f>IFERROR(INDEX('Both teabags AfterWet'!$D$1:$D$839,MATCH(E215,'Both teabags AfterWet'!$B$1:$B$839,0)),"")</f>
        <v>0.77859999999999996</v>
      </c>
      <c r="O215">
        <v>0.58260000000000001</v>
      </c>
      <c r="Q215" s="202">
        <v>9.6451774112936519</v>
      </c>
      <c r="R215" s="202"/>
      <c r="S215">
        <f t="shared" si="19"/>
        <v>0.52640719640180322</v>
      </c>
      <c r="U215" s="111">
        <f t="shared" si="20"/>
        <v>0.72753250703840411</v>
      </c>
      <c r="V215" s="111">
        <f t="shared" si="21"/>
        <v>0.55200000000000005</v>
      </c>
    </row>
    <row r="216" spans="1:22">
      <c r="A216" s="199">
        <v>78</v>
      </c>
      <c r="B216" s="199"/>
      <c r="C216">
        <f>COUNTIF('WetLitterbags placem_collection'!$K$3:$K$222, E216)</f>
        <v>0</v>
      </c>
      <c r="D216" t="str">
        <f t="shared" si="18"/>
        <v>Exclude</v>
      </c>
      <c r="E216" s="199"/>
      <c r="F216">
        <f>COUNTIF('WetLitterbags placem_collection'!$M$3:$M$222, H216)</f>
        <v>0</v>
      </c>
      <c r="G216" t="str">
        <f t="shared" si="22"/>
        <v>Exclude</v>
      </c>
      <c r="H216" t="s">
        <v>1041</v>
      </c>
      <c r="I216">
        <f>IFERROR(INDEX('Green_rooibos initial weight'!$C$5:$C$1749,MATCH(H216, 'Green_rooibos initial weight'!$A$5:$A$1749,0)),"")</f>
        <v>2.2549999999999999</v>
      </c>
      <c r="K216">
        <f t="shared" si="23"/>
        <v>2.2549999999999999</v>
      </c>
      <c r="M216">
        <f>IFERROR(INDEX('Both teabags AfterWet'!$D$1:$D$839,MATCH(H216,'Both teabags AfterWet'!$B$1:$B$839,0)),"")</f>
        <v>1.7222999999999999</v>
      </c>
      <c r="O216" s="1">
        <v>1.4992000000000001</v>
      </c>
      <c r="P216" s="1"/>
      <c r="Q216" s="202">
        <v>2.8361858190706335</v>
      </c>
      <c r="R216" s="202"/>
      <c r="S216">
        <f t="shared" si="19"/>
        <v>1.4566799022004933</v>
      </c>
      <c r="U216" s="111">
        <f t="shared" si="20"/>
        <v>0.35402221631907171</v>
      </c>
      <c r="V216" s="111">
        <f t="shared" si="21"/>
        <v>0.55200000000000005</v>
      </c>
    </row>
    <row r="217" spans="1:22">
      <c r="A217">
        <v>79</v>
      </c>
      <c r="C217">
        <f>COUNTIF('WetLitterbags placem_collection'!$K$3:$K$222, E217)</f>
        <v>0</v>
      </c>
      <c r="D217" t="str">
        <f t="shared" si="18"/>
        <v>Exclude</v>
      </c>
      <c r="E217" t="s">
        <v>1801</v>
      </c>
      <c r="F217">
        <f>COUNTIF('WetLitterbags placem_collection'!$M$3:$M$222, H217)</f>
        <v>0</v>
      </c>
      <c r="G217" t="str">
        <f t="shared" si="22"/>
        <v>Exclude</v>
      </c>
      <c r="I217">
        <f>IFERROR(INDEX('Green_rooibos initial weight'!$C$5:$C$1749,MATCH(E217, 'Green_rooibos initial weight'!$A$5:$A$1749,0)),"")</f>
        <v>2.0219999999999998</v>
      </c>
      <c r="K217">
        <f t="shared" si="23"/>
        <v>2.0219999999999998</v>
      </c>
      <c r="M217">
        <f>IFERROR(INDEX('Both teabags AfterWet'!$D$1:$D$839,MATCH(E217,'Both teabags AfterWet'!$B$1:$B$839,0)),"")</f>
        <v>0.97550000000000003</v>
      </c>
      <c r="O217">
        <v>0.74250000000000005</v>
      </c>
      <c r="Q217" s="202">
        <v>18.702865761691211</v>
      </c>
      <c r="R217" s="202"/>
      <c r="S217">
        <f t="shared" si="19"/>
        <v>0.60363122171944283</v>
      </c>
      <c r="U217" s="111">
        <f t="shared" si="20"/>
        <v>0.70146823851659601</v>
      </c>
      <c r="V217" s="111">
        <f t="shared" si="21"/>
        <v>0.55200000000000005</v>
      </c>
    </row>
    <row r="218" spans="1:22">
      <c r="A218">
        <v>79</v>
      </c>
      <c r="C218">
        <f>COUNTIF('WetLitterbags placem_collection'!$K$3:$K$222, E218)</f>
        <v>0</v>
      </c>
      <c r="D218" t="str">
        <f t="shared" si="18"/>
        <v>Exclude</v>
      </c>
      <c r="F218">
        <f>COUNTIF('WetLitterbags placem_collection'!$M$3:$M$222, H218)</f>
        <v>1</v>
      </c>
      <c r="G218" t="str">
        <f t="shared" si="22"/>
        <v>Open</v>
      </c>
      <c r="H218" t="s">
        <v>906</v>
      </c>
      <c r="I218">
        <f>IFERROR(INDEX('Green_rooibos initial weight'!$C$5:$C$1749,MATCH(H218, 'Green_rooibos initial weight'!$A$5:$A$1749,0)),"")</f>
        <v>2.169</v>
      </c>
      <c r="K218">
        <f t="shared" si="23"/>
        <v>2.169</v>
      </c>
      <c r="M218">
        <f>IFERROR(INDEX('Both teabags AfterWet'!$D$1:$D$839,MATCH(H218,'Both teabags AfterWet'!$B$1:$B$839,0)),"")</f>
        <v>1.5528</v>
      </c>
      <c r="O218">
        <v>1.3266</v>
      </c>
      <c r="Q218" s="202">
        <v>8.7084148727974071</v>
      </c>
      <c r="R218" s="202"/>
      <c r="S218">
        <f t="shared" si="19"/>
        <v>1.2110741682974695</v>
      </c>
      <c r="U218" s="111">
        <f t="shared" si="20"/>
        <v>0.44164399801868626</v>
      </c>
      <c r="V218" s="111">
        <f t="shared" si="21"/>
        <v>0.55200000000000005</v>
      </c>
    </row>
    <row r="219" spans="1:22">
      <c r="A219">
        <v>79</v>
      </c>
      <c r="C219">
        <f>COUNTIF('WetLitterbags placem_collection'!$K$3:$K$222, E219)</f>
        <v>0</v>
      </c>
      <c r="D219" t="str">
        <f t="shared" si="18"/>
        <v>Exclude</v>
      </c>
      <c r="F219">
        <f>COUNTIF('WetLitterbags placem_collection'!$M$3:$M$222, H219)</f>
        <v>0</v>
      </c>
      <c r="G219" t="str">
        <f t="shared" si="22"/>
        <v>Exclude</v>
      </c>
      <c r="H219" t="s">
        <v>1085</v>
      </c>
      <c r="I219">
        <f>IFERROR(INDEX('Green_rooibos initial weight'!$C$5:$C$1749,MATCH(H219, 'Green_rooibos initial weight'!$A$5:$A$1749,0)),"")</f>
        <v>2.1829999999999998</v>
      </c>
      <c r="K219">
        <f t="shared" si="23"/>
        <v>2.1829999999999998</v>
      </c>
      <c r="M219">
        <f>IFERROR(INDEX('Both teabags AfterWet'!$D$1:$D$839,MATCH(H219,'Both teabags AfterWet'!$B$1:$B$839,0)),"")</f>
        <v>1.6438999999999999</v>
      </c>
      <c r="O219">
        <v>1.4087000000000001</v>
      </c>
      <c r="Q219" s="202">
        <v>1.8838304552590228</v>
      </c>
      <c r="R219" s="202"/>
      <c r="S219">
        <f t="shared" si="19"/>
        <v>1.3821624803767663</v>
      </c>
      <c r="U219" s="111">
        <f t="shared" si="20"/>
        <v>0.36685181842566816</v>
      </c>
      <c r="V219" s="111">
        <f t="shared" si="21"/>
        <v>0.55200000000000005</v>
      </c>
    </row>
    <row r="220" spans="1:22">
      <c r="A220">
        <v>80</v>
      </c>
      <c r="C220">
        <f>COUNTIF('WetLitterbags placem_collection'!$K$3:$K$222, E220)</f>
        <v>0</v>
      </c>
      <c r="D220" t="str">
        <f t="shared" si="18"/>
        <v>Exclude</v>
      </c>
      <c r="E220" t="s">
        <v>1576</v>
      </c>
      <c r="F220">
        <f>COUNTIF('WetLitterbags placem_collection'!$M$3:$M$222, H220)</f>
        <v>0</v>
      </c>
      <c r="G220" t="str">
        <f t="shared" si="22"/>
        <v>Exclude</v>
      </c>
      <c r="I220">
        <f>IFERROR(INDEX('Green_rooibos initial weight'!$C$5:$C$1749,MATCH(E220, 'Green_rooibos initial weight'!$A$5:$A$1749,0)),"")</f>
        <v>2.1930000000000001</v>
      </c>
      <c r="K220">
        <f t="shared" si="23"/>
        <v>2.1930000000000001</v>
      </c>
      <c r="M220">
        <f>IFERROR(INDEX('Both teabags AfterWet'!$D$1:$D$839,MATCH(E220,'Both teabags AfterWet'!$B$1:$B$839,0)),"")</f>
        <v>1.0009999999999999</v>
      </c>
      <c r="O220">
        <v>0.7772</v>
      </c>
      <c r="Q220" s="202">
        <v>5.8354114713218834</v>
      </c>
      <c r="R220" s="202"/>
      <c r="S220">
        <f t="shared" si="19"/>
        <v>0.7318471820448863</v>
      </c>
      <c r="U220" s="111">
        <f t="shared" si="20"/>
        <v>0.66628035474469383</v>
      </c>
      <c r="V220" s="111">
        <f t="shared" si="21"/>
        <v>0.55200000000000005</v>
      </c>
    </row>
    <row r="221" spans="1:22">
      <c r="A221">
        <v>80</v>
      </c>
      <c r="C221">
        <f>COUNTIF('WetLitterbags placem_collection'!$K$3:$K$222, E221)</f>
        <v>0</v>
      </c>
      <c r="D221" t="str">
        <f t="shared" si="18"/>
        <v>Exclude</v>
      </c>
      <c r="F221">
        <f>COUNTIF('WetLitterbags placem_collection'!$M$3:$M$222, H221)</f>
        <v>0</v>
      </c>
      <c r="G221" t="str">
        <f t="shared" si="22"/>
        <v>Exclude</v>
      </c>
      <c r="H221" t="s">
        <v>1073</v>
      </c>
      <c r="I221">
        <f>IFERROR(INDEX('Green_rooibos initial weight'!$C$5:$C$1749,MATCH(H221, 'Green_rooibos initial weight'!$A$5:$A$1749,0)),"")</f>
        <v>2.2370000000000001</v>
      </c>
      <c r="K221">
        <f t="shared" si="23"/>
        <v>2.2370000000000001</v>
      </c>
      <c r="M221">
        <f>IFERROR(INDEX('Both teabags AfterWet'!$D$1:$D$839,MATCH(H221,'Both teabags AfterWet'!$B$1:$B$839,0)),"")</f>
        <v>1.639</v>
      </c>
      <c r="O221">
        <v>1.389</v>
      </c>
      <c r="Q221" s="202">
        <v>10.359922178988159</v>
      </c>
      <c r="R221" s="202"/>
      <c r="S221">
        <f t="shared" si="19"/>
        <v>1.2451006809338545</v>
      </c>
      <c r="U221" s="111">
        <f t="shared" si="20"/>
        <v>0.44340604339121392</v>
      </c>
      <c r="V221" s="111">
        <f t="shared" si="21"/>
        <v>0.55200000000000005</v>
      </c>
    </row>
    <row r="222" spans="1:22">
      <c r="A222" s="1">
        <v>81</v>
      </c>
      <c r="B222" s="1"/>
      <c r="C222">
        <f>COUNTIF('WetLitterbags placem_collection'!$K$3:$K$222, E222)</f>
        <v>0</v>
      </c>
      <c r="D222" t="str">
        <f t="shared" si="18"/>
        <v>Exclude</v>
      </c>
      <c r="E222" s="1" t="s">
        <v>1575</v>
      </c>
      <c r="F222">
        <f>COUNTIF('WetLitterbags placem_collection'!$M$3:$M$222, H222)</f>
        <v>0</v>
      </c>
      <c r="G222" t="str">
        <f t="shared" si="22"/>
        <v>Exclude</v>
      </c>
      <c r="I222">
        <f>IFERROR(INDEX('Green_rooibos initial weight'!$C$5:$C$1749,MATCH(E222, 'Green_rooibos initial weight'!$A$5:$A$1749,0)),"")</f>
        <v>2.0110000000000001</v>
      </c>
      <c r="K222">
        <f t="shared" si="23"/>
        <v>2.0110000000000001</v>
      </c>
      <c r="M222">
        <f>IFERROR(INDEX('Both teabags AfterWet'!$D$1:$D$839,MATCH(E222,'Both teabags AfterWet'!$B$1:$B$839,0)),"")</f>
        <v>0.65200000000000002</v>
      </c>
      <c r="O222" s="201">
        <v>0.45200000000000001</v>
      </c>
      <c r="P222" s="201"/>
      <c r="Q222" s="202">
        <v>11.582626060908067</v>
      </c>
      <c r="R222" s="202"/>
      <c r="S222">
        <f t="shared" si="19"/>
        <v>0.39964653020469554</v>
      </c>
      <c r="U222" s="111">
        <f t="shared" si="20"/>
        <v>0.801269751265691</v>
      </c>
      <c r="V222" s="111">
        <f t="shared" si="21"/>
        <v>0.55200000000000005</v>
      </c>
    </row>
    <row r="223" spans="1:22">
      <c r="A223" s="1">
        <v>81</v>
      </c>
      <c r="B223" s="1"/>
      <c r="C223">
        <f>COUNTIF('WetLitterbags placem_collection'!$K$3:$K$222, E223)</f>
        <v>0</v>
      </c>
      <c r="D223" t="str">
        <f t="shared" si="18"/>
        <v>Exclude</v>
      </c>
      <c r="E223" s="1"/>
      <c r="F223">
        <f>COUNTIF('WetLitterbags placem_collection'!$M$3:$M$222, H223)</f>
        <v>1</v>
      </c>
      <c r="G223" t="str">
        <f t="shared" si="22"/>
        <v>Open</v>
      </c>
      <c r="H223" s="1" t="s">
        <v>954</v>
      </c>
      <c r="I223">
        <f>IFERROR(INDEX('Green_rooibos initial weight'!$C$5:$C$1749,MATCH(H223, 'Green_rooibos initial weight'!$A$5:$A$1749,0)),"")</f>
        <v>2.2210000000000001</v>
      </c>
      <c r="K223">
        <f t="shared" si="23"/>
        <v>2.2210000000000001</v>
      </c>
      <c r="M223">
        <f>IFERROR(INDEX('Both teabags AfterWet'!$D$1:$D$839,MATCH(H223,'Both teabags AfterWet'!$B$1:$B$839,0)),"")</f>
        <v>1.8420000000000001</v>
      </c>
      <c r="O223" s="201">
        <v>1.5605</v>
      </c>
      <c r="P223" s="201"/>
      <c r="Q223" s="202">
        <v>4.2141794744665662</v>
      </c>
      <c r="R223" s="202"/>
      <c r="S223">
        <f t="shared" si="19"/>
        <v>1.4947377293009492</v>
      </c>
      <c r="U223" s="111">
        <f t="shared" si="20"/>
        <v>0.32699787064342678</v>
      </c>
      <c r="V223" s="111">
        <f t="shared" si="21"/>
        <v>0.55200000000000005</v>
      </c>
    </row>
    <row r="224" spans="1:22">
      <c r="A224" s="1">
        <v>81</v>
      </c>
      <c r="B224" s="1"/>
      <c r="C224">
        <f>COUNTIF('WetLitterbags placem_collection'!$K$3:$K$222, E224)</f>
        <v>0</v>
      </c>
      <c r="D224" t="str">
        <f t="shared" si="18"/>
        <v>Exclude</v>
      </c>
      <c r="E224" s="1"/>
      <c r="F224">
        <f>COUNTIF('WetLitterbags placem_collection'!$M$3:$M$222, H224)</f>
        <v>0</v>
      </c>
      <c r="G224" t="str">
        <f t="shared" si="22"/>
        <v>Exclude</v>
      </c>
      <c r="H224" s="1" t="s">
        <v>848</v>
      </c>
      <c r="I224">
        <f>IFERROR(INDEX('Green_rooibos initial weight'!$C$5:$C$1749,MATCH(H224, 'Green_rooibos initial weight'!$A$5:$A$1749,0)),"")</f>
        <v>2.165</v>
      </c>
      <c r="K224">
        <f t="shared" si="23"/>
        <v>2.165</v>
      </c>
      <c r="M224">
        <f>IFERROR(INDEX('Both teabags AfterWet'!$D$1:$D$839,MATCH(H224,'Both teabags AfterWet'!$B$1:$B$839,0)),"")</f>
        <v>1.736</v>
      </c>
      <c r="O224" s="201">
        <v>1.4906999999999999</v>
      </c>
      <c r="P224" s="201"/>
      <c r="Q224" s="202">
        <v>2.1037181996090717</v>
      </c>
      <c r="R224" s="202"/>
      <c r="S224">
        <f t="shared" si="19"/>
        <v>1.4593398727984275</v>
      </c>
      <c r="U224" s="111">
        <f t="shared" si="20"/>
        <v>0.32594001256423677</v>
      </c>
      <c r="V224" s="111">
        <f t="shared" si="21"/>
        <v>0.55200000000000005</v>
      </c>
    </row>
    <row r="225" spans="1:22">
      <c r="A225" s="1">
        <v>82</v>
      </c>
      <c r="B225" s="1"/>
      <c r="C225">
        <f>COUNTIF('WetLitterbags placem_collection'!$K$3:$K$222, E225)</f>
        <v>0</v>
      </c>
      <c r="D225" t="str">
        <f t="shared" si="18"/>
        <v>Exclude</v>
      </c>
      <c r="E225" s="200" t="s">
        <v>1210</v>
      </c>
      <c r="F225">
        <f>COUNTIF('WetLitterbags placem_collection'!$M$3:$M$222, H225)</f>
        <v>0</v>
      </c>
      <c r="G225" t="str">
        <f t="shared" si="22"/>
        <v>Exclude</v>
      </c>
      <c r="I225">
        <f>IFERROR(INDEX('Green_rooibos initial weight'!$C$5:$C$1749,MATCH(E225, 'Green_rooibos initial weight'!$A$5:$A$1749,0)),"")</f>
        <v>2.056</v>
      </c>
      <c r="K225">
        <f t="shared" si="23"/>
        <v>2.056</v>
      </c>
      <c r="M225">
        <f>IFERROR(INDEX('Both teabags AfterWet'!$D$1:$D$839,MATCH(E225,'Both teabags AfterWet'!$B$1:$B$839,0)),"")</f>
        <v>0.74299999999999999</v>
      </c>
      <c r="O225" s="1">
        <v>0.53169999999999995</v>
      </c>
      <c r="P225" s="1"/>
      <c r="Q225" s="202">
        <v>8.3909180651525794</v>
      </c>
      <c r="R225" s="202"/>
      <c r="S225">
        <f t="shared" si="19"/>
        <v>0.48708548864758372</v>
      </c>
      <c r="U225" s="111">
        <f t="shared" si="20"/>
        <v>0.76309071563833475</v>
      </c>
      <c r="V225" s="111">
        <f t="shared" si="21"/>
        <v>0.55200000000000005</v>
      </c>
    </row>
    <row r="226" spans="1:22">
      <c r="A226" s="1">
        <v>82</v>
      </c>
      <c r="B226" s="1"/>
      <c r="C226">
        <f>COUNTIF('WetLitterbags placem_collection'!$K$3:$K$222, E226)</f>
        <v>0</v>
      </c>
      <c r="D226" t="str">
        <f t="shared" si="18"/>
        <v>Exclude</v>
      </c>
      <c r="E226" s="1"/>
      <c r="F226">
        <f>COUNTIF('WetLitterbags placem_collection'!$M$3:$M$222, H226)</f>
        <v>0</v>
      </c>
      <c r="G226" t="str">
        <f t="shared" si="22"/>
        <v>Exclude</v>
      </c>
      <c r="H226" s="200" t="s">
        <v>773</v>
      </c>
      <c r="I226">
        <f>IFERROR(INDEX('Green_rooibos initial weight'!$C$5:$C$1749,MATCH(H226, 'Green_rooibos initial weight'!$A$5:$A$1749,0)),"")</f>
        <v>2.2549999999999999</v>
      </c>
      <c r="K226">
        <f t="shared" si="23"/>
        <v>2.2549999999999999</v>
      </c>
      <c r="M226">
        <f>IFERROR(INDEX('Both teabags AfterWet'!$D$1:$D$839,MATCH(H226,'Both teabags AfterWet'!$B$1:$B$839,0)),"")</f>
        <v>1.704</v>
      </c>
      <c r="O226" s="1">
        <v>1.448</v>
      </c>
      <c r="P226" s="1"/>
      <c r="Q226" s="202">
        <v>4.0756914119362859</v>
      </c>
      <c r="R226" s="202"/>
      <c r="S226">
        <f t="shared" si="19"/>
        <v>1.3889839883551625</v>
      </c>
      <c r="U226" s="111">
        <f t="shared" si="20"/>
        <v>0.38404257722609203</v>
      </c>
      <c r="V226" s="111">
        <f t="shared" si="21"/>
        <v>0.55200000000000005</v>
      </c>
    </row>
    <row r="227" spans="1:22">
      <c r="A227" s="1">
        <v>82</v>
      </c>
      <c r="B227" s="1"/>
      <c r="C227">
        <f>COUNTIF('WetLitterbags placem_collection'!$K$3:$K$222, E227)</f>
        <v>0</v>
      </c>
      <c r="D227" t="str">
        <f t="shared" si="18"/>
        <v>Exclude</v>
      </c>
      <c r="E227" s="1"/>
      <c r="F227">
        <f>COUNTIF('WetLitterbags placem_collection'!$M$3:$M$222, H227)</f>
        <v>1</v>
      </c>
      <c r="G227" t="str">
        <f t="shared" si="22"/>
        <v>Open</v>
      </c>
      <c r="H227" s="200" t="s">
        <v>1058</v>
      </c>
      <c r="I227">
        <f>IFERROR(INDEX('Green_rooibos initial weight'!$C$5:$C$1749,MATCH(H227, 'Green_rooibos initial weight'!$A$5:$A$1749,0)),"")</f>
        <v>2.0390000000000001</v>
      </c>
      <c r="K227">
        <f t="shared" si="23"/>
        <v>2.0390000000000001</v>
      </c>
      <c r="M227">
        <f>IFERROR(INDEX('Both teabags AfterWet'!$D$1:$D$839,MATCH(H227,'Both teabags AfterWet'!$B$1:$B$839,0)),"")</f>
        <v>1.5940000000000001</v>
      </c>
      <c r="O227" s="1">
        <v>1.3147</v>
      </c>
      <c r="P227" s="1"/>
      <c r="Q227" s="202">
        <v>4.9489795918371247</v>
      </c>
      <c r="R227" s="202"/>
      <c r="S227">
        <f t="shared" si="19"/>
        <v>1.2496357653061172</v>
      </c>
      <c r="U227" s="111">
        <f t="shared" si="20"/>
        <v>0.38713302339082045</v>
      </c>
      <c r="V227" s="111">
        <f t="shared" si="21"/>
        <v>0.55200000000000005</v>
      </c>
    </row>
    <row r="228" spans="1:22">
      <c r="A228" s="1">
        <v>83</v>
      </c>
      <c r="B228" s="1"/>
      <c r="C228">
        <f>COUNTIF('WetLitterbags placem_collection'!$K$3:$K$222, E228)</f>
        <v>0</v>
      </c>
      <c r="D228" t="str">
        <f t="shared" si="18"/>
        <v>Exclude</v>
      </c>
      <c r="E228" s="1" t="s">
        <v>1752</v>
      </c>
      <c r="F228">
        <f>COUNTIF('WetLitterbags placem_collection'!$M$3:$M$222, H228)</f>
        <v>0</v>
      </c>
      <c r="G228" t="str">
        <f t="shared" si="22"/>
        <v>Exclude</v>
      </c>
      <c r="I228">
        <f>IFERROR(INDEX('Green_rooibos initial weight'!$C$5:$C$1749,MATCH(E228, 'Green_rooibos initial weight'!$A$5:$A$1749,0)),"")</f>
        <v>2.0550000000000002</v>
      </c>
      <c r="K228">
        <f t="shared" si="23"/>
        <v>2.0550000000000002</v>
      </c>
      <c r="M228">
        <f>IFERROR(INDEX('Both teabags AfterWet'!$D$1:$D$839,MATCH(E228,'Both teabags AfterWet'!$B$1:$B$839,0)),"")</f>
        <v>0.88800000000000001</v>
      </c>
      <c r="O228" s="201">
        <v>0.66410000000000002</v>
      </c>
      <c r="P228" s="201"/>
      <c r="Q228" s="202">
        <v>14.849074975657658</v>
      </c>
      <c r="R228" s="202"/>
      <c r="S228">
        <f t="shared" si="19"/>
        <v>0.56548729308665746</v>
      </c>
      <c r="U228" s="111">
        <f t="shared" si="20"/>
        <v>0.72482370166099397</v>
      </c>
      <c r="V228" s="111">
        <f t="shared" si="21"/>
        <v>0.55200000000000005</v>
      </c>
    </row>
    <row r="229" spans="1:22">
      <c r="A229" s="1">
        <v>83</v>
      </c>
      <c r="B229" s="1"/>
      <c r="C229">
        <f>COUNTIF('WetLitterbags placem_collection'!$K$3:$K$222, E229)</f>
        <v>0</v>
      </c>
      <c r="D229" t="str">
        <f t="shared" si="18"/>
        <v>Exclude</v>
      </c>
      <c r="E229" s="1"/>
      <c r="F229">
        <f>COUNTIF('WetLitterbags placem_collection'!$M$3:$M$222, H229)</f>
        <v>1</v>
      </c>
      <c r="G229" t="str">
        <f t="shared" si="22"/>
        <v>Open</v>
      </c>
      <c r="H229" s="1" t="s">
        <v>1007</v>
      </c>
      <c r="I229">
        <f>IFERROR(INDEX('Green_rooibos initial weight'!$C$5:$C$1749,MATCH(H229, 'Green_rooibos initial weight'!$A$5:$A$1749,0)),"")</f>
        <v>2.21</v>
      </c>
      <c r="K229">
        <f t="shared" si="23"/>
        <v>2.21</v>
      </c>
      <c r="M229">
        <f>IFERROR(INDEX('Both teabags AfterWet'!$D$1:$D$839,MATCH(H229,'Both teabags AfterWet'!$B$1:$B$839,0)),"")</f>
        <v>0.98799999999999999</v>
      </c>
      <c r="O229" s="201">
        <v>0.71630000000000005</v>
      </c>
      <c r="P229" s="201"/>
      <c r="Q229" s="202">
        <v>61.99804113614087</v>
      </c>
      <c r="R229" s="202"/>
      <c r="S229">
        <f t="shared" si="19"/>
        <v>0.27220803134182298</v>
      </c>
      <c r="U229" s="111">
        <f t="shared" si="20"/>
        <v>0.87682894509419773</v>
      </c>
      <c r="V229" s="111">
        <f t="shared" si="21"/>
        <v>0.55200000000000005</v>
      </c>
    </row>
    <row r="230" spans="1:22">
      <c r="A230" s="1">
        <v>83</v>
      </c>
      <c r="B230" s="1"/>
      <c r="C230">
        <f>COUNTIF('WetLitterbags placem_collection'!$K$3:$K$222, E230)</f>
        <v>0</v>
      </c>
      <c r="D230" t="str">
        <f t="shared" si="18"/>
        <v>Exclude</v>
      </c>
      <c r="E230" s="1"/>
      <c r="F230">
        <f>COUNTIF('WetLitterbags placem_collection'!$M$3:$M$222, H230)</f>
        <v>0</v>
      </c>
      <c r="G230" t="str">
        <f t="shared" si="22"/>
        <v>Exclude</v>
      </c>
      <c r="H230" s="1" t="s">
        <v>1119</v>
      </c>
      <c r="I230">
        <f>IFERROR(INDEX('Green_rooibos initial weight'!$C$5:$C$1749,MATCH(H230, 'Green_rooibos initial weight'!$A$5:$A$1749,0)),"")</f>
        <v>2.0590000000000002</v>
      </c>
      <c r="K230">
        <f t="shared" si="23"/>
        <v>2.0590000000000002</v>
      </c>
      <c r="M230">
        <f>IFERROR(INDEX('Both teabags AfterWet'!$D$1:$D$839,MATCH(H230,'Both teabags AfterWet'!$B$1:$B$839,0)),"")</f>
        <v>1.637</v>
      </c>
      <c r="O230" s="201">
        <v>1.367</v>
      </c>
      <c r="P230" s="201"/>
      <c r="Q230" s="202">
        <v>7.3339940535177606</v>
      </c>
      <c r="R230" s="202"/>
      <c r="S230">
        <f t="shared" si="19"/>
        <v>1.2667443012884123</v>
      </c>
      <c r="U230" s="111">
        <f t="shared" si="20"/>
        <v>0.38477692992306356</v>
      </c>
      <c r="V230" s="111">
        <f t="shared" si="21"/>
        <v>0.55200000000000005</v>
      </c>
    </row>
    <row r="231" spans="1:22">
      <c r="A231" s="1">
        <v>84</v>
      </c>
      <c r="B231" s="1"/>
      <c r="C231">
        <f>COUNTIF('WetLitterbags placem_collection'!$K$3:$K$222, E231)</f>
        <v>0</v>
      </c>
      <c r="D231" t="str">
        <f t="shared" si="18"/>
        <v>Exclude</v>
      </c>
      <c r="E231" s="200" t="s">
        <v>1530</v>
      </c>
      <c r="F231">
        <f>COUNTIF('WetLitterbags placem_collection'!$M$3:$M$222, H231)</f>
        <v>0</v>
      </c>
      <c r="G231" t="str">
        <f t="shared" si="22"/>
        <v>Exclude</v>
      </c>
      <c r="I231">
        <f>IFERROR(INDEX('Green_rooibos initial weight'!$C$5:$C$1749,MATCH(E231, 'Green_rooibos initial weight'!$A$5:$A$1749,0)),"")</f>
        <v>1.929</v>
      </c>
      <c r="K231">
        <f t="shared" si="23"/>
        <v>1.929</v>
      </c>
      <c r="M231">
        <f>IFERROR(INDEX('Both teabags AfterWet'!$D$1:$D$839,MATCH(E231,'Both teabags AfterWet'!$B$1:$B$839,0)),"")</f>
        <v>0.81299999999999994</v>
      </c>
      <c r="O231" s="1">
        <v>0.59250000000000003</v>
      </c>
      <c r="P231" s="1"/>
      <c r="Q231" s="202">
        <v>10.723192019949995</v>
      </c>
      <c r="R231" s="202"/>
      <c r="S231">
        <f t="shared" si="19"/>
        <v>0.52896508728179625</v>
      </c>
      <c r="U231" s="111">
        <f t="shared" si="20"/>
        <v>0.72578274376267693</v>
      </c>
      <c r="V231" s="111">
        <f t="shared" si="21"/>
        <v>0.55200000000000005</v>
      </c>
    </row>
    <row r="232" spans="1:22">
      <c r="A232" s="1">
        <v>84</v>
      </c>
      <c r="B232" s="1"/>
      <c r="C232">
        <f>COUNTIF('WetLitterbags placem_collection'!$K$3:$K$222, E232)</f>
        <v>0</v>
      </c>
      <c r="D232" t="str">
        <f t="shared" si="18"/>
        <v>Exclude</v>
      </c>
      <c r="E232" s="1"/>
      <c r="F232">
        <f>COUNTIF('WetLitterbags placem_collection'!$M$3:$M$222, H232)</f>
        <v>0</v>
      </c>
      <c r="G232" t="str">
        <f t="shared" si="22"/>
        <v>Exclude</v>
      </c>
      <c r="H232" s="200" t="s">
        <v>724</v>
      </c>
      <c r="I232">
        <f>IFERROR(INDEX('Green_rooibos initial weight'!$C$5:$C$1749,MATCH(H232, 'Green_rooibos initial weight'!$A$5:$A$1749,0)),"")</f>
        <v>2.2269999999999999</v>
      </c>
      <c r="K232">
        <f t="shared" si="23"/>
        <v>2.2269999999999999</v>
      </c>
      <c r="M232">
        <f>IFERROR(INDEX('Both teabags AfterWet'!$D$1:$D$839,MATCH(H232,'Both teabags AfterWet'!$B$1:$B$839,0)),"")</f>
        <v>1.5820000000000001</v>
      </c>
      <c r="O232" s="1">
        <v>1.3305</v>
      </c>
      <c r="P232" s="1"/>
      <c r="Q232" s="202">
        <v>7.3412698412690327</v>
      </c>
      <c r="R232" s="202"/>
      <c r="S232">
        <f t="shared" si="19"/>
        <v>1.2328244047619155</v>
      </c>
      <c r="U232" s="111">
        <f t="shared" si="20"/>
        <v>0.44641921654157368</v>
      </c>
      <c r="V232" s="111">
        <f t="shared" si="21"/>
        <v>0.55200000000000005</v>
      </c>
    </row>
    <row r="233" spans="1:22">
      <c r="A233" s="1">
        <v>84</v>
      </c>
      <c r="B233" s="1"/>
      <c r="C233">
        <f>COUNTIF('WetLitterbags placem_collection'!$K$3:$K$222, E233)</f>
        <v>0</v>
      </c>
      <c r="D233" t="str">
        <f t="shared" si="18"/>
        <v>Exclude</v>
      </c>
      <c r="E233" s="1"/>
      <c r="F233">
        <f>COUNTIF('WetLitterbags placem_collection'!$M$3:$M$222, H233)</f>
        <v>1</v>
      </c>
      <c r="G233" t="str">
        <f t="shared" si="22"/>
        <v>Open</v>
      </c>
      <c r="H233" s="200" t="s">
        <v>1092</v>
      </c>
      <c r="I233">
        <f>IFERROR(INDEX('Green_rooibos initial weight'!$C$5:$C$1749,MATCH(H233, 'Green_rooibos initial weight'!$A$5:$A$1749,0)),"")</f>
        <v>2.2999999999999998</v>
      </c>
      <c r="K233">
        <f t="shared" si="23"/>
        <v>2.2999999999999998</v>
      </c>
      <c r="M233">
        <f>IFERROR(INDEX('Both teabags AfterWet'!$D$1:$D$839,MATCH(H233,'Both teabags AfterWet'!$B$1:$B$839,0)),"")</f>
        <v>1.6379999999999999</v>
      </c>
      <c r="O233" s="1">
        <v>1.3726</v>
      </c>
      <c r="P233" s="1"/>
      <c r="Q233" s="202">
        <v>8.8249634324722646</v>
      </c>
      <c r="R233" s="202"/>
      <c r="S233">
        <f t="shared" si="19"/>
        <v>1.2514685519258857</v>
      </c>
      <c r="U233" s="111">
        <f t="shared" si="20"/>
        <v>0.45588323829309318</v>
      </c>
      <c r="V233" s="111">
        <f t="shared" si="21"/>
        <v>0.55200000000000005</v>
      </c>
    </row>
    <row r="234" spans="1:22">
      <c r="A234" s="1">
        <v>85</v>
      </c>
      <c r="B234" s="1"/>
      <c r="C234">
        <f>COUNTIF('WetLitterbags placem_collection'!$K$3:$K$222, E234)</f>
        <v>0</v>
      </c>
      <c r="D234" t="str">
        <f t="shared" si="18"/>
        <v>Exclude</v>
      </c>
      <c r="E234" s="1" t="s">
        <v>1609</v>
      </c>
      <c r="F234">
        <f>COUNTIF('WetLitterbags placem_collection'!$M$3:$M$222, H234)</f>
        <v>0</v>
      </c>
      <c r="G234" t="str">
        <f t="shared" si="22"/>
        <v>Exclude</v>
      </c>
      <c r="I234">
        <f>IFERROR(INDEX('Green_rooibos initial weight'!$C$5:$C$1749,MATCH(E234, 'Green_rooibos initial weight'!$A$5:$A$1749,0)),"")</f>
        <v>2.1040000000000001</v>
      </c>
      <c r="K234">
        <f t="shared" si="23"/>
        <v>2.1040000000000001</v>
      </c>
      <c r="M234">
        <f>IFERROR(INDEX('Both teabags AfterWet'!$D$1:$D$839,MATCH(E234,'Both teabags AfterWet'!$B$1:$B$839,0)),"")</f>
        <v>0.96599999999999997</v>
      </c>
      <c r="O234" s="1">
        <v>0.73919999999999997</v>
      </c>
      <c r="P234" s="1"/>
      <c r="Q234" s="202">
        <v>11.595639246779045</v>
      </c>
      <c r="R234" s="202"/>
      <c r="S234">
        <f t="shared" si="19"/>
        <v>0.65348503468780927</v>
      </c>
      <c r="U234" s="111">
        <f t="shared" si="20"/>
        <v>0.68940825347537582</v>
      </c>
      <c r="V234" s="111">
        <f t="shared" si="21"/>
        <v>0.55200000000000005</v>
      </c>
    </row>
    <row r="235" spans="1:22">
      <c r="A235" s="1">
        <v>85</v>
      </c>
      <c r="B235" s="1"/>
      <c r="C235">
        <f>COUNTIF('WetLitterbags placem_collection'!$K$3:$K$222, E235)</f>
        <v>0</v>
      </c>
      <c r="D235" t="str">
        <f t="shared" si="18"/>
        <v>Exclude</v>
      </c>
      <c r="E235" s="1"/>
      <c r="F235">
        <f>COUNTIF('WetLitterbags placem_collection'!$M$3:$M$222, H235)</f>
        <v>1</v>
      </c>
      <c r="G235" t="str">
        <f t="shared" si="22"/>
        <v>Open</v>
      </c>
      <c r="H235" s="1" t="s">
        <v>826</v>
      </c>
      <c r="I235">
        <f>IFERROR(INDEX('Green_rooibos initial weight'!$C$5:$C$1749,MATCH(H235, 'Green_rooibos initial weight'!$A$5:$A$1749,0)),"")</f>
        <v>2.2440000000000002</v>
      </c>
      <c r="K235">
        <f t="shared" si="23"/>
        <v>2.2440000000000002</v>
      </c>
      <c r="M235">
        <f>IFERROR(INDEX('Both teabags AfterWet'!$D$1:$D$839,MATCH(H235,'Both teabags AfterWet'!$B$1:$B$839,0)),"")</f>
        <v>1.4850000000000001</v>
      </c>
      <c r="O235" s="1">
        <v>1.2338</v>
      </c>
      <c r="P235" s="1"/>
      <c r="Q235" s="202">
        <v>10.368550368550631</v>
      </c>
      <c r="R235" s="202"/>
      <c r="S235">
        <f t="shared" si="19"/>
        <v>1.1058728255528223</v>
      </c>
      <c r="U235" s="111">
        <f t="shared" si="20"/>
        <v>0.50718679788198662</v>
      </c>
      <c r="V235" s="111">
        <f t="shared" si="21"/>
        <v>0.55200000000000005</v>
      </c>
    </row>
    <row r="236" spans="1:22">
      <c r="A236" s="1">
        <v>85</v>
      </c>
      <c r="B236" s="1"/>
      <c r="C236">
        <f>COUNTIF('WetLitterbags placem_collection'!$K$3:$K$222, E236)</f>
        <v>0</v>
      </c>
      <c r="D236" t="str">
        <f t="shared" si="18"/>
        <v>Exclude</v>
      </c>
      <c r="E236" s="1"/>
      <c r="F236">
        <f>COUNTIF('WetLitterbags placem_collection'!$M$3:$M$222, H236)</f>
        <v>0</v>
      </c>
      <c r="G236" t="str">
        <f t="shared" si="22"/>
        <v>Exclude</v>
      </c>
      <c r="H236" s="1" t="s">
        <v>750</v>
      </c>
      <c r="I236">
        <f>IFERROR(INDEX('Green_rooibos initial weight'!$C$5:$C$1749,MATCH(H236, 'Green_rooibos initial weight'!$A$5:$A$1749,0)),"")</f>
        <v>2.1960000000000002</v>
      </c>
      <c r="K236">
        <f t="shared" si="23"/>
        <v>2.1960000000000002</v>
      </c>
      <c r="M236">
        <f>IFERROR(INDEX('Both teabags AfterWet'!$D$1:$D$839,MATCH(H236,'Both teabags AfterWet'!$B$1:$B$839,0)),"")</f>
        <v>1.6220000000000001</v>
      </c>
      <c r="O236" s="1">
        <v>1.3975</v>
      </c>
      <c r="P236" s="1"/>
      <c r="Q236" s="202">
        <v>3.6463536463541599</v>
      </c>
      <c r="R236" s="202"/>
      <c r="S236">
        <f t="shared" si="19"/>
        <v>1.3465422077922007</v>
      </c>
      <c r="U236" s="111">
        <f t="shared" si="20"/>
        <v>0.38682048825491777</v>
      </c>
      <c r="V236" s="111">
        <f t="shared" si="21"/>
        <v>0.55200000000000005</v>
      </c>
    </row>
    <row r="237" spans="1:22">
      <c r="A237">
        <v>86</v>
      </c>
      <c r="C237">
        <f>COUNTIF('WetLitterbags placem_collection'!$K$3:$K$222, E237)</f>
        <v>0</v>
      </c>
      <c r="D237" t="str">
        <f t="shared" si="18"/>
        <v>Exclude</v>
      </c>
      <c r="E237" t="s">
        <v>1489</v>
      </c>
      <c r="F237">
        <f>COUNTIF('WetLitterbags placem_collection'!$M$3:$M$222, H237)</f>
        <v>0</v>
      </c>
      <c r="G237" t="str">
        <f t="shared" si="22"/>
        <v>Exclude</v>
      </c>
      <c r="I237">
        <f>IFERROR(INDEX('Green_rooibos initial weight'!$C$5:$C$1749,MATCH(E237, 'Green_rooibos initial weight'!$A$5:$A$1749,0)),"")</f>
        <v>2.1259999999999999</v>
      </c>
      <c r="K237">
        <f t="shared" si="23"/>
        <v>2.1259999999999999</v>
      </c>
      <c r="M237">
        <f>IFERROR(INDEX('Both teabags AfterWet'!$D$1:$D$839,MATCH(E237,'Both teabags AfterWet'!$B$1:$B$839,0)),"")</f>
        <v>0.74650000000000005</v>
      </c>
      <c r="O237">
        <v>0.55600000000000005</v>
      </c>
      <c r="Q237" s="202">
        <v>8.6978131212732563</v>
      </c>
      <c r="R237" s="202"/>
      <c r="S237">
        <f t="shared" si="19"/>
        <v>0.50764015904572068</v>
      </c>
      <c r="U237" s="111">
        <f t="shared" si="20"/>
        <v>0.76122287909420472</v>
      </c>
      <c r="V237" s="111">
        <f t="shared" si="21"/>
        <v>0.55200000000000005</v>
      </c>
    </row>
    <row r="238" spans="1:22">
      <c r="A238">
        <v>86</v>
      </c>
      <c r="C238">
        <f>COUNTIF('WetLitterbags placem_collection'!$K$3:$K$222, E238)</f>
        <v>0</v>
      </c>
      <c r="D238" t="str">
        <f t="shared" si="18"/>
        <v>Exclude</v>
      </c>
      <c r="F238">
        <f>COUNTIF('WetLitterbags placem_collection'!$M$3:$M$222, H238)</f>
        <v>0</v>
      </c>
      <c r="G238" t="str">
        <f t="shared" si="22"/>
        <v>Exclude</v>
      </c>
      <c r="H238" t="s">
        <v>1079</v>
      </c>
      <c r="I238">
        <f>IFERROR(INDEX('Green_rooibos initial weight'!$C$5:$C$1749,MATCH(H238, 'Green_rooibos initial weight'!$A$5:$A$1749,0)),"")</f>
        <v>2.3660000000000001</v>
      </c>
      <c r="K238">
        <f t="shared" si="23"/>
        <v>2.3660000000000001</v>
      </c>
      <c r="M238">
        <f>IFERROR(INDEX('Both teabags AfterWet'!$D$1:$D$839,MATCH(H238,'Both teabags AfterWet'!$B$1:$B$839,0)),"")</f>
        <v>1.6786000000000001</v>
      </c>
      <c r="O238">
        <v>1.4595</v>
      </c>
      <c r="Q238" s="202">
        <v>28.338278931750832</v>
      </c>
      <c r="R238" s="202"/>
      <c r="S238">
        <f t="shared" si="19"/>
        <v>1.0459028189910966</v>
      </c>
      <c r="U238" s="111">
        <f t="shared" si="20"/>
        <v>0.55794470879497182</v>
      </c>
      <c r="V238" s="111">
        <f t="shared" si="21"/>
        <v>0.55200000000000005</v>
      </c>
    </row>
    <row r="239" spans="1:22">
      <c r="A239">
        <v>87</v>
      </c>
      <c r="C239">
        <f>COUNTIF('WetLitterbags placem_collection'!$K$3:$K$222, E239)</f>
        <v>0</v>
      </c>
      <c r="D239" t="str">
        <f t="shared" si="18"/>
        <v>Exclude</v>
      </c>
      <c r="E239" t="s">
        <v>1418</v>
      </c>
      <c r="F239">
        <f>COUNTIF('WetLitterbags placem_collection'!$M$3:$M$222, H239)</f>
        <v>0</v>
      </c>
      <c r="G239" t="str">
        <f t="shared" si="22"/>
        <v>Exclude</v>
      </c>
      <c r="I239">
        <f>IFERROR(INDEX('Green_rooibos initial weight'!$C$5:$C$1749,MATCH(E239, 'Green_rooibos initial weight'!$A$5:$A$1749,0)),"")</f>
        <v>2.0779999999999998</v>
      </c>
      <c r="K239">
        <f t="shared" si="23"/>
        <v>2.0779999999999998</v>
      </c>
      <c r="M239">
        <f>IFERROR(INDEX('Both teabags AfterWet'!$D$1:$D$839,MATCH(E239,'Both teabags AfterWet'!$B$1:$B$839,0)),"")</f>
        <v>0.81640000000000001</v>
      </c>
      <c r="O239">
        <v>0.59950000000000003</v>
      </c>
      <c r="Q239" s="202">
        <v>14.564493098524098</v>
      </c>
      <c r="R239" s="202"/>
      <c r="S239">
        <f t="shared" si="19"/>
        <v>0.51218586387434806</v>
      </c>
      <c r="U239" s="111">
        <f t="shared" si="20"/>
        <v>0.75351979601811925</v>
      </c>
      <c r="V239" s="111">
        <f t="shared" si="21"/>
        <v>0.55200000000000005</v>
      </c>
    </row>
    <row r="240" spans="1:22">
      <c r="A240">
        <v>87</v>
      </c>
      <c r="C240">
        <f>COUNTIF('WetLitterbags placem_collection'!$K$3:$K$222, E240)</f>
        <v>0</v>
      </c>
      <c r="D240" t="str">
        <f t="shared" si="18"/>
        <v>Exclude</v>
      </c>
      <c r="F240">
        <f>COUNTIF('WetLitterbags placem_collection'!$M$3:$M$222, H240)</f>
        <v>0</v>
      </c>
      <c r="G240" t="str">
        <f t="shared" si="22"/>
        <v>Exclude</v>
      </c>
      <c r="H240" t="s">
        <v>812</v>
      </c>
      <c r="I240">
        <f>IFERROR(INDEX('Green_rooibos initial weight'!$C$5:$C$1749,MATCH(H240, 'Green_rooibos initial weight'!$A$5:$A$1749,0)),"")</f>
        <v>2.2120000000000002</v>
      </c>
      <c r="K240">
        <f t="shared" si="23"/>
        <v>2.2120000000000002</v>
      </c>
      <c r="M240">
        <f>IFERROR(INDEX('Both teabags AfterWet'!$D$1:$D$839,MATCH(H240,'Both teabags AfterWet'!$B$1:$B$839,0)),"")</f>
        <v>1.7085999999999999</v>
      </c>
      <c r="O240">
        <v>1.4715</v>
      </c>
      <c r="Q240" s="202">
        <v>5.7663873829462604</v>
      </c>
      <c r="R240" s="202"/>
      <c r="S240">
        <f t="shared" si="19"/>
        <v>1.3866476096599458</v>
      </c>
      <c r="U240" s="111">
        <f t="shared" si="20"/>
        <v>0.37312495042497928</v>
      </c>
      <c r="V240" s="111">
        <f t="shared" si="21"/>
        <v>0.55200000000000005</v>
      </c>
    </row>
    <row r="241" spans="1:22">
      <c r="A241" s="1">
        <v>89</v>
      </c>
      <c r="B241" s="1"/>
      <c r="C241">
        <f>COUNTIF('WetLitterbags placem_collection'!$K$3:$K$222, E241)</f>
        <v>0</v>
      </c>
      <c r="D241" t="str">
        <f t="shared" si="18"/>
        <v>Exclude</v>
      </c>
      <c r="E241" s="1" t="s">
        <v>1581</v>
      </c>
      <c r="F241">
        <f>COUNTIF('WetLitterbags placem_collection'!$M$3:$M$222, H241)</f>
        <v>0</v>
      </c>
      <c r="G241" t="str">
        <f t="shared" si="22"/>
        <v>Exclude</v>
      </c>
      <c r="I241">
        <f>IFERROR(INDEX('Green_rooibos initial weight'!$C$5:$C$1749,MATCH(E241, 'Green_rooibos initial weight'!$A$5:$A$1749,0)),"")</f>
        <v>1.9630000000000001</v>
      </c>
      <c r="K241">
        <f t="shared" si="23"/>
        <v>1.9630000000000001</v>
      </c>
      <c r="M241">
        <f>IFERROR(INDEX('Both teabags AfterWet'!$D$1:$D$839,MATCH(E241,'Both teabags AfterWet'!$B$1:$B$839,0)),"")</f>
        <v>1.5169999999999999</v>
      </c>
      <c r="O241" s="1">
        <v>1.1642999999999999</v>
      </c>
      <c r="P241" s="1"/>
      <c r="Q241" s="202">
        <v>48.044965786901678</v>
      </c>
      <c r="R241" s="202"/>
      <c r="S241">
        <f t="shared" si="19"/>
        <v>0.60491246334310367</v>
      </c>
      <c r="U241" s="111">
        <f t="shared" si="20"/>
        <v>0.69184286126179129</v>
      </c>
      <c r="V241" s="111">
        <f t="shared" si="21"/>
        <v>0.55200000000000005</v>
      </c>
    </row>
    <row r="242" spans="1:22">
      <c r="A242" s="1">
        <v>89</v>
      </c>
      <c r="B242" s="1"/>
      <c r="C242">
        <f>COUNTIF('WetLitterbags placem_collection'!$K$3:$K$222, E242)</f>
        <v>0</v>
      </c>
      <c r="D242" t="str">
        <f t="shared" si="18"/>
        <v>Exclude</v>
      </c>
      <c r="E242" s="1"/>
      <c r="F242">
        <f>COUNTIF('WetLitterbags placem_collection'!$M$3:$M$222, H242)</f>
        <v>0</v>
      </c>
      <c r="G242" t="str">
        <f t="shared" si="22"/>
        <v>Exclude</v>
      </c>
      <c r="H242" s="1" t="s">
        <v>970</v>
      </c>
      <c r="I242">
        <f>IFERROR(INDEX('Green_rooibos initial weight'!$C$5:$C$1749,MATCH(H242, 'Green_rooibos initial weight'!$A$5:$A$1749,0)),"")</f>
        <v>2.1160000000000001</v>
      </c>
      <c r="K242">
        <f t="shared" si="23"/>
        <v>2.1160000000000001</v>
      </c>
      <c r="M242">
        <f>IFERROR(INDEX('Both teabags AfterWet'!$D$1:$D$839,MATCH(H242,'Both teabags AfterWet'!$B$1:$B$839,0)),"")</f>
        <v>2.0529999999999999</v>
      </c>
      <c r="O242" s="1">
        <v>1.734</v>
      </c>
      <c r="P242" s="1"/>
      <c r="Q242" s="202">
        <v>19.890873015872916</v>
      </c>
      <c r="R242" s="202"/>
      <c r="S242">
        <f t="shared" si="19"/>
        <v>1.3890922619047636</v>
      </c>
      <c r="U242" s="111">
        <f t="shared" si="20"/>
        <v>0.34352917679358996</v>
      </c>
      <c r="V242" s="111">
        <f t="shared" si="21"/>
        <v>0.55200000000000005</v>
      </c>
    </row>
    <row r="243" spans="1:22">
      <c r="A243">
        <v>90</v>
      </c>
      <c r="C243">
        <f>COUNTIF('WetLitterbags placem_collection'!$K$3:$K$222, E243)</f>
        <v>0</v>
      </c>
      <c r="D243" t="str">
        <f t="shared" si="18"/>
        <v>Exclude</v>
      </c>
      <c r="E243" t="s">
        <v>1695</v>
      </c>
      <c r="F243">
        <f>COUNTIF('WetLitterbags placem_collection'!$M$3:$M$222, H243)</f>
        <v>0</v>
      </c>
      <c r="G243" t="str">
        <f t="shared" si="22"/>
        <v>Exclude</v>
      </c>
      <c r="I243">
        <f>IFERROR(INDEX('Green_rooibos initial weight'!$C$5:$C$1749,MATCH(E243, 'Green_rooibos initial weight'!$A$5:$A$1749,0)),"")</f>
        <v>2.0489999999999999</v>
      </c>
      <c r="K243">
        <f t="shared" si="23"/>
        <v>2.0489999999999999</v>
      </c>
      <c r="M243">
        <f>IFERROR(INDEX('Both teabags AfterWet'!$D$1:$D$839,MATCH(E243,'Both teabags AfterWet'!$B$1:$B$839,0)),"")</f>
        <v>0.78380000000000005</v>
      </c>
      <c r="O243">
        <v>0.54079999999999995</v>
      </c>
      <c r="Q243" s="202">
        <v>6.6735644076571221</v>
      </c>
      <c r="R243" s="202"/>
      <c r="S243">
        <f t="shared" si="19"/>
        <v>0.50470936368339026</v>
      </c>
      <c r="U243" s="111">
        <f t="shared" si="20"/>
        <v>0.75368015437609071</v>
      </c>
      <c r="V243" s="111">
        <f t="shared" si="21"/>
        <v>0.55200000000000005</v>
      </c>
    </row>
    <row r="244" spans="1:22">
      <c r="A244">
        <v>90</v>
      </c>
      <c r="C244">
        <f>COUNTIF('WetLitterbags placem_collection'!$K$3:$K$222, E244)</f>
        <v>0</v>
      </c>
      <c r="D244" t="str">
        <f t="shared" si="18"/>
        <v>Exclude</v>
      </c>
      <c r="F244">
        <f>COUNTIF('WetLitterbags placem_collection'!$M$3:$M$222, H244)</f>
        <v>0</v>
      </c>
      <c r="G244" t="str">
        <f t="shared" si="22"/>
        <v>Exclude</v>
      </c>
      <c r="H244" t="s">
        <v>624</v>
      </c>
      <c r="I244">
        <f>IFERROR(INDEX('Green_rooibos initial weight'!$C$5:$C$1749,MATCH(H244, 'Green_rooibos initial weight'!$A$5:$A$1749,0)),"")</f>
        <v>2.222</v>
      </c>
      <c r="K244">
        <f t="shared" si="23"/>
        <v>2.222</v>
      </c>
      <c r="M244">
        <f>IFERROR(INDEX('Both teabags AfterWet'!$D$1:$D$839,MATCH(H244,'Both teabags AfterWet'!$B$1:$B$839,0)),"")</f>
        <v>2.2749000000000001</v>
      </c>
      <c r="O244">
        <v>1.8949</v>
      </c>
      <c r="Q244" s="202">
        <v>22.544750846637683</v>
      </c>
      <c r="R244" s="202"/>
      <c r="S244">
        <f t="shared" si="19"/>
        <v>1.4676995162070625</v>
      </c>
      <c r="U244" s="111">
        <f t="shared" si="20"/>
        <v>0.33946916462328414</v>
      </c>
      <c r="V244" s="111">
        <f t="shared" si="21"/>
        <v>0.55200000000000005</v>
      </c>
    </row>
    <row r="245" spans="1:22">
      <c r="A245">
        <v>90</v>
      </c>
      <c r="C245">
        <f>COUNTIF('WetLitterbags placem_collection'!$K$3:$K$222, E245)</f>
        <v>0</v>
      </c>
      <c r="D245" t="str">
        <f t="shared" si="18"/>
        <v>Exclude</v>
      </c>
      <c r="F245">
        <f>COUNTIF('WetLitterbags placem_collection'!$M$3:$M$222, H245)</f>
        <v>1</v>
      </c>
      <c r="G245" t="str">
        <f t="shared" si="22"/>
        <v>Open</v>
      </c>
      <c r="H245" t="s">
        <v>1047</v>
      </c>
      <c r="I245">
        <f>IFERROR(INDEX('Green_rooibos initial weight'!$C$5:$C$1749,MATCH(H245, 'Green_rooibos initial weight'!$A$5:$A$1749,0)),"")</f>
        <v>2.2770000000000001</v>
      </c>
      <c r="K245">
        <f t="shared" si="23"/>
        <v>2.2770000000000001</v>
      </c>
      <c r="M245">
        <f>IFERROR(INDEX('Both teabags AfterWet'!$D$1:$D$839,MATCH(H245,'Both teabags AfterWet'!$B$1:$B$839,0)),"")</f>
        <v>1.7455000000000001</v>
      </c>
      <c r="O245">
        <v>1.4928999999999999</v>
      </c>
      <c r="Q245" s="202">
        <v>4.0694789081900105</v>
      </c>
      <c r="R245" s="202"/>
      <c r="S245">
        <f t="shared" si="19"/>
        <v>1.4321467493796312</v>
      </c>
      <c r="U245" s="111">
        <f t="shared" si="20"/>
        <v>0.37103787906032892</v>
      </c>
      <c r="V245" s="111">
        <f t="shared" si="21"/>
        <v>0.55200000000000005</v>
      </c>
    </row>
    <row r="246" spans="1:22">
      <c r="A246" s="1">
        <v>91</v>
      </c>
      <c r="B246" s="1"/>
      <c r="C246">
        <f>COUNTIF('WetLitterbags placem_collection'!$K$3:$K$222, E246)</f>
        <v>0</v>
      </c>
      <c r="D246" t="str">
        <f t="shared" si="18"/>
        <v>Exclude</v>
      </c>
      <c r="E246" s="201" t="s">
        <v>1503</v>
      </c>
      <c r="F246">
        <f>COUNTIF('WetLitterbags placem_collection'!$M$3:$M$222, H246)</f>
        <v>0</v>
      </c>
      <c r="G246" t="str">
        <f t="shared" si="22"/>
        <v>Exclude</v>
      </c>
      <c r="I246">
        <f>IFERROR(INDEX('Green_rooibos initial weight'!$C$5:$C$1749,MATCH(E246, 'Green_rooibos initial weight'!$A$5:$A$1749,0)),"")</f>
        <v>2.121</v>
      </c>
      <c r="K246">
        <f t="shared" si="23"/>
        <v>2.121</v>
      </c>
      <c r="M246">
        <f>IFERROR(INDEX('Both teabags AfterWet'!$D$1:$D$839,MATCH(E246,'Both teabags AfterWet'!$B$1:$B$839,0)),"")</f>
        <v>1.069</v>
      </c>
      <c r="O246" s="1">
        <v>0.81999999999999984</v>
      </c>
      <c r="P246" s="1"/>
      <c r="Q246" s="202">
        <v>26.348448687350785</v>
      </c>
      <c r="R246" s="202"/>
      <c r="S246">
        <f t="shared" si="19"/>
        <v>0.60394272076372346</v>
      </c>
      <c r="U246" s="111">
        <f t="shared" si="20"/>
        <v>0.71525567149282243</v>
      </c>
      <c r="V246" s="111">
        <f t="shared" si="21"/>
        <v>0.55200000000000005</v>
      </c>
    </row>
    <row r="247" spans="1:22">
      <c r="A247" s="1">
        <v>91</v>
      </c>
      <c r="B247" s="1"/>
      <c r="C247">
        <f>COUNTIF('WetLitterbags placem_collection'!$K$3:$K$222, E247)</f>
        <v>0</v>
      </c>
      <c r="D247" t="str">
        <f t="shared" si="18"/>
        <v>Exclude</v>
      </c>
      <c r="E247" s="1"/>
      <c r="F247">
        <f>COUNTIF('WetLitterbags placem_collection'!$M$3:$M$222, H247)</f>
        <v>1</v>
      </c>
      <c r="G247" t="str">
        <f t="shared" si="22"/>
        <v>Open</v>
      </c>
      <c r="H247" s="201" t="s">
        <v>798</v>
      </c>
      <c r="I247">
        <f>IFERROR(INDEX('Green_rooibos initial weight'!$C$5:$C$1749,MATCH(H247, 'Green_rooibos initial weight'!$A$5:$A$1749,0)),"")</f>
        <v>2.2429999999999999</v>
      </c>
      <c r="K247">
        <f t="shared" si="23"/>
        <v>2.2429999999999999</v>
      </c>
      <c r="M247">
        <f>IFERROR(INDEX('Both teabags AfterWet'!$D$1:$D$839,MATCH(H247,'Both teabags AfterWet'!$B$1:$B$839,0)),"")</f>
        <v>0.16200000000000001</v>
      </c>
      <c r="O247" s="1">
        <v>0.48569999999999985</v>
      </c>
      <c r="P247" s="1"/>
      <c r="Q247" s="202">
        <v>83.97683397683403</v>
      </c>
      <c r="R247" s="202"/>
      <c r="S247">
        <f t="shared" si="19"/>
        <v>7.7824517374517066E-2</v>
      </c>
      <c r="U247" s="111">
        <f t="shared" si="20"/>
        <v>0.96530338057310872</v>
      </c>
      <c r="V247" s="111">
        <f t="shared" si="21"/>
        <v>0.55200000000000005</v>
      </c>
    </row>
    <row r="248" spans="1:22">
      <c r="A248" s="1">
        <v>91</v>
      </c>
      <c r="B248" s="1"/>
      <c r="C248">
        <f>COUNTIF('WetLitterbags placem_collection'!$K$3:$K$222, E248)</f>
        <v>0</v>
      </c>
      <c r="D248" t="str">
        <f t="shared" si="18"/>
        <v>Exclude</v>
      </c>
      <c r="E248" s="1"/>
      <c r="F248">
        <f>COUNTIF('WetLitterbags placem_collection'!$M$3:$M$222, H248)</f>
        <v>0</v>
      </c>
      <c r="G248" t="str">
        <f t="shared" si="22"/>
        <v>Exclude</v>
      </c>
      <c r="H248" s="201" t="s">
        <v>1068</v>
      </c>
      <c r="I248">
        <f>IFERROR(INDEX('Green_rooibos initial weight'!$C$5:$C$1749,MATCH(H248, 'Green_rooibos initial weight'!$A$5:$A$1749,0)),"")</f>
        <v>2.1459999999999999</v>
      </c>
      <c r="K248">
        <f t="shared" si="23"/>
        <v>2.1459999999999999</v>
      </c>
      <c r="M248">
        <f>IFERROR(INDEX('Both teabags AfterWet'!$D$1:$D$839,MATCH(H248,'Both teabags AfterWet'!$B$1:$B$839,0)),"")</f>
        <v>1.663</v>
      </c>
      <c r="O248" s="1">
        <v>1.4371999999999998</v>
      </c>
      <c r="P248" s="1"/>
      <c r="Q248" s="202">
        <v>3.2402791625130467</v>
      </c>
      <c r="R248" s="202"/>
      <c r="S248">
        <f t="shared" si="19"/>
        <v>1.3906307078763622</v>
      </c>
      <c r="U248" s="111">
        <f t="shared" si="20"/>
        <v>0.35198941851054877</v>
      </c>
      <c r="V248" s="111">
        <f t="shared" si="21"/>
        <v>0.55200000000000005</v>
      </c>
    </row>
    <row r="249" spans="1:22">
      <c r="A249">
        <v>92</v>
      </c>
      <c r="C249">
        <f>COUNTIF('WetLitterbags placem_collection'!$K$3:$K$222, E249)</f>
        <v>0</v>
      </c>
      <c r="D249" t="str">
        <f t="shared" si="18"/>
        <v>Exclude</v>
      </c>
      <c r="E249" s="200" t="s">
        <v>1287</v>
      </c>
      <c r="F249">
        <f>COUNTIF('WetLitterbags placem_collection'!$M$3:$M$222, H249)</f>
        <v>0</v>
      </c>
      <c r="G249" t="str">
        <f t="shared" si="22"/>
        <v>Exclude</v>
      </c>
      <c r="I249">
        <f>IFERROR(INDEX('Green_rooibos initial weight'!$C$5:$C$1749,MATCH(E249, 'Green_rooibos initial weight'!$A$5:$A$1749,0)),"")</f>
        <v>2.0590000000000002</v>
      </c>
      <c r="K249">
        <f t="shared" si="23"/>
        <v>2.0590000000000002</v>
      </c>
      <c r="M249" t="str">
        <f>IFERROR(INDEX('Both teabags AfterWet'!$D$1:$D$839,MATCH(E249,'Both teabags AfterWet'!$B$1:$B$839,0)),"")</f>
        <v/>
      </c>
      <c r="O249" s="1">
        <v>1.1095999999999999</v>
      </c>
      <c r="P249" s="1"/>
      <c r="Q249" s="202">
        <v>39.468503937007327</v>
      </c>
      <c r="R249" s="202"/>
      <c r="S249">
        <f t="shared" si="19"/>
        <v>0.67165748031496664</v>
      </c>
      <c r="U249" s="111">
        <f t="shared" si="20"/>
        <v>0.67379432719039989</v>
      </c>
      <c r="V249" s="111">
        <f t="shared" si="21"/>
        <v>0.55200000000000005</v>
      </c>
    </row>
    <row r="250" spans="1:22">
      <c r="A250">
        <v>92</v>
      </c>
      <c r="C250">
        <f>COUNTIF('WetLitterbags placem_collection'!$K$3:$K$222, E250)</f>
        <v>0</v>
      </c>
      <c r="D250" t="str">
        <f t="shared" si="18"/>
        <v>Exclude</v>
      </c>
      <c r="F250">
        <f>COUNTIF('WetLitterbags placem_collection'!$M$3:$M$222, H250)</f>
        <v>0</v>
      </c>
      <c r="G250" t="str">
        <f t="shared" si="22"/>
        <v>Exclude</v>
      </c>
      <c r="H250" s="200" t="s">
        <v>1137</v>
      </c>
      <c r="I250">
        <f>IFERROR(INDEX('Green_rooibos initial weight'!$C$5:$C$1749,MATCH(H250, 'Green_rooibos initial weight'!$A$5:$A$1749,0)),"")</f>
        <v>2.1549999999999998</v>
      </c>
      <c r="K250">
        <f t="shared" si="23"/>
        <v>2.1549999999999998</v>
      </c>
      <c r="M250">
        <f>IFERROR(INDEX('Both teabags AfterWet'!$D$1:$D$839,MATCH(H250,'Both teabags AfterWet'!$B$1:$B$839,0)),"")</f>
        <v>1.6779999999999999</v>
      </c>
      <c r="O250" s="1">
        <v>1.4371</v>
      </c>
      <c r="P250" s="1"/>
      <c r="Q250" s="202">
        <v>2.4590163934421247</v>
      </c>
      <c r="R250" s="202"/>
      <c r="S250">
        <f t="shared" si="19"/>
        <v>1.4017614754098433</v>
      </c>
      <c r="U250" s="111">
        <f t="shared" si="20"/>
        <v>0.34953063786086147</v>
      </c>
      <c r="V250" s="111">
        <f t="shared" si="21"/>
        <v>0.55200000000000005</v>
      </c>
    </row>
    <row r="251" spans="1:22">
      <c r="A251" s="199">
        <v>93</v>
      </c>
      <c r="B251" s="199"/>
      <c r="C251">
        <f>COUNTIF('WetLitterbags placem_collection'!$K$3:$K$222, E251)</f>
        <v>0</v>
      </c>
      <c r="D251" t="str">
        <f t="shared" si="18"/>
        <v>Exclude</v>
      </c>
      <c r="E251" t="s">
        <v>1626</v>
      </c>
      <c r="F251">
        <f>COUNTIF('WetLitterbags placem_collection'!$M$3:$M$222, H251)</f>
        <v>0</v>
      </c>
      <c r="G251" t="str">
        <f t="shared" si="22"/>
        <v>Exclude</v>
      </c>
      <c r="I251">
        <f>IFERROR(INDEX('Green_rooibos initial weight'!$C$5:$C$1749,MATCH(E251, 'Green_rooibos initial weight'!$A$5:$A$1749,0)),"")</f>
        <v>1.9590000000000001</v>
      </c>
      <c r="K251">
        <f t="shared" si="23"/>
        <v>1.9590000000000001</v>
      </c>
      <c r="M251">
        <f>IFERROR(INDEX('Both teabags AfterWet'!$D$1:$D$839,MATCH(E251,'Both teabags AfterWet'!$B$1:$B$839,0)),"")</f>
        <v>0.66039999999999999</v>
      </c>
      <c r="O251">
        <v>0.47660000000000002</v>
      </c>
      <c r="Q251" s="202">
        <v>9.5166915794729583</v>
      </c>
      <c r="R251" s="202"/>
      <c r="S251">
        <f t="shared" si="19"/>
        <v>0.4312434479322319</v>
      </c>
      <c r="U251" s="111">
        <f t="shared" si="20"/>
        <v>0.77986551917701286</v>
      </c>
      <c r="V251" s="111">
        <f t="shared" si="21"/>
        <v>0.55200000000000005</v>
      </c>
    </row>
    <row r="252" spans="1:22">
      <c r="A252" s="199">
        <v>93</v>
      </c>
      <c r="B252" s="199"/>
      <c r="C252">
        <f>COUNTIF('WetLitterbags placem_collection'!$K$3:$K$222, E252)</f>
        <v>0</v>
      </c>
      <c r="D252" t="str">
        <f t="shared" si="18"/>
        <v>Exclude</v>
      </c>
      <c r="E252" s="199"/>
      <c r="F252">
        <f>COUNTIF('WetLitterbags placem_collection'!$M$3:$M$222, H252)</f>
        <v>0</v>
      </c>
      <c r="G252" t="str">
        <f t="shared" si="22"/>
        <v>Exclude</v>
      </c>
      <c r="H252" t="s">
        <v>1005</v>
      </c>
      <c r="I252">
        <f>IFERROR(INDEX('Green_rooibos initial weight'!$C$5:$C$1749,MATCH(H252, 'Green_rooibos initial weight'!$A$5:$A$1749,0)),"")</f>
        <v>2.21</v>
      </c>
      <c r="K252">
        <f t="shared" si="23"/>
        <v>2.21</v>
      </c>
      <c r="M252">
        <f>IFERROR(INDEX('Both teabags AfterWet'!$D$1:$D$839,MATCH(H252,'Both teabags AfterWet'!$B$1:$B$839,0)),"")</f>
        <v>1.6368</v>
      </c>
      <c r="O252">
        <v>1.4095</v>
      </c>
      <c r="Q252" s="202">
        <v>2.2232962783957189</v>
      </c>
      <c r="R252" s="202"/>
      <c r="S252">
        <f t="shared" si="19"/>
        <v>1.3781626389560122</v>
      </c>
      <c r="U252" s="111">
        <f t="shared" si="20"/>
        <v>0.37639699594750575</v>
      </c>
      <c r="V252" s="111">
        <f t="shared" si="21"/>
        <v>0.55200000000000005</v>
      </c>
    </row>
    <row r="253" spans="1:22">
      <c r="A253" s="1">
        <v>95</v>
      </c>
      <c r="B253" s="1"/>
      <c r="C253">
        <f>COUNTIF('WetLitterbags placem_collection'!$K$3:$K$222, E253)</f>
        <v>0</v>
      </c>
      <c r="D253" t="str">
        <f t="shared" si="18"/>
        <v>Exclude</v>
      </c>
      <c r="E253" s="1" t="s">
        <v>1564</v>
      </c>
      <c r="F253">
        <f>COUNTIF('WetLitterbags placem_collection'!$M$3:$M$222, H253)</f>
        <v>0</v>
      </c>
      <c r="G253" t="str">
        <f t="shared" si="22"/>
        <v>Exclude</v>
      </c>
      <c r="I253">
        <f>IFERROR(INDEX('Green_rooibos initial weight'!$C$5:$C$1749,MATCH(E253, 'Green_rooibos initial weight'!$A$5:$A$1749,0)),"")</f>
        <v>2.0049999999999999</v>
      </c>
      <c r="K253">
        <f t="shared" si="23"/>
        <v>2.0049999999999999</v>
      </c>
      <c r="M253" t="str">
        <f>IFERROR(INDEX('Both teabags AfterWet'!$D$1:$D$839,MATCH(E253,'Both teabags AfterWet'!$B$1:$B$839,0)),"")</f>
        <v/>
      </c>
      <c r="O253" s="1" t="e">
        <f>0.4463+M253</f>
        <v>#VALUE!</v>
      </c>
      <c r="P253" s="1"/>
      <c r="Q253" s="202">
        <v>17.120622568093445</v>
      </c>
      <c r="R253" s="202"/>
      <c r="S253" t="str">
        <f t="shared" si="19"/>
        <v/>
      </c>
      <c r="U253" s="111" t="e">
        <f t="shared" si="20"/>
        <v>#VALUE!</v>
      </c>
      <c r="V253" s="111">
        <f t="shared" si="21"/>
        <v>0.55200000000000005</v>
      </c>
    </row>
    <row r="254" spans="1:22">
      <c r="A254" s="1">
        <v>95</v>
      </c>
      <c r="B254" s="1"/>
      <c r="C254">
        <f>COUNTIF('WetLitterbags placem_collection'!$K$3:$K$222, E254)</f>
        <v>0</v>
      </c>
      <c r="D254" t="str">
        <f t="shared" si="18"/>
        <v>Exclude</v>
      </c>
      <c r="E254" s="1"/>
      <c r="F254">
        <f>COUNTIF('WetLitterbags placem_collection'!$M$3:$M$222, H254)</f>
        <v>1</v>
      </c>
      <c r="G254" t="str">
        <f t="shared" si="22"/>
        <v>Open</v>
      </c>
      <c r="H254" s="1" t="s">
        <v>781</v>
      </c>
      <c r="I254">
        <f>IFERROR(INDEX('Green_rooibos initial weight'!$C$5:$C$1749,MATCH(H254, 'Green_rooibos initial weight'!$A$5:$A$1749,0)),"")</f>
        <v>2.206</v>
      </c>
      <c r="K254">
        <f t="shared" si="23"/>
        <v>2.206</v>
      </c>
      <c r="M254">
        <f>IFERROR(INDEX('Both teabags AfterWet'!$D$1:$D$839,MATCH(H254,'Both teabags AfterWet'!$B$1:$B$839,0)),"")</f>
        <v>0.45800000000000002</v>
      </c>
      <c r="O254" s="1">
        <f>0.3847+M254</f>
        <v>0.8427</v>
      </c>
      <c r="P254" s="1"/>
      <c r="Q254" s="202">
        <v>89.327146171693883</v>
      </c>
      <c r="R254" s="202"/>
      <c r="S254">
        <f t="shared" si="19"/>
        <v>8.9940139211135639E-2</v>
      </c>
      <c r="U254" s="111">
        <f t="shared" si="20"/>
        <v>0.95922931132768108</v>
      </c>
      <c r="V254" s="111">
        <f t="shared" si="21"/>
        <v>0.55200000000000005</v>
      </c>
    </row>
    <row r="255" spans="1:22">
      <c r="A255" s="1">
        <v>95</v>
      </c>
      <c r="B255" s="1"/>
      <c r="C255">
        <f>COUNTIF('WetLitterbags placem_collection'!$K$3:$K$222, E255)</f>
        <v>0</v>
      </c>
      <c r="D255" t="str">
        <f t="shared" si="18"/>
        <v>Exclude</v>
      </c>
      <c r="E255" s="1"/>
      <c r="F255">
        <f>COUNTIF('WetLitterbags placem_collection'!$M$3:$M$222, H255)</f>
        <v>0</v>
      </c>
      <c r="G255" t="str">
        <f t="shared" si="22"/>
        <v>Exclude</v>
      </c>
      <c r="H255" s="1" t="s">
        <v>594</v>
      </c>
      <c r="I255">
        <f>IFERROR(INDEX('Green_rooibos initial weight'!$C$5:$C$1749,MATCH(H255, 'Green_rooibos initial weight'!$A$5:$A$1749,0)),"")</f>
        <v>2.194</v>
      </c>
      <c r="K255">
        <f t="shared" si="23"/>
        <v>2.194</v>
      </c>
      <c r="M255">
        <f>IFERROR(INDEX('Both teabags AfterWet'!$D$1:$D$839,MATCH(H255,'Both teabags AfterWet'!$B$1:$B$839,0)),"")</f>
        <v>1.5620000000000001</v>
      </c>
      <c r="O255">
        <v>2.7208999999999999</v>
      </c>
      <c r="Q255" s="202">
        <v>13.011335633317401</v>
      </c>
      <c r="R255" s="202"/>
      <c r="S255">
        <f t="shared" si="19"/>
        <v>2.3668745687530666</v>
      </c>
      <c r="U255" s="111">
        <f t="shared" si="20"/>
        <v>-7.8794242822728622E-2</v>
      </c>
      <c r="V255" s="111">
        <f t="shared" si="21"/>
        <v>0.55200000000000005</v>
      </c>
    </row>
    <row r="256" spans="1:22">
      <c r="A256" s="199">
        <v>96</v>
      </c>
      <c r="B256" s="199"/>
      <c r="C256">
        <f>COUNTIF('WetLitterbags placem_collection'!$K$3:$K$222, E256)</f>
        <v>0</v>
      </c>
      <c r="D256" t="str">
        <f t="shared" si="18"/>
        <v>Exclude</v>
      </c>
      <c r="E256" t="s">
        <v>1505</v>
      </c>
      <c r="F256">
        <f>COUNTIF('WetLitterbags placem_collection'!$M$3:$M$222, H256)</f>
        <v>0</v>
      </c>
      <c r="G256" t="str">
        <f t="shared" si="22"/>
        <v>Exclude</v>
      </c>
      <c r="I256">
        <f>IFERROR(INDEX('Green_rooibos initial weight'!$C$5:$C$1749,MATCH(E256, 'Green_rooibos initial weight'!$A$5:$A$1749,0)),"")</f>
        <v>2.0720000000000001</v>
      </c>
      <c r="K256">
        <f t="shared" si="23"/>
        <v>2.0720000000000001</v>
      </c>
      <c r="M256">
        <f>IFERROR(INDEX('Both teabags AfterWet'!$D$1:$D$839,MATCH(E256,'Both teabags AfterWet'!$B$1:$B$839,0)),"")</f>
        <v>0.73950000000000005</v>
      </c>
      <c r="O256">
        <v>0.57850000000000001</v>
      </c>
      <c r="Q256" s="202">
        <v>13.426156141222759</v>
      </c>
      <c r="R256" s="202"/>
      <c r="S256">
        <f t="shared" si="19"/>
        <v>0.50082968672302641</v>
      </c>
      <c r="U256" s="111">
        <f t="shared" si="20"/>
        <v>0.7582868307321301</v>
      </c>
      <c r="V256" s="111">
        <f t="shared" si="21"/>
        <v>0.55200000000000005</v>
      </c>
    </row>
    <row r="257" spans="1:22">
      <c r="A257" s="199">
        <v>96</v>
      </c>
      <c r="B257" s="199"/>
      <c r="C257">
        <f>COUNTIF('WetLitterbags placem_collection'!$K$3:$K$222, E257)</f>
        <v>0</v>
      </c>
      <c r="D257" t="str">
        <f t="shared" si="18"/>
        <v>Exclude</v>
      </c>
      <c r="E257" s="199"/>
      <c r="F257">
        <f>COUNTIF('WetLitterbags placem_collection'!$M$3:$M$222, H257)</f>
        <v>1</v>
      </c>
      <c r="G257" t="str">
        <f t="shared" si="22"/>
        <v>Open</v>
      </c>
      <c r="H257" t="s">
        <v>823</v>
      </c>
      <c r="I257">
        <f>IFERROR(INDEX('Green_rooibos initial weight'!$C$5:$C$1749,MATCH(H257, 'Green_rooibos initial weight'!$A$5:$A$1749,0)),"")</f>
        <v>2.23</v>
      </c>
      <c r="K257">
        <f t="shared" si="23"/>
        <v>2.23</v>
      </c>
      <c r="M257">
        <f>IFERROR(INDEX('Both teabags AfterWet'!$D$1:$D$839,MATCH(H257,'Both teabags AfterWet'!$B$1:$B$839,0)),"")</f>
        <v>1.748</v>
      </c>
      <c r="O257">
        <v>1.5516000000000001</v>
      </c>
      <c r="Q257" s="202">
        <v>11.127670144063339</v>
      </c>
      <c r="R257" s="202"/>
      <c r="S257">
        <f t="shared" si="19"/>
        <v>1.3789430700447134</v>
      </c>
      <c r="U257" s="111">
        <f t="shared" si="20"/>
        <v>0.38163987890371598</v>
      </c>
      <c r="V257" s="111">
        <f t="shared" si="21"/>
        <v>0.55200000000000005</v>
      </c>
    </row>
    <row r="258" spans="1:22">
      <c r="A258">
        <v>96</v>
      </c>
      <c r="C258">
        <f>COUNTIF('WetLitterbags placem_collection'!$K$3:$K$222, E258)</f>
        <v>0</v>
      </c>
      <c r="D258" t="str">
        <f t="shared" si="18"/>
        <v>Exclude</v>
      </c>
      <c r="F258">
        <f>COUNTIF('WetLitterbags placem_collection'!$M$3:$M$222, H258)</f>
        <v>0</v>
      </c>
      <c r="G258" t="str">
        <f t="shared" si="22"/>
        <v>Exclude</v>
      </c>
      <c r="H258" t="s">
        <v>553</v>
      </c>
      <c r="I258">
        <f>IFERROR(INDEX('Green_rooibos initial weight'!$C$5:$C$1749,MATCH(H258, 'Green_rooibos initial weight'!$A$5:$A$1749,0)),"")</f>
        <v>2.1360000000000001</v>
      </c>
      <c r="K258">
        <f t="shared" si="23"/>
        <v>2.1360000000000001</v>
      </c>
      <c r="M258">
        <f>IFERROR(INDEX('Both teabags AfterWet'!$D$1:$D$839,MATCH(H258,'Both teabags AfterWet'!$B$1:$B$839,0)),"")</f>
        <v>0.87350000000000005</v>
      </c>
      <c r="O258">
        <v>0.6855</v>
      </c>
      <c r="Q258" s="202">
        <v>6.1660865241169791</v>
      </c>
      <c r="R258" s="202"/>
      <c r="S258">
        <f t="shared" si="19"/>
        <v>0.64323147687717808</v>
      </c>
      <c r="U258" s="111">
        <f t="shared" si="20"/>
        <v>0.69886166812866191</v>
      </c>
      <c r="V258" s="111">
        <f t="shared" si="21"/>
        <v>0.55200000000000005</v>
      </c>
    </row>
    <row r="259" spans="1:22">
      <c r="A259" s="199">
        <v>97</v>
      </c>
      <c r="B259" s="199"/>
      <c r="C259">
        <f>COUNTIF('WetLitterbags placem_collection'!$K$3:$K$222, E259)</f>
        <v>0</v>
      </c>
      <c r="D259" t="str">
        <f t="shared" si="18"/>
        <v>Exclude</v>
      </c>
      <c r="E259" t="s">
        <v>1203</v>
      </c>
      <c r="F259">
        <f>COUNTIF('WetLitterbags placem_collection'!$M$3:$M$222, H259)</f>
        <v>0</v>
      </c>
      <c r="G259" t="str">
        <f t="shared" si="22"/>
        <v>Exclude</v>
      </c>
      <c r="I259">
        <f>IFERROR(INDEX('Green_rooibos initial weight'!$C$5:$C$1749,MATCH(E259, 'Green_rooibos initial weight'!$A$5:$A$1749,0)),"")</f>
        <v>2.1019999999999999</v>
      </c>
      <c r="K259">
        <f t="shared" si="23"/>
        <v>2.1019999999999999</v>
      </c>
      <c r="M259">
        <f>IFERROR(INDEX('Both teabags AfterWet'!$D$1:$D$839,MATCH(E259,'Both teabags AfterWet'!$B$1:$B$839,0)),"")</f>
        <v>0.61809999999999998</v>
      </c>
      <c r="O259">
        <v>0.42770000000000002</v>
      </c>
      <c r="Q259" s="202">
        <v>21.620325982741679</v>
      </c>
      <c r="R259" s="202"/>
      <c r="S259">
        <f t="shared" si="19"/>
        <v>0.33522986577181385</v>
      </c>
      <c r="U259" s="111">
        <f t="shared" si="20"/>
        <v>0.84051861761569269</v>
      </c>
      <c r="V259" s="111">
        <f t="shared" si="21"/>
        <v>0.55200000000000005</v>
      </c>
    </row>
    <row r="260" spans="1:22">
      <c r="A260" s="199">
        <v>97</v>
      </c>
      <c r="B260" s="199"/>
      <c r="C260">
        <f>COUNTIF('WetLitterbags placem_collection'!$K$3:$K$222, E260)</f>
        <v>0</v>
      </c>
      <c r="D260" t="str">
        <f t="shared" si="18"/>
        <v>Exclude</v>
      </c>
      <c r="E260" s="199"/>
      <c r="F260">
        <f>COUNTIF('WetLitterbags placem_collection'!$M$3:$M$222, H260)</f>
        <v>0</v>
      </c>
      <c r="G260" t="str">
        <f t="shared" si="22"/>
        <v>Exclude</v>
      </c>
      <c r="H260" t="s">
        <v>565</v>
      </c>
      <c r="I260">
        <f>IFERROR(INDEX('Green_rooibos initial weight'!$C$5:$C$1749,MATCH(H260, 'Green_rooibos initial weight'!$A$5:$A$1749,0)),"")</f>
        <v>2.109</v>
      </c>
      <c r="K260">
        <f t="shared" si="23"/>
        <v>2.109</v>
      </c>
      <c r="M260" t="str">
        <f>IFERROR(INDEX('Both teabags AfterWet'!$D$1:$D$839,MATCH(H260,'Both teabags AfterWet'!$B$1:$B$839,0)),"")</f>
        <v/>
      </c>
      <c r="O260">
        <v>1.4582999999999999</v>
      </c>
      <c r="Q260" s="202">
        <v>8.4409136047665729</v>
      </c>
      <c r="R260" s="202"/>
      <c r="S260">
        <f t="shared" si="19"/>
        <v>1.3352061569016891</v>
      </c>
      <c r="U260" s="111">
        <f t="shared" si="20"/>
        <v>0.36690082650465194</v>
      </c>
      <c r="V260" s="111">
        <f t="shared" si="21"/>
        <v>0.55200000000000005</v>
      </c>
    </row>
    <row r="261" spans="1:22">
      <c r="A261" s="1">
        <v>98</v>
      </c>
      <c r="B261" s="1"/>
      <c r="C261">
        <f>COUNTIF('WetLitterbags placem_collection'!$K$3:$K$222, E261)</f>
        <v>0</v>
      </c>
      <c r="D261" t="str">
        <f t="shared" si="18"/>
        <v>Exclude</v>
      </c>
      <c r="E261" s="200" t="s">
        <v>1320</v>
      </c>
      <c r="F261">
        <f>COUNTIF('WetLitterbags placem_collection'!$M$3:$M$222, H261)</f>
        <v>0</v>
      </c>
      <c r="G261" t="str">
        <f t="shared" si="22"/>
        <v>Exclude</v>
      </c>
      <c r="I261">
        <f>IFERROR(INDEX('Green_rooibos initial weight'!$C$5:$C$1749,MATCH(E261, 'Green_rooibos initial weight'!$A$5:$A$1749,0)),"")</f>
        <v>2.048</v>
      </c>
      <c r="K261">
        <f t="shared" si="23"/>
        <v>2.048</v>
      </c>
      <c r="M261">
        <f>IFERROR(INDEX('Both teabags AfterWet'!$D$1:$D$839,MATCH(E261,'Both teabags AfterWet'!$B$1:$B$839,0)),"")</f>
        <v>0.629</v>
      </c>
      <c r="O261" s="1">
        <v>0.4178</v>
      </c>
      <c r="P261" s="1"/>
      <c r="Q261" s="202">
        <v>15.206692913385</v>
      </c>
      <c r="R261" s="202"/>
      <c r="S261">
        <f t="shared" si="19"/>
        <v>0.35426643700787747</v>
      </c>
      <c r="U261" s="111">
        <f t="shared" si="20"/>
        <v>0.82701834130474738</v>
      </c>
      <c r="V261" s="111">
        <f t="shared" si="21"/>
        <v>0.55200000000000005</v>
      </c>
    </row>
    <row r="262" spans="1:22">
      <c r="A262" s="1">
        <v>98</v>
      </c>
      <c r="B262" s="1"/>
      <c r="C262">
        <f>COUNTIF('WetLitterbags placem_collection'!$K$3:$K$222, E262)</f>
        <v>0</v>
      </c>
      <c r="D262" t="str">
        <f t="shared" si="18"/>
        <v>Exclude</v>
      </c>
      <c r="E262" s="1"/>
      <c r="F262">
        <f>COUNTIF('WetLitterbags placem_collection'!$M$3:$M$222, H262)</f>
        <v>1</v>
      </c>
      <c r="G262" t="str">
        <f t="shared" si="22"/>
        <v>Open</v>
      </c>
      <c r="H262" s="200" t="s">
        <v>652</v>
      </c>
      <c r="I262">
        <f>IFERROR(INDEX('Green_rooibos initial weight'!$C$5:$C$1749,MATCH(H262, 'Green_rooibos initial weight'!$A$5:$A$1749,0)),"")</f>
        <v>2.157</v>
      </c>
      <c r="K262">
        <f t="shared" si="23"/>
        <v>2.157</v>
      </c>
      <c r="M262">
        <f>IFERROR(INDEX('Both teabags AfterWet'!$D$1:$D$839,MATCH(H262,'Both teabags AfterWet'!$B$1:$B$839,0)),"")</f>
        <v>1.5389999999999999</v>
      </c>
      <c r="O262" s="1">
        <v>1.3002</v>
      </c>
      <c r="P262" s="1"/>
      <c r="Q262" s="202">
        <v>12.679544328875947</v>
      </c>
      <c r="R262" s="202"/>
      <c r="S262">
        <f t="shared" si="19"/>
        <v>1.1353405646359549</v>
      </c>
      <c r="U262" s="111">
        <f t="shared" si="20"/>
        <v>0.47364832422996994</v>
      </c>
      <c r="V262" s="111">
        <f t="shared" si="21"/>
        <v>0.55200000000000005</v>
      </c>
    </row>
    <row r="263" spans="1:22">
      <c r="A263" s="1">
        <v>98</v>
      </c>
      <c r="B263" s="1"/>
      <c r="C263">
        <f>COUNTIF('WetLitterbags placem_collection'!$K$3:$K$222, E263)</f>
        <v>0</v>
      </c>
      <c r="D263" t="str">
        <f t="shared" si="18"/>
        <v>Exclude</v>
      </c>
      <c r="E263" s="1"/>
      <c r="F263">
        <f>COUNTIF('WetLitterbags placem_collection'!$M$3:$M$222, H263)</f>
        <v>0</v>
      </c>
      <c r="G263" t="str">
        <f t="shared" si="22"/>
        <v>Exclude</v>
      </c>
      <c r="H263" s="200" t="s">
        <v>580</v>
      </c>
      <c r="I263">
        <f>IFERROR(INDEX('Green_rooibos initial weight'!$C$5:$C$1749,MATCH(H263, 'Green_rooibos initial weight'!$A$5:$A$1749,0)),"")</f>
        <v>2.0760000000000001</v>
      </c>
      <c r="K263">
        <f t="shared" si="23"/>
        <v>2.0760000000000001</v>
      </c>
      <c r="M263">
        <f>IFERROR(INDEX('Both teabags AfterWet'!$D$1:$D$839,MATCH(H263,'Both teabags AfterWet'!$B$1:$B$839,0)),"")</f>
        <v>1.661</v>
      </c>
      <c r="O263" s="1">
        <v>1.3828</v>
      </c>
      <c r="P263" s="1"/>
      <c r="Q263" s="202">
        <v>12.28244654400746</v>
      </c>
      <c r="R263" s="202"/>
      <c r="S263">
        <f t="shared" si="19"/>
        <v>1.2129583291894648</v>
      </c>
      <c r="U263" s="111">
        <f t="shared" si="20"/>
        <v>0.41572334817463164</v>
      </c>
      <c r="V263" s="111">
        <f t="shared" si="21"/>
        <v>0.55200000000000005</v>
      </c>
    </row>
    <row r="264" spans="1:22">
      <c r="A264">
        <v>99</v>
      </c>
      <c r="C264">
        <f>COUNTIF('WetLitterbags placem_collection'!$K$3:$K$222, E264)</f>
        <v>0</v>
      </c>
      <c r="D264" t="str">
        <f t="shared" si="18"/>
        <v>Exclude</v>
      </c>
      <c r="E264" t="s">
        <v>1359</v>
      </c>
      <c r="F264">
        <f>COUNTIF('WetLitterbags placem_collection'!$M$3:$M$222, H264)</f>
        <v>0</v>
      </c>
      <c r="G264" t="str">
        <f t="shared" si="22"/>
        <v>Exclude</v>
      </c>
      <c r="I264">
        <f>IFERROR(INDEX('Green_rooibos initial weight'!$C$5:$C$1749,MATCH(E264, 'Green_rooibos initial weight'!$A$5:$A$1749,0)),"")</f>
        <v>2.0950000000000002</v>
      </c>
      <c r="K264">
        <f t="shared" si="23"/>
        <v>2.0950000000000002</v>
      </c>
      <c r="M264">
        <f>IFERROR(INDEX('Both teabags AfterWet'!$D$1:$D$839,MATCH(E264,'Both teabags AfterWet'!$B$1:$B$839,0)),"")</f>
        <v>0.52829999999999999</v>
      </c>
      <c r="O264">
        <v>0.34420000000000001</v>
      </c>
      <c r="Q264" s="202">
        <v>10.554371002128548</v>
      </c>
      <c r="R264" s="202"/>
      <c r="S264">
        <f t="shared" si="19"/>
        <v>0.30787185501067355</v>
      </c>
      <c r="U264" s="111">
        <f t="shared" si="20"/>
        <v>0.85304446061543027</v>
      </c>
      <c r="V264" s="111">
        <f t="shared" si="21"/>
        <v>0.55200000000000005</v>
      </c>
    </row>
    <row r="265" spans="1:22">
      <c r="A265">
        <v>99</v>
      </c>
      <c r="C265">
        <f>COUNTIF('WetLitterbags placem_collection'!$K$3:$K$222, E265)</f>
        <v>0</v>
      </c>
      <c r="D265" t="str">
        <f t="shared" si="18"/>
        <v>Exclude</v>
      </c>
      <c r="F265">
        <f>COUNTIF('WetLitterbags placem_collection'!$M$3:$M$222, H265)</f>
        <v>0</v>
      </c>
      <c r="G265" t="str">
        <f t="shared" si="22"/>
        <v>Exclude</v>
      </c>
      <c r="H265" t="s">
        <v>645</v>
      </c>
      <c r="I265">
        <f>IFERROR(INDEX('Green_rooibos initial weight'!$C$5:$C$1749,MATCH(H265, 'Green_rooibos initial weight'!$A$5:$A$1749,0)),"")</f>
        <v>2.2389999999999999</v>
      </c>
      <c r="K265">
        <f t="shared" si="23"/>
        <v>2.2389999999999999</v>
      </c>
      <c r="M265">
        <f>IFERROR(INDEX('Both teabags AfterWet'!$D$1:$D$839,MATCH(H265,'Both teabags AfterWet'!$B$1:$B$839,0)),"")</f>
        <v>1.5016</v>
      </c>
      <c r="O265">
        <v>1.2661</v>
      </c>
      <c r="Q265" s="202">
        <v>7.3182711198407153</v>
      </c>
      <c r="R265" s="202"/>
      <c r="S265">
        <f t="shared" si="19"/>
        <v>1.1734433693516968</v>
      </c>
      <c r="U265" s="111">
        <f t="shared" si="20"/>
        <v>0.47590738304971114</v>
      </c>
      <c r="V265" s="111">
        <f t="shared" si="21"/>
        <v>0.55200000000000005</v>
      </c>
    </row>
    <row r="266" spans="1:22">
      <c r="A266">
        <v>99</v>
      </c>
      <c r="C266">
        <f>COUNTIF('WetLitterbags placem_collection'!$K$3:$K$222, E266)</f>
        <v>0</v>
      </c>
      <c r="D266" t="str">
        <f t="shared" si="18"/>
        <v>Exclude</v>
      </c>
      <c r="F266">
        <f>COUNTIF('WetLitterbags placem_collection'!$M$3:$M$222, H266)</f>
        <v>1</v>
      </c>
      <c r="G266" t="str">
        <f t="shared" si="22"/>
        <v>Open</v>
      </c>
      <c r="H266" t="s">
        <v>592</v>
      </c>
      <c r="I266">
        <f>IFERROR(INDEX('Green_rooibos initial weight'!$C$5:$C$1749,MATCH(H266, 'Green_rooibos initial weight'!$A$5:$A$1749,0)),"")</f>
        <v>2.2320000000000002</v>
      </c>
      <c r="K266">
        <f t="shared" si="23"/>
        <v>2.2320000000000002</v>
      </c>
      <c r="M266">
        <f>IFERROR(INDEX('Both teabags AfterWet'!$D$1:$D$839,MATCH(H266,'Both teabags AfterWet'!$B$1:$B$839,0)),"")</f>
        <v>1.5992</v>
      </c>
      <c r="O266">
        <v>1.3541000000000001</v>
      </c>
      <c r="Q266" s="202">
        <v>3.4003831417629944</v>
      </c>
      <c r="R266" s="202"/>
      <c r="S266">
        <f t="shared" si="19"/>
        <v>1.3080554118773873</v>
      </c>
      <c r="U266" s="111">
        <f t="shared" si="20"/>
        <v>0.4139536685137154</v>
      </c>
      <c r="V266" s="111">
        <f t="shared" si="21"/>
        <v>0.55200000000000005</v>
      </c>
    </row>
    <row r="267" spans="1:22">
      <c r="A267" s="1">
        <v>100</v>
      </c>
      <c r="B267" s="1"/>
      <c r="C267">
        <f>COUNTIF('WetLitterbags placem_collection'!$K$3:$K$222, E267)</f>
        <v>0</v>
      </c>
      <c r="D267" t="str">
        <f t="shared" ref="D267:D330" si="24">IF(C267=1, "Open", "Exclude")</f>
        <v>Exclude</v>
      </c>
      <c r="E267" s="200" t="s">
        <v>1222</v>
      </c>
      <c r="F267">
        <f>COUNTIF('WetLitterbags placem_collection'!$M$3:$M$222, H267)</f>
        <v>0</v>
      </c>
      <c r="G267" t="str">
        <f t="shared" si="22"/>
        <v>Exclude</v>
      </c>
      <c r="I267">
        <f>IFERROR(INDEX('Green_rooibos initial weight'!$C$5:$C$1749,MATCH(E267, 'Green_rooibos initial weight'!$A$5:$A$1749,0)),"")</f>
        <v>1.986</v>
      </c>
      <c r="K267">
        <f t="shared" si="23"/>
        <v>1.986</v>
      </c>
      <c r="M267">
        <f>IFERROR(INDEX('Both teabags AfterWet'!$D$1:$D$839,MATCH(E267,'Both teabags AfterWet'!$B$1:$B$839,0)),"")</f>
        <v>0.57399999999999995</v>
      </c>
      <c r="O267" s="1">
        <v>0.36840000000000001</v>
      </c>
      <c r="P267" s="1"/>
      <c r="Q267" s="202">
        <v>14.012096774192942</v>
      </c>
      <c r="R267" s="202"/>
      <c r="S267">
        <f t="shared" ref="S267:S330" si="25">IFERROR(O267-(Q267/100)*O267,"")</f>
        <v>0.31677943548387322</v>
      </c>
      <c r="U267" s="111">
        <f t="shared" ref="U267:U330" si="26">1-(S267/I267)</f>
        <v>0.84049373842705277</v>
      </c>
      <c r="V267" s="111">
        <f t="shared" ref="V267:V330" si="27">$H$2*(1-Y267)</f>
        <v>0.55200000000000005</v>
      </c>
    </row>
    <row r="268" spans="1:22">
      <c r="A268" s="1">
        <v>100</v>
      </c>
      <c r="B268" s="1"/>
      <c r="C268">
        <f>COUNTIF('WetLitterbags placem_collection'!$K$3:$K$222, E268)</f>
        <v>0</v>
      </c>
      <c r="D268" t="str">
        <f t="shared" si="24"/>
        <v>Exclude</v>
      </c>
      <c r="E268" s="1"/>
      <c r="F268">
        <f>COUNTIF('WetLitterbags placem_collection'!$M$3:$M$222, H268)</f>
        <v>0</v>
      </c>
      <c r="G268" t="str">
        <f t="shared" ref="G268:G331" si="28">IF(F268=1, "Open", "Exclude")</f>
        <v>Exclude</v>
      </c>
      <c r="H268" s="200" t="s">
        <v>644</v>
      </c>
      <c r="I268">
        <f>IFERROR(INDEX('Green_rooibos initial weight'!$C$5:$C$1749,MATCH(H268, 'Green_rooibos initial weight'!$A$5:$A$1749,0)),"")</f>
        <v>2.2240000000000002</v>
      </c>
      <c r="K268">
        <f t="shared" si="23"/>
        <v>2.2240000000000002</v>
      </c>
      <c r="M268">
        <f>IFERROR(INDEX('Both teabags AfterWet'!$D$1:$D$839,MATCH(H268,'Both teabags AfterWet'!$B$1:$B$839,0)),"")</f>
        <v>1.66</v>
      </c>
      <c r="O268" s="1">
        <v>1.3843000000000001</v>
      </c>
      <c r="P268" s="1"/>
      <c r="Q268" s="202">
        <v>7.3426573426567847</v>
      </c>
      <c r="R268" s="202"/>
      <c r="S268">
        <f t="shared" si="25"/>
        <v>1.2826555944056022</v>
      </c>
      <c r="U268" s="111">
        <f t="shared" si="26"/>
        <v>0.42326636942194151</v>
      </c>
      <c r="V268" s="111">
        <f t="shared" si="27"/>
        <v>0.55200000000000005</v>
      </c>
    </row>
    <row r="269" spans="1:22">
      <c r="A269" s="1">
        <v>100</v>
      </c>
      <c r="B269" s="1"/>
      <c r="C269">
        <f>COUNTIF('WetLitterbags placem_collection'!$K$3:$K$222, E269)</f>
        <v>0</v>
      </c>
      <c r="D269" t="str">
        <f t="shared" si="24"/>
        <v>Exclude</v>
      </c>
      <c r="E269" s="1"/>
      <c r="F269">
        <f>COUNTIF('WetLitterbags placem_collection'!$M$3:$M$222, H269)</f>
        <v>1</v>
      </c>
      <c r="G269" t="str">
        <f t="shared" si="28"/>
        <v>Open</v>
      </c>
      <c r="H269" s="200" t="s">
        <v>641</v>
      </c>
      <c r="I269">
        <f>IFERROR(INDEX('Green_rooibos initial weight'!$C$5:$C$1749,MATCH(H269, 'Green_rooibos initial weight'!$A$5:$A$1749,0)),"")</f>
        <v>2.2069999999999999</v>
      </c>
      <c r="K269">
        <f t="shared" si="23"/>
        <v>2.2069999999999999</v>
      </c>
      <c r="M269">
        <f>IFERROR(INDEX('Both teabags AfterWet'!$D$1:$D$839,MATCH(H269,'Both teabags AfterWet'!$B$1:$B$839,0)),"")</f>
        <v>1.764</v>
      </c>
      <c r="O269" s="1">
        <v>1.4661999999999999</v>
      </c>
      <c r="P269" s="1"/>
      <c r="Q269" s="202">
        <v>22.316525212181858</v>
      </c>
      <c r="R269" s="202"/>
      <c r="S269">
        <f t="shared" si="25"/>
        <v>1.1389951073389897</v>
      </c>
      <c r="U269" s="111">
        <f t="shared" si="26"/>
        <v>0.48391703337608072</v>
      </c>
      <c r="V269" s="111">
        <f t="shared" si="27"/>
        <v>0.55200000000000005</v>
      </c>
    </row>
    <row r="270" spans="1:22">
      <c r="A270" s="199">
        <v>101</v>
      </c>
      <c r="B270" s="199"/>
      <c r="C270">
        <f>COUNTIF('WetLitterbags placem_collection'!$K$3:$K$222, E270)</f>
        <v>0</v>
      </c>
      <c r="D270" t="str">
        <f t="shared" si="24"/>
        <v>Exclude</v>
      </c>
      <c r="E270" t="s">
        <v>1175</v>
      </c>
      <c r="F270">
        <f>COUNTIF('WetLitterbags placem_collection'!$M$3:$M$222, H270)</f>
        <v>0</v>
      </c>
      <c r="G270" t="str">
        <f t="shared" si="28"/>
        <v>Exclude</v>
      </c>
      <c r="I270">
        <f>IFERROR(INDEX('Green_rooibos initial weight'!$C$5:$C$1749,MATCH(E270, 'Green_rooibos initial weight'!$A$5:$A$1749,0)),"")</f>
        <v>2.0880000000000001</v>
      </c>
      <c r="K270">
        <f t="shared" si="23"/>
        <v>2.0880000000000001</v>
      </c>
      <c r="M270">
        <f>IFERROR(INDEX('Both teabags AfterWet'!$D$1:$D$839,MATCH(E270,'Both teabags AfterWet'!$B$1:$B$839,0)),"")</f>
        <v>0.62450000000000006</v>
      </c>
      <c r="O270">
        <v>0.43169999999999997</v>
      </c>
      <c r="Q270" s="202">
        <v>13.73786407767002</v>
      </c>
      <c r="R270" s="202"/>
      <c r="S270">
        <f t="shared" si="25"/>
        <v>0.37239364077669851</v>
      </c>
      <c r="U270" s="111">
        <f t="shared" si="26"/>
        <v>0.82165055518357355</v>
      </c>
      <c r="V270" s="111">
        <f t="shared" si="27"/>
        <v>0.55200000000000005</v>
      </c>
    </row>
    <row r="271" spans="1:22">
      <c r="A271" s="199">
        <v>101</v>
      </c>
      <c r="B271" s="199"/>
      <c r="C271">
        <f>COUNTIF('WetLitterbags placem_collection'!$K$3:$K$222, E271)</f>
        <v>0</v>
      </c>
      <c r="D271" t="str">
        <f t="shared" si="24"/>
        <v>Exclude</v>
      </c>
      <c r="E271" s="199"/>
      <c r="F271">
        <f>COUNTIF('WetLitterbags placem_collection'!$M$3:$M$222, H271)</f>
        <v>0</v>
      </c>
      <c r="G271" t="str">
        <f t="shared" si="28"/>
        <v>Exclude</v>
      </c>
      <c r="H271" t="s">
        <v>1131</v>
      </c>
      <c r="I271">
        <f>IFERROR(INDEX('Green_rooibos initial weight'!$C$5:$C$1749,MATCH(H271, 'Green_rooibos initial weight'!$A$5:$A$1749,0)),"")</f>
        <v>2.29</v>
      </c>
      <c r="K271">
        <f t="shared" ref="K271:K334" si="29">IFERROR(I271-(AG263+AG264+AG266),"")</f>
        <v>2.29</v>
      </c>
      <c r="M271">
        <f>IFERROR(INDEX('Both teabags AfterWet'!$D$1:$D$839,MATCH(H271,'Both teabags AfterWet'!$B$1:$B$839,0)),"")</f>
        <v>1.5687</v>
      </c>
      <c r="O271">
        <v>1.3405</v>
      </c>
      <c r="Q271" s="202">
        <v>7.5048732943469902</v>
      </c>
      <c r="R271" s="202"/>
      <c r="S271">
        <f t="shared" si="25"/>
        <v>1.2398971734892785</v>
      </c>
      <c r="U271" s="111">
        <f t="shared" si="26"/>
        <v>0.45856018624922334</v>
      </c>
      <c r="V271" s="111">
        <f t="shared" si="27"/>
        <v>0.55200000000000005</v>
      </c>
    </row>
    <row r="272" spans="1:22">
      <c r="A272" s="199">
        <v>101</v>
      </c>
      <c r="B272" s="199"/>
      <c r="C272">
        <f>COUNTIF('WetLitterbags placem_collection'!$K$3:$K$222, E272)</f>
        <v>0</v>
      </c>
      <c r="D272" t="str">
        <f t="shared" si="24"/>
        <v>Exclude</v>
      </c>
      <c r="E272" s="199"/>
      <c r="F272">
        <f>COUNTIF('WetLitterbags placem_collection'!$M$3:$M$222, H272)</f>
        <v>1</v>
      </c>
      <c r="G272" t="str">
        <f t="shared" si="28"/>
        <v>Open</v>
      </c>
      <c r="H272" t="s">
        <v>659</v>
      </c>
      <c r="I272">
        <f>IFERROR(INDEX('Green_rooibos initial weight'!$C$5:$C$1749,MATCH(H272, 'Green_rooibos initial weight'!$A$5:$A$1749,0)),"")</f>
        <v>2.17</v>
      </c>
      <c r="K272">
        <f t="shared" si="29"/>
        <v>2.17</v>
      </c>
      <c r="M272">
        <f>IFERROR(INDEX('Both teabags AfterWet'!$D$1:$D$839,MATCH(H272,'Both teabags AfterWet'!$B$1:$B$839,0)),"")</f>
        <v>1.6348</v>
      </c>
      <c r="O272">
        <v>1.4098999999999999</v>
      </c>
      <c r="Q272" s="202">
        <v>8.9805825242718385</v>
      </c>
      <c r="R272" s="202"/>
      <c r="S272">
        <f t="shared" si="25"/>
        <v>1.2832827669902913</v>
      </c>
      <c r="U272" s="111">
        <f t="shared" si="26"/>
        <v>0.40862545299986575</v>
      </c>
      <c r="V272" s="111">
        <f t="shared" si="27"/>
        <v>0.55200000000000005</v>
      </c>
    </row>
    <row r="273" spans="1:22">
      <c r="A273" s="1">
        <v>102</v>
      </c>
      <c r="B273" s="1"/>
      <c r="C273">
        <f>COUNTIF('WetLitterbags placem_collection'!$K$3:$K$222, E273)</f>
        <v>0</v>
      </c>
      <c r="D273" t="str">
        <f t="shared" si="24"/>
        <v>Exclude</v>
      </c>
      <c r="E273" s="200" t="s">
        <v>1226</v>
      </c>
      <c r="F273">
        <f>COUNTIF('WetLitterbags placem_collection'!$M$3:$M$222, H273)</f>
        <v>0</v>
      </c>
      <c r="G273" t="str">
        <f t="shared" si="28"/>
        <v>Exclude</v>
      </c>
      <c r="I273">
        <f>IFERROR(INDEX('Green_rooibos initial weight'!$C$5:$C$1749,MATCH(E273, 'Green_rooibos initial weight'!$A$5:$A$1749,0)),"")</f>
        <v>1.931</v>
      </c>
      <c r="K273">
        <f t="shared" si="29"/>
        <v>1.931</v>
      </c>
      <c r="M273">
        <f>IFERROR(INDEX('Both teabags AfterWet'!$D$1:$D$839,MATCH(E273,'Both teabags AfterWet'!$B$1:$B$839,0)),"")</f>
        <v>0.63800000000000001</v>
      </c>
      <c r="O273" s="1">
        <v>0.3619</v>
      </c>
      <c r="P273" s="1"/>
      <c r="Q273" s="202">
        <v>12.710187932739478</v>
      </c>
      <c r="R273" s="202"/>
      <c r="S273">
        <f t="shared" si="25"/>
        <v>0.31590182987141585</v>
      </c>
      <c r="U273" s="111">
        <f t="shared" si="26"/>
        <v>0.83640505962122436</v>
      </c>
      <c r="V273" s="111">
        <f t="shared" si="27"/>
        <v>0.55200000000000005</v>
      </c>
    </row>
    <row r="274" spans="1:22">
      <c r="A274" s="1">
        <v>102</v>
      </c>
      <c r="B274" s="1"/>
      <c r="C274">
        <f>COUNTIF('WetLitterbags placem_collection'!$K$3:$K$222, E274)</f>
        <v>0</v>
      </c>
      <c r="D274" t="str">
        <f t="shared" si="24"/>
        <v>Exclude</v>
      </c>
      <c r="E274" s="1"/>
      <c r="F274">
        <f>COUNTIF('WetLitterbags placem_collection'!$M$3:$M$222, H274)</f>
        <v>0</v>
      </c>
      <c r="G274" t="str">
        <f t="shared" si="28"/>
        <v>Exclude</v>
      </c>
      <c r="H274" s="200" t="s">
        <v>1115</v>
      </c>
      <c r="I274">
        <f>IFERROR(INDEX('Green_rooibos initial weight'!$C$5:$C$1749,MATCH(H274, 'Green_rooibos initial weight'!$A$5:$A$1749,0)),"")</f>
        <v>2.2559999999999998</v>
      </c>
      <c r="K274">
        <f t="shared" si="29"/>
        <v>2.2559999999999998</v>
      </c>
      <c r="M274">
        <f>IFERROR(INDEX('Both teabags AfterWet'!$D$1:$D$839,MATCH(H274,'Both teabags AfterWet'!$B$1:$B$839,0)),"")</f>
        <v>1.6240000000000001</v>
      </c>
      <c r="O274" s="1">
        <v>1.357</v>
      </c>
      <c r="P274" s="1"/>
      <c r="Q274" s="202">
        <v>5.4671968190859612</v>
      </c>
      <c r="R274" s="202"/>
      <c r="S274">
        <f t="shared" si="25"/>
        <v>1.2828101391650035</v>
      </c>
      <c r="U274" s="111">
        <f t="shared" si="26"/>
        <v>0.43137848441267568</v>
      </c>
      <c r="V274" s="111">
        <f t="shared" si="27"/>
        <v>0.55200000000000005</v>
      </c>
    </row>
    <row r="275" spans="1:22">
      <c r="A275" s="1">
        <v>102</v>
      </c>
      <c r="B275" s="1"/>
      <c r="C275">
        <f>COUNTIF('WetLitterbags placem_collection'!$K$3:$K$222, E275)</f>
        <v>0</v>
      </c>
      <c r="D275" t="str">
        <f t="shared" si="24"/>
        <v>Exclude</v>
      </c>
      <c r="E275" s="1"/>
      <c r="F275">
        <f>COUNTIF('WetLitterbags placem_collection'!$M$3:$M$222, H275)</f>
        <v>1</v>
      </c>
      <c r="G275" t="str">
        <f t="shared" si="28"/>
        <v>Open</v>
      </c>
      <c r="H275" s="200" t="s">
        <v>572</v>
      </c>
      <c r="I275">
        <f>IFERROR(INDEX('Green_rooibos initial weight'!$C$5:$C$1749,MATCH(H275, 'Green_rooibos initial weight'!$A$5:$A$1749,0)),"")</f>
        <v>2.0960000000000001</v>
      </c>
      <c r="K275">
        <f t="shared" si="29"/>
        <v>2.0960000000000001</v>
      </c>
      <c r="M275">
        <f>IFERROR(INDEX('Both teabags AfterWet'!$D$1:$D$839,MATCH(H275,'Both teabags AfterWet'!$B$1:$B$839,0)),"")</f>
        <v>1.655</v>
      </c>
      <c r="O275" s="1">
        <v>1.405</v>
      </c>
      <c r="P275" s="1"/>
      <c r="Q275" s="202">
        <v>6.4211050273764974</v>
      </c>
      <c r="R275" s="202"/>
      <c r="S275">
        <f t="shared" si="25"/>
        <v>1.3147834743653601</v>
      </c>
      <c r="U275" s="111">
        <f t="shared" si="26"/>
        <v>0.37271780803179388</v>
      </c>
      <c r="V275" s="111">
        <f t="shared" si="27"/>
        <v>0.55200000000000005</v>
      </c>
    </row>
    <row r="276" spans="1:22">
      <c r="A276" s="1">
        <v>103</v>
      </c>
      <c r="B276" s="1"/>
      <c r="C276">
        <f>COUNTIF('WetLitterbags placem_collection'!$K$3:$K$222, E276)</f>
        <v>0</v>
      </c>
      <c r="D276" t="str">
        <f t="shared" si="24"/>
        <v>Exclude</v>
      </c>
      <c r="E276" s="1" t="s">
        <v>1358</v>
      </c>
      <c r="F276">
        <f>COUNTIF('WetLitterbags placem_collection'!$M$3:$M$222, H276)</f>
        <v>0</v>
      </c>
      <c r="G276" t="str">
        <f t="shared" si="28"/>
        <v>Exclude</v>
      </c>
      <c r="I276">
        <f>IFERROR(INDEX('Green_rooibos initial weight'!$C$5:$C$1749,MATCH(E276, 'Green_rooibos initial weight'!$A$5:$A$1749,0)),"")</f>
        <v>2.028</v>
      </c>
      <c r="K276">
        <f t="shared" si="29"/>
        <v>2.028</v>
      </c>
      <c r="M276">
        <f>IFERROR(INDEX('Both teabags AfterWet'!$D$1:$D$839,MATCH(E276,'Both teabags AfterWet'!$B$1:$B$839,0)),"")</f>
        <v>0.58699999999999997</v>
      </c>
      <c r="O276" s="201">
        <v>0.38019999999999998</v>
      </c>
      <c r="P276" s="201"/>
      <c r="Q276" s="202">
        <v>13.793103448275259</v>
      </c>
      <c r="R276" s="202"/>
      <c r="S276">
        <f t="shared" si="25"/>
        <v>0.32775862068965744</v>
      </c>
      <c r="U276" s="111">
        <f t="shared" si="26"/>
        <v>0.83838332313133268</v>
      </c>
      <c r="V276" s="111">
        <f t="shared" si="27"/>
        <v>0.55200000000000005</v>
      </c>
    </row>
    <row r="277" spans="1:22">
      <c r="A277" s="1">
        <v>103</v>
      </c>
      <c r="B277" s="1"/>
      <c r="C277">
        <f>COUNTIF('WetLitterbags placem_collection'!$K$3:$K$222, E277)</f>
        <v>0</v>
      </c>
      <c r="D277" t="str">
        <f t="shared" si="24"/>
        <v>Exclude</v>
      </c>
      <c r="E277" s="1"/>
      <c r="F277">
        <f>COUNTIF('WetLitterbags placem_collection'!$M$3:$M$222, H277)</f>
        <v>1</v>
      </c>
      <c r="G277" t="str">
        <f t="shared" si="28"/>
        <v>Open</v>
      </c>
      <c r="H277" s="1" t="s">
        <v>711</v>
      </c>
      <c r="I277">
        <f>IFERROR(INDEX('Green_rooibos initial weight'!$C$5:$C$1749,MATCH(H277, 'Green_rooibos initial weight'!$A$5:$A$1749,0)),"")</f>
        <v>2.1829999999999998</v>
      </c>
      <c r="K277">
        <f t="shared" si="29"/>
        <v>2.1829999999999998</v>
      </c>
      <c r="M277">
        <f>IFERROR(INDEX('Both teabags AfterWet'!$D$1:$D$839,MATCH(H277,'Both teabags AfterWet'!$B$1:$B$839,0)),"")</f>
        <v>1.629</v>
      </c>
      <c r="O277" s="201">
        <v>1.373</v>
      </c>
      <c r="P277" s="201"/>
      <c r="Q277" s="202">
        <v>4.7409579667641673</v>
      </c>
      <c r="R277" s="202"/>
      <c r="S277">
        <f t="shared" si="25"/>
        <v>1.3079066471163281</v>
      </c>
      <c r="U277" s="111">
        <f t="shared" si="26"/>
        <v>0.40086731694167288</v>
      </c>
      <c r="V277" s="111">
        <f t="shared" si="27"/>
        <v>0.55200000000000005</v>
      </c>
    </row>
    <row r="278" spans="1:22">
      <c r="A278" s="1">
        <v>103</v>
      </c>
      <c r="B278" s="1"/>
      <c r="C278">
        <f>COUNTIF('WetLitterbags placem_collection'!$K$3:$K$222, E278)</f>
        <v>0</v>
      </c>
      <c r="D278" t="str">
        <f t="shared" si="24"/>
        <v>Exclude</v>
      </c>
      <c r="E278" s="1"/>
      <c r="F278">
        <f>COUNTIF('WetLitterbags placem_collection'!$M$3:$M$222, H278)</f>
        <v>0</v>
      </c>
      <c r="G278" t="str">
        <f t="shared" si="28"/>
        <v>Exclude</v>
      </c>
      <c r="H278" s="1" t="s">
        <v>647</v>
      </c>
      <c r="I278">
        <f>IFERROR(INDEX('Green_rooibos initial weight'!$C$5:$C$1749,MATCH(H278, 'Green_rooibos initial weight'!$A$5:$A$1749,0)),"")</f>
        <v>2.2130000000000001</v>
      </c>
      <c r="K278">
        <f t="shared" si="29"/>
        <v>2.2130000000000001</v>
      </c>
      <c r="M278">
        <f>IFERROR(INDEX('Both teabags AfterWet'!$D$1:$D$839,MATCH(H278,'Both teabags AfterWet'!$B$1:$B$839,0)),"")</f>
        <v>1.6919999999999999</v>
      </c>
      <c r="O278" s="201">
        <v>1.4354</v>
      </c>
      <c r="P278" s="201"/>
      <c r="Q278" s="202">
        <v>5.3175775480057332</v>
      </c>
      <c r="R278" s="202"/>
      <c r="S278">
        <f t="shared" si="25"/>
        <v>1.3590714918759257</v>
      </c>
      <c r="U278" s="111">
        <f t="shared" si="26"/>
        <v>0.38586918577680718</v>
      </c>
      <c r="V278" s="111">
        <f t="shared" si="27"/>
        <v>0.55200000000000005</v>
      </c>
    </row>
    <row r="279" spans="1:22">
      <c r="A279" s="1">
        <v>104</v>
      </c>
      <c r="B279" s="1"/>
      <c r="C279">
        <f>COUNTIF('WetLitterbags placem_collection'!$K$3:$K$222, E279)</f>
        <v>0</v>
      </c>
      <c r="D279" t="str">
        <f t="shared" si="24"/>
        <v>Exclude</v>
      </c>
      <c r="E279" s="1" t="s">
        <v>1244</v>
      </c>
      <c r="F279">
        <f>COUNTIF('WetLitterbags placem_collection'!$M$3:$M$222, H279)</f>
        <v>0</v>
      </c>
      <c r="G279" t="str">
        <f t="shared" si="28"/>
        <v>Exclude</v>
      </c>
      <c r="I279">
        <f>IFERROR(INDEX('Green_rooibos initial weight'!$C$5:$C$1749,MATCH(E279, 'Green_rooibos initial weight'!$A$5:$A$1749,0)),"")</f>
        <v>2.0419999999999998</v>
      </c>
      <c r="K279">
        <f t="shared" si="29"/>
        <v>2.0419999999999998</v>
      </c>
      <c r="M279">
        <f>IFERROR(INDEX('Both teabags AfterWet'!$D$1:$D$839,MATCH(E279,'Both teabags AfterWet'!$B$1:$B$839,0)),"")</f>
        <v>0.72499999999999998</v>
      </c>
      <c r="O279" s="1">
        <f>0.322+M279</f>
        <v>1.0469999999999999</v>
      </c>
      <c r="P279" s="1"/>
      <c r="Q279" s="202">
        <v>16.853385289820611</v>
      </c>
      <c r="R279" s="202"/>
      <c r="S279">
        <f t="shared" si="25"/>
        <v>0.87054505601557819</v>
      </c>
      <c r="U279" s="111">
        <f t="shared" si="26"/>
        <v>0.57368018804330156</v>
      </c>
      <c r="V279" s="111">
        <f t="shared" si="27"/>
        <v>0.55200000000000005</v>
      </c>
    </row>
    <row r="280" spans="1:22">
      <c r="A280" s="1">
        <v>104</v>
      </c>
      <c r="B280" s="1"/>
      <c r="C280">
        <f>COUNTIF('WetLitterbags placem_collection'!$K$3:$K$222, E280)</f>
        <v>0</v>
      </c>
      <c r="D280" t="str">
        <f t="shared" si="24"/>
        <v>Exclude</v>
      </c>
      <c r="E280" s="1"/>
      <c r="F280">
        <f>COUNTIF('WetLitterbags placem_collection'!$M$3:$M$222, H280)</f>
        <v>0</v>
      </c>
      <c r="G280" t="str">
        <f t="shared" si="28"/>
        <v>Exclude</v>
      </c>
      <c r="H280" s="1" t="s">
        <v>666</v>
      </c>
      <c r="I280">
        <f>IFERROR(INDEX('Green_rooibos initial weight'!$C$5:$C$1749,MATCH(H280, 'Green_rooibos initial weight'!$A$5:$A$1749,0)),"")</f>
        <v>2.2210000000000001</v>
      </c>
      <c r="K280">
        <f t="shared" si="29"/>
        <v>2.2210000000000001</v>
      </c>
      <c r="M280">
        <f>IFERROR(INDEX('Both teabags AfterWet'!$D$1:$D$839,MATCH(H280,'Both teabags AfterWet'!$B$1:$B$839,0)),"")</f>
        <v>1.4970000000000001</v>
      </c>
      <c r="O280" s="1">
        <f>1.0694+M280</f>
        <v>2.5663999999999998</v>
      </c>
      <c r="P280" s="1"/>
      <c r="Q280" s="202">
        <v>9.2474176094433584</v>
      </c>
      <c r="R280" s="202"/>
      <c r="S280">
        <f t="shared" si="25"/>
        <v>2.3290742744712456</v>
      </c>
      <c r="U280" s="111">
        <f t="shared" si="26"/>
        <v>-4.8660186614698508E-2</v>
      </c>
      <c r="V280" s="111">
        <f t="shared" si="27"/>
        <v>0.55200000000000005</v>
      </c>
    </row>
    <row r="281" spans="1:22">
      <c r="A281" s="1">
        <v>104</v>
      </c>
      <c r="B281" s="1"/>
      <c r="C281">
        <f>COUNTIF('WetLitterbags placem_collection'!$K$3:$K$222, E281)</f>
        <v>0</v>
      </c>
      <c r="D281" t="str">
        <f t="shared" si="24"/>
        <v>Exclude</v>
      </c>
      <c r="E281" s="1"/>
      <c r="F281">
        <f>COUNTIF('WetLitterbags placem_collection'!$M$3:$M$222, H281)</f>
        <v>1</v>
      </c>
      <c r="G281" t="str">
        <f t="shared" si="28"/>
        <v>Open</v>
      </c>
      <c r="H281" s="1" t="s">
        <v>564</v>
      </c>
      <c r="I281">
        <f>IFERROR(INDEX('Green_rooibos initial weight'!$C$5:$C$1749,MATCH(H281, 'Green_rooibos initial weight'!$A$5:$A$1749,0)),"")</f>
        <v>2.0859999999999999</v>
      </c>
      <c r="K281">
        <f t="shared" si="29"/>
        <v>2.0859999999999999</v>
      </c>
      <c r="M281">
        <f>IFERROR(INDEX('Both teabags AfterWet'!$D$1:$D$839,MATCH(H281,'Both teabags AfterWet'!$B$1:$B$839,0)),"")</f>
        <v>1.4470000000000001</v>
      </c>
      <c r="O281" s="1">
        <f>1.0315+M281</f>
        <v>2.4785000000000004</v>
      </c>
      <c r="P281" s="1"/>
      <c r="Q281" s="202">
        <v>6.3583815028902215</v>
      </c>
      <c r="R281" s="202"/>
      <c r="S281">
        <f t="shared" si="25"/>
        <v>2.3209075144508664</v>
      </c>
      <c r="U281" s="111">
        <f t="shared" si="26"/>
        <v>-0.11261146426216029</v>
      </c>
      <c r="V281" s="111">
        <f t="shared" si="27"/>
        <v>0.55200000000000005</v>
      </c>
    </row>
    <row r="282" spans="1:22">
      <c r="A282">
        <v>105</v>
      </c>
      <c r="C282">
        <f>COUNTIF('WetLitterbags placem_collection'!$K$3:$K$222, E282)</f>
        <v>0</v>
      </c>
      <c r="D282" t="str">
        <f t="shared" si="24"/>
        <v>Exclude</v>
      </c>
      <c r="E282" t="s">
        <v>1189</v>
      </c>
      <c r="F282">
        <f>COUNTIF('WetLitterbags placem_collection'!$M$3:$M$222, H282)</f>
        <v>0</v>
      </c>
      <c r="G282" t="str">
        <f t="shared" si="28"/>
        <v>Exclude</v>
      </c>
      <c r="I282">
        <f>IFERROR(INDEX('Green_rooibos initial weight'!$C$5:$C$1749,MATCH(E282, 'Green_rooibos initial weight'!$A$5:$A$1749,0)),"")</f>
        <v>1.9339999999999999</v>
      </c>
      <c r="K282">
        <f t="shared" si="29"/>
        <v>1.9339999999999999</v>
      </c>
      <c r="M282">
        <f>IFERROR(INDEX('Both teabags AfterWet'!$D$1:$D$839,MATCH(E282,'Both teabags AfterWet'!$B$1:$B$839,0)),"")</f>
        <v>0.626</v>
      </c>
      <c r="O282">
        <v>0.39269999999999999</v>
      </c>
      <c r="Q282" s="202">
        <v>20.431034482760303</v>
      </c>
      <c r="R282" s="202"/>
      <c r="S282">
        <f t="shared" si="25"/>
        <v>0.31246732758620027</v>
      </c>
      <c r="U282" s="111">
        <f t="shared" si="26"/>
        <v>0.83843468066897608</v>
      </c>
      <c r="V282" s="111">
        <f t="shared" si="27"/>
        <v>0.55200000000000005</v>
      </c>
    </row>
    <row r="283" spans="1:22">
      <c r="A283">
        <v>105</v>
      </c>
      <c r="C283">
        <f>COUNTIF('WetLitterbags placem_collection'!$K$3:$K$222, E283)</f>
        <v>0</v>
      </c>
      <c r="D283" t="str">
        <f t="shared" si="24"/>
        <v>Exclude</v>
      </c>
      <c r="F283">
        <f>COUNTIF('WetLitterbags placem_collection'!$M$3:$M$222, H283)</f>
        <v>0</v>
      </c>
      <c r="G283" t="str">
        <f t="shared" si="28"/>
        <v>Exclude</v>
      </c>
      <c r="H283" t="s">
        <v>601</v>
      </c>
      <c r="I283">
        <f>IFERROR(INDEX('Green_rooibos initial weight'!$C$5:$C$1749,MATCH(H283, 'Green_rooibos initial weight'!$A$5:$A$1749,0)),"")</f>
        <v>2.194</v>
      </c>
      <c r="K283">
        <f t="shared" si="29"/>
        <v>2.194</v>
      </c>
      <c r="M283">
        <f>IFERROR(INDEX('Both teabags AfterWet'!$D$1:$D$839,MATCH(H283,'Both teabags AfterWet'!$B$1:$B$839,0)),"")</f>
        <v>1.8080000000000001</v>
      </c>
      <c r="O283">
        <v>1.5065999999999999</v>
      </c>
      <c r="Q283" s="202">
        <v>5.7625434674605209</v>
      </c>
      <c r="R283" s="202"/>
      <c r="S283">
        <f t="shared" si="25"/>
        <v>1.4197815201192396</v>
      </c>
      <c r="U283" s="111">
        <f t="shared" si="26"/>
        <v>0.35287989055640856</v>
      </c>
      <c r="V283" s="111">
        <f t="shared" si="27"/>
        <v>0.55200000000000005</v>
      </c>
    </row>
    <row r="284" spans="1:22">
      <c r="A284">
        <v>105</v>
      </c>
      <c r="C284">
        <f>COUNTIF('WetLitterbags placem_collection'!$K$3:$K$222, E284)</f>
        <v>0</v>
      </c>
      <c r="D284" t="str">
        <f t="shared" si="24"/>
        <v>Exclude</v>
      </c>
      <c r="F284">
        <f>COUNTIF('WetLitterbags placem_collection'!$M$3:$M$222, H284)</f>
        <v>1</v>
      </c>
      <c r="G284" t="str">
        <f t="shared" si="28"/>
        <v>Open</v>
      </c>
      <c r="H284" t="s">
        <v>593</v>
      </c>
      <c r="I284">
        <f>IFERROR(INDEX('Green_rooibos initial weight'!$C$5:$C$1749,MATCH(H284, 'Green_rooibos initial weight'!$A$5:$A$1749,0)),"")</f>
        <v>2.1920000000000002</v>
      </c>
      <c r="K284">
        <f t="shared" si="29"/>
        <v>2.1920000000000002</v>
      </c>
      <c r="M284">
        <f>IFERROR(INDEX('Both teabags AfterWet'!$D$1:$D$839,MATCH(H284,'Both teabags AfterWet'!$B$1:$B$839,0)),"")</f>
        <v>1.859</v>
      </c>
      <c r="O284">
        <v>1.5258</v>
      </c>
      <c r="Q284" s="202">
        <v>16.476991588322143</v>
      </c>
      <c r="R284" s="202"/>
      <c r="S284">
        <f t="shared" si="25"/>
        <v>1.2743940623453809</v>
      </c>
      <c r="U284" s="111">
        <f t="shared" si="26"/>
        <v>0.418615847470173</v>
      </c>
      <c r="V284" s="111">
        <f t="shared" si="27"/>
        <v>0.55200000000000005</v>
      </c>
    </row>
    <row r="285" spans="1:22">
      <c r="A285" s="1">
        <v>106</v>
      </c>
      <c r="B285" s="1"/>
      <c r="C285">
        <f>COUNTIF('WetLitterbags placem_collection'!$K$3:$K$222, E285)</f>
        <v>0</v>
      </c>
      <c r="D285" t="str">
        <f t="shared" si="24"/>
        <v>Exclude</v>
      </c>
      <c r="E285" s="200" t="s">
        <v>1312</v>
      </c>
      <c r="F285">
        <f>COUNTIF('WetLitterbags placem_collection'!$M$3:$M$222, H285)</f>
        <v>0</v>
      </c>
      <c r="G285" t="str">
        <f t="shared" si="28"/>
        <v>Exclude</v>
      </c>
      <c r="I285">
        <f>IFERROR(INDEX('Green_rooibos initial weight'!$C$5:$C$1749,MATCH(E285, 'Green_rooibos initial weight'!$A$5:$A$1749,0)),"")</f>
        <v>2.0089999999999999</v>
      </c>
      <c r="K285">
        <f t="shared" si="29"/>
        <v>2.0089999999999999</v>
      </c>
      <c r="M285">
        <f>IFERROR(INDEX('Both teabags AfterWet'!$D$1:$D$839,MATCH(E285,'Both teabags AfterWet'!$B$1:$B$839,0)),"")</f>
        <v>0.626</v>
      </c>
      <c r="O285" s="201">
        <v>0.40279999999999999</v>
      </c>
      <c r="P285" s="201"/>
      <c r="Q285" s="202">
        <v>15.46906187624684</v>
      </c>
      <c r="R285" s="202"/>
      <c r="S285">
        <f t="shared" si="25"/>
        <v>0.34049061876247771</v>
      </c>
      <c r="U285" s="111">
        <f t="shared" si="26"/>
        <v>0.83051736248756702</v>
      </c>
      <c r="V285" s="111">
        <f t="shared" si="27"/>
        <v>0.55200000000000005</v>
      </c>
    </row>
    <row r="286" spans="1:22">
      <c r="A286">
        <v>106</v>
      </c>
      <c r="C286">
        <f>COUNTIF('WetLitterbags placem_collection'!$K$3:$K$222, E286)</f>
        <v>0</v>
      </c>
      <c r="D286" t="str">
        <f t="shared" si="24"/>
        <v>Exclude</v>
      </c>
      <c r="E286" t="s">
        <v>1163</v>
      </c>
      <c r="F286">
        <f>COUNTIF('WetLitterbags placem_collection'!$M$3:$M$222, H286)</f>
        <v>0</v>
      </c>
      <c r="G286" t="str">
        <f t="shared" si="28"/>
        <v>Exclude</v>
      </c>
      <c r="I286">
        <f>IFERROR(INDEX('Green_rooibos initial weight'!$C$5:$C$1749,MATCH(E286, 'Green_rooibos initial weight'!$A$5:$A$1749,0)),"")</f>
        <v>1.998</v>
      </c>
      <c r="K286">
        <f t="shared" si="29"/>
        <v>1.998</v>
      </c>
      <c r="M286">
        <f>IFERROR(INDEX('Both teabags AfterWet'!$D$1:$D$839,MATCH(E286,'Both teabags AfterWet'!$B$1:$B$839,0)),"")</f>
        <v>0.64870000000000005</v>
      </c>
      <c r="O286">
        <v>0.4148</v>
      </c>
      <c r="Q286" s="202">
        <v>12.548449612403372</v>
      </c>
      <c r="R286" s="202"/>
      <c r="S286">
        <f t="shared" si="25"/>
        <v>0.3627490310077508</v>
      </c>
      <c r="U286" s="111">
        <f t="shared" si="26"/>
        <v>0.81844392842454916</v>
      </c>
      <c r="V286" s="111">
        <f t="shared" si="27"/>
        <v>0.55200000000000005</v>
      </c>
    </row>
    <row r="287" spans="1:22">
      <c r="A287">
        <v>106</v>
      </c>
      <c r="C287">
        <f>COUNTIF('WetLitterbags placem_collection'!$K$3:$K$222, E287)</f>
        <v>0</v>
      </c>
      <c r="D287" t="str">
        <f t="shared" si="24"/>
        <v>Exclude</v>
      </c>
      <c r="F287">
        <f>COUNTIF('WetLitterbags placem_collection'!$M$3:$M$222, H287)</f>
        <v>0</v>
      </c>
      <c r="G287" t="str">
        <f t="shared" si="28"/>
        <v>Exclude</v>
      </c>
      <c r="H287" t="s">
        <v>1108</v>
      </c>
      <c r="I287">
        <f>IFERROR(INDEX('Green_rooibos initial weight'!$C$5:$C$1749,MATCH(H287, 'Green_rooibos initial weight'!$A$5:$A$1749,0)),"")</f>
        <v>2.1989999999999998</v>
      </c>
      <c r="K287">
        <f t="shared" si="29"/>
        <v>2.1989999999999998</v>
      </c>
      <c r="M287">
        <f>IFERROR(INDEX('Both teabags AfterWet'!$D$1:$D$839,MATCH(H287,'Both teabags AfterWet'!$B$1:$B$839,0)),"")</f>
        <v>1.5922000000000001</v>
      </c>
      <c r="O287">
        <v>1.3362000000000001</v>
      </c>
      <c r="Q287" s="202">
        <v>7.2896281800392453</v>
      </c>
      <c r="R287" s="202"/>
      <c r="S287">
        <f t="shared" si="25"/>
        <v>1.2387959882583157</v>
      </c>
      <c r="U287" s="111">
        <f t="shared" si="26"/>
        <v>0.43665484845006097</v>
      </c>
      <c r="V287" s="111">
        <f t="shared" si="27"/>
        <v>0.55200000000000005</v>
      </c>
    </row>
    <row r="288" spans="1:22">
      <c r="A288">
        <v>106</v>
      </c>
      <c r="C288">
        <f>COUNTIF('WetLitterbags placem_collection'!$K$3:$K$222, E288)</f>
        <v>0</v>
      </c>
      <c r="D288" t="str">
        <f t="shared" si="24"/>
        <v>Exclude</v>
      </c>
      <c r="F288">
        <f>COUNTIF('WetLitterbags placem_collection'!$M$3:$M$222, H288)</f>
        <v>1</v>
      </c>
      <c r="G288" t="str">
        <f t="shared" si="28"/>
        <v>Open</v>
      </c>
      <c r="H288" t="s">
        <v>589</v>
      </c>
      <c r="I288">
        <f>IFERROR(INDEX('Green_rooibos initial weight'!$C$5:$C$1749,MATCH(H288, 'Green_rooibos initial weight'!$A$5:$A$1749,0)),"")</f>
        <v>2.222</v>
      </c>
      <c r="K288">
        <f t="shared" si="29"/>
        <v>2.222</v>
      </c>
      <c r="M288">
        <f>IFERROR(INDEX('Both teabags AfterWet'!$D$1:$D$839,MATCH(H288,'Both teabags AfterWet'!$B$1:$B$839,0)),"")</f>
        <v>1.7532000000000001</v>
      </c>
      <c r="O288">
        <v>1.4557</v>
      </c>
      <c r="Q288" s="202">
        <v>9.2346938775513898</v>
      </c>
      <c r="R288" s="202"/>
      <c r="S288">
        <f t="shared" si="25"/>
        <v>1.3212705612244844</v>
      </c>
      <c r="U288" s="111">
        <f t="shared" si="26"/>
        <v>0.40536878432741474</v>
      </c>
      <c r="V288" s="111">
        <f t="shared" si="27"/>
        <v>0.55200000000000005</v>
      </c>
    </row>
    <row r="289" spans="1:22">
      <c r="A289" s="1">
        <v>106</v>
      </c>
      <c r="B289" s="1"/>
      <c r="C289">
        <f>COUNTIF('WetLitterbags placem_collection'!$K$3:$K$222, E289)</f>
        <v>0</v>
      </c>
      <c r="D289" t="str">
        <f t="shared" si="24"/>
        <v>Exclude</v>
      </c>
      <c r="E289" s="1"/>
      <c r="F289">
        <f>COUNTIF('WetLitterbags placem_collection'!$M$3:$M$222, H289)</f>
        <v>1</v>
      </c>
      <c r="G289" t="str">
        <f t="shared" si="28"/>
        <v>Open</v>
      </c>
      <c r="H289" s="200" t="s">
        <v>551</v>
      </c>
      <c r="I289">
        <f>IFERROR(INDEX('Green_rooibos initial weight'!$C$5:$C$1749,MATCH(H289, 'Green_rooibos initial weight'!$A$5:$A$1749,0)),"")</f>
        <v>2.218</v>
      </c>
      <c r="K289">
        <f t="shared" si="29"/>
        <v>2.218</v>
      </c>
      <c r="M289">
        <f>IFERROR(INDEX('Both teabags AfterWet'!$D$1:$D$839,MATCH(H289,'Both teabags AfterWet'!$B$1:$B$839,0)),"")</f>
        <v>1.7769999999999999</v>
      </c>
      <c r="O289" s="201">
        <v>1.4161999999999999</v>
      </c>
      <c r="P289" s="201"/>
      <c r="Q289" s="202">
        <v>10.077145612343887</v>
      </c>
      <c r="R289" s="202"/>
      <c r="S289">
        <f t="shared" si="25"/>
        <v>1.2734874638379858</v>
      </c>
      <c r="U289" s="111">
        <f t="shared" si="26"/>
        <v>0.42583973677277465</v>
      </c>
      <c r="V289" s="111">
        <f t="shared" si="27"/>
        <v>0.55200000000000005</v>
      </c>
    </row>
    <row r="290" spans="1:22">
      <c r="A290" s="1">
        <v>106</v>
      </c>
      <c r="B290" s="1"/>
      <c r="C290">
        <f>COUNTIF('WetLitterbags placem_collection'!$K$3:$K$222, E290)</f>
        <v>0</v>
      </c>
      <c r="D290" t="str">
        <f t="shared" si="24"/>
        <v>Exclude</v>
      </c>
      <c r="E290" s="1"/>
      <c r="F290">
        <f>COUNTIF('WetLitterbags placem_collection'!$M$3:$M$222, H290)</f>
        <v>0</v>
      </c>
      <c r="G290" t="str">
        <f t="shared" si="28"/>
        <v>Exclude</v>
      </c>
      <c r="H290" s="200" t="s">
        <v>548</v>
      </c>
      <c r="I290">
        <f>IFERROR(INDEX('Green_rooibos initial weight'!$C$5:$C$1749,MATCH(H290, 'Green_rooibos initial weight'!$A$5:$A$1749,0)),"")</f>
        <v>2.2090000000000001</v>
      </c>
      <c r="K290">
        <f t="shared" si="29"/>
        <v>2.2090000000000001</v>
      </c>
      <c r="M290">
        <f>IFERROR(INDEX('Both teabags AfterWet'!$D$1:$D$839,MATCH(H290,'Both teabags AfterWet'!$B$1:$B$839,0)),"")</f>
        <v>1.7729999999999999</v>
      </c>
      <c r="O290" s="201">
        <v>1.4716</v>
      </c>
      <c r="P290" s="201"/>
      <c r="Q290" s="202">
        <v>5.062034739454969</v>
      </c>
      <c r="R290" s="202"/>
      <c r="S290">
        <f t="shared" si="25"/>
        <v>1.3971070967741808</v>
      </c>
      <c r="U290" s="111">
        <f t="shared" si="26"/>
        <v>0.36753866148746916</v>
      </c>
      <c r="V290" s="111">
        <f t="shared" si="27"/>
        <v>0.55200000000000005</v>
      </c>
    </row>
    <row r="291" spans="1:22">
      <c r="A291" s="1">
        <v>107</v>
      </c>
      <c r="B291" s="1"/>
      <c r="C291">
        <f>COUNTIF('WetLitterbags placem_collection'!$K$3:$K$222, E291)</f>
        <v>0</v>
      </c>
      <c r="D291" t="str">
        <f t="shared" si="24"/>
        <v>Exclude</v>
      </c>
      <c r="E291" s="1" t="s">
        <v>1374</v>
      </c>
      <c r="F291">
        <f>COUNTIF('WetLitterbags placem_collection'!$M$3:$M$222, H291)</f>
        <v>0</v>
      </c>
      <c r="G291" t="str">
        <f t="shared" si="28"/>
        <v>Exclude</v>
      </c>
      <c r="I291">
        <f>IFERROR(INDEX('Green_rooibos initial weight'!$C$5:$C$1749,MATCH(E291, 'Green_rooibos initial weight'!$A$5:$A$1749,0)),"")</f>
        <v>2.048</v>
      </c>
      <c r="K291">
        <f t="shared" si="29"/>
        <v>2.048</v>
      </c>
      <c r="M291">
        <f>IFERROR(INDEX('Both teabags AfterWet'!$D$1:$D$839,MATCH(E291,'Both teabags AfterWet'!$B$1:$B$839,0)),"")</f>
        <v>0.67630000000000001</v>
      </c>
      <c r="O291" s="1">
        <v>0.45179999999999998</v>
      </c>
      <c r="P291" s="1"/>
      <c r="Q291" s="202">
        <v>16.393442622950655</v>
      </c>
      <c r="R291" s="202"/>
      <c r="S291">
        <f t="shared" si="25"/>
        <v>0.37773442622950892</v>
      </c>
      <c r="U291" s="111">
        <f t="shared" si="26"/>
        <v>0.81555936219262259</v>
      </c>
      <c r="V291" s="111">
        <f t="shared" si="27"/>
        <v>0.55200000000000005</v>
      </c>
    </row>
    <row r="292" spans="1:22">
      <c r="A292" s="1">
        <v>107</v>
      </c>
      <c r="B292" s="1"/>
      <c r="C292">
        <f>COUNTIF('WetLitterbags placem_collection'!$K$3:$K$222, E292)</f>
        <v>0</v>
      </c>
      <c r="D292" t="str">
        <f t="shared" si="24"/>
        <v>Exclude</v>
      </c>
      <c r="E292" s="1"/>
      <c r="F292">
        <f>COUNTIF('WetLitterbags placem_collection'!$M$3:$M$222, H292)</f>
        <v>0</v>
      </c>
      <c r="G292" t="str">
        <f t="shared" si="28"/>
        <v>Exclude</v>
      </c>
      <c r="H292" s="1" t="s">
        <v>631</v>
      </c>
      <c r="I292">
        <f>IFERROR(INDEX('Green_rooibos initial weight'!$C$5:$C$1749,MATCH(H292, 'Green_rooibos initial weight'!$A$5:$A$1749,0)),"")</f>
        <v>2.2349999999999999</v>
      </c>
      <c r="K292">
        <f t="shared" si="29"/>
        <v>2.2349999999999999</v>
      </c>
      <c r="M292">
        <f>IFERROR(INDEX('Both teabags AfterWet'!$D$1:$D$839,MATCH(H292,'Both teabags AfterWet'!$B$1:$B$839,0)),"")</f>
        <v>1.5944</v>
      </c>
      <c r="O292" s="1">
        <v>1.3418000000000001</v>
      </c>
      <c r="P292" s="1"/>
      <c r="Q292" s="202">
        <v>5.2605210420842559</v>
      </c>
      <c r="R292" s="202"/>
      <c r="S292">
        <f t="shared" si="25"/>
        <v>1.2712143286573137</v>
      </c>
      <c r="U292" s="111">
        <f t="shared" si="26"/>
        <v>0.43122401402357324</v>
      </c>
      <c r="V292" s="111">
        <f t="shared" si="27"/>
        <v>0.55200000000000005</v>
      </c>
    </row>
    <row r="293" spans="1:22">
      <c r="A293" s="1">
        <v>107</v>
      </c>
      <c r="B293" s="1"/>
      <c r="C293">
        <f>COUNTIF('WetLitterbags placem_collection'!$K$3:$K$222, E293)</f>
        <v>0</v>
      </c>
      <c r="D293" t="str">
        <f t="shared" si="24"/>
        <v>Exclude</v>
      </c>
      <c r="E293" s="1"/>
      <c r="F293">
        <f>COUNTIF('WetLitterbags placem_collection'!$M$3:$M$222, H293)</f>
        <v>1</v>
      </c>
      <c r="G293" t="str">
        <f t="shared" si="28"/>
        <v>Open</v>
      </c>
      <c r="H293" s="1" t="s">
        <v>567</v>
      </c>
      <c r="I293">
        <f>IFERROR(INDEX('Green_rooibos initial weight'!$C$5:$C$1749,MATCH(H293, 'Green_rooibos initial weight'!$A$5:$A$1749,0)),"")</f>
        <v>2.16</v>
      </c>
      <c r="K293">
        <f t="shared" si="29"/>
        <v>2.16</v>
      </c>
      <c r="M293">
        <f>IFERROR(INDEX('Both teabags AfterWet'!$D$1:$D$839,MATCH(H293,'Both teabags AfterWet'!$B$1:$B$839,0)),"")</f>
        <v>1.706</v>
      </c>
      <c r="O293" s="1">
        <v>1.4400999999999999</v>
      </c>
      <c r="P293" s="1"/>
      <c r="Q293" s="202">
        <v>6.0532687651327608</v>
      </c>
      <c r="R293" s="202"/>
      <c r="S293">
        <f t="shared" si="25"/>
        <v>1.3529268765133231</v>
      </c>
      <c r="U293" s="111">
        <f t="shared" si="26"/>
        <v>0.37364496457716523</v>
      </c>
      <c r="V293" s="111">
        <f t="shared" si="27"/>
        <v>0.55200000000000005</v>
      </c>
    </row>
    <row r="294" spans="1:22">
      <c r="A294" s="1">
        <v>108</v>
      </c>
      <c r="B294" s="1"/>
      <c r="C294">
        <f>COUNTIF('WetLitterbags placem_collection'!$K$3:$K$222, E294)</f>
        <v>0</v>
      </c>
      <c r="D294" t="str">
        <f t="shared" si="24"/>
        <v>Exclude</v>
      </c>
      <c r="E294" s="200" t="s">
        <v>1205</v>
      </c>
      <c r="F294">
        <f>COUNTIF('WetLitterbags placem_collection'!$M$3:$M$222, H294)</f>
        <v>0</v>
      </c>
      <c r="G294" t="str">
        <f t="shared" si="28"/>
        <v>Exclude</v>
      </c>
      <c r="I294">
        <f>IFERROR(INDEX('Green_rooibos initial weight'!$C$5:$C$1749,MATCH(E294, 'Green_rooibos initial weight'!$A$5:$A$1749,0)),"")</f>
        <v>2.0459999999999998</v>
      </c>
      <c r="K294">
        <f t="shared" si="29"/>
        <v>2.0459999999999998</v>
      </c>
      <c r="M294">
        <f>IFERROR(INDEX('Both teabags AfterWet'!$D$1:$D$839,MATCH(E294,'Both teabags AfterWet'!$B$1:$B$839,0)),"")</f>
        <v>0.57699999999999996</v>
      </c>
      <c r="O294" s="1">
        <v>0.3609</v>
      </c>
      <c r="P294" s="1"/>
      <c r="Q294" s="202">
        <v>13.078070611635859</v>
      </c>
      <c r="R294" s="202"/>
      <c r="S294">
        <f t="shared" si="25"/>
        <v>0.31370124316260617</v>
      </c>
      <c r="U294" s="111">
        <f t="shared" si="26"/>
        <v>0.84667583423137527</v>
      </c>
      <c r="V294" s="111">
        <f t="shared" si="27"/>
        <v>0.55200000000000005</v>
      </c>
    </row>
    <row r="295" spans="1:22">
      <c r="A295" s="1">
        <v>108</v>
      </c>
      <c r="B295" s="1"/>
      <c r="C295">
        <f>COUNTIF('WetLitterbags placem_collection'!$K$3:$K$222, E295)</f>
        <v>0</v>
      </c>
      <c r="D295" t="str">
        <f t="shared" si="24"/>
        <v>Exclude</v>
      </c>
      <c r="E295" s="1"/>
      <c r="F295">
        <f>COUNTIF('WetLitterbags placem_collection'!$M$3:$M$222, H295)</f>
        <v>0</v>
      </c>
      <c r="G295" t="str">
        <f t="shared" si="28"/>
        <v>Exclude</v>
      </c>
      <c r="H295" s="200" t="s">
        <v>632</v>
      </c>
      <c r="I295">
        <f>IFERROR(INDEX('Green_rooibos initial weight'!$C$5:$C$1749,MATCH(H295, 'Green_rooibos initial weight'!$A$5:$A$1749,0)),"")</f>
        <v>2.161</v>
      </c>
      <c r="K295">
        <f t="shared" si="29"/>
        <v>2.161</v>
      </c>
      <c r="M295">
        <f>IFERROR(INDEX('Both teabags AfterWet'!$D$1:$D$839,MATCH(H295,'Both teabags AfterWet'!$B$1:$B$839,0)),"")</f>
        <v>1.6739999999999999</v>
      </c>
      <c r="O295" s="1">
        <v>1.3947000000000001</v>
      </c>
      <c r="P295" s="1"/>
      <c r="Q295" s="202">
        <v>5.6567593480338392</v>
      </c>
      <c r="R295" s="202"/>
      <c r="S295">
        <f t="shared" si="25"/>
        <v>1.315805177372972</v>
      </c>
      <c r="U295" s="111">
        <f t="shared" si="26"/>
        <v>0.39111282861037855</v>
      </c>
      <c r="V295" s="111">
        <f t="shared" si="27"/>
        <v>0.55200000000000005</v>
      </c>
    </row>
    <row r="296" spans="1:22">
      <c r="A296" s="1">
        <v>108</v>
      </c>
      <c r="B296" s="1"/>
      <c r="C296">
        <f>COUNTIF('WetLitterbags placem_collection'!$K$3:$K$222, E296)</f>
        <v>0</v>
      </c>
      <c r="D296" t="str">
        <f t="shared" si="24"/>
        <v>Exclude</v>
      </c>
      <c r="E296" s="1"/>
      <c r="F296">
        <f>COUNTIF('WetLitterbags placem_collection'!$M$3:$M$222, H296)</f>
        <v>1</v>
      </c>
      <c r="G296" t="str">
        <f t="shared" si="28"/>
        <v>Open</v>
      </c>
      <c r="H296" s="200" t="s">
        <v>1133</v>
      </c>
      <c r="I296">
        <f>IFERROR(INDEX('Green_rooibos initial weight'!$C$5:$C$1749,MATCH(H296, 'Green_rooibos initial weight'!$A$5:$A$1749,0)),"")</f>
        <v>2.23</v>
      </c>
      <c r="K296">
        <f t="shared" si="29"/>
        <v>2.23</v>
      </c>
      <c r="M296">
        <f>IFERROR(INDEX('Both teabags AfterWet'!$D$1:$D$839,MATCH(H296,'Both teabags AfterWet'!$B$1:$B$839,0)),"")</f>
        <v>1.536</v>
      </c>
      <c r="O296" s="1">
        <v>1.2354000000000001</v>
      </c>
      <c r="P296" s="1"/>
      <c r="Q296" s="202">
        <v>8.2171314741042973</v>
      </c>
      <c r="R296" s="202"/>
      <c r="S296">
        <f t="shared" si="25"/>
        <v>1.1338855577689155</v>
      </c>
      <c r="U296" s="111">
        <f t="shared" si="26"/>
        <v>0.49153114001393927</v>
      </c>
      <c r="V296" s="111">
        <f t="shared" si="27"/>
        <v>0.55200000000000005</v>
      </c>
    </row>
    <row r="297" spans="1:22">
      <c r="A297" s="199">
        <v>110</v>
      </c>
      <c r="B297" s="199"/>
      <c r="C297">
        <f>COUNTIF('WetLitterbags placem_collection'!$K$3:$K$222, E297)</f>
        <v>0</v>
      </c>
      <c r="D297" t="str">
        <f t="shared" si="24"/>
        <v>Exclude</v>
      </c>
      <c r="E297" t="s">
        <v>1168</v>
      </c>
      <c r="F297">
        <f>COUNTIF('WetLitterbags placem_collection'!$M$3:$M$222, H297)</f>
        <v>0</v>
      </c>
      <c r="G297" t="str">
        <f t="shared" si="28"/>
        <v>Exclude</v>
      </c>
      <c r="I297">
        <f>IFERROR(INDEX('Green_rooibos initial weight'!$C$5:$C$1749,MATCH(E297, 'Green_rooibos initial weight'!$A$5:$A$1749,0)),"")</f>
        <v>2.0979999999999999</v>
      </c>
      <c r="K297">
        <f t="shared" si="29"/>
        <v>2.0979999999999999</v>
      </c>
      <c r="M297">
        <f>IFERROR(INDEX('Both teabags AfterWet'!$D$1:$D$839,MATCH(E297,'Both teabags AfterWet'!$B$1:$B$839,0)),"")</f>
        <v>0.56669999999999998</v>
      </c>
      <c r="O297">
        <v>0.41610000000000003</v>
      </c>
      <c r="Q297" s="202">
        <v>13.300248138958004</v>
      </c>
      <c r="R297" s="202"/>
      <c r="S297">
        <f t="shared" si="25"/>
        <v>0.36075766749379579</v>
      </c>
      <c r="U297" s="111">
        <f t="shared" si="26"/>
        <v>0.82804686964070739</v>
      </c>
      <c r="V297" s="111">
        <f t="shared" si="27"/>
        <v>0.55200000000000005</v>
      </c>
    </row>
    <row r="298" spans="1:22">
      <c r="A298" s="199">
        <v>110</v>
      </c>
      <c r="B298" s="199"/>
      <c r="C298">
        <f>COUNTIF('WetLitterbags placem_collection'!$K$3:$K$222, E298)</f>
        <v>0</v>
      </c>
      <c r="D298" t="str">
        <f t="shared" si="24"/>
        <v>Exclude</v>
      </c>
      <c r="E298" s="199"/>
      <c r="F298">
        <f>COUNTIF('WetLitterbags placem_collection'!$M$3:$M$222, H298)</f>
        <v>1</v>
      </c>
      <c r="G298" t="str">
        <f t="shared" si="28"/>
        <v>Open</v>
      </c>
      <c r="H298" t="s">
        <v>679</v>
      </c>
      <c r="I298">
        <f>IFERROR(INDEX('Green_rooibos initial weight'!$C$5:$C$1749,MATCH(H298, 'Green_rooibos initial weight'!$A$5:$A$1749,0)),"")</f>
        <v>2.226</v>
      </c>
      <c r="K298">
        <f t="shared" si="29"/>
        <v>2.226</v>
      </c>
      <c r="M298">
        <f>IFERROR(INDEX('Both teabags AfterWet'!$D$1:$D$839,MATCH(H298,'Both teabags AfterWet'!$B$1:$B$839,0)),"")</f>
        <v>1.5465</v>
      </c>
      <c r="O298">
        <v>1.347</v>
      </c>
      <c r="Q298" s="202">
        <v>7.3158914728682047</v>
      </c>
      <c r="R298" s="202"/>
      <c r="S298">
        <f t="shared" si="25"/>
        <v>1.2484549418604654</v>
      </c>
      <c r="U298" s="111">
        <f t="shared" si="26"/>
        <v>0.43914872333312427</v>
      </c>
      <c r="V298" s="111">
        <f t="shared" si="27"/>
        <v>0.55200000000000005</v>
      </c>
    </row>
    <row r="299" spans="1:22">
      <c r="A299" s="1">
        <v>110</v>
      </c>
      <c r="B299" s="1"/>
      <c r="C299">
        <f>COUNTIF('WetLitterbags placem_collection'!$K$3:$K$222, E299)</f>
        <v>0</v>
      </c>
      <c r="D299" t="str">
        <f t="shared" si="24"/>
        <v>Exclude</v>
      </c>
      <c r="E299" s="1"/>
      <c r="F299">
        <f>COUNTIF('WetLitterbags placem_collection'!$M$3:$M$222, H299)</f>
        <v>0</v>
      </c>
      <c r="G299" t="str">
        <f t="shared" si="28"/>
        <v>Exclude</v>
      </c>
      <c r="H299" s="200" t="s">
        <v>2532</v>
      </c>
      <c r="I299" t="str">
        <f>IFERROR(INDEX('Green_rooibos initial weight'!$C$5:$C$1749,MATCH(H299, 'Green_rooibos initial weight'!$A$5:$A$1749,0)),"")</f>
        <v/>
      </c>
      <c r="K299" t="str">
        <f t="shared" si="29"/>
        <v/>
      </c>
      <c r="M299">
        <f>IFERROR(INDEX('Both teabags AfterWet'!$D$1:$D$839,MATCH(H299,'Both teabags AfterWet'!$B$1:$B$839,0)),"")</f>
        <v>1.4870000000000001</v>
      </c>
      <c r="O299" s="1">
        <v>1.2992999999999999</v>
      </c>
      <c r="P299" s="1"/>
      <c r="Q299" s="202">
        <v>4.8934108527127869</v>
      </c>
      <c r="R299" s="202"/>
      <c r="S299">
        <f t="shared" si="25"/>
        <v>1.2357199127907026</v>
      </c>
      <c r="U299" s="111" t="e">
        <f t="shared" si="26"/>
        <v>#VALUE!</v>
      </c>
      <c r="V299" s="111">
        <f t="shared" si="27"/>
        <v>0.55200000000000005</v>
      </c>
    </row>
    <row r="300" spans="1:22">
      <c r="A300" s="1">
        <v>111</v>
      </c>
      <c r="B300" s="1"/>
      <c r="C300">
        <f>COUNTIF('WetLitterbags placem_collection'!$K$3:$K$222, E300)</f>
        <v>0</v>
      </c>
      <c r="D300" t="str">
        <f t="shared" si="24"/>
        <v>Exclude</v>
      </c>
      <c r="E300" s="1" t="s">
        <v>1355</v>
      </c>
      <c r="F300">
        <f>COUNTIF('WetLitterbags placem_collection'!$M$3:$M$222, H300)</f>
        <v>0</v>
      </c>
      <c r="G300" t="str">
        <f t="shared" si="28"/>
        <v>Exclude</v>
      </c>
      <c r="I300">
        <f>IFERROR(INDEX('Green_rooibos initial weight'!$C$5:$C$1749,MATCH(E300, 'Green_rooibos initial weight'!$A$5:$A$1749,0)),"")</f>
        <v>2.0190000000000001</v>
      </c>
      <c r="K300">
        <f t="shared" si="29"/>
        <v>2.0190000000000001</v>
      </c>
      <c r="M300">
        <f>IFERROR(INDEX('Both teabags AfterWet'!$D$1:$D$839,MATCH(E300,'Both teabags AfterWet'!$B$1:$B$839,0)),"")</f>
        <v>0.621</v>
      </c>
      <c r="O300" s="1">
        <v>0.41639999999999999</v>
      </c>
      <c r="P300" s="1"/>
      <c r="Q300" s="202">
        <v>13.185185185184883</v>
      </c>
      <c r="R300" s="202"/>
      <c r="S300">
        <f t="shared" si="25"/>
        <v>0.36149688888889014</v>
      </c>
      <c r="U300" s="111">
        <f t="shared" si="26"/>
        <v>0.82095250674151066</v>
      </c>
      <c r="V300" s="111">
        <f t="shared" si="27"/>
        <v>0.55200000000000005</v>
      </c>
    </row>
    <row r="301" spans="1:22">
      <c r="A301" s="1">
        <v>111</v>
      </c>
      <c r="B301" s="1"/>
      <c r="C301">
        <f>COUNTIF('WetLitterbags placem_collection'!$K$3:$K$222, E301)</f>
        <v>0</v>
      </c>
      <c r="D301" t="str">
        <f t="shared" si="24"/>
        <v>Exclude</v>
      </c>
      <c r="E301" s="1"/>
      <c r="F301">
        <f>COUNTIF('WetLitterbags placem_collection'!$M$3:$M$222, H301)</f>
        <v>0</v>
      </c>
      <c r="G301" t="str">
        <f t="shared" si="28"/>
        <v>Exclude</v>
      </c>
      <c r="H301" s="1" t="s">
        <v>654</v>
      </c>
      <c r="I301">
        <f>IFERROR(INDEX('Green_rooibos initial weight'!$C$5:$C$1749,MATCH(H301, 'Green_rooibos initial weight'!$A$5:$A$1749,0)),"")</f>
        <v>2.222</v>
      </c>
      <c r="K301">
        <f t="shared" si="29"/>
        <v>2.222</v>
      </c>
      <c r="M301">
        <f>IFERROR(INDEX('Both teabags AfterWet'!$D$1:$D$839,MATCH(H301,'Both teabags AfterWet'!$B$1:$B$839,0)),"")</f>
        <v>1.609</v>
      </c>
      <c r="O301">
        <v>1.3611</v>
      </c>
      <c r="Q301" s="202">
        <v>6.2961141170683206</v>
      </c>
      <c r="R301" s="202"/>
      <c r="S301">
        <f t="shared" si="25"/>
        <v>1.2754035907525831</v>
      </c>
      <c r="U301" s="111">
        <f t="shared" si="26"/>
        <v>0.42601098525986358</v>
      </c>
      <c r="V301" s="111">
        <f t="shared" si="27"/>
        <v>0.55200000000000005</v>
      </c>
    </row>
    <row r="302" spans="1:22">
      <c r="A302" s="1">
        <v>111</v>
      </c>
      <c r="B302" s="1"/>
      <c r="C302">
        <f>COUNTIF('WetLitterbags placem_collection'!$K$3:$K$222, E302)</f>
        <v>0</v>
      </c>
      <c r="D302" t="str">
        <f t="shared" si="24"/>
        <v>Exclude</v>
      </c>
      <c r="E302" s="1"/>
      <c r="F302">
        <f>COUNTIF('WetLitterbags placem_collection'!$M$3:$M$222, H302)</f>
        <v>1</v>
      </c>
      <c r="G302" t="str">
        <f t="shared" si="28"/>
        <v>Open</v>
      </c>
      <c r="H302" s="1" t="s">
        <v>636</v>
      </c>
      <c r="I302">
        <f>IFERROR(INDEX('Green_rooibos initial weight'!$C$5:$C$1749,MATCH(H302, 'Green_rooibos initial weight'!$A$5:$A$1749,0)),"")</f>
        <v>2.198</v>
      </c>
      <c r="K302">
        <f t="shared" si="29"/>
        <v>2.198</v>
      </c>
      <c r="M302">
        <f>IFERROR(INDEX('Both teabags AfterWet'!$D$1:$D$839,MATCH(H302,'Both teabags AfterWet'!$B$1:$B$839,0)),"")</f>
        <v>1.673</v>
      </c>
      <c r="O302" s="1">
        <v>1.4012</v>
      </c>
      <c r="P302" s="1"/>
      <c r="Q302" s="202">
        <v>8.7623762376235934</v>
      </c>
      <c r="R302" s="202"/>
      <c r="S302">
        <f t="shared" si="25"/>
        <v>1.2784215841584181</v>
      </c>
      <c r="U302" s="111">
        <f t="shared" si="26"/>
        <v>0.41837052586059231</v>
      </c>
      <c r="V302" s="111">
        <f t="shared" si="27"/>
        <v>0.55200000000000005</v>
      </c>
    </row>
    <row r="303" spans="1:22">
      <c r="A303">
        <v>112</v>
      </c>
      <c r="C303">
        <f>COUNTIF('WetLitterbags placem_collection'!$K$3:$K$222, E303)</f>
        <v>0</v>
      </c>
      <c r="D303" t="str">
        <f t="shared" si="24"/>
        <v>Exclude</v>
      </c>
      <c r="E303" t="s">
        <v>1198</v>
      </c>
      <c r="F303">
        <f>COUNTIF('WetLitterbags placem_collection'!$M$3:$M$222, H303)</f>
        <v>0</v>
      </c>
      <c r="G303" t="str">
        <f t="shared" si="28"/>
        <v>Exclude</v>
      </c>
      <c r="I303">
        <f>IFERROR(INDEX('Green_rooibos initial weight'!$C$5:$C$1749,MATCH(E303, 'Green_rooibos initial weight'!$A$5:$A$1749,0)),"")</f>
        <v>2.0630000000000002</v>
      </c>
      <c r="K303">
        <f t="shared" si="29"/>
        <v>2.0630000000000002</v>
      </c>
      <c r="M303">
        <f>IFERROR(INDEX('Both teabags AfterWet'!$D$1:$D$839,MATCH(E303,'Both teabags AfterWet'!$B$1:$B$839,0)),"")</f>
        <v>0.69799999999999995</v>
      </c>
      <c r="O303">
        <v>0.48280000000000001</v>
      </c>
      <c r="Q303" s="202">
        <v>13.745704467352656</v>
      </c>
      <c r="R303" s="202"/>
      <c r="S303">
        <f t="shared" si="25"/>
        <v>0.41643573883162138</v>
      </c>
      <c r="U303" s="111">
        <f t="shared" si="26"/>
        <v>0.79814069857895231</v>
      </c>
      <c r="V303" s="111">
        <f t="shared" si="27"/>
        <v>0.55200000000000005</v>
      </c>
    </row>
    <row r="304" spans="1:22">
      <c r="A304">
        <v>112</v>
      </c>
      <c r="C304">
        <f>COUNTIF('WetLitterbags placem_collection'!$K$3:$K$222, E304)</f>
        <v>0</v>
      </c>
      <c r="D304" t="str">
        <f t="shared" si="24"/>
        <v>Exclude</v>
      </c>
      <c r="F304">
        <f>COUNTIF('WetLitterbags placem_collection'!$M$3:$M$222, H304)</f>
        <v>1</v>
      </c>
      <c r="G304" t="str">
        <f t="shared" si="28"/>
        <v>Open</v>
      </c>
      <c r="H304" t="s">
        <v>1100</v>
      </c>
      <c r="I304">
        <f>IFERROR(INDEX('Green_rooibos initial weight'!$C$5:$C$1749,MATCH(H304, 'Green_rooibos initial weight'!$A$5:$A$1749,0)),"")</f>
        <v>2.2010000000000001</v>
      </c>
      <c r="K304">
        <f t="shared" si="29"/>
        <v>2.2010000000000001</v>
      </c>
      <c r="M304">
        <f>IFERROR(INDEX('Both teabags AfterWet'!$D$1:$D$839,MATCH(H304,'Both teabags AfterWet'!$B$1:$B$839,0)),"")</f>
        <v>1.6910000000000001</v>
      </c>
      <c r="O304">
        <v>1.4342999999999999</v>
      </c>
      <c r="Q304" s="202">
        <v>6.9995105237407165</v>
      </c>
      <c r="R304" s="202"/>
      <c r="S304">
        <f t="shared" si="25"/>
        <v>1.3339060205579869</v>
      </c>
      <c r="U304" s="111">
        <f t="shared" si="26"/>
        <v>0.39395455676602142</v>
      </c>
      <c r="V304" s="111">
        <f t="shared" si="27"/>
        <v>0.55200000000000005</v>
      </c>
    </row>
    <row r="305" spans="1:22">
      <c r="A305">
        <v>112</v>
      </c>
      <c r="C305">
        <f>COUNTIF('WetLitterbags placem_collection'!$K$3:$K$222, E305)</f>
        <v>0</v>
      </c>
      <c r="D305" t="str">
        <f t="shared" si="24"/>
        <v>Exclude</v>
      </c>
      <c r="F305">
        <f>COUNTIF('WetLitterbags placem_collection'!$M$3:$M$222, H305)</f>
        <v>0</v>
      </c>
      <c r="G305" t="str">
        <f t="shared" si="28"/>
        <v>Exclude</v>
      </c>
      <c r="H305" t="s">
        <v>611</v>
      </c>
      <c r="I305">
        <f>IFERROR(INDEX('Green_rooibos initial weight'!$C$5:$C$1749,MATCH(H305, 'Green_rooibos initial weight'!$A$5:$A$1749,0)),"")</f>
        <v>2.1659999999999999</v>
      </c>
      <c r="K305">
        <f t="shared" si="29"/>
        <v>2.1659999999999999</v>
      </c>
      <c r="M305">
        <f>IFERROR(INDEX('Both teabags AfterWet'!$D$1:$D$839,MATCH(H305,'Both teabags AfterWet'!$B$1:$B$839,0)),"")</f>
        <v>1.627</v>
      </c>
      <c r="O305">
        <v>1.3818999999999999</v>
      </c>
      <c r="Q305" s="202">
        <v>-32.31143552311373</v>
      </c>
      <c r="R305" s="202"/>
      <c r="S305">
        <f t="shared" si="25"/>
        <v>1.8284117274939085</v>
      </c>
      <c r="U305" s="111">
        <f t="shared" si="26"/>
        <v>0.15585792821149191</v>
      </c>
      <c r="V305" s="111">
        <f t="shared" si="27"/>
        <v>0.55200000000000005</v>
      </c>
    </row>
    <row r="306" spans="1:22">
      <c r="A306" s="1">
        <v>113</v>
      </c>
      <c r="B306" s="1"/>
      <c r="C306">
        <f>COUNTIF('WetLitterbags placem_collection'!$K$3:$K$222, E306)</f>
        <v>0</v>
      </c>
      <c r="D306" t="str">
        <f t="shared" si="24"/>
        <v>Exclude</v>
      </c>
      <c r="E306" s="1" t="s">
        <v>1281</v>
      </c>
      <c r="F306">
        <f>COUNTIF('WetLitterbags placem_collection'!$M$3:$M$222, H306)</f>
        <v>0</v>
      </c>
      <c r="G306" t="str">
        <f t="shared" si="28"/>
        <v>Exclude</v>
      </c>
      <c r="I306">
        <f>IFERROR(INDEX('Green_rooibos initial weight'!$C$5:$C$1749,MATCH(E306, 'Green_rooibos initial weight'!$A$5:$A$1749,0)),"")</f>
        <v>2.0550000000000002</v>
      </c>
      <c r="K306">
        <f t="shared" si="29"/>
        <v>2.0550000000000002</v>
      </c>
      <c r="M306">
        <f>IFERROR(INDEX('Both teabags AfterWet'!$D$1:$D$839,MATCH(E306,'Both teabags AfterWet'!$B$1:$B$839,0)),"")</f>
        <v>0.70799999999999996</v>
      </c>
      <c r="O306" s="1">
        <v>0.50229999999999997</v>
      </c>
      <c r="P306" s="1"/>
      <c r="Q306" s="202">
        <v>20.028887818970457</v>
      </c>
      <c r="R306" s="202"/>
      <c r="S306">
        <f t="shared" si="25"/>
        <v>0.40169489648531137</v>
      </c>
      <c r="U306" s="111">
        <f t="shared" si="26"/>
        <v>0.80452803090739111</v>
      </c>
      <c r="V306" s="111">
        <f t="shared" si="27"/>
        <v>0.55200000000000005</v>
      </c>
    </row>
    <row r="307" spans="1:22">
      <c r="A307" s="1">
        <v>113</v>
      </c>
      <c r="B307" s="1"/>
      <c r="C307">
        <f>COUNTIF('WetLitterbags placem_collection'!$K$3:$K$222, E307)</f>
        <v>0</v>
      </c>
      <c r="D307" t="str">
        <f t="shared" si="24"/>
        <v>Exclude</v>
      </c>
      <c r="E307" s="1"/>
      <c r="F307">
        <f>COUNTIF('WetLitterbags placem_collection'!$M$3:$M$222, H307)</f>
        <v>1</v>
      </c>
      <c r="G307" t="str">
        <f t="shared" si="28"/>
        <v>Open</v>
      </c>
      <c r="H307" s="1" t="s">
        <v>713</v>
      </c>
      <c r="I307">
        <f>IFERROR(INDEX('Green_rooibos initial weight'!$C$5:$C$1749,MATCH(H307, 'Green_rooibos initial weight'!$A$5:$A$1749,0)),"")</f>
        <v>2.202</v>
      </c>
      <c r="K307">
        <f t="shared" si="29"/>
        <v>2.202</v>
      </c>
      <c r="M307">
        <f>IFERROR(INDEX('Both teabags AfterWet'!$D$1:$D$839,MATCH(H307,'Both teabags AfterWet'!$B$1:$B$839,0)),"")</f>
        <v>1.768</v>
      </c>
      <c r="O307" s="1">
        <v>1.3206</v>
      </c>
      <c r="P307" s="1"/>
      <c r="Q307" s="202">
        <v>90.530490827962367</v>
      </c>
      <c r="R307" s="202"/>
      <c r="S307">
        <f t="shared" si="25"/>
        <v>0.12505433812592903</v>
      </c>
      <c r="U307" s="111">
        <f t="shared" si="26"/>
        <v>0.94320874744508221</v>
      </c>
      <c r="V307" s="111">
        <f t="shared" si="27"/>
        <v>0.55200000000000005</v>
      </c>
    </row>
    <row r="308" spans="1:22">
      <c r="A308" s="1">
        <v>113</v>
      </c>
      <c r="B308" s="1"/>
      <c r="C308">
        <f>COUNTIF('WetLitterbags placem_collection'!$K$3:$K$222, E308)</f>
        <v>0</v>
      </c>
      <c r="D308" t="str">
        <f t="shared" si="24"/>
        <v>Exclude</v>
      </c>
      <c r="E308" s="1"/>
      <c r="F308">
        <f>COUNTIF('WetLitterbags placem_collection'!$M$3:$M$222, H308)</f>
        <v>0</v>
      </c>
      <c r="G308" t="str">
        <f t="shared" si="28"/>
        <v>Exclude</v>
      </c>
      <c r="H308" s="1" t="s">
        <v>563</v>
      </c>
      <c r="I308">
        <f>IFERROR(INDEX('Green_rooibos initial weight'!$C$5:$C$1749,MATCH(H308, 'Green_rooibos initial weight'!$A$5:$A$1749,0)),"")</f>
        <v>2.1259999999999999</v>
      </c>
      <c r="K308">
        <f t="shared" si="29"/>
        <v>2.1259999999999999</v>
      </c>
      <c r="M308">
        <f>IFERROR(INDEX('Both teabags AfterWet'!$D$1:$D$839,MATCH(H308,'Both teabags AfterWet'!$B$1:$B$839,0)),"")</f>
        <v>1.421</v>
      </c>
      <c r="O308" s="1">
        <v>1.1912</v>
      </c>
      <c r="P308" s="1"/>
      <c r="Q308" s="202">
        <v>12.371134020618721</v>
      </c>
      <c r="R308" s="202"/>
      <c r="S308">
        <f t="shared" si="25"/>
        <v>1.0438350515463899</v>
      </c>
      <c r="U308" s="111">
        <f t="shared" si="26"/>
        <v>0.50901455712775645</v>
      </c>
      <c r="V308" s="111">
        <f t="shared" si="27"/>
        <v>0.55200000000000005</v>
      </c>
    </row>
    <row r="309" spans="1:22">
      <c r="A309" s="1">
        <v>114</v>
      </c>
      <c r="B309" s="1"/>
      <c r="C309">
        <f>COUNTIF('WetLitterbags placem_collection'!$K$3:$K$222, E309)</f>
        <v>0</v>
      </c>
      <c r="D309" t="str">
        <f t="shared" si="24"/>
        <v>Exclude</v>
      </c>
      <c r="E309" s="200" t="s">
        <v>1161</v>
      </c>
      <c r="F309">
        <f>COUNTIF('WetLitterbags placem_collection'!$M$3:$M$222, H309)</f>
        <v>0</v>
      </c>
      <c r="G309" t="str">
        <f t="shared" si="28"/>
        <v>Exclude</v>
      </c>
      <c r="I309">
        <f>IFERROR(INDEX('Green_rooibos initial weight'!$C$5:$C$1749,MATCH(E309, 'Green_rooibos initial weight'!$A$5:$A$1749,0)),"")</f>
        <v>1.9830000000000001</v>
      </c>
      <c r="K309">
        <f t="shared" si="29"/>
        <v>1.9830000000000001</v>
      </c>
      <c r="M309">
        <f>IFERROR(INDEX('Both teabags AfterWet'!$D$1:$D$839,MATCH(E309,'Both teabags AfterWet'!$B$1:$B$839,0)),"")</f>
        <v>0.65700000000000003</v>
      </c>
      <c r="O309" s="201">
        <v>0.4541</v>
      </c>
      <c r="P309" s="201"/>
      <c r="Q309" s="202">
        <v>20.433734939759127</v>
      </c>
      <c r="R309" s="202"/>
      <c r="S309">
        <f t="shared" si="25"/>
        <v>0.36131040963855382</v>
      </c>
      <c r="U309" s="111">
        <f t="shared" si="26"/>
        <v>0.81779606170521746</v>
      </c>
      <c r="V309" s="111">
        <f t="shared" si="27"/>
        <v>0.55200000000000005</v>
      </c>
    </row>
    <row r="310" spans="1:22">
      <c r="A310" s="1">
        <v>114</v>
      </c>
      <c r="B310" s="1"/>
      <c r="C310">
        <f>COUNTIF('WetLitterbags placem_collection'!$K$3:$K$222, E310)</f>
        <v>0</v>
      </c>
      <c r="D310" t="str">
        <f t="shared" si="24"/>
        <v>Exclude</v>
      </c>
      <c r="E310" s="1"/>
      <c r="F310">
        <f>COUNTIF('WetLitterbags placem_collection'!$M$3:$M$222, H310)</f>
        <v>0</v>
      </c>
      <c r="G310" t="str">
        <f t="shared" si="28"/>
        <v>Exclude</v>
      </c>
      <c r="H310" s="200" t="s">
        <v>1104</v>
      </c>
      <c r="I310">
        <f>IFERROR(INDEX('Green_rooibos initial weight'!$C$5:$C$1749,MATCH(H310, 'Green_rooibos initial weight'!$A$5:$A$1749,0)),"")</f>
        <v>2.0979999999999999</v>
      </c>
      <c r="K310">
        <f t="shared" si="29"/>
        <v>2.0979999999999999</v>
      </c>
      <c r="M310">
        <f>IFERROR(INDEX('Both teabags AfterWet'!$D$1:$D$839,MATCH(H310,'Both teabags AfterWet'!$B$1:$B$839,0)),"")</f>
        <v>1.504</v>
      </c>
      <c r="O310" s="201">
        <v>1.2744</v>
      </c>
      <c r="P310" s="201"/>
      <c r="Q310" s="202">
        <v>11.717576364547087</v>
      </c>
      <c r="R310" s="202"/>
      <c r="S310">
        <f t="shared" si="25"/>
        <v>1.1250712068102118</v>
      </c>
      <c r="U310" s="111">
        <f t="shared" si="26"/>
        <v>0.46374108350323551</v>
      </c>
      <c r="V310" s="111">
        <f t="shared" si="27"/>
        <v>0.55200000000000005</v>
      </c>
    </row>
    <row r="311" spans="1:22">
      <c r="A311">
        <v>114</v>
      </c>
      <c r="C311">
        <f>COUNTIF('WetLitterbags placem_collection'!$K$3:$K$222, E311)</f>
        <v>0</v>
      </c>
      <c r="D311" t="str">
        <f t="shared" si="24"/>
        <v>Exclude</v>
      </c>
      <c r="F311">
        <f>COUNTIF('WetLitterbags placem_collection'!$M$3:$M$222, H311)</f>
        <v>1</v>
      </c>
      <c r="G311" t="str">
        <f t="shared" si="28"/>
        <v>Open</v>
      </c>
      <c r="H311" t="s">
        <v>539</v>
      </c>
      <c r="I311">
        <f>IFERROR(INDEX('Green_rooibos initial weight'!$C$5:$C$1749,MATCH(H311, 'Green_rooibos initial weight'!$A$5:$A$1749,0)),"")</f>
        <v>2.198</v>
      </c>
      <c r="K311">
        <f t="shared" si="29"/>
        <v>2.198</v>
      </c>
      <c r="M311">
        <f>IFERROR(INDEX('Both teabags AfterWet'!$D$1:$D$839,MATCH(H311,'Both teabags AfterWet'!$B$1:$B$839,0)),"")</f>
        <v>2.7930000000000001</v>
      </c>
      <c r="O311">
        <v>2.7837999999999998</v>
      </c>
      <c r="Q311" s="202">
        <v>95.101842870998382</v>
      </c>
      <c r="R311" s="202"/>
      <c r="S311">
        <f t="shared" si="25"/>
        <v>0.13635489815714674</v>
      </c>
      <c r="U311" s="111">
        <f t="shared" si="26"/>
        <v>0.93796410456908696</v>
      </c>
      <c r="V311" s="111">
        <f t="shared" si="27"/>
        <v>0.55200000000000005</v>
      </c>
    </row>
    <row r="312" spans="1:22">
      <c r="A312">
        <v>115</v>
      </c>
      <c r="C312">
        <f>COUNTIF('WetLitterbags placem_collection'!$K$3:$K$222, E312)</f>
        <v>0</v>
      </c>
      <c r="D312" t="str">
        <f t="shared" si="24"/>
        <v>Exclude</v>
      </c>
      <c r="E312" t="s">
        <v>1272</v>
      </c>
      <c r="F312">
        <f>COUNTIF('WetLitterbags placem_collection'!$M$3:$M$222, H312)</f>
        <v>0</v>
      </c>
      <c r="G312" t="str">
        <f t="shared" si="28"/>
        <v>Exclude</v>
      </c>
      <c r="I312">
        <f>IFERROR(INDEX('Green_rooibos initial weight'!$C$5:$C$1749,MATCH(E312, 'Green_rooibos initial weight'!$A$5:$A$1749,0)),"")</f>
        <v>1.992</v>
      </c>
      <c r="K312">
        <f t="shared" si="29"/>
        <v>1.992</v>
      </c>
      <c r="M312">
        <f>IFERROR(INDEX('Both teabags AfterWet'!$D$1:$D$839,MATCH(E312,'Both teabags AfterWet'!$B$1:$B$839,0)),"")</f>
        <v>0.73709999999999998</v>
      </c>
      <c r="O312">
        <v>0.48849999999999999</v>
      </c>
      <c r="Q312" s="202">
        <v>26.575476306790591</v>
      </c>
      <c r="R312" s="202"/>
      <c r="S312">
        <f t="shared" si="25"/>
        <v>0.35867879824132798</v>
      </c>
      <c r="U312" s="111">
        <f t="shared" si="26"/>
        <v>0.81994036232865064</v>
      </c>
      <c r="V312" s="111">
        <f t="shared" si="27"/>
        <v>0.55200000000000005</v>
      </c>
    </row>
    <row r="313" spans="1:22">
      <c r="A313">
        <v>115</v>
      </c>
      <c r="C313">
        <f>COUNTIF('WetLitterbags placem_collection'!$K$3:$K$222, E313)</f>
        <v>0</v>
      </c>
      <c r="D313" t="str">
        <f t="shared" si="24"/>
        <v>Exclude</v>
      </c>
      <c r="F313">
        <f>COUNTIF('WetLitterbags placem_collection'!$M$3:$M$222, H313)</f>
        <v>0</v>
      </c>
      <c r="G313" t="str">
        <f t="shared" si="28"/>
        <v>Exclude</v>
      </c>
      <c r="H313" t="s">
        <v>619</v>
      </c>
      <c r="I313">
        <f>IFERROR(INDEX('Green_rooibos initial weight'!$C$5:$C$1749,MATCH(H313, 'Green_rooibos initial weight'!$A$5:$A$1749,0)),"")</f>
        <v>2.1819999999999999</v>
      </c>
      <c r="K313">
        <f t="shared" si="29"/>
        <v>2.1819999999999999</v>
      </c>
      <c r="M313">
        <f>IFERROR(INDEX('Both teabags AfterWet'!$D$1:$D$839,MATCH(H313,'Both teabags AfterWet'!$B$1:$B$839,0)),"")</f>
        <v>1.401</v>
      </c>
      <c r="O313">
        <v>1.1588000000000001</v>
      </c>
      <c r="Q313" s="202">
        <v>3.9292730844799202</v>
      </c>
      <c r="R313" s="202"/>
      <c r="S313">
        <f t="shared" si="25"/>
        <v>1.1132675834970467</v>
      </c>
      <c r="U313" s="111">
        <f t="shared" si="26"/>
        <v>0.48979487465763216</v>
      </c>
      <c r="V313" s="111">
        <f t="shared" si="27"/>
        <v>0.55200000000000005</v>
      </c>
    </row>
    <row r="314" spans="1:22">
      <c r="A314">
        <v>115</v>
      </c>
      <c r="C314">
        <f>COUNTIF('WetLitterbags placem_collection'!$K$3:$K$222, E314)</f>
        <v>0</v>
      </c>
      <c r="D314" t="str">
        <f t="shared" si="24"/>
        <v>Exclude</v>
      </c>
      <c r="F314">
        <f>COUNTIF('WetLitterbags placem_collection'!$M$3:$M$222, H314)</f>
        <v>1</v>
      </c>
      <c r="G314" t="str">
        <f t="shared" si="28"/>
        <v>Open</v>
      </c>
      <c r="H314" t="s">
        <v>588</v>
      </c>
      <c r="I314">
        <f>IFERROR(INDEX('Green_rooibos initial weight'!$C$5:$C$1749,MATCH(H314, 'Green_rooibos initial weight'!$A$5:$A$1749,0)),"")</f>
        <v>2.1949999999999998</v>
      </c>
      <c r="K314">
        <f t="shared" si="29"/>
        <v>2.1949999999999998</v>
      </c>
      <c r="M314">
        <f>IFERROR(INDEX('Both teabags AfterWet'!$D$1:$D$839,MATCH(H314,'Both teabags AfterWet'!$B$1:$B$839,0)),"")</f>
        <v>0.99990000000000001</v>
      </c>
      <c r="O314">
        <v>0.5464</v>
      </c>
      <c r="Q314" s="202">
        <v>91.722365038559602</v>
      </c>
      <c r="R314" s="202"/>
      <c r="S314">
        <f t="shared" si="25"/>
        <v>4.5228997429310303E-2</v>
      </c>
      <c r="U314" s="111">
        <f t="shared" si="26"/>
        <v>0.97939453420076983</v>
      </c>
      <c r="V314" s="111">
        <f t="shared" si="27"/>
        <v>0.55200000000000005</v>
      </c>
    </row>
    <row r="315" spans="1:22">
      <c r="A315" s="1">
        <v>116</v>
      </c>
      <c r="B315" s="1"/>
      <c r="C315">
        <f>COUNTIF('WetLitterbags placem_collection'!$K$3:$K$222, E315)</f>
        <v>0</v>
      </c>
      <c r="D315" t="str">
        <f t="shared" si="24"/>
        <v>Exclude</v>
      </c>
      <c r="E315" s="200" t="s">
        <v>1487</v>
      </c>
      <c r="F315">
        <f>COUNTIF('WetLitterbags placem_collection'!$M$3:$M$222, H315)</f>
        <v>0</v>
      </c>
      <c r="G315" t="str">
        <f t="shared" si="28"/>
        <v>Exclude</v>
      </c>
      <c r="I315">
        <f>IFERROR(INDEX('Green_rooibos initial weight'!$C$5:$C$1749,MATCH(E315, 'Green_rooibos initial weight'!$A$5:$A$1749,0)),"")</f>
        <v>1.9390000000000001</v>
      </c>
      <c r="K315">
        <f t="shared" si="29"/>
        <v>1.9390000000000001</v>
      </c>
      <c r="M315">
        <f>IFERROR(INDEX('Both teabags AfterWet'!$D$1:$D$839,MATCH(E315,'Both teabags AfterWet'!$B$1:$B$839,0)),"")</f>
        <v>0.61660000000000004</v>
      </c>
      <c r="O315" s="201">
        <v>0.43070000000000003</v>
      </c>
      <c r="P315" s="201"/>
      <c r="Q315" s="202">
        <v>16.467661691542546</v>
      </c>
      <c r="R315" s="202"/>
      <c r="S315">
        <f t="shared" si="25"/>
        <v>0.35977378109452629</v>
      </c>
      <c r="U315" s="111">
        <f t="shared" si="26"/>
        <v>0.81445395508276108</v>
      </c>
      <c r="V315" s="111">
        <f t="shared" si="27"/>
        <v>0.55200000000000005</v>
      </c>
    </row>
    <row r="316" spans="1:22">
      <c r="A316" s="1">
        <v>116</v>
      </c>
      <c r="B316" s="1"/>
      <c r="C316">
        <f>COUNTIF('WetLitterbags placem_collection'!$K$3:$K$222, E316)</f>
        <v>0</v>
      </c>
      <c r="D316" t="str">
        <f t="shared" si="24"/>
        <v>Exclude</v>
      </c>
      <c r="E316" s="1"/>
      <c r="F316">
        <f>COUNTIF('WetLitterbags placem_collection'!$M$3:$M$222, H316)</f>
        <v>1</v>
      </c>
      <c r="G316" t="str">
        <f t="shared" si="28"/>
        <v>Open</v>
      </c>
      <c r="H316" s="200" t="s">
        <v>682</v>
      </c>
      <c r="I316">
        <f>IFERROR(INDEX('Green_rooibos initial weight'!$C$5:$C$1749,MATCH(H316, 'Green_rooibos initial weight'!$A$5:$A$1749,0)),"")</f>
        <v>2.2090000000000001</v>
      </c>
      <c r="K316">
        <f t="shared" si="29"/>
        <v>2.2090000000000001</v>
      </c>
      <c r="M316">
        <f>IFERROR(INDEX('Both teabags AfterWet'!$D$1:$D$839,MATCH(H316,'Both teabags AfterWet'!$B$1:$B$839,0)),"")</f>
        <v>0.68710000000000004</v>
      </c>
      <c r="O316" s="201">
        <v>0.47</v>
      </c>
      <c r="P316" s="201"/>
      <c r="Q316" s="202">
        <v>84.783689706613757</v>
      </c>
      <c r="R316" s="202"/>
      <c r="S316">
        <f t="shared" si="25"/>
        <v>7.1516658378915354E-2</v>
      </c>
      <c r="U316" s="111">
        <f t="shared" si="26"/>
        <v>0.96762487171619949</v>
      </c>
      <c r="V316" s="111">
        <f t="shared" si="27"/>
        <v>0.55200000000000005</v>
      </c>
    </row>
    <row r="317" spans="1:22">
      <c r="A317" s="1">
        <v>116</v>
      </c>
      <c r="B317" s="1"/>
      <c r="C317">
        <f>COUNTIF('WetLitterbags placem_collection'!$K$3:$K$222, E317)</f>
        <v>0</v>
      </c>
      <c r="D317" t="str">
        <f t="shared" si="24"/>
        <v>Exclude</v>
      </c>
      <c r="E317" s="1"/>
      <c r="F317">
        <f>COUNTIF('WetLitterbags placem_collection'!$M$3:$M$222, H317)</f>
        <v>0</v>
      </c>
      <c r="G317" t="str">
        <f t="shared" si="28"/>
        <v>Exclude</v>
      </c>
      <c r="H317" s="200" t="s">
        <v>661</v>
      </c>
      <c r="I317">
        <f>IFERROR(INDEX('Green_rooibos initial weight'!$C$5:$C$1749,MATCH(H317, 'Green_rooibos initial weight'!$A$5:$A$1749,0)),"")</f>
        <v>2.17</v>
      </c>
      <c r="K317">
        <f t="shared" si="29"/>
        <v>2.17</v>
      </c>
      <c r="M317">
        <f>IFERROR(INDEX('Both teabags AfterWet'!$D$1:$D$839,MATCH(H317,'Both teabags AfterWet'!$B$1:$B$839,0)),"")</f>
        <v>1.389</v>
      </c>
      <c r="O317" s="200">
        <v>1.2506999999999999</v>
      </c>
      <c r="P317" s="200"/>
      <c r="Q317" s="202">
        <v>9.0863704443334274</v>
      </c>
      <c r="R317" s="202"/>
      <c r="S317">
        <f t="shared" si="25"/>
        <v>1.1370567648527217</v>
      </c>
      <c r="U317" s="111">
        <f t="shared" si="26"/>
        <v>0.47601070744114204</v>
      </c>
      <c r="V317" s="111">
        <f t="shared" si="27"/>
        <v>0.55200000000000005</v>
      </c>
    </row>
    <row r="318" spans="1:22">
      <c r="A318" s="1">
        <v>117</v>
      </c>
      <c r="B318" s="1"/>
      <c r="C318">
        <f>COUNTIF('WetLitterbags placem_collection'!$K$3:$K$222, E318)</f>
        <v>0</v>
      </c>
      <c r="D318" t="str">
        <f t="shared" si="24"/>
        <v>Exclude</v>
      </c>
      <c r="E318" s="201" t="s">
        <v>1149</v>
      </c>
      <c r="F318">
        <f>COUNTIF('WetLitterbags placem_collection'!$M$3:$M$222, H318)</f>
        <v>0</v>
      </c>
      <c r="G318" t="str">
        <f t="shared" si="28"/>
        <v>Exclude</v>
      </c>
      <c r="I318">
        <f>IFERROR(INDEX('Green_rooibos initial weight'!$C$5:$C$1749,MATCH(E318, 'Green_rooibos initial weight'!$A$5:$A$1749,0)),"")</f>
        <v>2.0270000000000001</v>
      </c>
      <c r="K318">
        <f t="shared" si="29"/>
        <v>2.0270000000000001</v>
      </c>
      <c r="M318">
        <f>IFERROR(INDEX('Both teabags AfterWet'!$D$1:$D$839,MATCH(E318,'Both teabags AfterWet'!$B$1:$B$839,0)),"")</f>
        <v>0.621</v>
      </c>
      <c r="O318" s="1">
        <v>0.42089999999999994</v>
      </c>
      <c r="P318" s="1"/>
      <c r="Q318" s="202">
        <v>13.244047619047592</v>
      </c>
      <c r="R318" s="202"/>
      <c r="S318">
        <f t="shared" si="25"/>
        <v>0.36515580357142863</v>
      </c>
      <c r="U318" s="111">
        <f t="shared" si="26"/>
        <v>0.81985406829233909</v>
      </c>
      <c r="V318" s="111">
        <f t="shared" si="27"/>
        <v>0.55200000000000005</v>
      </c>
    </row>
    <row r="319" spans="1:22">
      <c r="A319" s="1">
        <v>117</v>
      </c>
      <c r="B319" s="1"/>
      <c r="C319">
        <f>COUNTIF('WetLitterbags placem_collection'!$K$3:$K$222, E319)</f>
        <v>0</v>
      </c>
      <c r="D319" t="str">
        <f t="shared" si="24"/>
        <v>Exclude</v>
      </c>
      <c r="E319" s="1"/>
      <c r="F319">
        <f>COUNTIF('WetLitterbags placem_collection'!$M$3:$M$222, H319)</f>
        <v>1</v>
      </c>
      <c r="G319" t="str">
        <f t="shared" si="28"/>
        <v>Open</v>
      </c>
      <c r="H319" s="201" t="s">
        <v>630</v>
      </c>
      <c r="I319">
        <f>IFERROR(INDEX('Green_rooibos initial weight'!$C$5:$C$1749,MATCH(H319, 'Green_rooibos initial weight'!$A$5:$A$1749,0)),"")</f>
        <v>2.1779999999999999</v>
      </c>
      <c r="K319">
        <f t="shared" si="29"/>
        <v>2.1779999999999999</v>
      </c>
      <c r="M319">
        <f>IFERROR(INDEX('Both teabags AfterWet'!$D$1:$D$839,MATCH(H319,'Both teabags AfterWet'!$B$1:$B$839,0)),"")</f>
        <v>0.39700000000000002</v>
      </c>
      <c r="O319" s="1">
        <v>0.30729999999999985</v>
      </c>
      <c r="P319" s="1"/>
      <c r="Q319" s="202">
        <v>90.300678952473106</v>
      </c>
      <c r="R319" s="202"/>
      <c r="S319">
        <f t="shared" si="25"/>
        <v>2.9806013579050161E-2</v>
      </c>
      <c r="U319" s="111">
        <f t="shared" si="26"/>
        <v>0.98631496162578047</v>
      </c>
      <c r="V319" s="111">
        <f t="shared" si="27"/>
        <v>0.55200000000000005</v>
      </c>
    </row>
    <row r="320" spans="1:22">
      <c r="A320" s="1">
        <v>117</v>
      </c>
      <c r="B320" s="1"/>
      <c r="C320">
        <f>COUNTIF('WetLitterbags placem_collection'!$K$3:$K$222, E320)</f>
        <v>0</v>
      </c>
      <c r="D320" t="str">
        <f t="shared" si="24"/>
        <v>Exclude</v>
      </c>
      <c r="E320" s="1"/>
      <c r="F320">
        <f>COUNTIF('WetLitterbags placem_collection'!$M$3:$M$222, H320)</f>
        <v>0</v>
      </c>
      <c r="G320" t="str">
        <f t="shared" si="28"/>
        <v>Exclude</v>
      </c>
      <c r="H320" s="201" t="s">
        <v>576</v>
      </c>
      <c r="I320">
        <f>IFERROR(INDEX('Green_rooibos initial weight'!$C$5:$C$1749,MATCH(H320, 'Green_rooibos initial weight'!$A$5:$A$1749,0)),"")</f>
        <v>2.0649999999999999</v>
      </c>
      <c r="K320">
        <f t="shared" si="29"/>
        <v>2.0649999999999999</v>
      </c>
      <c r="M320">
        <f>IFERROR(INDEX('Both teabags AfterWet'!$D$1:$D$839,MATCH(H320,'Both teabags AfterWet'!$B$1:$B$839,0)),"")</f>
        <v>1.343</v>
      </c>
      <c r="O320" s="1">
        <v>1.1574</v>
      </c>
      <c r="P320" s="1"/>
      <c r="Q320" s="202">
        <v>4.0755467196820945</v>
      </c>
      <c r="R320" s="202"/>
      <c r="S320">
        <f t="shared" si="25"/>
        <v>1.1102296222663994</v>
      </c>
      <c r="U320" s="111">
        <f t="shared" si="26"/>
        <v>0.46235853643273639</v>
      </c>
      <c r="V320" s="111">
        <f t="shared" si="27"/>
        <v>0.55200000000000005</v>
      </c>
    </row>
    <row r="321" spans="1:22">
      <c r="A321" s="1">
        <v>118</v>
      </c>
      <c r="B321" s="1"/>
      <c r="C321">
        <f>COUNTIF('WetLitterbags placem_collection'!$K$3:$K$222, E321)</f>
        <v>0</v>
      </c>
      <c r="D321" t="str">
        <f t="shared" si="24"/>
        <v>Exclude</v>
      </c>
      <c r="E321" s="200" t="s">
        <v>1259</v>
      </c>
      <c r="F321">
        <f>COUNTIF('WetLitterbags placem_collection'!$M$3:$M$222, H321)</f>
        <v>0</v>
      </c>
      <c r="G321" t="str">
        <f t="shared" si="28"/>
        <v>Exclude</v>
      </c>
      <c r="I321">
        <f>IFERROR(INDEX('Green_rooibos initial weight'!$C$5:$C$1749,MATCH(E321, 'Green_rooibos initial weight'!$A$5:$A$1749,0)),"")</f>
        <v>2.0680000000000001</v>
      </c>
      <c r="K321">
        <f t="shared" si="29"/>
        <v>2.0680000000000001</v>
      </c>
      <c r="M321">
        <f>IFERROR(INDEX('Both teabags AfterWet'!$D$1:$D$839,MATCH(E321,'Both teabags AfterWet'!$B$1:$B$839,0)),"")</f>
        <v>0.64600000000000002</v>
      </c>
      <c r="O321" s="201">
        <v>0.46929999999999999</v>
      </c>
      <c r="P321" s="201"/>
      <c r="Q321" s="202">
        <v>12.418952618454213</v>
      </c>
      <c r="R321" s="202"/>
      <c r="S321">
        <f t="shared" si="25"/>
        <v>0.41101785536159435</v>
      </c>
      <c r="U321" s="111">
        <f t="shared" si="26"/>
        <v>0.80124861926421942</v>
      </c>
      <c r="V321" s="111">
        <f t="shared" si="27"/>
        <v>0.55200000000000005</v>
      </c>
    </row>
    <row r="322" spans="1:22">
      <c r="A322" s="1">
        <v>118</v>
      </c>
      <c r="B322" s="1"/>
      <c r="C322">
        <f>COUNTIF('WetLitterbags placem_collection'!$K$3:$K$222, E322)</f>
        <v>0</v>
      </c>
      <c r="D322" t="str">
        <f t="shared" si="24"/>
        <v>Exclude</v>
      </c>
      <c r="E322" s="1"/>
      <c r="F322">
        <f>COUNTIF('WetLitterbags placem_collection'!$M$3:$M$222, H322)</f>
        <v>1</v>
      </c>
      <c r="G322" t="str">
        <f t="shared" si="28"/>
        <v>Open</v>
      </c>
      <c r="H322" s="200" t="s">
        <v>646</v>
      </c>
      <c r="I322">
        <f>IFERROR(INDEX('Green_rooibos initial weight'!$C$5:$C$1749,MATCH(H322, 'Green_rooibos initial weight'!$A$5:$A$1749,0)),"")</f>
        <v>2.25</v>
      </c>
      <c r="K322">
        <f t="shared" si="29"/>
        <v>2.25</v>
      </c>
      <c r="M322">
        <f>IFERROR(INDEX('Both teabags AfterWet'!$D$1:$D$839,MATCH(H322,'Both teabags AfterWet'!$B$1:$B$839,0)),"")</f>
        <v>1.468</v>
      </c>
      <c r="O322" s="201">
        <v>1.0033000000000001</v>
      </c>
      <c r="P322" s="201"/>
      <c r="Q322" s="202">
        <v>90.558576371725209</v>
      </c>
      <c r="R322" s="202"/>
      <c r="S322">
        <f t="shared" si="25"/>
        <v>9.4725803262481034E-2</v>
      </c>
      <c r="U322" s="111">
        <f t="shared" si="26"/>
        <v>0.95789964299445285</v>
      </c>
      <c r="V322" s="111">
        <f t="shared" si="27"/>
        <v>0.55200000000000005</v>
      </c>
    </row>
    <row r="323" spans="1:22">
      <c r="A323" s="1">
        <v>118</v>
      </c>
      <c r="B323" s="1"/>
      <c r="C323">
        <f>COUNTIF('WetLitterbags placem_collection'!$K$3:$K$222, E323)</f>
        <v>0</v>
      </c>
      <c r="D323" t="str">
        <f t="shared" si="24"/>
        <v>Exclude</v>
      </c>
      <c r="E323" s="1"/>
      <c r="F323">
        <f>COUNTIF('WetLitterbags placem_collection'!$M$3:$M$222, H323)</f>
        <v>0</v>
      </c>
      <c r="G323" t="str">
        <f t="shared" si="28"/>
        <v>Exclude</v>
      </c>
      <c r="H323" s="200" t="s">
        <v>597</v>
      </c>
      <c r="I323">
        <f>IFERROR(INDEX('Green_rooibos initial weight'!$C$5:$C$1749,MATCH(H323, 'Green_rooibos initial weight'!$A$5:$A$1749,0)),"")</f>
        <v>2.2109999999999999</v>
      </c>
      <c r="K323">
        <f t="shared" si="29"/>
        <v>2.2109999999999999</v>
      </c>
      <c r="M323">
        <f>IFERROR(INDEX('Both teabags AfterWet'!$D$1:$D$839,MATCH(H323,'Both teabags AfterWet'!$B$1:$B$839,0)),"")</f>
        <v>1.599</v>
      </c>
      <c r="O323" s="201">
        <v>1.3688</v>
      </c>
      <c r="P323" s="201"/>
      <c r="Q323" s="202">
        <v>4.604604604605111</v>
      </c>
      <c r="R323" s="202"/>
      <c r="S323">
        <f t="shared" si="25"/>
        <v>1.3057721721721653</v>
      </c>
      <c r="U323" s="111">
        <f t="shared" si="26"/>
        <v>0.40942009399721147</v>
      </c>
      <c r="V323" s="111">
        <f t="shared" si="27"/>
        <v>0.55200000000000005</v>
      </c>
    </row>
    <row r="324" spans="1:22">
      <c r="A324" s="1">
        <v>119</v>
      </c>
      <c r="B324" s="1"/>
      <c r="C324">
        <f>COUNTIF('WetLitterbags placem_collection'!$K$3:$K$222, E324)</f>
        <v>0</v>
      </c>
      <c r="D324" t="str">
        <f t="shared" si="24"/>
        <v>Exclude</v>
      </c>
      <c r="E324" s="1" t="s">
        <v>1248</v>
      </c>
      <c r="F324">
        <f>COUNTIF('WetLitterbags placem_collection'!$M$3:$M$222, H324)</f>
        <v>0</v>
      </c>
      <c r="G324" t="str">
        <f t="shared" si="28"/>
        <v>Exclude</v>
      </c>
      <c r="I324">
        <f>IFERROR(INDEX('Green_rooibos initial weight'!$C$5:$C$1749,MATCH(E324, 'Green_rooibos initial weight'!$A$5:$A$1749,0)),"")</f>
        <v>2.194</v>
      </c>
      <c r="K324">
        <f t="shared" si="29"/>
        <v>2.194</v>
      </c>
      <c r="M324">
        <f>IFERROR(INDEX('Both teabags AfterWet'!$D$1:$D$839,MATCH(E324,'Both teabags AfterWet'!$B$1:$B$839,0)),"")</f>
        <v>0.65200000000000002</v>
      </c>
      <c r="O324" s="1">
        <v>0.43930000000000002</v>
      </c>
      <c r="P324" s="1"/>
      <c r="Q324" s="202">
        <v>10.497512437810975</v>
      </c>
      <c r="R324" s="202"/>
      <c r="S324">
        <f t="shared" si="25"/>
        <v>0.39318442786069641</v>
      </c>
      <c r="U324" s="111">
        <f t="shared" si="26"/>
        <v>0.82079105384653761</v>
      </c>
      <c r="V324" s="111">
        <f t="shared" si="27"/>
        <v>0.55200000000000005</v>
      </c>
    </row>
    <row r="325" spans="1:22">
      <c r="A325" s="1">
        <v>119</v>
      </c>
      <c r="B325" s="1"/>
      <c r="C325">
        <f>COUNTIF('WetLitterbags placem_collection'!$K$3:$K$222, E325)</f>
        <v>0</v>
      </c>
      <c r="D325" t="str">
        <f t="shared" si="24"/>
        <v>Exclude</v>
      </c>
      <c r="E325" s="1"/>
      <c r="F325">
        <f>COUNTIF('WetLitterbags placem_collection'!$M$3:$M$222, H325)</f>
        <v>0</v>
      </c>
      <c r="G325" t="str">
        <f t="shared" si="28"/>
        <v>Exclude</v>
      </c>
      <c r="H325" s="1" t="s">
        <v>615</v>
      </c>
      <c r="I325">
        <f>IFERROR(INDEX('Green_rooibos initial weight'!$C$5:$C$1749,MATCH(H325, 'Green_rooibos initial weight'!$A$5:$A$1749,0)),"")</f>
        <v>2.0960000000000001</v>
      </c>
      <c r="K325">
        <f t="shared" si="29"/>
        <v>2.0960000000000001</v>
      </c>
      <c r="M325">
        <f>IFERROR(INDEX('Both teabags AfterWet'!$D$1:$D$839,MATCH(H325,'Both teabags AfterWet'!$B$1:$B$839,0)),"")</f>
        <v>1.3</v>
      </c>
      <c r="O325" s="1">
        <v>1.0528</v>
      </c>
      <c r="P325" s="1"/>
      <c r="Q325" s="202">
        <v>6.4671814671816925</v>
      </c>
      <c r="R325" s="202"/>
      <c r="S325">
        <f t="shared" si="25"/>
        <v>0.98471351351351111</v>
      </c>
      <c r="U325" s="111">
        <f t="shared" si="26"/>
        <v>0.53019393439240892</v>
      </c>
      <c r="V325" s="111">
        <f t="shared" si="27"/>
        <v>0.55200000000000005</v>
      </c>
    </row>
    <row r="326" spans="1:22">
      <c r="A326" s="1">
        <v>120</v>
      </c>
      <c r="B326" s="1"/>
      <c r="C326">
        <f>COUNTIF('WetLitterbags placem_collection'!$K$3:$K$222, E326)</f>
        <v>0</v>
      </c>
      <c r="D326" t="str">
        <f t="shared" si="24"/>
        <v>Exclude</v>
      </c>
      <c r="E326" s="200" t="s">
        <v>1352</v>
      </c>
      <c r="F326">
        <f>COUNTIF('WetLitterbags placem_collection'!$M$3:$M$222, H326)</f>
        <v>0</v>
      </c>
      <c r="G326" t="str">
        <f t="shared" si="28"/>
        <v>Exclude</v>
      </c>
      <c r="I326">
        <f>IFERROR(INDEX('Green_rooibos initial weight'!$C$5:$C$1749,MATCH(E326, 'Green_rooibos initial weight'!$A$5:$A$1749,0)),"")</f>
        <v>2.085</v>
      </c>
      <c r="K326">
        <f t="shared" si="29"/>
        <v>2.085</v>
      </c>
      <c r="M326">
        <f>IFERROR(INDEX('Both teabags AfterWet'!$D$1:$D$839,MATCH(E326,'Both teabags AfterWet'!$B$1:$B$839,0)),"")</f>
        <v>0.55310000000000004</v>
      </c>
      <c r="O326" s="1">
        <v>0.36299999999999999</v>
      </c>
      <c r="P326" s="1"/>
      <c r="Q326" s="202">
        <v>14.853452558370487</v>
      </c>
      <c r="R326" s="202"/>
      <c r="S326">
        <f t="shared" si="25"/>
        <v>0.30908196721311515</v>
      </c>
      <c r="U326" s="111">
        <f t="shared" si="26"/>
        <v>0.85175924833903349</v>
      </c>
      <c r="V326" s="111">
        <f t="shared" si="27"/>
        <v>0.55200000000000005</v>
      </c>
    </row>
    <row r="327" spans="1:22">
      <c r="A327" s="1">
        <v>120</v>
      </c>
      <c r="B327" s="1"/>
      <c r="C327">
        <f>COUNTIF('WetLitterbags placem_collection'!$K$3:$K$222, E327)</f>
        <v>0</v>
      </c>
      <c r="D327" t="str">
        <f t="shared" si="24"/>
        <v>Exclude</v>
      </c>
      <c r="E327" s="1"/>
      <c r="F327">
        <f>COUNTIF('WetLitterbags placem_collection'!$M$3:$M$222, H327)</f>
        <v>0</v>
      </c>
      <c r="G327" t="str">
        <f t="shared" si="28"/>
        <v>Exclude</v>
      </c>
      <c r="H327" s="200" t="s">
        <v>547</v>
      </c>
      <c r="I327">
        <f>IFERROR(INDEX('Green_rooibos initial weight'!$C$5:$C$1749,MATCH(H327, 'Green_rooibos initial weight'!$A$5:$A$1749,0)),"")</f>
        <v>2.2400000000000002</v>
      </c>
      <c r="K327">
        <f t="shared" si="29"/>
        <v>2.2400000000000002</v>
      </c>
      <c r="M327">
        <f>IFERROR(INDEX('Both teabags AfterWet'!$D$1:$D$839,MATCH(H327,'Both teabags AfterWet'!$B$1:$B$839,0)),"")</f>
        <v>1.4142999999999999</v>
      </c>
      <c r="O327" s="1">
        <v>1.1739999999999999</v>
      </c>
      <c r="P327" s="1"/>
      <c r="Q327" s="202">
        <v>4.3540669856461571</v>
      </c>
      <c r="R327" s="202"/>
      <c r="S327">
        <f t="shared" si="25"/>
        <v>1.122883253588514</v>
      </c>
      <c r="U327" s="111">
        <f t="shared" si="26"/>
        <v>0.4987128332194134</v>
      </c>
      <c r="V327" s="111">
        <f t="shared" si="27"/>
        <v>0.55200000000000005</v>
      </c>
    </row>
    <row r="328" spans="1:22">
      <c r="A328" s="1">
        <v>121</v>
      </c>
      <c r="B328" s="1"/>
      <c r="C328">
        <f>COUNTIF('WetLitterbags placem_collection'!$K$3:$K$222, E328)</f>
        <v>0</v>
      </c>
      <c r="D328" t="str">
        <f t="shared" si="24"/>
        <v>Exclude</v>
      </c>
      <c r="E328" s="1" t="s">
        <v>1225</v>
      </c>
      <c r="F328">
        <f>COUNTIF('WetLitterbags placem_collection'!$M$3:$M$222, H328)</f>
        <v>0</v>
      </c>
      <c r="G328" t="str">
        <f t="shared" si="28"/>
        <v>Exclude</v>
      </c>
      <c r="I328">
        <f>IFERROR(INDEX('Green_rooibos initial weight'!$C$5:$C$1749,MATCH(E328, 'Green_rooibos initial weight'!$A$5:$A$1749,0)),"")</f>
        <v>2.1240000000000001</v>
      </c>
      <c r="K328">
        <f t="shared" si="29"/>
        <v>2.1240000000000001</v>
      </c>
      <c r="M328">
        <f>IFERROR(INDEX('Both teabags AfterWet'!$D$1:$D$839,MATCH(E328,'Both teabags AfterWet'!$B$1:$B$839,0)),"")</f>
        <v>0.61199999999999999</v>
      </c>
      <c r="O328" s="1">
        <v>0.42509999999999998</v>
      </c>
      <c r="P328" s="1"/>
      <c r="Q328" s="202">
        <v>10.131514856308767</v>
      </c>
      <c r="R328" s="202"/>
      <c r="S328">
        <f t="shared" si="25"/>
        <v>0.38203093034583141</v>
      </c>
      <c r="U328" s="111">
        <f t="shared" si="26"/>
        <v>0.82013609682399657</v>
      </c>
      <c r="V328" s="111">
        <f t="shared" si="27"/>
        <v>0.55200000000000005</v>
      </c>
    </row>
    <row r="329" spans="1:22">
      <c r="A329" s="1">
        <v>121</v>
      </c>
      <c r="B329" s="1"/>
      <c r="C329">
        <f>COUNTIF('WetLitterbags placem_collection'!$K$3:$K$222, E329)</f>
        <v>0</v>
      </c>
      <c r="D329" t="str">
        <f t="shared" si="24"/>
        <v>Exclude</v>
      </c>
      <c r="E329" s="1"/>
      <c r="F329">
        <f>COUNTIF('WetLitterbags placem_collection'!$M$3:$M$222, H329)</f>
        <v>1</v>
      </c>
      <c r="G329" t="str">
        <f t="shared" si="28"/>
        <v>Open</v>
      </c>
      <c r="H329" s="1" t="s">
        <v>609</v>
      </c>
      <c r="I329">
        <f>IFERROR(INDEX('Green_rooibos initial weight'!$C$5:$C$1749,MATCH(H329, 'Green_rooibos initial weight'!$A$5:$A$1749,0)),"")</f>
        <v>2.19</v>
      </c>
      <c r="K329">
        <f t="shared" si="29"/>
        <v>2.19</v>
      </c>
      <c r="M329">
        <f>IFERROR(INDEX('Both teabags AfterWet'!$D$1:$D$839,MATCH(H329,'Both teabags AfterWet'!$B$1:$B$839,0)),"")</f>
        <v>1.7050000000000001</v>
      </c>
      <c r="O329" s="1">
        <v>1.419</v>
      </c>
      <c r="P329" s="1"/>
      <c r="Q329" s="202">
        <v>7.423795476892864</v>
      </c>
      <c r="R329" s="202"/>
      <c r="S329">
        <f t="shared" si="25"/>
        <v>1.3136563421828904</v>
      </c>
      <c r="U329" s="111">
        <f t="shared" si="26"/>
        <v>0.40015692137767556</v>
      </c>
      <c r="V329" s="111">
        <f t="shared" si="27"/>
        <v>0.55200000000000005</v>
      </c>
    </row>
    <row r="330" spans="1:22">
      <c r="A330" s="1">
        <v>121</v>
      </c>
      <c r="B330" s="1"/>
      <c r="C330">
        <f>COUNTIF('WetLitterbags placem_collection'!$K$3:$K$222, E330)</f>
        <v>0</v>
      </c>
      <c r="D330" t="str">
        <f t="shared" si="24"/>
        <v>Exclude</v>
      </c>
      <c r="E330" s="1"/>
      <c r="F330">
        <f>COUNTIF('WetLitterbags placem_collection'!$M$3:$M$222, H330)</f>
        <v>0</v>
      </c>
      <c r="G330" t="str">
        <f t="shared" si="28"/>
        <v>Exclude</v>
      </c>
      <c r="H330" s="1" t="s">
        <v>577</v>
      </c>
      <c r="I330">
        <f>IFERROR(INDEX('Green_rooibos initial weight'!$C$5:$C$1749,MATCH(H330, 'Green_rooibos initial weight'!$A$5:$A$1749,0)),"")</f>
        <v>2.145</v>
      </c>
      <c r="K330">
        <f t="shared" si="29"/>
        <v>2.145</v>
      </c>
      <c r="M330">
        <f>IFERROR(INDEX('Both teabags AfterWet'!$D$1:$D$839,MATCH(H330,'Both teabags AfterWet'!$B$1:$B$839,0)),"")</f>
        <v>1.53</v>
      </c>
      <c r="O330" s="1">
        <v>1.2749999999999999</v>
      </c>
      <c r="P330" s="1"/>
      <c r="Q330" s="202">
        <v>7.5161772025872624</v>
      </c>
      <c r="R330" s="202"/>
      <c r="S330">
        <f t="shared" si="25"/>
        <v>1.1791687406670124</v>
      </c>
      <c r="U330" s="111">
        <f t="shared" si="26"/>
        <v>0.4502709833720222</v>
      </c>
      <c r="V330" s="111">
        <f t="shared" si="27"/>
        <v>0.55200000000000005</v>
      </c>
    </row>
    <row r="331" spans="1:22">
      <c r="A331" s="1">
        <v>122</v>
      </c>
      <c r="B331" s="1"/>
      <c r="C331">
        <f>COUNTIF('WetLitterbags placem_collection'!$K$3:$K$222, E331)</f>
        <v>0</v>
      </c>
      <c r="D331" t="str">
        <f t="shared" ref="D331:D394" si="30">IF(C331=1, "Open", "Exclude")</f>
        <v>Exclude</v>
      </c>
      <c r="E331" s="200" t="s">
        <v>1211</v>
      </c>
      <c r="F331">
        <f>COUNTIF('WetLitterbags placem_collection'!$M$3:$M$222, H331)</f>
        <v>0</v>
      </c>
      <c r="G331" t="str">
        <f t="shared" si="28"/>
        <v>Exclude</v>
      </c>
      <c r="I331">
        <f>IFERROR(INDEX('Green_rooibos initial weight'!$C$5:$C$1749,MATCH(E331, 'Green_rooibos initial weight'!$A$5:$A$1749,0)),"")</f>
        <v>2.0230000000000001</v>
      </c>
      <c r="K331">
        <f t="shared" si="29"/>
        <v>2.0230000000000001</v>
      </c>
      <c r="M331">
        <f>IFERROR(INDEX('Both teabags AfterWet'!$D$1:$D$839,MATCH(E331,'Both teabags AfterWet'!$B$1:$B$839,0)),"")</f>
        <v>0.64200000000000002</v>
      </c>
      <c r="O331" s="1">
        <v>0.41839999999999999</v>
      </c>
      <c r="P331" s="1"/>
      <c r="Q331" s="202">
        <v>16.267465069859526</v>
      </c>
      <c r="R331" s="202"/>
      <c r="S331">
        <f t="shared" ref="S331:S394" si="31">IFERROR(O331-(Q331/100)*O331,"")</f>
        <v>0.35033692614770773</v>
      </c>
      <c r="U331" s="111">
        <f t="shared" ref="U331:U394" si="32">1-(S331/I331)</f>
        <v>0.82682307160271495</v>
      </c>
      <c r="V331" s="111">
        <f t="shared" ref="V331:V394" si="33">$H$2*(1-Y331)</f>
        <v>0.55200000000000005</v>
      </c>
    </row>
    <row r="332" spans="1:22">
      <c r="A332" s="1">
        <v>122</v>
      </c>
      <c r="B332" s="1"/>
      <c r="C332">
        <f>COUNTIF('WetLitterbags placem_collection'!$K$3:$K$222, E332)</f>
        <v>0</v>
      </c>
      <c r="D332" t="str">
        <f t="shared" si="30"/>
        <v>Exclude</v>
      </c>
      <c r="E332" s="1"/>
      <c r="F332">
        <f>COUNTIF('WetLitterbags placem_collection'!$M$3:$M$222, H332)</f>
        <v>1</v>
      </c>
      <c r="G332" t="str">
        <f t="shared" ref="G332:G395" si="34">IF(F332=1, "Open", "Exclude")</f>
        <v>Open</v>
      </c>
      <c r="H332" s="200" t="s">
        <v>1130</v>
      </c>
      <c r="I332">
        <f>IFERROR(INDEX('Green_rooibos initial weight'!$C$5:$C$1749,MATCH(H332, 'Green_rooibos initial weight'!$A$5:$A$1749,0)),"")</f>
        <v>2.2160000000000002</v>
      </c>
      <c r="K332">
        <f t="shared" si="29"/>
        <v>2.2160000000000002</v>
      </c>
      <c r="M332">
        <f>IFERROR(INDEX('Both teabags AfterWet'!$D$1:$D$839,MATCH(H332,'Both teabags AfterWet'!$B$1:$B$839,0)),"")</f>
        <v>1.25</v>
      </c>
      <c r="O332" s="1">
        <v>0.99909999999999999</v>
      </c>
      <c r="P332" s="1"/>
      <c r="Q332" s="202">
        <v>8.4720121028745492</v>
      </c>
      <c r="R332" s="202"/>
      <c r="S332">
        <f t="shared" si="31"/>
        <v>0.91445612708018031</v>
      </c>
      <c r="U332" s="111">
        <f t="shared" si="32"/>
        <v>0.58733929283385367</v>
      </c>
      <c r="V332" s="111">
        <f t="shared" si="33"/>
        <v>0.55200000000000005</v>
      </c>
    </row>
    <row r="333" spans="1:22">
      <c r="A333" s="1">
        <v>122</v>
      </c>
      <c r="B333" s="1"/>
      <c r="C333">
        <f>COUNTIF('WetLitterbags placem_collection'!$K$3:$K$222, E333)</f>
        <v>0</v>
      </c>
      <c r="D333" t="str">
        <f t="shared" si="30"/>
        <v>Exclude</v>
      </c>
      <c r="E333" s="1"/>
      <c r="F333">
        <f>COUNTIF('WetLitterbags placem_collection'!$M$3:$M$222, H333)</f>
        <v>0</v>
      </c>
      <c r="G333" t="str">
        <f t="shared" si="34"/>
        <v>Exclude</v>
      </c>
      <c r="H333" s="200" t="s">
        <v>712</v>
      </c>
      <c r="I333">
        <f>IFERROR(INDEX('Green_rooibos initial weight'!$C$5:$C$1749,MATCH(H333, 'Green_rooibos initial weight'!$A$5:$A$1749,0)),"")</f>
        <v>2.21</v>
      </c>
      <c r="K333">
        <f t="shared" si="29"/>
        <v>2.21</v>
      </c>
      <c r="M333">
        <f>IFERROR(INDEX('Both teabags AfterWet'!$D$1:$D$839,MATCH(H333,'Both teabags AfterWet'!$B$1:$B$839,0)),"")</f>
        <v>1.2190000000000001</v>
      </c>
      <c r="O333" s="1">
        <v>0.999</v>
      </c>
      <c r="P333" s="1"/>
      <c r="Q333" s="202">
        <v>8.6138613861387903</v>
      </c>
      <c r="R333" s="202"/>
      <c r="S333">
        <f t="shared" si="31"/>
        <v>0.91294752475247343</v>
      </c>
      <c r="U333" s="111">
        <f t="shared" si="32"/>
        <v>0.58690157251019304</v>
      </c>
      <c r="V333" s="111">
        <f t="shared" si="33"/>
        <v>0.55200000000000005</v>
      </c>
    </row>
    <row r="334" spans="1:22">
      <c r="A334" s="1">
        <v>123</v>
      </c>
      <c r="B334" s="1"/>
      <c r="C334">
        <f>COUNTIF('WetLitterbags placem_collection'!$K$3:$K$222, E334)</f>
        <v>0</v>
      </c>
      <c r="D334" t="str">
        <f t="shared" si="30"/>
        <v>Exclude</v>
      </c>
      <c r="E334" s="1" t="s">
        <v>1155</v>
      </c>
      <c r="F334">
        <f>COUNTIF('WetLitterbags placem_collection'!$M$3:$M$222, H334)</f>
        <v>0</v>
      </c>
      <c r="G334" t="str">
        <f t="shared" si="34"/>
        <v>Exclude</v>
      </c>
      <c r="I334">
        <f>IFERROR(INDEX('Green_rooibos initial weight'!$C$5:$C$1749,MATCH(E334, 'Green_rooibos initial weight'!$A$5:$A$1749,0)),"")</f>
        <v>1.9259999999999999</v>
      </c>
      <c r="K334">
        <f t="shared" si="29"/>
        <v>1.9259999999999999</v>
      </c>
      <c r="M334">
        <f>IFERROR(INDEX('Both teabags AfterWet'!$D$1:$D$839,MATCH(E334,'Both teabags AfterWet'!$B$1:$B$839,0)),"")</f>
        <v>0.878</v>
      </c>
      <c r="O334" s="1">
        <v>0.63339999999999996</v>
      </c>
      <c r="P334" s="1"/>
      <c r="Q334" s="202">
        <v>13.555233960443902</v>
      </c>
      <c r="R334" s="202"/>
      <c r="S334">
        <f t="shared" si="31"/>
        <v>0.54754114809454824</v>
      </c>
      <c r="U334" s="111">
        <f t="shared" si="32"/>
        <v>0.71571072269234248</v>
      </c>
      <c r="V334" s="111">
        <f t="shared" si="33"/>
        <v>0.55200000000000005</v>
      </c>
    </row>
    <row r="335" spans="1:22">
      <c r="A335" s="1">
        <v>123</v>
      </c>
      <c r="B335" s="1"/>
      <c r="C335">
        <f>COUNTIF('WetLitterbags placem_collection'!$K$3:$K$222, E335)</f>
        <v>0</v>
      </c>
      <c r="D335" t="str">
        <f t="shared" si="30"/>
        <v>Exclude</v>
      </c>
      <c r="E335" s="1"/>
      <c r="F335">
        <f>COUNTIF('WetLitterbags placem_collection'!$M$3:$M$222, H335)</f>
        <v>0</v>
      </c>
      <c r="G335" t="str">
        <f t="shared" si="34"/>
        <v>Exclude</v>
      </c>
      <c r="H335" s="1" t="s">
        <v>675</v>
      </c>
      <c r="I335">
        <f>IFERROR(INDEX('Green_rooibos initial weight'!$C$5:$C$1749,MATCH(H335, 'Green_rooibos initial weight'!$A$5:$A$1749,0)),"")</f>
        <v>2.2269999999999999</v>
      </c>
      <c r="K335">
        <f t="shared" ref="K335:K398" si="35">IFERROR(I335-(AG327+AG328+AG330),"")</f>
        <v>2.2269999999999999</v>
      </c>
      <c r="M335">
        <f>IFERROR(INDEX('Both teabags AfterWet'!$D$1:$D$839,MATCH(H335,'Both teabags AfterWet'!$B$1:$B$839,0)),"")</f>
        <v>1.5760000000000001</v>
      </c>
      <c r="O335" s="1">
        <v>1.3335999999999999</v>
      </c>
      <c r="P335" s="1"/>
      <c r="Q335" s="202">
        <v>3.9460539460533175</v>
      </c>
      <c r="R335" s="202"/>
      <c r="S335">
        <f t="shared" si="31"/>
        <v>1.2809754245754328</v>
      </c>
      <c r="U335" s="111">
        <f t="shared" si="32"/>
        <v>0.4247977437919026</v>
      </c>
      <c r="V335" s="111">
        <f t="shared" si="33"/>
        <v>0.55200000000000005</v>
      </c>
    </row>
    <row r="336" spans="1:22">
      <c r="A336" s="1">
        <v>123</v>
      </c>
      <c r="B336" s="1"/>
      <c r="C336">
        <f>COUNTIF('WetLitterbags placem_collection'!$K$3:$K$222, E336)</f>
        <v>0</v>
      </c>
      <c r="D336" t="str">
        <f t="shared" si="30"/>
        <v>Exclude</v>
      </c>
      <c r="E336" s="1"/>
      <c r="F336">
        <f>COUNTIF('WetLitterbags placem_collection'!$M$3:$M$222, H336)</f>
        <v>1</v>
      </c>
      <c r="G336" t="str">
        <f t="shared" si="34"/>
        <v>Open</v>
      </c>
      <c r="H336" s="1" t="s">
        <v>566</v>
      </c>
      <c r="I336">
        <f>IFERROR(INDEX('Green_rooibos initial weight'!$C$5:$C$1749,MATCH(H336, 'Green_rooibos initial weight'!$A$5:$A$1749,0)),"")</f>
        <v>2.0990000000000002</v>
      </c>
      <c r="K336">
        <f t="shared" si="35"/>
        <v>2.0990000000000002</v>
      </c>
      <c r="M336">
        <f>IFERROR(INDEX('Both teabags AfterWet'!$D$1:$D$839,MATCH(H336,'Both teabags AfterWet'!$B$1:$B$839,0)),"")</f>
        <v>1.6872</v>
      </c>
      <c r="O336" s="1">
        <f>1.2391+M336</f>
        <v>2.9263000000000003</v>
      </c>
      <c r="P336" s="1"/>
      <c r="Q336" s="202">
        <v>26.082677165354383</v>
      </c>
      <c r="R336" s="202"/>
      <c r="S336">
        <f t="shared" si="31"/>
        <v>2.1630426181102349</v>
      </c>
      <c r="U336" s="111">
        <f t="shared" si="32"/>
        <v>-3.0511013868620651E-2</v>
      </c>
      <c r="V336" s="111">
        <f t="shared" si="33"/>
        <v>0.55200000000000005</v>
      </c>
    </row>
    <row r="337" spans="1:22">
      <c r="A337" s="1">
        <v>124</v>
      </c>
      <c r="B337" s="1"/>
      <c r="C337">
        <f>COUNTIF('WetLitterbags placem_collection'!$K$3:$K$222, E337)</f>
        <v>0</v>
      </c>
      <c r="D337" t="str">
        <f t="shared" si="30"/>
        <v>Exclude</v>
      </c>
      <c r="E337" s="200" t="s">
        <v>1368</v>
      </c>
      <c r="F337">
        <f>COUNTIF('WetLitterbags placem_collection'!$M$3:$M$222, H337)</f>
        <v>0</v>
      </c>
      <c r="G337" t="str">
        <f t="shared" si="34"/>
        <v>Exclude</v>
      </c>
      <c r="I337">
        <f>IFERROR(INDEX('Green_rooibos initial weight'!$C$5:$C$1749,MATCH(E337, 'Green_rooibos initial weight'!$A$5:$A$1749,0)),"")</f>
        <v>2.0230000000000001</v>
      </c>
      <c r="K337">
        <f t="shared" si="35"/>
        <v>2.0230000000000001</v>
      </c>
      <c r="M337">
        <f>IFERROR(INDEX('Both teabags AfterWet'!$D$1:$D$839,MATCH(E337,'Both teabags AfterWet'!$B$1:$B$839,0)),"")</f>
        <v>0.61199999999999999</v>
      </c>
      <c r="O337" s="1">
        <v>0.40920000000000001</v>
      </c>
      <c r="P337" s="1"/>
      <c r="Q337" s="202">
        <v>12.30079681274993</v>
      </c>
      <c r="R337" s="202"/>
      <c r="S337">
        <f t="shared" si="31"/>
        <v>0.35886513944222731</v>
      </c>
      <c r="U337" s="111">
        <f t="shared" si="32"/>
        <v>0.82260744466523616</v>
      </c>
      <c r="V337" s="111">
        <f t="shared" si="33"/>
        <v>0.55200000000000005</v>
      </c>
    </row>
    <row r="338" spans="1:22">
      <c r="A338" s="1">
        <v>124</v>
      </c>
      <c r="B338" s="1"/>
      <c r="C338">
        <f>COUNTIF('WetLitterbags placem_collection'!$K$3:$K$222, E338)</f>
        <v>0</v>
      </c>
      <c r="D338" t="str">
        <f t="shared" si="30"/>
        <v>Exclude</v>
      </c>
      <c r="E338" s="1"/>
      <c r="F338">
        <f>COUNTIF('WetLitterbags placem_collection'!$M$3:$M$222, H338)</f>
        <v>1</v>
      </c>
      <c r="G338" t="str">
        <f t="shared" si="34"/>
        <v>Open</v>
      </c>
      <c r="H338" s="200" t="s">
        <v>1102</v>
      </c>
      <c r="I338">
        <f>IFERROR(INDEX('Green_rooibos initial weight'!$C$5:$C$1749,MATCH(H338, 'Green_rooibos initial weight'!$A$5:$A$1749,0)),"")</f>
        <v>2.1429999999999998</v>
      </c>
      <c r="K338">
        <f t="shared" si="35"/>
        <v>2.1429999999999998</v>
      </c>
      <c r="M338">
        <f>IFERROR(INDEX('Both teabags AfterWet'!$D$1:$D$839,MATCH(H338,'Both teabags AfterWet'!$B$1:$B$839,0)),"")</f>
        <v>1.4910000000000001</v>
      </c>
      <c r="O338" s="1">
        <v>1.2157</v>
      </c>
      <c r="P338" s="1"/>
      <c r="Q338" s="202">
        <v>7.1782178217821846</v>
      </c>
      <c r="R338" s="202"/>
      <c r="S338">
        <f t="shared" si="31"/>
        <v>1.128434405940594</v>
      </c>
      <c r="U338" s="111">
        <f t="shared" si="32"/>
        <v>0.47343238173560709</v>
      </c>
      <c r="V338" s="111">
        <f t="shared" si="33"/>
        <v>0.55200000000000005</v>
      </c>
    </row>
    <row r="339" spans="1:22">
      <c r="A339" s="1">
        <v>124</v>
      </c>
      <c r="B339" s="1"/>
      <c r="C339">
        <f>COUNTIF('WetLitterbags placem_collection'!$K$3:$K$222, E339)</f>
        <v>0</v>
      </c>
      <c r="D339" t="str">
        <f t="shared" si="30"/>
        <v>Exclude</v>
      </c>
      <c r="E339" s="1"/>
      <c r="F339">
        <f>COUNTIF('WetLitterbags placem_collection'!$M$3:$M$222, H339)</f>
        <v>0</v>
      </c>
      <c r="G339" t="str">
        <f t="shared" si="34"/>
        <v>Exclude</v>
      </c>
      <c r="H339" s="200" t="s">
        <v>670</v>
      </c>
      <c r="I339">
        <f>IFERROR(INDEX('Green_rooibos initial weight'!$C$5:$C$1749,MATCH(H339, 'Green_rooibos initial weight'!$A$5:$A$1749,0)),"")</f>
        <v>2.238</v>
      </c>
      <c r="K339">
        <f t="shared" si="35"/>
        <v>2.238</v>
      </c>
      <c r="M339">
        <f>IFERROR(INDEX('Both teabags AfterWet'!$D$1:$D$839,MATCH(H339,'Both teabags AfterWet'!$B$1:$B$839,0)),"")</f>
        <v>1.518</v>
      </c>
      <c r="O339" s="1">
        <v>1.2547999999999999</v>
      </c>
      <c r="P339" s="1"/>
      <c r="Q339" s="202">
        <v>3.762376237623815</v>
      </c>
      <c r="R339" s="202"/>
      <c r="S339">
        <f t="shared" si="31"/>
        <v>1.2075897029702962</v>
      </c>
      <c r="U339" s="111">
        <f t="shared" si="32"/>
        <v>0.46041568231890251</v>
      </c>
      <c r="V339" s="111">
        <f t="shared" si="33"/>
        <v>0.55200000000000005</v>
      </c>
    </row>
    <row r="340" spans="1:22">
      <c r="A340" s="1">
        <v>125</v>
      </c>
      <c r="B340" s="1"/>
      <c r="C340">
        <f>COUNTIF('WetLitterbags placem_collection'!$K$3:$K$222, E340)</f>
        <v>0</v>
      </c>
      <c r="D340" t="str">
        <f t="shared" si="30"/>
        <v>Exclude</v>
      </c>
      <c r="E340" s="1" t="s">
        <v>1310</v>
      </c>
      <c r="F340">
        <f>COUNTIF('WetLitterbags placem_collection'!$M$3:$M$222, H340)</f>
        <v>0</v>
      </c>
      <c r="G340" t="str">
        <f t="shared" si="34"/>
        <v>Exclude</v>
      </c>
      <c r="I340">
        <f>IFERROR(INDEX('Green_rooibos initial weight'!$C$5:$C$1749,MATCH(E340, 'Green_rooibos initial weight'!$A$5:$A$1749,0)),"")</f>
        <v>1.915</v>
      </c>
      <c r="K340">
        <f t="shared" si="35"/>
        <v>1.915</v>
      </c>
      <c r="M340">
        <f>IFERROR(INDEX('Both teabags AfterWet'!$D$1:$D$839,MATCH(E340,'Both teabags AfterWet'!$B$1:$B$839,0)),"")</f>
        <v>0.60099999999999998</v>
      </c>
      <c r="O340" s="1">
        <v>0.40610000000000002</v>
      </c>
      <c r="P340" s="1"/>
      <c r="Q340" s="202">
        <v>14.222658165767069</v>
      </c>
      <c r="R340" s="202"/>
      <c r="S340">
        <f t="shared" si="31"/>
        <v>0.34834178518881997</v>
      </c>
      <c r="U340" s="111">
        <f t="shared" si="32"/>
        <v>0.81809828449669975</v>
      </c>
      <c r="V340" s="111">
        <f t="shared" si="33"/>
        <v>0.55200000000000005</v>
      </c>
    </row>
    <row r="341" spans="1:22">
      <c r="A341" s="1">
        <v>125</v>
      </c>
      <c r="B341" s="1"/>
      <c r="C341">
        <f>COUNTIF('WetLitterbags placem_collection'!$K$3:$K$222, E341)</f>
        <v>0</v>
      </c>
      <c r="D341" t="str">
        <f t="shared" si="30"/>
        <v>Exclude</v>
      </c>
      <c r="E341" s="1"/>
      <c r="F341">
        <f>COUNTIF('WetLitterbags placem_collection'!$M$3:$M$222, H341)</f>
        <v>0</v>
      </c>
      <c r="G341" t="str">
        <f t="shared" si="34"/>
        <v>Exclude</v>
      </c>
      <c r="H341" s="1" t="s">
        <v>655</v>
      </c>
      <c r="I341">
        <f>IFERROR(INDEX('Green_rooibos initial weight'!$C$5:$C$1749,MATCH(H341, 'Green_rooibos initial weight'!$A$5:$A$1749,0)),"")</f>
        <v>2.218</v>
      </c>
      <c r="K341">
        <f t="shared" si="35"/>
        <v>2.218</v>
      </c>
      <c r="M341" t="str">
        <f>IFERROR(INDEX('Both teabags AfterWet'!$D$1:$D$839,MATCH(H341,'Both teabags AfterWet'!$B$1:$B$839,0)),"")</f>
        <v/>
      </c>
      <c r="O341" s="1">
        <v>1.1584000000000001</v>
      </c>
      <c r="P341" s="1"/>
      <c r="Q341" s="202">
        <v>4.2372881355932517</v>
      </c>
      <c r="R341" s="202"/>
      <c r="S341">
        <f t="shared" si="31"/>
        <v>1.1093152542372879</v>
      </c>
      <c r="U341" s="111">
        <f t="shared" si="32"/>
        <v>0.49985786553774214</v>
      </c>
      <c r="V341" s="111">
        <f t="shared" si="33"/>
        <v>0.55200000000000005</v>
      </c>
    </row>
    <row r="342" spans="1:22">
      <c r="A342" s="1">
        <v>125</v>
      </c>
      <c r="B342" s="1"/>
      <c r="C342">
        <f>COUNTIF('WetLitterbags placem_collection'!$K$3:$K$222, E342)</f>
        <v>0</v>
      </c>
      <c r="D342" t="str">
        <f t="shared" si="30"/>
        <v>Exclude</v>
      </c>
      <c r="E342" s="1"/>
      <c r="F342">
        <f>COUNTIF('WetLitterbags placem_collection'!$M$3:$M$222, H342)</f>
        <v>1</v>
      </c>
      <c r="G342" t="str">
        <f t="shared" si="34"/>
        <v>Open</v>
      </c>
      <c r="H342" s="1" t="s">
        <v>581</v>
      </c>
      <c r="I342">
        <f>IFERROR(INDEX('Green_rooibos initial weight'!$C$5:$C$1749,MATCH(H342, 'Green_rooibos initial weight'!$A$5:$A$1749,0)),"")</f>
        <v>2.157</v>
      </c>
      <c r="K342">
        <f t="shared" si="35"/>
        <v>2.157</v>
      </c>
      <c r="M342">
        <f>IFERROR(INDEX('Both teabags AfterWet'!$D$1:$D$839,MATCH(H342,'Both teabags AfterWet'!$B$1:$B$839,0)),"")</f>
        <v>1.254</v>
      </c>
      <c r="O342" s="1">
        <v>0.8</v>
      </c>
      <c r="P342" s="1"/>
      <c r="Q342" s="202">
        <v>92.570579494799119</v>
      </c>
      <c r="R342" s="202"/>
      <c r="S342">
        <f t="shared" si="31"/>
        <v>5.9435364041606986E-2</v>
      </c>
      <c r="U342" s="111">
        <f t="shared" si="32"/>
        <v>0.97244535742160088</v>
      </c>
      <c r="V342" s="111">
        <f t="shared" si="33"/>
        <v>0.55200000000000005</v>
      </c>
    </row>
    <row r="343" spans="1:22">
      <c r="A343">
        <v>126</v>
      </c>
      <c r="C343">
        <f>COUNTIF('WetLitterbags placem_collection'!$K$3:$K$222, E343)</f>
        <v>0</v>
      </c>
      <c r="D343" t="str">
        <f t="shared" si="30"/>
        <v>Exclude</v>
      </c>
      <c r="E343" t="s">
        <v>1209</v>
      </c>
      <c r="F343">
        <f>COUNTIF('WetLitterbags placem_collection'!$M$3:$M$222, H343)</f>
        <v>0</v>
      </c>
      <c r="G343" t="str">
        <f t="shared" si="34"/>
        <v>Exclude</v>
      </c>
      <c r="I343">
        <f>IFERROR(INDEX('Green_rooibos initial weight'!$C$5:$C$1749,MATCH(E343, 'Green_rooibos initial weight'!$A$5:$A$1749,0)),"")</f>
        <v>1.96</v>
      </c>
      <c r="K343">
        <f t="shared" si="35"/>
        <v>1.96</v>
      </c>
      <c r="M343">
        <f>IFERROR(INDEX('Both teabags AfterWet'!$D$1:$D$839,MATCH(E343,'Both teabags AfterWet'!$B$1:$B$839,0)),"")</f>
        <v>0.58499999999999996</v>
      </c>
      <c r="O343">
        <v>0.3841</v>
      </c>
      <c r="Q343" s="202">
        <v>12.570260602963709</v>
      </c>
      <c r="R343" s="202"/>
      <c r="S343">
        <f t="shared" si="31"/>
        <v>0.33581762902401641</v>
      </c>
      <c r="U343" s="111">
        <f t="shared" si="32"/>
        <v>0.82866447498774676</v>
      </c>
      <c r="V343" s="111">
        <f t="shared" si="33"/>
        <v>0.55200000000000005</v>
      </c>
    </row>
    <row r="344" spans="1:22">
      <c r="A344">
        <v>126</v>
      </c>
      <c r="C344">
        <f>COUNTIF('WetLitterbags placem_collection'!$K$3:$K$222, E344)</f>
        <v>0</v>
      </c>
      <c r="D344" t="str">
        <f t="shared" si="30"/>
        <v>Exclude</v>
      </c>
      <c r="F344">
        <f>COUNTIF('WetLitterbags placem_collection'!$M$3:$M$222, H344)</f>
        <v>0</v>
      </c>
      <c r="G344" t="str">
        <f t="shared" si="34"/>
        <v>Exclude</v>
      </c>
      <c r="H344" t="s">
        <v>1086</v>
      </c>
      <c r="I344">
        <f>IFERROR(INDEX('Green_rooibos initial weight'!$C$5:$C$1749,MATCH(H344, 'Green_rooibos initial weight'!$A$5:$A$1749,0)),"")</f>
        <v>2.2010000000000001</v>
      </c>
      <c r="K344">
        <f t="shared" si="35"/>
        <v>2.2010000000000001</v>
      </c>
      <c r="M344">
        <f>IFERROR(INDEX('Both teabags AfterWet'!$D$1:$D$839,MATCH(H344,'Both teabags AfterWet'!$B$1:$B$839,0)),"")</f>
        <v>1.4419999999999999</v>
      </c>
      <c r="O344">
        <v>1.2043999999999999</v>
      </c>
      <c r="Q344" s="202">
        <v>3.9111540318678832</v>
      </c>
      <c r="R344" s="202"/>
      <c r="S344">
        <f t="shared" si="31"/>
        <v>1.1572940608401832</v>
      </c>
      <c r="U344" s="111">
        <f t="shared" si="32"/>
        <v>0.47419624677865369</v>
      </c>
      <c r="V344" s="111">
        <f t="shared" si="33"/>
        <v>0.55200000000000005</v>
      </c>
    </row>
    <row r="345" spans="1:22">
      <c r="A345" s="1">
        <v>127</v>
      </c>
      <c r="B345" s="1"/>
      <c r="C345">
        <f>COUNTIF('WetLitterbags placem_collection'!$K$3:$K$222, E345)</f>
        <v>0</v>
      </c>
      <c r="D345" t="str">
        <f t="shared" si="30"/>
        <v>Exclude</v>
      </c>
      <c r="E345" s="1" t="s">
        <v>1363</v>
      </c>
      <c r="F345">
        <f>COUNTIF('WetLitterbags placem_collection'!$M$3:$M$222, H345)</f>
        <v>0</v>
      </c>
      <c r="G345" t="str">
        <f t="shared" si="34"/>
        <v>Exclude</v>
      </c>
      <c r="I345">
        <f>IFERROR(INDEX('Green_rooibos initial weight'!$C$5:$C$1749,MATCH(E345, 'Green_rooibos initial weight'!$A$5:$A$1749,0)),"")</f>
        <v>2.0649999999999999</v>
      </c>
      <c r="K345">
        <f t="shared" si="35"/>
        <v>2.0649999999999999</v>
      </c>
      <c r="M345">
        <f>IFERROR(INDEX('Both teabags AfterWet'!$D$1:$D$839,MATCH(E345,'Both teabags AfterWet'!$B$1:$B$839,0)),"")</f>
        <v>0.57699999999999996</v>
      </c>
      <c r="O345" s="201">
        <v>0.39150000000000001</v>
      </c>
      <c r="P345" s="201"/>
      <c r="Q345" s="202">
        <v>17.513566847558284</v>
      </c>
      <c r="R345" s="202"/>
      <c r="S345">
        <f t="shared" si="31"/>
        <v>0.32293438579180933</v>
      </c>
      <c r="U345" s="111">
        <f t="shared" si="32"/>
        <v>0.84361530954391806</v>
      </c>
      <c r="V345" s="111">
        <f t="shared" si="33"/>
        <v>0.55200000000000005</v>
      </c>
    </row>
    <row r="346" spans="1:22">
      <c r="A346" s="1">
        <v>127</v>
      </c>
      <c r="B346" s="1"/>
      <c r="C346">
        <f>COUNTIF('WetLitterbags placem_collection'!$K$3:$K$222, E346)</f>
        <v>0</v>
      </c>
      <c r="D346" t="str">
        <f t="shared" si="30"/>
        <v>Exclude</v>
      </c>
      <c r="E346" s="1"/>
      <c r="F346">
        <f>COUNTIF('WetLitterbags placem_collection'!$M$3:$M$222, H346)</f>
        <v>0</v>
      </c>
      <c r="G346" t="str">
        <f t="shared" si="34"/>
        <v>Exclude</v>
      </c>
      <c r="H346" s="1" t="s">
        <v>717</v>
      </c>
      <c r="I346">
        <f>IFERROR(INDEX('Green_rooibos initial weight'!$C$5:$C$1749,MATCH(H346, 'Green_rooibos initial weight'!$A$5:$A$1749,0)),"")</f>
        <v>2.214</v>
      </c>
      <c r="K346">
        <f t="shared" si="35"/>
        <v>2.214</v>
      </c>
      <c r="M346">
        <f>IFERROR(INDEX('Both teabags AfterWet'!$D$1:$D$839,MATCH(H346,'Both teabags AfterWet'!$B$1:$B$839,0)),"")</f>
        <v>1.552</v>
      </c>
      <c r="O346" s="201">
        <v>1.2995000000000001</v>
      </c>
      <c r="P346" s="201"/>
      <c r="Q346" s="202">
        <v>7.3429951690818136</v>
      </c>
      <c r="R346" s="202"/>
      <c r="S346">
        <f t="shared" si="31"/>
        <v>1.204077777777782</v>
      </c>
      <c r="U346" s="111">
        <f t="shared" si="32"/>
        <v>0.45615276523135406</v>
      </c>
      <c r="V346" s="111">
        <f t="shared" si="33"/>
        <v>0.55200000000000005</v>
      </c>
    </row>
    <row r="347" spans="1:22">
      <c r="A347" s="1">
        <v>127</v>
      </c>
      <c r="B347" s="1"/>
      <c r="C347">
        <f>COUNTIF('WetLitterbags placem_collection'!$K$3:$K$222, E347)</f>
        <v>0</v>
      </c>
      <c r="D347" t="str">
        <f t="shared" si="30"/>
        <v>Exclude</v>
      </c>
      <c r="E347" s="1"/>
      <c r="F347">
        <f>COUNTIF('WetLitterbags placem_collection'!$M$3:$M$222, H347)</f>
        <v>1</v>
      </c>
      <c r="G347" t="str">
        <f t="shared" si="34"/>
        <v>Open</v>
      </c>
      <c r="H347" s="1" t="s">
        <v>635</v>
      </c>
      <c r="I347">
        <f>IFERROR(INDEX('Green_rooibos initial weight'!$C$5:$C$1749,MATCH(H347, 'Green_rooibos initial weight'!$A$5:$A$1749,0)),"")</f>
        <v>2.1579999999999999</v>
      </c>
      <c r="K347">
        <f t="shared" si="35"/>
        <v>2.1579999999999999</v>
      </c>
      <c r="M347">
        <f>IFERROR(INDEX('Both teabags AfterWet'!$D$1:$D$839,MATCH(H347,'Both teabags AfterWet'!$B$1:$B$839,0)),"")</f>
        <v>1.4710000000000001</v>
      </c>
      <c r="O347" s="201">
        <v>1.2198</v>
      </c>
      <c r="P347" s="201"/>
      <c r="Q347" s="202">
        <v>5.8622374206153776</v>
      </c>
      <c r="R347" s="202"/>
      <c r="S347">
        <f t="shared" si="31"/>
        <v>1.1482924279433335</v>
      </c>
      <c r="U347" s="111">
        <f t="shared" si="32"/>
        <v>0.46789044117547096</v>
      </c>
      <c r="V347" s="111">
        <f t="shared" si="33"/>
        <v>0.55200000000000005</v>
      </c>
    </row>
    <row r="348" spans="1:22">
      <c r="A348">
        <v>128</v>
      </c>
      <c r="C348">
        <f>COUNTIF('WetLitterbags placem_collection'!$K$3:$K$222, E348)</f>
        <v>0</v>
      </c>
      <c r="D348" t="str">
        <f t="shared" si="30"/>
        <v>Exclude</v>
      </c>
      <c r="E348" t="s">
        <v>1217</v>
      </c>
      <c r="F348">
        <f>COUNTIF('WetLitterbags placem_collection'!$M$3:$M$222, H348)</f>
        <v>0</v>
      </c>
      <c r="G348" t="str">
        <f t="shared" si="34"/>
        <v>Exclude</v>
      </c>
      <c r="I348">
        <f>IFERROR(INDEX('Green_rooibos initial weight'!$C$5:$C$1749,MATCH(E348, 'Green_rooibos initial weight'!$A$5:$A$1749,0)),"")</f>
        <v>1.964</v>
      </c>
      <c r="K348">
        <f t="shared" si="35"/>
        <v>1.964</v>
      </c>
      <c r="M348">
        <f>IFERROR(INDEX('Both teabags AfterWet'!$D$1:$D$839,MATCH(E348,'Both teabags AfterWet'!$B$1:$B$839,0)),"")</f>
        <v>0.57199999999999995</v>
      </c>
      <c r="O348">
        <v>0.37309999999999999</v>
      </c>
      <c r="Q348" s="202">
        <v>10.010111223457624</v>
      </c>
      <c r="R348" s="202"/>
      <c r="S348">
        <f t="shared" si="31"/>
        <v>0.3357522750252796</v>
      </c>
      <c r="U348" s="111">
        <f t="shared" si="32"/>
        <v>0.82904670314395135</v>
      </c>
      <c r="V348" s="111">
        <f t="shared" si="33"/>
        <v>0.55200000000000005</v>
      </c>
    </row>
    <row r="349" spans="1:22">
      <c r="A349">
        <v>128</v>
      </c>
      <c r="C349">
        <f>COUNTIF('WetLitterbags placem_collection'!$K$3:$K$222, E349)</f>
        <v>0</v>
      </c>
      <c r="D349" t="str">
        <f t="shared" si="30"/>
        <v>Exclude</v>
      </c>
      <c r="F349">
        <f>COUNTIF('WetLitterbags placem_collection'!$M$3:$M$222, H349)</f>
        <v>0</v>
      </c>
      <c r="G349" t="str">
        <f t="shared" si="34"/>
        <v>Exclude</v>
      </c>
      <c r="H349" t="s">
        <v>723</v>
      </c>
      <c r="I349">
        <f>IFERROR(INDEX('Green_rooibos initial weight'!$C$5:$C$1749,MATCH(H349, 'Green_rooibos initial weight'!$A$5:$A$1749,0)),"")</f>
        <v>2.2029999999999998</v>
      </c>
      <c r="K349">
        <f t="shared" si="35"/>
        <v>2.2029999999999998</v>
      </c>
      <c r="M349">
        <f>IFERROR(INDEX('Both teabags AfterWet'!$D$1:$D$839,MATCH(H349,'Both teabags AfterWet'!$B$1:$B$839,0)),"")</f>
        <v>1.4119999999999999</v>
      </c>
      <c r="O349">
        <v>1.1819999999999999</v>
      </c>
      <c r="Q349" s="202">
        <v>4.4282238442810895</v>
      </c>
      <c r="R349" s="202"/>
      <c r="S349">
        <f t="shared" si="31"/>
        <v>1.1296583941605975</v>
      </c>
      <c r="U349" s="111">
        <f t="shared" si="32"/>
        <v>0.48721815970921578</v>
      </c>
      <c r="V349" s="111">
        <f t="shared" si="33"/>
        <v>0.55200000000000005</v>
      </c>
    </row>
    <row r="350" spans="1:22">
      <c r="A350">
        <v>128</v>
      </c>
      <c r="C350">
        <f>COUNTIF('WetLitterbags placem_collection'!$K$3:$K$222, E350)</f>
        <v>0</v>
      </c>
      <c r="D350" t="str">
        <f t="shared" si="30"/>
        <v>Exclude</v>
      </c>
      <c r="F350">
        <f>COUNTIF('WetLitterbags placem_collection'!$M$3:$M$222, H350)</f>
        <v>1</v>
      </c>
      <c r="G350" t="str">
        <f t="shared" si="34"/>
        <v>Open</v>
      </c>
      <c r="H350" t="s">
        <v>587</v>
      </c>
      <c r="I350">
        <f>IFERROR(INDEX('Green_rooibos initial weight'!$C$5:$C$1749,MATCH(H350, 'Green_rooibos initial weight'!$A$5:$A$1749,0)),"")</f>
        <v>2.1779999999999999</v>
      </c>
      <c r="K350">
        <f t="shared" si="35"/>
        <v>2.1779999999999999</v>
      </c>
      <c r="M350">
        <f>IFERROR(INDEX('Both teabags AfterWet'!$D$1:$D$839,MATCH(H350,'Both teabags AfterWet'!$B$1:$B$839,0)),"")</f>
        <v>2.5259999999999998</v>
      </c>
      <c r="O350">
        <v>1.8813</v>
      </c>
      <c r="Q350" s="202">
        <v>66.458433445459406</v>
      </c>
      <c r="R350" s="202"/>
      <c r="S350">
        <f t="shared" si="31"/>
        <v>0.63101749159057219</v>
      </c>
      <c r="U350" s="111">
        <f t="shared" si="32"/>
        <v>0.71027663379679873</v>
      </c>
      <c r="V350" s="111">
        <f t="shared" si="33"/>
        <v>0.55200000000000005</v>
      </c>
    </row>
    <row r="351" spans="1:22">
      <c r="A351" s="1">
        <v>129</v>
      </c>
      <c r="B351" s="1"/>
      <c r="C351">
        <f>COUNTIF('WetLitterbags placem_collection'!$K$3:$K$222, E351)</f>
        <v>0</v>
      </c>
      <c r="D351" t="str">
        <f t="shared" si="30"/>
        <v>Exclude</v>
      </c>
      <c r="E351" s="1" t="s">
        <v>1162</v>
      </c>
      <c r="F351">
        <f>COUNTIF('WetLitterbags placem_collection'!$M$3:$M$222, H351)</f>
        <v>0</v>
      </c>
      <c r="G351" t="str">
        <f t="shared" si="34"/>
        <v>Exclude</v>
      </c>
      <c r="I351">
        <f>IFERROR(INDEX('Green_rooibos initial weight'!$C$5:$C$1749,MATCH(E351, 'Green_rooibos initial weight'!$A$5:$A$1749,0)),"")</f>
        <v>2.089</v>
      </c>
      <c r="K351">
        <f t="shared" si="35"/>
        <v>2.089</v>
      </c>
      <c r="M351">
        <f>IFERROR(INDEX('Both teabags AfterWet'!$D$1:$D$839,MATCH(E351,'Both teabags AfterWet'!$B$1:$B$839,0)),"")</f>
        <v>0.59440000000000004</v>
      </c>
      <c r="O351" s="1">
        <v>0.39729999999999999</v>
      </c>
      <c r="P351" s="1"/>
      <c r="Q351" s="202">
        <v>15.186104218362484</v>
      </c>
      <c r="R351" s="202"/>
      <c r="S351">
        <f t="shared" si="31"/>
        <v>0.33696560794044583</v>
      </c>
      <c r="U351" s="111">
        <f t="shared" si="32"/>
        <v>0.83869525708930315</v>
      </c>
      <c r="V351" s="111">
        <f t="shared" si="33"/>
        <v>0.55200000000000005</v>
      </c>
    </row>
    <row r="352" spans="1:22">
      <c r="A352" s="1">
        <v>129</v>
      </c>
      <c r="B352" s="1"/>
      <c r="C352">
        <f>COUNTIF('WetLitterbags placem_collection'!$K$3:$K$222, E352)</f>
        <v>0</v>
      </c>
      <c r="D352" t="str">
        <f t="shared" si="30"/>
        <v>Exclude</v>
      </c>
      <c r="E352" s="1"/>
      <c r="F352">
        <f>COUNTIF('WetLitterbags placem_collection'!$M$3:$M$222, H352)</f>
        <v>0</v>
      </c>
      <c r="G352" t="str">
        <f t="shared" si="34"/>
        <v>Exclude</v>
      </c>
      <c r="H352" s="1" t="s">
        <v>621</v>
      </c>
      <c r="I352">
        <f>IFERROR(INDEX('Green_rooibos initial weight'!$C$5:$C$1749,MATCH(H352, 'Green_rooibos initial weight'!$A$5:$A$1749,0)),"")</f>
        <v>2.2210000000000001</v>
      </c>
      <c r="K352">
        <f t="shared" si="35"/>
        <v>2.2210000000000001</v>
      </c>
      <c r="M352">
        <f>IFERROR(INDEX('Both teabags AfterWet'!$D$1:$D$839,MATCH(H352,'Both teabags AfterWet'!$B$1:$B$839,0)),"")</f>
        <v>1.5878000000000001</v>
      </c>
      <c r="O352" s="1">
        <v>1.3351999999999999</v>
      </c>
      <c r="P352" s="1"/>
      <c r="Q352" s="202">
        <v>5.5940594059407749</v>
      </c>
      <c r="R352" s="202"/>
      <c r="S352">
        <f t="shared" si="31"/>
        <v>1.2605081188118787</v>
      </c>
      <c r="U352" s="111">
        <f t="shared" si="32"/>
        <v>0.43245919909415642</v>
      </c>
      <c r="V352" s="111">
        <f t="shared" si="33"/>
        <v>0.55200000000000005</v>
      </c>
    </row>
    <row r="353" spans="1:22">
      <c r="A353" s="1">
        <v>130</v>
      </c>
      <c r="B353" s="1"/>
      <c r="C353">
        <f>COUNTIF('WetLitterbags placem_collection'!$K$3:$K$222, E353)</f>
        <v>0</v>
      </c>
      <c r="D353" t="str">
        <f t="shared" si="30"/>
        <v>Exclude</v>
      </c>
      <c r="E353" s="200" t="s">
        <v>1342</v>
      </c>
      <c r="F353">
        <f>COUNTIF('WetLitterbags placem_collection'!$M$3:$M$222, H353)</f>
        <v>0</v>
      </c>
      <c r="G353" t="str">
        <f t="shared" si="34"/>
        <v>Exclude</v>
      </c>
      <c r="I353">
        <f>IFERROR(INDEX('Green_rooibos initial weight'!$C$5:$C$1749,MATCH(E353, 'Green_rooibos initial weight'!$A$5:$A$1749,0)),"")</f>
        <v>2.0030000000000001</v>
      </c>
      <c r="K353">
        <f t="shared" si="35"/>
        <v>2.0030000000000001</v>
      </c>
      <c r="M353">
        <f>IFERROR(INDEX('Both teabags AfterWet'!$D$1:$D$839,MATCH(E353,'Both teabags AfterWet'!$B$1:$B$839,0)),"")</f>
        <v>0.56599999999999995</v>
      </c>
      <c r="O353" s="201">
        <v>0.3836</v>
      </c>
      <c r="P353" s="201"/>
      <c r="Q353" s="202">
        <v>17.737917289487331</v>
      </c>
      <c r="R353" s="202"/>
      <c r="S353">
        <f t="shared" si="31"/>
        <v>0.3155573492775266</v>
      </c>
      <c r="U353" s="111">
        <f t="shared" si="32"/>
        <v>0.84245763890288239</v>
      </c>
      <c r="V353" s="111">
        <f t="shared" si="33"/>
        <v>0.55200000000000005</v>
      </c>
    </row>
    <row r="354" spans="1:22">
      <c r="A354" s="1">
        <v>130</v>
      </c>
      <c r="B354" s="1"/>
      <c r="C354">
        <f>COUNTIF('WetLitterbags placem_collection'!$K$3:$K$222, E354)</f>
        <v>0</v>
      </c>
      <c r="D354" t="str">
        <f t="shared" si="30"/>
        <v>Exclude</v>
      </c>
      <c r="E354" s="1"/>
      <c r="F354">
        <f>COUNTIF('WetLitterbags placem_collection'!$M$3:$M$222, H354)</f>
        <v>0</v>
      </c>
      <c r="G354" t="str">
        <f t="shared" si="34"/>
        <v>Exclude</v>
      </c>
      <c r="H354" s="200" t="s">
        <v>708</v>
      </c>
      <c r="I354">
        <f>IFERROR(INDEX('Green_rooibos initial weight'!$C$5:$C$1749,MATCH(H354, 'Green_rooibos initial weight'!$A$5:$A$1749,0)),"")</f>
        <v>2.0750000000000002</v>
      </c>
      <c r="K354">
        <f t="shared" si="35"/>
        <v>2.0750000000000002</v>
      </c>
      <c r="M354">
        <f>IFERROR(INDEX('Both teabags AfterWet'!$D$1:$D$839,MATCH(H354,'Both teabags AfterWet'!$B$1:$B$839,0)),"")</f>
        <v>1.5069999999999999</v>
      </c>
      <c r="O354" s="201">
        <v>1.2664</v>
      </c>
      <c r="P354" s="201"/>
      <c r="Q354" s="202">
        <v>5.1420176297748439</v>
      </c>
      <c r="R354" s="202"/>
      <c r="S354">
        <f t="shared" si="31"/>
        <v>1.2012814887365313</v>
      </c>
      <c r="U354" s="111">
        <f t="shared" si="32"/>
        <v>0.42106916205468381</v>
      </c>
      <c r="V354" s="111">
        <f t="shared" si="33"/>
        <v>0.55200000000000005</v>
      </c>
    </row>
    <row r="355" spans="1:22">
      <c r="A355" s="1">
        <v>130</v>
      </c>
      <c r="B355" s="1"/>
      <c r="C355">
        <f>COUNTIF('WetLitterbags placem_collection'!$K$3:$K$222, E355)</f>
        <v>0</v>
      </c>
      <c r="D355" t="str">
        <f t="shared" si="30"/>
        <v>Exclude</v>
      </c>
      <c r="E355" s="1"/>
      <c r="F355">
        <f>COUNTIF('WetLitterbags placem_collection'!$M$3:$M$222, H355)</f>
        <v>1</v>
      </c>
      <c r="G355" t="str">
        <f t="shared" si="34"/>
        <v>Open</v>
      </c>
      <c r="H355" s="200" t="s">
        <v>556</v>
      </c>
      <c r="I355">
        <f>IFERROR(INDEX('Green_rooibos initial weight'!$C$5:$C$1749,MATCH(H355, 'Green_rooibos initial weight'!$A$5:$A$1749,0)),"")</f>
        <v>2.17</v>
      </c>
      <c r="K355">
        <f t="shared" si="35"/>
        <v>2.17</v>
      </c>
      <c r="M355">
        <f>IFERROR(INDEX('Both teabags AfterWet'!$D$1:$D$839,MATCH(H355,'Both teabags AfterWet'!$B$1:$B$839,0)),"")</f>
        <v>1.6379999999999999</v>
      </c>
      <c r="O355" s="201">
        <v>1.3573</v>
      </c>
      <c r="P355" s="201"/>
      <c r="Q355" s="202">
        <v>4.8913043478256997</v>
      </c>
      <c r="R355" s="202"/>
      <c r="S355">
        <f t="shared" si="31"/>
        <v>1.2909103260869617</v>
      </c>
      <c r="U355" s="111">
        <f t="shared" si="32"/>
        <v>0.40511044880785174</v>
      </c>
      <c r="V355" s="111">
        <f t="shared" si="33"/>
        <v>0.55200000000000005</v>
      </c>
    </row>
    <row r="356" spans="1:22">
      <c r="A356">
        <v>131</v>
      </c>
      <c r="C356">
        <f>COUNTIF('WetLitterbags placem_collection'!$K$3:$K$222, E356)</f>
        <v>0</v>
      </c>
      <c r="D356" t="str">
        <f t="shared" si="30"/>
        <v>Exclude</v>
      </c>
      <c r="E356" t="s">
        <v>1282</v>
      </c>
      <c r="F356">
        <f>COUNTIF('WetLitterbags placem_collection'!$M$3:$M$222, H356)</f>
        <v>0</v>
      </c>
      <c r="G356" t="str">
        <f t="shared" si="34"/>
        <v>Exclude</v>
      </c>
      <c r="I356">
        <f>IFERROR(INDEX('Green_rooibos initial weight'!$C$5:$C$1749,MATCH(E356, 'Green_rooibos initial weight'!$A$5:$A$1749,0)),"")</f>
        <v>2.0089999999999999</v>
      </c>
      <c r="K356">
        <f t="shared" si="35"/>
        <v>2.0089999999999999</v>
      </c>
      <c r="M356">
        <f>IFERROR(INDEX('Both teabags AfterWet'!$D$1:$D$839,MATCH(E356,'Both teabags AfterWet'!$B$1:$B$839,0)),"")</f>
        <v>0.62819999999999998</v>
      </c>
      <c r="O356">
        <v>0.42449999999999999</v>
      </c>
      <c r="Q356" s="202">
        <v>13.671875000000405</v>
      </c>
      <c r="R356" s="202"/>
      <c r="S356">
        <f t="shared" si="31"/>
        <v>0.36646289062499826</v>
      </c>
      <c r="U356" s="111">
        <f t="shared" si="32"/>
        <v>0.81758940237680522</v>
      </c>
      <c r="V356" s="111">
        <f t="shared" si="33"/>
        <v>0.55200000000000005</v>
      </c>
    </row>
    <row r="357" spans="1:22">
      <c r="A357">
        <v>131</v>
      </c>
      <c r="C357">
        <f>COUNTIF('WetLitterbags placem_collection'!$K$3:$K$222, E357)</f>
        <v>0</v>
      </c>
      <c r="D357" t="str">
        <f t="shared" si="30"/>
        <v>Exclude</v>
      </c>
      <c r="F357">
        <f>COUNTIF('WetLitterbags placem_collection'!$M$3:$M$222, H357)</f>
        <v>0</v>
      </c>
      <c r="G357" t="str">
        <f t="shared" si="34"/>
        <v>Exclude</v>
      </c>
      <c r="H357" t="s">
        <v>549</v>
      </c>
      <c r="I357">
        <f>IFERROR(INDEX('Green_rooibos initial weight'!$C$5:$C$1749,MATCH(H357, 'Green_rooibos initial weight'!$A$5:$A$1749,0)),"")</f>
        <v>2.2549999999999999</v>
      </c>
      <c r="K357">
        <f t="shared" si="35"/>
        <v>2.2549999999999999</v>
      </c>
      <c r="M357">
        <f>IFERROR(INDEX('Both teabags AfterWet'!$D$1:$D$839,MATCH(H357,'Both teabags AfterWet'!$B$1:$B$839,0)),"")</f>
        <v>1.6073999999999999</v>
      </c>
      <c r="O357">
        <v>1.3476999999999999</v>
      </c>
      <c r="Q357" s="202">
        <v>3.7601142313182434</v>
      </c>
      <c r="R357" s="202"/>
      <c r="S357">
        <f t="shared" si="31"/>
        <v>1.297024940504524</v>
      </c>
      <c r="U357" s="111">
        <f t="shared" si="32"/>
        <v>0.42482264279178539</v>
      </c>
      <c r="V357" s="111">
        <f t="shared" si="33"/>
        <v>0.55200000000000005</v>
      </c>
    </row>
    <row r="358" spans="1:22">
      <c r="A358" s="1">
        <v>132</v>
      </c>
      <c r="B358" s="1"/>
      <c r="C358">
        <f>COUNTIF('WetLitterbags placem_collection'!$K$3:$K$222, E358)</f>
        <v>0</v>
      </c>
      <c r="D358" t="str">
        <f t="shared" si="30"/>
        <v>Exclude</v>
      </c>
      <c r="E358" s="200" t="s">
        <v>1271</v>
      </c>
      <c r="F358">
        <f>COUNTIF('WetLitterbags placem_collection'!$M$3:$M$222, H358)</f>
        <v>0</v>
      </c>
      <c r="G358" t="str">
        <f t="shared" si="34"/>
        <v>Exclude</v>
      </c>
      <c r="I358">
        <f>IFERROR(INDEX('Green_rooibos initial weight'!$C$5:$C$1749,MATCH(E358, 'Green_rooibos initial weight'!$A$5:$A$1749,0)),"")</f>
        <v>2.0110000000000001</v>
      </c>
      <c r="K358">
        <f t="shared" si="35"/>
        <v>2.0110000000000001</v>
      </c>
      <c r="M358">
        <f>IFERROR(INDEX('Both teabags AfterWet'!$D$1:$D$839,MATCH(E358,'Both teabags AfterWet'!$B$1:$B$839,0)),"")</f>
        <v>0.63490000000000002</v>
      </c>
      <c r="O358" s="1">
        <v>0.42670000000000002</v>
      </c>
      <c r="P358" s="1"/>
      <c r="Q358" s="202">
        <v>13.853028798411678</v>
      </c>
      <c r="R358" s="202"/>
      <c r="S358">
        <f t="shared" si="31"/>
        <v>0.36758912611717737</v>
      </c>
      <c r="U358" s="111">
        <f t="shared" si="32"/>
        <v>0.81721077766425787</v>
      </c>
      <c r="V358" s="111">
        <f t="shared" si="33"/>
        <v>0.55200000000000005</v>
      </c>
    </row>
    <row r="359" spans="1:22">
      <c r="A359" s="1">
        <v>132</v>
      </c>
      <c r="B359" s="1"/>
      <c r="C359">
        <f>COUNTIF('WetLitterbags placem_collection'!$K$3:$K$222, E359)</f>
        <v>0</v>
      </c>
      <c r="D359" t="str">
        <f t="shared" si="30"/>
        <v>Exclude</v>
      </c>
      <c r="E359" s="1"/>
      <c r="F359">
        <f>COUNTIF('WetLitterbags placem_collection'!$M$3:$M$222, H359)</f>
        <v>0</v>
      </c>
      <c r="G359" t="str">
        <f t="shared" si="34"/>
        <v>Exclude</v>
      </c>
      <c r="H359" s="200" t="s">
        <v>664</v>
      </c>
      <c r="I359">
        <f>IFERROR(INDEX('Green_rooibos initial weight'!$C$5:$C$1749,MATCH(H359, 'Green_rooibos initial weight'!$A$5:$A$1749,0)),"")</f>
        <v>2.169</v>
      </c>
      <c r="K359">
        <f t="shared" si="35"/>
        <v>2.169</v>
      </c>
      <c r="M359">
        <f>IFERROR(INDEX('Both teabags AfterWet'!$D$1:$D$839,MATCH(H359,'Both teabags AfterWet'!$B$1:$B$839,0)),"")</f>
        <v>1.573</v>
      </c>
      <c r="O359" s="1">
        <v>1.3210999999999999</v>
      </c>
      <c r="P359" s="1"/>
      <c r="Q359" s="202">
        <v>4.5098039215686896</v>
      </c>
      <c r="R359" s="202"/>
      <c r="S359">
        <f t="shared" si="31"/>
        <v>1.2615209803921559</v>
      </c>
      <c r="U359" s="111">
        <f t="shared" si="32"/>
        <v>0.41838590115622132</v>
      </c>
      <c r="V359" s="111">
        <f t="shared" si="33"/>
        <v>0.55200000000000005</v>
      </c>
    </row>
    <row r="360" spans="1:22">
      <c r="A360" s="1">
        <v>132</v>
      </c>
      <c r="B360" s="1"/>
      <c r="C360">
        <f>COUNTIF('WetLitterbags placem_collection'!$K$3:$K$222, E360)</f>
        <v>0</v>
      </c>
      <c r="D360" t="str">
        <f t="shared" si="30"/>
        <v>Exclude</v>
      </c>
      <c r="E360" s="1"/>
      <c r="F360">
        <f>COUNTIF('WetLitterbags placem_collection'!$M$3:$M$222, H360)</f>
        <v>1</v>
      </c>
      <c r="G360" t="str">
        <f t="shared" si="34"/>
        <v>Open</v>
      </c>
      <c r="H360" s="200" t="s">
        <v>605</v>
      </c>
      <c r="I360">
        <f>IFERROR(INDEX('Green_rooibos initial weight'!$C$5:$C$1749,MATCH(H360, 'Green_rooibos initial weight'!$A$5:$A$1749,0)),"")</f>
        <v>2.1970000000000001</v>
      </c>
      <c r="K360">
        <f t="shared" si="35"/>
        <v>2.1970000000000001</v>
      </c>
      <c r="M360">
        <f>IFERROR(INDEX('Both teabags AfterWet'!$D$1:$D$839,MATCH(H360,'Both teabags AfterWet'!$B$1:$B$839,0)),"")</f>
        <v>1.593</v>
      </c>
      <c r="O360" s="1">
        <v>1.2561</v>
      </c>
      <c r="P360" s="1"/>
      <c r="Q360" s="202">
        <v>91.768144179250029</v>
      </c>
      <c r="R360" s="202"/>
      <c r="S360">
        <f t="shared" si="31"/>
        <v>0.1034003409644404</v>
      </c>
      <c r="U360" s="111">
        <f t="shared" si="32"/>
        <v>0.95293566637940808</v>
      </c>
      <c r="V360" s="111">
        <f t="shared" si="33"/>
        <v>0.55200000000000005</v>
      </c>
    </row>
    <row r="361" spans="1:22">
      <c r="A361">
        <v>133</v>
      </c>
      <c r="C361">
        <f>COUNTIF('WetLitterbags placem_collection'!$K$3:$K$222, E361)</f>
        <v>0</v>
      </c>
      <c r="D361" t="str">
        <f t="shared" si="30"/>
        <v>Exclude</v>
      </c>
      <c r="E361" t="s">
        <v>1251</v>
      </c>
      <c r="F361">
        <f>COUNTIF('WetLitterbags placem_collection'!$M$3:$M$222, H361)</f>
        <v>0</v>
      </c>
      <c r="G361" t="str">
        <f t="shared" si="34"/>
        <v>Exclude</v>
      </c>
      <c r="I361">
        <f>IFERROR(INDEX('Green_rooibos initial weight'!$C$5:$C$1749,MATCH(E361, 'Green_rooibos initial weight'!$A$5:$A$1749,0)),"")</f>
        <v>2.093</v>
      </c>
      <c r="K361">
        <f t="shared" si="35"/>
        <v>2.093</v>
      </c>
      <c r="M361">
        <f>IFERROR(INDEX('Both teabags AfterWet'!$D$1:$D$839,MATCH(E361,'Both teabags AfterWet'!$B$1:$B$839,0)),"")</f>
        <v>0.63380000000000003</v>
      </c>
      <c r="O361">
        <v>0.43490000000000001</v>
      </c>
      <c r="Q361" s="202">
        <v>14.024691358025066</v>
      </c>
      <c r="R361" s="202"/>
      <c r="S361">
        <f t="shared" si="31"/>
        <v>0.37390661728394903</v>
      </c>
      <c r="U361" s="111">
        <f t="shared" si="32"/>
        <v>0.82135374233925029</v>
      </c>
      <c r="V361" s="111">
        <f t="shared" si="33"/>
        <v>0.55200000000000005</v>
      </c>
    </row>
    <row r="362" spans="1:22">
      <c r="A362">
        <v>133</v>
      </c>
      <c r="C362">
        <f>COUNTIF('WetLitterbags placem_collection'!$K$3:$K$222, E362)</f>
        <v>0</v>
      </c>
      <c r="D362" t="str">
        <f t="shared" si="30"/>
        <v>Exclude</v>
      </c>
      <c r="F362">
        <f>COUNTIF('WetLitterbags placem_collection'!$M$3:$M$222, H362)</f>
        <v>1</v>
      </c>
      <c r="G362" t="str">
        <f t="shared" si="34"/>
        <v>Open</v>
      </c>
      <c r="H362" t="s">
        <v>617</v>
      </c>
      <c r="I362">
        <f>IFERROR(INDEX('Green_rooibos initial weight'!$C$5:$C$1749,MATCH(H362, 'Green_rooibos initial weight'!$A$5:$A$1749,0)),"")</f>
        <v>2.1080000000000001</v>
      </c>
      <c r="K362">
        <f t="shared" si="35"/>
        <v>2.1080000000000001</v>
      </c>
      <c r="M362">
        <f>IFERROR(INDEX('Both teabags AfterWet'!$D$1:$D$839,MATCH(H362,'Both teabags AfterWet'!$B$1:$B$839,0)),"")</f>
        <v>1.5687</v>
      </c>
      <c r="O362">
        <v>1.3261000000000001</v>
      </c>
      <c r="Q362" s="202">
        <v>2.521432173474186</v>
      </c>
      <c r="R362" s="202"/>
      <c r="S362">
        <f t="shared" si="31"/>
        <v>1.2926632879475588</v>
      </c>
      <c r="U362" s="111">
        <f t="shared" si="32"/>
        <v>0.38678212146700253</v>
      </c>
      <c r="V362" s="111">
        <f t="shared" si="33"/>
        <v>0.55200000000000005</v>
      </c>
    </row>
    <row r="363" spans="1:22">
      <c r="A363">
        <v>133</v>
      </c>
      <c r="C363">
        <f>COUNTIF('WetLitterbags placem_collection'!$K$3:$K$222, E363)</f>
        <v>0</v>
      </c>
      <c r="D363" t="str">
        <f t="shared" si="30"/>
        <v>Exclude</v>
      </c>
      <c r="F363">
        <f>COUNTIF('WetLitterbags placem_collection'!$M$3:$M$222, H363)</f>
        <v>0</v>
      </c>
      <c r="G363" t="str">
        <f t="shared" si="34"/>
        <v>Exclude</v>
      </c>
      <c r="H363" t="s">
        <v>544</v>
      </c>
      <c r="I363">
        <f>IFERROR(INDEX('Green_rooibos initial weight'!$C$5:$C$1749,MATCH(H363, 'Green_rooibos initial weight'!$A$5:$A$1749,0)),"")</f>
        <v>2.165</v>
      </c>
      <c r="K363">
        <f t="shared" si="35"/>
        <v>2.165</v>
      </c>
      <c r="M363">
        <f>IFERROR(INDEX('Both teabags AfterWet'!$D$1:$D$839,MATCH(H363,'Both teabags AfterWet'!$B$1:$B$839,0)),"")</f>
        <v>1.5714999999999999</v>
      </c>
      <c r="O363">
        <v>1.3281000000000001</v>
      </c>
      <c r="Q363" s="202">
        <v>7.7152812344452117</v>
      </c>
      <c r="R363" s="202"/>
      <c r="S363">
        <f t="shared" si="31"/>
        <v>1.2256333499253331</v>
      </c>
      <c r="U363" s="111">
        <f t="shared" si="32"/>
        <v>0.43388759818691314</v>
      </c>
      <c r="V363" s="111">
        <f t="shared" si="33"/>
        <v>0.55200000000000005</v>
      </c>
    </row>
    <row r="364" spans="1:22">
      <c r="A364" s="1">
        <v>134</v>
      </c>
      <c r="B364" s="1"/>
      <c r="C364">
        <f>COUNTIF('WetLitterbags placem_collection'!$K$3:$K$222, E364)</f>
        <v>0</v>
      </c>
      <c r="D364" t="str">
        <f t="shared" si="30"/>
        <v>Exclude</v>
      </c>
      <c r="E364" s="200" t="s">
        <v>1230</v>
      </c>
      <c r="F364">
        <f>COUNTIF('WetLitterbags placem_collection'!$M$3:$M$222, H364)</f>
        <v>0</v>
      </c>
      <c r="G364" t="str">
        <f t="shared" si="34"/>
        <v>Exclude</v>
      </c>
      <c r="I364">
        <f>IFERROR(INDEX('Green_rooibos initial weight'!$C$5:$C$1749,MATCH(E364, 'Green_rooibos initial weight'!$A$5:$A$1749,0)),"")</f>
        <v>1.927</v>
      </c>
      <c r="K364">
        <f t="shared" si="35"/>
        <v>1.927</v>
      </c>
      <c r="M364">
        <f>IFERROR(INDEX('Both teabags AfterWet'!$D$1:$D$839,MATCH(E364,'Both teabags AfterWet'!$B$1:$B$839,0)),"")</f>
        <v>0.53400000000000003</v>
      </c>
      <c r="O364" s="1">
        <v>0.35370000000000001</v>
      </c>
      <c r="P364" s="1"/>
      <c r="Q364" s="202">
        <v>12.606303151575968</v>
      </c>
      <c r="R364" s="202"/>
      <c r="S364">
        <f t="shared" si="31"/>
        <v>0.30911150575287583</v>
      </c>
      <c r="U364" s="111">
        <f t="shared" si="32"/>
        <v>0.83958925492845049</v>
      </c>
      <c r="V364" s="111">
        <f t="shared" si="33"/>
        <v>0.55200000000000005</v>
      </c>
    </row>
    <row r="365" spans="1:22">
      <c r="A365" s="1">
        <v>134</v>
      </c>
      <c r="B365" s="1"/>
      <c r="C365">
        <f>COUNTIF('WetLitterbags placem_collection'!$K$3:$K$222, E365)</f>
        <v>0</v>
      </c>
      <c r="D365" t="str">
        <f t="shared" si="30"/>
        <v>Exclude</v>
      </c>
      <c r="E365" s="1"/>
      <c r="F365">
        <f>COUNTIF('WetLitterbags placem_collection'!$M$3:$M$222, H365)</f>
        <v>0</v>
      </c>
      <c r="G365" t="str">
        <f t="shared" si="34"/>
        <v>Exclude</v>
      </c>
      <c r="H365" s="200" t="s">
        <v>674</v>
      </c>
      <c r="I365">
        <f>IFERROR(INDEX('Green_rooibos initial weight'!$C$5:$C$1749,MATCH(H365, 'Green_rooibos initial weight'!$A$5:$A$1749,0)),"")</f>
        <v>2.3140000000000001</v>
      </c>
      <c r="K365">
        <f t="shared" si="35"/>
        <v>2.3140000000000001</v>
      </c>
      <c r="M365">
        <f>IFERROR(INDEX('Both teabags AfterWet'!$D$1:$D$839,MATCH(H365,'Both teabags AfterWet'!$B$1:$B$839,0)),"")</f>
        <v>1.591</v>
      </c>
      <c r="O365" s="1">
        <v>1.3554999999999999</v>
      </c>
      <c r="P365" s="1"/>
      <c r="Q365" s="202">
        <v>3.4619188921860404</v>
      </c>
      <c r="R365" s="202"/>
      <c r="S365">
        <f t="shared" si="31"/>
        <v>1.3085736894164182</v>
      </c>
      <c r="U365" s="111">
        <f t="shared" si="32"/>
        <v>0.43449710915452977</v>
      </c>
      <c r="V365" s="111">
        <f t="shared" si="33"/>
        <v>0.55200000000000005</v>
      </c>
    </row>
    <row r="366" spans="1:22">
      <c r="A366" s="1">
        <v>134</v>
      </c>
      <c r="B366" s="1"/>
      <c r="C366">
        <f>COUNTIF('WetLitterbags placem_collection'!$K$3:$K$222, E366)</f>
        <v>0</v>
      </c>
      <c r="D366" t="str">
        <f t="shared" si="30"/>
        <v>Exclude</v>
      </c>
      <c r="E366" s="1"/>
      <c r="F366">
        <f>COUNTIF('WetLitterbags placem_collection'!$M$3:$M$222, H366)</f>
        <v>1</v>
      </c>
      <c r="G366" t="str">
        <f t="shared" si="34"/>
        <v>Open</v>
      </c>
      <c r="H366" s="200" t="s">
        <v>541</v>
      </c>
      <c r="I366">
        <f>IFERROR(INDEX('Green_rooibos initial weight'!$C$5:$C$1749,MATCH(H366, 'Green_rooibos initial weight'!$A$5:$A$1749,0)),"")</f>
        <v>2.2440000000000002</v>
      </c>
      <c r="K366">
        <f t="shared" si="35"/>
        <v>2.2440000000000002</v>
      </c>
      <c r="M366">
        <f>IFERROR(INDEX('Both teabags AfterWet'!$D$1:$D$839,MATCH(H366,'Both teabags AfterWet'!$B$1:$B$839,0)),"")</f>
        <v>1.4419999999999999</v>
      </c>
      <c r="O366" s="1">
        <v>1.1697</v>
      </c>
      <c r="P366" s="1"/>
      <c r="Q366" s="202">
        <v>7.2860635696819331</v>
      </c>
      <c r="R366" s="202"/>
      <c r="S366">
        <f t="shared" si="31"/>
        <v>1.0844749144254304</v>
      </c>
      <c r="U366" s="111">
        <f t="shared" si="32"/>
        <v>0.51672240890132337</v>
      </c>
      <c r="V366" s="111">
        <f t="shared" si="33"/>
        <v>0.55200000000000005</v>
      </c>
    </row>
    <row r="367" spans="1:22">
      <c r="A367" s="1">
        <v>135</v>
      </c>
      <c r="B367" s="1"/>
      <c r="C367">
        <f>COUNTIF('WetLitterbags placem_collection'!$K$3:$K$222, E367)</f>
        <v>0</v>
      </c>
      <c r="D367" t="str">
        <f t="shared" si="30"/>
        <v>Exclude</v>
      </c>
      <c r="E367" s="1" t="s">
        <v>1208</v>
      </c>
      <c r="F367">
        <f>COUNTIF('WetLitterbags placem_collection'!$M$3:$M$222, H367)</f>
        <v>0</v>
      </c>
      <c r="G367" t="str">
        <f t="shared" si="34"/>
        <v>Exclude</v>
      </c>
      <c r="I367">
        <f>IFERROR(INDEX('Green_rooibos initial weight'!$C$5:$C$1749,MATCH(E367, 'Green_rooibos initial weight'!$A$5:$A$1749,0)),"")</f>
        <v>1.9670000000000001</v>
      </c>
      <c r="K367">
        <f t="shared" si="35"/>
        <v>1.9670000000000001</v>
      </c>
      <c r="M367" t="str">
        <f>IFERROR(INDEX('Both teabags AfterWet'!$D$1:$D$839,MATCH(E367,'Both teabags AfterWet'!$B$1:$B$839,0)),"")</f>
        <v/>
      </c>
      <c r="O367" s="1" t="e">
        <f>0.17+M367</f>
        <v>#VALUE!</v>
      </c>
      <c r="P367" s="1"/>
      <c r="Q367" s="202">
        <v>14.385614385613385</v>
      </c>
      <c r="R367" s="202"/>
      <c r="S367" t="str">
        <f t="shared" si="31"/>
        <v/>
      </c>
      <c r="U367" s="111" t="e">
        <f t="shared" si="32"/>
        <v>#VALUE!</v>
      </c>
      <c r="V367" s="111">
        <f t="shared" si="33"/>
        <v>0.55200000000000005</v>
      </c>
    </row>
    <row r="368" spans="1:22">
      <c r="A368" s="1">
        <v>135</v>
      </c>
      <c r="B368" s="1"/>
      <c r="C368">
        <f>COUNTIF('WetLitterbags placem_collection'!$K$3:$K$222, E368)</f>
        <v>0</v>
      </c>
      <c r="D368" t="str">
        <f t="shared" si="30"/>
        <v>Exclude</v>
      </c>
      <c r="E368" s="1"/>
      <c r="F368">
        <f>COUNTIF('WetLitterbags placem_collection'!$M$3:$M$222, H368)</f>
        <v>1</v>
      </c>
      <c r="G368" t="str">
        <f t="shared" si="34"/>
        <v>Open</v>
      </c>
      <c r="H368" s="1" t="s">
        <v>709</v>
      </c>
      <c r="I368">
        <f>IFERROR(INDEX('Green_rooibos initial weight'!$C$5:$C$1749,MATCH(H368, 'Green_rooibos initial weight'!$A$5:$A$1749,0)),"")</f>
        <v>2.2240000000000002</v>
      </c>
      <c r="K368">
        <f t="shared" si="35"/>
        <v>2.2240000000000002</v>
      </c>
      <c r="M368">
        <f>IFERROR(INDEX('Both teabags AfterWet'!$D$1:$D$839,MATCH(H368,'Both teabags AfterWet'!$B$1:$B$839,0)),"")</f>
        <v>1.6830000000000001</v>
      </c>
      <c r="O368" s="1">
        <f>1.1861+M368</f>
        <v>2.8691</v>
      </c>
      <c r="P368" s="1"/>
      <c r="Q368" s="202">
        <v>13.470757430488819</v>
      </c>
      <c r="R368" s="202"/>
      <c r="S368">
        <f t="shared" si="31"/>
        <v>2.4826104985618453</v>
      </c>
      <c r="U368" s="111">
        <f t="shared" si="32"/>
        <v>-0.1162816989936355</v>
      </c>
      <c r="V368" s="111">
        <f t="shared" si="33"/>
        <v>0.55200000000000005</v>
      </c>
    </row>
    <row r="369" spans="1:22">
      <c r="A369" s="1">
        <v>135</v>
      </c>
      <c r="B369" s="1"/>
      <c r="C369">
        <f>COUNTIF('WetLitterbags placem_collection'!$K$3:$K$222, E369)</f>
        <v>0</v>
      </c>
      <c r="D369" t="str">
        <f t="shared" si="30"/>
        <v>Exclude</v>
      </c>
      <c r="E369" s="1"/>
      <c r="F369">
        <f>COUNTIF('WetLitterbags placem_collection'!$M$3:$M$222, H369)</f>
        <v>0</v>
      </c>
      <c r="G369" t="str">
        <f t="shared" si="34"/>
        <v>Exclude</v>
      </c>
      <c r="H369" s="1" t="s">
        <v>545</v>
      </c>
      <c r="I369">
        <f>IFERROR(INDEX('Green_rooibos initial weight'!$C$5:$C$1749,MATCH(H369, 'Green_rooibos initial weight'!$A$5:$A$1749,0)),"")</f>
        <v>2.1749999999999998</v>
      </c>
      <c r="K369">
        <f t="shared" si="35"/>
        <v>2.1749999999999998</v>
      </c>
      <c r="M369">
        <f>IFERROR(INDEX('Both teabags AfterWet'!$D$1:$D$839,MATCH(H369,'Both teabags AfterWet'!$B$1:$B$839,0)),"")</f>
        <v>1.512</v>
      </c>
      <c r="O369" s="1">
        <f>1.0489+M369</f>
        <v>2.5609000000000002</v>
      </c>
      <c r="P369" s="1"/>
      <c r="Q369" s="202">
        <v>6.95609274790369</v>
      </c>
      <c r="R369" s="202"/>
      <c r="S369">
        <f t="shared" si="31"/>
        <v>2.3827614208189347</v>
      </c>
      <c r="U369" s="111">
        <f t="shared" si="32"/>
        <v>-9.5522492330544884E-2</v>
      </c>
      <c r="V369" s="111">
        <f t="shared" si="33"/>
        <v>0.55200000000000005</v>
      </c>
    </row>
    <row r="370" spans="1:22">
      <c r="A370">
        <v>136</v>
      </c>
      <c r="C370">
        <f>COUNTIF('WetLitterbags placem_collection'!$K$3:$K$222, E370)</f>
        <v>0</v>
      </c>
      <c r="D370" t="str">
        <f t="shared" si="30"/>
        <v>Exclude</v>
      </c>
      <c r="E370" t="s">
        <v>1303</v>
      </c>
      <c r="F370">
        <f>COUNTIF('WetLitterbags placem_collection'!$M$3:$M$222, H370)</f>
        <v>0</v>
      </c>
      <c r="G370" t="str">
        <f t="shared" si="34"/>
        <v>Exclude</v>
      </c>
      <c r="I370">
        <f>IFERROR(INDEX('Green_rooibos initial weight'!$C$5:$C$1749,MATCH(E370, 'Green_rooibos initial weight'!$A$5:$A$1749,0)),"")</f>
        <v>2.044</v>
      </c>
      <c r="K370">
        <f t="shared" si="35"/>
        <v>2.044</v>
      </c>
      <c r="M370">
        <f>IFERROR(INDEX('Both teabags AfterWet'!$D$1:$D$839,MATCH(E370,'Both teabags AfterWet'!$B$1:$B$839,0)),"")</f>
        <v>0.59630000000000005</v>
      </c>
      <c r="O370">
        <v>0.40770000000000001</v>
      </c>
      <c r="Q370" s="202">
        <v>12.676056338028079</v>
      </c>
      <c r="R370" s="202"/>
      <c r="S370">
        <f t="shared" si="31"/>
        <v>0.35601971830985951</v>
      </c>
      <c r="U370" s="111">
        <f t="shared" si="32"/>
        <v>0.82582205562139943</v>
      </c>
      <c r="V370" s="111">
        <f t="shared" si="33"/>
        <v>0.55200000000000005</v>
      </c>
    </row>
    <row r="371" spans="1:22">
      <c r="A371">
        <v>136</v>
      </c>
      <c r="C371">
        <f>COUNTIF('WetLitterbags placem_collection'!$K$3:$K$222, E371)</f>
        <v>0</v>
      </c>
      <c r="D371" t="str">
        <f t="shared" si="30"/>
        <v>Exclude</v>
      </c>
      <c r="F371">
        <f>COUNTIF('WetLitterbags placem_collection'!$M$3:$M$222, H371)</f>
        <v>1</v>
      </c>
      <c r="G371" t="str">
        <f t="shared" si="34"/>
        <v>Open</v>
      </c>
      <c r="H371" t="s">
        <v>667</v>
      </c>
      <c r="I371">
        <f>IFERROR(INDEX('Green_rooibos initial weight'!$C$5:$C$1749,MATCH(H371, 'Green_rooibos initial weight'!$A$5:$A$1749,0)),"")</f>
        <v>2.258</v>
      </c>
      <c r="K371">
        <f t="shared" si="35"/>
        <v>2.258</v>
      </c>
      <c r="M371">
        <f>IFERROR(INDEX('Both teabags AfterWet'!$D$1:$D$839,MATCH(H371,'Both teabags AfterWet'!$B$1:$B$839,0)),"")</f>
        <v>1.5827</v>
      </c>
      <c r="O371">
        <v>1.3257000000000001</v>
      </c>
      <c r="Q371" s="202">
        <v>5.0395256916988718</v>
      </c>
      <c r="R371" s="202"/>
      <c r="S371">
        <f t="shared" si="31"/>
        <v>1.2588910079051481</v>
      </c>
      <c r="U371" s="111">
        <f t="shared" si="32"/>
        <v>0.44247519579045702</v>
      </c>
      <c r="V371" s="111">
        <f t="shared" si="33"/>
        <v>0.55200000000000005</v>
      </c>
    </row>
    <row r="372" spans="1:22">
      <c r="A372">
        <v>136</v>
      </c>
      <c r="C372">
        <f>COUNTIF('WetLitterbags placem_collection'!$K$3:$K$222, E372)</f>
        <v>0</v>
      </c>
      <c r="D372" t="str">
        <f t="shared" si="30"/>
        <v>Exclude</v>
      </c>
      <c r="F372">
        <f>COUNTIF('WetLitterbags placem_collection'!$M$3:$M$222, H372)</f>
        <v>0</v>
      </c>
      <c r="G372" t="str">
        <f t="shared" si="34"/>
        <v>Exclude</v>
      </c>
      <c r="H372" t="s">
        <v>598</v>
      </c>
      <c r="I372">
        <f>IFERROR(INDEX('Green_rooibos initial weight'!$C$5:$C$1749,MATCH(H372, 'Green_rooibos initial weight'!$A$5:$A$1749,0)),"")</f>
        <v>2.2730000000000001</v>
      </c>
      <c r="K372">
        <f t="shared" si="35"/>
        <v>2.2730000000000001</v>
      </c>
      <c r="M372">
        <f>IFERROR(INDEX('Both teabags AfterWet'!$D$1:$D$839,MATCH(H372,'Both teabags AfterWet'!$B$1:$B$839,0)),"")</f>
        <v>1.5604</v>
      </c>
      <c r="O372">
        <v>1.3183</v>
      </c>
      <c r="Q372" s="202">
        <v>6.5917968749991243</v>
      </c>
      <c r="R372" s="202"/>
      <c r="S372">
        <f t="shared" si="31"/>
        <v>1.2314003417968866</v>
      </c>
      <c r="U372" s="111">
        <f t="shared" si="32"/>
        <v>0.45824885974620033</v>
      </c>
      <c r="V372" s="111">
        <f t="shared" si="33"/>
        <v>0.55200000000000005</v>
      </c>
    </row>
    <row r="373" spans="1:22">
      <c r="A373" s="1">
        <v>137</v>
      </c>
      <c r="B373" s="1"/>
      <c r="C373">
        <f>COUNTIF('WetLitterbags placem_collection'!$K$3:$K$222, E373)</f>
        <v>0</v>
      </c>
      <c r="D373" t="str">
        <f t="shared" si="30"/>
        <v>Exclude</v>
      </c>
      <c r="E373" s="1" t="s">
        <v>1193</v>
      </c>
      <c r="F373">
        <f>COUNTIF('WetLitterbags placem_collection'!$M$3:$M$222, H373)</f>
        <v>0</v>
      </c>
      <c r="G373" t="str">
        <f t="shared" si="34"/>
        <v>Exclude</v>
      </c>
      <c r="I373">
        <f>IFERROR(INDEX('Green_rooibos initial weight'!$C$5:$C$1749,MATCH(E373, 'Green_rooibos initial weight'!$A$5:$A$1749,0)),"")</f>
        <v>1.927</v>
      </c>
      <c r="K373">
        <f t="shared" si="35"/>
        <v>1.927</v>
      </c>
      <c r="M373">
        <f>IFERROR(INDEX('Both teabags AfterWet'!$D$1:$D$839,MATCH(E373,'Both teabags AfterWet'!$B$1:$B$839,0)),"")</f>
        <v>0.6</v>
      </c>
      <c r="O373" s="201">
        <v>0.41739999999999999</v>
      </c>
      <c r="P373" s="201"/>
      <c r="Q373" s="202">
        <v>14.85963213939962</v>
      </c>
      <c r="R373" s="202"/>
      <c r="S373">
        <f t="shared" si="31"/>
        <v>0.35537589545014597</v>
      </c>
      <c r="U373" s="111">
        <f t="shared" si="32"/>
        <v>0.81558074963666527</v>
      </c>
      <c r="V373" s="111">
        <f t="shared" si="33"/>
        <v>0.55200000000000005</v>
      </c>
    </row>
    <row r="374" spans="1:22">
      <c r="A374" s="1">
        <v>137</v>
      </c>
      <c r="B374" s="1"/>
      <c r="C374">
        <f>COUNTIF('WetLitterbags placem_collection'!$K$3:$K$222, E374)</f>
        <v>0</v>
      </c>
      <c r="D374" t="str">
        <f t="shared" si="30"/>
        <v>Exclude</v>
      </c>
      <c r="E374" s="1"/>
      <c r="F374">
        <f>COUNTIF('WetLitterbags placem_collection'!$M$3:$M$222, H374)</f>
        <v>1</v>
      </c>
      <c r="G374" t="str">
        <f t="shared" si="34"/>
        <v>Open</v>
      </c>
      <c r="H374" s="1" t="s">
        <v>1107</v>
      </c>
      <c r="I374">
        <f>IFERROR(INDEX('Green_rooibos initial weight'!$C$5:$C$1749,MATCH(H374, 'Green_rooibos initial weight'!$A$5:$A$1749,0)),"")</f>
        <v>2.1349999999999998</v>
      </c>
      <c r="K374">
        <f t="shared" si="35"/>
        <v>2.1349999999999998</v>
      </c>
      <c r="M374">
        <f>IFERROR(INDEX('Both teabags AfterWet'!$D$1:$D$839,MATCH(H374,'Both teabags AfterWet'!$B$1:$B$839,0)),"")</f>
        <v>1.571</v>
      </c>
      <c r="O374" s="201">
        <v>1.3187</v>
      </c>
      <c r="P374" s="201"/>
      <c r="Q374" s="202">
        <v>7.897334649555618</v>
      </c>
      <c r="R374" s="202"/>
      <c r="S374">
        <f t="shared" si="31"/>
        <v>1.2145578479763102</v>
      </c>
      <c r="U374" s="111">
        <f t="shared" si="32"/>
        <v>0.43112044591273524</v>
      </c>
      <c r="V374" s="111">
        <f t="shared" si="33"/>
        <v>0.55200000000000005</v>
      </c>
    </row>
    <row r="375" spans="1:22">
      <c r="A375" s="1">
        <v>137</v>
      </c>
      <c r="B375" s="1"/>
      <c r="C375">
        <f>COUNTIF('WetLitterbags placem_collection'!$K$3:$K$222, E375)</f>
        <v>0</v>
      </c>
      <c r="D375" t="str">
        <f t="shared" si="30"/>
        <v>Exclude</v>
      </c>
      <c r="E375" s="1"/>
      <c r="F375">
        <f>COUNTIF('WetLitterbags placem_collection'!$M$3:$M$222, H375)</f>
        <v>0</v>
      </c>
      <c r="G375" t="str">
        <f t="shared" si="34"/>
        <v>Exclude</v>
      </c>
      <c r="H375" s="1" t="s">
        <v>658</v>
      </c>
      <c r="I375">
        <f>IFERROR(INDEX('Green_rooibos initial weight'!$C$5:$C$1749,MATCH(H375, 'Green_rooibos initial weight'!$A$5:$A$1749,0)),"")</f>
        <v>2.1970000000000001</v>
      </c>
      <c r="K375">
        <f t="shared" si="35"/>
        <v>2.1970000000000001</v>
      </c>
      <c r="M375">
        <f>IFERROR(INDEX('Both teabags AfterWet'!$D$1:$D$839,MATCH(H375,'Both teabags AfterWet'!$B$1:$B$839,0)),"")</f>
        <v>1.778</v>
      </c>
      <c r="O375" s="201">
        <v>1.4925999999999999</v>
      </c>
      <c r="P375" s="201"/>
      <c r="Q375" s="202">
        <v>11.371400683259917</v>
      </c>
      <c r="R375" s="202"/>
      <c r="S375">
        <f t="shared" si="31"/>
        <v>1.3228704734016623</v>
      </c>
      <c r="U375" s="111">
        <f t="shared" si="32"/>
        <v>0.3978741586701583</v>
      </c>
      <c r="V375" s="111">
        <f t="shared" si="33"/>
        <v>0.55200000000000005</v>
      </c>
    </row>
    <row r="376" spans="1:22">
      <c r="A376" s="1">
        <v>138</v>
      </c>
      <c r="B376" s="1"/>
      <c r="C376">
        <f>COUNTIF('WetLitterbags placem_collection'!$K$3:$K$222, E376)</f>
        <v>0</v>
      </c>
      <c r="D376" t="str">
        <f t="shared" si="30"/>
        <v>Exclude</v>
      </c>
      <c r="E376" s="200" t="s">
        <v>1427</v>
      </c>
      <c r="F376">
        <f>COUNTIF('WetLitterbags placem_collection'!$M$3:$M$222, H376)</f>
        <v>0</v>
      </c>
      <c r="G376" t="str">
        <f t="shared" si="34"/>
        <v>Exclude</v>
      </c>
      <c r="I376">
        <f>IFERROR(INDEX('Green_rooibos initial weight'!$C$5:$C$1749,MATCH(E376, 'Green_rooibos initial weight'!$A$5:$A$1749,0)),"")</f>
        <v>2.1040000000000001</v>
      </c>
      <c r="K376">
        <f t="shared" si="35"/>
        <v>2.1040000000000001</v>
      </c>
      <c r="M376">
        <f>IFERROR(INDEX('Both teabags AfterWet'!$D$1:$D$839,MATCH(E376,'Both teabags AfterWet'!$B$1:$B$839,0)),"")</f>
        <v>0.64800000000000002</v>
      </c>
      <c r="O376" s="1">
        <v>0.45350000000000001</v>
      </c>
      <c r="P376" s="1"/>
      <c r="Q376" s="202">
        <v>12.94176207068146</v>
      </c>
      <c r="R376" s="202"/>
      <c r="S376">
        <f t="shared" si="31"/>
        <v>0.39480910900945959</v>
      </c>
      <c r="U376" s="111">
        <f t="shared" si="32"/>
        <v>0.81235308507154969</v>
      </c>
      <c r="V376" s="111">
        <f t="shared" si="33"/>
        <v>0.55200000000000005</v>
      </c>
    </row>
    <row r="377" spans="1:22">
      <c r="A377" s="1">
        <v>138</v>
      </c>
      <c r="B377" s="1"/>
      <c r="C377">
        <f>COUNTIF('WetLitterbags placem_collection'!$K$3:$K$222, E377)</f>
        <v>0</v>
      </c>
      <c r="D377" t="str">
        <f t="shared" si="30"/>
        <v>Exclude</v>
      </c>
      <c r="E377" s="1"/>
      <c r="F377">
        <f>COUNTIF('WetLitterbags placem_collection'!$M$3:$M$222, H377)</f>
        <v>0</v>
      </c>
      <c r="G377" t="str">
        <f t="shared" si="34"/>
        <v>Exclude</v>
      </c>
      <c r="H377" s="200" t="s">
        <v>1120</v>
      </c>
      <c r="I377">
        <f>IFERROR(INDEX('Green_rooibos initial weight'!$C$5:$C$1749,MATCH(H377, 'Green_rooibos initial weight'!$A$5:$A$1749,0)),"")</f>
        <v>2.0249999999999999</v>
      </c>
      <c r="K377">
        <f t="shared" si="35"/>
        <v>2.0249999999999999</v>
      </c>
      <c r="M377">
        <f>IFERROR(INDEX('Both teabags AfterWet'!$D$1:$D$839,MATCH(H377,'Both teabags AfterWet'!$B$1:$B$839,0)),"")</f>
        <v>1.522</v>
      </c>
      <c r="O377" s="1">
        <v>1.2708999999999999</v>
      </c>
      <c r="P377" s="1"/>
      <c r="Q377" s="202">
        <v>5.1369863013697721</v>
      </c>
      <c r="R377" s="202"/>
      <c r="S377">
        <f t="shared" si="31"/>
        <v>1.2056140410958915</v>
      </c>
      <c r="U377" s="111">
        <f t="shared" si="32"/>
        <v>0.40463504143412765</v>
      </c>
      <c r="V377" s="111">
        <f t="shared" si="33"/>
        <v>0.55200000000000005</v>
      </c>
    </row>
    <row r="378" spans="1:22">
      <c r="A378" s="1">
        <v>138</v>
      </c>
      <c r="B378" s="1"/>
      <c r="C378">
        <f>COUNTIF('WetLitterbags placem_collection'!$K$3:$K$222, E378)</f>
        <v>0</v>
      </c>
      <c r="D378" t="str">
        <f t="shared" si="30"/>
        <v>Exclude</v>
      </c>
      <c r="E378" s="1"/>
      <c r="F378">
        <f>COUNTIF('WetLitterbags placem_collection'!$M$3:$M$222, H378)</f>
        <v>1</v>
      </c>
      <c r="G378" t="str">
        <f t="shared" si="34"/>
        <v>Open</v>
      </c>
      <c r="H378" s="200" t="s">
        <v>715</v>
      </c>
      <c r="I378">
        <f>IFERROR(INDEX('Green_rooibos initial weight'!$C$5:$C$1749,MATCH(H378, 'Green_rooibos initial weight'!$A$5:$A$1749,0)),"")</f>
        <v>2.153</v>
      </c>
      <c r="K378">
        <f t="shared" si="35"/>
        <v>2.153</v>
      </c>
      <c r="M378">
        <f>IFERROR(INDEX('Both teabags AfterWet'!$D$1:$D$839,MATCH(H378,'Both teabags AfterWet'!$B$1:$B$839,0)),"")</f>
        <v>1.613</v>
      </c>
      <c r="O378" s="1">
        <v>1.3494999999999999</v>
      </c>
      <c r="P378" s="1"/>
      <c r="Q378" s="202">
        <v>4.7996041563577378</v>
      </c>
      <c r="R378" s="202"/>
      <c r="S378">
        <f t="shared" si="31"/>
        <v>1.2847293419099524</v>
      </c>
      <c r="U378" s="111">
        <f t="shared" si="32"/>
        <v>0.4032840957222702</v>
      </c>
      <c r="V378" s="111">
        <f t="shared" si="33"/>
        <v>0.55200000000000005</v>
      </c>
    </row>
    <row r="379" spans="1:22">
      <c r="A379" s="1">
        <v>139</v>
      </c>
      <c r="B379" s="1"/>
      <c r="C379">
        <f>COUNTIF('WetLitterbags placem_collection'!$K$3:$K$222, E379)</f>
        <v>0</v>
      </c>
      <c r="D379" t="str">
        <f t="shared" si="30"/>
        <v>Exclude</v>
      </c>
      <c r="E379" s="1" t="s">
        <v>1170</v>
      </c>
      <c r="F379">
        <f>COUNTIF('WetLitterbags placem_collection'!$M$3:$M$222, H379)</f>
        <v>0</v>
      </c>
      <c r="G379" t="str">
        <f t="shared" si="34"/>
        <v>Exclude</v>
      </c>
      <c r="I379">
        <f>IFERROR(INDEX('Green_rooibos initial weight'!$C$5:$C$1749,MATCH(E379, 'Green_rooibos initial weight'!$A$5:$A$1749,0)),"")</f>
        <v>2.1030000000000002</v>
      </c>
      <c r="K379">
        <f t="shared" si="35"/>
        <v>2.1030000000000002</v>
      </c>
      <c r="M379">
        <f>IFERROR(INDEX('Both teabags AfterWet'!$D$1:$D$839,MATCH(E379,'Both teabags AfterWet'!$B$1:$B$839,0)),"")</f>
        <v>0.73599999999999999</v>
      </c>
      <c r="O379" s="1">
        <v>0.51780000000000004</v>
      </c>
      <c r="P379" s="1"/>
      <c r="Q379" s="202">
        <v>26.073926073925342</v>
      </c>
      <c r="R379" s="202"/>
      <c r="S379">
        <f t="shared" si="31"/>
        <v>0.38278921078921457</v>
      </c>
      <c r="U379" s="111">
        <f t="shared" si="32"/>
        <v>0.81797945278686901</v>
      </c>
      <c r="V379" s="111">
        <f t="shared" si="33"/>
        <v>0.55200000000000005</v>
      </c>
    </row>
    <row r="380" spans="1:22">
      <c r="A380" s="1">
        <v>139</v>
      </c>
      <c r="B380" s="1"/>
      <c r="C380">
        <f>COUNTIF('WetLitterbags placem_collection'!$K$3:$K$222, E380)</f>
        <v>0</v>
      </c>
      <c r="D380" t="str">
        <f t="shared" si="30"/>
        <v>Exclude</v>
      </c>
      <c r="E380" s="1"/>
      <c r="F380">
        <f>COUNTIF('WetLitterbags placem_collection'!$M$3:$M$222, H380)</f>
        <v>0</v>
      </c>
      <c r="G380" t="str">
        <f t="shared" si="34"/>
        <v>Exclude</v>
      </c>
      <c r="H380" s="1" t="s">
        <v>603</v>
      </c>
      <c r="I380">
        <f>IFERROR(INDEX('Green_rooibos initial weight'!$C$5:$C$1749,MATCH(H380, 'Green_rooibos initial weight'!$A$5:$A$1749,0)),"")</f>
        <v>2.2000000000000002</v>
      </c>
      <c r="K380">
        <f t="shared" si="35"/>
        <v>2.2000000000000002</v>
      </c>
      <c r="M380">
        <f>IFERROR(INDEX('Both teabags AfterWet'!$D$1:$D$839,MATCH(H380,'Both teabags AfterWet'!$B$1:$B$839,0)),"")</f>
        <v>1.415</v>
      </c>
      <c r="O380" s="1">
        <v>1.1411</v>
      </c>
      <c r="P380" s="1"/>
      <c r="Q380" s="202">
        <v>10.337972166998611</v>
      </c>
      <c r="R380" s="202"/>
      <c r="S380">
        <f t="shared" si="31"/>
        <v>1.0231333996023788</v>
      </c>
      <c r="U380" s="111">
        <f t="shared" si="32"/>
        <v>0.5349393638171005</v>
      </c>
      <c r="V380" s="111">
        <f t="shared" si="33"/>
        <v>0.55200000000000005</v>
      </c>
    </row>
    <row r="381" spans="1:22">
      <c r="A381" s="1">
        <v>139</v>
      </c>
      <c r="B381" s="1"/>
      <c r="C381">
        <f>COUNTIF('WetLitterbags placem_collection'!$K$3:$K$222, E381)</f>
        <v>0</v>
      </c>
      <c r="D381" t="str">
        <f t="shared" si="30"/>
        <v>Exclude</v>
      </c>
      <c r="E381" s="1"/>
      <c r="F381">
        <f>COUNTIF('WetLitterbags placem_collection'!$M$3:$M$222, H381)</f>
        <v>1</v>
      </c>
      <c r="G381" t="str">
        <f t="shared" si="34"/>
        <v>Open</v>
      </c>
      <c r="H381" s="1" t="s">
        <v>578</v>
      </c>
      <c r="I381">
        <f>IFERROR(INDEX('Green_rooibos initial weight'!$C$5:$C$1749,MATCH(H381, 'Green_rooibos initial weight'!$A$5:$A$1749,0)),"")</f>
        <v>2.1150000000000002</v>
      </c>
      <c r="K381">
        <f t="shared" si="35"/>
        <v>2.1150000000000002</v>
      </c>
      <c r="M381">
        <f>IFERROR(INDEX('Both teabags AfterWet'!$D$1:$D$839,MATCH(H381,'Both teabags AfterWet'!$B$1:$B$839,0)),"")</f>
        <v>2.5009999999999999</v>
      </c>
      <c r="O381" s="1">
        <v>1.9558</v>
      </c>
      <c r="P381" s="1"/>
      <c r="Q381" s="202">
        <v>90.192212912765001</v>
      </c>
      <c r="R381" s="202"/>
      <c r="S381">
        <f t="shared" si="31"/>
        <v>0.19182069985214212</v>
      </c>
      <c r="U381" s="111">
        <f t="shared" si="32"/>
        <v>0.90930463363964908</v>
      </c>
      <c r="V381" s="111">
        <f t="shared" si="33"/>
        <v>0.55200000000000005</v>
      </c>
    </row>
    <row r="382" spans="1:22">
      <c r="A382" s="1">
        <v>140</v>
      </c>
      <c r="B382" s="1"/>
      <c r="C382">
        <f>COUNTIF('WetLitterbags placem_collection'!$K$3:$K$222, E382)</f>
        <v>0</v>
      </c>
      <c r="D382" t="str">
        <f t="shared" si="30"/>
        <v>Exclude</v>
      </c>
      <c r="E382" s="200" t="s">
        <v>1344</v>
      </c>
      <c r="F382">
        <f>COUNTIF('WetLitterbags placem_collection'!$M$3:$M$222, H382)</f>
        <v>0</v>
      </c>
      <c r="G382" t="str">
        <f t="shared" si="34"/>
        <v>Exclude</v>
      </c>
      <c r="I382">
        <f>IFERROR(INDEX('Green_rooibos initial weight'!$C$5:$C$1749,MATCH(E382, 'Green_rooibos initial weight'!$A$5:$A$1749,0)),"")</f>
        <v>1.9450000000000001</v>
      </c>
      <c r="K382">
        <f t="shared" si="35"/>
        <v>1.9450000000000001</v>
      </c>
      <c r="M382">
        <f>IFERROR(INDEX('Both teabags AfterWet'!$D$1:$D$839,MATCH(E382,'Both teabags AfterWet'!$B$1:$B$839,0)),"")</f>
        <v>0.60780000000000001</v>
      </c>
      <c r="O382" s="1">
        <v>0.41689999999999999</v>
      </c>
      <c r="P382" s="1"/>
      <c r="Q382" s="202">
        <v>17.486338797814145</v>
      </c>
      <c r="R382" s="202"/>
      <c r="S382">
        <f t="shared" si="31"/>
        <v>0.3439994535519128</v>
      </c>
      <c r="U382" s="111">
        <f t="shared" si="32"/>
        <v>0.82313652773680579</v>
      </c>
      <c r="V382" s="111">
        <f t="shared" si="33"/>
        <v>0.55200000000000005</v>
      </c>
    </row>
    <row r="383" spans="1:22">
      <c r="A383" s="1">
        <v>140</v>
      </c>
      <c r="B383" s="1"/>
      <c r="C383">
        <f>COUNTIF('WetLitterbags placem_collection'!$K$3:$K$222, E383)</f>
        <v>0</v>
      </c>
      <c r="D383" t="str">
        <f t="shared" si="30"/>
        <v>Exclude</v>
      </c>
      <c r="E383" s="1"/>
      <c r="F383">
        <f>COUNTIF('WetLitterbags placem_collection'!$M$3:$M$222, H383)</f>
        <v>1</v>
      </c>
      <c r="G383" t="str">
        <f t="shared" si="34"/>
        <v>Open</v>
      </c>
      <c r="H383" s="200" t="s">
        <v>606</v>
      </c>
      <c r="I383">
        <f>IFERROR(INDEX('Green_rooibos initial weight'!$C$5:$C$1749,MATCH(H383, 'Green_rooibos initial weight'!$A$5:$A$1749,0)),"")</f>
        <v>2.1259999999999999</v>
      </c>
      <c r="K383">
        <f t="shared" si="35"/>
        <v>2.1259999999999999</v>
      </c>
      <c r="M383">
        <f>IFERROR(INDEX('Both teabags AfterWet'!$D$1:$D$839,MATCH(H383,'Both teabags AfterWet'!$B$1:$B$839,0)),"")</f>
        <v>1.5517000000000001</v>
      </c>
      <c r="O383" s="1">
        <v>1.3013999999999999</v>
      </c>
      <c r="P383" s="1"/>
      <c r="Q383" s="202">
        <v>6.5646594274426793</v>
      </c>
      <c r="R383" s="202"/>
      <c r="S383">
        <f t="shared" si="31"/>
        <v>1.2159675222112609</v>
      </c>
      <c r="U383" s="111">
        <f t="shared" si="32"/>
        <v>0.42804914289216323</v>
      </c>
      <c r="V383" s="111">
        <f t="shared" si="33"/>
        <v>0.55200000000000005</v>
      </c>
    </row>
    <row r="384" spans="1:22">
      <c r="A384" s="1">
        <v>140</v>
      </c>
      <c r="B384" s="1"/>
      <c r="C384">
        <f>COUNTIF('WetLitterbags placem_collection'!$K$3:$K$222, E384)</f>
        <v>0</v>
      </c>
      <c r="D384" t="str">
        <f t="shared" si="30"/>
        <v>Exclude</v>
      </c>
      <c r="E384" s="1"/>
      <c r="F384">
        <f>COUNTIF('WetLitterbags placem_collection'!$M$3:$M$222, H384)</f>
        <v>0</v>
      </c>
      <c r="G384" t="str">
        <f t="shared" si="34"/>
        <v>Exclude</v>
      </c>
      <c r="H384" s="200" t="s">
        <v>582</v>
      </c>
      <c r="I384">
        <f>IFERROR(INDEX('Green_rooibos initial weight'!$C$5:$C$1749,MATCH(H384, 'Green_rooibos initial weight'!$A$5:$A$1749,0)),"")</f>
        <v>2.161</v>
      </c>
      <c r="K384">
        <f t="shared" si="35"/>
        <v>2.161</v>
      </c>
      <c r="M384">
        <f>IFERROR(INDEX('Both teabags AfterWet'!$D$1:$D$839,MATCH(H384,'Both teabags AfterWet'!$B$1:$B$839,0)),"")</f>
        <v>1.6634</v>
      </c>
      <c r="O384" s="1">
        <v>1.4224000000000001</v>
      </c>
      <c r="P384" s="1"/>
      <c r="Q384" s="202">
        <v>11.767508337303465</v>
      </c>
      <c r="R384" s="202"/>
      <c r="S384">
        <f t="shared" si="31"/>
        <v>1.2550189614101956</v>
      </c>
      <c r="U384" s="111">
        <f t="shared" si="32"/>
        <v>0.41924157269310702</v>
      </c>
      <c r="V384" s="111">
        <f t="shared" si="33"/>
        <v>0.55200000000000005</v>
      </c>
    </row>
    <row r="385" spans="1:22">
      <c r="A385">
        <v>141</v>
      </c>
      <c r="C385">
        <f>COUNTIF('WetLitterbags placem_collection'!$K$3:$K$222, E385)</f>
        <v>0</v>
      </c>
      <c r="D385" t="str">
        <f t="shared" si="30"/>
        <v>Exclude</v>
      </c>
      <c r="E385" t="s">
        <v>1275</v>
      </c>
      <c r="F385">
        <f>COUNTIF('WetLitterbags placem_collection'!$M$3:$M$222, H385)</f>
        <v>0</v>
      </c>
      <c r="G385" t="str">
        <f t="shared" si="34"/>
        <v>Exclude</v>
      </c>
      <c r="I385">
        <f>IFERROR(INDEX('Green_rooibos initial weight'!$C$5:$C$1749,MATCH(E385, 'Green_rooibos initial weight'!$A$5:$A$1749,0)),"")</f>
        <v>2.1389999999999998</v>
      </c>
      <c r="K385">
        <f t="shared" si="35"/>
        <v>2.1389999999999998</v>
      </c>
      <c r="M385">
        <f>IFERROR(INDEX('Both teabags AfterWet'!$D$1:$D$839,MATCH(E385,'Both teabags AfterWet'!$B$1:$B$839,0)),"")</f>
        <v>0.69099999999999995</v>
      </c>
      <c r="O385">
        <v>0.50260000000000005</v>
      </c>
      <c r="Q385" s="202">
        <v>23.031496062992296</v>
      </c>
      <c r="R385" s="202"/>
      <c r="S385">
        <f t="shared" si="31"/>
        <v>0.38684370078740077</v>
      </c>
      <c r="U385" s="111">
        <f t="shared" si="32"/>
        <v>0.81914740496147698</v>
      </c>
      <c r="V385" s="111">
        <f t="shared" si="33"/>
        <v>0.55200000000000005</v>
      </c>
    </row>
    <row r="386" spans="1:22">
      <c r="A386">
        <v>141</v>
      </c>
      <c r="C386">
        <f>COUNTIF('WetLitterbags placem_collection'!$K$3:$K$222, E386)</f>
        <v>0</v>
      </c>
      <c r="D386" t="str">
        <f t="shared" si="30"/>
        <v>Exclude</v>
      </c>
      <c r="F386">
        <f>COUNTIF('WetLitterbags placem_collection'!$M$3:$M$222, H386)</f>
        <v>0</v>
      </c>
      <c r="G386" t="str">
        <f t="shared" si="34"/>
        <v>Exclude</v>
      </c>
      <c r="H386" t="s">
        <v>676</v>
      </c>
      <c r="I386">
        <f>IFERROR(INDEX('Green_rooibos initial weight'!$C$5:$C$1749,MATCH(H386, 'Green_rooibos initial weight'!$A$5:$A$1749,0)),"")</f>
        <v>2.206</v>
      </c>
      <c r="K386">
        <f t="shared" si="35"/>
        <v>2.206</v>
      </c>
      <c r="M386">
        <f>IFERROR(INDEX('Both teabags AfterWet'!$D$1:$D$839,MATCH(H386,'Both teabags AfterWet'!$B$1:$B$839,0)),"")</f>
        <v>1.6759999999999999</v>
      </c>
      <c r="O386">
        <v>1.4510000000000001</v>
      </c>
      <c r="Q386" s="202">
        <v>2.2604422604422161</v>
      </c>
      <c r="R386" s="202"/>
      <c r="S386">
        <f t="shared" si="31"/>
        <v>1.4182009828009836</v>
      </c>
      <c r="U386" s="111">
        <f t="shared" si="32"/>
        <v>0.35711650824978081</v>
      </c>
      <c r="V386" s="111">
        <f t="shared" si="33"/>
        <v>0.55200000000000005</v>
      </c>
    </row>
    <row r="387" spans="1:22">
      <c r="A387">
        <v>141</v>
      </c>
      <c r="C387">
        <f>COUNTIF('WetLitterbags placem_collection'!$K$3:$K$222, E387)</f>
        <v>0</v>
      </c>
      <c r="D387" t="str">
        <f t="shared" si="30"/>
        <v>Exclude</v>
      </c>
      <c r="F387">
        <f>COUNTIF('WetLitterbags placem_collection'!$M$3:$M$222, H387)</f>
        <v>1</v>
      </c>
      <c r="G387" t="str">
        <f t="shared" si="34"/>
        <v>Open</v>
      </c>
      <c r="H387" t="s">
        <v>560</v>
      </c>
      <c r="I387">
        <f>IFERROR(INDEX('Green_rooibos initial weight'!$C$5:$C$1749,MATCH(H387, 'Green_rooibos initial weight'!$A$5:$A$1749,0)),"")</f>
        <v>2.069</v>
      </c>
      <c r="K387">
        <f t="shared" si="35"/>
        <v>2.069</v>
      </c>
      <c r="M387">
        <f>IFERROR(INDEX('Both teabags AfterWet'!$D$1:$D$839,MATCH(H387,'Both teabags AfterWet'!$B$1:$B$839,0)),"")</f>
        <v>1.2849999999999999</v>
      </c>
      <c r="O387">
        <v>0.91259999999999997</v>
      </c>
      <c r="Q387" s="202">
        <v>87.823960880195301</v>
      </c>
      <c r="R387" s="202"/>
      <c r="S387">
        <f t="shared" si="31"/>
        <v>0.11111853300733765</v>
      </c>
      <c r="U387" s="111">
        <f t="shared" si="32"/>
        <v>0.94629360415305097</v>
      </c>
      <c r="V387" s="111">
        <f t="shared" si="33"/>
        <v>0.55200000000000005</v>
      </c>
    </row>
    <row r="388" spans="1:22">
      <c r="A388" s="1">
        <v>142</v>
      </c>
      <c r="B388" s="1"/>
      <c r="C388">
        <f>COUNTIF('WetLitterbags placem_collection'!$K$3:$K$222, E388)</f>
        <v>0</v>
      </c>
      <c r="D388" t="str">
        <f t="shared" si="30"/>
        <v>Exclude</v>
      </c>
      <c r="E388" s="200" t="s">
        <v>1200</v>
      </c>
      <c r="F388">
        <f>COUNTIF('WetLitterbags placem_collection'!$M$3:$M$222, H388)</f>
        <v>0</v>
      </c>
      <c r="G388" t="str">
        <f t="shared" si="34"/>
        <v>Exclude</v>
      </c>
      <c r="I388">
        <f>IFERROR(INDEX('Green_rooibos initial weight'!$C$5:$C$1749,MATCH(E388, 'Green_rooibos initial weight'!$A$5:$A$1749,0)),"")</f>
        <v>2.0379999999999998</v>
      </c>
      <c r="K388">
        <f t="shared" si="35"/>
        <v>2.0379999999999998</v>
      </c>
      <c r="M388" t="str">
        <f>IFERROR(INDEX('Both teabags AfterWet'!$D$1:$D$839,MATCH(E388,'Both teabags AfterWet'!$B$1:$B$839,0)),"")</f>
        <v/>
      </c>
      <c r="O388" s="1">
        <v>0.5554</v>
      </c>
      <c r="P388" s="1"/>
      <c r="Q388" s="202">
        <v>14.780029658923441</v>
      </c>
      <c r="R388" s="202"/>
      <c r="S388">
        <f t="shared" si="31"/>
        <v>0.47331171527433924</v>
      </c>
      <c r="U388" s="111">
        <f t="shared" si="32"/>
        <v>0.76775676384968627</v>
      </c>
      <c r="V388" s="111">
        <f t="shared" si="33"/>
        <v>0.55200000000000005</v>
      </c>
    </row>
    <row r="389" spans="1:22">
      <c r="A389" s="1">
        <v>143</v>
      </c>
      <c r="B389" s="1"/>
      <c r="C389">
        <f>COUNTIF('WetLitterbags placem_collection'!$K$3:$K$222, E389)</f>
        <v>0</v>
      </c>
      <c r="D389" t="str">
        <f t="shared" si="30"/>
        <v>Exclude</v>
      </c>
      <c r="E389" s="1" t="s">
        <v>1353</v>
      </c>
      <c r="F389">
        <f>COUNTIF('WetLitterbags placem_collection'!$M$3:$M$222, H389)</f>
        <v>0</v>
      </c>
      <c r="G389" t="str">
        <f t="shared" si="34"/>
        <v>Exclude</v>
      </c>
      <c r="I389">
        <f>IFERROR(INDEX('Green_rooibos initial weight'!$C$5:$C$1749,MATCH(E389, 'Green_rooibos initial weight'!$A$5:$A$1749,0)),"")</f>
        <v>2.1110000000000002</v>
      </c>
      <c r="K389">
        <f t="shared" si="35"/>
        <v>2.1110000000000002</v>
      </c>
      <c r="M389">
        <f>IFERROR(INDEX('Both teabags AfterWet'!$D$1:$D$839,MATCH(E389,'Both teabags AfterWet'!$B$1:$B$839,0)),"")</f>
        <v>0.67500000000000004</v>
      </c>
      <c r="O389" s="1">
        <v>0.48530000000000001</v>
      </c>
      <c r="P389" s="1"/>
      <c r="Q389" s="202">
        <v>17.52988047808789</v>
      </c>
      <c r="R389" s="202"/>
      <c r="S389">
        <f t="shared" si="31"/>
        <v>0.40022749003983948</v>
      </c>
      <c r="U389" s="111">
        <f t="shared" si="32"/>
        <v>0.81040857885369988</v>
      </c>
      <c r="V389" s="111">
        <f t="shared" si="33"/>
        <v>0.55200000000000005</v>
      </c>
    </row>
    <row r="390" spans="1:22">
      <c r="A390" s="1">
        <v>143</v>
      </c>
      <c r="B390" s="1"/>
      <c r="C390">
        <f>COUNTIF('WetLitterbags placem_collection'!$K$3:$K$222, E390)</f>
        <v>0</v>
      </c>
      <c r="D390" t="str">
        <f t="shared" si="30"/>
        <v>Exclude</v>
      </c>
      <c r="E390" s="1"/>
      <c r="F390">
        <f>COUNTIF('WetLitterbags placem_collection'!$M$3:$M$222, H390)</f>
        <v>1</v>
      </c>
      <c r="G390" t="str">
        <f t="shared" si="34"/>
        <v>Open</v>
      </c>
      <c r="H390" s="1" t="s">
        <v>685</v>
      </c>
      <c r="I390">
        <f>IFERROR(INDEX('Green_rooibos initial weight'!$C$5:$C$1749,MATCH(H390, 'Green_rooibos initial weight'!$A$5:$A$1749,0)),"")</f>
        <v>2.23</v>
      </c>
      <c r="K390">
        <f t="shared" si="35"/>
        <v>2.23</v>
      </c>
      <c r="M390">
        <f>IFERROR(INDEX('Both teabags AfterWet'!$D$1:$D$839,MATCH(H390,'Both teabags AfterWet'!$B$1:$B$839,0)),"")</f>
        <v>1.6178999999999999</v>
      </c>
      <c r="O390" s="1">
        <v>1.3918999999999999</v>
      </c>
      <c r="P390" s="1"/>
      <c r="Q390" s="202">
        <v>1.7996108949419758</v>
      </c>
      <c r="R390" s="202"/>
      <c r="S390">
        <f t="shared" si="31"/>
        <v>1.3668512159533026</v>
      </c>
      <c r="U390" s="111">
        <f t="shared" si="32"/>
        <v>0.38706223499851899</v>
      </c>
      <c r="V390" s="111">
        <f t="shared" si="33"/>
        <v>0.55200000000000005</v>
      </c>
    </row>
    <row r="391" spans="1:22">
      <c r="A391" s="1">
        <v>143</v>
      </c>
      <c r="B391" s="1"/>
      <c r="C391">
        <f>COUNTIF('WetLitterbags placem_collection'!$K$3:$K$222, E391)</f>
        <v>0</v>
      </c>
      <c r="D391" t="str">
        <f t="shared" si="30"/>
        <v>Exclude</v>
      </c>
      <c r="E391" s="1"/>
      <c r="F391">
        <f>COUNTIF('WetLitterbags placem_collection'!$M$3:$M$222, H391)</f>
        <v>0</v>
      </c>
      <c r="G391" t="str">
        <f t="shared" si="34"/>
        <v>Exclude</v>
      </c>
      <c r="H391" s="1" t="s">
        <v>574</v>
      </c>
      <c r="I391">
        <f>IFERROR(INDEX('Green_rooibos initial weight'!$C$5:$C$1749,MATCH(H391, 'Green_rooibos initial weight'!$A$5:$A$1749,0)),"")</f>
        <v>2.097</v>
      </c>
      <c r="K391">
        <f t="shared" si="35"/>
        <v>2.097</v>
      </c>
      <c r="M391">
        <f>IFERROR(INDEX('Both teabags AfterWet'!$D$1:$D$839,MATCH(H391,'Both teabags AfterWet'!$B$1:$B$839,0)),"")</f>
        <v>1.5908</v>
      </c>
      <c r="O391" s="1">
        <v>1.3491</v>
      </c>
      <c r="P391" s="1"/>
      <c r="Q391" s="202">
        <v>3.9043435822355246</v>
      </c>
      <c r="R391" s="202"/>
      <c r="S391">
        <f t="shared" si="31"/>
        <v>1.2964265007320606</v>
      </c>
      <c r="U391" s="111">
        <f t="shared" si="32"/>
        <v>0.38177086278871697</v>
      </c>
      <c r="V391" s="111">
        <f t="shared" si="33"/>
        <v>0.55200000000000005</v>
      </c>
    </row>
    <row r="392" spans="1:22">
      <c r="A392" s="1">
        <v>144</v>
      </c>
      <c r="B392" s="1"/>
      <c r="C392">
        <f>COUNTIF('WetLitterbags placem_collection'!$K$3:$K$222, E392)</f>
        <v>0</v>
      </c>
      <c r="D392" t="str">
        <f t="shared" si="30"/>
        <v>Exclude</v>
      </c>
      <c r="E392" s="200" t="s">
        <v>1156</v>
      </c>
      <c r="F392">
        <f>COUNTIF('WetLitterbags placem_collection'!$M$3:$M$222, H392)</f>
        <v>0</v>
      </c>
      <c r="G392" t="str">
        <f t="shared" si="34"/>
        <v>Exclude</v>
      </c>
      <c r="I392">
        <f>IFERROR(INDEX('Green_rooibos initial weight'!$C$5:$C$1749,MATCH(E392, 'Green_rooibos initial weight'!$A$5:$A$1749,0)),"")</f>
        <v>1.9630000000000001</v>
      </c>
      <c r="K392">
        <f t="shared" si="35"/>
        <v>1.9630000000000001</v>
      </c>
      <c r="M392">
        <f>IFERROR(INDEX('Both teabags AfterWet'!$D$1:$D$839,MATCH(E392,'Both teabags AfterWet'!$B$1:$B$839,0)),"")</f>
        <v>0.68200000000000005</v>
      </c>
      <c r="O392" s="1">
        <v>0.4632</v>
      </c>
      <c r="P392" s="1"/>
      <c r="Q392" s="202">
        <v>21.010901883052647</v>
      </c>
      <c r="R392" s="202"/>
      <c r="S392">
        <f t="shared" si="31"/>
        <v>0.36587750247770012</v>
      </c>
      <c r="U392" s="111">
        <f t="shared" si="32"/>
        <v>0.81361309094360668</v>
      </c>
      <c r="V392" s="111">
        <f t="shared" si="33"/>
        <v>0.55200000000000005</v>
      </c>
    </row>
    <row r="393" spans="1:22">
      <c r="A393" s="1">
        <v>144</v>
      </c>
      <c r="B393" s="1"/>
      <c r="C393">
        <f>COUNTIF('WetLitterbags placem_collection'!$K$3:$K$222, E393)</f>
        <v>0</v>
      </c>
      <c r="D393" t="str">
        <f t="shared" si="30"/>
        <v>Exclude</v>
      </c>
      <c r="E393" s="1"/>
      <c r="F393">
        <f>COUNTIF('WetLitterbags placem_collection'!$M$3:$M$222, H393)</f>
        <v>0</v>
      </c>
      <c r="G393" t="str">
        <f t="shared" si="34"/>
        <v>Exclude</v>
      </c>
      <c r="H393" s="200" t="s">
        <v>1126</v>
      </c>
      <c r="I393">
        <f>IFERROR(INDEX('Green_rooibos initial weight'!$C$5:$C$1749,MATCH(H393, 'Green_rooibos initial weight'!$A$5:$A$1749,0)),"")</f>
        <v>2.2269999999999999</v>
      </c>
      <c r="K393">
        <f t="shared" si="35"/>
        <v>2.2269999999999999</v>
      </c>
      <c r="M393">
        <f>IFERROR(INDEX('Both teabags AfterWet'!$D$1:$D$839,MATCH(H393,'Both teabags AfterWet'!$B$1:$B$839,0)),"")</f>
        <v>1.7290000000000001</v>
      </c>
      <c r="O393" s="1">
        <v>1.3636999999999999</v>
      </c>
      <c r="P393" s="1"/>
      <c r="Q393" s="202">
        <v>11.138613861386148</v>
      </c>
      <c r="R393" s="202"/>
      <c r="S393">
        <f t="shared" si="31"/>
        <v>1.211802722772277</v>
      </c>
      <c r="U393" s="111">
        <f t="shared" si="32"/>
        <v>0.45585867859349927</v>
      </c>
      <c r="V393" s="111">
        <f t="shared" si="33"/>
        <v>0.55200000000000005</v>
      </c>
    </row>
    <row r="394" spans="1:22">
      <c r="A394" s="1">
        <v>144</v>
      </c>
      <c r="B394" s="1"/>
      <c r="C394">
        <f>COUNTIF('WetLitterbags placem_collection'!$K$3:$K$222, E394)</f>
        <v>0</v>
      </c>
      <c r="D394" t="str">
        <f t="shared" si="30"/>
        <v>Exclude</v>
      </c>
      <c r="E394" s="1"/>
      <c r="F394">
        <f>COUNTIF('WetLitterbags placem_collection'!$M$3:$M$222, H394)</f>
        <v>1</v>
      </c>
      <c r="G394" t="str">
        <f t="shared" si="34"/>
        <v>Open</v>
      </c>
      <c r="H394" s="200" t="s">
        <v>570</v>
      </c>
      <c r="I394">
        <f>IFERROR(INDEX('Green_rooibos initial weight'!$C$5:$C$1749,MATCH(H394, 'Green_rooibos initial weight'!$A$5:$A$1749,0)),"")</f>
        <v>2.117</v>
      </c>
      <c r="K394">
        <f t="shared" si="35"/>
        <v>2.117</v>
      </c>
      <c r="M394">
        <f>IFERROR(INDEX('Both teabags AfterWet'!$D$1:$D$839,MATCH(H394,'Both teabags AfterWet'!$B$1:$B$839,0)),"")</f>
        <v>1.365</v>
      </c>
      <c r="O394" s="1">
        <v>1.0775999999999999</v>
      </c>
      <c r="P394" s="1"/>
      <c r="Q394" s="202">
        <v>77.783132530120469</v>
      </c>
      <c r="R394" s="202"/>
      <c r="S394">
        <f t="shared" si="31"/>
        <v>0.23940896385542176</v>
      </c>
      <c r="U394" s="111">
        <f t="shared" si="32"/>
        <v>0.88691121216087776</v>
      </c>
      <c r="V394" s="111">
        <f t="shared" si="33"/>
        <v>0.55200000000000005</v>
      </c>
    </row>
    <row r="395" spans="1:22">
      <c r="A395" s="1">
        <v>145</v>
      </c>
      <c r="B395" s="1"/>
      <c r="C395">
        <f>COUNTIF('WetLitterbags placem_collection'!$K$3:$K$222, E395)</f>
        <v>0</v>
      </c>
      <c r="D395" t="str">
        <f t="shared" ref="D395:D458" si="36">IF(C395=1, "Open", "Exclude")</f>
        <v>Exclude</v>
      </c>
      <c r="E395" s="201" t="s">
        <v>1397</v>
      </c>
      <c r="F395">
        <f>COUNTIF('WetLitterbags placem_collection'!$M$3:$M$222, H395)</f>
        <v>0</v>
      </c>
      <c r="G395" t="str">
        <f t="shared" si="34"/>
        <v>Exclude</v>
      </c>
      <c r="I395">
        <f>IFERROR(INDEX('Green_rooibos initial weight'!$C$5:$C$1749,MATCH(E395, 'Green_rooibos initial weight'!$A$5:$A$1749,0)),"")</f>
        <v>2.089</v>
      </c>
      <c r="K395">
        <f t="shared" si="35"/>
        <v>2.089</v>
      </c>
      <c r="M395">
        <f>IFERROR(INDEX('Both teabags AfterWet'!$D$1:$D$839,MATCH(E395,'Both teabags AfterWet'!$B$1:$B$839,0)),"")</f>
        <v>0.69799999999999995</v>
      </c>
      <c r="O395" s="1">
        <v>0.49199999999999988</v>
      </c>
      <c r="P395" s="1"/>
      <c r="Q395" s="202">
        <v>19.630709426627803</v>
      </c>
      <c r="R395" s="202"/>
      <c r="S395">
        <f t="shared" ref="S395:S458" si="37">IFERROR(O395-(Q395/100)*O395,"")</f>
        <v>0.39541690962099113</v>
      </c>
      <c r="U395" s="111">
        <f t="shared" ref="U395:U458" si="38">1-(S395/I395)</f>
        <v>0.81071473929105253</v>
      </c>
      <c r="V395" s="111">
        <f t="shared" ref="V395:V458" si="39">$H$2*(1-Y395)</f>
        <v>0.55200000000000005</v>
      </c>
    </row>
    <row r="396" spans="1:22">
      <c r="A396" s="1">
        <v>145</v>
      </c>
      <c r="B396" s="1"/>
      <c r="C396">
        <f>COUNTIF('WetLitterbags placem_collection'!$K$3:$K$222, E396)</f>
        <v>0</v>
      </c>
      <c r="D396" t="str">
        <f t="shared" si="36"/>
        <v>Exclude</v>
      </c>
      <c r="E396" s="1"/>
      <c r="F396">
        <f>COUNTIF('WetLitterbags placem_collection'!$M$3:$M$222, H396)</f>
        <v>1</v>
      </c>
      <c r="G396" t="str">
        <f t="shared" ref="G396:G459" si="40">IF(F396=1, "Open", "Exclude")</f>
        <v>Open</v>
      </c>
      <c r="H396" s="201" t="s">
        <v>1114</v>
      </c>
      <c r="I396">
        <f>IFERROR(INDEX('Green_rooibos initial weight'!$C$5:$C$1749,MATCH(H396, 'Green_rooibos initial weight'!$A$5:$A$1749,0)),"")</f>
        <v>2.0550000000000002</v>
      </c>
      <c r="K396">
        <f t="shared" si="35"/>
        <v>2.0550000000000002</v>
      </c>
      <c r="M396">
        <f>IFERROR(INDEX('Both teabags AfterWet'!$D$1:$D$839,MATCH(H396,'Both teabags AfterWet'!$B$1:$B$839,0)),"")</f>
        <v>1.6830000000000001</v>
      </c>
      <c r="O396" s="1">
        <v>1.4273</v>
      </c>
      <c r="P396" s="1"/>
      <c r="Q396" s="202">
        <v>8.5603112840463975</v>
      </c>
      <c r="R396" s="202"/>
      <c r="S396">
        <f t="shared" si="37"/>
        <v>1.3051186770428058</v>
      </c>
      <c r="U396" s="111">
        <f t="shared" si="38"/>
        <v>0.36490575326384145</v>
      </c>
      <c r="V396" s="111">
        <f t="shared" si="39"/>
        <v>0.55200000000000005</v>
      </c>
    </row>
    <row r="397" spans="1:22">
      <c r="A397" s="1">
        <v>145</v>
      </c>
      <c r="B397" s="1"/>
      <c r="C397">
        <f>COUNTIF('WetLitterbags placem_collection'!$K$3:$K$222, E397)</f>
        <v>0</v>
      </c>
      <c r="D397" t="str">
        <f t="shared" si="36"/>
        <v>Exclude</v>
      </c>
      <c r="E397" s="1"/>
      <c r="F397">
        <f>COUNTIF('WetLitterbags placem_collection'!$M$3:$M$222, H397)</f>
        <v>0</v>
      </c>
      <c r="G397" t="str">
        <f t="shared" si="40"/>
        <v>Exclude</v>
      </c>
      <c r="H397" s="201" t="s">
        <v>1101</v>
      </c>
      <c r="I397">
        <f>IFERROR(INDEX('Green_rooibos initial weight'!$C$5:$C$1749,MATCH(H397, 'Green_rooibos initial weight'!$A$5:$A$1749,0)),"")</f>
        <v>2.121</v>
      </c>
      <c r="K397">
        <f t="shared" si="35"/>
        <v>2.121</v>
      </c>
      <c r="M397">
        <f>IFERROR(INDEX('Both teabags AfterWet'!$D$1:$D$839,MATCH(H397,'Both teabags AfterWet'!$B$1:$B$839,0)),"")</f>
        <v>1.589</v>
      </c>
      <c r="O397" s="1">
        <v>1.3506999999999998</v>
      </c>
      <c r="P397" s="1"/>
      <c r="Q397" s="202">
        <v>8.3980582524276741</v>
      </c>
      <c r="R397" s="202"/>
      <c r="S397">
        <f t="shared" si="37"/>
        <v>1.2372674271844593</v>
      </c>
      <c r="U397" s="111">
        <f t="shared" si="38"/>
        <v>0.4166584501723436</v>
      </c>
      <c r="V397" s="111">
        <f t="shared" si="39"/>
        <v>0.55200000000000005</v>
      </c>
    </row>
    <row r="398" spans="1:22">
      <c r="A398">
        <v>146</v>
      </c>
      <c r="C398">
        <f>COUNTIF('WetLitterbags placem_collection'!$K$3:$K$222, E398)</f>
        <v>0</v>
      </c>
      <c r="D398" t="str">
        <f t="shared" si="36"/>
        <v>Exclude</v>
      </c>
      <c r="E398" t="s">
        <v>1288</v>
      </c>
      <c r="F398">
        <f>COUNTIF('WetLitterbags placem_collection'!$M$3:$M$222, H398)</f>
        <v>0</v>
      </c>
      <c r="G398" t="str">
        <f t="shared" si="40"/>
        <v>Exclude</v>
      </c>
      <c r="I398">
        <f>IFERROR(INDEX('Green_rooibos initial weight'!$C$5:$C$1749,MATCH(E398, 'Green_rooibos initial weight'!$A$5:$A$1749,0)),"")</f>
        <v>2.016</v>
      </c>
      <c r="K398">
        <f t="shared" si="35"/>
        <v>2.016</v>
      </c>
      <c r="M398">
        <f>IFERROR(INDEX('Both teabags AfterWet'!$D$1:$D$839,MATCH(E398,'Both teabags AfterWet'!$B$1:$B$839,0)),"")</f>
        <v>0.59199999999999997</v>
      </c>
      <c r="O398">
        <v>0.41170000000000001</v>
      </c>
      <c r="Q398" s="202">
        <v>17.030567685589826</v>
      </c>
      <c r="R398" s="202"/>
      <c r="S398">
        <f t="shared" si="37"/>
        <v>0.34158515283842672</v>
      </c>
      <c r="U398" s="111">
        <f t="shared" si="38"/>
        <v>0.83056292021903433</v>
      </c>
      <c r="V398" s="111">
        <f t="shared" si="39"/>
        <v>0.55200000000000005</v>
      </c>
    </row>
    <row r="399" spans="1:22">
      <c r="A399" s="1">
        <v>146</v>
      </c>
      <c r="B399" s="1"/>
      <c r="C399">
        <f>COUNTIF('WetLitterbags placem_collection'!$K$3:$K$222, E399)</f>
        <v>0</v>
      </c>
      <c r="D399" t="str">
        <f t="shared" si="36"/>
        <v>Exclude</v>
      </c>
      <c r="E399" s="1"/>
      <c r="F399">
        <f>COUNTIF('WetLitterbags placem_collection'!$M$3:$M$222, H399)</f>
        <v>0</v>
      </c>
      <c r="G399" t="str">
        <f t="shared" si="40"/>
        <v>Exclude</v>
      </c>
      <c r="H399" s="1" t="s">
        <v>673</v>
      </c>
      <c r="I399">
        <f>IFERROR(INDEX('Green_rooibos initial weight'!$C$5:$C$1749,MATCH(H399, 'Green_rooibos initial weight'!$A$5:$A$1749,0)),"")</f>
        <v>2.2869999999999999</v>
      </c>
      <c r="K399">
        <f t="shared" ref="K399:K462" si="41">IFERROR(I399-(AG391+AG392+AG394),"")</f>
        <v>2.2869999999999999</v>
      </c>
      <c r="M399">
        <f>IFERROR(INDEX('Both teabags AfterWet'!$D$1:$D$839,MATCH(H399,'Both teabags AfterWet'!$B$1:$B$839,0)),"")</f>
        <v>1.657</v>
      </c>
      <c r="O399">
        <v>1.4504999999999999</v>
      </c>
      <c r="Q399" s="202">
        <v>5.4683544303797067</v>
      </c>
      <c r="R399" s="202"/>
      <c r="S399">
        <f t="shared" si="37"/>
        <v>1.3711815189873422</v>
      </c>
      <c r="U399" s="111">
        <f t="shared" si="38"/>
        <v>0.40044533494213286</v>
      </c>
      <c r="V399" s="111">
        <f t="shared" si="39"/>
        <v>0.55200000000000005</v>
      </c>
    </row>
    <row r="400" spans="1:22">
      <c r="A400">
        <v>146</v>
      </c>
      <c r="C400">
        <f>COUNTIF('WetLitterbags placem_collection'!$K$3:$K$222, E400)</f>
        <v>0</v>
      </c>
      <c r="D400" t="str">
        <f t="shared" si="36"/>
        <v>Exclude</v>
      </c>
      <c r="F400">
        <f>COUNTIF('WetLitterbags placem_collection'!$M$3:$M$222, H400)</f>
        <v>1</v>
      </c>
      <c r="G400" t="str">
        <f t="shared" si="40"/>
        <v>Open</v>
      </c>
      <c r="H400" t="s">
        <v>649</v>
      </c>
      <c r="I400">
        <f>IFERROR(INDEX('Green_rooibos initial weight'!$C$5:$C$1749,MATCH(H400, 'Green_rooibos initial weight'!$A$5:$A$1749,0)),"")</f>
        <v>2.2519999999999998</v>
      </c>
      <c r="K400">
        <f t="shared" si="41"/>
        <v>2.2519999999999998</v>
      </c>
      <c r="M400">
        <f>IFERROR(INDEX('Both teabags AfterWet'!$D$1:$D$839,MATCH(H400,'Both teabags AfterWet'!$B$1:$B$839,0)),"")</f>
        <v>1.6579999999999999</v>
      </c>
      <c r="O400">
        <v>1.4488000000000001</v>
      </c>
      <c r="Q400" s="202">
        <v>4.0599323344614637</v>
      </c>
      <c r="R400" s="202"/>
      <c r="S400">
        <f t="shared" si="37"/>
        <v>1.3899797003383223</v>
      </c>
      <c r="U400" s="111">
        <f t="shared" si="38"/>
        <v>0.3827798843968373</v>
      </c>
      <c r="V400" s="111">
        <f t="shared" si="39"/>
        <v>0.55200000000000005</v>
      </c>
    </row>
    <row r="401" spans="1:22">
      <c r="A401" s="1">
        <v>147</v>
      </c>
      <c r="B401" s="1"/>
      <c r="C401">
        <f>COUNTIF('WetLitterbags placem_collection'!$K$3:$K$222, E401)</f>
        <v>0</v>
      </c>
      <c r="D401" t="str">
        <f t="shared" si="36"/>
        <v>Exclude</v>
      </c>
      <c r="E401" s="1" t="s">
        <v>1172</v>
      </c>
      <c r="F401">
        <f>COUNTIF('WetLitterbags placem_collection'!$M$3:$M$222, H401)</f>
        <v>0</v>
      </c>
      <c r="G401" t="str">
        <f t="shared" si="40"/>
        <v>Exclude</v>
      </c>
      <c r="I401">
        <f>IFERROR(INDEX('Green_rooibos initial weight'!$C$5:$C$1749,MATCH(E401, 'Green_rooibos initial weight'!$A$5:$A$1749,0)),"")</f>
        <v>2.0939999999999999</v>
      </c>
      <c r="K401">
        <f t="shared" si="41"/>
        <v>2.0939999999999999</v>
      </c>
      <c r="M401">
        <f>IFERROR(INDEX('Both teabags AfterWet'!$D$1:$D$839,MATCH(E401,'Both teabags AfterWet'!$B$1:$B$839,0)),"")</f>
        <v>0.628</v>
      </c>
      <c r="O401" s="1">
        <v>0.42459999999999998</v>
      </c>
      <c r="P401" s="1"/>
      <c r="Q401" s="202">
        <v>18.664047151277249</v>
      </c>
      <c r="R401" s="202"/>
      <c r="S401">
        <f t="shared" si="37"/>
        <v>0.34535245579567675</v>
      </c>
      <c r="U401" s="111">
        <f t="shared" si="38"/>
        <v>0.83507523600970546</v>
      </c>
      <c r="V401" s="111">
        <f t="shared" si="39"/>
        <v>0.55200000000000005</v>
      </c>
    </row>
    <row r="402" spans="1:22">
      <c r="A402" s="1">
        <v>147</v>
      </c>
      <c r="B402" s="1"/>
      <c r="C402">
        <f>COUNTIF('WetLitterbags placem_collection'!$K$3:$K$222, E402)</f>
        <v>0</v>
      </c>
      <c r="D402" t="str">
        <f t="shared" si="36"/>
        <v>Exclude</v>
      </c>
      <c r="E402" s="1"/>
      <c r="F402">
        <f>COUNTIF('WetLitterbags placem_collection'!$M$3:$M$222, H402)</f>
        <v>1</v>
      </c>
      <c r="G402" t="str">
        <f t="shared" si="40"/>
        <v>Open</v>
      </c>
      <c r="H402" s="1" t="s">
        <v>568</v>
      </c>
      <c r="I402">
        <f>IFERROR(INDEX('Green_rooibos initial weight'!$C$5:$C$1749,MATCH(H402, 'Green_rooibos initial weight'!$A$5:$A$1749,0)),"")</f>
        <v>2.097</v>
      </c>
      <c r="K402">
        <f t="shared" si="41"/>
        <v>2.097</v>
      </c>
      <c r="M402">
        <f>IFERROR(INDEX('Both teabags AfterWet'!$D$1:$D$839,MATCH(H402,'Both teabags AfterWet'!$B$1:$B$839,0)),"")</f>
        <v>1.746</v>
      </c>
      <c r="O402" s="1">
        <v>1.5023</v>
      </c>
      <c r="P402" s="1"/>
      <c r="Q402" s="202">
        <v>8.8007736943911006</v>
      </c>
      <c r="R402" s="202"/>
      <c r="S402">
        <f t="shared" si="37"/>
        <v>1.3700859767891624</v>
      </c>
      <c r="U402" s="111">
        <f t="shared" si="38"/>
        <v>0.3466447416360694</v>
      </c>
      <c r="V402" s="111">
        <f t="shared" si="39"/>
        <v>0.55200000000000005</v>
      </c>
    </row>
    <row r="403" spans="1:22">
      <c r="A403" s="1">
        <v>147</v>
      </c>
      <c r="B403" s="1"/>
      <c r="C403">
        <f>COUNTIF('WetLitterbags placem_collection'!$K$3:$K$222, E403)</f>
        <v>0</v>
      </c>
      <c r="D403" t="str">
        <f t="shared" si="36"/>
        <v>Exclude</v>
      </c>
      <c r="E403" s="1"/>
      <c r="F403">
        <f>COUNTIF('WetLitterbags placem_collection'!$M$3:$M$222, H403)</f>
        <v>0</v>
      </c>
      <c r="G403" t="str">
        <f t="shared" si="40"/>
        <v>Exclude</v>
      </c>
      <c r="H403" s="1" t="s">
        <v>559</v>
      </c>
      <c r="I403">
        <f>IFERROR(INDEX('Green_rooibos initial weight'!$C$5:$C$1749,MATCH(H403, 'Green_rooibos initial weight'!$A$5:$A$1749,0)),"")</f>
        <v>2.2360000000000002</v>
      </c>
      <c r="K403">
        <f t="shared" si="41"/>
        <v>2.2360000000000002</v>
      </c>
      <c r="M403">
        <f>IFERROR(INDEX('Both teabags AfterWet'!$D$1:$D$839,MATCH(H403,'Both teabags AfterWet'!$B$1:$B$839,0)),"")</f>
        <v>1.742</v>
      </c>
      <c r="O403" s="1">
        <v>1.4904999999999999</v>
      </c>
      <c r="P403" s="1"/>
      <c r="Q403" s="202">
        <v>1.3068731848979416</v>
      </c>
      <c r="R403" s="202"/>
      <c r="S403">
        <f t="shared" si="37"/>
        <v>1.4710210551790961</v>
      </c>
      <c r="U403" s="111">
        <f t="shared" si="38"/>
        <v>0.34211938498251526</v>
      </c>
      <c r="V403" s="111">
        <f t="shared" si="39"/>
        <v>0.55200000000000005</v>
      </c>
    </row>
    <row r="404" spans="1:22">
      <c r="A404" s="1">
        <v>148</v>
      </c>
      <c r="B404" s="1"/>
      <c r="C404">
        <f>COUNTIF('WetLitterbags placem_collection'!$K$3:$K$222, E404)</f>
        <v>0</v>
      </c>
      <c r="D404" t="str">
        <f t="shared" si="36"/>
        <v>Exclude</v>
      </c>
      <c r="E404" s="200" t="s">
        <v>1243</v>
      </c>
      <c r="F404">
        <f>COUNTIF('WetLitterbags placem_collection'!$M$3:$M$222, H404)</f>
        <v>0</v>
      </c>
      <c r="G404" t="str">
        <f t="shared" si="40"/>
        <v>Exclude</v>
      </c>
      <c r="I404">
        <f>IFERROR(INDEX('Green_rooibos initial weight'!$C$5:$C$1749,MATCH(E404, 'Green_rooibos initial weight'!$A$5:$A$1749,0)),"")</f>
        <v>2.0310000000000001</v>
      </c>
      <c r="K404">
        <f t="shared" si="41"/>
        <v>2.0310000000000001</v>
      </c>
      <c r="M404">
        <f>IFERROR(INDEX('Both teabags AfterWet'!$D$1:$D$839,MATCH(E404,'Both teabags AfterWet'!$B$1:$B$839,0)),"")</f>
        <v>0.74309999999999998</v>
      </c>
      <c r="O404" s="201">
        <v>0.52270000000000005</v>
      </c>
      <c r="P404" s="201"/>
      <c r="Q404" s="202">
        <v>19.203072491598501</v>
      </c>
      <c r="R404" s="202"/>
      <c r="S404">
        <f t="shared" si="37"/>
        <v>0.42232554008641465</v>
      </c>
      <c r="U404" s="111">
        <f t="shared" si="38"/>
        <v>0.79206029537842704</v>
      </c>
      <c r="V404" s="111">
        <f t="shared" si="39"/>
        <v>0.55200000000000005</v>
      </c>
    </row>
    <row r="405" spans="1:22">
      <c r="A405" s="1">
        <v>148</v>
      </c>
      <c r="B405" s="1"/>
      <c r="C405">
        <f>COUNTIF('WetLitterbags placem_collection'!$K$3:$K$222, E405)</f>
        <v>0</v>
      </c>
      <c r="D405" t="str">
        <f t="shared" si="36"/>
        <v>Exclude</v>
      </c>
      <c r="E405" s="1"/>
      <c r="F405">
        <f>COUNTIF('WetLitterbags placem_collection'!$M$3:$M$222, H405)</f>
        <v>0</v>
      </c>
      <c r="G405" t="str">
        <f t="shared" si="40"/>
        <v>Exclude</v>
      </c>
      <c r="H405" s="200" t="s">
        <v>1121</v>
      </c>
      <c r="I405">
        <f>IFERROR(INDEX('Green_rooibos initial weight'!$C$5:$C$1749,MATCH(H405, 'Green_rooibos initial weight'!$A$5:$A$1749,0)),"")</f>
        <v>2.2400000000000002</v>
      </c>
      <c r="K405">
        <f t="shared" si="41"/>
        <v>2.2400000000000002</v>
      </c>
      <c r="M405">
        <f>IFERROR(INDEX('Both teabags AfterWet'!$D$1:$D$839,MATCH(H405,'Both teabags AfterWet'!$B$1:$B$839,0)),"")</f>
        <v>1.6375999999999999</v>
      </c>
      <c r="O405" s="201">
        <v>1.3778999999999999</v>
      </c>
      <c r="P405" s="201"/>
      <c r="Q405" s="202">
        <v>56.818181818177493</v>
      </c>
      <c r="R405" s="202"/>
      <c r="S405">
        <f t="shared" si="37"/>
        <v>0.5950022727273323</v>
      </c>
      <c r="U405" s="111">
        <f t="shared" si="38"/>
        <v>0.73437398538958387</v>
      </c>
      <c r="V405" s="111">
        <f t="shared" si="39"/>
        <v>0.55200000000000005</v>
      </c>
    </row>
    <row r="406" spans="1:22">
      <c r="A406" s="199">
        <v>149</v>
      </c>
      <c r="B406" s="199"/>
      <c r="C406">
        <f>COUNTIF('WetLitterbags placem_collection'!$K$3:$K$222, E406)</f>
        <v>0</v>
      </c>
      <c r="D406" t="str">
        <f t="shared" si="36"/>
        <v>Exclude</v>
      </c>
      <c r="E406" t="s">
        <v>1354</v>
      </c>
      <c r="F406">
        <f>COUNTIF('WetLitterbags placem_collection'!$M$3:$M$222, H406)</f>
        <v>0</v>
      </c>
      <c r="G406" t="str">
        <f t="shared" si="40"/>
        <v>Exclude</v>
      </c>
      <c r="I406">
        <f>IFERROR(INDEX('Green_rooibos initial weight'!$C$5:$C$1749,MATCH(E406, 'Green_rooibos initial weight'!$A$5:$A$1749,0)),"")</f>
        <v>2.036</v>
      </c>
      <c r="K406">
        <f t="shared" si="41"/>
        <v>2.036</v>
      </c>
      <c r="M406">
        <f>IFERROR(INDEX('Both teabags AfterWet'!$D$1:$D$839,MATCH(E406,'Both teabags AfterWet'!$B$1:$B$839,0)),"")</f>
        <v>0.82469999999999999</v>
      </c>
      <c r="O406">
        <v>0.63670000000000004</v>
      </c>
      <c r="Q406" s="202">
        <v>31.23781676413266</v>
      </c>
      <c r="R406" s="202"/>
      <c r="S406">
        <f t="shared" si="37"/>
        <v>0.43780882066276738</v>
      </c>
      <c r="U406" s="111">
        <f t="shared" si="38"/>
        <v>0.78496619810276647</v>
      </c>
      <c r="V406" s="111">
        <f t="shared" si="39"/>
        <v>0.55200000000000005</v>
      </c>
    </row>
    <row r="407" spans="1:22">
      <c r="A407" s="199">
        <v>149</v>
      </c>
      <c r="B407" s="199"/>
      <c r="C407">
        <f>COUNTIF('WetLitterbags placem_collection'!$K$3:$K$222, E407)</f>
        <v>0</v>
      </c>
      <c r="D407" t="str">
        <f t="shared" si="36"/>
        <v>Exclude</v>
      </c>
      <c r="E407" s="199"/>
      <c r="F407">
        <f>COUNTIF('WetLitterbags placem_collection'!$M$3:$M$222, H407)</f>
        <v>0</v>
      </c>
      <c r="G407" t="str">
        <f t="shared" si="40"/>
        <v>Exclude</v>
      </c>
      <c r="H407" t="s">
        <v>608</v>
      </c>
      <c r="I407">
        <f>IFERROR(INDEX('Green_rooibos initial weight'!$C$5:$C$1749,MATCH(H407, 'Green_rooibos initial weight'!$A$5:$A$1749,0)),"")</f>
        <v>2.1970000000000001</v>
      </c>
      <c r="K407">
        <f t="shared" si="41"/>
        <v>2.1970000000000001</v>
      </c>
      <c r="M407">
        <f>IFERROR(INDEX('Both teabags AfterWet'!$D$1:$D$839,MATCH(H407,'Both teabags AfterWet'!$B$1:$B$839,0)),"")</f>
        <v>1.7899</v>
      </c>
      <c r="O407">
        <v>1.5586</v>
      </c>
      <c r="Q407" s="202">
        <v>11.542288557213293</v>
      </c>
      <c r="R407" s="202"/>
      <c r="S407">
        <f t="shared" si="37"/>
        <v>1.3787018905472737</v>
      </c>
      <c r="U407" s="111">
        <f t="shared" si="38"/>
        <v>0.37246158828071296</v>
      </c>
      <c r="V407" s="111">
        <f t="shared" si="39"/>
        <v>0.55200000000000005</v>
      </c>
    </row>
    <row r="408" spans="1:22">
      <c r="A408" s="199">
        <v>149</v>
      </c>
      <c r="B408" s="199"/>
      <c r="C408">
        <f>COUNTIF('WetLitterbags placem_collection'!$K$3:$K$222, E408)</f>
        <v>0</v>
      </c>
      <c r="D408" t="str">
        <f t="shared" si="36"/>
        <v>Exclude</v>
      </c>
      <c r="E408" s="199"/>
      <c r="F408">
        <f>COUNTIF('WetLitterbags placem_collection'!$M$3:$M$222, H408)</f>
        <v>1</v>
      </c>
      <c r="G408" t="str">
        <f t="shared" si="40"/>
        <v>Open</v>
      </c>
      <c r="H408" t="s">
        <v>596</v>
      </c>
      <c r="I408">
        <f>IFERROR(INDEX('Green_rooibos initial weight'!$C$5:$C$1749,MATCH(H408, 'Green_rooibos initial weight'!$A$5:$A$1749,0)),"")</f>
        <v>2.2280000000000002</v>
      </c>
      <c r="K408">
        <f t="shared" si="41"/>
        <v>2.2280000000000002</v>
      </c>
      <c r="M408">
        <f>IFERROR(INDEX('Both teabags AfterWet'!$D$1:$D$839,MATCH(H408,'Both teabags AfterWet'!$B$1:$B$839,0)),"")</f>
        <v>1.7096</v>
      </c>
      <c r="O408">
        <v>1.4964999999999999</v>
      </c>
      <c r="Q408" s="202">
        <v>8.8976767177461902</v>
      </c>
      <c r="R408" s="202"/>
      <c r="S408">
        <f t="shared" si="37"/>
        <v>1.3633462679189283</v>
      </c>
      <c r="U408" s="111">
        <f t="shared" si="38"/>
        <v>0.38808515802561572</v>
      </c>
      <c r="V408" s="111">
        <f t="shared" si="39"/>
        <v>0.55200000000000005</v>
      </c>
    </row>
    <row r="409" spans="1:22">
      <c r="A409" s="1">
        <v>150</v>
      </c>
      <c r="B409" s="1"/>
      <c r="C409">
        <f>COUNTIF('WetLitterbags placem_collection'!$K$3:$K$222, E409)</f>
        <v>0</v>
      </c>
      <c r="D409" t="str">
        <f t="shared" si="36"/>
        <v>Exclude</v>
      </c>
      <c r="E409" s="200" t="s">
        <v>1249</v>
      </c>
      <c r="F409">
        <f>COUNTIF('WetLitterbags placem_collection'!$M$3:$M$222, H409)</f>
        <v>0</v>
      </c>
      <c r="G409" t="str">
        <f t="shared" si="40"/>
        <v>Exclude</v>
      </c>
      <c r="I409">
        <f>IFERROR(INDEX('Green_rooibos initial weight'!$C$5:$C$1749,MATCH(E409, 'Green_rooibos initial weight'!$A$5:$A$1749,0)),"")</f>
        <v>2.0720000000000001</v>
      </c>
      <c r="K409">
        <f t="shared" si="41"/>
        <v>2.0720000000000001</v>
      </c>
      <c r="M409">
        <f>IFERROR(INDEX('Both teabags AfterWet'!$D$1:$D$839,MATCH(E409,'Both teabags AfterWet'!$B$1:$B$839,0)),"")</f>
        <v>0.60099999999999998</v>
      </c>
      <c r="O409" s="1">
        <v>0.40389999999999998</v>
      </c>
      <c r="P409" s="1"/>
      <c r="Q409" s="202">
        <v>20.08862629246671</v>
      </c>
      <c r="R409" s="202"/>
      <c r="S409">
        <f t="shared" si="37"/>
        <v>0.32276203840472695</v>
      </c>
      <c r="U409" s="111">
        <f t="shared" si="38"/>
        <v>0.84422681544173406</v>
      </c>
      <c r="V409" s="111">
        <f t="shared" si="39"/>
        <v>0.55200000000000005</v>
      </c>
    </row>
    <row r="410" spans="1:22">
      <c r="A410" s="1">
        <v>150</v>
      </c>
      <c r="B410" s="1"/>
      <c r="C410">
        <f>COUNTIF('WetLitterbags placem_collection'!$K$3:$K$222, E410)</f>
        <v>0</v>
      </c>
      <c r="D410" t="str">
        <f t="shared" si="36"/>
        <v>Exclude</v>
      </c>
      <c r="E410" s="1"/>
      <c r="F410">
        <f>COUNTIF('WetLitterbags placem_collection'!$M$3:$M$222, H410)</f>
        <v>0</v>
      </c>
      <c r="G410" t="str">
        <f t="shared" si="40"/>
        <v>Exclude</v>
      </c>
      <c r="H410" s="200" t="s">
        <v>569</v>
      </c>
      <c r="I410">
        <f>IFERROR(INDEX('Green_rooibos initial weight'!$C$5:$C$1749,MATCH(H410, 'Green_rooibos initial weight'!$A$5:$A$1749,0)),"")</f>
        <v>2.0819999999999999</v>
      </c>
      <c r="K410">
        <f t="shared" si="41"/>
        <v>2.0819999999999999</v>
      </c>
      <c r="M410">
        <f>IFERROR(INDEX('Both teabags AfterWet'!$D$1:$D$839,MATCH(H410,'Both teabags AfterWet'!$B$1:$B$839,0)),"")</f>
        <v>1.5680000000000001</v>
      </c>
      <c r="O410" s="1">
        <v>1.2972999999999999</v>
      </c>
      <c r="P410" s="1"/>
      <c r="Q410" s="202">
        <v>7.1853320118927355</v>
      </c>
      <c r="R410" s="202"/>
      <c r="S410">
        <f t="shared" si="37"/>
        <v>1.2040846878097153</v>
      </c>
      <c r="U410" s="111">
        <f t="shared" si="38"/>
        <v>0.42166921815095326</v>
      </c>
      <c r="V410" s="111">
        <f t="shared" si="39"/>
        <v>0.55200000000000005</v>
      </c>
    </row>
    <row r="411" spans="1:22">
      <c r="A411" s="1">
        <v>150</v>
      </c>
      <c r="B411" s="1"/>
      <c r="C411">
        <f>COUNTIF('WetLitterbags placem_collection'!$K$3:$K$222, E411)</f>
        <v>0</v>
      </c>
      <c r="D411" t="str">
        <f t="shared" si="36"/>
        <v>Exclude</v>
      </c>
      <c r="E411" s="1"/>
      <c r="F411">
        <f>COUNTIF('WetLitterbags placem_collection'!$M$3:$M$222, H411)</f>
        <v>1</v>
      </c>
      <c r="G411" t="str">
        <f t="shared" si="40"/>
        <v>Open</v>
      </c>
      <c r="H411" s="200" t="s">
        <v>1134</v>
      </c>
      <c r="I411">
        <f>IFERROR(INDEX('Green_rooibos initial weight'!$C$5:$C$1749,MATCH(H411, 'Green_rooibos initial weight'!$A$5:$A$1749,0)),"")</f>
        <v>2.2090000000000001</v>
      </c>
      <c r="K411">
        <f t="shared" si="41"/>
        <v>2.2090000000000001</v>
      </c>
      <c r="M411">
        <f>IFERROR(INDEX('Both teabags AfterWet'!$D$1:$D$839,MATCH(H411,'Both teabags AfterWet'!$B$1:$B$839,0)),"")</f>
        <v>1.718</v>
      </c>
      <c r="O411" s="1">
        <v>1.4441999999999999</v>
      </c>
      <c r="P411" s="1"/>
      <c r="Q411" s="202">
        <v>10.190151145782695</v>
      </c>
      <c r="R411" s="202"/>
      <c r="S411">
        <f t="shared" si="37"/>
        <v>1.2970338371526062</v>
      </c>
      <c r="U411" s="111">
        <f t="shared" si="38"/>
        <v>0.4128411782921656</v>
      </c>
      <c r="V411" s="111">
        <f t="shared" si="39"/>
        <v>0.55200000000000005</v>
      </c>
    </row>
    <row r="412" spans="1:22">
      <c r="A412" s="1">
        <v>151</v>
      </c>
      <c r="B412" s="1"/>
      <c r="C412">
        <f>COUNTIF('WetLitterbags placem_collection'!$K$3:$K$222, E412)</f>
        <v>0</v>
      </c>
      <c r="D412" t="str">
        <f t="shared" si="36"/>
        <v>Exclude</v>
      </c>
      <c r="E412" s="1" t="s">
        <v>1403</v>
      </c>
      <c r="F412">
        <f>COUNTIF('WetLitterbags placem_collection'!$M$3:$M$222, H412)</f>
        <v>0</v>
      </c>
      <c r="G412" t="str">
        <f t="shared" si="40"/>
        <v>Exclude</v>
      </c>
      <c r="I412">
        <f>IFERROR(INDEX('Green_rooibos initial weight'!$C$5:$C$1749,MATCH(E412, 'Green_rooibos initial weight'!$A$5:$A$1749,0)),"")</f>
        <v>2.1240000000000001</v>
      </c>
      <c r="K412">
        <f t="shared" si="41"/>
        <v>2.1240000000000001</v>
      </c>
      <c r="M412">
        <f>IFERROR(INDEX('Both teabags AfterWet'!$D$1:$D$839,MATCH(E412,'Both teabags AfterWet'!$B$1:$B$839,0)),"")</f>
        <v>0.78700000000000003</v>
      </c>
      <c r="O412">
        <v>0.54200000000000004</v>
      </c>
      <c r="Q412" s="202">
        <v>20.305781175346262</v>
      </c>
      <c r="R412" s="202"/>
      <c r="S412">
        <f t="shared" si="37"/>
        <v>0.43194266602962328</v>
      </c>
      <c r="U412" s="111">
        <f t="shared" si="38"/>
        <v>0.79663716288624142</v>
      </c>
      <c r="V412" s="111">
        <f t="shared" si="39"/>
        <v>0.55200000000000005</v>
      </c>
    </row>
    <row r="413" spans="1:22">
      <c r="A413" s="1">
        <v>151</v>
      </c>
      <c r="B413" s="1"/>
      <c r="C413">
        <f>COUNTIF('WetLitterbags placem_collection'!$K$3:$K$222, E413)</f>
        <v>0</v>
      </c>
      <c r="D413" t="str">
        <f t="shared" si="36"/>
        <v>Exclude</v>
      </c>
      <c r="E413" s="1"/>
      <c r="F413">
        <f>COUNTIF('WetLitterbags placem_collection'!$M$3:$M$222, H413)</f>
        <v>1</v>
      </c>
      <c r="G413" t="str">
        <f t="shared" si="40"/>
        <v>Open</v>
      </c>
      <c r="H413" s="1" t="s">
        <v>694</v>
      </c>
      <c r="I413">
        <f>IFERROR(INDEX('Green_rooibos initial weight'!$C$5:$C$1749,MATCH(H413, 'Green_rooibos initial weight'!$A$5:$A$1749,0)),"")</f>
        <v>2.206</v>
      </c>
      <c r="K413">
        <f t="shared" si="41"/>
        <v>2.206</v>
      </c>
      <c r="M413">
        <f>IFERROR(INDEX('Both teabags AfterWet'!$D$1:$D$839,MATCH(H413,'Both teabags AfterWet'!$B$1:$B$839,0)),"")</f>
        <v>1.782</v>
      </c>
      <c r="O413">
        <v>1.4498</v>
      </c>
      <c r="Q413" s="202">
        <v>6.4642507345735885</v>
      </c>
      <c r="R413" s="202"/>
      <c r="S413">
        <f t="shared" si="37"/>
        <v>1.356081292850152</v>
      </c>
      <c r="U413" s="111">
        <f t="shared" si="38"/>
        <v>0.38527593252486314</v>
      </c>
      <c r="V413" s="111">
        <f t="shared" si="39"/>
        <v>0.55200000000000005</v>
      </c>
    </row>
    <row r="414" spans="1:22">
      <c r="A414" s="1">
        <v>151</v>
      </c>
      <c r="B414" s="1"/>
      <c r="C414">
        <f>COUNTIF('WetLitterbags placem_collection'!$K$3:$K$222, E414)</f>
        <v>0</v>
      </c>
      <c r="D414" t="str">
        <f t="shared" si="36"/>
        <v>Exclude</v>
      </c>
      <c r="E414" s="1"/>
      <c r="F414">
        <f>COUNTIF('WetLitterbags placem_collection'!$M$3:$M$222, H414)</f>
        <v>0</v>
      </c>
      <c r="G414" t="str">
        <f t="shared" si="40"/>
        <v>Exclude</v>
      </c>
      <c r="H414" s="1" t="s">
        <v>637</v>
      </c>
      <c r="I414">
        <f>IFERROR(INDEX('Green_rooibos initial weight'!$C$5:$C$1749,MATCH(H414, 'Green_rooibos initial weight'!$A$5:$A$1749,0)),"")</f>
        <v>2.1629999999999998</v>
      </c>
      <c r="K414">
        <f t="shared" si="41"/>
        <v>2.1629999999999998</v>
      </c>
      <c r="M414">
        <f>IFERROR(INDEX('Both teabags AfterWet'!$D$1:$D$839,MATCH(H414,'Both teabags AfterWet'!$B$1:$B$839,0)),"")</f>
        <v>1.798</v>
      </c>
      <c r="O414">
        <v>1.5096000000000001</v>
      </c>
      <c r="Q414" s="202">
        <v>6.3484251968501049</v>
      </c>
      <c r="R414" s="202"/>
      <c r="S414">
        <f t="shared" si="37"/>
        <v>1.4137641732283508</v>
      </c>
      <c r="U414" s="111">
        <f t="shared" si="38"/>
        <v>0.34638734478578326</v>
      </c>
      <c r="V414" s="111">
        <f t="shared" si="39"/>
        <v>0.55200000000000005</v>
      </c>
    </row>
    <row r="415" spans="1:22">
      <c r="A415" s="199">
        <v>152</v>
      </c>
      <c r="B415" s="199"/>
      <c r="C415">
        <f>COUNTIF('WetLitterbags placem_collection'!$K$3:$K$222, E415)</f>
        <v>0</v>
      </c>
      <c r="D415" t="str">
        <f t="shared" si="36"/>
        <v>Exclude</v>
      </c>
      <c r="E415" t="s">
        <v>1306</v>
      </c>
      <c r="F415">
        <f>COUNTIF('WetLitterbags placem_collection'!$M$3:$M$222, H415)</f>
        <v>0</v>
      </c>
      <c r="G415" t="str">
        <f t="shared" si="40"/>
        <v>Exclude</v>
      </c>
      <c r="I415">
        <f>IFERROR(INDEX('Green_rooibos initial weight'!$C$5:$C$1749,MATCH(E415, 'Green_rooibos initial weight'!$A$5:$A$1749,0)),"")</f>
        <v>2.085</v>
      </c>
      <c r="K415">
        <f t="shared" si="41"/>
        <v>2.085</v>
      </c>
      <c r="M415">
        <f>IFERROR(INDEX('Both teabags AfterWet'!$D$1:$D$839,MATCH(E415,'Both teabags AfterWet'!$B$1:$B$839,0)),"")</f>
        <v>0.62919999999999998</v>
      </c>
      <c r="O415">
        <v>0.44969999999999999</v>
      </c>
      <c r="Q415" s="202">
        <v>13.529411764705387</v>
      </c>
      <c r="R415" s="202"/>
      <c r="S415">
        <f t="shared" si="37"/>
        <v>0.38885823529411989</v>
      </c>
      <c r="U415" s="111">
        <f t="shared" si="38"/>
        <v>0.81349724925941491</v>
      </c>
      <c r="V415" s="111">
        <f t="shared" si="39"/>
        <v>0.55200000000000005</v>
      </c>
    </row>
    <row r="416" spans="1:22">
      <c r="A416">
        <v>152</v>
      </c>
      <c r="C416">
        <f>COUNTIF('WetLitterbags placem_collection'!$K$3:$K$222, E416)</f>
        <v>0</v>
      </c>
      <c r="D416" t="str">
        <f t="shared" si="36"/>
        <v>Exclude</v>
      </c>
      <c r="F416">
        <f>COUNTIF('WetLitterbags placem_collection'!$M$3:$M$222, H416)</f>
        <v>0</v>
      </c>
      <c r="G416" t="str">
        <f t="shared" si="40"/>
        <v>Exclude</v>
      </c>
      <c r="H416" t="s">
        <v>562</v>
      </c>
      <c r="I416">
        <f>IFERROR(INDEX('Green_rooibos initial weight'!$C$5:$C$1749,MATCH(H416, 'Green_rooibos initial weight'!$A$5:$A$1749,0)),"")</f>
        <v>2.1349999999999998</v>
      </c>
      <c r="K416">
        <f t="shared" si="41"/>
        <v>2.1349999999999998</v>
      </c>
      <c r="M416">
        <f>IFERROR(INDEX('Both teabags AfterWet'!$D$1:$D$839,MATCH(H416,'Both teabags AfterWet'!$B$1:$B$839,0)),"")</f>
        <v>1.5234000000000001</v>
      </c>
      <c r="O416">
        <v>1.2967</v>
      </c>
      <c r="Q416" s="202">
        <v>5.1525762881442967</v>
      </c>
      <c r="R416" s="202"/>
      <c r="S416">
        <f t="shared" si="37"/>
        <v>1.2298865432716328</v>
      </c>
      <c r="U416" s="111">
        <f t="shared" si="38"/>
        <v>0.42394072914677616</v>
      </c>
      <c r="V416" s="111">
        <f t="shared" si="39"/>
        <v>0.55200000000000005</v>
      </c>
    </row>
    <row r="417" spans="1:22">
      <c r="A417">
        <v>152</v>
      </c>
      <c r="C417">
        <f>COUNTIF('WetLitterbags placem_collection'!$K$3:$K$222, E417)</f>
        <v>0</v>
      </c>
      <c r="D417" t="str">
        <f t="shared" si="36"/>
        <v>Exclude</v>
      </c>
      <c r="F417">
        <f>COUNTIF('WetLitterbags placem_collection'!$M$3:$M$222, H417)</f>
        <v>1</v>
      </c>
      <c r="G417" t="str">
        <f t="shared" si="40"/>
        <v>Open</v>
      </c>
      <c r="H417" t="s">
        <v>550</v>
      </c>
      <c r="I417">
        <f>IFERROR(INDEX('Green_rooibos initial weight'!$C$5:$C$1749,MATCH(H417, 'Green_rooibos initial weight'!$A$5:$A$1749,0)),"")</f>
        <v>2.2599999999999998</v>
      </c>
      <c r="K417">
        <f t="shared" si="41"/>
        <v>2.2599999999999998</v>
      </c>
      <c r="M417">
        <f>IFERROR(INDEX('Both teabags AfterWet'!$D$1:$D$839,MATCH(H417,'Both teabags AfterWet'!$B$1:$B$839,0)),"")</f>
        <v>1.6958</v>
      </c>
      <c r="O417">
        <v>1.4439</v>
      </c>
      <c r="Q417" s="202">
        <v>6.0969755160831145</v>
      </c>
      <c r="R417" s="202"/>
      <c r="S417">
        <f t="shared" si="37"/>
        <v>1.3558657705232759</v>
      </c>
      <c r="U417" s="111">
        <f t="shared" si="38"/>
        <v>0.40005939357377163</v>
      </c>
      <c r="V417" s="111">
        <f t="shared" si="39"/>
        <v>0.55200000000000005</v>
      </c>
    </row>
    <row r="418" spans="1:22">
      <c r="A418" s="199">
        <v>153</v>
      </c>
      <c r="B418" s="199"/>
      <c r="C418">
        <f>COUNTIF('WetLitterbags placem_collection'!$K$3:$K$222, E418)</f>
        <v>0</v>
      </c>
      <c r="D418" t="str">
        <f t="shared" si="36"/>
        <v>Exclude</v>
      </c>
      <c r="E418" t="s">
        <v>1165</v>
      </c>
      <c r="F418">
        <f>COUNTIF('WetLitterbags placem_collection'!$M$3:$M$222, H418)</f>
        <v>0</v>
      </c>
      <c r="G418" t="str">
        <f t="shared" si="40"/>
        <v>Exclude</v>
      </c>
      <c r="I418">
        <f>IFERROR(INDEX('Green_rooibos initial weight'!$C$5:$C$1749,MATCH(E418, 'Green_rooibos initial weight'!$A$5:$A$1749,0)),"")</f>
        <v>1.8939999999999999</v>
      </c>
      <c r="K418">
        <f t="shared" si="41"/>
        <v>1.8939999999999999</v>
      </c>
      <c r="M418">
        <f>IFERROR(INDEX('Both teabags AfterWet'!$D$1:$D$839,MATCH(E418,'Both teabags AfterWet'!$B$1:$B$839,0)),"")</f>
        <v>0.5756</v>
      </c>
      <c r="O418">
        <v>0.39190000000000003</v>
      </c>
      <c r="Q418" s="202">
        <v>12.119700748128949</v>
      </c>
      <c r="R418" s="202"/>
      <c r="S418">
        <f t="shared" si="37"/>
        <v>0.34440289276808267</v>
      </c>
      <c r="U418" s="111">
        <f t="shared" si="38"/>
        <v>0.81816109146352556</v>
      </c>
      <c r="V418" s="111">
        <f t="shared" si="39"/>
        <v>0.55200000000000005</v>
      </c>
    </row>
    <row r="419" spans="1:22">
      <c r="A419" s="199">
        <v>153</v>
      </c>
      <c r="B419" s="199"/>
      <c r="C419">
        <f>COUNTIF('WetLitterbags placem_collection'!$K$3:$K$222, E419)</f>
        <v>0</v>
      </c>
      <c r="D419" t="str">
        <f t="shared" si="36"/>
        <v>Exclude</v>
      </c>
      <c r="E419" s="199"/>
      <c r="F419">
        <f>COUNTIF('WetLitterbags placem_collection'!$M$3:$M$222, H419)</f>
        <v>0</v>
      </c>
      <c r="G419" t="str">
        <f t="shared" si="40"/>
        <v>Exclude</v>
      </c>
      <c r="H419" t="s">
        <v>701</v>
      </c>
      <c r="I419">
        <f>IFERROR(INDEX('Green_rooibos initial weight'!$C$5:$C$1749,MATCH(H419, 'Green_rooibos initial weight'!$A$5:$A$1749,0)),"")</f>
        <v>2.1110000000000002</v>
      </c>
      <c r="K419">
        <f t="shared" si="41"/>
        <v>2.1110000000000002</v>
      </c>
      <c r="M419">
        <f>IFERROR(INDEX('Both teabags AfterWet'!$D$1:$D$839,MATCH(H419,'Both teabags AfterWet'!$B$1:$B$839,0)),"")</f>
        <v>1.6322000000000001</v>
      </c>
      <c r="O419">
        <v>1.4160999999999999</v>
      </c>
      <c r="Q419" s="202">
        <v>4.0218470705065492</v>
      </c>
      <c r="R419" s="202"/>
      <c r="S419">
        <f t="shared" si="37"/>
        <v>1.3591466236345566</v>
      </c>
      <c r="U419" s="111">
        <f t="shared" si="38"/>
        <v>0.35615981826880316</v>
      </c>
      <c r="V419" s="111">
        <f t="shared" si="39"/>
        <v>0.55200000000000005</v>
      </c>
    </row>
    <row r="420" spans="1:22">
      <c r="A420" s="199">
        <v>153</v>
      </c>
      <c r="B420" s="199"/>
      <c r="C420">
        <f>COUNTIF('WetLitterbags placem_collection'!$K$3:$K$222, E420)</f>
        <v>0</v>
      </c>
      <c r="D420" t="str">
        <f t="shared" si="36"/>
        <v>Exclude</v>
      </c>
      <c r="E420" s="199"/>
      <c r="F420">
        <f>COUNTIF('WetLitterbags placem_collection'!$M$3:$M$222, H420)</f>
        <v>1</v>
      </c>
      <c r="G420" t="str">
        <f t="shared" si="40"/>
        <v>Open</v>
      </c>
      <c r="H420" t="s">
        <v>662</v>
      </c>
      <c r="I420">
        <f>IFERROR(INDEX('Green_rooibos initial weight'!$C$5:$C$1749,MATCH(H420, 'Green_rooibos initial weight'!$A$5:$A$1749,0)),"")</f>
        <v>2.2749999999999999</v>
      </c>
      <c r="K420">
        <f t="shared" si="41"/>
        <v>2.2749999999999999</v>
      </c>
      <c r="M420">
        <f>IFERROR(INDEX('Both teabags AfterWet'!$D$1:$D$839,MATCH(H420,'Both teabags AfterWet'!$B$1:$B$839,0)),"")</f>
        <v>1.2541</v>
      </c>
      <c r="O420">
        <v>1.0609</v>
      </c>
      <c r="Q420" s="202">
        <v>77.007481296757646</v>
      </c>
      <c r="R420" s="202"/>
      <c r="S420">
        <f t="shared" si="37"/>
        <v>0.24392763092269809</v>
      </c>
      <c r="U420" s="111">
        <f t="shared" si="38"/>
        <v>0.89277906333068213</v>
      </c>
      <c r="V420" s="111">
        <f t="shared" si="39"/>
        <v>0.55200000000000005</v>
      </c>
    </row>
    <row r="421" spans="1:22">
      <c r="A421" s="1">
        <v>154</v>
      </c>
      <c r="B421" s="1"/>
      <c r="C421">
        <f>COUNTIF('WetLitterbags placem_collection'!$K$3:$K$222, E421)</f>
        <v>0</v>
      </c>
      <c r="D421" t="str">
        <f t="shared" si="36"/>
        <v>Exclude</v>
      </c>
      <c r="E421" s="200" t="s">
        <v>1366</v>
      </c>
      <c r="F421">
        <f>COUNTIF('WetLitterbags placem_collection'!$M$3:$M$222, H421)</f>
        <v>0</v>
      </c>
      <c r="G421" t="str">
        <f t="shared" si="40"/>
        <v>Exclude</v>
      </c>
      <c r="I421">
        <f>IFERROR(INDEX('Green_rooibos initial weight'!$C$5:$C$1749,MATCH(E421, 'Green_rooibos initial weight'!$A$5:$A$1749,0)),"")</f>
        <v>2.0819999999999999</v>
      </c>
      <c r="K421">
        <f t="shared" si="41"/>
        <v>2.0819999999999999</v>
      </c>
      <c r="M421">
        <f>IFERROR(INDEX('Both teabags AfterWet'!$D$1:$D$839,MATCH(E421,'Both teabags AfterWet'!$B$1:$B$839,0)),"")</f>
        <v>0.60499999999999998</v>
      </c>
      <c r="O421" s="1">
        <v>0.37980000000000003</v>
      </c>
      <c r="P421" s="1"/>
      <c r="Q421" s="202">
        <v>17.540322580645736</v>
      </c>
      <c r="R421" s="202"/>
      <c r="S421">
        <f t="shared" si="37"/>
        <v>0.31318185483870753</v>
      </c>
      <c r="U421" s="111">
        <f t="shared" si="38"/>
        <v>0.84957643859812315</v>
      </c>
      <c r="V421" s="111">
        <f t="shared" si="39"/>
        <v>0.55200000000000005</v>
      </c>
    </row>
    <row r="422" spans="1:22">
      <c r="A422" s="1">
        <v>154</v>
      </c>
      <c r="B422" s="1"/>
      <c r="C422">
        <f>COUNTIF('WetLitterbags placem_collection'!$K$3:$K$222, E422)</f>
        <v>0</v>
      </c>
      <c r="D422" t="str">
        <f t="shared" si="36"/>
        <v>Exclude</v>
      </c>
      <c r="E422" s="1"/>
      <c r="F422">
        <f>COUNTIF('WetLitterbags placem_collection'!$M$3:$M$222, H422)</f>
        <v>0</v>
      </c>
      <c r="G422" t="str">
        <f t="shared" si="40"/>
        <v>Exclude</v>
      </c>
      <c r="H422" s="200" t="s">
        <v>656</v>
      </c>
      <c r="I422">
        <f>IFERROR(INDEX('Green_rooibos initial weight'!$C$5:$C$1749,MATCH(H422, 'Green_rooibos initial weight'!$A$5:$A$1749,0)),"")</f>
        <v>2.242</v>
      </c>
      <c r="K422">
        <f t="shared" si="41"/>
        <v>2.242</v>
      </c>
      <c r="M422">
        <f>IFERROR(INDEX('Both teabags AfterWet'!$D$1:$D$839,MATCH(H422,'Both teabags AfterWet'!$B$1:$B$839,0)),"")</f>
        <v>1.839</v>
      </c>
      <c r="O422" s="1">
        <v>1.516</v>
      </c>
      <c r="P422" s="1"/>
      <c r="Q422" s="202">
        <v>11.924381968008097</v>
      </c>
      <c r="R422" s="202"/>
      <c r="S422">
        <f t="shared" si="37"/>
        <v>1.3352263693649973</v>
      </c>
      <c r="U422" s="111">
        <f t="shared" si="38"/>
        <v>0.40444854176405121</v>
      </c>
      <c r="V422" s="111">
        <f t="shared" si="39"/>
        <v>0.55200000000000005</v>
      </c>
    </row>
    <row r="423" spans="1:22">
      <c r="A423" s="1">
        <v>155</v>
      </c>
      <c r="B423" s="1"/>
      <c r="C423">
        <f>COUNTIF('WetLitterbags placem_collection'!$K$3:$K$222, E423)</f>
        <v>0</v>
      </c>
      <c r="D423" t="str">
        <f t="shared" si="36"/>
        <v>Exclude</v>
      </c>
      <c r="E423" s="1" t="s">
        <v>1223</v>
      </c>
      <c r="F423">
        <f>COUNTIF('WetLitterbags placem_collection'!$M$3:$M$222, H423)</f>
        <v>0</v>
      </c>
      <c r="G423" t="str">
        <f t="shared" si="40"/>
        <v>Exclude</v>
      </c>
      <c r="I423">
        <f>IFERROR(INDEX('Green_rooibos initial weight'!$C$5:$C$1749,MATCH(E423, 'Green_rooibos initial weight'!$A$5:$A$1749,0)),"")</f>
        <v>1.883</v>
      </c>
      <c r="K423">
        <f t="shared" si="41"/>
        <v>1.883</v>
      </c>
      <c r="M423" t="str">
        <f>IFERROR(INDEX('Both teabags AfterWet'!$D$1:$D$839,MATCH(E423,'Both teabags AfterWet'!$B$1:$B$839,0)),"")</f>
        <v/>
      </c>
      <c r="O423" s="201">
        <v>0.40339999999999998</v>
      </c>
      <c r="P423" s="201"/>
      <c r="Q423" s="202">
        <v>19.219219219219006</v>
      </c>
      <c r="R423" s="202"/>
      <c r="S423">
        <f t="shared" si="37"/>
        <v>0.32586966966967051</v>
      </c>
      <c r="U423" s="111">
        <f t="shared" si="38"/>
        <v>0.82694122694122651</v>
      </c>
      <c r="V423" s="111">
        <f t="shared" si="39"/>
        <v>0.55200000000000005</v>
      </c>
    </row>
    <row r="424" spans="1:22">
      <c r="A424" s="1">
        <v>155</v>
      </c>
      <c r="B424" s="1"/>
      <c r="C424">
        <f>COUNTIF('WetLitterbags placem_collection'!$K$3:$K$222, E424)</f>
        <v>0</v>
      </c>
      <c r="D424" t="str">
        <f t="shared" si="36"/>
        <v>Exclude</v>
      </c>
      <c r="E424" s="1"/>
      <c r="F424">
        <f>COUNTIF('WetLitterbags placem_collection'!$M$3:$M$222, H424)</f>
        <v>1</v>
      </c>
      <c r="G424" t="str">
        <f t="shared" si="40"/>
        <v>Open</v>
      </c>
      <c r="H424" s="1" t="s">
        <v>657</v>
      </c>
      <c r="I424">
        <f>IFERROR(INDEX('Green_rooibos initial weight'!$C$5:$C$1749,MATCH(H424, 'Green_rooibos initial weight'!$A$5:$A$1749,0)),"")</f>
        <v>2.1850000000000001</v>
      </c>
      <c r="K424">
        <f t="shared" si="41"/>
        <v>2.1850000000000001</v>
      </c>
      <c r="M424">
        <f>IFERROR(INDEX('Both teabags AfterWet'!$D$1:$D$839,MATCH(H424,'Both teabags AfterWet'!$B$1:$B$839,0)),"")</f>
        <v>1.7509999999999999</v>
      </c>
      <c r="O424" s="201">
        <v>1.4883</v>
      </c>
      <c r="P424" s="201"/>
      <c r="Q424" s="202">
        <v>9.822309970384735</v>
      </c>
      <c r="R424" s="202"/>
      <c r="S424">
        <f t="shared" si="37"/>
        <v>1.3421145607107641</v>
      </c>
      <c r="U424" s="111">
        <f t="shared" si="38"/>
        <v>0.38575992644816293</v>
      </c>
      <c r="V424" s="111">
        <f t="shared" si="39"/>
        <v>0.55200000000000005</v>
      </c>
    </row>
    <row r="425" spans="1:22">
      <c r="A425" s="1">
        <v>155</v>
      </c>
      <c r="B425" s="1"/>
      <c r="C425">
        <f>COUNTIF('WetLitterbags placem_collection'!$K$3:$K$222, E425)</f>
        <v>0</v>
      </c>
      <c r="D425" t="str">
        <f t="shared" si="36"/>
        <v>Exclude</v>
      </c>
      <c r="E425" s="1"/>
      <c r="F425">
        <f>COUNTIF('WetLitterbags placem_collection'!$M$3:$M$222, H425)</f>
        <v>0</v>
      </c>
      <c r="G425" t="str">
        <f t="shared" si="40"/>
        <v>Exclude</v>
      </c>
      <c r="H425" s="1" t="s">
        <v>585</v>
      </c>
      <c r="I425">
        <f>IFERROR(INDEX('Green_rooibos initial weight'!$C$5:$C$1749,MATCH(H425, 'Green_rooibos initial weight'!$A$5:$A$1749,0)),"")</f>
        <v>2.0830000000000002</v>
      </c>
      <c r="K425">
        <f t="shared" si="41"/>
        <v>2.0830000000000002</v>
      </c>
      <c r="M425">
        <f>IFERROR(INDEX('Both teabags AfterWet'!$D$1:$D$839,MATCH(H425,'Both teabags AfterWet'!$B$1:$B$839,0)),"")</f>
        <v>1.643</v>
      </c>
      <c r="O425" s="201">
        <v>1.3769</v>
      </c>
      <c r="P425" s="201"/>
      <c r="Q425" s="202">
        <v>7.5886170743882877</v>
      </c>
      <c r="R425" s="202"/>
      <c r="S425">
        <f t="shared" si="37"/>
        <v>1.2724123315027476</v>
      </c>
      <c r="U425" s="111">
        <f t="shared" si="38"/>
        <v>0.389144343973717</v>
      </c>
      <c r="V425" s="111">
        <f t="shared" si="39"/>
        <v>0.55200000000000005</v>
      </c>
    </row>
    <row r="426" spans="1:22">
      <c r="A426" s="1">
        <v>156</v>
      </c>
      <c r="B426" s="1"/>
      <c r="C426">
        <f>COUNTIF('WetLitterbags placem_collection'!$K$3:$K$222, E426)</f>
        <v>0</v>
      </c>
      <c r="D426" t="str">
        <f t="shared" si="36"/>
        <v>Exclude</v>
      </c>
      <c r="E426" s="1" t="s">
        <v>1383</v>
      </c>
      <c r="F426">
        <f>COUNTIF('WetLitterbags placem_collection'!$M$3:$M$222, H426)</f>
        <v>0</v>
      </c>
      <c r="G426" t="str">
        <f t="shared" si="40"/>
        <v>Exclude</v>
      </c>
      <c r="I426">
        <f>IFERROR(INDEX('Green_rooibos initial weight'!$C$5:$C$1749,MATCH(E426, 'Green_rooibos initial weight'!$A$5:$A$1749,0)),"")</f>
        <v>2.048</v>
      </c>
      <c r="K426">
        <f t="shared" si="41"/>
        <v>2.048</v>
      </c>
      <c r="M426">
        <f>IFERROR(INDEX('Both teabags AfterWet'!$D$1:$D$839,MATCH(E426,'Both teabags AfterWet'!$B$1:$B$839,0)),"")</f>
        <v>0.65800000000000003</v>
      </c>
      <c r="O426" s="1">
        <v>0.43380000000000002</v>
      </c>
      <c r="P426" s="1"/>
      <c r="Q426" s="202">
        <v>27.494061757718864</v>
      </c>
      <c r="R426" s="202"/>
      <c r="S426">
        <f t="shared" si="37"/>
        <v>0.31453076009501557</v>
      </c>
      <c r="U426" s="111">
        <f t="shared" si="38"/>
        <v>0.84642052729735573</v>
      </c>
      <c r="V426" s="111">
        <f t="shared" si="39"/>
        <v>0.55200000000000005</v>
      </c>
    </row>
    <row r="427" spans="1:22">
      <c r="A427" s="1">
        <v>156</v>
      </c>
      <c r="B427" s="1"/>
      <c r="C427">
        <f>COUNTIF('WetLitterbags placem_collection'!$K$3:$K$222, E427)</f>
        <v>0</v>
      </c>
      <c r="D427" t="str">
        <f t="shared" si="36"/>
        <v>Exclude</v>
      </c>
      <c r="E427" s="1"/>
      <c r="F427">
        <f>COUNTIF('WetLitterbags placem_collection'!$M$3:$M$222, H427)</f>
        <v>0</v>
      </c>
      <c r="G427" t="str">
        <f t="shared" si="40"/>
        <v>Exclude</v>
      </c>
      <c r="H427" s="200" t="s">
        <v>677</v>
      </c>
      <c r="I427">
        <f>IFERROR(INDEX('Green_rooibos initial weight'!$C$5:$C$1749,MATCH(H427, 'Green_rooibos initial weight'!$A$5:$A$1749,0)),"")</f>
        <v>2.2040000000000002</v>
      </c>
      <c r="K427">
        <f t="shared" si="41"/>
        <v>2.2040000000000002</v>
      </c>
      <c r="M427">
        <f>IFERROR(INDEX('Both teabags AfterWet'!$D$1:$D$839,MATCH(H427,'Both teabags AfterWet'!$B$1:$B$839,0)),"")</f>
        <v>1.802</v>
      </c>
      <c r="O427" s="1">
        <v>1.5392999999999999</v>
      </c>
      <c r="P427" s="1"/>
      <c r="Q427" s="202">
        <v>8.8737201365180916</v>
      </c>
      <c r="R427" s="202"/>
      <c r="S427">
        <f t="shared" si="37"/>
        <v>1.4027068259385769</v>
      </c>
      <c r="U427" s="111">
        <f t="shared" si="38"/>
        <v>0.36356314612587259</v>
      </c>
      <c r="V427" s="111">
        <f t="shared" si="39"/>
        <v>0.55200000000000005</v>
      </c>
    </row>
    <row r="428" spans="1:22">
      <c r="A428" s="1">
        <v>156</v>
      </c>
      <c r="B428" s="1"/>
      <c r="C428">
        <f>COUNTIF('WetLitterbags placem_collection'!$K$3:$K$222, E428)</f>
        <v>0</v>
      </c>
      <c r="D428" t="str">
        <f t="shared" si="36"/>
        <v>Exclude</v>
      </c>
      <c r="E428" s="1"/>
      <c r="F428">
        <f>COUNTIF('WetLitterbags placem_collection'!$M$3:$M$222, H428)</f>
        <v>1</v>
      </c>
      <c r="G428" t="str">
        <f t="shared" si="40"/>
        <v>Open</v>
      </c>
      <c r="H428" s="200" t="s">
        <v>543</v>
      </c>
      <c r="I428">
        <f>IFERROR(INDEX('Green_rooibos initial weight'!$C$5:$C$1749,MATCH(H428, 'Green_rooibos initial weight'!$A$5:$A$1749,0)),"")</f>
        <v>2.206</v>
      </c>
      <c r="K428">
        <f t="shared" si="41"/>
        <v>2.206</v>
      </c>
      <c r="M428">
        <f>IFERROR(INDEX('Both teabags AfterWet'!$D$1:$D$839,MATCH(H428,'Both teabags AfterWet'!$B$1:$B$839,0)),"")</f>
        <v>1.8080000000000001</v>
      </c>
      <c r="O428" s="1">
        <v>1.5407</v>
      </c>
      <c r="P428" s="1"/>
      <c r="Q428" s="202">
        <v>7.6581027667986037</v>
      </c>
      <c r="R428" s="202"/>
      <c r="S428">
        <f t="shared" si="37"/>
        <v>1.422711610671934</v>
      </c>
      <c r="U428" s="111">
        <f t="shared" si="38"/>
        <v>0.3550717993327589</v>
      </c>
      <c r="V428" s="111">
        <f t="shared" si="39"/>
        <v>0.55200000000000005</v>
      </c>
    </row>
    <row r="429" spans="1:22">
      <c r="A429" s="1">
        <v>157</v>
      </c>
      <c r="B429" s="1"/>
      <c r="C429">
        <f>COUNTIF('WetLitterbags placem_collection'!$K$3:$K$222, E429)</f>
        <v>0</v>
      </c>
      <c r="D429" t="str">
        <f t="shared" si="36"/>
        <v>Exclude</v>
      </c>
      <c r="E429" s="1" t="s">
        <v>1273</v>
      </c>
      <c r="F429">
        <f>COUNTIF('WetLitterbags placem_collection'!$M$3:$M$222, H429)</f>
        <v>0</v>
      </c>
      <c r="G429" t="str">
        <f t="shared" si="40"/>
        <v>Exclude</v>
      </c>
      <c r="I429">
        <f>IFERROR(INDEX('Green_rooibos initial weight'!$C$5:$C$1749,MATCH(E429, 'Green_rooibos initial weight'!$A$5:$A$1749,0)),"")</f>
        <v>2.0470000000000002</v>
      </c>
      <c r="K429">
        <f t="shared" si="41"/>
        <v>2.0470000000000002</v>
      </c>
      <c r="M429">
        <f>IFERROR(INDEX('Both teabags AfterWet'!$D$1:$D$839,MATCH(E429,'Both teabags AfterWet'!$B$1:$B$839,0)),"")</f>
        <v>0.70499999999999996</v>
      </c>
      <c r="O429" s="1">
        <v>0.51759999999999995</v>
      </c>
      <c r="P429" s="1"/>
      <c r="Q429" s="202">
        <v>15.610972568578548</v>
      </c>
      <c r="R429" s="202"/>
      <c r="S429">
        <f t="shared" si="37"/>
        <v>0.43679760598503736</v>
      </c>
      <c r="U429" s="111">
        <f t="shared" si="38"/>
        <v>0.78661572741326946</v>
      </c>
      <c r="V429" s="111">
        <f t="shared" si="39"/>
        <v>0.55200000000000005</v>
      </c>
    </row>
    <row r="430" spans="1:22">
      <c r="A430" s="1">
        <v>157</v>
      </c>
      <c r="B430" s="1"/>
      <c r="C430">
        <f>COUNTIF('WetLitterbags placem_collection'!$K$3:$K$222, E430)</f>
        <v>0</v>
      </c>
      <c r="D430" t="str">
        <f t="shared" si="36"/>
        <v>Exclude</v>
      </c>
      <c r="E430" s="1"/>
      <c r="F430">
        <f>COUNTIF('WetLitterbags placem_collection'!$M$3:$M$222, H430)</f>
        <v>1</v>
      </c>
      <c r="G430" t="str">
        <f t="shared" si="40"/>
        <v>Open</v>
      </c>
      <c r="H430" s="1" t="s">
        <v>1111</v>
      </c>
      <c r="I430">
        <f>IFERROR(INDEX('Green_rooibos initial weight'!$C$5:$C$1749,MATCH(H430, 'Green_rooibos initial weight'!$A$5:$A$1749,0)),"")</f>
        <v>2.177</v>
      </c>
      <c r="K430">
        <f t="shared" si="41"/>
        <v>2.177</v>
      </c>
      <c r="M430">
        <f>IFERROR(INDEX('Both teabags AfterWet'!$D$1:$D$839,MATCH(H430,'Both teabags AfterWet'!$B$1:$B$839,0)),"")</f>
        <v>1.825</v>
      </c>
      <c r="O430" s="1">
        <v>1.5705</v>
      </c>
      <c r="P430" s="1"/>
      <c r="Q430" s="202">
        <v>8.6618004866182261</v>
      </c>
      <c r="R430" s="202"/>
      <c r="S430">
        <f t="shared" si="37"/>
        <v>1.4344664233576607</v>
      </c>
      <c r="U430" s="111">
        <f t="shared" si="38"/>
        <v>0.34108111007916364</v>
      </c>
      <c r="V430" s="111">
        <f t="shared" si="39"/>
        <v>0.55200000000000005</v>
      </c>
    </row>
    <row r="431" spans="1:22">
      <c r="A431" s="1">
        <v>157</v>
      </c>
      <c r="B431" s="1"/>
      <c r="C431">
        <f>COUNTIF('WetLitterbags placem_collection'!$K$3:$K$222, E431)</f>
        <v>0</v>
      </c>
      <c r="D431" t="str">
        <f t="shared" si="36"/>
        <v>Exclude</v>
      </c>
      <c r="E431" s="1"/>
      <c r="F431">
        <f>COUNTIF('WetLitterbags placem_collection'!$M$3:$M$222, H431)</f>
        <v>0</v>
      </c>
      <c r="G431" t="str">
        <f t="shared" si="40"/>
        <v>Exclude</v>
      </c>
      <c r="H431" s="1" t="s">
        <v>1106</v>
      </c>
      <c r="I431">
        <f>IFERROR(INDEX('Green_rooibos initial weight'!$C$5:$C$1749,MATCH(H431, 'Green_rooibos initial weight'!$A$5:$A$1749,0)),"")</f>
        <v>2.0630000000000002</v>
      </c>
      <c r="K431">
        <f t="shared" si="41"/>
        <v>2.0630000000000002</v>
      </c>
      <c r="M431">
        <f>IFERROR(INDEX('Both teabags AfterWet'!$D$1:$D$839,MATCH(H431,'Both teabags AfterWet'!$B$1:$B$839,0)),"")</f>
        <v>1.994</v>
      </c>
      <c r="O431" s="1">
        <v>1.6922999999999999</v>
      </c>
      <c r="P431" s="1"/>
      <c r="Q431" s="202">
        <v>10.019743336623607</v>
      </c>
      <c r="R431" s="202"/>
      <c r="S431">
        <f t="shared" si="37"/>
        <v>1.5227358835143185</v>
      </c>
      <c r="U431" s="111">
        <f t="shared" si="38"/>
        <v>0.2618827515684351</v>
      </c>
      <c r="V431" s="111">
        <f t="shared" si="39"/>
        <v>0.55200000000000005</v>
      </c>
    </row>
    <row r="432" spans="1:22">
      <c r="A432" s="1">
        <v>158</v>
      </c>
      <c r="B432" s="1"/>
      <c r="C432">
        <f>COUNTIF('WetLitterbags placem_collection'!$K$3:$K$222, E432)</f>
        <v>0</v>
      </c>
      <c r="D432" t="str">
        <f t="shared" si="36"/>
        <v>Exclude</v>
      </c>
      <c r="E432" s="200" t="s">
        <v>1166</v>
      </c>
      <c r="F432">
        <f>COUNTIF('WetLitterbags placem_collection'!$M$3:$M$222, H432)</f>
        <v>0</v>
      </c>
      <c r="G432" t="str">
        <f t="shared" si="40"/>
        <v>Exclude</v>
      </c>
      <c r="I432">
        <f>IFERROR(INDEX('Green_rooibos initial weight'!$C$5:$C$1749,MATCH(E432, 'Green_rooibos initial weight'!$A$5:$A$1749,0)),"")</f>
        <v>2.0710000000000002</v>
      </c>
      <c r="K432">
        <f t="shared" si="41"/>
        <v>2.0710000000000002</v>
      </c>
      <c r="M432">
        <f>IFERROR(INDEX('Both teabags AfterWet'!$D$1:$D$839,MATCH(E432,'Both teabags AfterWet'!$B$1:$B$839,0)),"")</f>
        <v>0.629</v>
      </c>
      <c r="O432" s="201">
        <v>0.41439999999999999</v>
      </c>
      <c r="P432" s="201"/>
      <c r="Q432" s="202">
        <v>11.313330054107281</v>
      </c>
      <c r="R432" s="202"/>
      <c r="S432">
        <f t="shared" si="37"/>
        <v>0.36751756025577942</v>
      </c>
      <c r="U432" s="111">
        <f t="shared" si="38"/>
        <v>0.82254101387939182</v>
      </c>
      <c r="V432" s="111">
        <f t="shared" si="39"/>
        <v>0.55200000000000005</v>
      </c>
    </row>
    <row r="433" spans="1:22">
      <c r="A433" s="1">
        <v>158</v>
      </c>
      <c r="B433" s="1"/>
      <c r="C433">
        <f>COUNTIF('WetLitterbags placem_collection'!$K$3:$K$222, E433)</f>
        <v>0</v>
      </c>
      <c r="D433" t="str">
        <f t="shared" si="36"/>
        <v>Exclude</v>
      </c>
      <c r="E433" s="1"/>
      <c r="F433">
        <f>COUNTIF('WetLitterbags placem_collection'!$M$3:$M$222, H433)</f>
        <v>1</v>
      </c>
      <c r="G433" t="str">
        <f t="shared" si="40"/>
        <v>Open</v>
      </c>
      <c r="H433" s="200" t="s">
        <v>1125</v>
      </c>
      <c r="I433">
        <f>IFERROR(INDEX('Green_rooibos initial weight'!$C$5:$C$1749,MATCH(H433, 'Green_rooibos initial weight'!$A$5:$A$1749,0)),"")</f>
        <v>2.2629999999999999</v>
      </c>
      <c r="K433">
        <f t="shared" si="41"/>
        <v>2.2629999999999999</v>
      </c>
      <c r="M433">
        <f>IFERROR(INDEX('Both teabags AfterWet'!$D$1:$D$839,MATCH(H433,'Both teabags AfterWet'!$B$1:$B$839,0)),"")</f>
        <v>1.786</v>
      </c>
      <c r="O433" s="201">
        <v>1.5450999999999999</v>
      </c>
      <c r="P433" s="201"/>
      <c r="Q433" s="202">
        <v>4.8505634492893828</v>
      </c>
      <c r="R433" s="202"/>
      <c r="S433">
        <f t="shared" si="37"/>
        <v>1.4701539441450298</v>
      </c>
      <c r="U433" s="111">
        <f t="shared" si="38"/>
        <v>0.35035177015243935</v>
      </c>
      <c r="V433" s="111">
        <f t="shared" si="39"/>
        <v>0.55200000000000005</v>
      </c>
    </row>
    <row r="434" spans="1:22">
      <c r="A434" s="1">
        <v>158</v>
      </c>
      <c r="B434" s="1"/>
      <c r="C434">
        <f>COUNTIF('WetLitterbags placem_collection'!$K$3:$K$222, E434)</f>
        <v>0</v>
      </c>
      <c r="D434" t="str">
        <f t="shared" si="36"/>
        <v>Exclude</v>
      </c>
      <c r="E434" s="1"/>
      <c r="F434">
        <f>COUNTIF('WetLitterbags placem_collection'!$M$3:$M$222, H434)</f>
        <v>0</v>
      </c>
      <c r="G434" t="str">
        <f t="shared" si="40"/>
        <v>Exclude</v>
      </c>
      <c r="H434" s="200" t="s">
        <v>571</v>
      </c>
      <c r="I434">
        <f>IFERROR(INDEX('Green_rooibos initial weight'!$C$5:$C$1749,MATCH(H434, 'Green_rooibos initial weight'!$A$5:$A$1749,0)),"")</f>
        <v>2.0910000000000002</v>
      </c>
      <c r="K434">
        <f t="shared" si="41"/>
        <v>2.0910000000000002</v>
      </c>
      <c r="M434">
        <f>IFERROR(INDEX('Both teabags AfterWet'!$D$1:$D$839,MATCH(H434,'Both teabags AfterWet'!$B$1:$B$839,0)),"")</f>
        <v>1.718</v>
      </c>
      <c r="O434" s="201">
        <v>1.4619</v>
      </c>
      <c r="P434" s="201"/>
      <c r="Q434" s="202">
        <v>4.5090180360722032</v>
      </c>
      <c r="R434" s="202"/>
      <c r="S434">
        <f t="shared" si="37"/>
        <v>1.3959826653306604</v>
      </c>
      <c r="U434" s="111">
        <f t="shared" si="38"/>
        <v>0.33238514331388791</v>
      </c>
      <c r="V434" s="111">
        <f t="shared" si="39"/>
        <v>0.55200000000000005</v>
      </c>
    </row>
    <row r="435" spans="1:22">
      <c r="A435" s="1">
        <v>160</v>
      </c>
      <c r="B435" s="1"/>
      <c r="C435">
        <f>COUNTIF('WetLitterbags placem_collection'!$K$3:$K$222, E435)</f>
        <v>0</v>
      </c>
      <c r="D435" t="str">
        <f t="shared" si="36"/>
        <v>Exclude</v>
      </c>
      <c r="E435" s="200" t="s">
        <v>1174</v>
      </c>
      <c r="F435">
        <f>COUNTIF('WetLitterbags placem_collection'!$M$3:$M$222, H435)</f>
        <v>0</v>
      </c>
      <c r="G435" t="str">
        <f t="shared" si="40"/>
        <v>Exclude</v>
      </c>
      <c r="I435">
        <f>IFERROR(INDEX('Green_rooibos initial weight'!$C$5:$C$1749,MATCH(E435, 'Green_rooibos initial weight'!$A$5:$A$1749,0)),"")</f>
        <v>1.9550000000000001</v>
      </c>
      <c r="K435">
        <f t="shared" si="41"/>
        <v>1.9550000000000001</v>
      </c>
      <c r="M435">
        <f>IFERROR(INDEX('Both teabags AfterWet'!$D$1:$D$839,MATCH(E435,'Both teabags AfterWet'!$B$1:$B$839,0)),"")</f>
        <v>0.68100000000000005</v>
      </c>
      <c r="O435" s="1">
        <v>0.47570000000000001</v>
      </c>
      <c r="P435" s="1"/>
      <c r="Q435" s="202">
        <v>12.187812187811872</v>
      </c>
      <c r="R435" s="202"/>
      <c r="S435">
        <f t="shared" si="37"/>
        <v>0.41772257742257896</v>
      </c>
      <c r="U435" s="111">
        <f t="shared" si="38"/>
        <v>0.78633116244369361</v>
      </c>
      <c r="V435" s="111">
        <f t="shared" si="39"/>
        <v>0.55200000000000005</v>
      </c>
    </row>
    <row r="436" spans="1:22">
      <c r="A436" s="1">
        <v>160</v>
      </c>
      <c r="B436" s="1"/>
      <c r="C436">
        <f>COUNTIF('WetLitterbags placem_collection'!$K$3:$K$222, E436)</f>
        <v>0</v>
      </c>
      <c r="D436" t="str">
        <f t="shared" si="36"/>
        <v>Exclude</v>
      </c>
      <c r="E436" s="1"/>
      <c r="F436">
        <f>COUNTIF('WetLitterbags placem_collection'!$M$3:$M$222, H436)</f>
        <v>1</v>
      </c>
      <c r="G436" t="str">
        <f t="shared" si="40"/>
        <v>Open</v>
      </c>
      <c r="H436" s="200" t="s">
        <v>720</v>
      </c>
      <c r="I436">
        <f>IFERROR(INDEX('Green_rooibos initial weight'!$C$5:$C$1749,MATCH(H436, 'Green_rooibos initial weight'!$A$5:$A$1749,0)),"")</f>
        <v>2.2170000000000001</v>
      </c>
      <c r="K436">
        <f t="shared" si="41"/>
        <v>2.2170000000000001</v>
      </c>
      <c r="M436">
        <f>IFERROR(INDEX('Both teabags AfterWet'!$D$1:$D$839,MATCH(H436,'Both teabags AfterWet'!$B$1:$B$839,0)),"")</f>
        <v>1.744</v>
      </c>
      <c r="O436" s="1">
        <v>1.4998</v>
      </c>
      <c r="P436" s="1"/>
      <c r="Q436" s="202">
        <v>4.8926610084872157</v>
      </c>
      <c r="R436" s="202"/>
      <c r="S436">
        <f t="shared" si="37"/>
        <v>1.4264198701947088</v>
      </c>
      <c r="U436" s="111">
        <f t="shared" si="38"/>
        <v>0.35659906621799331</v>
      </c>
      <c r="V436" s="111">
        <f t="shared" si="39"/>
        <v>0.55200000000000005</v>
      </c>
    </row>
    <row r="437" spans="1:22">
      <c r="A437" s="1">
        <v>160</v>
      </c>
      <c r="B437" s="1"/>
      <c r="C437">
        <f>COUNTIF('WetLitterbags placem_collection'!$K$3:$K$222, E437)</f>
        <v>0</v>
      </c>
      <c r="D437" t="str">
        <f t="shared" si="36"/>
        <v>Exclude</v>
      </c>
      <c r="E437" s="1"/>
      <c r="F437">
        <f>COUNTIF('WetLitterbags placem_collection'!$M$3:$M$222, H437)</f>
        <v>0</v>
      </c>
      <c r="G437" t="str">
        <f t="shared" si="40"/>
        <v>Exclude</v>
      </c>
      <c r="H437" s="200" t="s">
        <v>680</v>
      </c>
      <c r="I437">
        <f>IFERROR(INDEX('Green_rooibos initial weight'!$C$5:$C$1749,MATCH(H437, 'Green_rooibos initial weight'!$A$5:$A$1749,0)),"")</f>
        <v>2.1930000000000001</v>
      </c>
      <c r="K437">
        <f t="shared" si="41"/>
        <v>2.1930000000000001</v>
      </c>
      <c r="M437">
        <f>IFERROR(INDEX('Both teabags AfterWet'!$D$1:$D$839,MATCH(H437,'Both teabags AfterWet'!$B$1:$B$839,0)),"")</f>
        <v>1.744</v>
      </c>
      <c r="O437" s="1">
        <v>1.5044999999999999</v>
      </c>
      <c r="P437" s="1"/>
      <c r="Q437" s="202">
        <v>4.181184668989598</v>
      </c>
      <c r="R437" s="202"/>
      <c r="S437">
        <f t="shared" si="37"/>
        <v>1.4415940766550515</v>
      </c>
      <c r="U437" s="111">
        <f t="shared" si="38"/>
        <v>0.34263835993841707</v>
      </c>
      <c r="V437" s="111">
        <f t="shared" si="39"/>
        <v>0.55200000000000005</v>
      </c>
    </row>
    <row r="438" spans="1:22">
      <c r="A438" s="1">
        <v>161</v>
      </c>
      <c r="B438" s="1"/>
      <c r="C438">
        <f>COUNTIF('WetLitterbags placem_collection'!$K$3:$K$222, E438)</f>
        <v>0</v>
      </c>
      <c r="D438" t="str">
        <f t="shared" si="36"/>
        <v>Exclude</v>
      </c>
      <c r="E438" t="s">
        <v>1699</v>
      </c>
      <c r="F438">
        <f>COUNTIF('WetLitterbags placem_collection'!$M$3:$M$222, H438)</f>
        <v>0</v>
      </c>
      <c r="G438" t="str">
        <f t="shared" si="40"/>
        <v>Exclude</v>
      </c>
      <c r="I438">
        <f>IFERROR(INDEX('Green_rooibos initial weight'!$C$5:$C$1749,MATCH(E438, 'Green_rooibos initial weight'!$A$5:$A$1749,0)),"")</f>
        <v>1.909</v>
      </c>
      <c r="K438">
        <f t="shared" si="41"/>
        <v>1.909</v>
      </c>
      <c r="M438">
        <f>IFERROR(INDEX('Both teabags AfterWet'!$D$1:$D$839,MATCH(E438,'Both teabags AfterWet'!$B$1:$B$839,0)),"")</f>
        <v>0.58709999999999996</v>
      </c>
      <c r="O438">
        <v>0.3921</v>
      </c>
      <c r="Q438" s="202">
        <v>11.028315946348718</v>
      </c>
      <c r="R438" s="202"/>
      <c r="S438">
        <f t="shared" si="37"/>
        <v>0.34885797317436668</v>
      </c>
      <c r="U438" s="111">
        <f t="shared" si="38"/>
        <v>0.81725616910719401</v>
      </c>
      <c r="V438" s="111">
        <f t="shared" si="39"/>
        <v>0.55200000000000005</v>
      </c>
    </row>
    <row r="439" spans="1:22">
      <c r="A439" s="1">
        <v>161</v>
      </c>
      <c r="B439" s="1"/>
      <c r="C439">
        <f>COUNTIF('WetLitterbags placem_collection'!$K$3:$K$222, E439)</f>
        <v>0</v>
      </c>
      <c r="D439" t="str">
        <f t="shared" si="36"/>
        <v>Exclude</v>
      </c>
      <c r="E439" t="s">
        <v>1698</v>
      </c>
      <c r="F439">
        <f>COUNTIF('WetLitterbags placem_collection'!$M$3:$M$222, H439)</f>
        <v>0</v>
      </c>
      <c r="G439" t="str">
        <f t="shared" si="40"/>
        <v>Exclude</v>
      </c>
      <c r="I439">
        <f>IFERROR(INDEX('Green_rooibos initial weight'!$C$5:$C$1749,MATCH(E439, 'Green_rooibos initial weight'!$A$5:$A$1749,0)),"")</f>
        <v>1.9490000000000001</v>
      </c>
      <c r="K439">
        <f t="shared" si="41"/>
        <v>1.9490000000000001</v>
      </c>
      <c r="M439">
        <f>IFERROR(INDEX('Both teabags AfterWet'!$D$1:$D$839,MATCH(E439,'Both teabags AfterWet'!$B$1:$B$839,0)),"")</f>
        <v>0.57509999999999994</v>
      </c>
      <c r="O439">
        <v>0.39190000000000003</v>
      </c>
      <c r="Q439" s="202">
        <v>6.9085487077541252</v>
      </c>
      <c r="R439" s="202"/>
      <c r="S439">
        <f t="shared" si="37"/>
        <v>0.3648253976143116</v>
      </c>
      <c r="U439" s="111">
        <f t="shared" si="38"/>
        <v>0.81281405971559173</v>
      </c>
      <c r="V439" s="111">
        <f t="shared" si="39"/>
        <v>0.55200000000000005</v>
      </c>
    </row>
    <row r="440" spans="1:22">
      <c r="A440">
        <v>161</v>
      </c>
      <c r="C440">
        <f>COUNTIF('WetLitterbags placem_collection'!$K$3:$K$222, E440)</f>
        <v>0</v>
      </c>
      <c r="D440" t="str">
        <f t="shared" si="36"/>
        <v>Exclude</v>
      </c>
      <c r="F440">
        <f>COUNTIF('WetLitterbags placem_collection'!$M$3:$M$222, H440)</f>
        <v>1</v>
      </c>
      <c r="G440" t="str">
        <f t="shared" si="40"/>
        <v>Open</v>
      </c>
      <c r="H440" t="s">
        <v>1017</v>
      </c>
      <c r="I440">
        <f>IFERROR(INDEX('Green_rooibos initial weight'!$C$5:$C$1749,MATCH(H440, 'Green_rooibos initial weight'!$A$5:$A$1749,0)),"")</f>
        <v>2.2120000000000002</v>
      </c>
      <c r="K440">
        <f t="shared" si="41"/>
        <v>2.2120000000000002</v>
      </c>
      <c r="M440">
        <f>IFERROR(INDEX('Both teabags AfterWet'!$D$1:$D$839,MATCH(H440,'Both teabags AfterWet'!$B$1:$B$839,0)),"")</f>
        <v>1.6863999999999999</v>
      </c>
      <c r="O440">
        <v>1.4500999999999999</v>
      </c>
      <c r="Q440" s="202">
        <v>1.0140028971511033</v>
      </c>
      <c r="R440" s="202"/>
      <c r="S440">
        <f t="shared" si="37"/>
        <v>1.4353959439884119</v>
      </c>
      <c r="U440" s="111">
        <f t="shared" si="38"/>
        <v>0.35108682459836715</v>
      </c>
      <c r="V440" s="111">
        <f t="shared" si="39"/>
        <v>0.55200000000000005</v>
      </c>
    </row>
    <row r="441" spans="1:22">
      <c r="A441">
        <v>161</v>
      </c>
      <c r="C441">
        <f>COUNTIF('WetLitterbags placem_collection'!$K$3:$K$222, E441)</f>
        <v>0</v>
      </c>
      <c r="D441" t="str">
        <f t="shared" si="36"/>
        <v>Exclude</v>
      </c>
      <c r="F441">
        <f>COUNTIF('WetLitterbags placem_collection'!$M$3:$M$222, H441)</f>
        <v>0</v>
      </c>
      <c r="G441" t="str">
        <f t="shared" si="40"/>
        <v>Exclude</v>
      </c>
      <c r="H441" t="s">
        <v>888</v>
      </c>
      <c r="I441">
        <f>IFERROR(INDEX('Green_rooibos initial weight'!$C$5:$C$1749,MATCH(H441, 'Green_rooibos initial weight'!$A$5:$A$1749,0)),"")</f>
        <v>2.2130000000000001</v>
      </c>
      <c r="K441">
        <f t="shared" si="41"/>
        <v>2.2130000000000001</v>
      </c>
      <c r="M441">
        <f>IFERROR(INDEX('Both teabags AfterWet'!$D$1:$D$839,MATCH(H441,'Both teabags AfterWet'!$B$1:$B$839,0)),"")</f>
        <v>1.7033</v>
      </c>
      <c r="O441">
        <v>1.4676</v>
      </c>
      <c r="Q441" s="202">
        <v>2.4952015355091484</v>
      </c>
      <c r="R441" s="202"/>
      <c r="S441">
        <f t="shared" si="37"/>
        <v>1.4309804222648677</v>
      </c>
      <c r="U441" s="111">
        <f t="shared" si="38"/>
        <v>0.35337531754863638</v>
      </c>
      <c r="V441" s="111">
        <f t="shared" si="39"/>
        <v>0.55200000000000005</v>
      </c>
    </row>
    <row r="442" spans="1:22">
      <c r="A442">
        <v>162</v>
      </c>
      <c r="C442">
        <f>COUNTIF('WetLitterbags placem_collection'!$K$3:$K$222, E442)</f>
        <v>0</v>
      </c>
      <c r="D442" t="str">
        <f t="shared" si="36"/>
        <v>Exclude</v>
      </c>
      <c r="E442" t="s">
        <v>1608</v>
      </c>
      <c r="F442">
        <f>COUNTIF('WetLitterbags placem_collection'!$M$3:$M$222, H442)</f>
        <v>0</v>
      </c>
      <c r="G442" t="str">
        <f t="shared" si="40"/>
        <v>Exclude</v>
      </c>
      <c r="I442">
        <f>IFERROR(INDEX('Green_rooibos initial weight'!$C$5:$C$1749,MATCH(E442, 'Green_rooibos initial weight'!$A$5:$A$1749,0)),"")</f>
        <v>2.056</v>
      </c>
      <c r="K442">
        <f t="shared" si="41"/>
        <v>2.056</v>
      </c>
      <c r="M442">
        <f>IFERROR(INDEX('Both teabags AfterWet'!$D$1:$D$839,MATCH(E442,'Both teabags AfterWet'!$B$1:$B$839,0)),"")</f>
        <v>0.66290000000000004</v>
      </c>
      <c r="O442">
        <v>0.47949999999999998</v>
      </c>
      <c r="Q442" s="202">
        <v>7.6199901039089131</v>
      </c>
      <c r="R442" s="202"/>
      <c r="S442">
        <f t="shared" si="37"/>
        <v>0.44296214745175677</v>
      </c>
      <c r="U442" s="111">
        <f t="shared" si="38"/>
        <v>0.78455148470245295</v>
      </c>
      <c r="V442" s="111">
        <f t="shared" si="39"/>
        <v>0.55200000000000005</v>
      </c>
    </row>
    <row r="443" spans="1:22">
      <c r="A443" s="1">
        <v>162</v>
      </c>
      <c r="B443" s="1"/>
      <c r="C443">
        <f>COUNTIF('WetLitterbags placem_collection'!$K$3:$K$222, E443)</f>
        <v>0</v>
      </c>
      <c r="D443" t="str">
        <f t="shared" si="36"/>
        <v>Exclude</v>
      </c>
      <c r="E443" s="1"/>
      <c r="F443">
        <f>COUNTIF('WetLitterbags placem_collection'!$M$3:$M$222, H443)</f>
        <v>1</v>
      </c>
      <c r="G443" t="str">
        <f t="shared" si="40"/>
        <v>Open</v>
      </c>
      <c r="H443" s="200" t="s">
        <v>939</v>
      </c>
      <c r="I443">
        <f>IFERROR(INDEX('Green_rooibos initial weight'!$C$5:$C$1749,MATCH(H443, 'Green_rooibos initial weight'!$A$5:$A$1749,0)),"")</f>
        <v>2.298</v>
      </c>
      <c r="K443">
        <f t="shared" si="41"/>
        <v>2.298</v>
      </c>
      <c r="M443">
        <f>IFERROR(INDEX('Both teabags AfterWet'!$D$1:$D$839,MATCH(H443,'Both teabags AfterWet'!$B$1:$B$839,0)),"")</f>
        <v>0.52</v>
      </c>
      <c r="O443" s="1">
        <v>0.29349999999999998</v>
      </c>
      <c r="P443" s="1"/>
      <c r="Q443" s="202">
        <v>79.460269865066508</v>
      </c>
      <c r="R443" s="202"/>
      <c r="S443">
        <f t="shared" si="37"/>
        <v>6.0284107946029786E-2</v>
      </c>
      <c r="U443" s="111">
        <f t="shared" si="38"/>
        <v>0.97376670672496524</v>
      </c>
      <c r="V443" s="111">
        <f t="shared" si="39"/>
        <v>0.55200000000000005</v>
      </c>
    </row>
    <row r="444" spans="1:22">
      <c r="A444" s="199">
        <v>162</v>
      </c>
      <c r="B444" s="199"/>
      <c r="C444">
        <f>COUNTIF('WetLitterbags placem_collection'!$K$3:$K$222, E444)</f>
        <v>0</v>
      </c>
      <c r="D444" t="str">
        <f t="shared" si="36"/>
        <v>Exclude</v>
      </c>
      <c r="E444" s="199"/>
      <c r="F444">
        <f>COUNTIF('WetLitterbags placem_collection'!$M$3:$M$222, H444)</f>
        <v>0</v>
      </c>
      <c r="G444" t="str">
        <f t="shared" si="40"/>
        <v>Exclude</v>
      </c>
      <c r="H444" t="s">
        <v>856</v>
      </c>
      <c r="I444">
        <f>IFERROR(INDEX('Green_rooibos initial weight'!$C$5:$C$1749,MATCH(H444, 'Green_rooibos initial weight'!$A$5:$A$1749,0)),"")</f>
        <v>2.2400000000000002</v>
      </c>
      <c r="K444">
        <f t="shared" si="41"/>
        <v>2.2400000000000002</v>
      </c>
      <c r="M444">
        <f>IFERROR(INDEX('Both teabags AfterWet'!$D$1:$D$839,MATCH(H444,'Both teabags AfterWet'!$B$1:$B$839,0)),"")</f>
        <v>1.6621999999999999</v>
      </c>
      <c r="O444">
        <v>1.4475</v>
      </c>
      <c r="Q444" s="202">
        <v>1.8419777023749115</v>
      </c>
      <c r="R444" s="202"/>
      <c r="S444">
        <f t="shared" si="37"/>
        <v>1.4208373727581232</v>
      </c>
      <c r="U444" s="111">
        <f t="shared" si="38"/>
        <v>0.36569760144726648</v>
      </c>
      <c r="V444" s="111">
        <f t="shared" si="39"/>
        <v>0.55200000000000005</v>
      </c>
    </row>
    <row r="445" spans="1:22">
      <c r="A445" s="1">
        <v>163</v>
      </c>
      <c r="B445" s="1"/>
      <c r="C445">
        <f>COUNTIF('WetLitterbags placem_collection'!$K$3:$K$222, E445)</f>
        <v>0</v>
      </c>
      <c r="D445" t="str">
        <f t="shared" si="36"/>
        <v>Exclude</v>
      </c>
      <c r="E445" s="1" t="s">
        <v>1307</v>
      </c>
      <c r="F445">
        <f>COUNTIF('WetLitterbags placem_collection'!$M$3:$M$222, H445)</f>
        <v>0</v>
      </c>
      <c r="G445" t="str">
        <f t="shared" si="40"/>
        <v>Exclude</v>
      </c>
      <c r="I445">
        <f>IFERROR(INDEX('Green_rooibos initial weight'!$C$5:$C$1749,MATCH(E445, 'Green_rooibos initial weight'!$A$5:$A$1749,0)),"")</f>
        <v>2.0339999999999998</v>
      </c>
      <c r="K445">
        <f t="shared" si="41"/>
        <v>2.0339999999999998</v>
      </c>
      <c r="M445">
        <f>IFERROR(INDEX('Both teabags AfterWet'!$D$1:$D$839,MATCH(E445,'Both teabags AfterWet'!$B$1:$B$839,0)),"")</f>
        <v>0.68700000000000006</v>
      </c>
      <c r="O445" s="1">
        <v>0.49299999999999999</v>
      </c>
      <c r="P445" s="1"/>
      <c r="Q445" s="202">
        <v>7.8343313373247501</v>
      </c>
      <c r="R445" s="202"/>
      <c r="S445">
        <f t="shared" si="37"/>
        <v>0.454376746506989</v>
      </c>
      <c r="U445" s="111">
        <f t="shared" si="38"/>
        <v>0.77660926917060524</v>
      </c>
      <c r="V445" s="111">
        <f t="shared" si="39"/>
        <v>0.55200000000000005</v>
      </c>
    </row>
    <row r="446" spans="1:22">
      <c r="A446" s="1">
        <v>163</v>
      </c>
      <c r="B446" s="1"/>
      <c r="C446">
        <f>COUNTIF('WetLitterbags placem_collection'!$K$3:$K$222, E446)</f>
        <v>0</v>
      </c>
      <c r="D446" t="str">
        <f t="shared" si="36"/>
        <v>Exclude</v>
      </c>
      <c r="E446" s="1"/>
      <c r="F446">
        <f>COUNTIF('WetLitterbags placem_collection'!$M$3:$M$222, H446)</f>
        <v>0</v>
      </c>
      <c r="G446" t="str">
        <f t="shared" si="40"/>
        <v>Exclude</v>
      </c>
      <c r="H446" s="1" t="s">
        <v>800</v>
      </c>
      <c r="I446">
        <f>IFERROR(INDEX('Green_rooibos initial weight'!$C$5:$C$1749,MATCH(H446, 'Green_rooibos initial weight'!$A$5:$A$1749,0)),"")</f>
        <v>2.1560000000000001</v>
      </c>
      <c r="K446">
        <f t="shared" si="41"/>
        <v>2.1560000000000001</v>
      </c>
      <c r="M446">
        <f>IFERROR(INDEX('Both teabags AfterWet'!$D$1:$D$839,MATCH(H446,'Both teabags AfterWet'!$B$1:$B$839,0)),"")</f>
        <v>1.738</v>
      </c>
      <c r="O446" s="1">
        <v>1.4843</v>
      </c>
      <c r="P446" s="1"/>
      <c r="Q446" s="202">
        <v>2.2942643391521438</v>
      </c>
      <c r="R446" s="202"/>
      <c r="S446">
        <f t="shared" si="37"/>
        <v>1.4502462344139646</v>
      </c>
      <c r="U446" s="111">
        <f t="shared" si="38"/>
        <v>0.32734404711782727</v>
      </c>
      <c r="V446" s="111">
        <f t="shared" si="39"/>
        <v>0.55200000000000005</v>
      </c>
    </row>
    <row r="447" spans="1:22">
      <c r="A447" s="1">
        <v>163</v>
      </c>
      <c r="B447" s="1"/>
      <c r="C447">
        <f>COUNTIF('WetLitterbags placem_collection'!$K$3:$K$222, E447)</f>
        <v>0</v>
      </c>
      <c r="D447" t="str">
        <f t="shared" si="36"/>
        <v>Exclude</v>
      </c>
      <c r="E447" s="1"/>
      <c r="F447">
        <f>COUNTIF('WetLitterbags placem_collection'!$M$3:$M$222, H447)</f>
        <v>1</v>
      </c>
      <c r="G447" t="str">
        <f t="shared" si="40"/>
        <v>Open</v>
      </c>
      <c r="H447" s="1" t="s">
        <v>1045</v>
      </c>
      <c r="I447">
        <f>IFERROR(INDEX('Green_rooibos initial weight'!$C$5:$C$1749,MATCH(H447, 'Green_rooibos initial weight'!$A$5:$A$1749,0)),"")</f>
        <v>2.2309999999999999</v>
      </c>
      <c r="K447">
        <f t="shared" si="41"/>
        <v>2.2309999999999999</v>
      </c>
      <c r="M447">
        <f>IFERROR(INDEX('Both teabags AfterWet'!$D$1:$D$839,MATCH(H447,'Both teabags AfterWet'!$B$1:$B$839,0)),"")</f>
        <v>1.696</v>
      </c>
      <c r="O447" s="1">
        <v>1.4429000000000001</v>
      </c>
      <c r="P447" s="1"/>
      <c r="Q447" s="202">
        <v>2.3336643495531879</v>
      </c>
      <c r="R447" s="202"/>
      <c r="S447">
        <f t="shared" si="37"/>
        <v>1.409227557100297</v>
      </c>
      <c r="U447" s="111">
        <f t="shared" si="38"/>
        <v>0.36834264585374399</v>
      </c>
      <c r="V447" s="111">
        <f t="shared" si="39"/>
        <v>0.55200000000000005</v>
      </c>
    </row>
    <row r="448" spans="1:22">
      <c r="A448" s="1">
        <v>164</v>
      </c>
      <c r="B448" s="1"/>
      <c r="C448">
        <f>COUNTIF('WetLitterbags placem_collection'!$K$3:$K$222, E448)</f>
        <v>0</v>
      </c>
      <c r="D448" t="str">
        <f t="shared" si="36"/>
        <v>Exclude</v>
      </c>
      <c r="E448" s="200" t="s">
        <v>1660</v>
      </c>
      <c r="F448">
        <f>COUNTIF('WetLitterbags placem_collection'!$M$3:$M$222, H448)</f>
        <v>0</v>
      </c>
      <c r="G448" t="str">
        <f t="shared" si="40"/>
        <v>Exclude</v>
      </c>
      <c r="I448">
        <f>IFERROR(INDEX('Green_rooibos initial weight'!$C$5:$C$1749,MATCH(E448, 'Green_rooibos initial weight'!$A$5:$A$1749,0)),"")</f>
        <v>2.0630000000000002</v>
      </c>
      <c r="K448">
        <f t="shared" si="41"/>
        <v>2.0630000000000002</v>
      </c>
      <c r="M448">
        <f>IFERROR(INDEX('Both teabags AfterWet'!$D$1:$D$839,MATCH(E448,'Both teabags AfterWet'!$B$1:$B$839,0)),"")</f>
        <v>0.63800000000000001</v>
      </c>
      <c r="O448" s="1">
        <v>0.45400000000000001</v>
      </c>
      <c r="P448" s="1"/>
      <c r="Q448" s="202">
        <v>9.1180866965623011</v>
      </c>
      <c r="R448" s="202"/>
      <c r="S448">
        <f t="shared" si="37"/>
        <v>0.41260388639760714</v>
      </c>
      <c r="U448" s="111">
        <f t="shared" si="38"/>
        <v>0.79999811614270133</v>
      </c>
      <c r="V448" s="111">
        <f t="shared" si="39"/>
        <v>0.55200000000000005</v>
      </c>
    </row>
    <row r="449" spans="1:22">
      <c r="A449" s="1">
        <v>164</v>
      </c>
      <c r="B449" s="1"/>
      <c r="C449">
        <f>COUNTIF('WetLitterbags placem_collection'!$K$3:$K$222, E449)</f>
        <v>0</v>
      </c>
      <c r="D449" t="str">
        <f t="shared" si="36"/>
        <v>Exclude</v>
      </c>
      <c r="E449" s="1"/>
      <c r="F449">
        <f>COUNTIF('WetLitterbags placem_collection'!$M$3:$M$222, H449)</f>
        <v>0</v>
      </c>
      <c r="G449" t="str">
        <f t="shared" si="40"/>
        <v>Exclude</v>
      </c>
      <c r="H449" s="200" t="s">
        <v>877</v>
      </c>
      <c r="I449">
        <f>IFERROR(INDEX('Green_rooibos initial weight'!$C$5:$C$1749,MATCH(H449, 'Green_rooibos initial weight'!$A$5:$A$1749,0)),"")</f>
        <v>2.2250000000000001</v>
      </c>
      <c r="K449">
        <f t="shared" si="41"/>
        <v>2.2250000000000001</v>
      </c>
      <c r="M449">
        <f>IFERROR(INDEX('Both teabags AfterWet'!$D$1:$D$839,MATCH(H449,'Both teabags AfterWet'!$B$1:$B$839,0)),"")</f>
        <v>1.7050000000000001</v>
      </c>
      <c r="O449" s="1">
        <v>1.4674</v>
      </c>
      <c r="P449" s="1"/>
      <c r="Q449" s="202">
        <v>1.9295706705255817</v>
      </c>
      <c r="R449" s="202"/>
      <c r="S449">
        <f t="shared" si="37"/>
        <v>1.4390854799807076</v>
      </c>
      <c r="U449" s="111">
        <f t="shared" si="38"/>
        <v>0.35322000899743478</v>
      </c>
      <c r="V449" s="111">
        <f t="shared" si="39"/>
        <v>0.55200000000000005</v>
      </c>
    </row>
    <row r="450" spans="1:22">
      <c r="A450" s="1">
        <v>164</v>
      </c>
      <c r="B450" s="1"/>
      <c r="C450">
        <f>COUNTIF('WetLitterbags placem_collection'!$K$3:$K$222, E450)</f>
        <v>0</v>
      </c>
      <c r="D450" t="str">
        <f t="shared" si="36"/>
        <v>Exclude</v>
      </c>
      <c r="E450" s="1"/>
      <c r="F450">
        <f>COUNTIF('WetLitterbags placem_collection'!$M$3:$M$222, H450)</f>
        <v>1</v>
      </c>
      <c r="G450" t="str">
        <f t="shared" si="40"/>
        <v>Open</v>
      </c>
      <c r="H450" s="200" t="s">
        <v>824</v>
      </c>
      <c r="I450">
        <f>IFERROR(INDEX('Green_rooibos initial weight'!$C$5:$C$1749,MATCH(H450, 'Green_rooibos initial weight'!$A$5:$A$1749,0)),"")</f>
        <v>2.2240000000000002</v>
      </c>
      <c r="K450">
        <f t="shared" si="41"/>
        <v>2.2240000000000002</v>
      </c>
      <c r="M450">
        <f>IFERROR(INDEX('Both teabags AfterWet'!$D$1:$D$839,MATCH(H450,'Both teabags AfterWet'!$B$1:$B$839,0)),"")</f>
        <v>1.7210000000000001</v>
      </c>
      <c r="O450" s="1">
        <v>1.4870000000000001</v>
      </c>
      <c r="P450" s="1"/>
      <c r="Q450" s="202">
        <v>2.0937188434697482</v>
      </c>
      <c r="R450" s="202"/>
      <c r="S450">
        <f t="shared" si="37"/>
        <v>1.455866400797605</v>
      </c>
      <c r="U450" s="111">
        <f t="shared" si="38"/>
        <v>0.34538381259100503</v>
      </c>
      <c r="V450" s="111">
        <f t="shared" si="39"/>
        <v>0.55200000000000005</v>
      </c>
    </row>
    <row r="451" spans="1:22">
      <c r="A451" s="1">
        <v>165</v>
      </c>
      <c r="B451" s="1"/>
      <c r="C451">
        <f>COUNTIF('WetLitterbags placem_collection'!$K$3:$K$222, E451)</f>
        <v>0</v>
      </c>
      <c r="D451" t="str">
        <f t="shared" si="36"/>
        <v>Exclude</v>
      </c>
      <c r="E451" s="1" t="s">
        <v>1240</v>
      </c>
      <c r="F451">
        <f>COUNTIF('WetLitterbags placem_collection'!$M$3:$M$222, H451)</f>
        <v>0</v>
      </c>
      <c r="G451" t="str">
        <f t="shared" si="40"/>
        <v>Exclude</v>
      </c>
      <c r="I451">
        <f>IFERROR(INDEX('Green_rooibos initial weight'!$C$5:$C$1749,MATCH(E451, 'Green_rooibos initial weight'!$A$5:$A$1749,0)),"")</f>
        <v>1.946</v>
      </c>
      <c r="K451">
        <f t="shared" si="41"/>
        <v>1.946</v>
      </c>
      <c r="M451">
        <f>IFERROR(INDEX('Both teabags AfterWet'!$D$1:$D$839,MATCH(E451,'Both teabags AfterWet'!$B$1:$B$839,0)),"")</f>
        <v>0.64800000000000002</v>
      </c>
      <c r="O451" s="1">
        <v>0.4632</v>
      </c>
      <c r="P451" s="1"/>
      <c r="Q451" s="202">
        <v>7.6693227091631231</v>
      </c>
      <c r="R451" s="202"/>
      <c r="S451">
        <f t="shared" si="37"/>
        <v>0.42767569721115639</v>
      </c>
      <c r="U451" s="111">
        <f t="shared" si="38"/>
        <v>0.78022831592438002</v>
      </c>
      <c r="V451" s="111">
        <f t="shared" si="39"/>
        <v>0.55200000000000005</v>
      </c>
    </row>
    <row r="452" spans="1:22">
      <c r="A452" s="1">
        <v>165</v>
      </c>
      <c r="B452" s="1"/>
      <c r="C452">
        <f>COUNTIF('WetLitterbags placem_collection'!$K$3:$K$222, E452)</f>
        <v>0</v>
      </c>
      <c r="D452" t="str">
        <f t="shared" si="36"/>
        <v>Exclude</v>
      </c>
      <c r="E452" s="1"/>
      <c r="F452">
        <f>COUNTIF('WetLitterbags placem_collection'!$M$3:$M$222, H452)</f>
        <v>1</v>
      </c>
      <c r="G452" t="str">
        <f t="shared" si="40"/>
        <v>Open</v>
      </c>
      <c r="H452" s="1" t="s">
        <v>810</v>
      </c>
      <c r="I452">
        <f>IFERROR(INDEX('Green_rooibos initial weight'!$C$5:$C$1749,MATCH(H452, 'Green_rooibos initial weight'!$A$5:$A$1749,0)),"")</f>
        <v>2.2410000000000001</v>
      </c>
      <c r="K452">
        <f t="shared" si="41"/>
        <v>2.2410000000000001</v>
      </c>
      <c r="M452">
        <f>IFERROR(INDEX('Both teabags AfterWet'!$D$1:$D$839,MATCH(H452,'Both teabags AfterWet'!$B$1:$B$839,0)),"")</f>
        <v>1.724</v>
      </c>
      <c r="O452" s="1">
        <v>1.4888999999999999</v>
      </c>
      <c r="P452" s="1"/>
      <c r="Q452" s="202">
        <v>-0.69686411149833305</v>
      </c>
      <c r="R452" s="202"/>
      <c r="S452">
        <f t="shared" si="37"/>
        <v>1.4992756097560986</v>
      </c>
      <c r="U452" s="111">
        <f t="shared" si="38"/>
        <v>0.33097920135827819</v>
      </c>
      <c r="V452" s="111">
        <f t="shared" si="39"/>
        <v>0.55200000000000005</v>
      </c>
    </row>
    <row r="453" spans="1:22">
      <c r="A453" s="1">
        <v>165</v>
      </c>
      <c r="B453" s="1"/>
      <c r="C453">
        <f>COUNTIF('WetLitterbags placem_collection'!$K$3:$K$222, E453)</f>
        <v>0</v>
      </c>
      <c r="D453" t="str">
        <f t="shared" si="36"/>
        <v>Exclude</v>
      </c>
      <c r="E453" s="1"/>
      <c r="F453">
        <f>COUNTIF('WetLitterbags placem_collection'!$M$3:$M$222, H453)</f>
        <v>0</v>
      </c>
      <c r="G453" t="str">
        <f t="shared" si="40"/>
        <v>Exclude</v>
      </c>
      <c r="H453" t="s">
        <v>730</v>
      </c>
      <c r="I453">
        <f>IFERROR(INDEX('Green_rooibos initial weight'!$C$5:$C$1749,MATCH(H453, 'Green_rooibos initial weight'!$A$5:$A$1749,0)),"")</f>
        <v>2.2240000000000002</v>
      </c>
      <c r="K453">
        <f t="shared" si="41"/>
        <v>2.2240000000000002</v>
      </c>
      <c r="M453">
        <f>IFERROR(INDEX('Both teabags AfterWet'!$D$1:$D$839,MATCH(H453,'Both teabags AfterWet'!$B$1:$B$839,0)),"")</f>
        <v>1.728</v>
      </c>
      <c r="O453" s="1">
        <v>1.4901</v>
      </c>
      <c r="P453" s="1"/>
      <c r="Q453" s="202">
        <v>1.9212295869364138</v>
      </c>
      <c r="R453" s="202"/>
      <c r="S453">
        <f t="shared" si="37"/>
        <v>1.4614717579250605</v>
      </c>
      <c r="U453" s="111">
        <f t="shared" si="38"/>
        <v>0.34286341819916355</v>
      </c>
      <c r="V453" s="111">
        <f t="shared" si="39"/>
        <v>0.55200000000000005</v>
      </c>
    </row>
    <row r="454" spans="1:22">
      <c r="A454" s="199">
        <v>166</v>
      </c>
      <c r="B454" s="199"/>
      <c r="C454">
        <f>COUNTIF('WetLitterbags placem_collection'!$K$3:$K$222, E454)</f>
        <v>0</v>
      </c>
      <c r="D454" t="str">
        <f t="shared" si="36"/>
        <v>Exclude</v>
      </c>
      <c r="E454" t="s">
        <v>1763</v>
      </c>
      <c r="F454">
        <f>COUNTIF('WetLitterbags placem_collection'!$M$3:$M$222, H454)</f>
        <v>0</v>
      </c>
      <c r="G454" t="str">
        <f t="shared" si="40"/>
        <v>Exclude</v>
      </c>
      <c r="I454">
        <f>IFERROR(INDEX('Green_rooibos initial weight'!$C$5:$C$1749,MATCH(E454, 'Green_rooibos initial weight'!$A$5:$A$1749,0)),"")</f>
        <v>1.9970000000000001</v>
      </c>
      <c r="K454">
        <f t="shared" si="41"/>
        <v>1.9970000000000001</v>
      </c>
      <c r="M454">
        <f>IFERROR(INDEX('Both teabags AfterWet'!$D$1:$D$839,MATCH(E454,'Both teabags AfterWet'!$B$1:$B$839,0)),"")</f>
        <v>0.72240000000000004</v>
      </c>
      <c r="O454">
        <v>0.53959999999999997</v>
      </c>
      <c r="Q454" s="202">
        <v>8.1175298804781466</v>
      </c>
      <c r="R454" s="202"/>
      <c r="S454">
        <f t="shared" si="37"/>
        <v>0.4957978087649399</v>
      </c>
      <c r="U454" s="111">
        <f t="shared" si="38"/>
        <v>0.75172868865050579</v>
      </c>
      <c r="V454" s="111">
        <f t="shared" si="39"/>
        <v>0.55200000000000005</v>
      </c>
    </row>
    <row r="455" spans="1:22">
      <c r="A455" s="199">
        <v>166</v>
      </c>
      <c r="B455" s="199"/>
      <c r="C455">
        <f>COUNTIF('WetLitterbags placem_collection'!$K$3:$K$222, E455)</f>
        <v>0</v>
      </c>
      <c r="D455" t="str">
        <f t="shared" si="36"/>
        <v>Exclude</v>
      </c>
      <c r="E455" s="199"/>
      <c r="F455">
        <f>COUNTIF('WetLitterbags placem_collection'!$M$3:$M$222, H455)</f>
        <v>0</v>
      </c>
      <c r="G455" t="str">
        <f t="shared" si="40"/>
        <v>Exclude</v>
      </c>
      <c r="H455" t="s">
        <v>882</v>
      </c>
      <c r="I455">
        <f>IFERROR(INDEX('Green_rooibos initial weight'!$C$5:$C$1749,MATCH(H455, 'Green_rooibos initial weight'!$A$5:$A$1749,0)),"")</f>
        <v>2.218</v>
      </c>
      <c r="K455">
        <f t="shared" si="41"/>
        <v>2.218</v>
      </c>
      <c r="M455">
        <f>IFERROR(INDEX('Both teabags AfterWet'!$D$1:$D$839,MATCH(H455,'Both teabags AfterWet'!$B$1:$B$839,0)),"")</f>
        <v>1.7169000000000001</v>
      </c>
      <c r="O455">
        <v>1.5031000000000001</v>
      </c>
      <c r="Q455" s="202">
        <v>1.9326065411295223</v>
      </c>
      <c r="R455" s="202"/>
      <c r="S455">
        <f t="shared" si="37"/>
        <v>1.4740509910802821</v>
      </c>
      <c r="U455" s="111">
        <f t="shared" si="38"/>
        <v>0.33541434126227132</v>
      </c>
      <c r="V455" s="111">
        <f t="shared" si="39"/>
        <v>0.55200000000000005</v>
      </c>
    </row>
    <row r="456" spans="1:22">
      <c r="A456" s="199">
        <v>166</v>
      </c>
      <c r="B456" s="199"/>
      <c r="C456">
        <f>COUNTIF('WetLitterbags placem_collection'!$K$3:$K$222, E456)</f>
        <v>0</v>
      </c>
      <c r="D456" t="str">
        <f t="shared" si="36"/>
        <v>Exclude</v>
      </c>
      <c r="E456" s="199"/>
      <c r="F456">
        <f>COUNTIF('WetLitterbags placem_collection'!$M$3:$M$222, H456)</f>
        <v>1</v>
      </c>
      <c r="G456" t="str">
        <f t="shared" si="40"/>
        <v>Open</v>
      </c>
      <c r="H456" t="s">
        <v>854</v>
      </c>
      <c r="I456">
        <f>IFERROR(INDEX('Green_rooibos initial weight'!$C$5:$C$1749,MATCH(H456, 'Green_rooibos initial weight'!$A$5:$A$1749,0)),"")</f>
        <v>2.1960000000000002</v>
      </c>
      <c r="K456">
        <f t="shared" si="41"/>
        <v>2.1960000000000002</v>
      </c>
      <c r="M456">
        <f>IFERROR(INDEX('Both teabags AfterWet'!$D$1:$D$839,MATCH(H456,'Both teabags AfterWet'!$B$1:$B$839,0)),"")</f>
        <v>1.6496999999999999</v>
      </c>
      <c r="O456">
        <v>1.4665999999999999</v>
      </c>
      <c r="Q456" s="202">
        <v>1.9136408243378245</v>
      </c>
      <c r="R456" s="202"/>
      <c r="S456">
        <f t="shared" si="37"/>
        <v>1.4385345436702615</v>
      </c>
      <c r="U456" s="111">
        <f t="shared" si="38"/>
        <v>0.34492962492246748</v>
      </c>
      <c r="V456" s="111">
        <f t="shared" si="39"/>
        <v>0.55200000000000005</v>
      </c>
    </row>
    <row r="457" spans="1:22">
      <c r="A457" s="1">
        <v>167</v>
      </c>
      <c r="B457" s="1"/>
      <c r="C457">
        <f>COUNTIF('WetLitterbags placem_collection'!$K$3:$K$222, E457)</f>
        <v>0</v>
      </c>
      <c r="D457" t="str">
        <f t="shared" si="36"/>
        <v>Exclude</v>
      </c>
      <c r="E457" s="200" t="s">
        <v>1607</v>
      </c>
      <c r="F457">
        <f>COUNTIF('WetLitterbags placem_collection'!$M$3:$M$222, H457)</f>
        <v>0</v>
      </c>
      <c r="G457" t="str">
        <f t="shared" si="40"/>
        <v>Exclude</v>
      </c>
      <c r="I457">
        <f>IFERROR(INDEX('Green_rooibos initial weight'!$C$5:$C$1749,MATCH(E457, 'Green_rooibos initial weight'!$A$5:$A$1749,0)),"")</f>
        <v>2.0310000000000001</v>
      </c>
      <c r="K457">
        <f t="shared" si="41"/>
        <v>2.0310000000000001</v>
      </c>
      <c r="M457">
        <f>IFERROR(INDEX('Both teabags AfterWet'!$D$1:$D$839,MATCH(E457,'Both teabags AfterWet'!$B$1:$B$839,0)),"")</f>
        <v>0.69789999999999996</v>
      </c>
      <c r="O457" s="1">
        <v>0.51249999999999996</v>
      </c>
      <c r="P457" s="1"/>
      <c r="Q457" s="202">
        <v>8.5487077534794818</v>
      </c>
      <c r="R457" s="202"/>
      <c r="S457">
        <f t="shared" si="37"/>
        <v>0.46868787276341761</v>
      </c>
      <c r="U457" s="111">
        <f t="shared" si="38"/>
        <v>0.76923295284912974</v>
      </c>
      <c r="V457" s="111">
        <f t="shared" si="39"/>
        <v>0.55200000000000005</v>
      </c>
    </row>
    <row r="458" spans="1:22">
      <c r="A458" s="199">
        <v>167</v>
      </c>
      <c r="B458" s="199"/>
      <c r="C458">
        <f>COUNTIF('WetLitterbags placem_collection'!$K$3:$K$222, E458)</f>
        <v>0</v>
      </c>
      <c r="D458" t="str">
        <f t="shared" si="36"/>
        <v>Exclude</v>
      </c>
      <c r="E458" s="199"/>
      <c r="F458">
        <f>COUNTIF('WetLitterbags placem_collection'!$M$3:$M$222, H458)</f>
        <v>0</v>
      </c>
      <c r="G458" t="str">
        <f t="shared" si="40"/>
        <v>Exclude</v>
      </c>
      <c r="H458" t="s">
        <v>926</v>
      </c>
      <c r="I458">
        <f>IFERROR(INDEX('Green_rooibos initial weight'!$C$5:$C$1749,MATCH(H458, 'Green_rooibos initial weight'!$A$5:$A$1749,0)),"")</f>
        <v>2.1949999999999998</v>
      </c>
      <c r="K458">
        <f t="shared" si="41"/>
        <v>2.1949999999999998</v>
      </c>
      <c r="M458">
        <f>IFERROR(INDEX('Both teabags AfterWet'!$D$1:$D$839,MATCH(H458,'Both teabags AfterWet'!$B$1:$B$839,0)),"")</f>
        <v>1.7432000000000001</v>
      </c>
      <c r="O458">
        <v>1.5136000000000001</v>
      </c>
      <c r="Q458" s="202">
        <v>1.8428709990296765</v>
      </c>
      <c r="R458" s="202"/>
      <c r="S458">
        <f t="shared" si="37"/>
        <v>1.4857063045586869</v>
      </c>
      <c r="U458" s="111">
        <f t="shared" si="38"/>
        <v>0.32314063573636131</v>
      </c>
      <c r="V458" s="111">
        <f t="shared" si="39"/>
        <v>0.55200000000000005</v>
      </c>
    </row>
    <row r="459" spans="1:22">
      <c r="A459" s="199">
        <v>167</v>
      </c>
      <c r="B459" s="199"/>
      <c r="C459">
        <f>COUNTIF('WetLitterbags placem_collection'!$K$3:$K$222, E459)</f>
        <v>0</v>
      </c>
      <c r="D459" t="str">
        <f t="shared" ref="D459:D522" si="42">IF(C459=1, "Open", "Exclude")</f>
        <v>Exclude</v>
      </c>
      <c r="E459" s="199"/>
      <c r="F459">
        <f>COUNTIF('WetLitterbags placem_collection'!$M$3:$M$222, H459)</f>
        <v>1</v>
      </c>
      <c r="G459" t="str">
        <f t="shared" si="40"/>
        <v>Open</v>
      </c>
      <c r="H459" t="s">
        <v>886</v>
      </c>
      <c r="I459">
        <f>IFERROR(INDEX('Green_rooibos initial weight'!$C$5:$C$1749,MATCH(H459, 'Green_rooibos initial weight'!$A$5:$A$1749,0)),"")</f>
        <v>2.1859999999999999</v>
      </c>
      <c r="K459">
        <f t="shared" si="41"/>
        <v>2.1859999999999999</v>
      </c>
      <c r="M459">
        <f>IFERROR(INDEX('Both teabags AfterWet'!$D$1:$D$839,MATCH(H459,'Both teabags AfterWet'!$B$1:$B$839,0)),"")</f>
        <v>1.7073</v>
      </c>
      <c r="O459">
        <v>1.5271999999999999</v>
      </c>
      <c r="Q459" s="202">
        <v>1.7424975798647639</v>
      </c>
      <c r="R459" s="202"/>
      <c r="S459">
        <f t="shared" ref="S459:S522" si="43">IFERROR(O459-(Q459/100)*O459,"")</f>
        <v>1.5005885769603051</v>
      </c>
      <c r="U459" s="111">
        <f t="shared" ref="U459:U522" si="44">1-(S459/I459)</f>
        <v>0.31354593917643858</v>
      </c>
      <c r="V459" s="111">
        <f t="shared" ref="V459:V522" si="45">$H$2*(1-Y459)</f>
        <v>0.55200000000000005</v>
      </c>
    </row>
    <row r="460" spans="1:22">
      <c r="A460" s="1">
        <v>168</v>
      </c>
      <c r="B460" s="1"/>
      <c r="C460">
        <f>COUNTIF('WetLitterbags placem_collection'!$K$3:$K$222, E460)</f>
        <v>0</v>
      </c>
      <c r="D460" t="str">
        <f t="shared" si="42"/>
        <v>Exclude</v>
      </c>
      <c r="E460" s="200" t="s">
        <v>1370</v>
      </c>
      <c r="F460">
        <f>COUNTIF('WetLitterbags placem_collection'!$M$3:$M$222, H460)</f>
        <v>0</v>
      </c>
      <c r="G460" t="str">
        <f t="shared" ref="G460:G523" si="46">IF(F460=1, "Open", "Exclude")</f>
        <v>Exclude</v>
      </c>
      <c r="I460">
        <f>IFERROR(INDEX('Green_rooibos initial weight'!$C$5:$C$1749,MATCH(E460, 'Green_rooibos initial weight'!$A$5:$A$1749,0)),"")</f>
        <v>2.0049999999999999</v>
      </c>
      <c r="K460">
        <f t="shared" si="41"/>
        <v>2.0049999999999999</v>
      </c>
      <c r="M460">
        <f>IFERROR(INDEX('Both teabags AfterWet'!$D$1:$D$839,MATCH(E460,'Both teabags AfterWet'!$B$1:$B$839,0)),"")</f>
        <v>0.998</v>
      </c>
      <c r="O460" s="1">
        <v>0.76470000000000005</v>
      </c>
      <c r="P460" s="1"/>
      <c r="Q460" s="202">
        <v>7.5706756109248428</v>
      </c>
      <c r="R460" s="202"/>
      <c r="S460">
        <f t="shared" si="43"/>
        <v>0.70680704360325775</v>
      </c>
      <c r="U460" s="111">
        <f t="shared" si="44"/>
        <v>0.64747778373902354</v>
      </c>
      <c r="V460" s="111">
        <f t="shared" si="45"/>
        <v>0.55200000000000005</v>
      </c>
    </row>
    <row r="461" spans="1:22">
      <c r="A461" s="1">
        <v>168</v>
      </c>
      <c r="B461" s="1"/>
      <c r="C461">
        <f>COUNTIF('WetLitterbags placem_collection'!$K$3:$K$222, E461)</f>
        <v>0</v>
      </c>
      <c r="D461" t="str">
        <f t="shared" si="42"/>
        <v>Exclude</v>
      </c>
      <c r="E461" s="1"/>
      <c r="F461">
        <f>COUNTIF('WetLitterbags placem_collection'!$M$3:$M$222, H461)</f>
        <v>0</v>
      </c>
      <c r="G461" t="str">
        <f t="shared" si="46"/>
        <v>Exclude</v>
      </c>
      <c r="H461" s="200" t="s">
        <v>819</v>
      </c>
      <c r="I461">
        <f>IFERROR(INDEX('Green_rooibos initial weight'!$C$5:$C$1749,MATCH(H461, 'Green_rooibos initial weight'!$A$5:$A$1749,0)),"")</f>
        <v>2.1909999999999998</v>
      </c>
      <c r="K461">
        <f t="shared" si="41"/>
        <v>2.1909999999999998</v>
      </c>
      <c r="M461">
        <f>IFERROR(INDEX('Both teabags AfterWet'!$D$1:$D$839,MATCH(H461,'Both teabags AfterWet'!$B$1:$B$839,0)),"")</f>
        <v>1.6950000000000001</v>
      </c>
      <c r="O461" s="1">
        <v>1.4461999999999999</v>
      </c>
      <c r="P461" s="1"/>
      <c r="Q461" s="202">
        <v>2.1371769383691874</v>
      </c>
      <c r="R461" s="202"/>
      <c r="S461">
        <f t="shared" si="43"/>
        <v>1.4152921471173048</v>
      </c>
      <c r="U461" s="111">
        <f t="shared" si="44"/>
        <v>0.35404283563792571</v>
      </c>
      <c r="V461" s="111">
        <f t="shared" si="45"/>
        <v>0.55200000000000005</v>
      </c>
    </row>
    <row r="462" spans="1:22">
      <c r="A462" s="1">
        <v>168</v>
      </c>
      <c r="B462" s="1"/>
      <c r="C462">
        <f>COUNTIF('WetLitterbags placem_collection'!$K$3:$K$222, E462)</f>
        <v>0</v>
      </c>
      <c r="D462" t="str">
        <f t="shared" si="42"/>
        <v>Exclude</v>
      </c>
      <c r="E462" s="1"/>
      <c r="F462">
        <f>COUNTIF('WetLitterbags placem_collection'!$M$3:$M$222, H462)</f>
        <v>1</v>
      </c>
      <c r="G462" t="str">
        <f t="shared" si="46"/>
        <v>Open</v>
      </c>
      <c r="H462" s="200" t="s">
        <v>607</v>
      </c>
      <c r="I462">
        <f>IFERROR(INDEX('Green_rooibos initial weight'!$C$5:$C$1749,MATCH(H462, 'Green_rooibos initial weight'!$A$5:$A$1749,0)),"")</f>
        <v>2.17</v>
      </c>
      <c r="K462">
        <f t="shared" si="41"/>
        <v>2.17</v>
      </c>
      <c r="M462">
        <f>IFERROR(INDEX('Both teabags AfterWet'!$D$1:$D$839,MATCH(H462,'Both teabags AfterWet'!$B$1:$B$839,0)),"")</f>
        <v>1.722</v>
      </c>
      <c r="O462" s="1">
        <v>1.4766999999999999</v>
      </c>
      <c r="P462" s="1"/>
      <c r="Q462" s="202">
        <v>1.9733596447958683</v>
      </c>
      <c r="R462" s="202"/>
      <c r="S462">
        <f t="shared" si="43"/>
        <v>1.4475593981252992</v>
      </c>
      <c r="U462" s="111">
        <f t="shared" si="44"/>
        <v>0.33292193634778833</v>
      </c>
      <c r="V462" s="111">
        <f t="shared" si="45"/>
        <v>0.55200000000000005</v>
      </c>
    </row>
    <row r="463" spans="1:22">
      <c r="A463" s="1">
        <v>169</v>
      </c>
      <c r="B463" s="1"/>
      <c r="C463">
        <f>COUNTIF('WetLitterbags placem_collection'!$K$3:$K$222, E463)</f>
        <v>0</v>
      </c>
      <c r="D463" t="str">
        <f t="shared" si="42"/>
        <v>Exclude</v>
      </c>
      <c r="E463" s="1" t="s">
        <v>1554</v>
      </c>
      <c r="F463">
        <f>COUNTIF('WetLitterbags placem_collection'!$M$3:$M$222, H463)</f>
        <v>0</v>
      </c>
      <c r="G463" t="str">
        <f t="shared" si="46"/>
        <v>Exclude</v>
      </c>
      <c r="I463">
        <f>IFERROR(INDEX('Green_rooibos initial weight'!$C$5:$C$1749,MATCH(E463, 'Green_rooibos initial weight'!$A$5:$A$1749,0)),"")</f>
        <v>1.8480000000000001</v>
      </c>
      <c r="K463">
        <f t="shared" ref="K463:K526" si="47">IFERROR(I463-(AG455+AG456+AG458),"")</f>
        <v>1.8480000000000001</v>
      </c>
      <c r="M463">
        <f>IFERROR(INDEX('Both teabags AfterWet'!$D$1:$D$839,MATCH(E463,'Both teabags AfterWet'!$B$1:$B$839,0)),"")</f>
        <v>0.57199999999999995</v>
      </c>
      <c r="O463" s="1">
        <v>0.37340000000000001</v>
      </c>
      <c r="P463" s="1"/>
      <c r="Q463" s="202">
        <v>9.4256259204713331</v>
      </c>
      <c r="R463" s="202"/>
      <c r="S463">
        <f t="shared" si="43"/>
        <v>0.33820471281296005</v>
      </c>
      <c r="U463" s="111">
        <f t="shared" si="44"/>
        <v>0.81698879176787875</v>
      </c>
      <c r="V463" s="111">
        <f t="shared" si="45"/>
        <v>0.55200000000000005</v>
      </c>
    </row>
    <row r="464" spans="1:22">
      <c r="A464" s="1">
        <v>169</v>
      </c>
      <c r="B464" s="1"/>
      <c r="C464">
        <f>COUNTIF('WetLitterbags placem_collection'!$K$3:$K$222, E464)</f>
        <v>0</v>
      </c>
      <c r="D464" t="str">
        <f t="shared" si="42"/>
        <v>Exclude</v>
      </c>
      <c r="E464" s="1"/>
      <c r="F464">
        <f>COUNTIF('WetLitterbags placem_collection'!$M$3:$M$222, H464)</f>
        <v>0</v>
      </c>
      <c r="G464" t="str">
        <f t="shared" si="46"/>
        <v>Exclude</v>
      </c>
      <c r="H464" s="1" t="s">
        <v>738</v>
      </c>
      <c r="I464">
        <f>IFERROR(INDEX('Green_rooibos initial weight'!$C$5:$C$1749,MATCH(H464, 'Green_rooibos initial weight'!$A$5:$A$1749,0)),"")</f>
        <v>2.2679999999999998</v>
      </c>
      <c r="K464">
        <f t="shared" si="47"/>
        <v>2.2679999999999998</v>
      </c>
      <c r="M464">
        <f>IFERROR(INDEX('Both teabags AfterWet'!$D$1:$D$839,MATCH(H464,'Both teabags AfterWet'!$B$1:$B$839,0)),"")</f>
        <v>1.736</v>
      </c>
      <c r="O464" s="1">
        <v>1.4878</v>
      </c>
      <c r="P464" s="1"/>
      <c r="Q464" s="202">
        <v>3.6768263183359386</v>
      </c>
      <c r="R464" s="202"/>
      <c r="S464">
        <f t="shared" si="43"/>
        <v>1.433096178035798</v>
      </c>
      <c r="U464" s="111">
        <f t="shared" si="44"/>
        <v>0.36812337829109432</v>
      </c>
      <c r="V464" s="111">
        <f t="shared" si="45"/>
        <v>0.55200000000000005</v>
      </c>
    </row>
    <row r="465" spans="1:22">
      <c r="A465" s="1">
        <v>170</v>
      </c>
      <c r="B465" s="1"/>
      <c r="C465">
        <f>COUNTIF('WetLitterbags placem_collection'!$K$3:$K$222, E465)</f>
        <v>0</v>
      </c>
      <c r="D465" t="str">
        <f t="shared" si="42"/>
        <v>Exclude</v>
      </c>
      <c r="E465" s="1" t="s">
        <v>1376</v>
      </c>
      <c r="F465">
        <f>COUNTIF('WetLitterbags placem_collection'!$M$3:$M$222, H465)</f>
        <v>0</v>
      </c>
      <c r="G465" t="str">
        <f t="shared" si="46"/>
        <v>Exclude</v>
      </c>
      <c r="I465">
        <f>IFERROR(INDEX('Green_rooibos initial weight'!$C$5:$C$1749,MATCH(E465, 'Green_rooibos initial weight'!$A$5:$A$1749,0)),"")</f>
        <v>1.9950000000000001</v>
      </c>
      <c r="K465">
        <f t="shared" si="47"/>
        <v>1.9950000000000001</v>
      </c>
      <c r="M465">
        <f>IFERROR(INDEX('Both teabags AfterWet'!$D$1:$D$839,MATCH(E465,'Both teabags AfterWet'!$B$1:$B$839,0)),"")</f>
        <v>0.61299999999999999</v>
      </c>
      <c r="O465" s="1">
        <v>0.42299999999999999</v>
      </c>
      <c r="P465" s="1"/>
      <c r="Q465" s="202">
        <v>8.7857847976303241</v>
      </c>
      <c r="R465" s="202"/>
      <c r="S465">
        <f t="shared" si="43"/>
        <v>0.38583613030602371</v>
      </c>
      <c r="U465" s="111">
        <f t="shared" si="44"/>
        <v>0.80659843092429884</v>
      </c>
      <c r="V465" s="111">
        <f t="shared" si="45"/>
        <v>0.55200000000000005</v>
      </c>
    </row>
    <row r="466" spans="1:22">
      <c r="A466" s="1">
        <v>170</v>
      </c>
      <c r="B466" s="1"/>
      <c r="C466">
        <f>COUNTIF('WetLitterbags placem_collection'!$K$3:$K$222, E466)</f>
        <v>0</v>
      </c>
      <c r="D466" t="str">
        <f t="shared" si="42"/>
        <v>Exclude</v>
      </c>
      <c r="E466" s="1"/>
      <c r="F466">
        <f>COUNTIF('WetLitterbags placem_collection'!$M$3:$M$222, H466)</f>
        <v>1</v>
      </c>
      <c r="G466" t="str">
        <f t="shared" si="46"/>
        <v>Open</v>
      </c>
      <c r="H466" s="1" t="s">
        <v>811</v>
      </c>
      <c r="I466">
        <f>IFERROR(INDEX('Green_rooibos initial weight'!$C$5:$C$1749,MATCH(H466, 'Green_rooibos initial weight'!$A$5:$A$1749,0)),"")</f>
        <v>2.12</v>
      </c>
      <c r="K466">
        <f t="shared" si="47"/>
        <v>2.12</v>
      </c>
      <c r="M466">
        <f>IFERROR(INDEX('Both teabags AfterWet'!$D$1:$D$839,MATCH(H466,'Both teabags AfterWet'!$B$1:$B$839,0)),"")</f>
        <v>1.7769999999999999</v>
      </c>
      <c r="O466" s="1">
        <v>1.5392999999999999</v>
      </c>
      <c r="P466" s="1"/>
      <c r="Q466" s="202">
        <v>2.1642892277422194</v>
      </c>
      <c r="R466" s="202"/>
      <c r="S466">
        <f t="shared" si="43"/>
        <v>1.505985095917364</v>
      </c>
      <c r="U466" s="111">
        <f t="shared" si="44"/>
        <v>0.28962967173709253</v>
      </c>
      <c r="V466" s="111">
        <f t="shared" si="45"/>
        <v>0.55200000000000005</v>
      </c>
    </row>
    <row r="467" spans="1:22">
      <c r="A467" s="1">
        <v>170</v>
      </c>
      <c r="B467" s="1"/>
      <c r="C467">
        <f>COUNTIF('WetLitterbags placem_collection'!$K$3:$K$222, E467)</f>
        <v>0</v>
      </c>
      <c r="D467" t="str">
        <f t="shared" si="42"/>
        <v>Exclude</v>
      </c>
      <c r="E467" s="1"/>
      <c r="F467">
        <f>COUNTIF('WetLitterbags placem_collection'!$M$3:$M$222, H467)</f>
        <v>0</v>
      </c>
      <c r="G467" t="str">
        <f t="shared" si="46"/>
        <v>Exclude</v>
      </c>
      <c r="H467" s="1" t="s">
        <v>558</v>
      </c>
      <c r="I467">
        <f>IFERROR(INDEX('Green_rooibos initial weight'!$C$5:$C$1749,MATCH(H467, 'Green_rooibos initial weight'!$A$5:$A$1749,0)),"")</f>
        <v>2.2549999999999999</v>
      </c>
      <c r="K467">
        <f t="shared" si="47"/>
        <v>2.2549999999999999</v>
      </c>
      <c r="M467">
        <f>IFERROR(INDEX('Both teabags AfterWet'!$D$1:$D$839,MATCH(H467,'Both teabags AfterWet'!$B$1:$B$839,0)),"")</f>
        <v>1.71</v>
      </c>
      <c r="O467" s="1">
        <v>1.4823</v>
      </c>
      <c r="P467" s="1"/>
      <c r="Q467" s="202">
        <v>2.3988005996999138</v>
      </c>
      <c r="R467" s="202"/>
      <c r="S467">
        <f t="shared" si="43"/>
        <v>1.446742578710648</v>
      </c>
      <c r="U467" s="111">
        <f t="shared" si="44"/>
        <v>0.35842901165824914</v>
      </c>
      <c r="V467" s="111">
        <f t="shared" si="45"/>
        <v>0.55200000000000005</v>
      </c>
    </row>
    <row r="468" spans="1:22">
      <c r="A468" s="1">
        <v>171</v>
      </c>
      <c r="B468" s="1"/>
      <c r="C468">
        <f>COUNTIF('WetLitterbags placem_collection'!$K$3:$K$222, E468)</f>
        <v>0</v>
      </c>
      <c r="D468" t="str">
        <f t="shared" si="42"/>
        <v>Exclude</v>
      </c>
      <c r="E468" s="1" t="s">
        <v>1546</v>
      </c>
      <c r="F468">
        <f>COUNTIF('WetLitterbags placem_collection'!$M$3:$M$222, H468)</f>
        <v>0</v>
      </c>
      <c r="G468" t="str">
        <f t="shared" si="46"/>
        <v>Exclude</v>
      </c>
      <c r="I468">
        <f>IFERROR(INDEX('Green_rooibos initial weight'!$C$5:$C$1749,MATCH(E468, 'Green_rooibos initial weight'!$A$5:$A$1749,0)),"")</f>
        <v>2.0009999999999999</v>
      </c>
      <c r="K468">
        <f t="shared" si="47"/>
        <v>2.0009999999999999</v>
      </c>
      <c r="M468">
        <f>IFERROR(INDEX('Both teabags AfterWet'!$D$1:$D$839,MATCH(E468,'Both teabags AfterWet'!$B$1:$B$839,0)),"")</f>
        <v>0.53500000000000003</v>
      </c>
      <c r="O468" s="1">
        <v>0.36259999999999998</v>
      </c>
      <c r="P468" s="1"/>
      <c r="Q468" s="202">
        <v>8.6370444333500629</v>
      </c>
      <c r="R468" s="202"/>
      <c r="S468">
        <f t="shared" si="43"/>
        <v>0.33128207688467265</v>
      </c>
      <c r="U468" s="111">
        <f t="shared" si="44"/>
        <v>0.83444174068732002</v>
      </c>
      <c r="V468" s="111">
        <f t="shared" si="45"/>
        <v>0.55200000000000005</v>
      </c>
    </row>
    <row r="469" spans="1:22">
      <c r="A469" s="1">
        <v>171</v>
      </c>
      <c r="B469" s="1"/>
      <c r="C469">
        <f>COUNTIF('WetLitterbags placem_collection'!$K$3:$K$222, E469)</f>
        <v>0</v>
      </c>
      <c r="D469" t="str">
        <f t="shared" si="42"/>
        <v>Exclude</v>
      </c>
      <c r="E469" s="1"/>
      <c r="F469">
        <f>COUNTIF('WetLitterbags placem_collection'!$M$3:$M$222, H469)</f>
        <v>0</v>
      </c>
      <c r="G469" t="str">
        <f t="shared" si="46"/>
        <v>Exclude</v>
      </c>
      <c r="H469" s="1" t="s">
        <v>690</v>
      </c>
      <c r="I469">
        <f>IFERROR(INDEX('Green_rooibos initial weight'!$C$5:$C$1749,MATCH(H469, 'Green_rooibos initial weight'!$A$5:$A$1749,0)),"")</f>
        <v>2.1970000000000001</v>
      </c>
      <c r="K469">
        <f t="shared" si="47"/>
        <v>2.1970000000000001</v>
      </c>
      <c r="M469">
        <f>IFERROR(INDEX('Both teabags AfterWet'!$D$1:$D$839,MATCH(H469,'Both teabags AfterWet'!$B$1:$B$839,0)),"")</f>
        <v>1.629</v>
      </c>
      <c r="O469" s="1">
        <v>1.3996</v>
      </c>
      <c r="P469" s="1"/>
      <c r="Q469" s="202">
        <v>1.7224409448818911</v>
      </c>
      <c r="R469" s="202"/>
      <c r="S469">
        <f t="shared" si="43"/>
        <v>1.3754927165354329</v>
      </c>
      <c r="U469" s="111">
        <f t="shared" si="44"/>
        <v>0.37392229561427726</v>
      </c>
      <c r="V469" s="111">
        <f t="shared" si="45"/>
        <v>0.55200000000000005</v>
      </c>
    </row>
    <row r="470" spans="1:22">
      <c r="A470" s="1">
        <v>171</v>
      </c>
      <c r="B470" s="1"/>
      <c r="C470">
        <f>COUNTIF('WetLitterbags placem_collection'!$K$3:$K$222, E470)</f>
        <v>0</v>
      </c>
      <c r="D470" t="str">
        <f t="shared" si="42"/>
        <v>Exclude</v>
      </c>
      <c r="E470" s="1"/>
      <c r="F470">
        <f>COUNTIF('WetLitterbags placem_collection'!$M$3:$M$222, H470)</f>
        <v>1</v>
      </c>
      <c r="G470" t="str">
        <f t="shared" si="46"/>
        <v>Open</v>
      </c>
      <c r="H470" s="1" t="s">
        <v>583</v>
      </c>
      <c r="I470">
        <f>IFERROR(INDEX('Green_rooibos initial weight'!$C$5:$C$1749,MATCH(H470, 'Green_rooibos initial weight'!$A$5:$A$1749,0)),"")</f>
        <v>2.1760000000000002</v>
      </c>
      <c r="K470">
        <f t="shared" si="47"/>
        <v>2.1760000000000002</v>
      </c>
      <c r="M470">
        <f>IFERROR(INDEX('Both teabags AfterWet'!$D$1:$D$839,MATCH(H470,'Both teabags AfterWet'!$B$1:$B$839,0)),"")</f>
        <v>1.61</v>
      </c>
      <c r="O470" s="1">
        <v>1.3822000000000001</v>
      </c>
      <c r="P470" s="1"/>
      <c r="Q470" s="202">
        <v>2.9640427599611376</v>
      </c>
      <c r="R470" s="202"/>
      <c r="S470">
        <f t="shared" si="43"/>
        <v>1.3412310009718174</v>
      </c>
      <c r="U470" s="111">
        <f t="shared" si="44"/>
        <v>0.38362545911221635</v>
      </c>
      <c r="V470" s="111">
        <f t="shared" si="45"/>
        <v>0.55200000000000005</v>
      </c>
    </row>
    <row r="471" spans="1:22">
      <c r="A471" s="1">
        <v>172</v>
      </c>
      <c r="B471" s="1"/>
      <c r="C471">
        <f>COUNTIF('WetLitterbags placem_collection'!$K$3:$K$222, E471)</f>
        <v>0</v>
      </c>
      <c r="D471" t="str">
        <f t="shared" si="42"/>
        <v>Exclude</v>
      </c>
      <c r="E471" s="1" t="s">
        <v>1611</v>
      </c>
      <c r="F471">
        <f>COUNTIF('WetLitterbags placem_collection'!$M$3:$M$222, H471)</f>
        <v>0</v>
      </c>
      <c r="G471" t="str">
        <f t="shared" si="46"/>
        <v>Exclude</v>
      </c>
      <c r="I471">
        <f>IFERROR(INDEX('Green_rooibos initial weight'!$C$5:$C$1749,MATCH(E471, 'Green_rooibos initial weight'!$A$5:$A$1749,0)),"")</f>
        <v>2.069</v>
      </c>
      <c r="K471">
        <f t="shared" si="47"/>
        <v>2.069</v>
      </c>
      <c r="M471">
        <f>IFERROR(INDEX('Both teabags AfterWet'!$D$1:$D$839,MATCH(E471,'Both teabags AfterWet'!$B$1:$B$839,0)),"")</f>
        <v>0.59599999999999997</v>
      </c>
      <c r="O471" s="1">
        <f>0.203+M471</f>
        <v>0.79899999999999993</v>
      </c>
      <c r="P471" s="1"/>
      <c r="Q471" s="202">
        <v>9.0602409638559092</v>
      </c>
      <c r="R471" s="202"/>
      <c r="S471">
        <f t="shared" si="43"/>
        <v>0.7266086746987912</v>
      </c>
      <c r="U471" s="111">
        <f t="shared" si="44"/>
        <v>0.64881166036791149</v>
      </c>
      <c r="V471" s="111">
        <f t="shared" si="45"/>
        <v>0.55200000000000005</v>
      </c>
    </row>
    <row r="472" spans="1:22">
      <c r="A472" s="1">
        <v>172</v>
      </c>
      <c r="B472" s="1"/>
      <c r="C472">
        <f>COUNTIF('WetLitterbags placem_collection'!$K$3:$K$222, E472)</f>
        <v>0</v>
      </c>
      <c r="D472" t="str">
        <f t="shared" si="42"/>
        <v>Exclude</v>
      </c>
      <c r="E472" s="1"/>
      <c r="F472">
        <f>COUNTIF('WetLitterbags placem_collection'!$M$3:$M$222, H472)</f>
        <v>1</v>
      </c>
      <c r="G472" t="str">
        <f t="shared" si="46"/>
        <v>Open</v>
      </c>
      <c r="H472" s="1" t="s">
        <v>984</v>
      </c>
      <c r="I472">
        <f>IFERROR(INDEX('Green_rooibos initial weight'!$C$5:$C$1749,MATCH(H472, 'Green_rooibos initial weight'!$A$5:$A$1749,0)),"")</f>
        <v>2.1819999999999999</v>
      </c>
      <c r="K472">
        <f t="shared" si="47"/>
        <v>2.1819999999999999</v>
      </c>
      <c r="M472">
        <f>IFERROR(INDEX('Both teabags AfterWet'!$D$1:$D$839,MATCH(H472,'Both teabags AfterWet'!$B$1:$B$839,0)),"")</f>
        <v>1.6782000000000001</v>
      </c>
      <c r="O472" s="1">
        <f>1.2551+M472</f>
        <v>2.9333</v>
      </c>
      <c r="P472" s="1"/>
      <c r="Q472" s="202">
        <v>4.6332046332039889</v>
      </c>
      <c r="R472" s="202"/>
      <c r="S472">
        <f t="shared" si="43"/>
        <v>2.7973942084942274</v>
      </c>
      <c r="U472" s="111">
        <f t="shared" si="44"/>
        <v>-0.28203217621183652</v>
      </c>
      <c r="V472" s="111">
        <f t="shared" si="45"/>
        <v>0.55200000000000005</v>
      </c>
    </row>
    <row r="473" spans="1:22">
      <c r="A473" s="1">
        <v>172</v>
      </c>
      <c r="B473" s="1"/>
      <c r="C473">
        <f>COUNTIF('WetLitterbags placem_collection'!$K$3:$K$222, E473)</f>
        <v>0</v>
      </c>
      <c r="D473" t="str">
        <f t="shared" si="42"/>
        <v>Exclude</v>
      </c>
      <c r="E473" s="1"/>
      <c r="F473">
        <f>COUNTIF('WetLitterbags placem_collection'!$M$3:$M$222, H473)</f>
        <v>0</v>
      </c>
      <c r="G473" t="str">
        <f t="shared" si="46"/>
        <v>Exclude</v>
      </c>
      <c r="H473" s="1" t="s">
        <v>788</v>
      </c>
      <c r="I473">
        <f>IFERROR(INDEX('Green_rooibos initial weight'!$C$5:$C$1749,MATCH(H473, 'Green_rooibos initial weight'!$A$5:$A$1749,0)),"")</f>
        <v>2.2909999999999999</v>
      </c>
      <c r="K473">
        <f t="shared" si="47"/>
        <v>2.2909999999999999</v>
      </c>
      <c r="M473">
        <f>IFERROR(INDEX('Both teabags AfterWet'!$D$1:$D$839,MATCH(H473,'Both teabags AfterWet'!$B$1:$B$839,0)),"")</f>
        <v>1.7694000000000001</v>
      </c>
      <c r="O473" s="1">
        <f>1.3431+M473</f>
        <v>3.1124999999999998</v>
      </c>
      <c r="P473" s="1"/>
      <c r="Q473" s="202">
        <v>2.1371769383700703</v>
      </c>
      <c r="R473" s="202"/>
      <c r="S473">
        <f t="shared" si="43"/>
        <v>3.0459803677932316</v>
      </c>
      <c r="U473" s="111">
        <f t="shared" si="44"/>
        <v>-0.32954184539206977</v>
      </c>
      <c r="V473" s="111">
        <f t="shared" si="45"/>
        <v>0.55200000000000005</v>
      </c>
    </row>
    <row r="474" spans="1:22">
      <c r="A474" s="1">
        <v>173</v>
      </c>
      <c r="B474" s="1"/>
      <c r="C474">
        <f>COUNTIF('WetLitterbags placem_collection'!$K$3:$K$222, E474)</f>
        <v>0</v>
      </c>
      <c r="D474" t="str">
        <f t="shared" si="42"/>
        <v>Exclude</v>
      </c>
      <c r="E474" s="1" t="s">
        <v>1185</v>
      </c>
      <c r="F474">
        <f>COUNTIF('WetLitterbags placem_collection'!$M$3:$M$222, H474)</f>
        <v>0</v>
      </c>
      <c r="G474" t="str">
        <f t="shared" si="46"/>
        <v>Exclude</v>
      </c>
      <c r="I474">
        <f>IFERROR(INDEX('Green_rooibos initial weight'!$C$5:$C$1749,MATCH(E474, 'Green_rooibos initial weight'!$A$5:$A$1749,0)),"")</f>
        <v>2.036</v>
      </c>
      <c r="K474">
        <f t="shared" si="47"/>
        <v>2.036</v>
      </c>
      <c r="M474">
        <f>IFERROR(INDEX('Both teabags AfterWet'!$D$1:$D$839,MATCH(E474,'Both teabags AfterWet'!$B$1:$B$839,0)),"")</f>
        <v>0.65549999999999997</v>
      </c>
      <c r="O474" s="201">
        <v>0.45369999999999999</v>
      </c>
      <c r="P474" s="201"/>
      <c r="Q474" s="202">
        <v>9.1408591408588276</v>
      </c>
      <c r="R474" s="202"/>
      <c r="S474">
        <f t="shared" si="43"/>
        <v>0.41222792207792347</v>
      </c>
      <c r="U474" s="111">
        <f t="shared" si="44"/>
        <v>0.79753049013854449</v>
      </c>
      <c r="V474" s="111">
        <f t="shared" si="45"/>
        <v>0.55200000000000005</v>
      </c>
    </row>
    <row r="475" spans="1:22">
      <c r="A475" s="1">
        <v>173</v>
      </c>
      <c r="B475" s="1"/>
      <c r="C475">
        <f>COUNTIF('WetLitterbags placem_collection'!$K$3:$K$222, E475)</f>
        <v>0</v>
      </c>
      <c r="D475" t="str">
        <f t="shared" si="42"/>
        <v>Exclude</v>
      </c>
      <c r="E475" s="1"/>
      <c r="F475">
        <f>COUNTIF('WetLitterbags placem_collection'!$M$3:$M$222, H475)</f>
        <v>0</v>
      </c>
      <c r="G475" t="str">
        <f t="shared" si="46"/>
        <v>Exclude</v>
      </c>
      <c r="H475" s="1" t="s">
        <v>1036</v>
      </c>
      <c r="I475">
        <f>IFERROR(INDEX('Green_rooibos initial weight'!$C$5:$C$1749,MATCH(H475, 'Green_rooibos initial weight'!$A$5:$A$1749,0)),"")</f>
        <v>2.254</v>
      </c>
      <c r="K475">
        <f t="shared" si="47"/>
        <v>2.254</v>
      </c>
      <c r="M475">
        <f>IFERROR(INDEX('Both teabags AfterWet'!$D$1:$D$839,MATCH(H475,'Both teabags AfterWet'!$B$1:$B$839,0)),"")</f>
        <v>1.6919999999999999</v>
      </c>
      <c r="O475" s="201">
        <v>1.4504999999999999</v>
      </c>
      <c r="P475" s="201"/>
      <c r="Q475" s="202">
        <v>2.5628626692459697</v>
      </c>
      <c r="R475" s="202"/>
      <c r="S475">
        <f t="shared" si="43"/>
        <v>1.413325676982587</v>
      </c>
      <c r="U475" s="111">
        <f t="shared" si="44"/>
        <v>0.37296997471934912</v>
      </c>
      <c r="V475" s="111">
        <f t="shared" si="45"/>
        <v>0.55200000000000005</v>
      </c>
    </row>
    <row r="476" spans="1:22">
      <c r="A476" s="1">
        <v>174</v>
      </c>
      <c r="B476" s="1"/>
      <c r="C476">
        <f>COUNTIF('WetLitterbags placem_collection'!$K$3:$K$222, E476)</f>
        <v>0</v>
      </c>
      <c r="D476" t="str">
        <f t="shared" si="42"/>
        <v>Exclude</v>
      </c>
      <c r="E476" s="200" t="s">
        <v>1314</v>
      </c>
      <c r="F476">
        <f>COUNTIF('WetLitterbags placem_collection'!$M$3:$M$222, H476)</f>
        <v>0</v>
      </c>
      <c r="G476" t="str">
        <f t="shared" si="46"/>
        <v>Exclude</v>
      </c>
      <c r="I476">
        <f>IFERROR(INDEX('Green_rooibos initial weight'!$C$5:$C$1749,MATCH(E476, 'Green_rooibos initial weight'!$A$5:$A$1749,0)),"")</f>
        <v>2.0760000000000001</v>
      </c>
      <c r="K476">
        <f t="shared" si="47"/>
        <v>2.0760000000000001</v>
      </c>
      <c r="M476">
        <f>IFERROR(INDEX('Both teabags AfterWet'!$D$1:$D$839,MATCH(E476,'Both teabags AfterWet'!$B$1:$B$839,0)),"")</f>
        <v>0.63500000000000001</v>
      </c>
      <c r="O476" s="1">
        <v>0.42899999999999999</v>
      </c>
      <c r="P476" s="1"/>
      <c r="Q476" s="202">
        <v>8.7727944800392965</v>
      </c>
      <c r="R476" s="202"/>
      <c r="S476">
        <f t="shared" si="43"/>
        <v>0.39136471168063142</v>
      </c>
      <c r="U476" s="111">
        <f t="shared" si="44"/>
        <v>0.81148135275499444</v>
      </c>
      <c r="V476" s="111">
        <f t="shared" si="45"/>
        <v>0.55200000000000005</v>
      </c>
    </row>
    <row r="477" spans="1:22">
      <c r="A477" s="1">
        <v>174</v>
      </c>
      <c r="B477" s="1"/>
      <c r="C477">
        <f>COUNTIF('WetLitterbags placem_collection'!$K$3:$K$222, E477)</f>
        <v>0</v>
      </c>
      <c r="D477" t="str">
        <f t="shared" si="42"/>
        <v>Exclude</v>
      </c>
      <c r="E477" s="1"/>
      <c r="F477">
        <f>COUNTIF('WetLitterbags placem_collection'!$M$3:$M$222, H477)</f>
        <v>1</v>
      </c>
      <c r="G477" t="str">
        <f t="shared" si="46"/>
        <v>Open</v>
      </c>
      <c r="H477" s="200" t="s">
        <v>834</v>
      </c>
      <c r="I477">
        <f>IFERROR(INDEX('Green_rooibos initial weight'!$C$5:$C$1749,MATCH(H477, 'Green_rooibos initial weight'!$A$5:$A$1749,0)),"")</f>
        <v>2.2010000000000001</v>
      </c>
      <c r="K477">
        <f t="shared" si="47"/>
        <v>2.2010000000000001</v>
      </c>
      <c r="M477">
        <f>IFERROR(INDEX('Both teabags AfterWet'!$D$1:$D$839,MATCH(H477,'Both teabags AfterWet'!$B$1:$B$839,0)),"")</f>
        <v>1.724</v>
      </c>
      <c r="O477" s="1">
        <v>1.4733000000000001</v>
      </c>
      <c r="P477" s="1"/>
      <c r="Q477" s="202">
        <v>1.5880893300249692</v>
      </c>
      <c r="R477" s="202"/>
      <c r="S477">
        <f t="shared" si="43"/>
        <v>1.4499026799007422</v>
      </c>
      <c r="U477" s="111">
        <f t="shared" si="44"/>
        <v>0.34125275788244336</v>
      </c>
      <c r="V477" s="111">
        <f t="shared" si="45"/>
        <v>0.55200000000000005</v>
      </c>
    </row>
    <row r="478" spans="1:22">
      <c r="A478" s="1">
        <v>174</v>
      </c>
      <c r="B478" s="1"/>
      <c r="C478">
        <f>COUNTIF('WetLitterbags placem_collection'!$K$3:$K$222, E478)</f>
        <v>0</v>
      </c>
      <c r="D478" t="str">
        <f t="shared" si="42"/>
        <v>Exclude</v>
      </c>
      <c r="E478" s="1"/>
      <c r="F478">
        <f>COUNTIF('WetLitterbags placem_collection'!$M$3:$M$222, H478)</f>
        <v>0</v>
      </c>
      <c r="G478" t="str">
        <f t="shared" si="46"/>
        <v>Exclude</v>
      </c>
      <c r="H478" s="200" t="s">
        <v>757</v>
      </c>
      <c r="I478">
        <f>IFERROR(INDEX('Green_rooibos initial weight'!$C$5:$C$1749,MATCH(H478, 'Green_rooibos initial weight'!$A$5:$A$1749,0)),"")</f>
        <v>2.2240000000000002</v>
      </c>
      <c r="K478">
        <f t="shared" si="47"/>
        <v>2.2240000000000002</v>
      </c>
      <c r="M478">
        <f>IFERROR(INDEX('Both teabags AfterWet'!$D$1:$D$839,MATCH(H478,'Both teabags AfterWet'!$B$1:$B$839,0)),"")</f>
        <v>1.772</v>
      </c>
      <c r="O478" s="1">
        <v>1.5111000000000001</v>
      </c>
      <c r="P478" s="1"/>
      <c r="Q478" s="202">
        <v>2.1032504780120633</v>
      </c>
      <c r="R478" s="202"/>
      <c r="S478">
        <f t="shared" si="43"/>
        <v>1.4793177820267598</v>
      </c>
      <c r="U478" s="111">
        <f t="shared" si="44"/>
        <v>0.33483912678652894</v>
      </c>
      <c r="V478" s="111">
        <f t="shared" si="45"/>
        <v>0.55200000000000005</v>
      </c>
    </row>
    <row r="479" spans="1:22">
      <c r="A479" s="1">
        <v>175</v>
      </c>
      <c r="B479" s="1"/>
      <c r="C479">
        <f>COUNTIF('WetLitterbags placem_collection'!$K$3:$K$222, E479)</f>
        <v>0</v>
      </c>
      <c r="D479" t="str">
        <f t="shared" si="42"/>
        <v>Exclude</v>
      </c>
      <c r="E479" s="201" t="s">
        <v>1278</v>
      </c>
      <c r="F479">
        <f>COUNTIF('WetLitterbags placem_collection'!$M$3:$M$222, H479)</f>
        <v>0</v>
      </c>
      <c r="G479" t="str">
        <f t="shared" si="46"/>
        <v>Exclude</v>
      </c>
      <c r="I479">
        <f>IFERROR(INDEX('Green_rooibos initial weight'!$C$5:$C$1749,MATCH(E479, 'Green_rooibos initial weight'!$A$5:$A$1749,0)),"")</f>
        <v>2.0419999999999998</v>
      </c>
      <c r="K479">
        <f t="shared" si="47"/>
        <v>2.0419999999999998</v>
      </c>
      <c r="M479">
        <f>IFERROR(INDEX('Both teabags AfterWet'!$D$1:$D$839,MATCH(E479,'Both teabags AfterWet'!$B$1:$B$839,0)),"")</f>
        <v>0.58099999999999996</v>
      </c>
      <c r="O479">
        <v>0.40219999999999995</v>
      </c>
      <c r="Q479" s="202">
        <v>9.0770015298325593</v>
      </c>
      <c r="R479" s="202"/>
      <c r="S479">
        <f t="shared" si="43"/>
        <v>0.3656922998470134</v>
      </c>
      <c r="U479" s="111">
        <f t="shared" si="44"/>
        <v>0.82091464258226576</v>
      </c>
      <c r="V479" s="111">
        <f t="shared" si="45"/>
        <v>0.55200000000000005</v>
      </c>
    </row>
    <row r="480" spans="1:22">
      <c r="A480" s="1">
        <v>175</v>
      </c>
      <c r="B480" s="1"/>
      <c r="C480">
        <f>COUNTIF('WetLitterbags placem_collection'!$K$3:$K$222, E480)</f>
        <v>0</v>
      </c>
      <c r="D480" t="str">
        <f t="shared" si="42"/>
        <v>Exclude</v>
      </c>
      <c r="E480" s="1"/>
      <c r="F480">
        <f>COUNTIF('WetLitterbags placem_collection'!$M$3:$M$222, H480)</f>
        <v>1</v>
      </c>
      <c r="G480" t="str">
        <f t="shared" si="46"/>
        <v>Open</v>
      </c>
      <c r="H480" s="201" t="s">
        <v>683</v>
      </c>
      <c r="I480">
        <f>IFERROR(INDEX('Green_rooibos initial weight'!$C$5:$C$1749,MATCH(H480, 'Green_rooibos initial weight'!$A$5:$A$1749,0)),"")</f>
        <v>2.2370000000000001</v>
      </c>
      <c r="K480">
        <f t="shared" si="47"/>
        <v>2.2370000000000001</v>
      </c>
      <c r="M480">
        <f>IFERROR(INDEX('Both teabags AfterWet'!$D$1:$D$839,MATCH(H480,'Both teabags AfterWet'!$B$1:$B$839,0)),"")</f>
        <v>0.61699999999999999</v>
      </c>
      <c r="O480" s="1">
        <v>0.44899999999999984</v>
      </c>
      <c r="P480" s="1"/>
      <c r="Q480" s="202">
        <v>65.665665665665671</v>
      </c>
      <c r="R480" s="202"/>
      <c r="S480">
        <f t="shared" si="43"/>
        <v>0.15416116116116108</v>
      </c>
      <c r="U480" s="111">
        <f t="shared" si="44"/>
        <v>0.9310857571921497</v>
      </c>
      <c r="V480" s="111">
        <f t="shared" si="45"/>
        <v>0.55200000000000005</v>
      </c>
    </row>
    <row r="481" spans="1:22">
      <c r="A481" s="1">
        <v>175</v>
      </c>
      <c r="B481" s="1"/>
      <c r="C481">
        <f>COUNTIF('WetLitterbags placem_collection'!$K$3:$K$222, E481)</f>
        <v>0</v>
      </c>
      <c r="D481" t="str">
        <f t="shared" si="42"/>
        <v>Exclude</v>
      </c>
      <c r="E481" s="1"/>
      <c r="F481">
        <f>COUNTIF('WetLitterbags placem_collection'!$M$3:$M$222, H481)</f>
        <v>0</v>
      </c>
      <c r="G481" t="str">
        <f t="shared" si="46"/>
        <v>Exclude</v>
      </c>
      <c r="H481" s="201" t="s">
        <v>660</v>
      </c>
      <c r="I481">
        <f>IFERROR(INDEX('Green_rooibos initial weight'!$C$5:$C$1749,MATCH(H481, 'Green_rooibos initial weight'!$A$5:$A$1749,0)),"")</f>
        <v>2.1589999999999998</v>
      </c>
      <c r="K481">
        <f t="shared" si="47"/>
        <v>2.1589999999999998</v>
      </c>
      <c r="M481">
        <f>IFERROR(INDEX('Both teabags AfterWet'!$D$1:$D$839,MATCH(H481,'Both teabags AfterWet'!$B$1:$B$839,0)),"")</f>
        <v>1.681</v>
      </c>
      <c r="O481" s="1">
        <v>1.4577</v>
      </c>
      <c r="P481" s="1"/>
      <c r="Q481" s="202">
        <v>22.390243902438794</v>
      </c>
      <c r="R481" s="202"/>
      <c r="S481">
        <f t="shared" si="43"/>
        <v>1.1313174146341498</v>
      </c>
      <c r="U481" s="111">
        <f t="shared" si="44"/>
        <v>0.47599934477343686</v>
      </c>
      <c r="V481" s="111">
        <f t="shared" si="45"/>
        <v>0.55200000000000005</v>
      </c>
    </row>
    <row r="482" spans="1:22">
      <c r="A482" s="1">
        <v>176</v>
      </c>
      <c r="B482" s="1"/>
      <c r="C482">
        <f>COUNTIF('WetLitterbags placem_collection'!$K$3:$K$222, E482)</f>
        <v>0</v>
      </c>
      <c r="D482" t="str">
        <f t="shared" si="42"/>
        <v>Exclude</v>
      </c>
      <c r="E482" s="201" t="s">
        <v>1580</v>
      </c>
      <c r="F482">
        <f>COUNTIF('WetLitterbags placem_collection'!$M$3:$M$222, H482)</f>
        <v>0</v>
      </c>
      <c r="G482" t="str">
        <f t="shared" si="46"/>
        <v>Exclude</v>
      </c>
      <c r="I482">
        <f>IFERROR(INDEX('Green_rooibos initial weight'!$C$5:$C$1749,MATCH(E482, 'Green_rooibos initial weight'!$A$5:$A$1749,0)),"")</f>
        <v>1.9970000000000001</v>
      </c>
      <c r="K482">
        <f t="shared" si="47"/>
        <v>1.9970000000000001</v>
      </c>
      <c r="M482">
        <f>IFERROR(INDEX('Both teabags AfterWet'!$D$1:$D$839,MATCH(E482,'Both teabags AfterWet'!$B$1:$B$839,0)),"")</f>
        <v>0.60299999999999998</v>
      </c>
      <c r="O482" s="1">
        <v>0.42199999999999993</v>
      </c>
      <c r="P482" s="1"/>
      <c r="Q482" s="202">
        <v>9.3558282208585464</v>
      </c>
      <c r="R482" s="202"/>
      <c r="S482">
        <f t="shared" si="43"/>
        <v>0.38251840490797689</v>
      </c>
      <c r="U482" s="111">
        <f t="shared" si="44"/>
        <v>0.80845347776265553</v>
      </c>
      <c r="V482" s="111">
        <f t="shared" si="45"/>
        <v>0.55200000000000005</v>
      </c>
    </row>
    <row r="483" spans="1:22">
      <c r="A483" s="1">
        <v>176</v>
      </c>
      <c r="B483" s="1"/>
      <c r="C483">
        <f>COUNTIF('WetLitterbags placem_collection'!$K$3:$K$222, E483)</f>
        <v>0</v>
      </c>
      <c r="D483" t="str">
        <f t="shared" si="42"/>
        <v>Exclude</v>
      </c>
      <c r="E483" s="1"/>
      <c r="F483">
        <f>COUNTIF('WetLitterbags placem_collection'!$M$3:$M$222, H483)</f>
        <v>1</v>
      </c>
      <c r="G483" t="str">
        <f t="shared" si="46"/>
        <v>Open</v>
      </c>
      <c r="H483" s="201" t="s">
        <v>815</v>
      </c>
      <c r="I483">
        <f>IFERROR(INDEX('Green_rooibos initial weight'!$C$5:$C$1749,MATCH(H483, 'Green_rooibos initial weight'!$A$5:$A$1749,0)),"")</f>
        <v>2.1890000000000001</v>
      </c>
      <c r="K483">
        <f t="shared" si="47"/>
        <v>2.1890000000000001</v>
      </c>
      <c r="M483">
        <f>IFERROR(INDEX('Both teabags AfterWet'!$D$1:$D$839,MATCH(H483,'Both teabags AfterWet'!$B$1:$B$839,0)),"")</f>
        <v>1.694</v>
      </c>
      <c r="O483" s="1">
        <v>1.4487999999999999</v>
      </c>
      <c r="P483" s="1"/>
      <c r="Q483" s="202">
        <v>5.9808612440189712</v>
      </c>
      <c r="R483" s="202"/>
      <c r="S483">
        <f t="shared" si="43"/>
        <v>1.362149282296653</v>
      </c>
      <c r="U483" s="111">
        <f t="shared" si="44"/>
        <v>0.37772988474342029</v>
      </c>
      <c r="V483" s="111">
        <f t="shared" si="45"/>
        <v>0.55200000000000005</v>
      </c>
    </row>
    <row r="484" spans="1:22">
      <c r="A484" s="1">
        <v>176</v>
      </c>
      <c r="B484" s="1"/>
      <c r="C484">
        <f>COUNTIF('WetLitterbags placem_collection'!$K$3:$K$222, E484)</f>
        <v>0</v>
      </c>
      <c r="D484" t="str">
        <f t="shared" si="42"/>
        <v>Exclude</v>
      </c>
      <c r="E484" s="1"/>
      <c r="F484">
        <f>COUNTIF('WetLitterbags placem_collection'!$M$3:$M$222, H484)</f>
        <v>0</v>
      </c>
      <c r="G484" t="str">
        <f t="shared" si="46"/>
        <v>Exclude</v>
      </c>
      <c r="H484" s="201" t="s">
        <v>651</v>
      </c>
      <c r="I484">
        <f>IFERROR(INDEX('Green_rooibos initial weight'!$C$5:$C$1749,MATCH(H484, 'Green_rooibos initial weight'!$A$5:$A$1749,0)),"")</f>
        <v>2.1890000000000001</v>
      </c>
      <c r="K484">
        <f t="shared" si="47"/>
        <v>2.1890000000000001</v>
      </c>
      <c r="M484">
        <f>IFERROR(INDEX('Both teabags AfterWet'!$D$1:$D$839,MATCH(H484,'Both teabags AfterWet'!$B$1:$B$839,0)),"")</f>
        <v>1.7070000000000001</v>
      </c>
      <c r="O484" s="1">
        <v>1.4691999999999998</v>
      </c>
      <c r="P484" s="1"/>
      <c r="Q484" s="202">
        <v>2.6433915211971035</v>
      </c>
      <c r="R484" s="202"/>
      <c r="S484">
        <f t="shared" si="43"/>
        <v>1.430363291770572</v>
      </c>
      <c r="U484" s="111">
        <f t="shared" si="44"/>
        <v>0.34656770590654551</v>
      </c>
      <c r="V484" s="111">
        <f t="shared" si="45"/>
        <v>0.55200000000000005</v>
      </c>
    </row>
    <row r="485" spans="1:22">
      <c r="A485" s="1">
        <v>177</v>
      </c>
      <c r="B485" s="1"/>
      <c r="C485">
        <f>COUNTIF('WetLitterbags placem_collection'!$K$3:$K$222, E485)</f>
        <v>0</v>
      </c>
      <c r="D485" t="str">
        <f t="shared" si="42"/>
        <v>Exclude</v>
      </c>
      <c r="E485" s="1" t="s">
        <v>1567</v>
      </c>
      <c r="F485">
        <f>COUNTIF('WetLitterbags placem_collection'!$M$3:$M$222, H485)</f>
        <v>0</v>
      </c>
      <c r="G485" t="str">
        <f t="shared" si="46"/>
        <v>Exclude</v>
      </c>
      <c r="I485">
        <f>IFERROR(INDEX('Green_rooibos initial weight'!$C$5:$C$1749,MATCH(E485, 'Green_rooibos initial weight'!$A$5:$A$1749,0)),"")</f>
        <v>1.9750000000000001</v>
      </c>
      <c r="K485">
        <f t="shared" si="47"/>
        <v>1.9750000000000001</v>
      </c>
      <c r="M485">
        <f>IFERROR(INDEX('Both teabags AfterWet'!$D$1:$D$839,MATCH(E485,'Both teabags AfterWet'!$B$1:$B$839,0)),"")</f>
        <v>0.58399999999999996</v>
      </c>
      <c r="O485" s="1">
        <v>0.39500000000000002</v>
      </c>
      <c r="P485" s="1"/>
      <c r="Q485" s="202">
        <v>8.5170340681363346</v>
      </c>
      <c r="R485" s="202"/>
      <c r="S485">
        <f t="shared" si="43"/>
        <v>0.36135771543086148</v>
      </c>
      <c r="U485" s="111">
        <f t="shared" si="44"/>
        <v>0.81703406813627266</v>
      </c>
      <c r="V485" s="111">
        <f t="shared" si="45"/>
        <v>0.55200000000000005</v>
      </c>
    </row>
    <row r="486" spans="1:22">
      <c r="A486" s="1">
        <v>177</v>
      </c>
      <c r="B486" s="1"/>
      <c r="C486">
        <f>COUNTIF('WetLitterbags placem_collection'!$K$3:$K$222, E486)</f>
        <v>0</v>
      </c>
      <c r="D486" t="str">
        <f t="shared" si="42"/>
        <v>Exclude</v>
      </c>
      <c r="E486" s="1"/>
      <c r="F486">
        <f>COUNTIF('WetLitterbags placem_collection'!$M$3:$M$222, H486)</f>
        <v>1</v>
      </c>
      <c r="G486" t="str">
        <f t="shared" si="46"/>
        <v>Open</v>
      </c>
      <c r="H486" s="1" t="s">
        <v>879</v>
      </c>
      <c r="I486">
        <f>IFERROR(INDEX('Green_rooibos initial weight'!$C$5:$C$1749,MATCH(H486, 'Green_rooibos initial weight'!$A$5:$A$1749,0)),"")</f>
        <v>2.1949999999999998</v>
      </c>
      <c r="K486">
        <f t="shared" si="47"/>
        <v>2.1949999999999998</v>
      </c>
      <c r="M486">
        <f>IFERROR(INDEX('Both teabags AfterWet'!$D$1:$D$839,MATCH(H486,'Both teabags AfterWet'!$B$1:$B$839,0)),"")</f>
        <v>1.671</v>
      </c>
      <c r="O486" s="1">
        <v>1.4048</v>
      </c>
      <c r="P486" s="1"/>
      <c r="Q486" s="202">
        <v>2.7363184079606433</v>
      </c>
      <c r="R486" s="202"/>
      <c r="S486">
        <f t="shared" si="43"/>
        <v>1.366360199004969</v>
      </c>
      <c r="U486" s="111">
        <f t="shared" si="44"/>
        <v>0.37751243781094801</v>
      </c>
      <c r="V486" s="111">
        <f t="shared" si="45"/>
        <v>0.55200000000000005</v>
      </c>
    </row>
    <row r="487" spans="1:22">
      <c r="A487" s="1">
        <v>177</v>
      </c>
      <c r="B487" s="1"/>
      <c r="C487">
        <f>COUNTIF('WetLitterbags placem_collection'!$K$3:$K$222, E487)</f>
        <v>0</v>
      </c>
      <c r="D487" t="str">
        <f t="shared" si="42"/>
        <v>Exclude</v>
      </c>
      <c r="E487" s="1"/>
      <c r="F487">
        <f>COUNTIF('WetLitterbags placem_collection'!$M$3:$M$222, H487)</f>
        <v>0</v>
      </c>
      <c r="G487" t="str">
        <f t="shared" si="46"/>
        <v>Exclude</v>
      </c>
      <c r="H487" s="1" t="s">
        <v>671</v>
      </c>
      <c r="I487">
        <f>IFERROR(INDEX('Green_rooibos initial weight'!$C$5:$C$1749,MATCH(H487, 'Green_rooibos initial weight'!$A$5:$A$1749,0)),"")</f>
        <v>2.1240000000000001</v>
      </c>
      <c r="K487">
        <f t="shared" si="47"/>
        <v>2.1240000000000001</v>
      </c>
      <c r="M487">
        <f>IFERROR(INDEX('Both teabags AfterWet'!$D$1:$D$839,MATCH(H487,'Both teabags AfterWet'!$B$1:$B$839,0)),"")</f>
        <v>1.677</v>
      </c>
      <c r="O487" s="1">
        <v>1.419</v>
      </c>
      <c r="P487" s="1"/>
      <c r="Q487" s="202">
        <v>2.3705853894531068</v>
      </c>
      <c r="R487" s="202"/>
      <c r="S487">
        <f t="shared" si="43"/>
        <v>1.3853613933236604</v>
      </c>
      <c r="U487" s="111">
        <f t="shared" si="44"/>
        <v>0.34775828939564013</v>
      </c>
      <c r="V487" s="111">
        <f t="shared" si="45"/>
        <v>0.55200000000000005</v>
      </c>
    </row>
    <row r="488" spans="1:22">
      <c r="A488" s="1">
        <v>178</v>
      </c>
      <c r="B488" s="1"/>
      <c r="C488">
        <f>COUNTIF('WetLitterbags placem_collection'!$K$3:$K$222, E488)</f>
        <v>0</v>
      </c>
      <c r="D488" t="str">
        <f t="shared" si="42"/>
        <v>Exclude</v>
      </c>
      <c r="E488" s="1" t="s">
        <v>1157</v>
      </c>
      <c r="F488">
        <f>COUNTIF('WetLitterbags placem_collection'!$M$3:$M$222, H488)</f>
        <v>0</v>
      </c>
      <c r="G488" t="str">
        <f t="shared" si="46"/>
        <v>Exclude</v>
      </c>
      <c r="I488">
        <f>IFERROR(INDEX('Green_rooibos initial weight'!$C$5:$C$1749,MATCH(E488, 'Green_rooibos initial weight'!$A$5:$A$1749,0)),"")</f>
        <v>2.036</v>
      </c>
      <c r="K488">
        <f t="shared" si="47"/>
        <v>2.036</v>
      </c>
      <c r="M488">
        <f>IFERROR(INDEX('Both teabags AfterWet'!$D$1:$D$839,MATCH(E488,'Both teabags AfterWet'!$B$1:$B$839,0)),"")</f>
        <v>0.60699999999999998</v>
      </c>
      <c r="O488" s="1">
        <v>0.3957</v>
      </c>
      <c r="P488" s="1"/>
      <c r="Q488" s="202">
        <v>8.1265206812653794</v>
      </c>
      <c r="R488" s="202"/>
      <c r="S488">
        <f t="shared" si="43"/>
        <v>0.3635433576642329</v>
      </c>
      <c r="U488" s="111">
        <f t="shared" si="44"/>
        <v>0.82144235871108406</v>
      </c>
      <c r="V488" s="111">
        <f t="shared" si="45"/>
        <v>0.55200000000000005</v>
      </c>
    </row>
    <row r="489" spans="1:22">
      <c r="A489" s="1">
        <v>178</v>
      </c>
      <c r="B489" s="1"/>
      <c r="C489">
        <f>COUNTIF('WetLitterbags placem_collection'!$K$3:$K$222, E489)</f>
        <v>0</v>
      </c>
      <c r="D489" t="str">
        <f t="shared" si="42"/>
        <v>Exclude</v>
      </c>
      <c r="E489" s="1"/>
      <c r="F489">
        <f>COUNTIF('WetLitterbags placem_collection'!$M$3:$M$222, H489)</f>
        <v>1</v>
      </c>
      <c r="G489" t="str">
        <f t="shared" si="46"/>
        <v>Open</v>
      </c>
      <c r="H489" s="1" t="s">
        <v>832</v>
      </c>
      <c r="I489">
        <f>IFERROR(INDEX('Green_rooibos initial weight'!$C$5:$C$1749,MATCH(H489, 'Green_rooibos initial weight'!$A$5:$A$1749,0)),"")</f>
        <v>2.1960000000000002</v>
      </c>
      <c r="K489">
        <f t="shared" si="47"/>
        <v>2.1960000000000002</v>
      </c>
      <c r="M489">
        <f>IFERROR(INDEX('Both teabags AfterWet'!$D$1:$D$839,MATCH(H489,'Both teabags AfterWet'!$B$1:$B$839,0)),"")</f>
        <v>1.6866000000000001</v>
      </c>
      <c r="O489">
        <v>1.4516</v>
      </c>
      <c r="Q489" s="202">
        <v>0.87633885102250153</v>
      </c>
      <c r="R489" s="202"/>
      <c r="S489">
        <f t="shared" si="43"/>
        <v>1.4388790652385575</v>
      </c>
      <c r="U489" s="111">
        <f t="shared" si="44"/>
        <v>0.34477273896240557</v>
      </c>
      <c r="V489" s="111">
        <f t="shared" si="45"/>
        <v>0.55200000000000005</v>
      </c>
    </row>
    <row r="490" spans="1:22">
      <c r="A490" s="1">
        <v>178</v>
      </c>
      <c r="B490" s="1"/>
      <c r="C490">
        <f>COUNTIF('WetLitterbags placem_collection'!$K$3:$K$222, E490)</f>
        <v>0</v>
      </c>
      <c r="D490" t="str">
        <f t="shared" si="42"/>
        <v>Exclude</v>
      </c>
      <c r="E490" s="1"/>
      <c r="F490">
        <f>COUNTIF('WetLitterbags placem_collection'!$M$3:$M$222, H490)</f>
        <v>0</v>
      </c>
      <c r="G490" t="str">
        <f t="shared" si="46"/>
        <v>Exclude</v>
      </c>
      <c r="H490" s="1" t="s">
        <v>653</v>
      </c>
      <c r="I490">
        <f>IFERROR(INDEX('Green_rooibos initial weight'!$C$5:$C$1749,MATCH(H490, 'Green_rooibos initial weight'!$A$5:$A$1749,0)),"")</f>
        <v>2.1589999999999998</v>
      </c>
      <c r="K490">
        <f t="shared" si="47"/>
        <v>2.1589999999999998</v>
      </c>
      <c r="M490">
        <f>IFERROR(INDEX('Both teabags AfterWet'!$D$1:$D$839,MATCH(H490,'Both teabags AfterWet'!$B$1:$B$839,0)),"")</f>
        <v>1.6446000000000001</v>
      </c>
      <c r="O490">
        <v>1.4132</v>
      </c>
      <c r="Q490" s="202">
        <v>2.0802377414560613</v>
      </c>
      <c r="R490" s="202"/>
      <c r="S490">
        <f t="shared" si="43"/>
        <v>1.3838020802377429</v>
      </c>
      <c r="U490" s="111">
        <f t="shared" si="44"/>
        <v>0.35905415459113343</v>
      </c>
      <c r="V490" s="111">
        <f t="shared" si="45"/>
        <v>0.55200000000000005</v>
      </c>
    </row>
    <row r="491" spans="1:22">
      <c r="A491">
        <v>179</v>
      </c>
      <c r="C491">
        <f>COUNTIF('WetLitterbags placem_collection'!$K$3:$K$222, E491)</f>
        <v>0</v>
      </c>
      <c r="D491" t="str">
        <f t="shared" si="42"/>
        <v>Exclude</v>
      </c>
      <c r="E491" t="s">
        <v>1224</v>
      </c>
      <c r="F491">
        <f>COUNTIF('WetLitterbags placem_collection'!$M$3:$M$222, H491)</f>
        <v>0</v>
      </c>
      <c r="G491" t="str">
        <f t="shared" si="46"/>
        <v>Exclude</v>
      </c>
      <c r="I491">
        <f>IFERROR(INDEX('Green_rooibos initial weight'!$C$5:$C$1749,MATCH(E491, 'Green_rooibos initial weight'!$A$5:$A$1749,0)),"")</f>
        <v>2.15</v>
      </c>
      <c r="K491">
        <f t="shared" si="47"/>
        <v>2.15</v>
      </c>
      <c r="M491">
        <f>IFERROR(INDEX('Both teabags AfterWet'!$D$1:$D$839,MATCH(E491,'Both teabags AfterWet'!$B$1:$B$839,0)),"")</f>
        <v>0.60060000000000002</v>
      </c>
      <c r="O491">
        <v>0.4194</v>
      </c>
      <c r="Q491" s="202">
        <v>8.7676570871892565</v>
      </c>
      <c r="R491" s="202"/>
      <c r="S491">
        <f t="shared" si="43"/>
        <v>0.38262844617632824</v>
      </c>
      <c r="U491" s="111">
        <f t="shared" si="44"/>
        <v>0.82203328084821936</v>
      </c>
      <c r="V491" s="111">
        <f t="shared" si="45"/>
        <v>0.55200000000000005</v>
      </c>
    </row>
    <row r="492" spans="1:22">
      <c r="A492" s="199">
        <v>179</v>
      </c>
      <c r="B492" s="199"/>
      <c r="C492">
        <f>COUNTIF('WetLitterbags placem_collection'!$K$3:$K$222, E492)</f>
        <v>0</v>
      </c>
      <c r="D492" t="str">
        <f t="shared" si="42"/>
        <v>Exclude</v>
      </c>
      <c r="E492" s="199"/>
      <c r="F492">
        <f>COUNTIF('WetLitterbags placem_collection'!$M$3:$M$222, H492)</f>
        <v>0</v>
      </c>
      <c r="G492" t="str">
        <f t="shared" si="46"/>
        <v>Exclude</v>
      </c>
      <c r="H492" t="s">
        <v>868</v>
      </c>
      <c r="I492">
        <f>IFERROR(INDEX('Green_rooibos initial weight'!$C$5:$C$1749,MATCH(H492, 'Green_rooibos initial weight'!$A$5:$A$1749,0)),"")</f>
        <v>2.2090000000000001</v>
      </c>
      <c r="K492">
        <f t="shared" si="47"/>
        <v>2.2090000000000001</v>
      </c>
      <c r="M492">
        <f>IFERROR(INDEX('Both teabags AfterWet'!$D$1:$D$839,MATCH(H492,'Both teabags AfterWet'!$B$1:$B$839,0)),"")</f>
        <v>1.655</v>
      </c>
      <c r="O492">
        <v>1.4451000000000001</v>
      </c>
      <c r="Q492" s="202">
        <v>1.9912578921804642</v>
      </c>
      <c r="R492" s="202"/>
      <c r="S492">
        <f t="shared" si="43"/>
        <v>1.4163243322001002</v>
      </c>
      <c r="U492" s="111">
        <f t="shared" si="44"/>
        <v>0.35883914341326384</v>
      </c>
      <c r="V492" s="111">
        <f t="shared" si="45"/>
        <v>0.55200000000000005</v>
      </c>
    </row>
    <row r="493" spans="1:22">
      <c r="A493" s="199">
        <v>179</v>
      </c>
      <c r="B493" s="199"/>
      <c r="C493">
        <f>COUNTIF('WetLitterbags placem_collection'!$K$3:$K$222, E493)</f>
        <v>0</v>
      </c>
      <c r="D493" t="str">
        <f t="shared" si="42"/>
        <v>Exclude</v>
      </c>
      <c r="E493" s="199"/>
      <c r="F493">
        <f>COUNTIF('WetLitterbags placem_collection'!$M$3:$M$222, H493)</f>
        <v>1</v>
      </c>
      <c r="G493" t="str">
        <f t="shared" si="46"/>
        <v>Open</v>
      </c>
      <c r="H493" t="s">
        <v>1109</v>
      </c>
      <c r="I493">
        <f>IFERROR(INDEX('Green_rooibos initial weight'!$C$5:$C$1749,MATCH(H493, 'Green_rooibos initial weight'!$A$5:$A$1749,0)),"")</f>
        <v>2.2290000000000001</v>
      </c>
      <c r="K493">
        <f t="shared" si="47"/>
        <v>2.2290000000000001</v>
      </c>
      <c r="M493">
        <f>IFERROR(INDEX('Both teabags AfterWet'!$D$1:$D$839,MATCH(H493,'Both teabags AfterWet'!$B$1:$B$839,0)),"")</f>
        <v>1.6146</v>
      </c>
      <c r="O493">
        <v>1.4331</v>
      </c>
      <c r="Q493" s="202">
        <v>1.8482490272371503</v>
      </c>
      <c r="R493" s="202"/>
      <c r="S493">
        <f t="shared" si="43"/>
        <v>1.4066127431906645</v>
      </c>
      <c r="U493" s="111">
        <f t="shared" si="44"/>
        <v>0.36894897120203474</v>
      </c>
      <c r="V493" s="111">
        <f t="shared" si="45"/>
        <v>0.55200000000000005</v>
      </c>
    </row>
    <row r="494" spans="1:22">
      <c r="A494" s="199">
        <v>180</v>
      </c>
      <c r="B494" s="199"/>
      <c r="C494">
        <f>COUNTIF('WetLitterbags placem_collection'!$K$3:$K$222, E494)</f>
        <v>0</v>
      </c>
      <c r="D494" t="str">
        <f t="shared" si="42"/>
        <v>Exclude</v>
      </c>
      <c r="E494" t="s">
        <v>1267</v>
      </c>
      <c r="F494">
        <f>COUNTIF('WetLitterbags placem_collection'!$M$3:$M$222, H494)</f>
        <v>0</v>
      </c>
      <c r="G494" t="str">
        <f t="shared" si="46"/>
        <v>Exclude</v>
      </c>
      <c r="I494">
        <f>IFERROR(INDEX('Green_rooibos initial weight'!$C$5:$C$1749,MATCH(E494, 'Green_rooibos initial weight'!$A$5:$A$1749,0)),"")</f>
        <v>1.976</v>
      </c>
      <c r="K494">
        <f t="shared" si="47"/>
        <v>1.976</v>
      </c>
      <c r="M494">
        <f>IFERROR(INDEX('Both teabags AfterWet'!$D$1:$D$839,MATCH(E494,'Both teabags AfterWet'!$B$1:$B$839,0)),"")</f>
        <v>0.627</v>
      </c>
      <c r="O494" s="1">
        <v>0.4501</v>
      </c>
      <c r="P494" s="1"/>
      <c r="Q494" s="202">
        <v>8.7719298245612158</v>
      </c>
      <c r="R494" s="202"/>
      <c r="S494">
        <f t="shared" si="43"/>
        <v>0.41061754385964999</v>
      </c>
      <c r="U494" s="111">
        <f t="shared" si="44"/>
        <v>0.79219759926131073</v>
      </c>
      <c r="V494" s="111">
        <f t="shared" si="45"/>
        <v>0.55200000000000005</v>
      </c>
    </row>
    <row r="495" spans="1:22">
      <c r="A495">
        <v>180</v>
      </c>
      <c r="C495">
        <f>COUNTIF('WetLitterbags placem_collection'!$K$3:$K$222, E495)</f>
        <v>0</v>
      </c>
      <c r="D495" t="str">
        <f t="shared" si="42"/>
        <v>Exclude</v>
      </c>
      <c r="F495">
        <f>COUNTIF('WetLitterbags placem_collection'!$M$3:$M$222, H495)</f>
        <v>1</v>
      </c>
      <c r="G495" t="str">
        <f t="shared" si="46"/>
        <v>Open</v>
      </c>
      <c r="H495" t="s">
        <v>873</v>
      </c>
      <c r="I495">
        <f>IFERROR(INDEX('Green_rooibos initial weight'!$C$5:$C$1749,MATCH(H495, 'Green_rooibos initial weight'!$A$5:$A$1749,0)),"")</f>
        <v>2.1709999999999998</v>
      </c>
      <c r="K495">
        <f t="shared" si="47"/>
        <v>2.1709999999999998</v>
      </c>
      <c r="M495">
        <f>IFERROR(INDEX('Both teabags AfterWet'!$D$1:$D$839,MATCH(H495,'Both teabags AfterWet'!$B$1:$B$839,0)),"")</f>
        <v>1.6403000000000001</v>
      </c>
      <c r="O495" s="1">
        <v>1.4306000000000001</v>
      </c>
      <c r="P495" s="1"/>
      <c r="Q495" s="202">
        <v>2.0588235294118782</v>
      </c>
      <c r="R495" s="202"/>
      <c r="S495">
        <f t="shared" si="43"/>
        <v>1.4011464705882337</v>
      </c>
      <c r="U495" s="111">
        <f t="shared" si="44"/>
        <v>0.3546077979787039</v>
      </c>
      <c r="V495" s="111">
        <f t="shared" si="45"/>
        <v>0.55200000000000005</v>
      </c>
    </row>
    <row r="496" spans="1:22">
      <c r="A496" s="199">
        <v>180</v>
      </c>
      <c r="B496" s="199"/>
      <c r="C496">
        <f>COUNTIF('WetLitterbags placem_collection'!$K$3:$K$222, E496)</f>
        <v>0</v>
      </c>
      <c r="D496" t="str">
        <f t="shared" si="42"/>
        <v>Exclude</v>
      </c>
      <c r="E496" s="199"/>
      <c r="F496">
        <f>COUNTIF('WetLitterbags placem_collection'!$M$3:$M$222, H496)</f>
        <v>0</v>
      </c>
      <c r="G496" t="str">
        <f t="shared" si="46"/>
        <v>Exclude</v>
      </c>
      <c r="H496" t="s">
        <v>840</v>
      </c>
      <c r="I496">
        <f>IFERROR(INDEX('Green_rooibos initial weight'!$C$5:$C$1749,MATCH(H496, 'Green_rooibos initial weight'!$A$5:$A$1749,0)),"")</f>
        <v>2.2530000000000001</v>
      </c>
      <c r="K496">
        <f t="shared" si="47"/>
        <v>2.2530000000000001</v>
      </c>
      <c r="M496">
        <f>IFERROR(INDEX('Both teabags AfterWet'!$D$1:$D$839,MATCH(H496,'Both teabags AfterWet'!$B$1:$B$839,0)),"")</f>
        <v>1.6709000000000001</v>
      </c>
      <c r="O496">
        <v>1.4709000000000001</v>
      </c>
      <c r="Q496" s="202">
        <v>1.9038076152294727</v>
      </c>
      <c r="R496" s="202"/>
      <c r="S496">
        <f t="shared" si="43"/>
        <v>1.4428968937875897</v>
      </c>
      <c r="U496" s="111">
        <f t="shared" si="44"/>
        <v>0.3595664031124769</v>
      </c>
      <c r="V496" s="111">
        <f t="shared" si="45"/>
        <v>0.55200000000000005</v>
      </c>
    </row>
    <row r="497" spans="1:22">
      <c r="A497" s="199">
        <v>181</v>
      </c>
      <c r="B497" s="199"/>
      <c r="C497">
        <f>COUNTIF('WetLitterbags placem_collection'!$K$3:$K$222, E497)</f>
        <v>0</v>
      </c>
      <c r="D497" t="str">
        <f t="shared" si="42"/>
        <v>Exclude</v>
      </c>
      <c r="E497" t="s">
        <v>1499</v>
      </c>
      <c r="F497">
        <f>COUNTIF('WetLitterbags placem_collection'!$M$3:$M$222, H497)</f>
        <v>0</v>
      </c>
      <c r="G497" t="str">
        <f t="shared" si="46"/>
        <v>Exclude</v>
      </c>
      <c r="I497">
        <f>IFERROR(INDEX('Green_rooibos initial weight'!$C$5:$C$1749,MATCH(E497, 'Green_rooibos initial weight'!$A$5:$A$1749,0)),"")</f>
        <v>2.1160000000000001</v>
      </c>
      <c r="K497">
        <f t="shared" si="47"/>
        <v>2.1160000000000001</v>
      </c>
      <c r="M497">
        <f>IFERROR(INDEX('Both teabags AfterWet'!$D$1:$D$839,MATCH(E497,'Both teabags AfterWet'!$B$1:$B$839,0)),"")</f>
        <v>0.61199999999999999</v>
      </c>
      <c r="O497">
        <v>0.42820000000000003</v>
      </c>
      <c r="Q497" s="202">
        <v>8.5532746823073538</v>
      </c>
      <c r="R497" s="202"/>
      <c r="S497">
        <f t="shared" si="43"/>
        <v>0.39157487781035993</v>
      </c>
      <c r="U497" s="111">
        <f t="shared" si="44"/>
        <v>0.81494570991948967</v>
      </c>
      <c r="V497" s="111">
        <f t="shared" si="45"/>
        <v>0.55200000000000005</v>
      </c>
    </row>
    <row r="498" spans="1:22">
      <c r="A498">
        <v>181</v>
      </c>
      <c r="C498">
        <f>COUNTIF('WetLitterbags placem_collection'!$K$3:$K$222, E498)</f>
        <v>0</v>
      </c>
      <c r="D498" t="str">
        <f t="shared" si="42"/>
        <v>Exclude</v>
      </c>
      <c r="F498">
        <f>COUNTIF('WetLitterbags placem_collection'!$M$3:$M$222, H498)</f>
        <v>0</v>
      </c>
      <c r="G498" t="str">
        <f t="shared" si="46"/>
        <v>Exclude</v>
      </c>
      <c r="H498" t="s">
        <v>850</v>
      </c>
      <c r="I498">
        <f>IFERROR(INDEX('Green_rooibos initial weight'!$C$5:$C$1749,MATCH(H498, 'Green_rooibos initial weight'!$A$5:$A$1749,0)),"")</f>
        <v>2.2320000000000002</v>
      </c>
      <c r="K498">
        <f t="shared" si="47"/>
        <v>2.2320000000000002</v>
      </c>
      <c r="M498">
        <f>IFERROR(INDEX('Both teabags AfterWet'!$D$1:$D$839,MATCH(H498,'Both teabags AfterWet'!$B$1:$B$839,0)),"")</f>
        <v>1.6970000000000001</v>
      </c>
      <c r="O498">
        <v>1.4736</v>
      </c>
      <c r="Q498" s="202">
        <v>2.1348859776812832</v>
      </c>
      <c r="R498" s="202"/>
      <c r="S498">
        <f t="shared" si="43"/>
        <v>1.4421403202328886</v>
      </c>
      <c r="U498" s="111">
        <f t="shared" si="44"/>
        <v>0.35387978484189586</v>
      </c>
      <c r="V498" s="111">
        <f t="shared" si="45"/>
        <v>0.55200000000000005</v>
      </c>
    </row>
    <row r="499" spans="1:22">
      <c r="A499" s="199">
        <v>181</v>
      </c>
      <c r="B499" s="199"/>
      <c r="C499">
        <f>COUNTIF('WetLitterbags placem_collection'!$K$3:$K$222, E499)</f>
        <v>0</v>
      </c>
      <c r="D499" t="str">
        <f t="shared" si="42"/>
        <v>Exclude</v>
      </c>
      <c r="E499" s="199"/>
      <c r="F499">
        <f>COUNTIF('WetLitterbags placem_collection'!$M$3:$M$222, H499)</f>
        <v>1</v>
      </c>
      <c r="G499" t="str">
        <f t="shared" si="46"/>
        <v>Open</v>
      </c>
      <c r="H499" t="s">
        <v>554</v>
      </c>
      <c r="I499">
        <f>IFERROR(INDEX('Green_rooibos initial weight'!$C$5:$C$1749,MATCH(H499, 'Green_rooibos initial weight'!$A$5:$A$1749,0)),"")</f>
        <v>2.2250000000000001</v>
      </c>
      <c r="K499">
        <f t="shared" si="47"/>
        <v>2.2250000000000001</v>
      </c>
      <c r="M499">
        <f>IFERROR(INDEX('Both teabags AfterWet'!$D$1:$D$839,MATCH(H499,'Both teabags AfterWet'!$B$1:$B$839,0)),"")</f>
        <v>1.5119</v>
      </c>
      <c r="O499">
        <v>1.2970999999999999</v>
      </c>
      <c r="Q499" s="202">
        <v>1.9743336623894387</v>
      </c>
      <c r="R499" s="202"/>
      <c r="S499">
        <f t="shared" si="43"/>
        <v>1.2714909180651466</v>
      </c>
      <c r="U499" s="111">
        <f t="shared" si="44"/>
        <v>0.42854340761117005</v>
      </c>
      <c r="V499" s="111">
        <f t="shared" si="45"/>
        <v>0.55200000000000005</v>
      </c>
    </row>
    <row r="500" spans="1:22">
      <c r="A500" s="199">
        <v>182</v>
      </c>
      <c r="B500" s="199"/>
      <c r="C500">
        <f>COUNTIF('WetLitterbags placem_collection'!$K$3:$K$222, E500)</f>
        <v>0</v>
      </c>
      <c r="D500" t="str">
        <f t="shared" si="42"/>
        <v>Exclude</v>
      </c>
      <c r="E500" t="s">
        <v>1232</v>
      </c>
      <c r="F500">
        <f>COUNTIF('WetLitterbags placem_collection'!$M$3:$M$222, H500)</f>
        <v>0</v>
      </c>
      <c r="G500" t="str">
        <f t="shared" si="46"/>
        <v>Exclude</v>
      </c>
      <c r="I500">
        <f>IFERROR(INDEX('Green_rooibos initial weight'!$C$5:$C$1749,MATCH(E500, 'Green_rooibos initial weight'!$A$5:$A$1749,0)),"")</f>
        <v>2.0099999999999998</v>
      </c>
      <c r="K500">
        <f t="shared" si="47"/>
        <v>2.0099999999999998</v>
      </c>
      <c r="M500">
        <f>IFERROR(INDEX('Both teabags AfterWet'!$D$1:$D$839,MATCH(E500,'Both teabags AfterWet'!$B$1:$B$839,0)),"")</f>
        <v>0.60450000000000004</v>
      </c>
      <c r="O500">
        <v>0.42420000000000002</v>
      </c>
      <c r="Q500" s="202">
        <v>10.028790786949029</v>
      </c>
      <c r="R500" s="202"/>
      <c r="S500">
        <f t="shared" si="43"/>
        <v>0.38165786948176222</v>
      </c>
      <c r="U500" s="111">
        <f t="shared" si="44"/>
        <v>0.81012046294439688</v>
      </c>
      <c r="V500" s="111">
        <f t="shared" si="45"/>
        <v>0.55200000000000005</v>
      </c>
    </row>
    <row r="501" spans="1:22">
      <c r="A501" s="199">
        <v>182</v>
      </c>
      <c r="B501" s="199"/>
      <c r="C501">
        <f>COUNTIF('WetLitterbags placem_collection'!$K$3:$K$222, E501)</f>
        <v>0</v>
      </c>
      <c r="D501" t="str">
        <f t="shared" si="42"/>
        <v>Exclude</v>
      </c>
      <c r="E501" s="199"/>
      <c r="F501">
        <f>COUNTIF('WetLitterbags placem_collection'!$M$3:$M$222, H501)</f>
        <v>1</v>
      </c>
      <c r="G501" t="str">
        <f t="shared" si="46"/>
        <v>Open</v>
      </c>
      <c r="H501" t="s">
        <v>697</v>
      </c>
      <c r="I501">
        <f>IFERROR(INDEX('Green_rooibos initial weight'!$C$5:$C$1749,MATCH(H501, 'Green_rooibos initial weight'!$A$5:$A$1749,0)),"")</f>
        <v>2.2149999999999999</v>
      </c>
      <c r="K501">
        <f t="shared" si="47"/>
        <v>2.2149999999999999</v>
      </c>
      <c r="M501">
        <f>IFERROR(INDEX('Both teabags AfterWet'!$D$1:$D$839,MATCH(H501,'Both teabags AfterWet'!$B$1:$B$839,0)),"")</f>
        <v>1.7522</v>
      </c>
      <c r="O501">
        <v>1.5347999999999999</v>
      </c>
      <c r="Q501" s="202">
        <v>2.2682445759369214</v>
      </c>
      <c r="R501" s="202"/>
      <c r="S501">
        <f t="shared" si="43"/>
        <v>1.4999869822485201</v>
      </c>
      <c r="U501" s="111">
        <f t="shared" si="44"/>
        <v>0.32280497415416698</v>
      </c>
      <c r="V501" s="111">
        <f t="shared" si="45"/>
        <v>0.55200000000000005</v>
      </c>
    </row>
    <row r="502" spans="1:22">
      <c r="A502" s="199">
        <v>182</v>
      </c>
      <c r="B502" s="199"/>
      <c r="C502">
        <f>COUNTIF('WetLitterbags placem_collection'!$K$3:$K$222, E502)</f>
        <v>0</v>
      </c>
      <c r="D502" t="str">
        <f t="shared" si="42"/>
        <v>Exclude</v>
      </c>
      <c r="E502" s="199"/>
      <c r="F502">
        <f>COUNTIF('WetLitterbags placem_collection'!$M$3:$M$222, H502)</f>
        <v>0</v>
      </c>
      <c r="G502" t="str">
        <f t="shared" si="46"/>
        <v>Exclude</v>
      </c>
      <c r="H502" t="s">
        <v>604</v>
      </c>
      <c r="I502">
        <f>IFERROR(INDEX('Green_rooibos initial weight'!$C$5:$C$1749,MATCH(H502, 'Green_rooibos initial weight'!$A$5:$A$1749,0)),"")</f>
        <v>2.145</v>
      </c>
      <c r="K502">
        <f t="shared" si="47"/>
        <v>2.145</v>
      </c>
      <c r="M502">
        <f>IFERROR(INDEX('Both teabags AfterWet'!$D$1:$D$839,MATCH(H502,'Both teabags AfterWet'!$B$1:$B$839,0)),"")</f>
        <v>1.7152000000000001</v>
      </c>
      <c r="O502">
        <v>1.5063</v>
      </c>
      <c r="Q502" s="202">
        <v>2.0958083832334542</v>
      </c>
      <c r="R502" s="202"/>
      <c r="S502">
        <f t="shared" si="43"/>
        <v>1.4747308383233544</v>
      </c>
      <c r="U502" s="111">
        <f t="shared" si="44"/>
        <v>0.31247979565344786</v>
      </c>
      <c r="V502" s="111">
        <f t="shared" si="45"/>
        <v>0.55200000000000005</v>
      </c>
    </row>
    <row r="503" spans="1:22">
      <c r="A503">
        <v>183</v>
      </c>
      <c r="C503">
        <f>COUNTIF('WetLitterbags placem_collection'!$K$3:$K$222, E503)</f>
        <v>0</v>
      </c>
      <c r="D503" t="str">
        <f t="shared" si="42"/>
        <v>Exclude</v>
      </c>
      <c r="E503" s="1" t="s">
        <v>1154</v>
      </c>
      <c r="F503">
        <f>COUNTIF('WetLitterbags placem_collection'!$M$3:$M$222, H503)</f>
        <v>0</v>
      </c>
      <c r="G503" t="str">
        <f t="shared" si="46"/>
        <v>Exclude</v>
      </c>
      <c r="I503">
        <f>IFERROR(INDEX('Green_rooibos initial weight'!$C$5:$C$1749,MATCH(E503, 'Green_rooibos initial weight'!$A$5:$A$1749,0)),"")</f>
        <v>1.982</v>
      </c>
      <c r="K503">
        <f t="shared" si="47"/>
        <v>1.982</v>
      </c>
      <c r="M503">
        <f>IFERROR(INDEX('Both teabags AfterWet'!$D$1:$D$839,MATCH(E503,'Both teabags AfterWet'!$B$1:$B$839,0)),"")</f>
        <v>0.61</v>
      </c>
      <c r="O503" s="1">
        <v>0.4118</v>
      </c>
      <c r="P503" s="1"/>
      <c r="Q503" s="202">
        <v>9.3827160493825037</v>
      </c>
      <c r="R503" s="202"/>
      <c r="S503">
        <f t="shared" si="43"/>
        <v>0.37316197530864287</v>
      </c>
      <c r="U503" s="111">
        <f t="shared" si="44"/>
        <v>0.8117245331439743</v>
      </c>
      <c r="V503" s="111">
        <f t="shared" si="45"/>
        <v>0.55200000000000005</v>
      </c>
    </row>
    <row r="504" spans="1:22">
      <c r="A504">
        <v>183</v>
      </c>
      <c r="C504">
        <f>COUNTIF('WetLitterbags placem_collection'!$K$3:$K$222, E504)</f>
        <v>0</v>
      </c>
      <c r="D504" t="str">
        <f t="shared" si="42"/>
        <v>Exclude</v>
      </c>
      <c r="F504">
        <f>COUNTIF('WetLitterbags placem_collection'!$M$3:$M$222, H504)</f>
        <v>0</v>
      </c>
      <c r="G504" t="str">
        <f t="shared" si="46"/>
        <v>Exclude</v>
      </c>
      <c r="H504" s="1" t="s">
        <v>851</v>
      </c>
      <c r="I504">
        <f>IFERROR(INDEX('Green_rooibos initial weight'!$C$5:$C$1749,MATCH(H504, 'Green_rooibos initial weight'!$A$5:$A$1749,0)),"")</f>
        <v>2.153</v>
      </c>
      <c r="K504">
        <f t="shared" si="47"/>
        <v>2.153</v>
      </c>
      <c r="M504">
        <f>IFERROR(INDEX('Both teabags AfterWet'!$D$1:$D$839,MATCH(H504,'Both teabags AfterWet'!$B$1:$B$839,0)),"")</f>
        <v>1.7310000000000001</v>
      </c>
      <c r="O504" s="1">
        <v>1.4666999999999999</v>
      </c>
      <c r="P504" s="1"/>
      <c r="Q504" s="202">
        <v>2.639442231076139</v>
      </c>
      <c r="R504" s="202"/>
      <c r="S504">
        <f t="shared" si="43"/>
        <v>1.4279873007968062</v>
      </c>
      <c r="U504" s="111">
        <f t="shared" si="44"/>
        <v>0.33674533172466037</v>
      </c>
      <c r="V504" s="111">
        <f t="shared" si="45"/>
        <v>0.55200000000000005</v>
      </c>
    </row>
    <row r="505" spans="1:22">
      <c r="A505" s="199">
        <v>184</v>
      </c>
      <c r="B505" s="199"/>
      <c r="C505">
        <f>COUNTIF('WetLitterbags placem_collection'!$K$3:$K$222, E505)</f>
        <v>0</v>
      </c>
      <c r="D505" t="str">
        <f t="shared" si="42"/>
        <v>Exclude</v>
      </c>
      <c r="E505" t="s">
        <v>1713</v>
      </c>
      <c r="F505">
        <f>COUNTIF('WetLitterbags placem_collection'!$M$3:$M$222, H505)</f>
        <v>0</v>
      </c>
      <c r="G505" t="str">
        <f t="shared" si="46"/>
        <v>Exclude</v>
      </c>
      <c r="I505">
        <f>IFERROR(INDEX('Green_rooibos initial weight'!$C$5:$C$1749,MATCH(E505, 'Green_rooibos initial weight'!$A$5:$A$1749,0)),"")</f>
        <v>1.8680000000000001</v>
      </c>
      <c r="K505">
        <f t="shared" si="47"/>
        <v>1.8680000000000001</v>
      </c>
      <c r="M505">
        <f>IFERROR(INDEX('Both teabags AfterWet'!$D$1:$D$839,MATCH(E505,'Both teabags AfterWet'!$B$1:$B$839,0)),"")</f>
        <v>0.63060000000000005</v>
      </c>
      <c r="O505">
        <v>0.46029999999999999</v>
      </c>
      <c r="Q505" s="202">
        <v>10.824230387289536</v>
      </c>
      <c r="R505" s="202"/>
      <c r="S505">
        <f t="shared" si="43"/>
        <v>0.41047606752730625</v>
      </c>
      <c r="U505" s="111">
        <f t="shared" si="44"/>
        <v>0.78025906449287674</v>
      </c>
      <c r="V505" s="111">
        <f t="shared" si="45"/>
        <v>0.55200000000000005</v>
      </c>
    </row>
    <row r="506" spans="1:22">
      <c r="A506" s="1">
        <v>184</v>
      </c>
      <c r="B506" s="1"/>
      <c r="C506">
        <f>COUNTIF('WetLitterbags placem_collection'!$K$3:$K$222, E506)</f>
        <v>0</v>
      </c>
      <c r="D506" t="str">
        <f t="shared" si="42"/>
        <v>Exclude</v>
      </c>
      <c r="E506" s="1"/>
      <c r="F506">
        <f>COUNTIF('WetLitterbags placem_collection'!$M$3:$M$222, H506)</f>
        <v>1</v>
      </c>
      <c r="G506" t="str">
        <f t="shared" si="46"/>
        <v>Open</v>
      </c>
      <c r="H506" t="s">
        <v>600</v>
      </c>
      <c r="I506">
        <f>IFERROR(INDEX('Green_rooibos initial weight'!$C$5:$C$1749,MATCH(H506, 'Green_rooibos initial weight'!$A$5:$A$1749,0)),"")</f>
        <v>2.226</v>
      </c>
      <c r="K506">
        <f t="shared" si="47"/>
        <v>2.226</v>
      </c>
      <c r="M506">
        <f>IFERROR(INDEX('Both teabags AfterWet'!$D$1:$D$839,MATCH(H506,'Both teabags AfterWet'!$B$1:$B$839,0)),"")</f>
        <v>1.7278</v>
      </c>
      <c r="O506">
        <v>1.5148999999999999</v>
      </c>
      <c r="Q506" s="202">
        <v>2.6018654884636851</v>
      </c>
      <c r="R506" s="202"/>
      <c r="S506">
        <f t="shared" si="43"/>
        <v>1.4754843397152635</v>
      </c>
      <c r="U506" s="111">
        <f t="shared" si="44"/>
        <v>0.33715887703716818</v>
      </c>
      <c r="V506" s="111">
        <f t="shared" si="45"/>
        <v>0.55200000000000005</v>
      </c>
    </row>
    <row r="507" spans="1:22">
      <c r="A507" s="199">
        <v>184</v>
      </c>
      <c r="B507" s="199"/>
      <c r="C507">
        <f>COUNTIF('WetLitterbags placem_collection'!$K$3:$K$222, E507)</f>
        <v>0</v>
      </c>
      <c r="D507" t="str">
        <f t="shared" si="42"/>
        <v>Exclude</v>
      </c>
      <c r="E507" s="199"/>
      <c r="F507">
        <f>COUNTIF('WetLitterbags placem_collection'!$M$3:$M$222, H507)</f>
        <v>0</v>
      </c>
      <c r="G507" t="str">
        <f t="shared" si="46"/>
        <v>Exclude</v>
      </c>
      <c r="H507" t="s">
        <v>586</v>
      </c>
      <c r="I507">
        <f>IFERROR(INDEX('Green_rooibos initial weight'!$C$5:$C$1749,MATCH(H507, 'Green_rooibos initial weight'!$A$5:$A$1749,0)),"")</f>
        <v>2.1789999999999998</v>
      </c>
      <c r="K507">
        <f t="shared" si="47"/>
        <v>2.1789999999999998</v>
      </c>
      <c r="M507">
        <f>IFERROR(INDEX('Both teabags AfterWet'!$D$1:$D$839,MATCH(H507,'Both teabags AfterWet'!$B$1:$B$839,0)),"")</f>
        <v>1.7096</v>
      </c>
      <c r="O507">
        <v>1.5008999999999999</v>
      </c>
      <c r="Q507" s="202">
        <v>2.750491159135366</v>
      </c>
      <c r="R507" s="202"/>
      <c r="S507">
        <f t="shared" si="43"/>
        <v>1.4596178781925373</v>
      </c>
      <c r="U507" s="111">
        <f t="shared" si="44"/>
        <v>0.33014324084784885</v>
      </c>
      <c r="V507" s="111">
        <f t="shared" si="45"/>
        <v>0.55200000000000005</v>
      </c>
    </row>
    <row r="508" spans="1:22">
      <c r="A508" s="199">
        <v>185</v>
      </c>
      <c r="B508" s="199"/>
      <c r="C508">
        <f>COUNTIF('WetLitterbags placem_collection'!$K$3:$K$222, E508)</f>
        <v>0</v>
      </c>
      <c r="D508" t="str">
        <f t="shared" si="42"/>
        <v>Exclude</v>
      </c>
      <c r="E508" t="s">
        <v>1486</v>
      </c>
      <c r="F508">
        <f>COUNTIF('WetLitterbags placem_collection'!$M$3:$M$222, H508)</f>
        <v>0</v>
      </c>
      <c r="G508" t="str">
        <f t="shared" si="46"/>
        <v>Exclude</v>
      </c>
      <c r="I508">
        <f>IFERROR(INDEX('Green_rooibos initial weight'!$C$5:$C$1749,MATCH(E508, 'Green_rooibos initial weight'!$A$5:$A$1749,0)),"")</f>
        <v>1.95</v>
      </c>
      <c r="K508">
        <f t="shared" si="47"/>
        <v>1.95</v>
      </c>
      <c r="M508">
        <f>IFERROR(INDEX('Both teabags AfterWet'!$D$1:$D$839,MATCH(E508,'Both teabags AfterWet'!$B$1:$B$839,0)),"")</f>
        <v>0.626</v>
      </c>
      <c r="O508">
        <v>0.44240000000000002</v>
      </c>
      <c r="Q508" s="202">
        <v>8.4325396825389731</v>
      </c>
      <c r="R508" s="202"/>
      <c r="S508">
        <f t="shared" si="43"/>
        <v>0.40509444444444759</v>
      </c>
      <c r="U508" s="111">
        <f t="shared" si="44"/>
        <v>0.79225925925925766</v>
      </c>
      <c r="V508" s="111">
        <f t="shared" si="45"/>
        <v>0.55200000000000005</v>
      </c>
    </row>
    <row r="509" spans="1:22">
      <c r="A509" s="1">
        <v>185</v>
      </c>
      <c r="B509" s="1"/>
      <c r="C509">
        <f>COUNTIF('WetLitterbags placem_collection'!$K$3:$K$222, E509)</f>
        <v>0</v>
      </c>
      <c r="D509" t="str">
        <f t="shared" si="42"/>
        <v>Exclude</v>
      </c>
      <c r="E509" s="1"/>
      <c r="F509">
        <f>COUNTIF('WetLitterbags placem_collection'!$M$3:$M$222, H509)</f>
        <v>1</v>
      </c>
      <c r="G509" t="str">
        <f t="shared" si="46"/>
        <v>Open</v>
      </c>
      <c r="H509" s="200" t="s">
        <v>1090</v>
      </c>
      <c r="I509">
        <f>IFERROR(INDEX('Green_rooibos initial weight'!$C$5:$C$1749,MATCH(H509, 'Green_rooibos initial weight'!$A$5:$A$1749,0)),"")</f>
        <v>2.3149999999999999</v>
      </c>
      <c r="K509">
        <f t="shared" si="47"/>
        <v>2.3149999999999999</v>
      </c>
      <c r="M509">
        <f>IFERROR(INDEX('Both teabags AfterWet'!$D$1:$D$839,MATCH(H509,'Both teabags AfterWet'!$B$1:$B$839,0)),"")</f>
        <v>1.7762</v>
      </c>
      <c r="O509" s="1">
        <v>1.5618000000000001</v>
      </c>
      <c r="P509" s="1"/>
      <c r="Q509" s="202">
        <v>2.0874751491048897</v>
      </c>
      <c r="R509" s="202"/>
      <c r="S509">
        <f t="shared" si="43"/>
        <v>1.52919781312128</v>
      </c>
      <c r="U509" s="111">
        <f t="shared" si="44"/>
        <v>0.33943938958044062</v>
      </c>
      <c r="V509" s="111">
        <f t="shared" si="45"/>
        <v>0.55200000000000005</v>
      </c>
    </row>
    <row r="510" spans="1:22">
      <c r="A510">
        <v>185</v>
      </c>
      <c r="C510">
        <f>COUNTIF('WetLitterbags placem_collection'!$K$3:$K$222, E510)</f>
        <v>0</v>
      </c>
      <c r="D510" t="str">
        <f t="shared" si="42"/>
        <v>Exclude</v>
      </c>
      <c r="F510">
        <f>COUNTIF('WetLitterbags placem_collection'!$M$3:$M$222, H510)</f>
        <v>0</v>
      </c>
      <c r="G510" t="str">
        <f t="shared" si="46"/>
        <v>Exclude</v>
      </c>
      <c r="H510" t="s">
        <v>602</v>
      </c>
      <c r="I510">
        <f>IFERROR(INDEX('Green_rooibos initial weight'!$C$5:$C$1749,MATCH(H510, 'Green_rooibos initial weight'!$A$5:$A$1749,0)),"")</f>
        <v>2.16</v>
      </c>
      <c r="K510">
        <f t="shared" si="47"/>
        <v>2.16</v>
      </c>
      <c r="M510">
        <f>IFERROR(INDEX('Both teabags AfterWet'!$D$1:$D$839,MATCH(H510,'Both teabags AfterWet'!$B$1:$B$839,0)),"")</f>
        <v>1.7513000000000001</v>
      </c>
      <c r="O510">
        <v>1.538</v>
      </c>
      <c r="Q510" s="202">
        <v>1.5944195316393635</v>
      </c>
      <c r="R510" s="202"/>
      <c r="S510">
        <f t="shared" si="43"/>
        <v>1.5134778276033867</v>
      </c>
      <c r="U510" s="111">
        <f t="shared" si="44"/>
        <v>0.29931582055398764</v>
      </c>
      <c r="V510" s="111">
        <f t="shared" si="45"/>
        <v>0.55200000000000005</v>
      </c>
    </row>
    <row r="511" spans="1:22">
      <c r="A511" s="1">
        <v>186</v>
      </c>
      <c r="B511" s="1"/>
      <c r="C511">
        <f>COUNTIF('WetLitterbags placem_collection'!$K$3:$K$222, E511)</f>
        <v>0</v>
      </c>
      <c r="D511" t="str">
        <f t="shared" si="42"/>
        <v>Exclude</v>
      </c>
      <c r="E511" s="200" t="s">
        <v>1442</v>
      </c>
      <c r="F511">
        <f>COUNTIF('WetLitterbags placem_collection'!$M$3:$M$222, H511)</f>
        <v>0</v>
      </c>
      <c r="G511" t="str">
        <f t="shared" si="46"/>
        <v>Exclude</v>
      </c>
      <c r="I511">
        <f>IFERROR(INDEX('Green_rooibos initial weight'!$C$5:$C$1749,MATCH(E511, 'Green_rooibos initial weight'!$A$5:$A$1749,0)),"")</f>
        <v>2.0259999999999998</v>
      </c>
      <c r="K511">
        <f t="shared" si="47"/>
        <v>2.0259999999999998</v>
      </c>
      <c r="M511" t="str">
        <f>IFERROR(INDEX('Both teabags AfterWet'!$D$1:$D$839,MATCH(E511,'Both teabags AfterWet'!$B$1:$B$839,0)),"")</f>
        <v/>
      </c>
      <c r="O511" s="1">
        <v>0.4279</v>
      </c>
      <c r="P511" s="1"/>
      <c r="Q511" s="202">
        <v>9.0274314214466642</v>
      </c>
      <c r="R511" s="202"/>
      <c r="S511">
        <f t="shared" si="43"/>
        <v>0.38927162094762974</v>
      </c>
      <c r="U511" s="111">
        <f t="shared" si="44"/>
        <v>0.80786198373759632</v>
      </c>
      <c r="V511" s="111">
        <f t="shared" si="45"/>
        <v>0.55200000000000005</v>
      </c>
    </row>
    <row r="512" spans="1:22">
      <c r="A512" s="1">
        <v>186</v>
      </c>
      <c r="B512" s="1"/>
      <c r="C512">
        <f>COUNTIF('WetLitterbags placem_collection'!$K$3:$K$222, E512)</f>
        <v>0</v>
      </c>
      <c r="D512" t="str">
        <f t="shared" si="42"/>
        <v>Exclude</v>
      </c>
      <c r="E512" s="1"/>
      <c r="F512">
        <f>COUNTIF('WetLitterbags placem_collection'!$M$3:$M$222, H512)</f>
        <v>0</v>
      </c>
      <c r="G512" t="str">
        <f t="shared" si="46"/>
        <v>Exclude</v>
      </c>
      <c r="H512" s="200" t="s">
        <v>955</v>
      </c>
      <c r="I512">
        <f>IFERROR(INDEX('Green_rooibos initial weight'!$C$5:$C$1749,MATCH(H512, 'Green_rooibos initial weight'!$A$5:$A$1749,0)),"")</f>
        <v>2.2530000000000001</v>
      </c>
      <c r="K512">
        <f t="shared" si="47"/>
        <v>2.2530000000000001</v>
      </c>
      <c r="M512">
        <f>IFERROR(INDEX('Both teabags AfterWet'!$D$1:$D$839,MATCH(H512,'Both teabags AfterWet'!$B$1:$B$839,0)),"")</f>
        <v>1.7809999999999999</v>
      </c>
      <c r="O512" s="1">
        <v>1.5461</v>
      </c>
      <c r="P512" s="1"/>
      <c r="Q512" s="202">
        <v>2.2783556215947218</v>
      </c>
      <c r="R512" s="202"/>
      <c r="S512">
        <f t="shared" si="43"/>
        <v>1.510874343734524</v>
      </c>
      <c r="U512" s="111">
        <f t="shared" si="44"/>
        <v>0.32939443243030453</v>
      </c>
      <c r="V512" s="111">
        <f t="shared" si="45"/>
        <v>0.55200000000000005</v>
      </c>
    </row>
    <row r="513" spans="1:22">
      <c r="A513" s="1">
        <v>186</v>
      </c>
      <c r="B513" s="1"/>
      <c r="C513">
        <f>COUNTIF('WetLitterbags placem_collection'!$K$3:$K$222, E513)</f>
        <v>0</v>
      </c>
      <c r="D513" t="str">
        <f t="shared" si="42"/>
        <v>Exclude</v>
      </c>
      <c r="E513" s="1"/>
      <c r="F513">
        <f>COUNTIF('WetLitterbags placem_collection'!$M$3:$M$222, H513)</f>
        <v>1</v>
      </c>
      <c r="G513" t="str">
        <f t="shared" si="46"/>
        <v>Open</v>
      </c>
      <c r="H513" s="200" t="s">
        <v>584</v>
      </c>
      <c r="I513">
        <f>IFERROR(INDEX('Green_rooibos initial weight'!$C$5:$C$1749,MATCH(H513, 'Green_rooibos initial weight'!$A$5:$A$1749,0)),"")</f>
        <v>2.2229999999999999</v>
      </c>
      <c r="K513">
        <f t="shared" si="47"/>
        <v>2.2229999999999999</v>
      </c>
      <c r="M513">
        <f>IFERROR(INDEX('Both teabags AfterWet'!$D$1:$D$839,MATCH(H513,'Both teabags AfterWet'!$B$1:$B$839,0)),"")</f>
        <v>1.7509999999999999</v>
      </c>
      <c r="O513" s="1">
        <v>1.514</v>
      </c>
      <c r="P513" s="1"/>
      <c r="Q513" s="202">
        <v>2.1547502448572287</v>
      </c>
      <c r="R513" s="202"/>
      <c r="S513">
        <f t="shared" si="43"/>
        <v>1.4813770812928615</v>
      </c>
      <c r="U513" s="111">
        <f t="shared" si="44"/>
        <v>0.33361354867617565</v>
      </c>
      <c r="V513" s="111">
        <f t="shared" si="45"/>
        <v>0.55200000000000005</v>
      </c>
    </row>
    <row r="514" spans="1:22">
      <c r="A514">
        <v>187</v>
      </c>
      <c r="C514">
        <f>COUNTIF('WetLitterbags placem_collection'!$K$3:$K$222, E514)</f>
        <v>0</v>
      </c>
      <c r="D514" t="str">
        <f t="shared" si="42"/>
        <v>Exclude</v>
      </c>
      <c r="E514" t="s">
        <v>1685</v>
      </c>
      <c r="F514">
        <f>COUNTIF('WetLitterbags placem_collection'!$M$3:$M$222, H514)</f>
        <v>0</v>
      </c>
      <c r="G514" t="str">
        <f t="shared" si="46"/>
        <v>Exclude</v>
      </c>
      <c r="I514">
        <f>IFERROR(INDEX('Green_rooibos initial weight'!$C$5:$C$1749,MATCH(E514, 'Green_rooibos initial weight'!$A$5:$A$1749,0)),"")</f>
        <v>1.954</v>
      </c>
      <c r="K514">
        <f t="shared" si="47"/>
        <v>1.954</v>
      </c>
      <c r="M514">
        <f>IFERROR(INDEX('Both teabags AfterWet'!$D$1:$D$839,MATCH(E514,'Both teabags AfterWet'!$B$1:$B$839,0)),"")</f>
        <v>0.6714</v>
      </c>
      <c r="O514">
        <v>0.46639999999999998</v>
      </c>
      <c r="Q514" s="202">
        <v>8.8162456661709641</v>
      </c>
      <c r="R514" s="202"/>
      <c r="S514">
        <f t="shared" si="43"/>
        <v>0.42528103021297858</v>
      </c>
      <c r="U514" s="111">
        <f t="shared" si="44"/>
        <v>0.78235361811004167</v>
      </c>
      <c r="V514" s="111">
        <f t="shared" si="45"/>
        <v>0.55200000000000005</v>
      </c>
    </row>
    <row r="515" spans="1:22">
      <c r="A515" s="199">
        <v>187</v>
      </c>
      <c r="B515" s="199"/>
      <c r="C515">
        <f>COUNTIF('WetLitterbags placem_collection'!$K$3:$K$222, E515)</f>
        <v>0</v>
      </c>
      <c r="D515" t="str">
        <f t="shared" si="42"/>
        <v>Exclude</v>
      </c>
      <c r="E515" s="199"/>
      <c r="F515">
        <f>COUNTIF('WetLitterbags placem_collection'!$M$3:$M$222, H515)</f>
        <v>1</v>
      </c>
      <c r="G515" t="str">
        <f t="shared" si="46"/>
        <v>Open</v>
      </c>
      <c r="H515" t="s">
        <v>714</v>
      </c>
      <c r="I515">
        <f>IFERROR(INDEX('Green_rooibos initial weight'!$C$5:$C$1749,MATCH(H515, 'Green_rooibos initial weight'!$A$5:$A$1749,0)),"")</f>
        <v>2.1760000000000002</v>
      </c>
      <c r="K515">
        <f t="shared" si="47"/>
        <v>2.1760000000000002</v>
      </c>
      <c r="M515">
        <f>IFERROR(INDEX('Both teabags AfterWet'!$D$1:$D$839,MATCH(H515,'Both teabags AfterWet'!$B$1:$B$839,0)),"")</f>
        <v>1.6979</v>
      </c>
      <c r="O515">
        <v>1.4764999999999999</v>
      </c>
      <c r="Q515" s="202">
        <v>1.9455252918283636</v>
      </c>
      <c r="R515" s="202"/>
      <c r="S515">
        <f t="shared" si="43"/>
        <v>1.4477743190661541</v>
      </c>
      <c r="U515" s="111">
        <f t="shared" si="44"/>
        <v>0.33466253719386307</v>
      </c>
      <c r="V515" s="111">
        <f t="shared" si="45"/>
        <v>0.55200000000000005</v>
      </c>
    </row>
    <row r="516" spans="1:22">
      <c r="A516" s="199">
        <v>187</v>
      </c>
      <c r="B516" s="199"/>
      <c r="C516">
        <f>COUNTIF('WetLitterbags placem_collection'!$K$3:$K$222, E516)</f>
        <v>0</v>
      </c>
      <c r="D516" t="str">
        <f t="shared" si="42"/>
        <v>Exclude</v>
      </c>
      <c r="E516" s="199"/>
      <c r="F516">
        <f>COUNTIF('WetLitterbags placem_collection'!$M$3:$M$222, H516)</f>
        <v>0</v>
      </c>
      <c r="G516" t="str">
        <f t="shared" si="46"/>
        <v>Exclude</v>
      </c>
      <c r="H516" t="s">
        <v>561</v>
      </c>
      <c r="I516">
        <f>IFERROR(INDEX('Green_rooibos initial weight'!$C$5:$C$1749,MATCH(H516, 'Green_rooibos initial weight'!$A$5:$A$1749,0)),"")</f>
        <v>2.0870000000000002</v>
      </c>
      <c r="K516">
        <f t="shared" si="47"/>
        <v>2.0870000000000002</v>
      </c>
      <c r="M516">
        <f>IFERROR(INDEX('Both teabags AfterWet'!$D$1:$D$839,MATCH(H516,'Both teabags AfterWet'!$B$1:$B$839,0)),"")</f>
        <v>1.6225000000000001</v>
      </c>
      <c r="O516">
        <v>1.4157999999999999</v>
      </c>
      <c r="Q516" s="202">
        <v>2.0914396887151829</v>
      </c>
      <c r="R516" s="202"/>
      <c r="S516">
        <f t="shared" si="43"/>
        <v>1.3861893968871704</v>
      </c>
      <c r="U516" s="111">
        <f t="shared" si="44"/>
        <v>0.33579808486479623</v>
      </c>
      <c r="V516" s="111">
        <f t="shared" si="45"/>
        <v>0.55200000000000005</v>
      </c>
    </row>
    <row r="517" spans="1:22">
      <c r="A517" s="199">
        <v>188</v>
      </c>
      <c r="B517" s="199"/>
      <c r="C517">
        <f>COUNTIF('WetLitterbags placem_collection'!$K$3:$K$222, E517)</f>
        <v>0</v>
      </c>
      <c r="D517" t="str">
        <f t="shared" si="42"/>
        <v>Exclude</v>
      </c>
      <c r="E517" t="s">
        <v>1675</v>
      </c>
      <c r="F517">
        <f>COUNTIF('WetLitterbags placem_collection'!$M$3:$M$222, H517)</f>
        <v>0</v>
      </c>
      <c r="G517" t="str">
        <f t="shared" si="46"/>
        <v>Exclude</v>
      </c>
      <c r="I517">
        <f>IFERROR(INDEX('Green_rooibos initial weight'!$C$5:$C$1749,MATCH(E517, 'Green_rooibos initial weight'!$A$5:$A$1749,0)),"")</f>
        <v>1.9810000000000001</v>
      </c>
      <c r="K517">
        <f t="shared" si="47"/>
        <v>1.9810000000000001</v>
      </c>
      <c r="M517">
        <f>IFERROR(INDEX('Both teabags AfterWet'!$D$1:$D$839,MATCH(E517,'Both teabags AfterWet'!$B$1:$B$839,0)),"")</f>
        <v>0.55700000000000005</v>
      </c>
      <c r="O517">
        <v>0.37780000000000002</v>
      </c>
      <c r="Q517" s="202">
        <v>8.3130772970344644</v>
      </c>
      <c r="R517" s="202"/>
      <c r="S517">
        <f t="shared" si="43"/>
        <v>0.34639319397180379</v>
      </c>
      <c r="U517" s="111">
        <f t="shared" si="44"/>
        <v>0.82514225443119449</v>
      </c>
      <c r="V517" s="111">
        <f t="shared" si="45"/>
        <v>0.55200000000000005</v>
      </c>
    </row>
    <row r="518" spans="1:22">
      <c r="A518" s="199">
        <v>188</v>
      </c>
      <c r="B518" s="199"/>
      <c r="C518">
        <f>COUNTIF('WetLitterbags placem_collection'!$K$3:$K$222, E518)</f>
        <v>0</v>
      </c>
      <c r="D518" t="str">
        <f t="shared" si="42"/>
        <v>Exclude</v>
      </c>
      <c r="E518" s="199"/>
      <c r="F518">
        <f>COUNTIF('WetLitterbags placem_collection'!$M$3:$M$222, H518)</f>
        <v>0</v>
      </c>
      <c r="G518" t="str">
        <f t="shared" si="46"/>
        <v>Exclude</v>
      </c>
      <c r="H518" t="s">
        <v>919</v>
      </c>
      <c r="I518">
        <f>IFERROR(INDEX('Green_rooibos initial weight'!$C$5:$C$1749,MATCH(H518, 'Green_rooibos initial weight'!$A$5:$A$1749,0)),"")</f>
        <v>2.194</v>
      </c>
      <c r="K518">
        <f t="shared" si="47"/>
        <v>2.194</v>
      </c>
      <c r="M518">
        <f>IFERROR(INDEX('Both teabags AfterWet'!$D$1:$D$839,MATCH(H518,'Both teabags AfterWet'!$B$1:$B$839,0)),"")</f>
        <v>1.5732999999999999</v>
      </c>
      <c r="O518">
        <v>1.397</v>
      </c>
      <c r="Q518" s="202">
        <v>3.2535885167466505</v>
      </c>
      <c r="R518" s="202"/>
      <c r="S518">
        <f t="shared" si="43"/>
        <v>1.3515473684210493</v>
      </c>
      <c r="U518" s="111">
        <f t="shared" si="44"/>
        <v>0.38398023317180985</v>
      </c>
      <c r="V518" s="111">
        <f t="shared" si="45"/>
        <v>0.55200000000000005</v>
      </c>
    </row>
    <row r="519" spans="1:22">
      <c r="A519" s="1">
        <v>189</v>
      </c>
      <c r="B519" s="1"/>
      <c r="C519">
        <f>COUNTIF('WetLitterbags placem_collection'!$K$3:$K$222, E519)</f>
        <v>0</v>
      </c>
      <c r="D519" t="str">
        <f t="shared" si="42"/>
        <v>Exclude</v>
      </c>
      <c r="E519" s="1" t="s">
        <v>1513</v>
      </c>
      <c r="F519">
        <f>COUNTIF('WetLitterbags placem_collection'!$M$3:$M$222, H519)</f>
        <v>0</v>
      </c>
      <c r="G519" t="str">
        <f t="shared" si="46"/>
        <v>Exclude</v>
      </c>
      <c r="I519">
        <f>IFERROR(INDEX('Green_rooibos initial weight'!$C$5:$C$1749,MATCH(E519, 'Green_rooibos initial weight'!$A$5:$A$1749,0)),"")</f>
        <v>1.9630000000000001</v>
      </c>
      <c r="K519">
        <f t="shared" si="47"/>
        <v>1.9630000000000001</v>
      </c>
      <c r="M519">
        <f>IFERROR(INDEX('Both teabags AfterWet'!$D$1:$D$839,MATCH(E519,'Both teabags AfterWet'!$B$1:$B$839,0)),"")</f>
        <v>0.72030000000000005</v>
      </c>
      <c r="O519" s="201">
        <v>0.50870000000000004</v>
      </c>
      <c r="P519" s="201"/>
      <c r="Q519" s="202">
        <v>9.0167865707433048</v>
      </c>
      <c r="R519" s="202"/>
      <c r="S519">
        <f t="shared" si="43"/>
        <v>0.46283160671462886</v>
      </c>
      <c r="U519" s="111">
        <f t="shared" si="44"/>
        <v>0.7642223093659557</v>
      </c>
      <c r="V519" s="111">
        <f t="shared" si="45"/>
        <v>0.55200000000000005</v>
      </c>
    </row>
    <row r="520" spans="1:22">
      <c r="A520" s="1">
        <v>189</v>
      </c>
      <c r="B520" s="1"/>
      <c r="C520">
        <f>COUNTIF('WetLitterbags placem_collection'!$K$3:$K$222, E520)</f>
        <v>0</v>
      </c>
      <c r="D520" t="str">
        <f t="shared" si="42"/>
        <v>Exclude</v>
      </c>
      <c r="E520" s="1"/>
      <c r="F520">
        <f>COUNTIF('WetLitterbags placem_collection'!$M$3:$M$222, H520)</f>
        <v>0</v>
      </c>
      <c r="G520" t="str">
        <f t="shared" si="46"/>
        <v>Exclude</v>
      </c>
      <c r="H520" s="1" t="s">
        <v>925</v>
      </c>
      <c r="I520">
        <f>IFERROR(INDEX('Green_rooibos initial weight'!$C$5:$C$1749,MATCH(H520, 'Green_rooibos initial weight'!$A$5:$A$1749,0)),"")</f>
        <v>2.1880000000000002</v>
      </c>
      <c r="K520">
        <f t="shared" si="47"/>
        <v>2.1880000000000002</v>
      </c>
      <c r="M520">
        <f>IFERROR(INDEX('Both teabags AfterWet'!$D$1:$D$839,MATCH(H520,'Both teabags AfterWet'!$B$1:$B$839,0)),"")</f>
        <v>1.6973</v>
      </c>
      <c r="O520" s="201">
        <v>1.4669000000000001</v>
      </c>
      <c r="P520" s="201"/>
      <c r="Q520" s="202">
        <v>2.7254707631314172</v>
      </c>
      <c r="R520" s="202"/>
      <c r="S520">
        <f t="shared" si="43"/>
        <v>1.4269200693756254</v>
      </c>
      <c r="U520" s="111">
        <f t="shared" si="44"/>
        <v>0.34784274708609442</v>
      </c>
      <c r="V520" s="111">
        <f t="shared" si="45"/>
        <v>0.55200000000000005</v>
      </c>
    </row>
    <row r="521" spans="1:22">
      <c r="A521" s="1">
        <v>189</v>
      </c>
      <c r="B521" s="1"/>
      <c r="C521">
        <f>COUNTIF('WetLitterbags placem_collection'!$K$3:$K$222, E521)</f>
        <v>0</v>
      </c>
      <c r="D521" t="str">
        <f t="shared" si="42"/>
        <v>Exclude</v>
      </c>
      <c r="E521" s="1"/>
      <c r="F521">
        <f>COUNTIF('WetLitterbags placem_collection'!$M$3:$M$222, H521)</f>
        <v>1</v>
      </c>
      <c r="G521" t="str">
        <f t="shared" si="46"/>
        <v>Open</v>
      </c>
      <c r="H521" s="1" t="s">
        <v>787</v>
      </c>
      <c r="I521">
        <f>IFERROR(INDEX('Green_rooibos initial weight'!$C$5:$C$1749,MATCH(H521, 'Green_rooibos initial weight'!$A$5:$A$1749,0)),"")</f>
        <v>2.286</v>
      </c>
      <c r="K521">
        <f t="shared" si="47"/>
        <v>2.286</v>
      </c>
      <c r="M521">
        <f>IFERROR(INDEX('Both teabags AfterWet'!$D$1:$D$839,MATCH(H521,'Both teabags AfterWet'!$B$1:$B$839,0)),"")</f>
        <v>1.7630999999999999</v>
      </c>
      <c r="O521" s="201">
        <v>1.5351999999999999</v>
      </c>
      <c r="P521" s="201"/>
      <c r="Q521" s="202">
        <v>2.4789291026277223</v>
      </c>
      <c r="R521" s="202"/>
      <c r="S521">
        <f t="shared" si="43"/>
        <v>1.4971434804164592</v>
      </c>
      <c r="U521" s="111">
        <f t="shared" si="44"/>
        <v>0.34508159211878431</v>
      </c>
      <c r="V521" s="111">
        <f t="shared" si="45"/>
        <v>0.55200000000000005</v>
      </c>
    </row>
    <row r="522" spans="1:22">
      <c r="A522" s="199">
        <v>190</v>
      </c>
      <c r="B522" s="199"/>
      <c r="C522">
        <f>COUNTIF('WetLitterbags placem_collection'!$K$3:$K$222, E522)</f>
        <v>0</v>
      </c>
      <c r="D522" t="str">
        <f t="shared" si="42"/>
        <v>Exclude</v>
      </c>
      <c r="E522" t="s">
        <v>1657</v>
      </c>
      <c r="F522">
        <f>COUNTIF('WetLitterbags placem_collection'!$M$3:$M$222, H522)</f>
        <v>0</v>
      </c>
      <c r="G522" t="str">
        <f t="shared" si="46"/>
        <v>Exclude</v>
      </c>
      <c r="I522">
        <f>IFERROR(INDEX('Green_rooibos initial weight'!$C$5:$C$1749,MATCH(E522, 'Green_rooibos initial weight'!$A$5:$A$1749,0)),"")</f>
        <v>2.0089999999999999</v>
      </c>
      <c r="K522">
        <f t="shared" si="47"/>
        <v>2.0089999999999999</v>
      </c>
      <c r="M522">
        <f>IFERROR(INDEX('Both teabags AfterWet'!$D$1:$D$839,MATCH(E522,'Both teabags AfterWet'!$B$1:$B$839,0)),"")</f>
        <v>0.62090000000000001</v>
      </c>
      <c r="O522">
        <v>0.4425</v>
      </c>
      <c r="Q522" s="202">
        <v>9.5497278574961424</v>
      </c>
      <c r="R522" s="202"/>
      <c r="S522">
        <f t="shared" si="43"/>
        <v>0.40024245423057958</v>
      </c>
      <c r="U522" s="111">
        <f t="shared" si="44"/>
        <v>0.80077528410623211</v>
      </c>
      <c r="V522" s="111">
        <f t="shared" si="45"/>
        <v>0.55200000000000005</v>
      </c>
    </row>
    <row r="523" spans="1:22">
      <c r="A523">
        <v>190</v>
      </c>
      <c r="C523">
        <f>COUNTIF('WetLitterbags placem_collection'!$K$3:$K$222, E523)</f>
        <v>0</v>
      </c>
      <c r="D523" t="str">
        <f t="shared" ref="D523:D586" si="48">IF(C523=1, "Open", "Exclude")</f>
        <v>Exclude</v>
      </c>
      <c r="F523">
        <f>COUNTIF('WetLitterbags placem_collection'!$M$3:$M$222, H523)</f>
        <v>1</v>
      </c>
      <c r="G523" t="str">
        <f t="shared" si="46"/>
        <v>Open</v>
      </c>
      <c r="H523" t="s">
        <v>977</v>
      </c>
      <c r="I523">
        <f>IFERROR(INDEX('Green_rooibos initial weight'!$C$5:$C$1749,MATCH(H523, 'Green_rooibos initial weight'!$A$5:$A$1749,0)),"")</f>
        <v>2.2040000000000002</v>
      </c>
      <c r="K523">
        <f t="shared" si="47"/>
        <v>2.2040000000000002</v>
      </c>
      <c r="M523">
        <f>IFERROR(INDEX('Both teabags AfterWet'!$D$1:$D$839,MATCH(H523,'Both teabags AfterWet'!$B$1:$B$839,0)),"")</f>
        <v>1.6649</v>
      </c>
      <c r="O523">
        <v>1.4583999999999999</v>
      </c>
      <c r="Q523" s="202">
        <v>2.591687041564656</v>
      </c>
      <c r="R523" s="202"/>
      <c r="S523">
        <f t="shared" ref="S523:S586" si="49">IFERROR(O523-(Q523/100)*O523,"")</f>
        <v>1.4206028361858209</v>
      </c>
      <c r="U523" s="111">
        <f t="shared" ref="U523:U586" si="50">1-(S523/I523)</f>
        <v>0.35544335926233173</v>
      </c>
      <c r="V523" s="111">
        <f t="shared" ref="V523:V586" si="51">$H$2*(1-Y523)</f>
        <v>0.55200000000000005</v>
      </c>
    </row>
    <row r="524" spans="1:22">
      <c r="A524" s="1">
        <v>190</v>
      </c>
      <c r="B524" s="1"/>
      <c r="C524">
        <f>COUNTIF('WetLitterbags placem_collection'!$K$3:$K$222, E524)</f>
        <v>0</v>
      </c>
      <c r="D524" t="str">
        <f t="shared" si="48"/>
        <v>Exclude</v>
      </c>
      <c r="E524" s="1"/>
      <c r="F524">
        <f>COUNTIF('WetLitterbags placem_collection'!$M$3:$M$222, H524)</f>
        <v>0</v>
      </c>
      <c r="G524" t="str">
        <f t="shared" ref="G524:G587" si="52">IF(F524=1, "Open", "Exclude")</f>
        <v>Exclude</v>
      </c>
      <c r="H524" s="200" t="s">
        <v>909</v>
      </c>
      <c r="I524">
        <f>IFERROR(INDEX('Green_rooibos initial weight'!$C$5:$C$1749,MATCH(H524, 'Green_rooibos initial weight'!$A$5:$A$1749,0)),"")</f>
        <v>2.2440000000000002</v>
      </c>
      <c r="K524">
        <f t="shared" si="47"/>
        <v>2.2440000000000002</v>
      </c>
      <c r="M524">
        <f>IFERROR(INDEX('Both teabags AfterWet'!$D$1:$D$839,MATCH(H524,'Both teabags AfterWet'!$B$1:$B$839,0)),"")</f>
        <v>1.7355</v>
      </c>
      <c r="O524" s="1">
        <v>1.5285</v>
      </c>
      <c r="P524" s="1"/>
      <c r="Q524" s="202">
        <v>2.2167487684728533</v>
      </c>
      <c r="R524" s="202"/>
      <c r="S524">
        <f t="shared" si="49"/>
        <v>1.4946169950738923</v>
      </c>
      <c r="U524" s="111">
        <f t="shared" si="50"/>
        <v>0.33394964568899632</v>
      </c>
      <c r="V524" s="111">
        <f t="shared" si="51"/>
        <v>0.55200000000000005</v>
      </c>
    </row>
    <row r="525" spans="1:22">
      <c r="A525" s="1">
        <v>191</v>
      </c>
      <c r="B525" s="1"/>
      <c r="C525">
        <f>COUNTIF('WetLitterbags placem_collection'!$K$3:$K$222, E525)</f>
        <v>0</v>
      </c>
      <c r="D525" t="str">
        <f t="shared" si="48"/>
        <v>Exclude</v>
      </c>
      <c r="E525" t="s">
        <v>1633</v>
      </c>
      <c r="F525">
        <f>COUNTIF('WetLitterbags placem_collection'!$M$3:$M$222, H525)</f>
        <v>0</v>
      </c>
      <c r="G525" t="str">
        <f t="shared" si="52"/>
        <v>Exclude</v>
      </c>
      <c r="I525">
        <f>IFERROR(INDEX('Green_rooibos initial weight'!$C$5:$C$1749,MATCH(E525, 'Green_rooibos initial weight'!$A$5:$A$1749,0)),"")</f>
        <v>2.0209999999999999</v>
      </c>
      <c r="K525">
        <f t="shared" si="47"/>
        <v>2.0209999999999999</v>
      </c>
      <c r="M525">
        <f>IFERROR(INDEX('Both teabags AfterWet'!$D$1:$D$839,MATCH(E525,'Both teabags AfterWet'!$B$1:$B$839,0)),"")</f>
        <v>0.62309999999999999</v>
      </c>
      <c r="O525">
        <v>0.44040000000000001</v>
      </c>
      <c r="Q525" s="202">
        <v>9.0547263681590628</v>
      </c>
      <c r="R525" s="202"/>
      <c r="S525">
        <f t="shared" si="49"/>
        <v>0.40052298507462747</v>
      </c>
      <c r="U525" s="111">
        <f t="shared" si="50"/>
        <v>0.80181940372358862</v>
      </c>
      <c r="V525" s="111">
        <f t="shared" si="51"/>
        <v>0.55200000000000005</v>
      </c>
    </row>
    <row r="526" spans="1:22">
      <c r="A526" s="199">
        <v>191</v>
      </c>
      <c r="B526" s="199"/>
      <c r="C526">
        <f>COUNTIF('WetLitterbags placem_collection'!$K$3:$K$222, E526)</f>
        <v>0</v>
      </c>
      <c r="D526" t="str">
        <f t="shared" si="48"/>
        <v>Exclude</v>
      </c>
      <c r="E526" s="199"/>
      <c r="F526">
        <f>COUNTIF('WetLitterbags placem_collection'!$M$3:$M$222, H526)</f>
        <v>1</v>
      </c>
      <c r="G526" t="str">
        <f t="shared" si="52"/>
        <v>Open</v>
      </c>
      <c r="H526" t="s">
        <v>805</v>
      </c>
      <c r="I526">
        <f>IFERROR(INDEX('Green_rooibos initial weight'!$C$5:$C$1749,MATCH(H526, 'Green_rooibos initial weight'!$A$5:$A$1749,0)),"")</f>
        <v>2.11</v>
      </c>
      <c r="K526">
        <f t="shared" si="47"/>
        <v>2.11</v>
      </c>
      <c r="M526">
        <f>IFERROR(INDEX('Both teabags AfterWet'!$D$1:$D$839,MATCH(H526,'Both teabags AfterWet'!$B$1:$B$839,0)),"")</f>
        <v>1.671</v>
      </c>
      <c r="O526">
        <v>1.4473</v>
      </c>
      <c r="Q526" s="202">
        <v>1.9089574155652842</v>
      </c>
      <c r="R526" s="202"/>
      <c r="S526">
        <f t="shared" si="49"/>
        <v>1.4196716593245238</v>
      </c>
      <c r="U526" s="111">
        <f t="shared" si="50"/>
        <v>0.32716982970401709</v>
      </c>
      <c r="V526" s="111">
        <f t="shared" si="51"/>
        <v>0.55200000000000005</v>
      </c>
    </row>
    <row r="527" spans="1:22">
      <c r="A527" s="199">
        <v>191</v>
      </c>
      <c r="B527" s="199"/>
      <c r="C527">
        <f>COUNTIF('WetLitterbags placem_collection'!$K$3:$K$222, E527)</f>
        <v>0</v>
      </c>
      <c r="D527" t="str">
        <f t="shared" si="48"/>
        <v>Exclude</v>
      </c>
      <c r="E527" s="199"/>
      <c r="F527">
        <f>COUNTIF('WetLitterbags placem_collection'!$M$3:$M$222, H527)</f>
        <v>0</v>
      </c>
      <c r="G527" t="str">
        <f t="shared" si="52"/>
        <v>Exclude</v>
      </c>
      <c r="H527" t="s">
        <v>754</v>
      </c>
      <c r="I527">
        <f>IFERROR(INDEX('Green_rooibos initial weight'!$C$5:$C$1749,MATCH(H527, 'Green_rooibos initial weight'!$A$5:$A$1749,0)),"")</f>
        <v>2.1080000000000001</v>
      </c>
      <c r="K527">
        <f t="shared" ref="K527:K590" si="53">IFERROR(I527-(AG519+AG520+AG522),"")</f>
        <v>2.1080000000000001</v>
      </c>
      <c r="M527">
        <f>IFERROR(INDEX('Both teabags AfterWet'!$D$1:$D$839,MATCH(H527,'Both teabags AfterWet'!$B$1:$B$839,0)),"")</f>
        <v>1.6520999999999999</v>
      </c>
      <c r="O527">
        <v>1.4354</v>
      </c>
      <c r="Q527" s="202">
        <v>2.1414342629480405</v>
      </c>
      <c r="R527" s="202"/>
      <c r="S527">
        <f t="shared" si="49"/>
        <v>1.4046618525896439</v>
      </c>
      <c r="U527" s="111">
        <f t="shared" si="50"/>
        <v>0.33365187258555795</v>
      </c>
      <c r="V527" s="111">
        <f t="shared" si="51"/>
        <v>0.55200000000000005</v>
      </c>
    </row>
    <row r="528" spans="1:22">
      <c r="A528" s="1">
        <v>192</v>
      </c>
      <c r="B528" s="1"/>
      <c r="C528">
        <f>COUNTIF('WetLitterbags placem_collection'!$K$3:$K$222, E528)</f>
        <v>0</v>
      </c>
      <c r="D528" t="str">
        <f t="shared" si="48"/>
        <v>Exclude</v>
      </c>
      <c r="E528" s="200" t="s">
        <v>1753</v>
      </c>
      <c r="F528">
        <f>COUNTIF('WetLitterbags placem_collection'!$M$3:$M$222, H528)</f>
        <v>0</v>
      </c>
      <c r="G528" t="str">
        <f t="shared" si="52"/>
        <v>Exclude</v>
      </c>
      <c r="I528">
        <f>IFERROR(INDEX('Green_rooibos initial weight'!$C$5:$C$1749,MATCH(E528, 'Green_rooibos initial weight'!$A$5:$A$1749,0)),"")</f>
        <v>1.9419999999999999</v>
      </c>
      <c r="K528">
        <f t="shared" si="53"/>
        <v>1.9419999999999999</v>
      </c>
      <c r="M528">
        <f>IFERROR(INDEX('Both teabags AfterWet'!$D$1:$D$839,MATCH(E528,'Both teabags AfterWet'!$B$1:$B$839,0)),"")</f>
        <v>0.60899999999999999</v>
      </c>
      <c r="O528" s="1">
        <v>0.42030000000000001</v>
      </c>
      <c r="P528" s="1"/>
      <c r="Q528" s="202">
        <v>9.3406593406594496</v>
      </c>
      <c r="R528" s="202"/>
      <c r="S528">
        <f t="shared" si="49"/>
        <v>0.38104120879120834</v>
      </c>
      <c r="U528" s="111">
        <f t="shared" si="50"/>
        <v>0.80378928486549517</v>
      </c>
      <c r="V528" s="111">
        <f t="shared" si="51"/>
        <v>0.55200000000000005</v>
      </c>
    </row>
    <row r="529" spans="1:22">
      <c r="A529" s="1">
        <v>192</v>
      </c>
      <c r="B529" s="1"/>
      <c r="C529">
        <f>COUNTIF('WetLitterbags placem_collection'!$K$3:$K$222, E529)</f>
        <v>0</v>
      </c>
      <c r="D529" t="str">
        <f t="shared" si="48"/>
        <v>Exclude</v>
      </c>
      <c r="E529" s="1"/>
      <c r="F529">
        <f>COUNTIF('WetLitterbags placem_collection'!$M$3:$M$222, H529)</f>
        <v>1</v>
      </c>
      <c r="G529" t="str">
        <f t="shared" si="52"/>
        <v>Open</v>
      </c>
      <c r="H529" s="200" t="s">
        <v>878</v>
      </c>
      <c r="I529">
        <f>IFERROR(INDEX('Green_rooibos initial weight'!$C$5:$C$1749,MATCH(H529, 'Green_rooibos initial weight'!$A$5:$A$1749,0)),"")</f>
        <v>2.1850000000000001</v>
      </c>
      <c r="K529">
        <f t="shared" si="53"/>
        <v>2.1850000000000001</v>
      </c>
      <c r="M529">
        <f>IFERROR(INDEX('Both teabags AfterWet'!$D$1:$D$839,MATCH(H529,'Both teabags AfterWet'!$B$1:$B$839,0)),"")</f>
        <v>1.0369999999999999</v>
      </c>
      <c r="O529" s="1">
        <v>0.82550000000000001</v>
      </c>
      <c r="P529" s="1"/>
      <c r="Q529" s="202">
        <v>44.460570875664885</v>
      </c>
      <c r="R529" s="202"/>
      <c r="S529">
        <f t="shared" si="49"/>
        <v>0.4584779874213864</v>
      </c>
      <c r="U529" s="111">
        <f t="shared" si="50"/>
        <v>0.7901702574730497</v>
      </c>
      <c r="V529" s="111">
        <f t="shared" si="51"/>
        <v>0.55200000000000005</v>
      </c>
    </row>
    <row r="530" spans="1:22">
      <c r="A530" s="1">
        <v>192</v>
      </c>
      <c r="B530" s="1"/>
      <c r="C530">
        <f>COUNTIF('WetLitterbags placem_collection'!$K$3:$K$222, E530)</f>
        <v>0</v>
      </c>
      <c r="D530" t="str">
        <f t="shared" si="48"/>
        <v>Exclude</v>
      </c>
      <c r="E530" s="1"/>
      <c r="F530">
        <f>COUNTIF('WetLitterbags placem_collection'!$M$3:$M$222, H530)</f>
        <v>0</v>
      </c>
      <c r="G530" t="str">
        <f t="shared" si="52"/>
        <v>Exclude</v>
      </c>
      <c r="H530" s="200" t="s">
        <v>795</v>
      </c>
      <c r="I530">
        <f>IFERROR(INDEX('Green_rooibos initial weight'!$C$5:$C$1749,MATCH(H530, 'Green_rooibos initial weight'!$A$5:$A$1749,0)),"")</f>
        <v>2.2349999999999999</v>
      </c>
      <c r="K530">
        <f t="shared" si="53"/>
        <v>2.2349999999999999</v>
      </c>
      <c r="M530">
        <f>IFERROR(INDEX('Both teabags AfterWet'!$D$1:$D$839,MATCH(H530,'Both teabags AfterWet'!$B$1:$B$839,0)),"")</f>
        <v>1.6679999999999999</v>
      </c>
      <c r="O530" s="1">
        <v>1.4165000000000001</v>
      </c>
      <c r="P530" s="1"/>
      <c r="Q530" s="202">
        <v>2.8640776699025032</v>
      </c>
      <c r="R530" s="202"/>
      <c r="S530">
        <f t="shared" si="49"/>
        <v>1.3759303398058311</v>
      </c>
      <c r="U530" s="111">
        <f t="shared" si="50"/>
        <v>0.38437121261484064</v>
      </c>
      <c r="V530" s="111">
        <f t="shared" si="51"/>
        <v>0.55200000000000005</v>
      </c>
    </row>
    <row r="531" spans="1:22">
      <c r="A531" s="199">
        <v>193</v>
      </c>
      <c r="B531" s="199"/>
      <c r="C531">
        <f>COUNTIF('WetLitterbags placem_collection'!$K$3:$K$222, E531)</f>
        <v>0</v>
      </c>
      <c r="D531" t="str">
        <f t="shared" si="48"/>
        <v>Exclude</v>
      </c>
      <c r="E531" t="s">
        <v>1466</v>
      </c>
      <c r="F531">
        <f>COUNTIF('WetLitterbags placem_collection'!$M$3:$M$222, H531)</f>
        <v>0</v>
      </c>
      <c r="G531" t="str">
        <f t="shared" si="52"/>
        <v>Exclude</v>
      </c>
      <c r="I531">
        <f>IFERROR(INDEX('Green_rooibos initial weight'!$C$5:$C$1749,MATCH(E531, 'Green_rooibos initial weight'!$A$5:$A$1749,0)),"")</f>
        <v>2.1960000000000002</v>
      </c>
      <c r="K531">
        <f t="shared" si="53"/>
        <v>2.1960000000000002</v>
      </c>
      <c r="M531">
        <f>IFERROR(INDEX('Both teabags AfterWet'!$D$1:$D$839,MATCH(E531,'Both teabags AfterWet'!$B$1:$B$839,0)),"")</f>
        <v>0.63959999999999995</v>
      </c>
      <c r="O531">
        <v>0.45090000000000002</v>
      </c>
      <c r="Q531" s="202">
        <v>7.9232283464562308</v>
      </c>
      <c r="R531" s="202"/>
      <c r="S531">
        <f t="shared" si="49"/>
        <v>0.41517416338582885</v>
      </c>
      <c r="U531" s="111">
        <f t="shared" si="50"/>
        <v>0.81094072705563347</v>
      </c>
      <c r="V531" s="111">
        <f t="shared" si="51"/>
        <v>0.55200000000000005</v>
      </c>
    </row>
    <row r="532" spans="1:22">
      <c r="A532" s="199">
        <v>193</v>
      </c>
      <c r="B532" s="199"/>
      <c r="C532">
        <f>COUNTIF('WetLitterbags placem_collection'!$K$3:$K$222, E532)</f>
        <v>0</v>
      </c>
      <c r="D532" t="str">
        <f t="shared" si="48"/>
        <v>Exclude</v>
      </c>
      <c r="E532" s="199"/>
      <c r="F532">
        <f>COUNTIF('WetLitterbags placem_collection'!$M$3:$M$222, H532)</f>
        <v>1</v>
      </c>
      <c r="G532" t="str">
        <f t="shared" si="52"/>
        <v>Open</v>
      </c>
      <c r="H532" t="s">
        <v>1016</v>
      </c>
      <c r="I532">
        <f>IFERROR(INDEX('Green_rooibos initial weight'!$C$5:$C$1749,MATCH(H532, 'Green_rooibos initial weight'!$A$5:$A$1749,0)),"")</f>
        <v>2.2040000000000002</v>
      </c>
      <c r="K532">
        <f t="shared" si="53"/>
        <v>2.2040000000000002</v>
      </c>
      <c r="M532">
        <f>IFERROR(INDEX('Both teabags AfterWet'!$D$1:$D$839,MATCH(H532,'Both teabags AfterWet'!$B$1:$B$839,0)),"")</f>
        <v>1.2266999999999999</v>
      </c>
      <c r="O532">
        <v>1.0089999999999999</v>
      </c>
      <c r="Q532" s="202">
        <v>4.8379052369080275</v>
      </c>
      <c r="R532" s="202"/>
      <c r="S532">
        <f t="shared" si="49"/>
        <v>0.9601855361595979</v>
      </c>
      <c r="U532" s="111">
        <f t="shared" si="50"/>
        <v>0.5643441305990935</v>
      </c>
      <c r="V532" s="111">
        <f t="shared" si="51"/>
        <v>0.55200000000000005</v>
      </c>
    </row>
    <row r="533" spans="1:22">
      <c r="A533">
        <v>193</v>
      </c>
      <c r="C533">
        <f>COUNTIF('WetLitterbags placem_collection'!$K$3:$K$222, E533)</f>
        <v>0</v>
      </c>
      <c r="D533" t="str">
        <f t="shared" si="48"/>
        <v>Exclude</v>
      </c>
      <c r="F533">
        <f>COUNTIF('WetLitterbags placem_collection'!$M$3:$M$222, H533)</f>
        <v>0</v>
      </c>
      <c r="G533" t="str">
        <f t="shared" si="52"/>
        <v>Exclude</v>
      </c>
      <c r="H533" t="s">
        <v>777</v>
      </c>
      <c r="I533">
        <f>IFERROR(INDEX('Green_rooibos initial weight'!$C$5:$C$1749,MATCH(H533, 'Green_rooibos initial weight'!$A$5:$A$1749,0)),"")</f>
        <v>2.234</v>
      </c>
      <c r="K533">
        <f t="shared" si="53"/>
        <v>2.234</v>
      </c>
      <c r="M533">
        <f>IFERROR(INDEX('Both teabags AfterWet'!$D$1:$D$839,MATCH(H533,'Both teabags AfterWet'!$B$1:$B$839,0)),"")</f>
        <v>1.3913</v>
      </c>
      <c r="O533">
        <v>1.1823999999999999</v>
      </c>
      <c r="Q533" s="202">
        <v>3.461725987323931</v>
      </c>
      <c r="R533" s="202"/>
      <c r="S533">
        <f t="shared" si="49"/>
        <v>1.1414685519258818</v>
      </c>
      <c r="U533" s="111">
        <f t="shared" si="50"/>
        <v>0.48904720146558556</v>
      </c>
      <c r="V533" s="111">
        <f t="shared" si="51"/>
        <v>0.55200000000000005</v>
      </c>
    </row>
    <row r="534" spans="1:22">
      <c r="A534">
        <v>194</v>
      </c>
      <c r="C534">
        <f>COUNTIF('WetLitterbags placem_collection'!$K$3:$K$222, E534)</f>
        <v>0</v>
      </c>
      <c r="D534" t="str">
        <f t="shared" si="48"/>
        <v>Exclude</v>
      </c>
      <c r="E534" s="200" t="s">
        <v>1337</v>
      </c>
      <c r="F534">
        <f>COUNTIF('WetLitterbags placem_collection'!$M$3:$M$222, H534)</f>
        <v>0</v>
      </c>
      <c r="G534" t="str">
        <f t="shared" si="52"/>
        <v>Exclude</v>
      </c>
      <c r="I534">
        <f>IFERROR(INDEX('Green_rooibos initial weight'!$C$5:$C$1749,MATCH(E534, 'Green_rooibos initial weight'!$A$5:$A$1749,0)),"")</f>
        <v>2.1779999999999999</v>
      </c>
      <c r="K534">
        <f t="shared" si="53"/>
        <v>2.1779999999999999</v>
      </c>
      <c r="M534">
        <f>IFERROR(INDEX('Both teabags AfterWet'!$D$1:$D$839,MATCH(E534,'Both teabags AfterWet'!$B$1:$B$839,0)),"")</f>
        <v>0.63500000000000001</v>
      </c>
      <c r="O534" s="1">
        <v>0.42909999999999998</v>
      </c>
      <c r="P534" s="1"/>
      <c r="Q534" s="202">
        <v>8.6567164179103493</v>
      </c>
      <c r="R534" s="202"/>
      <c r="S534">
        <f t="shared" si="49"/>
        <v>0.39195402985074668</v>
      </c>
      <c r="U534" s="111">
        <f t="shared" si="50"/>
        <v>0.82003947206118144</v>
      </c>
      <c r="V534" s="111">
        <f t="shared" si="51"/>
        <v>0.55200000000000005</v>
      </c>
    </row>
    <row r="535" spans="1:22">
      <c r="A535">
        <v>194</v>
      </c>
      <c r="C535">
        <f>COUNTIF('WetLitterbags placem_collection'!$K$3:$K$222, E535)</f>
        <v>0</v>
      </c>
      <c r="D535" t="str">
        <f t="shared" si="48"/>
        <v>Exclude</v>
      </c>
      <c r="F535">
        <f>COUNTIF('WetLitterbags placem_collection'!$M$3:$M$222, H535)</f>
        <v>0</v>
      </c>
      <c r="G535" t="str">
        <f t="shared" si="52"/>
        <v>Exclude</v>
      </c>
      <c r="H535" s="200" t="s">
        <v>974</v>
      </c>
      <c r="I535">
        <f>IFERROR(INDEX('Green_rooibos initial weight'!$C$5:$C$1749,MATCH(H535, 'Green_rooibos initial weight'!$A$5:$A$1749,0)),"")</f>
        <v>2.177</v>
      </c>
      <c r="K535">
        <f t="shared" si="53"/>
        <v>2.177</v>
      </c>
      <c r="M535">
        <f>IFERROR(INDEX('Both teabags AfterWet'!$D$1:$D$839,MATCH(H535,'Both teabags AfterWet'!$B$1:$B$839,0)),"")</f>
        <v>1.4750000000000001</v>
      </c>
      <c r="O535" s="1">
        <v>1.2291000000000001</v>
      </c>
      <c r="P535" s="1"/>
      <c r="Q535" s="202">
        <v>3.2435129740522455</v>
      </c>
      <c r="R535" s="202"/>
      <c r="S535">
        <f t="shared" si="49"/>
        <v>1.1892339820359239</v>
      </c>
      <c r="U535" s="111">
        <f t="shared" si="50"/>
        <v>0.45372807439783014</v>
      </c>
      <c r="V535" s="111">
        <f t="shared" si="51"/>
        <v>0.55200000000000005</v>
      </c>
    </row>
    <row r="536" spans="1:22">
      <c r="A536">
        <v>194</v>
      </c>
      <c r="C536">
        <f>COUNTIF('WetLitterbags placem_collection'!$K$3:$K$222, E536)</f>
        <v>0</v>
      </c>
      <c r="D536" t="str">
        <f t="shared" si="48"/>
        <v>Exclude</v>
      </c>
      <c r="F536">
        <f>COUNTIF('WetLitterbags placem_collection'!$M$3:$M$222, H536)</f>
        <v>1</v>
      </c>
      <c r="G536" t="str">
        <f t="shared" si="52"/>
        <v>Open</v>
      </c>
      <c r="H536" s="200" t="s">
        <v>852</v>
      </c>
      <c r="I536">
        <f>IFERROR(INDEX('Green_rooibos initial weight'!$C$5:$C$1749,MATCH(H536, 'Green_rooibos initial weight'!$A$5:$A$1749,0)),"")</f>
        <v>2.2160000000000002</v>
      </c>
      <c r="K536">
        <f t="shared" si="53"/>
        <v>2.2160000000000002</v>
      </c>
      <c r="M536">
        <f>IFERROR(INDEX('Both teabags AfterWet'!$D$1:$D$839,MATCH(H536,'Both teabags AfterWet'!$B$1:$B$839,0)),"")</f>
        <v>1.512</v>
      </c>
      <c r="O536" s="1">
        <v>1.2582</v>
      </c>
      <c r="P536" s="1"/>
      <c r="Q536" s="202">
        <v>3.5180722891571889</v>
      </c>
      <c r="R536" s="202"/>
      <c r="S536">
        <f t="shared" si="49"/>
        <v>1.2139356144578242</v>
      </c>
      <c r="U536" s="111">
        <f t="shared" si="50"/>
        <v>0.45219511982950178</v>
      </c>
      <c r="V536" s="111">
        <f t="shared" si="51"/>
        <v>0.55200000000000005</v>
      </c>
    </row>
    <row r="537" spans="1:22">
      <c r="A537" s="1">
        <v>195</v>
      </c>
      <c r="B537" s="1"/>
      <c r="C537">
        <f>COUNTIF('WetLitterbags placem_collection'!$K$3:$K$222, E537)</f>
        <v>0</v>
      </c>
      <c r="D537" t="str">
        <f t="shared" si="48"/>
        <v>Exclude</v>
      </c>
      <c r="E537" s="1" t="s">
        <v>1525</v>
      </c>
      <c r="F537">
        <f>COUNTIF('WetLitterbags placem_collection'!$M$3:$M$222, H537)</f>
        <v>0</v>
      </c>
      <c r="G537" t="str">
        <f t="shared" si="52"/>
        <v>Exclude</v>
      </c>
      <c r="I537">
        <f>IFERROR(INDEX('Green_rooibos initial weight'!$C$5:$C$1749,MATCH(E537, 'Green_rooibos initial weight'!$A$5:$A$1749,0)),"")</f>
        <v>2.0790000000000002</v>
      </c>
      <c r="K537">
        <f t="shared" si="53"/>
        <v>2.0790000000000002</v>
      </c>
      <c r="M537">
        <f>IFERROR(INDEX('Both teabags AfterWet'!$D$1:$D$839,MATCH(E537,'Both teabags AfterWet'!$B$1:$B$839,0)),"")</f>
        <v>0.67859999999999998</v>
      </c>
      <c r="O537" s="1">
        <v>0.4844</v>
      </c>
      <c r="P537" s="1"/>
      <c r="Q537" s="202">
        <v>12.793603198399861</v>
      </c>
      <c r="R537" s="202"/>
      <c r="S537">
        <f t="shared" si="49"/>
        <v>0.42242778610695109</v>
      </c>
      <c r="U537" s="111">
        <f t="shared" si="50"/>
        <v>0.79681203169458825</v>
      </c>
      <c r="V537" s="111">
        <f t="shared" si="51"/>
        <v>0.55200000000000005</v>
      </c>
    </row>
    <row r="538" spans="1:22">
      <c r="A538" s="1">
        <v>195</v>
      </c>
      <c r="B538" s="1"/>
      <c r="C538">
        <f>COUNTIF('WetLitterbags placem_collection'!$K$3:$K$222, E538)</f>
        <v>0</v>
      </c>
      <c r="D538" t="str">
        <f t="shared" si="48"/>
        <v>Exclude</v>
      </c>
      <c r="E538" s="1"/>
      <c r="F538">
        <f>COUNTIF('WetLitterbags placem_collection'!$M$3:$M$222, H538)</f>
        <v>0</v>
      </c>
      <c r="G538" t="str">
        <f t="shared" si="52"/>
        <v>Exclude</v>
      </c>
      <c r="H538" s="116" t="s">
        <v>1116</v>
      </c>
      <c r="I538">
        <f>IFERROR(INDEX('Green_rooibos initial weight'!$C$5:$C$1749,MATCH(H538, 'Green_rooibos initial weight'!$A$5:$A$1749,0)),"")</f>
        <v>2.16</v>
      </c>
      <c r="K538">
        <f t="shared" si="53"/>
        <v>2.16</v>
      </c>
      <c r="M538">
        <f>IFERROR(INDEX('Both teabags AfterWet'!$D$1:$D$839,MATCH(H538,'Both teabags AfterWet'!$B$1:$B$839,0)),"")</f>
        <v>1.3527</v>
      </c>
      <c r="O538" s="1">
        <v>1.1187</v>
      </c>
      <c r="P538" s="1"/>
      <c r="Q538" s="202">
        <v>4.592085979482369</v>
      </c>
      <c r="R538" s="202"/>
      <c r="S538">
        <f t="shared" si="49"/>
        <v>1.0673283341475308</v>
      </c>
      <c r="U538" s="111">
        <f t="shared" si="50"/>
        <v>0.50586651196873578</v>
      </c>
      <c r="V538" s="111">
        <f t="shared" si="51"/>
        <v>0.55200000000000005</v>
      </c>
    </row>
    <row r="539" spans="1:22">
      <c r="A539">
        <v>195</v>
      </c>
      <c r="C539">
        <f>COUNTIF('WetLitterbags placem_collection'!$K$3:$K$222, E539)</f>
        <v>0</v>
      </c>
      <c r="D539" t="str">
        <f t="shared" si="48"/>
        <v>Exclude</v>
      </c>
      <c r="F539">
        <f>COUNTIF('WetLitterbags placem_collection'!$M$3:$M$222, H539)</f>
        <v>0</v>
      </c>
      <c r="G539" t="str">
        <f t="shared" si="52"/>
        <v>Exclude</v>
      </c>
      <c r="H539" s="116" t="s">
        <v>1116</v>
      </c>
      <c r="I539">
        <f>IFERROR(INDEX('Green_rooibos initial weight'!$C$5:$C$1749,MATCH(H539, 'Green_rooibos initial weight'!$A$5:$A$1749,0)),"")</f>
        <v>2.16</v>
      </c>
      <c r="K539">
        <f t="shared" si="53"/>
        <v>2.16</v>
      </c>
      <c r="M539">
        <f>IFERROR(INDEX('Both teabags AfterWet'!$D$1:$D$839,MATCH(H539,'Both teabags AfterWet'!$B$1:$B$839,0)),"")</f>
        <v>1.3527</v>
      </c>
      <c r="O539">
        <v>1.4236</v>
      </c>
      <c r="Q539" s="202">
        <v>8.0431584109849048</v>
      </c>
      <c r="R539" s="202"/>
      <c r="S539">
        <f t="shared" si="49"/>
        <v>1.3090975968612188</v>
      </c>
      <c r="U539" s="111">
        <f t="shared" si="50"/>
        <v>0.39393629774943573</v>
      </c>
      <c r="V539" s="111">
        <f t="shared" si="51"/>
        <v>0.55200000000000005</v>
      </c>
    </row>
    <row r="540" spans="1:22">
      <c r="A540" s="1">
        <v>195</v>
      </c>
      <c r="B540" s="1"/>
      <c r="C540">
        <f>COUNTIF('WetLitterbags placem_collection'!$K$3:$K$222, E540)</f>
        <v>0</v>
      </c>
      <c r="D540" t="str">
        <f t="shared" si="48"/>
        <v>Exclude</v>
      </c>
      <c r="E540" s="1"/>
      <c r="F540">
        <f>COUNTIF('WetLitterbags placem_collection'!$M$3:$M$222, H540)</f>
        <v>1</v>
      </c>
      <c r="G540" t="str">
        <f t="shared" si="52"/>
        <v>Open</v>
      </c>
      <c r="H540" s="1" t="s">
        <v>763</v>
      </c>
      <c r="I540">
        <f>IFERROR(INDEX('Green_rooibos initial weight'!$C$5:$C$1749,MATCH(H540, 'Green_rooibos initial weight'!$A$5:$A$1749,0)),"")</f>
        <v>2.2320000000000002</v>
      </c>
      <c r="K540">
        <f t="shared" si="53"/>
        <v>2.2320000000000002</v>
      </c>
      <c r="M540">
        <f>IFERROR(INDEX('Both teabags AfterWet'!$D$1:$D$839,MATCH(H540,'Both teabags AfterWet'!$B$1:$B$839,0)),"")</f>
        <v>1.5296000000000001</v>
      </c>
      <c r="O540" s="1">
        <v>1.2686999999999999</v>
      </c>
      <c r="P540" s="1"/>
      <c r="Q540" s="202">
        <v>1.2339585389935566</v>
      </c>
      <c r="R540" s="202"/>
      <c r="S540">
        <f t="shared" si="49"/>
        <v>1.2530447680157888</v>
      </c>
      <c r="U540" s="111">
        <f t="shared" si="50"/>
        <v>0.43860001432984375</v>
      </c>
      <c r="V540" s="111">
        <f t="shared" si="51"/>
        <v>0.55200000000000005</v>
      </c>
    </row>
    <row r="541" spans="1:22">
      <c r="A541">
        <v>196</v>
      </c>
      <c r="C541">
        <f>COUNTIF('WetLitterbags placem_collection'!$K$3:$K$222, E541)</f>
        <v>0</v>
      </c>
      <c r="D541" t="str">
        <f t="shared" si="48"/>
        <v>Exclude</v>
      </c>
      <c r="E541" t="s">
        <v>1164</v>
      </c>
      <c r="F541">
        <f>COUNTIF('WetLitterbags placem_collection'!$M$3:$M$222, H541)</f>
        <v>0</v>
      </c>
      <c r="G541" t="str">
        <f t="shared" si="52"/>
        <v>Exclude</v>
      </c>
      <c r="I541">
        <f>IFERROR(INDEX('Green_rooibos initial weight'!$C$5:$C$1749,MATCH(E541, 'Green_rooibos initial weight'!$A$5:$A$1749,0)),"")</f>
        <v>1.9590000000000001</v>
      </c>
      <c r="K541">
        <f t="shared" si="53"/>
        <v>1.9590000000000001</v>
      </c>
      <c r="M541">
        <f>IFERROR(INDEX('Both teabags AfterWet'!$D$1:$D$839,MATCH(E541,'Both teabags AfterWet'!$B$1:$B$839,0)),"")</f>
        <v>0.58389999999999997</v>
      </c>
      <c r="O541">
        <v>0.39300000000000002</v>
      </c>
      <c r="Q541" s="202">
        <v>11.60846040334461</v>
      </c>
      <c r="R541" s="202"/>
      <c r="S541">
        <f t="shared" si="49"/>
        <v>0.34737875061485568</v>
      </c>
      <c r="U541" s="111">
        <f t="shared" si="50"/>
        <v>0.82267547186582157</v>
      </c>
      <c r="V541" s="111">
        <f t="shared" si="51"/>
        <v>0.55200000000000005</v>
      </c>
    </row>
    <row r="542" spans="1:22">
      <c r="A542" s="199">
        <v>196</v>
      </c>
      <c r="B542" s="199"/>
      <c r="C542">
        <f>COUNTIF('WetLitterbags placem_collection'!$K$3:$K$222, E542)</f>
        <v>0</v>
      </c>
      <c r="D542" t="str">
        <f t="shared" si="48"/>
        <v>Exclude</v>
      </c>
      <c r="E542" s="199"/>
      <c r="F542">
        <f>COUNTIF('WetLitterbags placem_collection'!$M$3:$M$222, H542)</f>
        <v>0</v>
      </c>
      <c r="G542" t="str">
        <f t="shared" si="52"/>
        <v>Exclude</v>
      </c>
      <c r="H542" t="s">
        <v>779</v>
      </c>
      <c r="I542">
        <f>IFERROR(INDEX('Green_rooibos initial weight'!$C$5:$C$1749,MATCH(H542, 'Green_rooibos initial weight'!$A$5:$A$1749,0)),"")</f>
        <v>2.246</v>
      </c>
      <c r="K542">
        <f t="shared" si="53"/>
        <v>2.246</v>
      </c>
      <c r="M542">
        <f>IFERROR(INDEX('Both teabags AfterWet'!$D$1:$D$839,MATCH(H542,'Both teabags AfterWet'!$B$1:$B$839,0)),"")</f>
        <v>1.5253000000000001</v>
      </c>
      <c r="O542">
        <v>1.2983</v>
      </c>
      <c r="Q542" s="202">
        <v>3.690944881888675</v>
      </c>
      <c r="R542" s="202"/>
      <c r="S542">
        <f t="shared" si="49"/>
        <v>1.2503804625984394</v>
      </c>
      <c r="U542" s="111">
        <f t="shared" si="50"/>
        <v>0.44328563553052569</v>
      </c>
      <c r="V542" s="111">
        <f t="shared" si="51"/>
        <v>0.55200000000000005</v>
      </c>
    </row>
    <row r="543" spans="1:22">
      <c r="A543" s="199">
        <v>196</v>
      </c>
      <c r="B543" s="199"/>
      <c r="C543">
        <f>COUNTIF('WetLitterbags placem_collection'!$K$3:$K$222, E543)</f>
        <v>0</v>
      </c>
      <c r="D543" t="str">
        <f t="shared" si="48"/>
        <v>Exclude</v>
      </c>
      <c r="E543" s="199"/>
      <c r="F543">
        <f>COUNTIF('WetLitterbags placem_collection'!$M$3:$M$222, H543)</f>
        <v>1</v>
      </c>
      <c r="G543" t="str">
        <f t="shared" si="52"/>
        <v>Open</v>
      </c>
      <c r="H543" t="s">
        <v>766</v>
      </c>
      <c r="I543">
        <f>IFERROR(INDEX('Green_rooibos initial weight'!$C$5:$C$1749,MATCH(H543, 'Green_rooibos initial weight'!$A$5:$A$1749,0)),"")</f>
        <v>2.23</v>
      </c>
      <c r="K543">
        <f t="shared" si="53"/>
        <v>2.23</v>
      </c>
      <c r="M543">
        <f>IFERROR(INDEX('Both teabags AfterWet'!$D$1:$D$839,MATCH(H543,'Both teabags AfterWet'!$B$1:$B$839,0)),"")</f>
        <v>1.3742000000000001</v>
      </c>
      <c r="O543">
        <v>1.1523000000000001</v>
      </c>
      <c r="Q543" s="202">
        <v>5.0314465408809701</v>
      </c>
      <c r="R543" s="202"/>
      <c r="S543">
        <f t="shared" si="49"/>
        <v>1.0943226415094287</v>
      </c>
      <c r="U543" s="111">
        <f t="shared" si="50"/>
        <v>0.50927235806752069</v>
      </c>
      <c r="V543" s="111">
        <f t="shared" si="51"/>
        <v>0.55200000000000005</v>
      </c>
    </row>
    <row r="544" spans="1:22">
      <c r="A544" s="199">
        <v>197</v>
      </c>
      <c r="B544" s="199"/>
      <c r="C544">
        <f>COUNTIF('WetLitterbags placem_collection'!$K$3:$K$222, E544)</f>
        <v>0</v>
      </c>
      <c r="D544" t="str">
        <f t="shared" si="48"/>
        <v>Exclude</v>
      </c>
      <c r="E544" t="s">
        <v>1662</v>
      </c>
      <c r="F544">
        <f>COUNTIF('WetLitterbags placem_collection'!$M$3:$M$222, H544)</f>
        <v>0</v>
      </c>
      <c r="G544" t="str">
        <f t="shared" si="52"/>
        <v>Exclude</v>
      </c>
      <c r="I544">
        <f>IFERROR(INDEX('Green_rooibos initial weight'!$C$5:$C$1749,MATCH(E544, 'Green_rooibos initial weight'!$A$5:$A$1749,0)),"")</f>
        <v>2.024</v>
      </c>
      <c r="K544">
        <f t="shared" si="53"/>
        <v>2.024</v>
      </c>
      <c r="M544">
        <f>IFERROR(INDEX('Both teabags AfterWet'!$D$1:$D$839,MATCH(E544,'Both teabags AfterWet'!$B$1:$B$839,0)),"")</f>
        <v>0.7046</v>
      </c>
      <c r="O544">
        <v>0.50419999999999998</v>
      </c>
      <c r="Q544" s="202">
        <v>10.565110565110372</v>
      </c>
      <c r="R544" s="202"/>
      <c r="S544">
        <f t="shared" si="49"/>
        <v>0.45093071253071348</v>
      </c>
      <c r="U544" s="111">
        <f t="shared" si="50"/>
        <v>0.77720814598284904</v>
      </c>
      <c r="V544" s="111">
        <f t="shared" si="51"/>
        <v>0.55200000000000005</v>
      </c>
    </row>
    <row r="545" spans="1:22">
      <c r="A545" s="199">
        <v>197</v>
      </c>
      <c r="B545" s="199"/>
      <c r="C545">
        <f>COUNTIF('WetLitterbags placem_collection'!$K$3:$K$222, E545)</f>
        <v>0</v>
      </c>
      <c r="D545" t="str">
        <f t="shared" si="48"/>
        <v>Exclude</v>
      </c>
      <c r="E545" s="199"/>
      <c r="F545">
        <f>COUNTIF('WetLitterbags placem_collection'!$M$3:$M$222, H545)</f>
        <v>1</v>
      </c>
      <c r="G545" t="str">
        <f t="shared" si="52"/>
        <v>Open</v>
      </c>
      <c r="H545" t="s">
        <v>922</v>
      </c>
      <c r="I545">
        <f>IFERROR(INDEX('Green_rooibos initial weight'!$C$5:$C$1749,MATCH(H545, 'Green_rooibos initial weight'!$A$5:$A$1749,0)),"")</f>
        <v>2.2160000000000002</v>
      </c>
      <c r="K545">
        <f t="shared" si="53"/>
        <v>2.2160000000000002</v>
      </c>
      <c r="M545">
        <f>IFERROR(INDEX('Both teabags AfterWet'!$D$1:$D$839,MATCH(H545,'Both teabags AfterWet'!$B$1:$B$839,0)),"")</f>
        <v>1.5786</v>
      </c>
      <c r="O545">
        <v>1.3661000000000001</v>
      </c>
      <c r="Q545" s="202">
        <v>11.480214948704322</v>
      </c>
      <c r="R545" s="202"/>
      <c r="S545">
        <f t="shared" si="49"/>
        <v>1.2092687835857503</v>
      </c>
      <c r="U545" s="111">
        <f t="shared" si="50"/>
        <v>0.4543010904396434</v>
      </c>
      <c r="V545" s="111">
        <f t="shared" si="51"/>
        <v>0.55200000000000005</v>
      </c>
    </row>
    <row r="546" spans="1:22">
      <c r="A546" s="199">
        <v>197</v>
      </c>
      <c r="B546" s="199"/>
      <c r="C546">
        <f>COUNTIF('WetLitterbags placem_collection'!$K$3:$K$222, E546)</f>
        <v>0</v>
      </c>
      <c r="D546" t="str">
        <f t="shared" si="48"/>
        <v>Exclude</v>
      </c>
      <c r="E546" s="199"/>
      <c r="F546">
        <f>COUNTIF('WetLitterbags placem_collection'!$M$3:$M$222, H546)</f>
        <v>0</v>
      </c>
      <c r="G546" t="str">
        <f t="shared" si="52"/>
        <v>Exclude</v>
      </c>
      <c r="H546" t="s">
        <v>771</v>
      </c>
      <c r="I546">
        <f>IFERROR(INDEX('Green_rooibos initial weight'!$C$5:$C$1749,MATCH(H546, 'Green_rooibos initial weight'!$A$5:$A$1749,0)),"")</f>
        <v>2.2290000000000001</v>
      </c>
      <c r="K546">
        <f t="shared" si="53"/>
        <v>2.2290000000000001</v>
      </c>
      <c r="M546">
        <f>IFERROR(INDEX('Both teabags AfterWet'!$D$1:$D$839,MATCH(H546,'Both teabags AfterWet'!$B$1:$B$839,0)),"")</f>
        <v>1.488</v>
      </c>
      <c r="O546">
        <v>1.2739</v>
      </c>
      <c r="Q546" s="202">
        <v>5.0682261208581973</v>
      </c>
      <c r="R546" s="202"/>
      <c r="S546">
        <f t="shared" si="49"/>
        <v>1.2093358674463874</v>
      </c>
      <c r="U546" s="111">
        <f t="shared" si="50"/>
        <v>0.45745362608955253</v>
      </c>
      <c r="V546" s="111">
        <f t="shared" si="51"/>
        <v>0.55200000000000005</v>
      </c>
    </row>
    <row r="547" spans="1:22">
      <c r="A547" s="1">
        <v>198</v>
      </c>
      <c r="B547" s="1"/>
      <c r="C547">
        <f>COUNTIF('WetLitterbags placem_collection'!$K$3:$K$222, E547)</f>
        <v>0</v>
      </c>
      <c r="D547" t="str">
        <f t="shared" si="48"/>
        <v>Exclude</v>
      </c>
      <c r="E547" s="200" t="s">
        <v>1588</v>
      </c>
      <c r="F547">
        <f>COUNTIF('WetLitterbags placem_collection'!$M$3:$M$222, H547)</f>
        <v>0</v>
      </c>
      <c r="G547" t="str">
        <f t="shared" si="52"/>
        <v>Exclude</v>
      </c>
      <c r="I547">
        <f>IFERROR(INDEX('Green_rooibos initial weight'!$C$5:$C$1749,MATCH(E547, 'Green_rooibos initial weight'!$A$5:$A$1749,0)),"")</f>
        <v>2.169</v>
      </c>
      <c r="K547">
        <f t="shared" si="53"/>
        <v>2.169</v>
      </c>
      <c r="M547">
        <f>IFERROR(INDEX('Both teabags AfterWet'!$D$1:$D$839,MATCH(E547,'Both teabags AfterWet'!$B$1:$B$839,0)),"")</f>
        <v>0.71250000000000002</v>
      </c>
      <c r="O547" s="1">
        <v>0.52729999999999999</v>
      </c>
      <c r="P547" s="1"/>
      <c r="Q547" s="202">
        <v>8.7537091988131088</v>
      </c>
      <c r="R547" s="202"/>
      <c r="S547">
        <f t="shared" si="49"/>
        <v>0.48114169139465846</v>
      </c>
      <c r="U547" s="111">
        <f t="shared" si="50"/>
        <v>0.77817349405502145</v>
      </c>
      <c r="V547" s="111">
        <f t="shared" si="51"/>
        <v>0.55200000000000005</v>
      </c>
    </row>
    <row r="548" spans="1:22">
      <c r="A548" s="1">
        <v>198</v>
      </c>
      <c r="B548" s="1"/>
      <c r="C548">
        <f>COUNTIF('WetLitterbags placem_collection'!$K$3:$K$222, E548)</f>
        <v>0</v>
      </c>
      <c r="D548" t="str">
        <f t="shared" si="48"/>
        <v>Exclude</v>
      </c>
      <c r="E548" s="1"/>
      <c r="F548">
        <f>COUNTIF('WetLitterbags placem_collection'!$M$3:$M$222, H548)</f>
        <v>0</v>
      </c>
      <c r="G548" t="str">
        <f t="shared" si="52"/>
        <v>Exclude</v>
      </c>
      <c r="H548" t="s">
        <v>973</v>
      </c>
      <c r="I548">
        <f>IFERROR(INDEX('Green_rooibos initial weight'!$C$5:$C$1749,MATCH(H548, 'Green_rooibos initial weight'!$A$5:$A$1749,0)),"")</f>
        <v>2.1459999999999999</v>
      </c>
      <c r="K548">
        <f t="shared" si="53"/>
        <v>2.1459999999999999</v>
      </c>
      <c r="M548">
        <f>IFERROR(INDEX('Both teabags AfterWet'!$D$1:$D$839,MATCH(H548,'Both teabags AfterWet'!$B$1:$B$839,0)),"")</f>
        <v>1.5734999999999999</v>
      </c>
      <c r="O548" s="1">
        <v>1.3452999999999999</v>
      </c>
      <c r="P548" s="1"/>
      <c r="Q548" s="202">
        <v>3.118908382066123</v>
      </c>
      <c r="R548" s="202"/>
      <c r="S548">
        <f t="shared" si="49"/>
        <v>1.3033413255360644</v>
      </c>
      <c r="U548" s="111">
        <f t="shared" si="50"/>
        <v>0.39266480636716472</v>
      </c>
      <c r="V548" s="111">
        <f t="shared" si="51"/>
        <v>0.55200000000000005</v>
      </c>
    </row>
    <row r="549" spans="1:22">
      <c r="A549" s="1">
        <v>198</v>
      </c>
      <c r="B549" s="1"/>
      <c r="C549">
        <f>COUNTIF('WetLitterbags placem_collection'!$K$3:$K$222, E549)</f>
        <v>0</v>
      </c>
      <c r="D549" t="str">
        <f t="shared" si="48"/>
        <v>Exclude</v>
      </c>
      <c r="E549" s="1"/>
      <c r="F549">
        <f>COUNTIF('WetLitterbags placem_collection'!$M$3:$M$222, H549)</f>
        <v>1</v>
      </c>
      <c r="G549" t="str">
        <f t="shared" si="52"/>
        <v>Open</v>
      </c>
      <c r="H549" s="1" t="s">
        <v>678</v>
      </c>
      <c r="I549">
        <f>IFERROR(INDEX('Green_rooibos initial weight'!$C$5:$C$1749,MATCH(H549, 'Green_rooibos initial weight'!$A$5:$A$1749,0)),"")</f>
        <v>2.1579999999999999</v>
      </c>
      <c r="K549">
        <f t="shared" si="53"/>
        <v>2.1579999999999999</v>
      </c>
      <c r="M549">
        <f>IFERROR(INDEX('Both teabags AfterWet'!$D$1:$D$839,MATCH(H549,'Both teabags AfterWet'!$B$1:$B$839,0)),"")</f>
        <v>1.5485</v>
      </c>
      <c r="O549" s="1">
        <v>1.319</v>
      </c>
      <c r="P549" s="1"/>
      <c r="Q549" s="202">
        <v>7.7074128620517337</v>
      </c>
      <c r="R549" s="202"/>
      <c r="S549">
        <f t="shared" si="49"/>
        <v>1.2173392243495376</v>
      </c>
      <c r="U549" s="111">
        <f t="shared" si="50"/>
        <v>0.43589470604748026</v>
      </c>
      <c r="V549" s="111">
        <f t="shared" si="51"/>
        <v>0.55200000000000005</v>
      </c>
    </row>
    <row r="550" spans="1:22">
      <c r="A550" s="1">
        <v>199</v>
      </c>
      <c r="B550" s="1"/>
      <c r="C550">
        <f>COUNTIF('WetLitterbags placem_collection'!$K$3:$K$222, E550)</f>
        <v>0</v>
      </c>
      <c r="D550" t="str">
        <f t="shared" si="48"/>
        <v>Exclude</v>
      </c>
      <c r="E550" t="s">
        <v>1338</v>
      </c>
      <c r="F550">
        <f>COUNTIF('WetLitterbags placem_collection'!$M$3:$M$222, H550)</f>
        <v>0</v>
      </c>
      <c r="G550" t="str">
        <f t="shared" si="52"/>
        <v>Exclude</v>
      </c>
      <c r="I550">
        <f>IFERROR(INDEX('Green_rooibos initial weight'!$C$5:$C$1749,MATCH(E550, 'Green_rooibos initial weight'!$A$5:$A$1749,0)),"")</f>
        <v>2.0630000000000002</v>
      </c>
      <c r="K550">
        <f t="shared" si="53"/>
        <v>2.0630000000000002</v>
      </c>
      <c r="M550">
        <f>IFERROR(INDEX('Both teabags AfterWet'!$D$1:$D$839,MATCH(E550,'Both teabags AfterWet'!$B$1:$B$839,0)),"")</f>
        <v>0.65500000000000003</v>
      </c>
      <c r="O550" s="201">
        <v>0.46410000000000001</v>
      </c>
      <c r="P550" s="201"/>
      <c r="Q550" s="202">
        <v>8.8717454194792413</v>
      </c>
      <c r="R550" s="202"/>
      <c r="S550">
        <f t="shared" si="49"/>
        <v>0.42292622950819686</v>
      </c>
      <c r="U550" s="111">
        <f t="shared" si="50"/>
        <v>0.79499455670955077</v>
      </c>
      <c r="V550" s="111">
        <f t="shared" si="51"/>
        <v>0.55200000000000005</v>
      </c>
    </row>
    <row r="551" spans="1:22">
      <c r="A551" s="1">
        <v>199</v>
      </c>
      <c r="B551" s="1"/>
      <c r="C551">
        <f>COUNTIF('WetLitterbags placem_collection'!$K$3:$K$222, E551)</f>
        <v>0</v>
      </c>
      <c r="D551" t="str">
        <f t="shared" si="48"/>
        <v>Exclude</v>
      </c>
      <c r="E551" s="1"/>
      <c r="F551">
        <f>COUNTIF('WetLitterbags placem_collection'!$M$3:$M$222, H551)</f>
        <v>1</v>
      </c>
      <c r="G551" t="str">
        <f t="shared" si="52"/>
        <v>Open</v>
      </c>
      <c r="H551" t="s">
        <v>802</v>
      </c>
      <c r="I551">
        <f>IFERROR(INDEX('Green_rooibos initial weight'!$C$5:$C$1749,MATCH(H551, 'Green_rooibos initial weight'!$A$5:$A$1749,0)),"")</f>
        <v>2.214</v>
      </c>
      <c r="K551">
        <f t="shared" si="53"/>
        <v>2.214</v>
      </c>
      <c r="M551">
        <f>IFERROR(INDEX('Both teabags AfterWet'!$D$1:$D$839,MATCH(H551,'Both teabags AfterWet'!$B$1:$B$839,0)),"")</f>
        <v>1.6160000000000001</v>
      </c>
      <c r="O551" s="201">
        <v>1.3551</v>
      </c>
      <c r="P551" s="201"/>
      <c r="Q551" s="202">
        <v>3.6390101892290181</v>
      </c>
      <c r="R551" s="202"/>
      <c r="S551">
        <f t="shared" si="49"/>
        <v>1.3057877729257577</v>
      </c>
      <c r="U551" s="111">
        <f t="shared" si="50"/>
        <v>0.41021329136144635</v>
      </c>
      <c r="V551" s="111">
        <f t="shared" si="51"/>
        <v>0.55200000000000005</v>
      </c>
    </row>
    <row r="552" spans="1:22">
      <c r="A552" s="1">
        <v>199</v>
      </c>
      <c r="B552" s="1"/>
      <c r="C552">
        <f>COUNTIF('WetLitterbags placem_collection'!$K$3:$K$222, E552)</f>
        <v>0</v>
      </c>
      <c r="D552" t="str">
        <f t="shared" si="48"/>
        <v>Exclude</v>
      </c>
      <c r="E552" s="1"/>
      <c r="F552">
        <f>COUNTIF('WetLitterbags placem_collection'!$M$3:$M$222, H552)</f>
        <v>0</v>
      </c>
      <c r="G552" t="str">
        <f t="shared" si="52"/>
        <v>Exclude</v>
      </c>
      <c r="H552" t="s">
        <v>774</v>
      </c>
      <c r="I552">
        <f>IFERROR(INDEX('Green_rooibos initial weight'!$C$5:$C$1749,MATCH(H552, 'Green_rooibos initial weight'!$A$5:$A$1749,0)),"")</f>
        <v>2.165</v>
      </c>
      <c r="K552">
        <f t="shared" si="53"/>
        <v>2.165</v>
      </c>
      <c r="M552" t="str">
        <f>IFERROR(INDEX('Both teabags AfterWet'!$D$1:$D$839,MATCH(H552,'Both teabags AfterWet'!$B$1:$B$839,0)),"")</f>
        <v/>
      </c>
      <c r="O552" s="201">
        <v>1.4128000000000001</v>
      </c>
      <c r="P552" s="201"/>
      <c r="Q552" s="202">
        <v>2.8245787908823141</v>
      </c>
      <c r="R552" s="202"/>
      <c r="S552">
        <f t="shared" si="49"/>
        <v>1.3728943508424147</v>
      </c>
      <c r="U552" s="111">
        <f t="shared" si="50"/>
        <v>0.36586866011897701</v>
      </c>
      <c r="V552" s="111">
        <f t="shared" si="51"/>
        <v>0.55200000000000005</v>
      </c>
    </row>
    <row r="553" spans="1:22">
      <c r="A553" s="199">
        <v>200</v>
      </c>
      <c r="B553" s="199"/>
      <c r="C553">
        <f>COUNTIF('WetLitterbags placem_collection'!$K$3:$K$222, E553)</f>
        <v>0</v>
      </c>
      <c r="D553" t="str">
        <f t="shared" si="48"/>
        <v>Exclude</v>
      </c>
      <c r="E553" t="s">
        <v>1341</v>
      </c>
      <c r="F553">
        <f>COUNTIF('WetLitterbags placem_collection'!$M$3:$M$222, H553)</f>
        <v>0</v>
      </c>
      <c r="G553" t="str">
        <f t="shared" si="52"/>
        <v>Exclude</v>
      </c>
      <c r="I553">
        <f>IFERROR(INDEX('Green_rooibos initial weight'!$C$5:$C$1749,MATCH(E553, 'Green_rooibos initial weight'!$A$5:$A$1749,0)),"")</f>
        <v>1.9670000000000001</v>
      </c>
      <c r="K553">
        <f t="shared" si="53"/>
        <v>1.9670000000000001</v>
      </c>
      <c r="M553">
        <f>IFERROR(INDEX('Both teabags AfterWet'!$D$1:$D$839,MATCH(E553,'Both teabags AfterWet'!$B$1:$B$839,0)),"")</f>
        <v>0.56469999999999998</v>
      </c>
      <c r="O553">
        <v>0.41339999999999999</v>
      </c>
      <c r="Q553" s="202">
        <v>9.8409542743538694</v>
      </c>
      <c r="R553" s="202"/>
      <c r="S553">
        <f t="shared" si="49"/>
        <v>0.3727174950298211</v>
      </c>
      <c r="U553" s="111">
        <f t="shared" si="50"/>
        <v>0.81051474579063498</v>
      </c>
      <c r="V553" s="111">
        <f t="shared" si="51"/>
        <v>0.55200000000000005</v>
      </c>
    </row>
    <row r="554" spans="1:22">
      <c r="A554" s="199">
        <v>200</v>
      </c>
      <c r="B554" s="199"/>
      <c r="C554">
        <f>COUNTIF('WetLitterbags placem_collection'!$K$3:$K$222, E554)</f>
        <v>0</v>
      </c>
      <c r="D554" t="str">
        <f t="shared" si="48"/>
        <v>Exclude</v>
      </c>
      <c r="E554" s="199"/>
      <c r="F554">
        <f>COUNTIF('WetLitterbags placem_collection'!$M$3:$M$222, H554)</f>
        <v>1</v>
      </c>
      <c r="G554" t="str">
        <f t="shared" si="52"/>
        <v>Open</v>
      </c>
      <c r="H554" t="s">
        <v>838</v>
      </c>
      <c r="I554">
        <f>IFERROR(INDEX('Green_rooibos initial weight'!$C$5:$C$1749,MATCH(H554, 'Green_rooibos initial weight'!$A$5:$A$1749,0)),"")</f>
        <v>2.2490000000000001</v>
      </c>
      <c r="K554">
        <f t="shared" si="53"/>
        <v>2.2490000000000001</v>
      </c>
      <c r="M554">
        <f>IFERROR(INDEX('Both teabags AfterWet'!$D$1:$D$839,MATCH(H554,'Both teabags AfterWet'!$B$1:$B$839,0)),"")</f>
        <v>1.5651999999999999</v>
      </c>
      <c r="O554">
        <v>1.363</v>
      </c>
      <c r="Q554" s="202">
        <v>4.4411177644712749</v>
      </c>
      <c r="R554" s="202"/>
      <c r="S554">
        <f t="shared" si="49"/>
        <v>1.3024675648702566</v>
      </c>
      <c r="U554" s="111">
        <f t="shared" si="50"/>
        <v>0.42086813478423457</v>
      </c>
      <c r="V554" s="111">
        <f t="shared" si="51"/>
        <v>0.55200000000000005</v>
      </c>
    </row>
    <row r="555" spans="1:22">
      <c r="A555" s="199">
        <v>200</v>
      </c>
      <c r="B555" s="199"/>
      <c r="C555">
        <f>COUNTIF('WetLitterbags placem_collection'!$K$3:$K$222, E555)</f>
        <v>0</v>
      </c>
      <c r="D555" t="str">
        <f t="shared" si="48"/>
        <v>Exclude</v>
      </c>
      <c r="E555" s="199"/>
      <c r="F555">
        <f>COUNTIF('WetLitterbags placem_collection'!$M$3:$M$222, H555)</f>
        <v>0</v>
      </c>
      <c r="G555" t="str">
        <f t="shared" si="52"/>
        <v>Exclude</v>
      </c>
      <c r="H555" t="s">
        <v>782</v>
      </c>
      <c r="I555">
        <f>IFERROR(INDEX('Green_rooibos initial weight'!$C$5:$C$1749,MATCH(H555, 'Green_rooibos initial weight'!$A$5:$A$1749,0)),"")</f>
        <v>2.198</v>
      </c>
      <c r="K555">
        <f t="shared" si="53"/>
        <v>2.198</v>
      </c>
      <c r="M555">
        <f>IFERROR(INDEX('Both teabags AfterWet'!$D$1:$D$839,MATCH(H555,'Both teabags AfterWet'!$B$1:$B$839,0)),"")</f>
        <v>1.4882</v>
      </c>
      <c r="O555">
        <v>1.3246</v>
      </c>
      <c r="Q555" s="202">
        <v>4.0291262135925576</v>
      </c>
      <c r="R555" s="202"/>
      <c r="S555">
        <f t="shared" si="49"/>
        <v>1.271230194174753</v>
      </c>
      <c r="U555" s="111">
        <f t="shared" si="50"/>
        <v>0.4216423138422416</v>
      </c>
      <c r="V555" s="111">
        <f t="shared" si="51"/>
        <v>0.55200000000000005</v>
      </c>
    </row>
    <row r="556" spans="1:22">
      <c r="A556" s="199">
        <v>201</v>
      </c>
      <c r="B556" s="199"/>
      <c r="C556">
        <f>COUNTIF('WetLitterbags placem_collection'!$K$3:$K$222, E556)</f>
        <v>0</v>
      </c>
      <c r="D556" t="str">
        <f t="shared" si="48"/>
        <v>Exclude</v>
      </c>
      <c r="E556" t="s">
        <v>1343</v>
      </c>
      <c r="F556">
        <f>COUNTIF('WetLitterbags placem_collection'!$M$3:$M$222, H556)</f>
        <v>0</v>
      </c>
      <c r="G556" t="str">
        <f t="shared" si="52"/>
        <v>Exclude</v>
      </c>
      <c r="I556">
        <f>IFERROR(INDEX('Green_rooibos initial weight'!$C$5:$C$1749,MATCH(E556, 'Green_rooibos initial weight'!$A$5:$A$1749,0)),"")</f>
        <v>2.008</v>
      </c>
      <c r="K556">
        <f t="shared" si="53"/>
        <v>2.008</v>
      </c>
      <c r="M556">
        <f>IFERROR(INDEX('Both teabags AfterWet'!$D$1:$D$839,MATCH(E556,'Both teabags AfterWet'!$B$1:$B$839,0)),"")</f>
        <v>0.63959999999999995</v>
      </c>
      <c r="O556">
        <v>0.45</v>
      </c>
      <c r="Q556" s="202">
        <v>12.14457831325316</v>
      </c>
      <c r="R556" s="202"/>
      <c r="S556">
        <f t="shared" si="49"/>
        <v>0.39534939759036081</v>
      </c>
      <c r="U556" s="111">
        <f t="shared" si="50"/>
        <v>0.80311284980559727</v>
      </c>
      <c r="V556" s="111">
        <f t="shared" si="51"/>
        <v>0.55200000000000005</v>
      </c>
    </row>
    <row r="557" spans="1:22">
      <c r="A557" s="1">
        <v>201</v>
      </c>
      <c r="B557" s="1"/>
      <c r="C557">
        <f>COUNTIF('WetLitterbags placem_collection'!$K$3:$K$222, E557)</f>
        <v>0</v>
      </c>
      <c r="D557" t="str">
        <f t="shared" si="48"/>
        <v>Exclude</v>
      </c>
      <c r="E557" s="1"/>
      <c r="F557">
        <f>COUNTIF('WetLitterbags placem_collection'!$M$3:$M$222, H557)</f>
        <v>1</v>
      </c>
      <c r="G557" t="str">
        <f t="shared" si="52"/>
        <v>Open</v>
      </c>
      <c r="H557" t="s">
        <v>923</v>
      </c>
      <c r="I557">
        <f>IFERROR(INDEX('Green_rooibos initial weight'!$C$5:$C$1749,MATCH(H557, 'Green_rooibos initial weight'!$A$5:$A$1749,0)),"")</f>
        <v>2.2309999999999999</v>
      </c>
      <c r="K557">
        <f t="shared" si="53"/>
        <v>2.2309999999999999</v>
      </c>
      <c r="M557">
        <f>IFERROR(INDEX('Both teabags AfterWet'!$D$1:$D$839,MATCH(H557,'Both teabags AfterWet'!$B$1:$B$839,0)),"")</f>
        <v>1.5928</v>
      </c>
      <c r="O557">
        <v>1.4213</v>
      </c>
      <c r="Q557" s="202">
        <v>3.3009708737867043</v>
      </c>
      <c r="R557" s="202"/>
      <c r="S557">
        <f t="shared" si="49"/>
        <v>1.3743833009708695</v>
      </c>
      <c r="U557" s="111">
        <f t="shared" si="50"/>
        <v>0.38396086913004501</v>
      </c>
      <c r="V557" s="111">
        <f t="shared" si="51"/>
        <v>0.55200000000000005</v>
      </c>
    </row>
    <row r="558" spans="1:22">
      <c r="A558" s="199">
        <v>201</v>
      </c>
      <c r="B558" s="199"/>
      <c r="C558">
        <f>COUNTIF('WetLitterbags placem_collection'!$K$3:$K$222, E558)</f>
        <v>0</v>
      </c>
      <c r="D558" t="str">
        <f t="shared" si="48"/>
        <v>Exclude</v>
      </c>
      <c r="E558" s="199"/>
      <c r="F558">
        <f>COUNTIF('WetLitterbags placem_collection'!$M$3:$M$222, H558)</f>
        <v>0</v>
      </c>
      <c r="G558" t="str">
        <f t="shared" si="52"/>
        <v>Exclude</v>
      </c>
      <c r="H558" t="s">
        <v>746</v>
      </c>
      <c r="I558">
        <f>IFERROR(INDEX('Green_rooibos initial weight'!$C$5:$C$1749,MATCH(H558, 'Green_rooibos initial weight'!$A$5:$A$1749,0)),"")</f>
        <v>2.1280000000000001</v>
      </c>
      <c r="K558">
        <f t="shared" si="53"/>
        <v>2.1280000000000001</v>
      </c>
      <c r="M558">
        <f>IFERROR(INDEX('Both teabags AfterWet'!$D$1:$D$839,MATCH(H558,'Both teabags AfterWet'!$B$1:$B$839,0)),"")</f>
        <v>1.5786</v>
      </c>
      <c r="O558">
        <v>1.3948</v>
      </c>
      <c r="Q558" s="202">
        <v>3.0123456790120686</v>
      </c>
      <c r="R558" s="202"/>
      <c r="S558">
        <f t="shared" si="49"/>
        <v>1.3527838024691397</v>
      </c>
      <c r="U558" s="111">
        <f t="shared" si="50"/>
        <v>0.36429332590735919</v>
      </c>
      <c r="V558" s="111">
        <f t="shared" si="51"/>
        <v>0.55200000000000005</v>
      </c>
    </row>
    <row r="559" spans="1:22">
      <c r="A559" s="1">
        <v>202</v>
      </c>
      <c r="B559" s="1"/>
      <c r="C559">
        <f>COUNTIF('WetLitterbags placem_collection'!$K$3:$K$222, E559)</f>
        <v>0</v>
      </c>
      <c r="D559" t="str">
        <f t="shared" si="48"/>
        <v>Exclude</v>
      </c>
      <c r="E559" s="200" t="s">
        <v>1280</v>
      </c>
      <c r="F559">
        <f>COUNTIF('WetLitterbags placem_collection'!$M$3:$M$222, H559)</f>
        <v>0</v>
      </c>
      <c r="G559" t="str">
        <f t="shared" si="52"/>
        <v>Exclude</v>
      </c>
      <c r="I559">
        <f>IFERROR(INDEX('Green_rooibos initial weight'!$C$5:$C$1749,MATCH(E559, 'Green_rooibos initial weight'!$A$5:$A$1749,0)),"")</f>
        <v>1.958</v>
      </c>
      <c r="K559">
        <f t="shared" si="53"/>
        <v>1.958</v>
      </c>
      <c r="M559">
        <f>IFERROR(INDEX('Both teabags AfterWet'!$D$1:$D$839,MATCH(E559,'Both teabags AfterWet'!$B$1:$B$839,0)),"")</f>
        <v>0.98199999999999998</v>
      </c>
      <c r="O559" s="1">
        <v>0.76239999999999997</v>
      </c>
      <c r="P559" s="1"/>
      <c r="Q559" s="202">
        <v>31.965648854961913</v>
      </c>
      <c r="R559" s="202"/>
      <c r="S559">
        <f t="shared" si="49"/>
        <v>0.51869389312977032</v>
      </c>
      <c r="U559" s="111">
        <f t="shared" si="50"/>
        <v>0.73508994222177204</v>
      </c>
      <c r="V559" s="111">
        <f t="shared" si="51"/>
        <v>0.55200000000000005</v>
      </c>
    </row>
    <row r="560" spans="1:22">
      <c r="A560" s="1">
        <v>202</v>
      </c>
      <c r="B560" s="1"/>
      <c r="C560">
        <f>COUNTIF('WetLitterbags placem_collection'!$K$3:$K$222, E560)</f>
        <v>0</v>
      </c>
      <c r="D560" t="str">
        <f t="shared" si="48"/>
        <v>Exclude</v>
      </c>
      <c r="E560" s="1"/>
      <c r="F560">
        <f>COUNTIF('WetLitterbags placem_collection'!$M$3:$M$222, H560)</f>
        <v>1</v>
      </c>
      <c r="G560" t="str">
        <f t="shared" si="52"/>
        <v>Open</v>
      </c>
      <c r="H560" s="200" t="s">
        <v>1006</v>
      </c>
      <c r="I560">
        <f>IFERROR(INDEX('Green_rooibos initial weight'!$C$5:$C$1749,MATCH(H560, 'Green_rooibos initial weight'!$A$5:$A$1749,0)),"")</f>
        <v>2.286</v>
      </c>
      <c r="K560">
        <f t="shared" si="53"/>
        <v>2.286</v>
      </c>
      <c r="M560">
        <f>IFERROR(INDEX('Both teabags AfterWet'!$D$1:$D$839,MATCH(H560,'Both teabags AfterWet'!$B$1:$B$839,0)),"")</f>
        <v>1.6419999999999999</v>
      </c>
      <c r="O560" s="1">
        <v>1.3778999999999999</v>
      </c>
      <c r="P560" s="1"/>
      <c r="Q560" s="202">
        <v>3.9196472317485203</v>
      </c>
      <c r="R560" s="202"/>
      <c r="S560">
        <f t="shared" si="49"/>
        <v>1.323891180793737</v>
      </c>
      <c r="U560" s="111">
        <f t="shared" si="50"/>
        <v>0.42086999965278349</v>
      </c>
      <c r="V560" s="111">
        <f t="shared" si="51"/>
        <v>0.55200000000000005</v>
      </c>
    </row>
    <row r="561" spans="1:22">
      <c r="A561" s="1">
        <v>202</v>
      </c>
      <c r="B561" s="1"/>
      <c r="C561">
        <f>COUNTIF('WetLitterbags placem_collection'!$K$3:$K$222, E561)</f>
        <v>0</v>
      </c>
      <c r="D561" t="str">
        <f t="shared" si="48"/>
        <v>Exclude</v>
      </c>
      <c r="E561" s="1"/>
      <c r="F561">
        <f>COUNTIF('WetLitterbags placem_collection'!$M$3:$M$222, H561)</f>
        <v>0</v>
      </c>
      <c r="G561" t="str">
        <f t="shared" si="52"/>
        <v>Exclude</v>
      </c>
      <c r="H561" s="200" t="s">
        <v>959</v>
      </c>
      <c r="I561">
        <f>IFERROR(INDEX('Green_rooibos initial weight'!$C$5:$C$1749,MATCH(H561, 'Green_rooibos initial weight'!$A$5:$A$1749,0)),"")</f>
        <v>2.161</v>
      </c>
      <c r="K561">
        <f t="shared" si="53"/>
        <v>2.161</v>
      </c>
      <c r="M561">
        <f>IFERROR(INDEX('Both teabags AfterWet'!$D$1:$D$839,MATCH(H561,'Both teabags AfterWet'!$B$1:$B$839,0)),"")</f>
        <v>1.679</v>
      </c>
      <c r="O561" s="1">
        <v>1.417</v>
      </c>
      <c r="P561" s="1"/>
      <c r="Q561" s="202">
        <v>3.9234919077970858</v>
      </c>
      <c r="R561" s="202"/>
      <c r="S561">
        <f t="shared" si="49"/>
        <v>1.3614041196665154</v>
      </c>
      <c r="U561" s="111">
        <f t="shared" si="50"/>
        <v>0.3700119760913857</v>
      </c>
      <c r="V561" s="111">
        <f t="shared" si="51"/>
        <v>0.55200000000000005</v>
      </c>
    </row>
    <row r="562" spans="1:22">
      <c r="A562" s="199">
        <v>203</v>
      </c>
      <c r="B562" s="199"/>
      <c r="C562">
        <f>COUNTIF('WetLitterbags placem_collection'!$K$3:$K$222, E562)</f>
        <v>0</v>
      </c>
      <c r="D562" t="str">
        <f t="shared" si="48"/>
        <v>Exclude</v>
      </c>
      <c r="E562" t="s">
        <v>1297</v>
      </c>
      <c r="F562">
        <f>COUNTIF('WetLitterbags placem_collection'!$M$3:$M$222, H562)</f>
        <v>0</v>
      </c>
      <c r="G562" t="str">
        <f t="shared" si="52"/>
        <v>Exclude</v>
      </c>
      <c r="I562">
        <f>IFERROR(INDEX('Green_rooibos initial weight'!$C$5:$C$1749,MATCH(E562, 'Green_rooibos initial weight'!$A$5:$A$1749,0)),"")</f>
        <v>2.0649999999999999</v>
      </c>
      <c r="K562">
        <f t="shared" si="53"/>
        <v>2.0649999999999999</v>
      </c>
      <c r="M562">
        <f>IFERROR(INDEX('Both teabags AfterWet'!$D$1:$D$839,MATCH(E562,'Both teabags AfterWet'!$B$1:$B$839,0)),"")</f>
        <v>0.7681</v>
      </c>
      <c r="O562">
        <v>0.57879999999999998</v>
      </c>
      <c r="Q562" s="202">
        <v>9.4330155544412708</v>
      </c>
      <c r="R562" s="202"/>
      <c r="S562">
        <f t="shared" si="49"/>
        <v>0.52420170597089388</v>
      </c>
      <c r="U562" s="111">
        <f t="shared" si="50"/>
        <v>0.74614929492934923</v>
      </c>
      <c r="V562" s="111">
        <f t="shared" si="51"/>
        <v>0.55200000000000005</v>
      </c>
    </row>
    <row r="563" spans="1:22">
      <c r="A563" s="199">
        <v>203</v>
      </c>
      <c r="B563" s="199"/>
      <c r="C563">
        <f>COUNTIF('WetLitterbags placem_collection'!$K$3:$K$222, E563)</f>
        <v>0</v>
      </c>
      <c r="D563" t="str">
        <f t="shared" si="48"/>
        <v>Exclude</v>
      </c>
      <c r="E563" s="199"/>
      <c r="F563">
        <f>COUNTIF('WetLitterbags placem_collection'!$M$3:$M$222, H563)</f>
        <v>0</v>
      </c>
      <c r="G563" t="str">
        <f t="shared" si="52"/>
        <v>Exclude</v>
      </c>
      <c r="H563" t="s">
        <v>799</v>
      </c>
      <c r="I563">
        <f>IFERROR(INDEX('Green_rooibos initial weight'!$C$5:$C$1749,MATCH(H563, 'Green_rooibos initial weight'!$A$5:$A$1749,0)),"")</f>
        <v>2.2450000000000001</v>
      </c>
      <c r="K563">
        <f t="shared" si="53"/>
        <v>2.2450000000000001</v>
      </c>
      <c r="M563">
        <f>IFERROR(INDEX('Both teabags AfterWet'!$D$1:$D$839,MATCH(H563,'Both teabags AfterWet'!$B$1:$B$839,0)),"")</f>
        <v>1.5906</v>
      </c>
      <c r="O563" s="1">
        <v>1.3754999999999999</v>
      </c>
      <c r="P563" s="1"/>
      <c r="Q563" s="202">
        <v>3.642714570858145</v>
      </c>
      <c r="R563" s="202"/>
      <c r="S563">
        <f t="shared" si="49"/>
        <v>1.3253944610778461</v>
      </c>
      <c r="U563" s="111">
        <f t="shared" si="50"/>
        <v>0.40962384807222896</v>
      </c>
      <c r="V563" s="111">
        <f t="shared" si="51"/>
        <v>0.55200000000000005</v>
      </c>
    </row>
    <row r="564" spans="1:22">
      <c r="A564" s="199">
        <v>203</v>
      </c>
      <c r="B564" s="199"/>
      <c r="C564">
        <f>COUNTIF('WetLitterbags placem_collection'!$K$3:$K$222, E564)</f>
        <v>0</v>
      </c>
      <c r="D564" t="str">
        <f t="shared" si="48"/>
        <v>Exclude</v>
      </c>
      <c r="E564" s="199"/>
      <c r="F564">
        <f>COUNTIF('WetLitterbags placem_collection'!$M$3:$M$222, H564)</f>
        <v>1</v>
      </c>
      <c r="G564" t="str">
        <f t="shared" si="52"/>
        <v>Open</v>
      </c>
      <c r="H564" t="s">
        <v>769</v>
      </c>
      <c r="I564">
        <f>IFERROR(INDEX('Green_rooibos initial weight'!$C$5:$C$1749,MATCH(H564, 'Green_rooibos initial weight'!$A$5:$A$1749,0)),"")</f>
        <v>2.202</v>
      </c>
      <c r="K564">
        <f t="shared" si="53"/>
        <v>2.202</v>
      </c>
      <c r="M564">
        <f>IFERROR(INDEX('Both teabags AfterWet'!$D$1:$D$839,MATCH(H564,'Both teabags AfterWet'!$B$1:$B$839,0)),"")</f>
        <v>1.6213</v>
      </c>
      <c r="O564">
        <v>1.3894</v>
      </c>
      <c r="Q564" s="202">
        <v>4.1958041958038725</v>
      </c>
      <c r="R564" s="202"/>
      <c r="S564">
        <f t="shared" si="49"/>
        <v>1.3311034965035009</v>
      </c>
      <c r="U564" s="111">
        <f t="shared" si="50"/>
        <v>0.39550249931721115</v>
      </c>
      <c r="V564" s="111">
        <f t="shared" si="51"/>
        <v>0.55200000000000005</v>
      </c>
    </row>
    <row r="565" spans="1:22">
      <c r="A565" s="199">
        <v>204</v>
      </c>
      <c r="B565" s="199"/>
      <c r="C565">
        <f>COUNTIF('WetLitterbags placem_collection'!$K$3:$K$222, E565)</f>
        <v>0</v>
      </c>
      <c r="D565" t="str">
        <f t="shared" si="48"/>
        <v>Exclude</v>
      </c>
      <c r="E565" t="s">
        <v>1410</v>
      </c>
      <c r="F565">
        <f>COUNTIF('WetLitterbags placem_collection'!$M$3:$M$222, H565)</f>
        <v>0</v>
      </c>
      <c r="G565" t="str">
        <f t="shared" si="52"/>
        <v>Exclude</v>
      </c>
      <c r="I565">
        <f>IFERROR(INDEX('Green_rooibos initial weight'!$C$5:$C$1749,MATCH(E565, 'Green_rooibos initial weight'!$A$5:$A$1749,0)),"")</f>
        <v>2.0640000000000001</v>
      </c>
      <c r="K565">
        <f t="shared" si="53"/>
        <v>2.0640000000000001</v>
      </c>
      <c r="M565">
        <f>IFERROR(INDEX('Both teabags AfterWet'!$D$1:$D$839,MATCH(E565,'Both teabags AfterWet'!$B$1:$B$839,0)),"")</f>
        <v>0.72450000000000003</v>
      </c>
      <c r="O565">
        <v>0.52149999999999996</v>
      </c>
      <c r="Q565" s="202">
        <v>11.573849878934253</v>
      </c>
      <c r="R565" s="202"/>
      <c r="S565">
        <f t="shared" si="49"/>
        <v>0.46114237288135784</v>
      </c>
      <c r="U565" s="111">
        <f t="shared" si="50"/>
        <v>0.77657830771252045</v>
      </c>
      <c r="V565" s="111">
        <f t="shared" si="51"/>
        <v>0.55200000000000005</v>
      </c>
    </row>
    <row r="566" spans="1:22">
      <c r="A566" s="199">
        <v>204</v>
      </c>
      <c r="B566" s="199"/>
      <c r="C566">
        <f>COUNTIF('WetLitterbags placem_collection'!$K$3:$K$222, E566)</f>
        <v>0</v>
      </c>
      <c r="D566" t="str">
        <f t="shared" si="48"/>
        <v>Exclude</v>
      </c>
      <c r="E566" s="199"/>
      <c r="F566">
        <f>COUNTIF('WetLitterbags placem_collection'!$M$3:$M$222, H566)</f>
        <v>0</v>
      </c>
      <c r="G566" t="str">
        <f t="shared" si="52"/>
        <v>Exclude</v>
      </c>
      <c r="H566" t="s">
        <v>1002</v>
      </c>
      <c r="I566">
        <f>IFERROR(INDEX('Green_rooibos initial weight'!$C$5:$C$1749,MATCH(H566, 'Green_rooibos initial weight'!$A$5:$A$1749,0)),"")</f>
        <v>2.2829999999999999</v>
      </c>
      <c r="K566">
        <f t="shared" si="53"/>
        <v>2.2829999999999999</v>
      </c>
      <c r="M566">
        <f>IFERROR(INDEX('Both teabags AfterWet'!$D$1:$D$839,MATCH(H566,'Both teabags AfterWet'!$B$1:$B$839,0)),"")</f>
        <v>1.6255999999999999</v>
      </c>
      <c r="O566">
        <v>1.4052</v>
      </c>
      <c r="Q566" s="202">
        <v>2.9484029484021739</v>
      </c>
      <c r="R566" s="202"/>
      <c r="S566">
        <f t="shared" si="49"/>
        <v>1.3637690417690527</v>
      </c>
      <c r="U566" s="111">
        <f t="shared" si="50"/>
        <v>0.40264168122249111</v>
      </c>
      <c r="V566" s="111">
        <f t="shared" si="51"/>
        <v>0.55200000000000005</v>
      </c>
    </row>
    <row r="567" spans="1:22">
      <c r="A567">
        <v>204</v>
      </c>
      <c r="C567">
        <f>COUNTIF('WetLitterbags placem_collection'!$K$3:$K$222, E567)</f>
        <v>0</v>
      </c>
      <c r="D567" t="str">
        <f t="shared" si="48"/>
        <v>Exclude</v>
      </c>
      <c r="F567">
        <f>COUNTIF('WetLitterbags placem_collection'!$M$3:$M$222, H567)</f>
        <v>1</v>
      </c>
      <c r="G567" t="str">
        <f t="shared" si="52"/>
        <v>Open</v>
      </c>
      <c r="H567" t="s">
        <v>807</v>
      </c>
      <c r="I567">
        <f>IFERROR(INDEX('Green_rooibos initial weight'!$C$5:$C$1749,MATCH(H567, 'Green_rooibos initial weight'!$A$5:$A$1749,0)),"")</f>
        <v>2.1419999999999999</v>
      </c>
      <c r="K567">
        <f t="shared" si="53"/>
        <v>2.1419999999999999</v>
      </c>
      <c r="M567">
        <f>IFERROR(INDEX('Both teabags AfterWet'!$D$1:$D$839,MATCH(H567,'Both teabags AfterWet'!$B$1:$B$839,0)),"")</f>
        <v>1.544</v>
      </c>
      <c r="O567">
        <v>1.3375999999999999</v>
      </c>
      <c r="Q567" s="202">
        <v>5.4642166344294019</v>
      </c>
      <c r="R567" s="202"/>
      <c r="S567">
        <f t="shared" si="49"/>
        <v>1.2645106382978721</v>
      </c>
      <c r="U567" s="111">
        <f t="shared" si="50"/>
        <v>0.40965889902060126</v>
      </c>
      <c r="V567" s="111">
        <f t="shared" si="51"/>
        <v>0.55200000000000005</v>
      </c>
    </row>
    <row r="568" spans="1:22">
      <c r="A568" s="1">
        <v>205</v>
      </c>
      <c r="B568" s="1"/>
      <c r="C568">
        <f>COUNTIF('WetLitterbags placem_collection'!$K$3:$K$222, E568)</f>
        <v>0</v>
      </c>
      <c r="D568" t="str">
        <f t="shared" si="48"/>
        <v>Exclude</v>
      </c>
      <c r="E568" s="1" t="s">
        <v>1382</v>
      </c>
      <c r="F568">
        <f>COUNTIF('WetLitterbags placem_collection'!$M$3:$M$222, H568)</f>
        <v>0</v>
      </c>
      <c r="G568" t="str">
        <f t="shared" si="52"/>
        <v>Exclude</v>
      </c>
      <c r="I568">
        <f>IFERROR(INDEX('Green_rooibos initial weight'!$C$5:$C$1749,MATCH(E568, 'Green_rooibos initial weight'!$A$5:$A$1749,0)),"")</f>
        <v>2.0299999999999998</v>
      </c>
      <c r="K568">
        <f t="shared" si="53"/>
        <v>2.0299999999999998</v>
      </c>
      <c r="M568">
        <f>IFERROR(INDEX('Both teabags AfterWet'!$D$1:$D$839,MATCH(E568,'Both teabags AfterWet'!$B$1:$B$839,0)),"")</f>
        <v>0.71</v>
      </c>
      <c r="O568">
        <v>0.4955</v>
      </c>
      <c r="Q568" s="202">
        <v>17.813567593948214</v>
      </c>
      <c r="R568" s="202"/>
      <c r="S568">
        <f t="shared" si="49"/>
        <v>0.40723377257198656</v>
      </c>
      <c r="U568" s="111">
        <f t="shared" si="50"/>
        <v>0.79939223026010509</v>
      </c>
      <c r="V568" s="111">
        <f t="shared" si="51"/>
        <v>0.55200000000000005</v>
      </c>
    </row>
    <row r="569" spans="1:22">
      <c r="A569" s="1">
        <v>205</v>
      </c>
      <c r="B569" s="1"/>
      <c r="C569">
        <f>COUNTIF('WetLitterbags placem_collection'!$K$3:$K$222, E569)</f>
        <v>0</v>
      </c>
      <c r="D569" t="str">
        <f t="shared" si="48"/>
        <v>Exclude</v>
      </c>
      <c r="E569" s="1"/>
      <c r="F569">
        <f>COUNTIF('WetLitterbags placem_collection'!$M$3:$M$222, H569)</f>
        <v>1</v>
      </c>
      <c r="G569" t="str">
        <f t="shared" si="52"/>
        <v>Open</v>
      </c>
      <c r="H569" s="1" t="s">
        <v>876</v>
      </c>
      <c r="I569">
        <f>IFERROR(INDEX('Green_rooibos initial weight'!$C$5:$C$1749,MATCH(H569, 'Green_rooibos initial weight'!$A$5:$A$1749,0)),"")</f>
        <v>2.2210000000000001</v>
      </c>
      <c r="K569">
        <f t="shared" si="53"/>
        <v>2.2210000000000001</v>
      </c>
      <c r="M569">
        <f>IFERROR(INDEX('Both teabags AfterWet'!$D$1:$D$839,MATCH(H569,'Both teabags AfterWet'!$B$1:$B$839,0)),"")</f>
        <v>1.6680999999999999</v>
      </c>
      <c r="O569">
        <v>1.4040999999999999</v>
      </c>
      <c r="Q569" s="202">
        <v>13.867187500000384</v>
      </c>
      <c r="R569" s="202"/>
      <c r="S569">
        <f t="shared" si="49"/>
        <v>1.2093908203124946</v>
      </c>
      <c r="U569" s="111">
        <f t="shared" si="50"/>
        <v>0.45547464191242926</v>
      </c>
      <c r="V569" s="111">
        <f t="shared" si="51"/>
        <v>0.55200000000000005</v>
      </c>
    </row>
    <row r="570" spans="1:22">
      <c r="A570" s="1">
        <v>205</v>
      </c>
      <c r="B570" s="1"/>
      <c r="C570">
        <f>COUNTIF('WetLitterbags placem_collection'!$K$3:$K$222, E570)</f>
        <v>0</v>
      </c>
      <c r="D570" t="str">
        <f t="shared" si="48"/>
        <v>Exclude</v>
      </c>
      <c r="E570" s="1"/>
      <c r="F570">
        <f>COUNTIF('WetLitterbags placem_collection'!$M$3:$M$222, H570)</f>
        <v>0</v>
      </c>
      <c r="G570" t="str">
        <f t="shared" si="52"/>
        <v>Exclude</v>
      </c>
      <c r="H570" s="1" t="s">
        <v>1049</v>
      </c>
      <c r="I570">
        <f>IFERROR(INDEX('Green_rooibos initial weight'!$C$5:$C$1749,MATCH(H570, 'Green_rooibos initial weight'!$A$5:$A$1749,0)),"")</f>
        <v>2.246</v>
      </c>
      <c r="K570">
        <f t="shared" si="53"/>
        <v>2.246</v>
      </c>
      <c r="M570">
        <f>IFERROR(INDEX('Both teabags AfterWet'!$D$1:$D$839,MATCH(H570,'Both teabags AfterWet'!$B$1:$B$839,0)),"")</f>
        <v>1.7204999999999999</v>
      </c>
      <c r="O570">
        <v>1.4713000000000001</v>
      </c>
      <c r="Q570" s="202">
        <v>4.6821094135039614</v>
      </c>
      <c r="R570" s="202"/>
      <c r="S570">
        <f t="shared" si="49"/>
        <v>1.4024121241991163</v>
      </c>
      <c r="U570" s="111">
        <f t="shared" si="50"/>
        <v>0.3755956704367247</v>
      </c>
      <c r="V570" s="111">
        <f t="shared" si="51"/>
        <v>0.55200000000000005</v>
      </c>
    </row>
    <row r="571" spans="1:22">
      <c r="A571" s="1">
        <v>206</v>
      </c>
      <c r="B571" s="1"/>
      <c r="C571">
        <f>COUNTIF('WetLitterbags placem_collection'!$K$3:$K$222, E571)</f>
        <v>0</v>
      </c>
      <c r="D571" t="str">
        <f t="shared" si="48"/>
        <v>Exclude</v>
      </c>
      <c r="E571" s="200" t="s">
        <v>1159</v>
      </c>
      <c r="F571">
        <f>COUNTIF('WetLitterbags placem_collection'!$M$3:$M$222, H571)</f>
        <v>0</v>
      </c>
      <c r="G571" t="str">
        <f t="shared" si="52"/>
        <v>Exclude</v>
      </c>
      <c r="I571">
        <f>IFERROR(INDEX('Green_rooibos initial weight'!$C$5:$C$1749,MATCH(E571, 'Green_rooibos initial weight'!$A$5:$A$1749,0)),"")</f>
        <v>2.0169999999999999</v>
      </c>
      <c r="K571">
        <f t="shared" si="53"/>
        <v>2.0169999999999999</v>
      </c>
      <c r="M571">
        <f>IFERROR(INDEX('Both teabags AfterWet'!$D$1:$D$839,MATCH(E571,'Both teabags AfterWet'!$B$1:$B$839,0)),"")</f>
        <v>0.70199999999999996</v>
      </c>
      <c r="O571" s="1">
        <v>0.49709999999999999</v>
      </c>
      <c r="P571" s="1"/>
      <c r="Q571" s="202">
        <v>13.415841584158834</v>
      </c>
      <c r="R571" s="202"/>
      <c r="S571">
        <f t="shared" si="49"/>
        <v>0.43040985148514643</v>
      </c>
      <c r="U571" s="111">
        <f t="shared" si="50"/>
        <v>0.78660889861916394</v>
      </c>
      <c r="V571" s="111">
        <f t="shared" si="51"/>
        <v>0.55200000000000005</v>
      </c>
    </row>
    <row r="572" spans="1:22">
      <c r="A572" s="1">
        <v>206</v>
      </c>
      <c r="B572" s="1"/>
      <c r="C572">
        <f>COUNTIF('WetLitterbags placem_collection'!$K$3:$K$222, E572)</f>
        <v>0</v>
      </c>
      <c r="D572" t="str">
        <f t="shared" si="48"/>
        <v>Exclude</v>
      </c>
      <c r="E572" s="1"/>
      <c r="F572">
        <f>COUNTIF('WetLitterbags placem_collection'!$M$3:$M$222, H572)</f>
        <v>1</v>
      </c>
      <c r="G572" t="str">
        <f t="shared" si="52"/>
        <v>Open</v>
      </c>
      <c r="H572" s="200" t="s">
        <v>907</v>
      </c>
      <c r="I572">
        <f>IFERROR(INDEX('Green_rooibos initial weight'!$C$5:$C$1749,MATCH(H572, 'Green_rooibos initial weight'!$A$5:$A$1749,0)),"")</f>
        <v>2.194</v>
      </c>
      <c r="K572">
        <f t="shared" si="53"/>
        <v>2.194</v>
      </c>
      <c r="M572">
        <f>IFERROR(INDEX('Both teabags AfterWet'!$D$1:$D$839,MATCH(H572,'Both teabags AfterWet'!$B$1:$B$839,0)),"")</f>
        <v>1.7410000000000001</v>
      </c>
      <c r="O572" s="1">
        <v>1.468</v>
      </c>
      <c r="P572" s="1"/>
      <c r="Q572" s="202">
        <v>9.9903006789520461</v>
      </c>
      <c r="R572" s="202"/>
      <c r="S572">
        <f t="shared" si="49"/>
        <v>1.3213423860329838</v>
      </c>
      <c r="U572" s="111">
        <f t="shared" si="50"/>
        <v>0.39774731721377221</v>
      </c>
      <c r="V572" s="111">
        <f t="shared" si="51"/>
        <v>0.55200000000000005</v>
      </c>
    </row>
    <row r="573" spans="1:22">
      <c r="A573" s="1">
        <v>206</v>
      </c>
      <c r="B573" s="1"/>
      <c r="C573">
        <f>COUNTIF('WetLitterbags placem_collection'!$K$3:$K$222, E573)</f>
        <v>0</v>
      </c>
      <c r="D573" t="str">
        <f t="shared" si="48"/>
        <v>Exclude</v>
      </c>
      <c r="E573" s="1"/>
      <c r="F573">
        <f>COUNTIF('WetLitterbags placem_collection'!$M$3:$M$222, H573)</f>
        <v>0</v>
      </c>
      <c r="G573" t="str">
        <f t="shared" si="52"/>
        <v>Exclude</v>
      </c>
      <c r="H573" s="200" t="s">
        <v>813</v>
      </c>
      <c r="I573">
        <f>IFERROR(INDEX('Green_rooibos initial weight'!$C$5:$C$1749,MATCH(H573, 'Green_rooibos initial weight'!$A$5:$A$1749,0)),"")</f>
        <v>2.2549999999999999</v>
      </c>
      <c r="K573">
        <f t="shared" si="53"/>
        <v>2.2549999999999999</v>
      </c>
      <c r="M573">
        <f>IFERROR(INDEX('Both teabags AfterWet'!$D$1:$D$839,MATCH(H573,'Both teabags AfterWet'!$B$1:$B$839,0)),"")</f>
        <v>1.609</v>
      </c>
      <c r="O573" s="1">
        <v>1.3629</v>
      </c>
      <c r="P573" s="1"/>
      <c r="Q573" s="202">
        <v>5.8794708476237458</v>
      </c>
      <c r="R573" s="202"/>
      <c r="S573">
        <f t="shared" si="49"/>
        <v>1.2827686918177359</v>
      </c>
      <c r="U573" s="111">
        <f t="shared" si="50"/>
        <v>0.4311447042936869</v>
      </c>
      <c r="V573" s="111">
        <f t="shared" si="51"/>
        <v>0.55200000000000005</v>
      </c>
    </row>
    <row r="574" spans="1:22">
      <c r="A574" s="1">
        <v>207</v>
      </c>
      <c r="B574" s="1"/>
      <c r="C574">
        <f>COUNTIF('WetLitterbags placem_collection'!$K$3:$K$222, E574)</f>
        <v>0</v>
      </c>
      <c r="D574" t="str">
        <f t="shared" si="48"/>
        <v>Exclude</v>
      </c>
      <c r="E574" s="1"/>
      <c r="F574">
        <f>COUNTIF('WetLitterbags placem_collection'!$M$3:$M$222, H574)</f>
        <v>0</v>
      </c>
      <c r="G574" t="str">
        <f t="shared" si="52"/>
        <v>Exclude</v>
      </c>
      <c r="H574" s="1" t="s">
        <v>992</v>
      </c>
      <c r="I574">
        <f>IFERROR(INDEX('Green_rooibos initial weight'!$C$5:$C$1749,MATCH(H574, 'Green_rooibos initial weight'!$A$5:$A$1749,0)),"")</f>
        <v>2.2400000000000002</v>
      </c>
      <c r="K574">
        <f t="shared" si="53"/>
        <v>2.2400000000000002</v>
      </c>
      <c r="M574">
        <f>IFERROR(INDEX('Both teabags AfterWet'!$D$1:$D$839,MATCH(H574,'Both teabags AfterWet'!$B$1:$B$839,0)),"")</f>
        <v>1.401</v>
      </c>
      <c r="O574" s="1">
        <v>1.1487000000000001</v>
      </c>
      <c r="P574" s="1"/>
      <c r="Q574" s="202">
        <v>9.4146341463411449</v>
      </c>
      <c r="R574" s="202"/>
      <c r="S574">
        <f t="shared" si="49"/>
        <v>1.0405540975609793</v>
      </c>
      <c r="U574" s="111">
        <f t="shared" si="50"/>
        <v>0.53546692073170576</v>
      </c>
      <c r="V574" s="111">
        <f t="shared" si="51"/>
        <v>0.55200000000000005</v>
      </c>
    </row>
    <row r="575" spans="1:22">
      <c r="A575" s="1">
        <v>207</v>
      </c>
      <c r="B575" s="1"/>
      <c r="C575">
        <f>COUNTIF('WetLitterbags placem_collection'!$K$3:$K$222, E575)</f>
        <v>0</v>
      </c>
      <c r="D575" t="str">
        <f t="shared" si="48"/>
        <v>Exclude</v>
      </c>
      <c r="E575" s="1"/>
      <c r="F575">
        <f>COUNTIF('WetLitterbags placem_collection'!$M$3:$M$222, H575)</f>
        <v>1</v>
      </c>
      <c r="G575" t="str">
        <f t="shared" si="52"/>
        <v>Open</v>
      </c>
      <c r="H575" s="1" t="s">
        <v>883</v>
      </c>
      <c r="I575">
        <f>IFERROR(INDEX('Green_rooibos initial weight'!$C$5:$C$1749,MATCH(H575, 'Green_rooibos initial weight'!$A$5:$A$1749,0)),"")</f>
        <v>2.17</v>
      </c>
      <c r="K575">
        <f t="shared" si="53"/>
        <v>2.17</v>
      </c>
      <c r="M575">
        <f>IFERROR(INDEX('Both teabags AfterWet'!$D$1:$D$839,MATCH(H575,'Both teabags AfterWet'!$B$1:$B$839,0)),"")</f>
        <v>1.5820000000000001</v>
      </c>
      <c r="O575" s="1">
        <v>1.3046</v>
      </c>
      <c r="P575" s="1"/>
      <c r="Q575" s="202">
        <v>16.261774913237122</v>
      </c>
      <c r="R575" s="202"/>
      <c r="S575">
        <f t="shared" si="49"/>
        <v>1.0924488844819085</v>
      </c>
      <c r="U575" s="111">
        <f t="shared" si="50"/>
        <v>0.49656733434013434</v>
      </c>
      <c r="V575" s="111">
        <f t="shared" si="51"/>
        <v>0.55200000000000005</v>
      </c>
    </row>
    <row r="576" spans="1:22">
      <c r="A576" s="1">
        <v>208</v>
      </c>
      <c r="B576" s="1"/>
      <c r="C576">
        <f>COUNTIF('WetLitterbags placem_collection'!$K$3:$K$222, E576)</f>
        <v>0</v>
      </c>
      <c r="D576" t="str">
        <f t="shared" si="48"/>
        <v>Exclude</v>
      </c>
      <c r="E576" s="200" t="s">
        <v>1542</v>
      </c>
      <c r="F576">
        <f>COUNTIF('WetLitterbags placem_collection'!$M$3:$M$222, H576)</f>
        <v>0</v>
      </c>
      <c r="G576" t="str">
        <f t="shared" si="52"/>
        <v>Exclude</v>
      </c>
      <c r="I576">
        <f>IFERROR(INDEX('Green_rooibos initial weight'!$C$5:$C$1749,MATCH(E576, 'Green_rooibos initial weight'!$A$5:$A$1749,0)),"")</f>
        <v>1.9910000000000001</v>
      </c>
      <c r="K576">
        <f t="shared" si="53"/>
        <v>1.9910000000000001</v>
      </c>
      <c r="M576">
        <f>IFERROR(INDEX('Both teabags AfterWet'!$D$1:$D$839,MATCH(E576,'Both teabags AfterWet'!$B$1:$B$839,0)),"")</f>
        <v>0.84599999999999997</v>
      </c>
      <c r="O576" s="1">
        <v>0.60719999999999996</v>
      </c>
      <c r="P576" s="1"/>
      <c r="Q576" s="202">
        <v>12.276341948309753</v>
      </c>
      <c r="R576" s="202"/>
      <c r="S576">
        <f t="shared" si="49"/>
        <v>0.53265805168986313</v>
      </c>
      <c r="U576" s="111">
        <f t="shared" si="50"/>
        <v>0.73246707599705518</v>
      </c>
      <c r="V576" s="111">
        <f t="shared" si="51"/>
        <v>0.55200000000000005</v>
      </c>
    </row>
    <row r="577" spans="1:22">
      <c r="A577" s="1">
        <v>208</v>
      </c>
      <c r="B577" s="1"/>
      <c r="C577">
        <f>COUNTIF('WetLitterbags placem_collection'!$K$3:$K$222, E577)</f>
        <v>0</v>
      </c>
      <c r="D577" t="str">
        <f t="shared" si="48"/>
        <v>Exclude</v>
      </c>
      <c r="E577" s="1"/>
      <c r="F577">
        <f>COUNTIF('WetLitterbags placem_collection'!$M$3:$M$222, H577)</f>
        <v>1</v>
      </c>
      <c r="G577" t="str">
        <f t="shared" si="52"/>
        <v>Open</v>
      </c>
      <c r="H577" s="200" t="s">
        <v>797</v>
      </c>
      <c r="I577">
        <f>IFERROR(INDEX('Green_rooibos initial weight'!$C$5:$C$1749,MATCH(H577, 'Green_rooibos initial weight'!$A$5:$A$1749,0)),"")</f>
        <v>2.153</v>
      </c>
      <c r="K577">
        <f t="shared" si="53"/>
        <v>2.153</v>
      </c>
      <c r="M577">
        <f>IFERROR(INDEX('Both teabags AfterWet'!$D$1:$D$839,MATCH(H577,'Both teabags AfterWet'!$B$1:$B$839,0)),"")</f>
        <v>1.476</v>
      </c>
      <c r="O577" s="1">
        <v>1.2427999999999999</v>
      </c>
      <c r="P577" s="1"/>
      <c r="Q577" s="202">
        <v>8.5305719921103496</v>
      </c>
      <c r="R577" s="202"/>
      <c r="S577">
        <f t="shared" si="49"/>
        <v>1.1367820512820526</v>
      </c>
      <c r="U577" s="111">
        <f t="shared" si="50"/>
        <v>0.47200090511748605</v>
      </c>
      <c r="V577" s="111">
        <f t="shared" si="51"/>
        <v>0.55200000000000005</v>
      </c>
    </row>
    <row r="578" spans="1:22">
      <c r="A578" s="1">
        <v>208</v>
      </c>
      <c r="B578" s="1"/>
      <c r="C578">
        <f>COUNTIF('WetLitterbags placem_collection'!$K$3:$K$222, E578)</f>
        <v>0</v>
      </c>
      <c r="D578" t="str">
        <f t="shared" si="48"/>
        <v>Exclude</v>
      </c>
      <c r="E578" s="1"/>
      <c r="F578">
        <f>COUNTIF('WetLitterbags placem_collection'!$M$3:$M$222, H578)</f>
        <v>0</v>
      </c>
      <c r="G578" t="str">
        <f t="shared" si="52"/>
        <v>Exclude</v>
      </c>
      <c r="H578" s="200" t="s">
        <v>692</v>
      </c>
      <c r="I578">
        <f>IFERROR(INDEX('Green_rooibos initial weight'!$C$5:$C$1749,MATCH(H578, 'Green_rooibos initial weight'!$A$5:$A$1749,0)),"")</f>
        <v>2.2709999999999999</v>
      </c>
      <c r="K578">
        <f t="shared" si="53"/>
        <v>2.2709999999999999</v>
      </c>
      <c r="M578">
        <f>IFERROR(INDEX('Both teabags AfterWet'!$D$1:$D$839,MATCH(H578,'Both teabags AfterWet'!$B$1:$B$839,0)),"")</f>
        <v>1.611</v>
      </c>
      <c r="O578" s="1">
        <v>1.3623000000000001</v>
      </c>
      <c r="P578" s="1"/>
      <c r="Q578" s="202">
        <v>7.5425790754251629</v>
      </c>
      <c r="R578" s="202"/>
      <c r="S578">
        <f t="shared" si="49"/>
        <v>1.2595474452554831</v>
      </c>
      <c r="U578" s="111">
        <f t="shared" si="50"/>
        <v>0.44537761107200213</v>
      </c>
      <c r="V578" s="111">
        <f t="shared" si="51"/>
        <v>0.55200000000000005</v>
      </c>
    </row>
    <row r="579" spans="1:22">
      <c r="A579" s="1">
        <v>209</v>
      </c>
      <c r="B579" s="1"/>
      <c r="C579">
        <f>COUNTIF('WetLitterbags placem_collection'!$K$3:$K$222, E579)</f>
        <v>0</v>
      </c>
      <c r="D579" t="str">
        <f t="shared" si="48"/>
        <v>Exclude</v>
      </c>
      <c r="E579" s="1" t="s">
        <v>1413</v>
      </c>
      <c r="F579">
        <f>COUNTIF('WetLitterbags placem_collection'!$M$3:$M$222, H579)</f>
        <v>0</v>
      </c>
      <c r="G579" t="str">
        <f t="shared" si="52"/>
        <v>Exclude</v>
      </c>
      <c r="I579">
        <f>IFERROR(INDEX('Green_rooibos initial weight'!$C$5:$C$1749,MATCH(E579, 'Green_rooibos initial weight'!$A$5:$A$1749,0)),"")</f>
        <v>2.1110000000000002</v>
      </c>
      <c r="K579">
        <f t="shared" si="53"/>
        <v>2.1110000000000002</v>
      </c>
      <c r="M579">
        <f>IFERROR(INDEX('Both teabags AfterWet'!$D$1:$D$839,MATCH(E579,'Both teabags AfterWet'!$B$1:$B$839,0)),"")</f>
        <v>0.86399999999999999</v>
      </c>
      <c r="O579" s="1">
        <v>0.6653</v>
      </c>
      <c r="P579" s="1"/>
      <c r="Q579" s="202">
        <v>17.471937530502561</v>
      </c>
      <c r="R579" s="202"/>
      <c r="S579">
        <f t="shared" si="49"/>
        <v>0.5490591996095664</v>
      </c>
      <c r="U579" s="111">
        <f t="shared" si="50"/>
        <v>0.7399056373237487</v>
      </c>
      <c r="V579" s="111">
        <f t="shared" si="51"/>
        <v>0.55200000000000005</v>
      </c>
    </row>
    <row r="580" spans="1:22">
      <c r="A580" s="1">
        <v>209</v>
      </c>
      <c r="B580" s="1"/>
      <c r="C580">
        <f>COUNTIF('WetLitterbags placem_collection'!$K$3:$K$222, E580)</f>
        <v>0</v>
      </c>
      <c r="D580" t="str">
        <f t="shared" si="48"/>
        <v>Exclude</v>
      </c>
      <c r="E580" s="1"/>
      <c r="F580">
        <f>COUNTIF('WetLitterbags placem_collection'!$M$3:$M$222, H580)</f>
        <v>0</v>
      </c>
      <c r="G580" t="str">
        <f t="shared" si="52"/>
        <v>Exclude</v>
      </c>
      <c r="H580" s="1" t="s">
        <v>999</v>
      </c>
      <c r="I580">
        <f>IFERROR(INDEX('Green_rooibos initial weight'!$C$5:$C$1749,MATCH(H580, 'Green_rooibos initial weight'!$A$5:$A$1749,0)),"")</f>
        <v>2.0870000000000002</v>
      </c>
      <c r="K580">
        <f t="shared" si="53"/>
        <v>2.0870000000000002</v>
      </c>
      <c r="M580">
        <f>IFERROR(INDEX('Both teabags AfterWet'!$D$1:$D$839,MATCH(H580,'Both teabags AfterWet'!$B$1:$B$839,0)),"")</f>
        <v>1.5780000000000001</v>
      </c>
      <c r="O580" s="1">
        <v>1.3449</v>
      </c>
      <c r="P580" s="1"/>
      <c r="Q580" s="202">
        <v>6.2620423892102917</v>
      </c>
      <c r="R580" s="202"/>
      <c r="S580">
        <f t="shared" si="49"/>
        <v>1.2606817919075108</v>
      </c>
      <c r="U580" s="111">
        <f t="shared" si="50"/>
        <v>0.39593589271321961</v>
      </c>
      <c r="V580" s="111">
        <f t="shared" si="51"/>
        <v>0.55200000000000005</v>
      </c>
    </row>
    <row r="581" spans="1:22">
      <c r="A581" s="1">
        <v>209</v>
      </c>
      <c r="B581" s="1"/>
      <c r="C581">
        <f>COUNTIF('WetLitterbags placem_collection'!$K$3:$K$222, E581)</f>
        <v>0</v>
      </c>
      <c r="D581" t="str">
        <f t="shared" si="48"/>
        <v>Exclude</v>
      </c>
      <c r="E581" s="1"/>
      <c r="F581">
        <f>COUNTIF('WetLitterbags placem_collection'!$M$3:$M$222, H581)</f>
        <v>1</v>
      </c>
      <c r="G581" t="str">
        <f t="shared" si="52"/>
        <v>Open</v>
      </c>
      <c r="H581" s="1" t="s">
        <v>870</v>
      </c>
      <c r="I581">
        <f>IFERROR(INDEX('Green_rooibos initial weight'!$C$5:$C$1749,MATCH(H581, 'Green_rooibos initial weight'!$A$5:$A$1749,0)),"")</f>
        <v>2.2829999999999999</v>
      </c>
      <c r="K581">
        <f t="shared" si="53"/>
        <v>2.2829999999999999</v>
      </c>
      <c r="M581">
        <f>IFERROR(INDEX('Both teabags AfterWet'!$D$1:$D$839,MATCH(H581,'Both teabags AfterWet'!$B$1:$B$839,0)),"")</f>
        <v>1.754</v>
      </c>
      <c r="O581" s="1">
        <v>1.4764999999999999</v>
      </c>
      <c r="P581" s="1"/>
      <c r="Q581" s="202">
        <v>9.0597453476988878</v>
      </c>
      <c r="R581" s="202"/>
      <c r="S581">
        <f t="shared" si="49"/>
        <v>1.3427328599412258</v>
      </c>
      <c r="U581" s="111">
        <f t="shared" si="50"/>
        <v>0.41185595271956821</v>
      </c>
      <c r="V581" s="111">
        <f t="shared" si="51"/>
        <v>0.55200000000000005</v>
      </c>
    </row>
    <row r="582" spans="1:22">
      <c r="A582" s="199">
        <v>210</v>
      </c>
      <c r="B582" s="199"/>
      <c r="C582">
        <f>COUNTIF('WetLitterbags placem_collection'!$K$3:$K$222, E582)</f>
        <v>0</v>
      </c>
      <c r="D582" t="str">
        <f t="shared" si="48"/>
        <v>Exclude</v>
      </c>
      <c r="E582" t="s">
        <v>1330</v>
      </c>
      <c r="F582">
        <f>COUNTIF('WetLitterbags placem_collection'!$M$3:$M$222, H582)</f>
        <v>0</v>
      </c>
      <c r="G582" t="str">
        <f t="shared" si="52"/>
        <v>Exclude</v>
      </c>
      <c r="I582">
        <f>IFERROR(INDEX('Green_rooibos initial weight'!$C$5:$C$1749,MATCH(E582, 'Green_rooibos initial weight'!$A$5:$A$1749,0)),"")</f>
        <v>2.0350000000000001</v>
      </c>
      <c r="K582">
        <f t="shared" si="53"/>
        <v>2.0350000000000001</v>
      </c>
      <c r="M582">
        <f>IFERROR(INDEX('Both teabags AfterWet'!$D$1:$D$839,MATCH(E582,'Both teabags AfterWet'!$B$1:$B$839,0)),"")</f>
        <v>0.72160000000000002</v>
      </c>
      <c r="O582">
        <v>0.5302</v>
      </c>
      <c r="Q582" s="202">
        <v>16.057692307692367</v>
      </c>
      <c r="R582" s="202"/>
      <c r="S582">
        <f t="shared" si="49"/>
        <v>0.44506211538461504</v>
      </c>
      <c r="U582" s="111">
        <f t="shared" si="50"/>
        <v>0.781296257796258</v>
      </c>
      <c r="V582" s="111">
        <f t="shared" si="51"/>
        <v>0.55200000000000005</v>
      </c>
    </row>
    <row r="583" spans="1:22">
      <c r="A583">
        <v>210</v>
      </c>
      <c r="C583">
        <f>COUNTIF('WetLitterbags placem_collection'!$K$3:$K$222, E583)</f>
        <v>0</v>
      </c>
      <c r="D583" t="str">
        <f t="shared" si="48"/>
        <v>Exclude</v>
      </c>
      <c r="F583">
        <f>COUNTIF('WetLitterbags placem_collection'!$M$3:$M$222, H583)</f>
        <v>1</v>
      </c>
      <c r="G583" t="str">
        <f t="shared" si="52"/>
        <v>Open</v>
      </c>
      <c r="H583" t="s">
        <v>801</v>
      </c>
      <c r="I583">
        <f>IFERROR(INDEX('Green_rooibos initial weight'!$C$5:$C$1749,MATCH(H583, 'Green_rooibos initial weight'!$A$5:$A$1749,0)),"")</f>
        <v>2.2130000000000001</v>
      </c>
      <c r="K583">
        <f t="shared" si="53"/>
        <v>2.2130000000000001</v>
      </c>
      <c r="M583">
        <f>IFERROR(INDEX('Both teabags AfterWet'!$D$1:$D$839,MATCH(H583,'Both teabags AfterWet'!$B$1:$B$839,0)),"")</f>
        <v>1.6197999999999999</v>
      </c>
      <c r="O583">
        <v>1.3895</v>
      </c>
      <c r="Q583" s="202">
        <v>10.541586073501591</v>
      </c>
      <c r="R583" s="202"/>
      <c r="S583">
        <f t="shared" si="49"/>
        <v>1.2430246615086953</v>
      </c>
      <c r="U583" s="111">
        <f t="shared" si="50"/>
        <v>0.43830788002318333</v>
      </c>
      <c r="V583" s="111">
        <f t="shared" si="51"/>
        <v>0.55200000000000005</v>
      </c>
    </row>
    <row r="584" spans="1:22">
      <c r="A584" s="199">
        <v>210</v>
      </c>
      <c r="B584" s="199"/>
      <c r="C584">
        <f>COUNTIF('WetLitterbags placem_collection'!$K$3:$K$222, E584)</f>
        <v>0</v>
      </c>
      <c r="D584" t="str">
        <f t="shared" si="48"/>
        <v>Exclude</v>
      </c>
      <c r="E584" s="199"/>
      <c r="F584">
        <f>COUNTIF('WetLitterbags placem_collection'!$M$3:$M$222, H584)</f>
        <v>0</v>
      </c>
      <c r="G584" t="str">
        <f t="shared" si="52"/>
        <v>Exclude</v>
      </c>
      <c r="H584" t="s">
        <v>749</v>
      </c>
      <c r="I584">
        <f>IFERROR(INDEX('Green_rooibos initial weight'!$C$5:$C$1749,MATCH(H584, 'Green_rooibos initial weight'!$A$5:$A$1749,0)),"")</f>
        <v>2.2309999999999999</v>
      </c>
      <c r="K584">
        <f t="shared" si="53"/>
        <v>2.2309999999999999</v>
      </c>
      <c r="M584">
        <f>IFERROR(INDEX('Both teabags AfterWet'!$D$1:$D$839,MATCH(H584,'Both teabags AfterWet'!$B$1:$B$839,0)),"")</f>
        <v>1.6165</v>
      </c>
      <c r="O584">
        <v>1.4152</v>
      </c>
      <c r="Q584" s="202">
        <v>8.4810733109723397</v>
      </c>
      <c r="R584" s="202"/>
      <c r="S584">
        <f t="shared" si="49"/>
        <v>1.2951758505031195</v>
      </c>
      <c r="U584" s="111">
        <f t="shared" si="50"/>
        <v>0.41946398453468425</v>
      </c>
      <c r="V584" s="111">
        <f t="shared" si="51"/>
        <v>0.55200000000000005</v>
      </c>
    </row>
    <row r="585" spans="1:22">
      <c r="A585" s="1">
        <v>211</v>
      </c>
      <c r="B585" s="1"/>
      <c r="C585">
        <f>COUNTIF('WetLitterbags placem_collection'!$K$3:$K$222, E585)</f>
        <v>0</v>
      </c>
      <c r="D585" t="str">
        <f t="shared" si="48"/>
        <v>Exclude</v>
      </c>
      <c r="E585" s="201" t="s">
        <v>1254</v>
      </c>
      <c r="F585">
        <f>COUNTIF('WetLitterbags placem_collection'!$M$3:$M$222, H585)</f>
        <v>0</v>
      </c>
      <c r="G585" t="str">
        <f t="shared" si="52"/>
        <v>Exclude</v>
      </c>
      <c r="I585">
        <f>IFERROR(INDEX('Green_rooibos initial weight'!$C$5:$C$1749,MATCH(E585, 'Green_rooibos initial weight'!$A$5:$A$1749,0)),"")</f>
        <v>2.1070000000000002</v>
      </c>
      <c r="K585">
        <f t="shared" si="53"/>
        <v>2.1070000000000002</v>
      </c>
      <c r="M585">
        <f>IFERROR(INDEX('Both teabags AfterWet'!$D$1:$D$839,MATCH(E585,'Both teabags AfterWet'!$B$1:$B$839,0)),"")</f>
        <v>0.67200000000000004</v>
      </c>
      <c r="O585" s="1">
        <v>0.66139999999999988</v>
      </c>
      <c r="P585" s="1"/>
      <c r="Q585" s="202">
        <v>40.67127344521198</v>
      </c>
      <c r="R585" s="202"/>
      <c r="S585">
        <f t="shared" si="49"/>
        <v>0.3924001974333679</v>
      </c>
      <c r="U585" s="111">
        <f t="shared" si="50"/>
        <v>0.81376355128933653</v>
      </c>
      <c r="V585" s="111">
        <f t="shared" si="51"/>
        <v>0.55200000000000005</v>
      </c>
    </row>
    <row r="586" spans="1:22">
      <c r="A586" s="1">
        <v>211</v>
      </c>
      <c r="B586" s="1"/>
      <c r="C586">
        <f>COUNTIF('WetLitterbags placem_collection'!$K$3:$K$222, E586)</f>
        <v>0</v>
      </c>
      <c r="D586" t="str">
        <f t="shared" si="48"/>
        <v>Exclude</v>
      </c>
      <c r="E586" s="1"/>
      <c r="F586">
        <f>COUNTIF('WetLitterbags placem_collection'!$M$3:$M$222, H586)</f>
        <v>1</v>
      </c>
      <c r="G586" t="str">
        <f t="shared" si="52"/>
        <v>Open</v>
      </c>
      <c r="H586" s="201" t="s">
        <v>760</v>
      </c>
      <c r="I586">
        <f>IFERROR(INDEX('Green_rooibos initial weight'!$C$5:$C$1749,MATCH(H586, 'Green_rooibos initial weight'!$A$5:$A$1749,0)),"")</f>
        <v>2.2349999999999999</v>
      </c>
      <c r="K586">
        <f t="shared" si="53"/>
        <v>2.2349999999999999</v>
      </c>
      <c r="M586">
        <f>IFERROR(INDEX('Both teabags AfterWet'!$D$1:$D$839,MATCH(H586,'Both teabags AfterWet'!$B$1:$B$839,0)),"")</f>
        <v>1.528</v>
      </c>
      <c r="O586" s="1">
        <v>1.2363</v>
      </c>
      <c r="P586" s="1"/>
      <c r="Q586" s="202">
        <v>10.112911143839174</v>
      </c>
      <c r="R586" s="202"/>
      <c r="S586">
        <f t="shared" si="49"/>
        <v>1.1112740795287164</v>
      </c>
      <c r="U586" s="111">
        <f t="shared" si="50"/>
        <v>0.50278564674330362</v>
      </c>
      <c r="V586" s="111">
        <f t="shared" si="51"/>
        <v>0.55200000000000005</v>
      </c>
    </row>
    <row r="587" spans="1:22">
      <c r="A587" s="1">
        <v>211</v>
      </c>
      <c r="B587" s="1"/>
      <c r="C587">
        <f>COUNTIF('WetLitterbags placem_collection'!$K$3:$K$222, E587)</f>
        <v>0</v>
      </c>
      <c r="D587" t="str">
        <f t="shared" ref="D587:D650" si="54">IF(C587=1, "Open", "Exclude")</f>
        <v>Exclude</v>
      </c>
      <c r="E587" s="1"/>
      <c r="F587">
        <f>COUNTIF('WetLitterbags placem_collection'!$M$3:$M$222, H587)</f>
        <v>0</v>
      </c>
      <c r="G587" t="str">
        <f t="shared" si="52"/>
        <v>Exclude</v>
      </c>
      <c r="H587" s="201" t="s">
        <v>552</v>
      </c>
      <c r="I587">
        <f>IFERROR(INDEX('Green_rooibos initial weight'!$C$5:$C$1749,MATCH(H587, 'Green_rooibos initial weight'!$A$5:$A$1749,0)),"")</f>
        <v>2.157</v>
      </c>
      <c r="K587">
        <f t="shared" si="53"/>
        <v>2.157</v>
      </c>
      <c r="M587">
        <f>IFERROR(INDEX('Both teabags AfterWet'!$D$1:$D$839,MATCH(H587,'Both teabags AfterWet'!$B$1:$B$839,0)),"")</f>
        <v>1.5489999999999999</v>
      </c>
      <c r="O587" s="1">
        <v>1.3182999999999998</v>
      </c>
      <c r="P587" s="1"/>
      <c r="Q587" s="202">
        <v>7.414730598121813</v>
      </c>
      <c r="R587" s="202"/>
      <c r="S587">
        <f t="shared" ref="S587:S650" si="55">IFERROR(O587-(Q587/100)*O587,"")</f>
        <v>1.22055160652496</v>
      </c>
      <c r="U587" s="111">
        <f t="shared" ref="U587:U650" si="56">1-(S587/I587)</f>
        <v>0.4341439005447566</v>
      </c>
      <c r="V587" s="111">
        <f t="shared" ref="V587:V650" si="57">$H$2*(1-Y587)</f>
        <v>0.55200000000000005</v>
      </c>
    </row>
    <row r="588" spans="1:22">
      <c r="A588" s="1">
        <v>212</v>
      </c>
      <c r="B588" s="1"/>
      <c r="C588">
        <f>COUNTIF('WetLitterbags placem_collection'!$K$3:$K$222, E588)</f>
        <v>0</v>
      </c>
      <c r="D588" t="str">
        <f t="shared" si="54"/>
        <v>Exclude</v>
      </c>
      <c r="E588" s="200" t="s">
        <v>1490</v>
      </c>
      <c r="F588">
        <f>COUNTIF('WetLitterbags placem_collection'!$M$3:$M$222, H588)</f>
        <v>0</v>
      </c>
      <c r="G588" t="str">
        <f t="shared" ref="G588:G651" si="58">IF(F588=1, "Open", "Exclude")</f>
        <v>Exclude</v>
      </c>
      <c r="I588">
        <f>IFERROR(INDEX('Green_rooibos initial weight'!$C$5:$C$1749,MATCH(E588, 'Green_rooibos initial weight'!$A$5:$A$1749,0)),"")</f>
        <v>2.1219999999999999</v>
      </c>
      <c r="K588">
        <f t="shared" si="53"/>
        <v>2.1219999999999999</v>
      </c>
      <c r="M588">
        <f>IFERROR(INDEX('Both teabags AfterWet'!$D$1:$D$839,MATCH(E588,'Both teabags AfterWet'!$B$1:$B$839,0)),"")</f>
        <v>1.4097999999999999</v>
      </c>
      <c r="O588" s="1">
        <v>1.1640999999999999</v>
      </c>
      <c r="P588" s="1"/>
      <c r="Q588" s="202">
        <v>39.082656473960213</v>
      </c>
      <c r="R588" s="202"/>
      <c r="S588">
        <f t="shared" si="55"/>
        <v>0.7091387959866291</v>
      </c>
      <c r="U588" s="111">
        <f t="shared" si="56"/>
        <v>0.6658158360100711</v>
      </c>
      <c r="V588" s="111">
        <f t="shared" si="57"/>
        <v>0.55200000000000005</v>
      </c>
    </row>
    <row r="589" spans="1:22">
      <c r="A589" s="1">
        <v>212</v>
      </c>
      <c r="B589" s="1"/>
      <c r="C589">
        <f>COUNTIF('WetLitterbags placem_collection'!$K$3:$K$222, E589)</f>
        <v>0</v>
      </c>
      <c r="D589" t="str">
        <f t="shared" si="54"/>
        <v>Exclude</v>
      </c>
      <c r="E589" s="1"/>
      <c r="F589">
        <f>COUNTIF('WetLitterbags placem_collection'!$M$3:$M$222, H589)</f>
        <v>0</v>
      </c>
      <c r="G589" t="str">
        <f t="shared" si="58"/>
        <v>Exclude</v>
      </c>
      <c r="H589" s="200" t="s">
        <v>1011</v>
      </c>
      <c r="I589">
        <f>IFERROR(INDEX('Green_rooibos initial weight'!$C$5:$C$1749,MATCH(H589, 'Green_rooibos initial weight'!$A$5:$A$1749,0)),"")</f>
        <v>2.2410000000000001</v>
      </c>
      <c r="K589">
        <f t="shared" si="53"/>
        <v>2.2410000000000001</v>
      </c>
      <c r="M589">
        <f>IFERROR(INDEX('Both teabags AfterWet'!$D$1:$D$839,MATCH(H589,'Both teabags AfterWet'!$B$1:$B$839,0)),"")</f>
        <v>1.6712</v>
      </c>
      <c r="O589" s="1">
        <v>1.45</v>
      </c>
      <c r="P589" s="1"/>
      <c r="Q589" s="202">
        <v>7.2700296735904999</v>
      </c>
      <c r="R589" s="202"/>
      <c r="S589">
        <f t="shared" si="55"/>
        <v>1.3445845697329377</v>
      </c>
      <c r="U589" s="111">
        <f t="shared" si="56"/>
        <v>0.40000688543822505</v>
      </c>
      <c r="V589" s="111">
        <f t="shared" si="57"/>
        <v>0.55200000000000005</v>
      </c>
    </row>
    <row r="590" spans="1:22">
      <c r="A590" s="1">
        <v>212</v>
      </c>
      <c r="B590" s="1"/>
      <c r="C590">
        <f>COUNTIF('WetLitterbags placem_collection'!$K$3:$K$222, E590)</f>
        <v>0</v>
      </c>
      <c r="D590" t="str">
        <f t="shared" si="54"/>
        <v>Exclude</v>
      </c>
      <c r="E590" s="1"/>
      <c r="F590">
        <f>COUNTIF('WetLitterbags placem_collection'!$M$3:$M$222, H590)</f>
        <v>1</v>
      </c>
      <c r="G590" t="str">
        <f t="shared" si="58"/>
        <v>Open</v>
      </c>
      <c r="H590" s="200" t="s">
        <v>1048</v>
      </c>
      <c r="I590">
        <f>IFERROR(INDEX('Green_rooibos initial weight'!$C$5:$C$1749,MATCH(H590, 'Green_rooibos initial weight'!$A$5:$A$1749,0)),"")</f>
        <v>2.1709999999999998</v>
      </c>
      <c r="K590">
        <f t="shared" si="53"/>
        <v>2.1709999999999998</v>
      </c>
      <c r="M590">
        <f>IFERROR(INDEX('Both teabags AfterWet'!$D$1:$D$839,MATCH(H590,'Both teabags AfterWet'!$B$1:$B$839,0)),"")</f>
        <v>1.5831999999999999</v>
      </c>
      <c r="O590" s="1">
        <v>1.35</v>
      </c>
      <c r="P590" s="1"/>
      <c r="Q590" s="202">
        <v>7.2365225837790437</v>
      </c>
      <c r="R590" s="202"/>
      <c r="S590">
        <f t="shared" si="55"/>
        <v>1.252306945118983</v>
      </c>
      <c r="U590" s="111">
        <f t="shared" si="56"/>
        <v>0.42316584748089214</v>
      </c>
      <c r="V590" s="111">
        <f t="shared" si="57"/>
        <v>0.55200000000000005</v>
      </c>
    </row>
    <row r="591" spans="1:22">
      <c r="A591" s="1">
        <v>213</v>
      </c>
      <c r="B591" s="1"/>
      <c r="C591">
        <f>COUNTIF('WetLitterbags placem_collection'!$K$3:$K$222, E591)</f>
        <v>0</v>
      </c>
      <c r="D591" t="str">
        <f t="shared" si="54"/>
        <v>Exclude</v>
      </c>
      <c r="E591" s="1" t="s">
        <v>1334</v>
      </c>
      <c r="F591">
        <f>COUNTIF('WetLitterbags placem_collection'!$M$3:$M$222, H591)</f>
        <v>0</v>
      </c>
      <c r="G591" t="str">
        <f t="shared" si="58"/>
        <v>Exclude</v>
      </c>
      <c r="I591">
        <f>IFERROR(INDEX('Green_rooibos initial weight'!$C$5:$C$1749,MATCH(E591, 'Green_rooibos initial weight'!$A$5:$A$1749,0)),"")</f>
        <v>2.117</v>
      </c>
      <c r="K591">
        <f t="shared" ref="K591:K631" si="59">IFERROR(I591-(AG583+AG584+AG586),"")</f>
        <v>2.117</v>
      </c>
      <c r="M591">
        <f>IFERROR(INDEX('Both teabags AfterWet'!$D$1:$D$839,MATCH(E591,'Both teabags AfterWet'!$B$1:$B$839,0)),"")</f>
        <v>0.83</v>
      </c>
      <c r="O591" s="1">
        <v>0.6149</v>
      </c>
      <c r="P591" s="1"/>
      <c r="Q591" s="202">
        <v>8.2922013820333618</v>
      </c>
      <c r="R591" s="202"/>
      <c r="S591">
        <f t="shared" si="55"/>
        <v>0.56391125370187689</v>
      </c>
      <c r="U591" s="111">
        <f t="shared" si="56"/>
        <v>0.73362718294668072</v>
      </c>
      <c r="V591" s="111">
        <f t="shared" si="57"/>
        <v>0.55200000000000005</v>
      </c>
    </row>
    <row r="592" spans="1:22">
      <c r="A592" s="1">
        <v>213</v>
      </c>
      <c r="B592" s="1"/>
      <c r="C592">
        <f>COUNTIF('WetLitterbags placem_collection'!$K$3:$K$222, E592)</f>
        <v>0</v>
      </c>
      <c r="D592" t="str">
        <f t="shared" si="54"/>
        <v>Exclude</v>
      </c>
      <c r="E592" s="1"/>
      <c r="F592">
        <f>COUNTIF('WetLitterbags placem_collection'!$M$3:$M$222, H592)</f>
        <v>0</v>
      </c>
      <c r="G592" t="str">
        <f t="shared" si="58"/>
        <v>Exclude</v>
      </c>
      <c r="H592" s="1" t="s">
        <v>1030</v>
      </c>
      <c r="I592">
        <f>IFERROR(INDEX('Green_rooibos initial weight'!$C$5:$C$1749,MATCH(H592, 'Green_rooibos initial weight'!$A$5:$A$1749,0)),"")</f>
        <v>2.3170000000000002</v>
      </c>
      <c r="K592">
        <f t="shared" si="59"/>
        <v>2.3170000000000002</v>
      </c>
      <c r="M592">
        <f>IFERROR(INDEX('Both teabags AfterWet'!$D$1:$D$839,MATCH(H592,'Both teabags AfterWet'!$B$1:$B$839,0)),"")</f>
        <v>1.587</v>
      </c>
      <c r="O592" s="1">
        <v>1.3273999999999999</v>
      </c>
      <c r="P592" s="1"/>
      <c r="Q592" s="202">
        <v>3.4013605442175416</v>
      </c>
      <c r="R592" s="202"/>
      <c r="S592">
        <f t="shared" si="55"/>
        <v>1.2822503401360563</v>
      </c>
      <c r="U592" s="111">
        <f t="shared" si="56"/>
        <v>0.44659027184460243</v>
      </c>
      <c r="V592" s="111">
        <f t="shared" si="57"/>
        <v>0.55200000000000005</v>
      </c>
    </row>
    <row r="593" spans="1:22">
      <c r="A593" s="1">
        <v>213</v>
      </c>
      <c r="B593" s="1"/>
      <c r="C593">
        <f>COUNTIF('WetLitterbags placem_collection'!$K$3:$K$222, E593)</f>
        <v>0</v>
      </c>
      <c r="D593" t="str">
        <f t="shared" si="54"/>
        <v>Exclude</v>
      </c>
      <c r="E593" s="1"/>
      <c r="F593">
        <f>COUNTIF('WetLitterbags placem_collection'!$M$3:$M$222, H593)</f>
        <v>1</v>
      </c>
      <c r="G593" t="str">
        <f t="shared" si="58"/>
        <v>Open</v>
      </c>
      <c r="H593" s="1" t="s">
        <v>1053</v>
      </c>
      <c r="I593">
        <f>IFERROR(INDEX('Green_rooibos initial weight'!$C$5:$C$1749,MATCH(H593, 'Green_rooibos initial weight'!$A$5:$A$1749,0)),"")</f>
        <v>2.1520000000000001</v>
      </c>
      <c r="K593">
        <f t="shared" si="59"/>
        <v>2.1520000000000001</v>
      </c>
      <c r="M593">
        <f>IFERROR(INDEX('Both teabags AfterWet'!$D$1:$D$839,MATCH(H593,'Both teabags AfterWet'!$B$1:$B$839,0)),"")</f>
        <v>1.542</v>
      </c>
      <c r="O593" s="1">
        <v>1.2839</v>
      </c>
      <c r="P593" s="1"/>
      <c r="Q593" s="202">
        <v>3.5402521823463347</v>
      </c>
      <c r="R593" s="202"/>
      <c r="S593">
        <f t="shared" si="55"/>
        <v>1.2384467022308554</v>
      </c>
      <c r="U593" s="111">
        <f t="shared" si="56"/>
        <v>0.4245136142049929</v>
      </c>
      <c r="V593" s="111">
        <f t="shared" si="57"/>
        <v>0.55200000000000005</v>
      </c>
    </row>
    <row r="594" spans="1:22">
      <c r="A594" s="1">
        <v>214</v>
      </c>
      <c r="B594" s="1"/>
      <c r="C594">
        <f>COUNTIF('WetLitterbags placem_collection'!$K$3:$K$222, E594)</f>
        <v>0</v>
      </c>
      <c r="D594" t="str">
        <f t="shared" si="54"/>
        <v>Exclude</v>
      </c>
      <c r="E594" s="200" t="s">
        <v>1469</v>
      </c>
      <c r="F594">
        <f>COUNTIF('WetLitterbags placem_collection'!$M$3:$M$222, H594)</f>
        <v>0</v>
      </c>
      <c r="G594" t="str">
        <f t="shared" si="58"/>
        <v>Exclude</v>
      </c>
      <c r="I594">
        <f>IFERROR(INDEX('Green_rooibos initial weight'!$C$5:$C$1749,MATCH(E594, 'Green_rooibos initial weight'!$A$5:$A$1749,0)),"")</f>
        <v>2.0070000000000001</v>
      </c>
      <c r="K594">
        <f t="shared" si="59"/>
        <v>2.0070000000000001</v>
      </c>
      <c r="M594">
        <f>IFERROR(INDEX('Both teabags AfterWet'!$D$1:$D$839,MATCH(E594,'Both teabags AfterWet'!$B$1:$B$839,0)),"")</f>
        <v>0.63400000000000001</v>
      </c>
      <c r="O594" s="1">
        <v>0.44280000000000003</v>
      </c>
      <c r="P594" s="1"/>
      <c r="Q594" s="202">
        <v>8.3576287657915547</v>
      </c>
      <c r="R594" s="202"/>
      <c r="S594">
        <f t="shared" si="55"/>
        <v>0.40579241982507502</v>
      </c>
      <c r="U594" s="111">
        <f t="shared" si="56"/>
        <v>0.79781145001241904</v>
      </c>
      <c r="V594" s="111">
        <f t="shared" si="57"/>
        <v>0.55200000000000005</v>
      </c>
    </row>
    <row r="595" spans="1:22">
      <c r="A595" s="1">
        <v>214</v>
      </c>
      <c r="B595" s="1"/>
      <c r="C595">
        <f>COUNTIF('WetLitterbags placem_collection'!$K$3:$K$222, E595)</f>
        <v>0</v>
      </c>
      <c r="D595" t="str">
        <f t="shared" si="54"/>
        <v>Exclude</v>
      </c>
      <c r="E595" s="1"/>
      <c r="F595">
        <f>COUNTIF('WetLitterbags placem_collection'!$M$3:$M$222, H595)</f>
        <v>1</v>
      </c>
      <c r="G595" t="str">
        <f t="shared" si="58"/>
        <v>Open</v>
      </c>
      <c r="H595" s="200" t="s">
        <v>758</v>
      </c>
      <c r="I595">
        <f>IFERROR(INDEX('Green_rooibos initial weight'!$C$5:$C$1749,MATCH(H595, 'Green_rooibos initial weight'!$A$5:$A$1749,0)),"")</f>
        <v>2.234</v>
      </c>
      <c r="K595">
        <f t="shared" si="59"/>
        <v>2.234</v>
      </c>
      <c r="M595">
        <f>IFERROR(INDEX('Both teabags AfterWet'!$D$1:$D$839,MATCH(H595,'Both teabags AfterWet'!$B$1:$B$839,0)),"")</f>
        <v>1.587</v>
      </c>
      <c r="O595" s="1">
        <v>1.3544</v>
      </c>
      <c r="P595" s="1"/>
      <c r="Q595" s="202">
        <v>-0.54617676266121384</v>
      </c>
      <c r="R595" s="202"/>
      <c r="S595">
        <f t="shared" si="55"/>
        <v>1.3617974180734835</v>
      </c>
      <c r="U595" s="111">
        <f t="shared" si="56"/>
        <v>0.39042192566092948</v>
      </c>
      <c r="V595" s="111">
        <f t="shared" si="57"/>
        <v>0.55200000000000005</v>
      </c>
    </row>
    <row r="596" spans="1:22">
      <c r="A596" s="1">
        <v>214</v>
      </c>
      <c r="B596" s="1"/>
      <c r="C596">
        <f>COUNTIF('WetLitterbags placem_collection'!$K$3:$K$222, E596)</f>
        <v>0</v>
      </c>
      <c r="D596" t="str">
        <f t="shared" si="54"/>
        <v>Exclude</v>
      </c>
      <c r="E596" s="1"/>
      <c r="F596">
        <f>COUNTIF('WetLitterbags placem_collection'!$M$3:$M$222, H596)</f>
        <v>0</v>
      </c>
      <c r="G596" t="str">
        <f t="shared" si="58"/>
        <v>Exclude</v>
      </c>
      <c r="H596" s="200" t="s">
        <v>729</v>
      </c>
      <c r="I596">
        <f>IFERROR(INDEX('Green_rooibos initial weight'!$C$5:$C$1749,MATCH(H596, 'Green_rooibos initial weight'!$A$5:$A$1749,0)),"")</f>
        <v>2.2709999999999999</v>
      </c>
      <c r="K596">
        <f t="shared" si="59"/>
        <v>2.2709999999999999</v>
      </c>
      <c r="M596">
        <f>IFERROR(INDEX('Both teabags AfterWet'!$D$1:$D$839,MATCH(H596,'Both teabags AfterWet'!$B$1:$B$839,0)),"")</f>
        <v>1.4850000000000001</v>
      </c>
      <c r="O596" s="1">
        <v>1.2703</v>
      </c>
      <c r="P596" s="1"/>
      <c r="Q596" s="202">
        <v>5.5972013992993173</v>
      </c>
      <c r="R596" s="202"/>
      <c r="S596">
        <f t="shared" si="55"/>
        <v>1.1991987506247008</v>
      </c>
      <c r="U596" s="111">
        <f t="shared" si="56"/>
        <v>0.47195123266195471</v>
      </c>
      <c r="V596" s="111">
        <f t="shared" si="57"/>
        <v>0.55200000000000005</v>
      </c>
    </row>
    <row r="597" spans="1:22">
      <c r="A597">
        <v>215</v>
      </c>
      <c r="C597">
        <f>COUNTIF('WetLitterbags placem_collection'!$K$3:$K$222, E597)</f>
        <v>0</v>
      </c>
      <c r="D597" t="str">
        <f t="shared" si="54"/>
        <v>Exclude</v>
      </c>
      <c r="E597" t="s">
        <v>1332</v>
      </c>
      <c r="F597">
        <f>COUNTIF('WetLitterbags placem_collection'!$M$3:$M$222, H597)</f>
        <v>0</v>
      </c>
      <c r="G597" t="str">
        <f t="shared" si="58"/>
        <v>Exclude</v>
      </c>
      <c r="I597">
        <f>IFERROR(INDEX('Green_rooibos initial weight'!$C$5:$C$1749,MATCH(E597, 'Green_rooibos initial weight'!$A$5:$A$1749,0)),"")</f>
        <v>2.0369999999999999</v>
      </c>
      <c r="K597">
        <f t="shared" si="59"/>
        <v>2.0369999999999999</v>
      </c>
      <c r="M597">
        <f>IFERROR(INDEX('Both teabags AfterWet'!$D$1:$D$839,MATCH(E597,'Both teabags AfterWet'!$B$1:$B$839,0)),"")</f>
        <v>0.67769999999999997</v>
      </c>
      <c r="O597">
        <v>0.4864</v>
      </c>
      <c r="Q597" s="202">
        <v>7.2942336126168659</v>
      </c>
      <c r="R597" s="202"/>
      <c r="S597">
        <f t="shared" si="55"/>
        <v>0.45092084770823154</v>
      </c>
      <c r="U597" s="111">
        <f t="shared" si="56"/>
        <v>0.77863483175835468</v>
      </c>
      <c r="V597" s="111">
        <f t="shared" si="57"/>
        <v>0.55200000000000005</v>
      </c>
    </row>
    <row r="598" spans="1:22">
      <c r="A598">
        <v>215</v>
      </c>
      <c r="C598">
        <f>COUNTIF('WetLitterbags placem_collection'!$K$3:$K$222, E598)</f>
        <v>0</v>
      </c>
      <c r="D598" t="str">
        <f t="shared" si="54"/>
        <v>Exclude</v>
      </c>
      <c r="F598">
        <f>COUNTIF('WetLitterbags placem_collection'!$M$3:$M$222, H598)</f>
        <v>1</v>
      </c>
      <c r="G598" t="str">
        <f t="shared" si="58"/>
        <v>Open</v>
      </c>
      <c r="H598" t="s">
        <v>996</v>
      </c>
      <c r="I598">
        <f>IFERROR(INDEX('Green_rooibos initial weight'!$C$5:$C$1749,MATCH(H598, 'Green_rooibos initial weight'!$A$5:$A$1749,0)),"")</f>
        <v>2.2719999999999998</v>
      </c>
      <c r="K598">
        <f t="shared" si="59"/>
        <v>2.2719999999999998</v>
      </c>
      <c r="M598">
        <f>IFERROR(INDEX('Both teabags AfterWet'!$D$1:$D$839,MATCH(H598,'Both teabags AfterWet'!$B$1:$B$839,0)),"")</f>
        <v>1.5481</v>
      </c>
      <c r="O598">
        <v>1.3466</v>
      </c>
      <c r="Q598" s="202">
        <v>2.4271844660191637</v>
      </c>
      <c r="R598" s="202"/>
      <c r="S598">
        <f t="shared" si="55"/>
        <v>1.3139155339805859</v>
      </c>
      <c r="U598" s="111">
        <f t="shared" si="56"/>
        <v>0.42169210652262934</v>
      </c>
      <c r="V598" s="111">
        <f t="shared" si="57"/>
        <v>0.55200000000000005</v>
      </c>
    </row>
    <row r="599" spans="1:22">
      <c r="A599" s="199">
        <v>215</v>
      </c>
      <c r="B599" s="199"/>
      <c r="C599">
        <f>COUNTIF('WetLitterbags placem_collection'!$K$3:$K$222, E599)</f>
        <v>0</v>
      </c>
      <c r="D599" t="str">
        <f t="shared" si="54"/>
        <v>Exclude</v>
      </c>
      <c r="E599" s="199"/>
      <c r="F599">
        <f>COUNTIF('WetLitterbags placem_collection'!$M$3:$M$222, H599)</f>
        <v>0</v>
      </c>
      <c r="G599" t="str">
        <f t="shared" si="58"/>
        <v>Exclude</v>
      </c>
      <c r="H599" t="s">
        <v>707</v>
      </c>
      <c r="I599">
        <f>IFERROR(INDEX('Green_rooibos initial weight'!$C$5:$C$1749,MATCH(H599, 'Green_rooibos initial weight'!$A$5:$A$1749,0)),"")</f>
        <v>2.0840000000000001</v>
      </c>
      <c r="K599">
        <f t="shared" si="59"/>
        <v>2.0840000000000001</v>
      </c>
      <c r="M599">
        <f>IFERROR(INDEX('Both teabags AfterWet'!$D$1:$D$839,MATCH(H599,'Both teabags AfterWet'!$B$1:$B$839,0)),"")</f>
        <v>1.5467</v>
      </c>
      <c r="O599">
        <v>1.3608</v>
      </c>
      <c r="Q599" s="202">
        <v>2.1484374999999396</v>
      </c>
      <c r="R599" s="202"/>
      <c r="S599">
        <f t="shared" si="55"/>
        <v>1.3315640625000009</v>
      </c>
      <c r="U599" s="111">
        <f t="shared" si="56"/>
        <v>0.3610537128118998</v>
      </c>
      <c r="V599" s="111">
        <f t="shared" si="57"/>
        <v>0.55200000000000005</v>
      </c>
    </row>
    <row r="600" spans="1:22">
      <c r="A600" s="1">
        <v>216</v>
      </c>
      <c r="B600" s="1"/>
      <c r="C600">
        <f>COUNTIF('WetLitterbags placem_collection'!$K$3:$K$222, E600)</f>
        <v>0</v>
      </c>
      <c r="D600" t="str">
        <f t="shared" si="54"/>
        <v>Exclude</v>
      </c>
      <c r="E600" s="200" t="s">
        <v>1437</v>
      </c>
      <c r="F600">
        <f>COUNTIF('WetLitterbags placem_collection'!$M$3:$M$222, H600)</f>
        <v>0</v>
      </c>
      <c r="G600" t="str">
        <f t="shared" si="58"/>
        <v>Exclude</v>
      </c>
      <c r="I600">
        <f>IFERROR(INDEX('Green_rooibos initial weight'!$C$5:$C$1749,MATCH(E600, 'Green_rooibos initial weight'!$A$5:$A$1749,0)),"")</f>
        <v>2.0339999999999998</v>
      </c>
      <c r="K600">
        <f t="shared" si="59"/>
        <v>2.0339999999999998</v>
      </c>
      <c r="M600">
        <f>IFERROR(INDEX('Both teabags AfterWet'!$D$1:$D$839,MATCH(E600,'Both teabags AfterWet'!$B$1:$B$839,0)),"")</f>
        <v>0.82499999999999996</v>
      </c>
      <c r="O600" s="1">
        <v>0.61939999999999995</v>
      </c>
      <c r="P600" s="1"/>
      <c r="Q600" s="202">
        <v>7.3429951690818136</v>
      </c>
      <c r="R600" s="202"/>
      <c r="S600">
        <f t="shared" si="55"/>
        <v>0.57391748792270725</v>
      </c>
      <c r="U600" s="111">
        <f t="shared" si="56"/>
        <v>0.71783800987084201</v>
      </c>
      <c r="V600" s="111">
        <f t="shared" si="57"/>
        <v>0.55200000000000005</v>
      </c>
    </row>
    <row r="601" spans="1:22">
      <c r="A601" s="1">
        <v>216</v>
      </c>
      <c r="B601" s="1"/>
      <c r="C601">
        <f>COUNTIF('WetLitterbags placem_collection'!$K$3:$K$222, E601)</f>
        <v>0</v>
      </c>
      <c r="D601" t="str">
        <f t="shared" si="54"/>
        <v>Exclude</v>
      </c>
      <c r="E601" s="1"/>
      <c r="F601">
        <f>COUNTIF('WetLitterbags placem_collection'!$M$3:$M$222, H601)</f>
        <v>1</v>
      </c>
      <c r="G601" t="str">
        <f t="shared" si="58"/>
        <v>Open</v>
      </c>
      <c r="H601" s="200" t="s">
        <v>900</v>
      </c>
      <c r="I601">
        <f>IFERROR(INDEX('Green_rooibos initial weight'!$C$5:$C$1749,MATCH(H601, 'Green_rooibos initial weight'!$A$5:$A$1749,0)),"")</f>
        <v>2.1680000000000001</v>
      </c>
      <c r="K601">
        <f t="shared" si="59"/>
        <v>2.1680000000000001</v>
      </c>
      <c r="M601">
        <f>IFERROR(INDEX('Both teabags AfterWet'!$D$1:$D$839,MATCH(H601,'Both teabags AfterWet'!$B$1:$B$839,0)),"")</f>
        <v>1.5349999999999999</v>
      </c>
      <c r="O601" s="1">
        <v>1.2964</v>
      </c>
      <c r="P601" s="1"/>
      <c r="Q601" s="202">
        <v>21.520236920039142</v>
      </c>
      <c r="R601" s="202"/>
      <c r="S601">
        <f t="shared" si="55"/>
        <v>1.0174116485686127</v>
      </c>
      <c r="U601" s="111">
        <f t="shared" si="56"/>
        <v>0.53071418423956984</v>
      </c>
      <c r="V601" s="111">
        <f t="shared" si="57"/>
        <v>0.55200000000000005</v>
      </c>
    </row>
    <row r="602" spans="1:22">
      <c r="A602" s="1">
        <v>216</v>
      </c>
      <c r="B602" s="1"/>
      <c r="C602">
        <f>COUNTIF('WetLitterbags placem_collection'!$K$3:$K$222, E602)</f>
        <v>0</v>
      </c>
      <c r="D602" t="str">
        <f t="shared" si="54"/>
        <v>Exclude</v>
      </c>
      <c r="E602" s="1"/>
      <c r="F602">
        <f>COUNTIF('WetLitterbags placem_collection'!$M$3:$M$222, H602)</f>
        <v>0</v>
      </c>
      <c r="G602" t="str">
        <f t="shared" si="58"/>
        <v>Exclude</v>
      </c>
      <c r="H602" s="200" t="s">
        <v>684</v>
      </c>
      <c r="I602">
        <f>IFERROR(INDEX('Green_rooibos initial weight'!$C$5:$C$1749,MATCH(H602, 'Green_rooibos initial weight'!$A$5:$A$1749,0)),"")</f>
        <v>2.2410000000000001</v>
      </c>
      <c r="K602">
        <f t="shared" si="59"/>
        <v>2.2410000000000001</v>
      </c>
      <c r="M602">
        <f>IFERROR(INDEX('Both teabags AfterWet'!$D$1:$D$839,MATCH(H602,'Both teabags AfterWet'!$B$1:$B$839,0)),"")</f>
        <v>1.5940000000000001</v>
      </c>
      <c r="O602" s="1">
        <v>1.3617999999999999</v>
      </c>
      <c r="P602" s="1"/>
      <c r="Q602" s="202">
        <v>3.2951289398278099</v>
      </c>
      <c r="R602" s="202"/>
      <c r="S602">
        <f t="shared" si="55"/>
        <v>1.3169269340974248</v>
      </c>
      <c r="U602" s="111">
        <f t="shared" si="56"/>
        <v>0.41234853453930176</v>
      </c>
      <c r="V602" s="111">
        <f t="shared" si="57"/>
        <v>0.55200000000000005</v>
      </c>
    </row>
    <row r="603" spans="1:22">
      <c r="A603" s="1">
        <v>217</v>
      </c>
      <c r="B603" s="1"/>
      <c r="C603">
        <f>COUNTIF('WetLitterbags placem_collection'!$K$3:$K$222, E603)</f>
        <v>0</v>
      </c>
      <c r="D603" t="str">
        <f t="shared" si="54"/>
        <v>Exclude</v>
      </c>
      <c r="E603" s="1" t="s">
        <v>1246</v>
      </c>
      <c r="F603">
        <f>COUNTIF('WetLitterbags placem_collection'!$M$3:$M$222, H603)</f>
        <v>0</v>
      </c>
      <c r="G603" t="str">
        <f t="shared" si="58"/>
        <v>Exclude</v>
      </c>
      <c r="I603">
        <f>IFERROR(INDEX('Green_rooibos initial weight'!$C$5:$C$1749,MATCH(E603, 'Green_rooibos initial weight'!$A$5:$A$1749,0)),"")</f>
        <v>2.028</v>
      </c>
      <c r="K603">
        <f t="shared" si="59"/>
        <v>2.028</v>
      </c>
      <c r="M603">
        <f>IFERROR(INDEX('Both teabags AfterWet'!$D$1:$D$839,MATCH(E603,'Both teabags AfterWet'!$B$1:$B$839,0)),"")</f>
        <v>0.66200000000000003</v>
      </c>
      <c r="O603" s="1">
        <v>0.4556</v>
      </c>
      <c r="P603" s="1"/>
      <c r="Q603" s="202">
        <v>8.5770946950907749</v>
      </c>
      <c r="R603" s="202"/>
      <c r="S603">
        <f t="shared" si="55"/>
        <v>0.41652275656916643</v>
      </c>
      <c r="U603" s="111">
        <f t="shared" si="56"/>
        <v>0.79461402536037162</v>
      </c>
      <c r="V603" s="111">
        <f t="shared" si="57"/>
        <v>0.55200000000000005</v>
      </c>
    </row>
    <row r="604" spans="1:22">
      <c r="A604" s="1">
        <v>217</v>
      </c>
      <c r="B604" s="1"/>
      <c r="C604">
        <f>COUNTIF('WetLitterbags placem_collection'!$K$3:$K$222, E604)</f>
        <v>0</v>
      </c>
      <c r="D604" t="str">
        <f t="shared" si="54"/>
        <v>Exclude</v>
      </c>
      <c r="E604" s="1"/>
      <c r="F604">
        <f>COUNTIF('WetLitterbags placem_collection'!$M$3:$M$222, H604)</f>
        <v>1</v>
      </c>
      <c r="G604" t="str">
        <f t="shared" si="58"/>
        <v>Open</v>
      </c>
      <c r="H604" s="1" t="s">
        <v>839</v>
      </c>
      <c r="I604">
        <f>IFERROR(INDEX('Green_rooibos initial weight'!$C$5:$C$1749,MATCH(H604, 'Green_rooibos initial weight'!$A$5:$A$1749,0)),"")</f>
        <v>2.19</v>
      </c>
      <c r="K604">
        <f t="shared" si="59"/>
        <v>2.19</v>
      </c>
      <c r="M604">
        <f>IFERROR(INDEX('Both teabags AfterWet'!$D$1:$D$839,MATCH(H604,'Both teabags AfterWet'!$B$1:$B$839,0)),"")</f>
        <v>1.38</v>
      </c>
      <c r="O604" s="1">
        <v>1.1337999999999999</v>
      </c>
      <c r="P604" s="1"/>
      <c r="Q604" s="202">
        <v>5.5199605717097722</v>
      </c>
      <c r="R604" s="202"/>
      <c r="S604">
        <f t="shared" si="55"/>
        <v>1.0712146870379544</v>
      </c>
      <c r="U604" s="111">
        <f t="shared" si="56"/>
        <v>0.51086087349865095</v>
      </c>
      <c r="V604" s="111">
        <f t="shared" si="57"/>
        <v>0.55200000000000005</v>
      </c>
    </row>
    <row r="605" spans="1:22">
      <c r="A605" s="1">
        <v>217</v>
      </c>
      <c r="B605" s="1"/>
      <c r="C605">
        <f>COUNTIF('WetLitterbags placem_collection'!$K$3:$K$222, E605)</f>
        <v>0</v>
      </c>
      <c r="D605" t="str">
        <f t="shared" si="54"/>
        <v>Exclude</v>
      </c>
      <c r="E605" s="1"/>
      <c r="F605">
        <f>COUNTIF('WetLitterbags placem_collection'!$M$3:$M$222, H605)</f>
        <v>0</v>
      </c>
      <c r="G605" t="str">
        <f t="shared" si="58"/>
        <v>Exclude</v>
      </c>
      <c r="H605" s="1" t="s">
        <v>731</v>
      </c>
      <c r="I605">
        <f>IFERROR(INDEX('Green_rooibos initial weight'!$C$5:$C$1749,MATCH(H605, 'Green_rooibos initial weight'!$A$5:$A$1749,0)),"")</f>
        <v>2.1930000000000001</v>
      </c>
      <c r="K605">
        <f t="shared" si="59"/>
        <v>2.1930000000000001</v>
      </c>
      <c r="M605">
        <f>IFERROR(INDEX('Both teabags AfterWet'!$D$1:$D$839,MATCH(H605,'Both teabags AfterWet'!$B$1:$B$839,0)),"")</f>
        <v>1.488</v>
      </c>
      <c r="O605" s="1">
        <v>1.2276</v>
      </c>
      <c r="P605" s="1"/>
      <c r="Q605" s="202">
        <v>4.277286135692731</v>
      </c>
      <c r="R605" s="202"/>
      <c r="S605">
        <f t="shared" si="55"/>
        <v>1.1750920353982361</v>
      </c>
      <c r="U605" s="111">
        <f t="shared" si="56"/>
        <v>0.4641623185598559</v>
      </c>
      <c r="V605" s="111">
        <f t="shared" si="57"/>
        <v>0.55200000000000005</v>
      </c>
    </row>
    <row r="606" spans="1:22">
      <c r="A606" s="199">
        <v>218</v>
      </c>
      <c r="B606" s="199"/>
      <c r="C606">
        <f>COUNTIF('WetLitterbags placem_collection'!$K$3:$K$222, E606)</f>
        <v>0</v>
      </c>
      <c r="D606" t="str">
        <f t="shared" si="54"/>
        <v>Exclude</v>
      </c>
      <c r="E606" t="s">
        <v>1463</v>
      </c>
      <c r="F606">
        <f>COUNTIF('WetLitterbags placem_collection'!$M$3:$M$222, H606)</f>
        <v>0</v>
      </c>
      <c r="G606" t="str">
        <f t="shared" si="58"/>
        <v>Exclude</v>
      </c>
      <c r="I606">
        <f>IFERROR(INDEX('Green_rooibos initial weight'!$C$5:$C$1749,MATCH(E606, 'Green_rooibos initial weight'!$A$5:$A$1749,0)),"")</f>
        <v>2.0640000000000001</v>
      </c>
      <c r="K606">
        <f t="shared" si="59"/>
        <v>2.0640000000000001</v>
      </c>
      <c r="M606">
        <f>IFERROR(INDEX('Both teabags AfterWet'!$D$1:$D$839,MATCH(E606,'Both teabags AfterWet'!$B$1:$B$839,0)),"")</f>
        <v>0.7167</v>
      </c>
      <c r="O606">
        <v>0.53339999999999999</v>
      </c>
      <c r="Q606" s="202">
        <v>13.067061143984493</v>
      </c>
      <c r="R606" s="202"/>
      <c r="S606">
        <f t="shared" si="55"/>
        <v>0.46370029585798672</v>
      </c>
      <c r="U606" s="111">
        <f t="shared" si="56"/>
        <v>0.77533900394477384</v>
      </c>
      <c r="V606" s="111">
        <f t="shared" si="57"/>
        <v>0.55200000000000005</v>
      </c>
    </row>
    <row r="607" spans="1:22">
      <c r="A607" s="199">
        <v>218</v>
      </c>
      <c r="B607" s="199"/>
      <c r="C607">
        <f>COUNTIF('WetLitterbags placem_collection'!$K$3:$K$222, E607)</f>
        <v>0</v>
      </c>
      <c r="D607" t="str">
        <f t="shared" si="54"/>
        <v>Exclude</v>
      </c>
      <c r="E607" s="199"/>
      <c r="F607">
        <f>COUNTIF('WetLitterbags placem_collection'!$M$3:$M$222, H607)</f>
        <v>0</v>
      </c>
      <c r="G607" t="str">
        <f t="shared" si="58"/>
        <v>Exclude</v>
      </c>
      <c r="H607" t="s">
        <v>1038</v>
      </c>
      <c r="I607">
        <f>IFERROR(INDEX('Green_rooibos initial weight'!$C$5:$C$1749,MATCH(H607, 'Green_rooibos initial weight'!$A$5:$A$1749,0)),"")</f>
        <v>2.246</v>
      </c>
      <c r="K607">
        <f t="shared" si="59"/>
        <v>2.246</v>
      </c>
      <c r="M607">
        <f>IFERROR(INDEX('Both teabags AfterWet'!$D$1:$D$839,MATCH(H607,'Both teabags AfterWet'!$B$1:$B$839,0)),"")</f>
        <v>1.4296</v>
      </c>
      <c r="O607">
        <v>1.2075</v>
      </c>
      <c r="Q607" s="202">
        <v>5.6706114398422001</v>
      </c>
      <c r="R607" s="202"/>
      <c r="S607">
        <f t="shared" si="55"/>
        <v>1.1390273668639055</v>
      </c>
      <c r="U607" s="111">
        <f t="shared" si="56"/>
        <v>0.49286403968659598</v>
      </c>
      <c r="V607" s="111">
        <f t="shared" si="57"/>
        <v>0.55200000000000005</v>
      </c>
    </row>
    <row r="608" spans="1:22">
      <c r="A608">
        <v>218</v>
      </c>
      <c r="C608">
        <f>COUNTIF('WetLitterbags placem_collection'!$K$3:$K$222, E608)</f>
        <v>0</v>
      </c>
      <c r="D608" t="str">
        <f t="shared" si="54"/>
        <v>Exclude</v>
      </c>
      <c r="F608">
        <f>COUNTIF('WetLitterbags placem_collection'!$M$3:$M$222, H608)</f>
        <v>1</v>
      </c>
      <c r="G608" t="str">
        <f t="shared" si="58"/>
        <v>Open</v>
      </c>
      <c r="H608" t="s">
        <v>699</v>
      </c>
      <c r="I608">
        <f>IFERROR(INDEX('Green_rooibos initial weight'!$C$5:$C$1749,MATCH(H608, 'Green_rooibos initial weight'!$A$5:$A$1749,0)),"")</f>
        <v>2.2290000000000001</v>
      </c>
      <c r="K608">
        <f t="shared" si="59"/>
        <v>2.2290000000000001</v>
      </c>
      <c r="M608">
        <f>IFERROR(INDEX('Both teabags AfterWet'!$D$1:$D$839,MATCH(H608,'Both teabags AfterWet'!$B$1:$B$839,0)),"")</f>
        <v>1.3831</v>
      </c>
      <c r="O608">
        <v>1.1541999999999999</v>
      </c>
      <c r="Q608" s="202">
        <v>6.7454455933042237</v>
      </c>
      <c r="R608" s="202"/>
      <c r="S608">
        <f t="shared" si="55"/>
        <v>1.0763440669620825</v>
      </c>
      <c r="U608" s="111">
        <f t="shared" si="56"/>
        <v>0.51711796008879207</v>
      </c>
      <c r="V608" s="111">
        <f t="shared" si="57"/>
        <v>0.55200000000000005</v>
      </c>
    </row>
    <row r="609" spans="1:22">
      <c r="A609" s="1">
        <v>219</v>
      </c>
      <c r="B609" s="1"/>
      <c r="C609">
        <f>COUNTIF('WetLitterbags placem_collection'!$K$3:$K$222, E609)</f>
        <v>0</v>
      </c>
      <c r="D609" t="str">
        <f t="shared" si="54"/>
        <v>Exclude</v>
      </c>
      <c r="E609" t="s">
        <v>1559</v>
      </c>
      <c r="F609">
        <f>COUNTIF('WetLitterbags placem_collection'!$M$3:$M$222, H609)</f>
        <v>0</v>
      </c>
      <c r="G609" t="str">
        <f t="shared" si="58"/>
        <v>Exclude</v>
      </c>
      <c r="I609">
        <f>IFERROR(INDEX('Green_rooibos initial weight'!$C$5:$C$1749,MATCH(E609, 'Green_rooibos initial weight'!$A$5:$A$1749,0)),"")</f>
        <v>2.0249999999999999</v>
      </c>
      <c r="K609">
        <f t="shared" si="59"/>
        <v>2.0249999999999999</v>
      </c>
      <c r="M609">
        <f>IFERROR(INDEX('Both teabags AfterWet'!$D$1:$D$839,MATCH(E609,'Both teabags AfterWet'!$B$1:$B$839,0)),"")</f>
        <v>0.65569999999999995</v>
      </c>
      <c r="O609" s="1">
        <v>0.4577</v>
      </c>
      <c r="P609" s="1"/>
      <c r="Q609" s="202">
        <v>11.643835616438309</v>
      </c>
      <c r="R609" s="202"/>
      <c r="S609">
        <f t="shared" si="55"/>
        <v>0.40440616438356186</v>
      </c>
      <c r="U609" s="111">
        <f t="shared" si="56"/>
        <v>0.80029325215626579</v>
      </c>
      <c r="V609" s="111">
        <f t="shared" si="57"/>
        <v>0.55200000000000005</v>
      </c>
    </row>
    <row r="610" spans="1:22">
      <c r="A610" s="1">
        <v>219</v>
      </c>
      <c r="B610" s="1"/>
      <c r="C610">
        <f>COUNTIF('WetLitterbags placem_collection'!$K$3:$K$222, E610)</f>
        <v>0</v>
      </c>
      <c r="D610" t="str">
        <f t="shared" si="54"/>
        <v>Exclude</v>
      </c>
      <c r="E610" s="1"/>
      <c r="F610">
        <f>COUNTIF('WetLitterbags placem_collection'!$M$3:$M$222, H610)</f>
        <v>1</v>
      </c>
      <c r="G610" t="str">
        <f t="shared" si="58"/>
        <v>Open</v>
      </c>
      <c r="H610" s="1" t="s">
        <v>965</v>
      </c>
      <c r="I610">
        <f>IFERROR(INDEX('Green_rooibos initial weight'!$C$5:$C$1749,MATCH(H610, 'Green_rooibos initial weight'!$A$5:$A$1749,0)),"")</f>
        <v>2.2160000000000002</v>
      </c>
      <c r="K610">
        <f t="shared" si="59"/>
        <v>2.2160000000000002</v>
      </c>
      <c r="M610">
        <f>IFERROR(INDEX('Both teabags AfterWet'!$D$1:$D$839,MATCH(H610,'Both teabags AfterWet'!$B$1:$B$839,0)),"")</f>
        <v>1.4293</v>
      </c>
      <c r="O610" s="1">
        <v>1.1993</v>
      </c>
      <c r="P610" s="1"/>
      <c r="Q610" s="202">
        <v>6.3788027477918092</v>
      </c>
      <c r="R610" s="202"/>
      <c r="S610">
        <f t="shared" si="55"/>
        <v>1.1227990186457328</v>
      </c>
      <c r="U610" s="111">
        <f t="shared" si="56"/>
        <v>0.49332174248838778</v>
      </c>
      <c r="V610" s="111">
        <f t="shared" si="57"/>
        <v>0.55200000000000005</v>
      </c>
    </row>
    <row r="611" spans="1:22">
      <c r="A611" s="1">
        <v>219</v>
      </c>
      <c r="B611" s="1"/>
      <c r="C611">
        <f>COUNTIF('WetLitterbags placem_collection'!$K$3:$K$222, E611)</f>
        <v>0</v>
      </c>
      <c r="D611" t="str">
        <f t="shared" si="54"/>
        <v>Exclude</v>
      </c>
      <c r="E611" s="1"/>
      <c r="F611">
        <f>COUNTIF('WetLitterbags placem_collection'!$M$3:$M$222, H611)</f>
        <v>0</v>
      </c>
      <c r="G611" t="str">
        <f t="shared" si="58"/>
        <v>Exclude</v>
      </c>
      <c r="H611" s="1" t="s">
        <v>785</v>
      </c>
      <c r="I611">
        <f>IFERROR(INDEX('Green_rooibos initial weight'!$C$5:$C$1749,MATCH(H611, 'Green_rooibos initial weight'!$A$5:$A$1749,0)),"")</f>
        <v>2.1619999999999999</v>
      </c>
      <c r="K611">
        <f t="shared" si="59"/>
        <v>2.1619999999999999</v>
      </c>
      <c r="M611">
        <f>IFERROR(INDEX('Both teabags AfterWet'!$D$1:$D$839,MATCH(H611,'Both teabags AfterWet'!$B$1:$B$839,0)),"")</f>
        <v>1.4823</v>
      </c>
      <c r="O611" s="1">
        <v>1.2475000000000001</v>
      </c>
      <c r="P611" s="1"/>
      <c r="Q611" s="202">
        <v>7.426928605653603</v>
      </c>
      <c r="R611" s="202"/>
      <c r="S611">
        <f t="shared" si="55"/>
        <v>1.1548490656444714</v>
      </c>
      <c r="U611" s="111">
        <f t="shared" si="56"/>
        <v>0.46584224530783003</v>
      </c>
      <c r="V611" s="111">
        <f t="shared" si="57"/>
        <v>0.55200000000000005</v>
      </c>
    </row>
    <row r="612" spans="1:22">
      <c r="A612">
        <v>220</v>
      </c>
      <c r="C612">
        <f>COUNTIF('WetLitterbags placem_collection'!$K$3:$K$222, E612)</f>
        <v>0</v>
      </c>
      <c r="D612" t="str">
        <f t="shared" si="54"/>
        <v>Exclude</v>
      </c>
      <c r="E612" t="s">
        <v>1201</v>
      </c>
      <c r="F612">
        <f>COUNTIF('WetLitterbags placem_collection'!$M$3:$M$222, H612)</f>
        <v>0</v>
      </c>
      <c r="G612" t="str">
        <f t="shared" si="58"/>
        <v>Exclude</v>
      </c>
      <c r="I612">
        <f>IFERROR(INDEX('Green_rooibos initial weight'!$C$5:$C$1749,MATCH(E612, 'Green_rooibos initial weight'!$A$5:$A$1749,0)),"")</f>
        <v>2.1070000000000002</v>
      </c>
      <c r="K612">
        <f t="shared" si="59"/>
        <v>2.1070000000000002</v>
      </c>
      <c r="M612">
        <f>IFERROR(INDEX('Both teabags AfterWet'!$D$1:$D$839,MATCH(E612,'Both teabags AfterWet'!$B$1:$B$839,0)),"")</f>
        <v>0.65239999999999998</v>
      </c>
      <c r="O612">
        <v>0.46010000000000001</v>
      </c>
      <c r="Q612" s="202">
        <v>11.566979733070331</v>
      </c>
      <c r="R612" s="202"/>
      <c r="S612">
        <f t="shared" si="55"/>
        <v>0.40688032624814341</v>
      </c>
      <c r="U612" s="111">
        <f t="shared" si="56"/>
        <v>0.80689115982527604</v>
      </c>
      <c r="V612" s="111">
        <f t="shared" si="57"/>
        <v>0.55200000000000005</v>
      </c>
    </row>
    <row r="613" spans="1:22">
      <c r="A613" s="199">
        <v>220</v>
      </c>
      <c r="B613" s="199"/>
      <c r="C613">
        <f>COUNTIF('WetLitterbags placem_collection'!$K$3:$K$222, E613)</f>
        <v>0</v>
      </c>
      <c r="D613" t="str">
        <f t="shared" si="54"/>
        <v>Exclude</v>
      </c>
      <c r="E613" s="199"/>
      <c r="F613">
        <f>COUNTIF('WetLitterbags placem_collection'!$M$3:$M$222, H613)</f>
        <v>1</v>
      </c>
      <c r="G613" t="str">
        <f t="shared" si="58"/>
        <v>Open</v>
      </c>
      <c r="H613" t="s">
        <v>891</v>
      </c>
      <c r="I613">
        <f>IFERROR(INDEX('Green_rooibos initial weight'!$C$5:$C$1749,MATCH(H613, 'Green_rooibos initial weight'!$A$5:$A$1749,0)),"")</f>
        <v>2.2639999999999998</v>
      </c>
      <c r="K613">
        <f t="shared" si="59"/>
        <v>2.2639999999999998</v>
      </c>
      <c r="M613">
        <f>IFERROR(INDEX('Both teabags AfterWet'!$D$1:$D$839,MATCH(H613,'Both teabags AfterWet'!$B$1:$B$839,0)),"")</f>
        <v>1.5303</v>
      </c>
      <c r="O613">
        <v>1.3202</v>
      </c>
      <c r="Q613" s="202">
        <v>5.6310679611650896</v>
      </c>
      <c r="R613" s="202"/>
      <c r="S613">
        <f t="shared" si="55"/>
        <v>1.2458586407766985</v>
      </c>
      <c r="U613" s="111">
        <f t="shared" si="56"/>
        <v>0.44970908092902007</v>
      </c>
      <c r="V613" s="111">
        <f t="shared" si="57"/>
        <v>0.55200000000000005</v>
      </c>
    </row>
    <row r="614" spans="1:22">
      <c r="A614" s="199">
        <v>220</v>
      </c>
      <c r="B614" s="199"/>
      <c r="C614">
        <f>COUNTIF('WetLitterbags placem_collection'!$K$3:$K$222, E614)</f>
        <v>0</v>
      </c>
      <c r="D614" t="str">
        <f t="shared" si="54"/>
        <v>Exclude</v>
      </c>
      <c r="E614" s="199"/>
      <c r="F614">
        <f>COUNTIF('WetLitterbags placem_collection'!$M$3:$M$222, H614)</f>
        <v>0</v>
      </c>
      <c r="G614" t="str">
        <f t="shared" si="58"/>
        <v>Exclude</v>
      </c>
      <c r="H614" t="s">
        <v>822</v>
      </c>
      <c r="I614">
        <f>IFERROR(INDEX('Green_rooibos initial weight'!$C$5:$C$1749,MATCH(H614, 'Green_rooibos initial weight'!$A$5:$A$1749,0)),"")</f>
        <v>2.1709999999999998</v>
      </c>
      <c r="K614">
        <f t="shared" si="59"/>
        <v>2.1709999999999998</v>
      </c>
      <c r="M614">
        <f>IFERROR(INDEX('Both teabags AfterWet'!$D$1:$D$839,MATCH(H614,'Both teabags AfterWet'!$B$1:$B$839,0)),"")</f>
        <v>1.5328999999999999</v>
      </c>
      <c r="O614">
        <v>1.3140000000000001</v>
      </c>
      <c r="Q614" s="202">
        <v>5.0223769269016794</v>
      </c>
      <c r="R614" s="202"/>
      <c r="S614">
        <f t="shared" si="55"/>
        <v>1.2480059671805119</v>
      </c>
      <c r="U614" s="111">
        <f t="shared" si="56"/>
        <v>0.42514695201266139</v>
      </c>
      <c r="V614" s="111">
        <f t="shared" si="57"/>
        <v>0.55200000000000005</v>
      </c>
    </row>
    <row r="615" spans="1:22">
      <c r="A615" s="1" t="s">
        <v>2533</v>
      </c>
      <c r="B615" s="1"/>
      <c r="C615">
        <f>COUNTIF('WetLitterbags placem_collection'!$K$3:$K$222, E615)</f>
        <v>0</v>
      </c>
      <c r="D615" t="str">
        <f t="shared" si="54"/>
        <v>Exclude</v>
      </c>
      <c r="E615" t="s">
        <v>2534</v>
      </c>
      <c r="F615">
        <f>COUNTIF('WetLitterbags placem_collection'!$M$3:$M$222, H615)</f>
        <v>0</v>
      </c>
      <c r="G615" t="str">
        <f t="shared" si="58"/>
        <v>Exclude</v>
      </c>
      <c r="I615" t="str">
        <f>IFERROR(INDEX('Green_rooibos initial weight'!$C$5:$C$1749,MATCH(E615, 'Green_rooibos initial weight'!$A$5:$A$1749,0)),"")</f>
        <v/>
      </c>
      <c r="K615" t="str">
        <f t="shared" si="59"/>
        <v/>
      </c>
      <c r="M615" t="str">
        <f>IFERROR(INDEX('Both teabags AfterWet'!$D$1:$D$839,MATCH(E615,'Both teabags AfterWet'!$B$1:$B$839,0)),"")</f>
        <v/>
      </c>
      <c r="O615">
        <v>1.7144999999999999</v>
      </c>
      <c r="Q615" s="202">
        <v>5.7867049258731855</v>
      </c>
      <c r="R615" s="202"/>
      <c r="S615">
        <f t="shared" si="55"/>
        <v>1.6152869440459041</v>
      </c>
      <c r="U615" s="111" t="e">
        <f t="shared" si="56"/>
        <v>#VALUE!</v>
      </c>
      <c r="V615" s="111">
        <f t="shared" si="57"/>
        <v>0.55200000000000005</v>
      </c>
    </row>
    <row r="616" spans="1:22">
      <c r="A616" t="s">
        <v>2533</v>
      </c>
      <c r="C616">
        <f>COUNTIF('WetLitterbags placem_collection'!$K$3:$K$222, E616)</f>
        <v>0</v>
      </c>
      <c r="D616" t="str">
        <f t="shared" si="54"/>
        <v>Exclude</v>
      </c>
      <c r="E616" t="s">
        <v>2535</v>
      </c>
      <c r="F616">
        <f>COUNTIF('WetLitterbags placem_collection'!$M$3:$M$222, H616)</f>
        <v>0</v>
      </c>
      <c r="G616" t="str">
        <f t="shared" si="58"/>
        <v>Exclude</v>
      </c>
      <c r="I616" t="str">
        <f>IFERROR(INDEX('Green_rooibos initial weight'!$C$5:$C$1749,MATCH(E616, 'Green_rooibos initial weight'!$A$5:$A$1749,0)),"")</f>
        <v/>
      </c>
      <c r="K616" t="str">
        <f t="shared" si="59"/>
        <v/>
      </c>
      <c r="M616" t="str">
        <f>IFERROR(INDEX('Both teabags AfterWet'!$D$1:$D$839,MATCH(E616,'Both teabags AfterWet'!$B$1:$B$839,0)),"")</f>
        <v/>
      </c>
      <c r="O616">
        <v>1.7393000000000001</v>
      </c>
      <c r="Q616" s="202">
        <v>5.5041402825138563</v>
      </c>
      <c r="R616" s="202"/>
      <c r="S616">
        <f t="shared" si="55"/>
        <v>1.6435664880662366</v>
      </c>
      <c r="U616" s="111" t="e">
        <f t="shared" si="56"/>
        <v>#VALUE!</v>
      </c>
      <c r="V616" s="111">
        <f t="shared" si="57"/>
        <v>0.55200000000000005</v>
      </c>
    </row>
    <row r="617" spans="1:22">
      <c r="A617" s="116" t="s">
        <v>2533</v>
      </c>
      <c r="B617" s="116"/>
      <c r="C617">
        <f>COUNTIF('WetLitterbags placem_collection'!$K$3:$K$222, E617)</f>
        <v>0</v>
      </c>
      <c r="D617" t="str">
        <f t="shared" si="54"/>
        <v>Exclude</v>
      </c>
      <c r="E617" s="116" t="s">
        <v>2536</v>
      </c>
      <c r="F617">
        <f>COUNTIF('WetLitterbags placem_collection'!$M$3:$M$222, H617)</f>
        <v>0</v>
      </c>
      <c r="G617" t="str">
        <f t="shared" si="58"/>
        <v>Exclude</v>
      </c>
      <c r="I617" t="str">
        <f>IFERROR(INDEX('Green_rooibos initial weight'!$C$5:$C$1749,MATCH(E617, 'Green_rooibos initial weight'!$A$5:$A$1749,0)),"")</f>
        <v/>
      </c>
      <c r="K617" t="str">
        <f t="shared" si="59"/>
        <v/>
      </c>
      <c r="M617" t="str">
        <f>IFERROR(INDEX('Both teabags AfterWet'!$D$1:$D$839,MATCH(E617,'Both teabags AfterWet'!$B$1:$B$839,0)),"")</f>
        <v/>
      </c>
      <c r="O617" s="116">
        <v>1.7766</v>
      </c>
      <c r="P617" s="116"/>
      <c r="Q617" s="202">
        <v>819.35797665369614</v>
      </c>
      <c r="R617" s="202"/>
      <c r="S617">
        <f t="shared" si="55"/>
        <v>-12.780113813229566</v>
      </c>
      <c r="U617" s="111" t="e">
        <f t="shared" si="56"/>
        <v>#VALUE!</v>
      </c>
      <c r="V617" s="111">
        <f t="shared" si="57"/>
        <v>0.55200000000000005</v>
      </c>
    </row>
    <row r="618" spans="1:22">
      <c r="A618" s="1" t="s">
        <v>2533</v>
      </c>
      <c r="B618" s="1"/>
      <c r="C618">
        <f>COUNTIF('WetLitterbags placem_collection'!$K$3:$K$222, E618)</f>
        <v>0</v>
      </c>
      <c r="D618" t="str">
        <f t="shared" si="54"/>
        <v>Exclude</v>
      </c>
      <c r="E618" t="s">
        <v>2537</v>
      </c>
      <c r="F618">
        <f>COUNTIF('WetLitterbags placem_collection'!$M$3:$M$222, H618)</f>
        <v>0</v>
      </c>
      <c r="G618" t="str">
        <f t="shared" si="58"/>
        <v>Exclude</v>
      </c>
      <c r="I618" t="str">
        <f>IFERROR(INDEX('Green_rooibos initial weight'!$C$5:$C$1749,MATCH(E618, 'Green_rooibos initial weight'!$A$5:$A$1749,0)),"")</f>
        <v/>
      </c>
      <c r="K618" t="str">
        <f t="shared" si="59"/>
        <v/>
      </c>
      <c r="M618" t="str">
        <f>IFERROR(INDEX('Both teabags AfterWet'!$D$1:$D$839,MATCH(E618,'Both teabags AfterWet'!$B$1:$B$839,0)),"")</f>
        <v/>
      </c>
      <c r="O618">
        <v>1.7238</v>
      </c>
      <c r="Q618" s="202">
        <v>5.0564555719201323</v>
      </c>
      <c r="R618" s="202"/>
      <c r="S618">
        <f t="shared" si="55"/>
        <v>1.6366368188512408</v>
      </c>
      <c r="U618" s="111" t="e">
        <f t="shared" si="56"/>
        <v>#VALUE!</v>
      </c>
      <c r="V618" s="111">
        <f t="shared" si="57"/>
        <v>0.55200000000000005</v>
      </c>
    </row>
    <row r="619" spans="1:22">
      <c r="A619" s="1" t="s">
        <v>2533</v>
      </c>
      <c r="B619" s="1"/>
      <c r="C619">
        <f>COUNTIF('WetLitterbags placem_collection'!$K$3:$K$222, E619)</f>
        <v>0</v>
      </c>
      <c r="D619" t="str">
        <f t="shared" si="54"/>
        <v>Exclude</v>
      </c>
      <c r="E619" t="s">
        <v>2538</v>
      </c>
      <c r="F619">
        <f>COUNTIF('WetLitterbags placem_collection'!$M$3:$M$222, H619)</f>
        <v>0</v>
      </c>
      <c r="G619" t="str">
        <f t="shared" si="58"/>
        <v>Exclude</v>
      </c>
      <c r="I619" t="str">
        <f>IFERROR(INDEX('Green_rooibos initial weight'!$C$5:$C$1749,MATCH(E619, 'Green_rooibos initial weight'!$A$5:$A$1749,0)),"")</f>
        <v/>
      </c>
      <c r="K619" t="str">
        <f t="shared" si="59"/>
        <v/>
      </c>
      <c r="M619" t="str">
        <f>IFERROR(INDEX('Both teabags AfterWet'!$D$1:$D$839,MATCH(E619,'Both teabags AfterWet'!$B$1:$B$839,0)),"")</f>
        <v/>
      </c>
      <c r="O619">
        <v>1.7256</v>
      </c>
      <c r="Q619" s="202">
        <v>5.2449282533401496</v>
      </c>
      <c r="R619" s="202"/>
      <c r="S619">
        <f t="shared" si="55"/>
        <v>1.6350935180603625</v>
      </c>
      <c r="U619" s="111" t="e">
        <f t="shared" si="56"/>
        <v>#VALUE!</v>
      </c>
      <c r="V619" s="111">
        <f t="shared" si="57"/>
        <v>0.55200000000000005</v>
      </c>
    </row>
    <row r="620" spans="1:22">
      <c r="A620" s="1" t="s">
        <v>2533</v>
      </c>
      <c r="B620" s="1"/>
      <c r="C620">
        <f>COUNTIF('WetLitterbags placem_collection'!$K$3:$K$222, E620)</f>
        <v>0</v>
      </c>
      <c r="D620" t="str">
        <f t="shared" si="54"/>
        <v>Exclude</v>
      </c>
      <c r="E620" s="1" t="s">
        <v>1938</v>
      </c>
      <c r="F620">
        <f>COUNTIF('WetLitterbags placem_collection'!$M$3:$M$222, H620)</f>
        <v>0</v>
      </c>
      <c r="G620" t="str">
        <f t="shared" si="58"/>
        <v>Exclude</v>
      </c>
      <c r="I620">
        <f>IFERROR(INDEX('Green_rooibos initial weight'!$C$5:$C$1749,MATCH(E620, 'Green_rooibos initial weight'!$A$5:$A$1749,0)),"")</f>
        <v>2.0859999999999999</v>
      </c>
      <c r="K620">
        <f t="shared" si="59"/>
        <v>2.0859999999999999</v>
      </c>
      <c r="M620" t="str">
        <f>IFERROR(INDEX('Both teabags AfterWet'!$D$1:$D$839,MATCH(E620,'Both teabags AfterWet'!$B$1:$B$839,0)),"")</f>
        <v/>
      </c>
      <c r="O620" s="1">
        <v>1.7291000000000001</v>
      </c>
      <c r="P620" s="1"/>
      <c r="Q620" s="202">
        <v>5.3562653562655171</v>
      </c>
      <c r="R620" s="202"/>
      <c r="S620">
        <f t="shared" si="55"/>
        <v>1.6364848157248131</v>
      </c>
      <c r="U620" s="111">
        <f t="shared" si="56"/>
        <v>0.2154914593840781</v>
      </c>
      <c r="V620" s="111">
        <f t="shared" si="57"/>
        <v>0.55200000000000005</v>
      </c>
    </row>
    <row r="621" spans="1:22">
      <c r="A621" s="1" t="s">
        <v>2533</v>
      </c>
      <c r="B621" s="1"/>
      <c r="C621">
        <f>COUNTIF('WetLitterbags placem_collection'!$K$3:$K$222, E621)</f>
        <v>0</v>
      </c>
      <c r="D621" t="str">
        <f t="shared" si="54"/>
        <v>Exclude</v>
      </c>
      <c r="E621" s="1" t="s">
        <v>1977</v>
      </c>
      <c r="F621">
        <f>COUNTIF('WetLitterbags placem_collection'!$M$3:$M$222, H621)</f>
        <v>0</v>
      </c>
      <c r="G621" t="str">
        <f t="shared" si="58"/>
        <v>Exclude</v>
      </c>
      <c r="I621">
        <f>IFERROR(INDEX('Green_rooibos initial weight'!$C$5:$C$1749,MATCH(E621, 'Green_rooibos initial weight'!$A$5:$A$1749,0)),"")</f>
        <v>2.1190000000000002</v>
      </c>
      <c r="K621">
        <f t="shared" si="59"/>
        <v>2.1190000000000002</v>
      </c>
      <c r="M621" t="str">
        <f>IFERROR(INDEX('Both teabags AfterWet'!$D$1:$D$839,MATCH(E621,'Both teabags AfterWet'!$B$1:$B$839,0)),"")</f>
        <v/>
      </c>
      <c r="O621" s="1">
        <v>1.7074</v>
      </c>
      <c r="P621" s="1"/>
      <c r="Q621" s="202">
        <v>5.1320378674645841</v>
      </c>
      <c r="R621" s="202"/>
      <c r="S621">
        <f t="shared" si="55"/>
        <v>1.6197755854509097</v>
      </c>
      <c r="U621" s="111">
        <f t="shared" si="56"/>
        <v>0.2355943438174094</v>
      </c>
      <c r="V621" s="111">
        <f t="shared" si="57"/>
        <v>0.55200000000000005</v>
      </c>
    </row>
    <row r="622" spans="1:22">
      <c r="A622" s="1" t="s">
        <v>2533</v>
      </c>
      <c r="B622" s="1"/>
      <c r="C622">
        <f>COUNTIF('WetLitterbags placem_collection'!$K$3:$K$222, E622)</f>
        <v>0</v>
      </c>
      <c r="D622" t="str">
        <f t="shared" si="54"/>
        <v>Exclude</v>
      </c>
      <c r="E622" s="1" t="s">
        <v>1969</v>
      </c>
      <c r="F622">
        <f>COUNTIF('WetLitterbags placem_collection'!$M$3:$M$222, H622)</f>
        <v>0</v>
      </c>
      <c r="G622" t="str">
        <f t="shared" si="58"/>
        <v>Exclude</v>
      </c>
      <c r="I622">
        <f>IFERROR(INDEX('Green_rooibos initial weight'!$C$5:$C$1749,MATCH(E622, 'Green_rooibos initial weight'!$A$5:$A$1749,0)),"")</f>
        <v>2.097</v>
      </c>
      <c r="K622">
        <f t="shared" si="59"/>
        <v>2.097</v>
      </c>
      <c r="M622" t="str">
        <f>IFERROR(INDEX('Both teabags AfterWet'!$D$1:$D$839,MATCH(E622,'Both teabags AfterWet'!$B$1:$B$839,0)),"")</f>
        <v/>
      </c>
      <c r="O622" s="201">
        <v>1.7512000000000001</v>
      </c>
      <c r="P622" s="201"/>
      <c r="Q622" s="202">
        <v>7.0415647921763895</v>
      </c>
      <c r="R622" s="202"/>
      <c r="S622">
        <f t="shared" si="55"/>
        <v>1.6278881173594071</v>
      </c>
      <c r="U622" s="111">
        <f t="shared" si="56"/>
        <v>0.22370619105416922</v>
      </c>
      <c r="V622" s="111">
        <f t="shared" si="57"/>
        <v>0.55200000000000005</v>
      </c>
    </row>
    <row r="623" spans="1:22">
      <c r="A623" s="1" t="s">
        <v>2533</v>
      </c>
      <c r="B623" s="1"/>
      <c r="C623">
        <f>COUNTIF('WetLitterbags placem_collection'!$K$3:$K$222, E623)</f>
        <v>0</v>
      </c>
      <c r="D623" t="str">
        <f t="shared" si="54"/>
        <v>Exclude</v>
      </c>
      <c r="E623" s="1" t="s">
        <v>2482</v>
      </c>
      <c r="F623">
        <f>COUNTIF('WetLitterbags placem_collection'!$M$3:$M$222, H623)</f>
        <v>0</v>
      </c>
      <c r="G623" t="str">
        <f t="shared" si="58"/>
        <v>Exclude</v>
      </c>
      <c r="I623">
        <f>IFERROR(INDEX('Green_rooibos initial weight'!$C$5:$C$1749,MATCH(E623, 'Green_rooibos initial weight'!$A$5:$A$1749,0)),"")</f>
        <v>2.0253999999999999</v>
      </c>
      <c r="K623">
        <f t="shared" si="59"/>
        <v>2.0253999999999999</v>
      </c>
      <c r="M623" t="str">
        <f>IFERROR(INDEX('Both teabags AfterWet'!$D$1:$D$839,MATCH(E623,'Both teabags AfterWet'!$B$1:$B$839,0)),"")</f>
        <v/>
      </c>
      <c r="O623" s="1">
        <v>1.7141999999999999</v>
      </c>
      <c r="P623" s="1"/>
      <c r="Q623" s="202">
        <v>4.9204771371769205</v>
      </c>
      <c r="R623" s="202"/>
      <c r="S623">
        <f t="shared" si="55"/>
        <v>1.6298531809145131</v>
      </c>
      <c r="U623" s="111">
        <f t="shared" si="56"/>
        <v>0.19529318607953328</v>
      </c>
      <c r="V623" s="111">
        <f t="shared" si="57"/>
        <v>0.55200000000000005</v>
      </c>
    </row>
    <row r="624" spans="1:22">
      <c r="A624" s="1" t="s">
        <v>2533</v>
      </c>
      <c r="B624" s="1"/>
      <c r="C624">
        <f>COUNTIF('WetLitterbags placem_collection'!$K$3:$K$222, E624)</f>
        <v>0</v>
      </c>
      <c r="D624" t="str">
        <f t="shared" si="54"/>
        <v>Exclude</v>
      </c>
      <c r="E624" s="1" t="s">
        <v>2484</v>
      </c>
      <c r="F624">
        <f>COUNTIF('WetLitterbags placem_collection'!$M$3:$M$222, H624)</f>
        <v>0</v>
      </c>
      <c r="G624" t="str">
        <f t="shared" si="58"/>
        <v>Exclude</v>
      </c>
      <c r="I624">
        <f>IFERROR(INDEX('Green_rooibos initial weight'!$C$5:$C$1749,MATCH(E624, 'Green_rooibos initial weight'!$A$5:$A$1749,0)),"")</f>
        <v>2.125</v>
      </c>
      <c r="K624">
        <f t="shared" si="59"/>
        <v>2.125</v>
      </c>
      <c r="M624" t="str">
        <f>IFERROR(INDEX('Both teabags AfterWet'!$D$1:$D$839,MATCH(E624,'Both teabags AfterWet'!$B$1:$B$839,0)),"")</f>
        <v/>
      </c>
      <c r="O624" s="201">
        <v>1.8006</v>
      </c>
      <c r="P624" s="201"/>
      <c r="Q624" s="202">
        <v>5.5421686746989201</v>
      </c>
      <c r="R624" s="202"/>
      <c r="S624">
        <f t="shared" si="55"/>
        <v>1.7008077108433712</v>
      </c>
      <c r="U624" s="111">
        <f t="shared" si="56"/>
        <v>0.19961990077959002</v>
      </c>
      <c r="V624" s="111">
        <f t="shared" si="57"/>
        <v>0.55200000000000005</v>
      </c>
    </row>
    <row r="625" spans="1:22">
      <c r="A625" s="1" t="s">
        <v>2533</v>
      </c>
      <c r="B625" s="1"/>
      <c r="C625">
        <f>COUNTIF('WetLitterbags placem_collection'!$K$3:$K$222, E625)</f>
        <v>0</v>
      </c>
      <c r="D625" t="str">
        <f t="shared" si="54"/>
        <v>Exclude</v>
      </c>
      <c r="E625" s="1"/>
      <c r="F625">
        <f>COUNTIF('WetLitterbags placem_collection'!$M$3:$M$222, H625)</f>
        <v>0</v>
      </c>
      <c r="G625" t="str">
        <f t="shared" si="58"/>
        <v>Exclude</v>
      </c>
      <c r="H625" s="1" t="s">
        <v>483</v>
      </c>
      <c r="I625">
        <f>IFERROR(INDEX('Green_rooibos initial weight'!$C$5:$C$1749,MATCH(H625, 'Green_rooibos initial weight'!$A$5:$A$1749,0)),"")</f>
        <v>2.206</v>
      </c>
      <c r="K625">
        <f t="shared" si="59"/>
        <v>2.206</v>
      </c>
      <c r="M625" t="str">
        <f>IFERROR(INDEX('Both teabags AfterWet'!$D$1:$D$839,MATCH(H625,'Both teabags AfterWet'!$B$1:$B$839,0)),"")</f>
        <v/>
      </c>
      <c r="O625" s="1">
        <v>1.8496999999999999</v>
      </c>
      <c r="P625" s="1"/>
      <c r="Q625" s="202">
        <v>2.619871478002938</v>
      </c>
      <c r="R625" s="202"/>
      <c r="S625">
        <f t="shared" si="55"/>
        <v>1.8012402372713796</v>
      </c>
      <c r="U625" s="111">
        <f t="shared" si="56"/>
        <v>0.18348130676728036</v>
      </c>
      <c r="V625" s="111">
        <f t="shared" si="57"/>
        <v>0.55200000000000005</v>
      </c>
    </row>
    <row r="626" spans="1:22">
      <c r="A626" s="1" t="s">
        <v>2533</v>
      </c>
      <c r="B626" s="1"/>
      <c r="C626">
        <f>COUNTIF('WetLitterbags placem_collection'!$K$3:$K$222, E626)</f>
        <v>0</v>
      </c>
      <c r="D626" t="str">
        <f t="shared" si="54"/>
        <v>Exclude</v>
      </c>
      <c r="E626" s="1"/>
      <c r="F626">
        <f>COUNTIF('WetLitterbags placem_collection'!$M$3:$M$222, H626)</f>
        <v>0</v>
      </c>
      <c r="G626" t="str">
        <f t="shared" si="58"/>
        <v>Exclude</v>
      </c>
      <c r="H626" s="1" t="s">
        <v>477</v>
      </c>
      <c r="I626">
        <f>IFERROR(INDEX('Green_rooibos initial weight'!$C$5:$C$1749,MATCH(H626, 'Green_rooibos initial weight'!$A$5:$A$1749,0)),"")</f>
        <v>2.1259999999999999</v>
      </c>
      <c r="K626">
        <f t="shared" si="59"/>
        <v>2.1259999999999999</v>
      </c>
      <c r="M626" t="str">
        <f>IFERROR(INDEX('Both teabags AfterWet'!$D$1:$D$839,MATCH(H626,'Both teabags AfterWet'!$B$1:$B$839,0)),"")</f>
        <v/>
      </c>
      <c r="O626" s="1">
        <v>1.7670999999999999</v>
      </c>
      <c r="P626" s="1"/>
      <c r="Q626" s="202">
        <v>2.3476523476518953</v>
      </c>
      <c r="R626" s="202"/>
      <c r="S626">
        <f t="shared" si="55"/>
        <v>1.7256146353646433</v>
      </c>
      <c r="U626" s="111">
        <f t="shared" si="56"/>
        <v>0.18832801723205861</v>
      </c>
      <c r="V626" s="111">
        <f t="shared" si="57"/>
        <v>0.55200000000000005</v>
      </c>
    </row>
    <row r="627" spans="1:22">
      <c r="A627" s="1" t="s">
        <v>2533</v>
      </c>
      <c r="B627" s="1"/>
      <c r="C627">
        <f>COUNTIF('WetLitterbags placem_collection'!$K$3:$K$222, E627)</f>
        <v>0</v>
      </c>
      <c r="D627" t="str">
        <f t="shared" si="54"/>
        <v>Exclude</v>
      </c>
      <c r="E627" s="1"/>
      <c r="F627">
        <f>COUNTIF('WetLitterbags placem_collection'!$M$3:$M$222, H627)</f>
        <v>0</v>
      </c>
      <c r="G627" t="str">
        <f t="shared" si="58"/>
        <v>Exclude</v>
      </c>
      <c r="H627" s="1" t="s">
        <v>439</v>
      </c>
      <c r="I627">
        <f>IFERROR(INDEX('Green_rooibos initial weight'!$C$5:$C$1749,MATCH(H627, 'Green_rooibos initial weight'!$A$5:$A$1749,0)),"")</f>
        <v>2.1890000000000001</v>
      </c>
      <c r="K627">
        <f t="shared" si="59"/>
        <v>2.1890000000000001</v>
      </c>
      <c r="M627" t="str">
        <f>IFERROR(INDEX('Both teabags AfterWet'!$D$1:$D$839,MATCH(H627,'Both teabags AfterWet'!$B$1:$B$839,0)),"")</f>
        <v/>
      </c>
      <c r="O627" s="1">
        <v>1.8443000000000001</v>
      </c>
      <c r="P627" s="1"/>
      <c r="Q627" s="202">
        <v>1.8774703557312791</v>
      </c>
      <c r="R627" s="202"/>
      <c r="S627">
        <f t="shared" si="55"/>
        <v>1.8096738142292481</v>
      </c>
      <c r="U627" s="111">
        <f t="shared" si="56"/>
        <v>0.17328743068558794</v>
      </c>
      <c r="V627" s="111">
        <f t="shared" si="57"/>
        <v>0.55200000000000005</v>
      </c>
    </row>
    <row r="628" spans="1:22">
      <c r="C628">
        <f>COUNTIF('WetLitterbags placem_collection'!$K$3:$K$222, E628)</f>
        <v>0</v>
      </c>
      <c r="D628" t="str">
        <f t="shared" si="54"/>
        <v>Exclude</v>
      </c>
      <c r="E628" s="116" t="s">
        <v>1504</v>
      </c>
      <c r="F628">
        <f>COUNTIF('WetLitterbags placem_collection'!$M$3:$M$222, H628)</f>
        <v>0</v>
      </c>
      <c r="G628" t="str">
        <f t="shared" si="58"/>
        <v>Exclude</v>
      </c>
      <c r="I628">
        <f>IFERROR(INDEX('Green_rooibos initial weight'!$C$5:$C$1749,MATCH(E628, 'Green_rooibos initial weight'!$A$5:$A$1749,0)),"")</f>
        <v>2.1429999999999998</v>
      </c>
      <c r="K628">
        <f t="shared" si="59"/>
        <v>2.1429999999999998</v>
      </c>
      <c r="M628">
        <f>IFERROR(INDEX('Both teabags AfterWet'!$D$1:$D$839,MATCH(E628,'Both teabags AfterWet'!$B$1:$B$839,0)),"")</f>
        <v>0.88660000000000005</v>
      </c>
      <c r="O628">
        <v>0.67520000000000002</v>
      </c>
      <c r="Q628" s="202">
        <v>16.553398058252881</v>
      </c>
      <c r="R628" s="202"/>
      <c r="S628">
        <f t="shared" si="55"/>
        <v>0.56343145631067659</v>
      </c>
      <c r="U628" s="111">
        <f t="shared" si="56"/>
        <v>0.73708284819847103</v>
      </c>
      <c r="V628" s="111">
        <f t="shared" si="57"/>
        <v>0.55200000000000005</v>
      </c>
    </row>
    <row r="629" spans="1:22">
      <c r="C629">
        <f>COUNTIF('WetLitterbags placem_collection'!$K$3:$K$222, E629)</f>
        <v>0</v>
      </c>
      <c r="D629" t="str">
        <f t="shared" si="54"/>
        <v>Exclude</v>
      </c>
      <c r="F629">
        <f>COUNTIF('WetLitterbags placem_collection'!$M$3:$M$222, H629)</f>
        <v>1</v>
      </c>
      <c r="G629" t="str">
        <f t="shared" si="58"/>
        <v>Open</v>
      </c>
      <c r="H629" s="116" t="s">
        <v>618</v>
      </c>
      <c r="I629">
        <f>IFERROR(INDEX('Green_rooibos initial weight'!$C$5:$C$1749,MATCH(H629, 'Green_rooibos initial weight'!$A$5:$A$1749,0)),"")</f>
        <v>2.1179999999999999</v>
      </c>
      <c r="K629">
        <f t="shared" si="59"/>
        <v>2.1179999999999999</v>
      </c>
      <c r="M629">
        <f>IFERROR(INDEX('Both teabags AfterWet'!$D$1:$D$839,MATCH(H629,'Both teabags AfterWet'!$B$1:$B$839,0)),"")</f>
        <v>1.54</v>
      </c>
      <c r="O629">
        <v>1.3698999999999999</v>
      </c>
      <c r="Q629" s="202">
        <v>2.4709302325582301</v>
      </c>
      <c r="R629" s="202"/>
      <c r="S629">
        <f t="shared" si="55"/>
        <v>1.3360507267441848</v>
      </c>
      <c r="U629" s="111">
        <f t="shared" si="56"/>
        <v>0.36919229143334042</v>
      </c>
      <c r="V629" s="111">
        <f t="shared" si="57"/>
        <v>0.55200000000000005</v>
      </c>
    </row>
    <row r="630" spans="1:22">
      <c r="C630">
        <f>COUNTIF('WetLitterbags placem_collection'!$K$3:$K$222, E630)</f>
        <v>0</v>
      </c>
      <c r="D630" t="str">
        <f t="shared" si="54"/>
        <v>Exclude</v>
      </c>
      <c r="F630">
        <f>COUNTIF('WetLitterbags placem_collection'!$M$3:$M$222, H630)</f>
        <v>0</v>
      </c>
      <c r="G630" t="str">
        <f t="shared" si="58"/>
        <v>Exclude</v>
      </c>
      <c r="H630" s="116" t="s">
        <v>1062</v>
      </c>
      <c r="I630">
        <f>IFERROR(INDEX('Green_rooibos initial weight'!$C$5:$C$1749,MATCH(H630, 'Green_rooibos initial weight'!$A$5:$A$1749,0)),"")</f>
        <v>2.1890000000000001</v>
      </c>
      <c r="K630">
        <f t="shared" si="59"/>
        <v>2.1890000000000001</v>
      </c>
      <c r="M630">
        <f>IFERROR(INDEX('Both teabags AfterWet'!$D$1:$D$839,MATCH(H630,'Both teabags AfterWet'!$B$1:$B$839,0)),"")</f>
        <v>1.4087000000000001</v>
      </c>
      <c r="O630">
        <v>1.1731</v>
      </c>
      <c r="Q630" s="202">
        <v>6.7426871591461754</v>
      </c>
      <c r="R630" s="202"/>
      <c r="S630">
        <f t="shared" si="55"/>
        <v>1.0940015369360563</v>
      </c>
      <c r="U630" s="111">
        <f t="shared" si="56"/>
        <v>0.50022771268339139</v>
      </c>
      <c r="V630" s="111">
        <f t="shared" si="57"/>
        <v>0.55200000000000005</v>
      </c>
    </row>
    <row r="631" spans="1:22">
      <c r="C631">
        <f>COUNTIF('WetLitterbags placem_collection'!$K$3:$K$222, E631)</f>
        <v>0</v>
      </c>
      <c r="D631" t="str">
        <f t="shared" si="54"/>
        <v>Exclude</v>
      </c>
      <c r="F631">
        <f>COUNTIF('WetLitterbags placem_collection'!$M$3:$M$222, H631)</f>
        <v>0</v>
      </c>
      <c r="G631" t="str">
        <f t="shared" si="58"/>
        <v>Exclude</v>
      </c>
      <c r="H631" t="s">
        <v>2539</v>
      </c>
      <c r="I631" t="str">
        <f>IFERROR(INDEX('Green_rooibos initial weight'!$C$5:$C$1749,MATCH(H631, 'Green_rooibos initial weight'!$A$5:$A$1749,0)),"")</f>
        <v/>
      </c>
      <c r="K631" t="str">
        <f t="shared" si="59"/>
        <v/>
      </c>
      <c r="M631" t="str">
        <f>IFERROR(INDEX('Both teabags AfterWet'!$D$1:$D$839,MATCH(H631,'Both teabags AfterWet'!$B$1:$B$839,0)),"")</f>
        <v/>
      </c>
      <c r="O631">
        <v>1.2074</v>
      </c>
      <c r="Q631" s="202">
        <v>2.8344107409252359</v>
      </c>
      <c r="R631" s="202"/>
      <c r="S631">
        <f t="shared" si="55"/>
        <v>1.1731773247140687</v>
      </c>
      <c r="U631" s="111" t="e">
        <f t="shared" si="56"/>
        <v>#VALUE!</v>
      </c>
      <c r="V631" s="111">
        <f t="shared" si="57"/>
        <v>0.55200000000000005</v>
      </c>
    </row>
    <row r="632" spans="1:22">
      <c r="A632">
        <v>1</v>
      </c>
      <c r="C632">
        <f>COUNTIF('WetLitterbags placem_collection'!$K$3:$K$222, E632)</f>
        <v>1</v>
      </c>
      <c r="D632" t="str">
        <f t="shared" si="54"/>
        <v>Open</v>
      </c>
      <c r="E632" t="s">
        <v>1614</v>
      </c>
      <c r="F632">
        <f>COUNTIF('WetLitterbags placem_collection'!$M$3:$M$222, H632)</f>
        <v>0</v>
      </c>
      <c r="G632" t="str">
        <f t="shared" si="58"/>
        <v>Exclude</v>
      </c>
      <c r="I632">
        <f>IFERROR(INDEX('Green_rooibos initial weight'!$C$5:$C$1749,MATCH(E632, 'Green_rooibos initial weight'!$A$5:$A$1749,0)),"")</f>
        <v>2.0329999999999999</v>
      </c>
      <c r="K632" t="str">
        <f>IFERROR(I632-(H624+H625+H627),"")</f>
        <v/>
      </c>
      <c r="M632">
        <f>IFERROR(INDEX('Both teabags AfterWet'!$D$1:$D$839,MATCH(E632,'Both teabags AfterWet'!$B$1:$B$839,0)),"")</f>
        <v>0.43290000000000001</v>
      </c>
      <c r="O632">
        <v>0.28660000000000002</v>
      </c>
      <c r="Q632" s="202">
        <v>27.683896620278237</v>
      </c>
      <c r="R632" s="202"/>
      <c r="S632">
        <f t="shared" si="55"/>
        <v>0.20725795228628258</v>
      </c>
      <c r="U632" s="111">
        <f t="shared" si="56"/>
        <v>0.89805314693247285</v>
      </c>
      <c r="V632" s="111">
        <f t="shared" si="57"/>
        <v>0.55200000000000005</v>
      </c>
    </row>
    <row r="633" spans="1:22">
      <c r="A633" s="199">
        <v>2</v>
      </c>
      <c r="B633" s="199"/>
      <c r="C633">
        <f>COUNTIF('WetLitterbags placem_collection'!$K$3:$K$222, E633)</f>
        <v>1</v>
      </c>
      <c r="D633" t="str">
        <f t="shared" si="54"/>
        <v>Open</v>
      </c>
      <c r="E633" t="s">
        <v>1482</v>
      </c>
      <c r="F633">
        <f>COUNTIF('WetLitterbags placem_collection'!$M$3:$M$222, H633)</f>
        <v>0</v>
      </c>
      <c r="G633" t="str">
        <f t="shared" si="58"/>
        <v>Exclude</v>
      </c>
      <c r="I633">
        <f>IFERROR(INDEX('Green_rooibos initial weight'!$C$5:$C$1749,MATCH(E633, 'Green_rooibos initial weight'!$A$5:$A$1749,0)),"")</f>
        <v>2.0059999999999998</v>
      </c>
      <c r="K633" t="str">
        <f>IFERROR(I633-(H625+H626+AG628),"")</f>
        <v/>
      </c>
      <c r="M633">
        <f>IFERROR(INDEX('Both teabags AfterWet'!$D$1:$D$839,MATCH(E633,'Both teabags AfterWet'!$B$1:$B$839,0)),"")</f>
        <v>0.629</v>
      </c>
      <c r="O633">
        <v>0.44080000000000003</v>
      </c>
      <c r="Q633" s="202">
        <v>8.5032322227742174</v>
      </c>
      <c r="R633" s="202"/>
      <c r="S633">
        <f t="shared" si="55"/>
        <v>0.40331775236201128</v>
      </c>
      <c r="U633" s="111">
        <f t="shared" si="56"/>
        <v>0.79894429094615593</v>
      </c>
      <c r="V633" s="111">
        <f t="shared" si="57"/>
        <v>0.55200000000000005</v>
      </c>
    </row>
    <row r="634" spans="1:22">
      <c r="A634">
        <v>5</v>
      </c>
      <c r="C634">
        <f>COUNTIF('WetLitterbags placem_collection'!$K$3:$K$222, E634)</f>
        <v>1</v>
      </c>
      <c r="D634" t="str">
        <f t="shared" si="54"/>
        <v>Open</v>
      </c>
      <c r="E634" t="s">
        <v>1553</v>
      </c>
      <c r="F634">
        <f>COUNTIF('WetLitterbags placem_collection'!$M$3:$M$222, H634)</f>
        <v>0</v>
      </c>
      <c r="G634" t="str">
        <f t="shared" si="58"/>
        <v>Exclude</v>
      </c>
      <c r="I634">
        <f>IFERROR(INDEX('Green_rooibos initial weight'!$C$5:$C$1749,MATCH(E634, 'Green_rooibos initial weight'!$A$5:$A$1749,0)),"")</f>
        <v>2.0019999999999998</v>
      </c>
      <c r="K634">
        <f t="shared" ref="K634:K697" si="60">IFERROR(I634-(AG626+AG627+AG629),"")</f>
        <v>2.0019999999999998</v>
      </c>
      <c r="M634">
        <f>IFERROR(INDEX('Both teabags AfterWet'!$D$1:$D$839,MATCH(E634,'Both teabags AfterWet'!$B$1:$B$839,0)),"")</f>
        <v>0.46</v>
      </c>
      <c r="O634">
        <v>0.27200000000000002</v>
      </c>
      <c r="Q634" s="202">
        <v>19.444444444444176</v>
      </c>
      <c r="R634" s="202"/>
      <c r="S634">
        <f t="shared" si="55"/>
        <v>0.21911111111111187</v>
      </c>
      <c r="U634" s="111">
        <f t="shared" si="56"/>
        <v>0.89055389055389012</v>
      </c>
      <c r="V634" s="111">
        <f t="shared" si="57"/>
        <v>0.55200000000000005</v>
      </c>
    </row>
    <row r="635" spans="1:22">
      <c r="A635" s="199">
        <v>6</v>
      </c>
      <c r="B635" s="199"/>
      <c r="C635">
        <f>COUNTIF('WetLitterbags placem_collection'!$K$3:$K$222, E635)</f>
        <v>1</v>
      </c>
      <c r="D635" t="str">
        <f t="shared" si="54"/>
        <v>Open</v>
      </c>
      <c r="E635" t="s">
        <v>1603</v>
      </c>
      <c r="F635">
        <f>COUNTIF('WetLitterbags placem_collection'!$M$3:$M$222, H635)</f>
        <v>0</v>
      </c>
      <c r="G635" t="str">
        <f t="shared" si="58"/>
        <v>Exclude</v>
      </c>
      <c r="I635">
        <f>IFERROR(INDEX('Green_rooibos initial weight'!$C$5:$C$1749,MATCH(E635, 'Green_rooibos initial weight'!$A$5:$A$1749,0)),"")</f>
        <v>2.0579999999999998</v>
      </c>
      <c r="K635">
        <f t="shared" si="60"/>
        <v>2.0579999999999998</v>
      </c>
      <c r="M635">
        <f>IFERROR(INDEX('Both teabags AfterWet'!$D$1:$D$839,MATCH(E635,'Both teabags AfterWet'!$B$1:$B$839,0)),"")</f>
        <v>0.67749999999999999</v>
      </c>
      <c r="O635">
        <v>0.48459999999999998</v>
      </c>
      <c r="Q635" s="202">
        <v>11.472945891783862</v>
      </c>
      <c r="R635" s="202"/>
      <c r="S635">
        <f t="shared" si="55"/>
        <v>0.42900210420841539</v>
      </c>
      <c r="U635" s="111">
        <f t="shared" si="56"/>
        <v>0.79154416705130448</v>
      </c>
      <c r="V635" s="111">
        <f t="shared" si="57"/>
        <v>0.55200000000000005</v>
      </c>
    </row>
    <row r="636" spans="1:22">
      <c r="A636" s="1">
        <v>7</v>
      </c>
      <c r="B636" s="1"/>
      <c r="C636">
        <f>COUNTIF('WetLitterbags placem_collection'!$K$3:$K$222, E636)</f>
        <v>1</v>
      </c>
      <c r="D636" t="str">
        <f t="shared" si="54"/>
        <v>Open</v>
      </c>
      <c r="E636" s="1" t="s">
        <v>1598</v>
      </c>
      <c r="F636">
        <f>COUNTIF('WetLitterbags placem_collection'!$M$3:$M$222, H636)</f>
        <v>0</v>
      </c>
      <c r="G636" t="str">
        <f t="shared" si="58"/>
        <v>Exclude</v>
      </c>
      <c r="I636">
        <f>IFERROR(INDEX('Green_rooibos initial weight'!$C$5:$C$1749,MATCH(E636, 'Green_rooibos initial weight'!$A$5:$A$1749,0)),"")</f>
        <v>2.0550000000000002</v>
      </c>
      <c r="K636">
        <f t="shared" si="60"/>
        <v>2.0550000000000002</v>
      </c>
      <c r="M636">
        <f>IFERROR(INDEX('Both teabags AfterWet'!$D$1:$D$839,MATCH(E636,'Both teabags AfterWet'!$B$1:$B$839,0)),"")</f>
        <v>0.67900000000000005</v>
      </c>
      <c r="O636" s="1">
        <v>0.46970000000000001</v>
      </c>
      <c r="P636" s="1"/>
      <c r="Q636" s="202">
        <v>11.36705057586399</v>
      </c>
      <c r="R636" s="202"/>
      <c r="S636">
        <f t="shared" si="55"/>
        <v>0.41630896344516682</v>
      </c>
      <c r="U636" s="111">
        <f t="shared" si="56"/>
        <v>0.79741656280040552</v>
      </c>
      <c r="V636" s="111">
        <f t="shared" si="57"/>
        <v>0.55200000000000005</v>
      </c>
    </row>
    <row r="637" spans="1:22">
      <c r="A637">
        <v>8</v>
      </c>
      <c r="C637">
        <f>COUNTIF('WetLitterbags placem_collection'!$K$3:$K$222, E637)</f>
        <v>1</v>
      </c>
      <c r="D637" t="str">
        <f t="shared" si="54"/>
        <v>Open</v>
      </c>
      <c r="E637" t="s">
        <v>1661</v>
      </c>
      <c r="F637">
        <f>COUNTIF('WetLitterbags placem_collection'!$M$3:$M$222, H637)</f>
        <v>0</v>
      </c>
      <c r="G637" t="str">
        <f t="shared" si="58"/>
        <v>Exclude</v>
      </c>
      <c r="I637">
        <f>IFERROR(INDEX('Green_rooibos initial weight'!$C$5:$C$1749,MATCH(E637, 'Green_rooibos initial weight'!$A$5:$A$1749,0)),"")</f>
        <v>1.9710000000000001</v>
      </c>
      <c r="K637">
        <f t="shared" si="60"/>
        <v>1.9710000000000001</v>
      </c>
      <c r="M637">
        <f>IFERROR(INDEX('Both teabags AfterWet'!$D$1:$D$839,MATCH(E637,'Both teabags AfterWet'!$B$1:$B$839,0)),"")</f>
        <v>0.61950000000000005</v>
      </c>
      <c r="O637">
        <v>0.42562</v>
      </c>
      <c r="Q637" s="202">
        <v>9.7706879361918428</v>
      </c>
      <c r="R637" s="202"/>
      <c r="S637">
        <f t="shared" si="55"/>
        <v>0.38403399800598026</v>
      </c>
      <c r="U637" s="111">
        <f t="shared" si="56"/>
        <v>0.8051577889365904</v>
      </c>
      <c r="V637" s="111">
        <f t="shared" si="57"/>
        <v>0.55200000000000005</v>
      </c>
    </row>
    <row r="638" spans="1:22">
      <c r="A638" s="199">
        <v>9</v>
      </c>
      <c r="B638" s="199"/>
      <c r="C638">
        <f>COUNTIF('WetLitterbags placem_collection'!$K$3:$K$222, E638)</f>
        <v>1</v>
      </c>
      <c r="D638" t="str">
        <f t="shared" si="54"/>
        <v>Open</v>
      </c>
      <c r="E638" t="s">
        <v>1536</v>
      </c>
      <c r="F638">
        <f>COUNTIF('WetLitterbags placem_collection'!$M$3:$M$222, H638)</f>
        <v>0</v>
      </c>
      <c r="G638" t="str">
        <f t="shared" si="58"/>
        <v>Exclude</v>
      </c>
      <c r="I638">
        <f>IFERROR(INDEX('Green_rooibos initial weight'!$C$5:$C$1749,MATCH(E638, 'Green_rooibos initial weight'!$A$5:$A$1749,0)),"")</f>
        <v>1.9350000000000001</v>
      </c>
      <c r="K638">
        <f t="shared" si="60"/>
        <v>1.9350000000000001</v>
      </c>
      <c r="M638" t="str">
        <f>IFERROR(INDEX('Both teabags AfterWet'!$D$1:$D$839,MATCH(E638,'Both teabags AfterWet'!$B$1:$B$839,0)),"")</f>
        <v/>
      </c>
      <c r="O638">
        <v>0.43419999999999997</v>
      </c>
      <c r="Q638" s="202">
        <v>9.2933204259437421</v>
      </c>
      <c r="R638" s="202"/>
      <c r="S638">
        <f t="shared" si="55"/>
        <v>0.39384840271055227</v>
      </c>
      <c r="U638" s="111">
        <f t="shared" si="56"/>
        <v>0.79646077379299629</v>
      </c>
      <c r="V638" s="111">
        <f t="shared" si="57"/>
        <v>0.55200000000000005</v>
      </c>
    </row>
    <row r="639" spans="1:22">
      <c r="A639" s="199">
        <v>10</v>
      </c>
      <c r="B639" s="199"/>
      <c r="C639">
        <f>COUNTIF('WetLitterbags placem_collection'!$K$3:$K$222, E639)</f>
        <v>1</v>
      </c>
      <c r="D639" t="str">
        <f t="shared" si="54"/>
        <v>Open</v>
      </c>
      <c r="E639" t="s">
        <v>1764</v>
      </c>
      <c r="F639">
        <f>COUNTIF('WetLitterbags placem_collection'!$M$3:$M$222, H639)</f>
        <v>0</v>
      </c>
      <c r="G639" t="str">
        <f t="shared" si="58"/>
        <v>Exclude</v>
      </c>
      <c r="I639">
        <f>IFERROR(INDEX('Green_rooibos initial weight'!$C$5:$C$1749,MATCH(E639, 'Green_rooibos initial weight'!$A$5:$A$1749,0)),"")</f>
        <v>2.0710000000000002</v>
      </c>
      <c r="K639">
        <f t="shared" si="60"/>
        <v>2.0710000000000002</v>
      </c>
      <c r="M639">
        <f>IFERROR(INDEX('Both teabags AfterWet'!$D$1:$D$839,MATCH(E639,'Both teabags AfterWet'!$B$1:$B$839,0)),"")</f>
        <v>0.80200000000000005</v>
      </c>
      <c r="O639">
        <v>0.59770000000000001</v>
      </c>
      <c r="Q639" s="202">
        <v>14.321233217304874</v>
      </c>
      <c r="R639" s="202"/>
      <c r="S639">
        <f t="shared" si="55"/>
        <v>0.51210198906016879</v>
      </c>
      <c r="U639" s="111">
        <f t="shared" si="56"/>
        <v>0.7527271902172048</v>
      </c>
      <c r="V639" s="111">
        <f t="shared" si="57"/>
        <v>0.55200000000000005</v>
      </c>
    </row>
    <row r="640" spans="1:22">
      <c r="A640" s="199">
        <v>11</v>
      </c>
      <c r="B640" s="199"/>
      <c r="C640">
        <f>COUNTIF('WetLitterbags placem_collection'!$K$3:$K$222, E640)</f>
        <v>1</v>
      </c>
      <c r="D640" t="str">
        <f t="shared" si="54"/>
        <v>Open</v>
      </c>
      <c r="E640" t="s">
        <v>1507</v>
      </c>
      <c r="F640">
        <f>COUNTIF('WetLitterbags placem_collection'!$M$3:$M$222, H640)</f>
        <v>0</v>
      </c>
      <c r="G640" t="str">
        <f t="shared" si="58"/>
        <v>Exclude</v>
      </c>
      <c r="I640">
        <f>IFERROR(INDEX('Green_rooibos initial weight'!$C$5:$C$1749,MATCH(E640, 'Green_rooibos initial weight'!$A$5:$A$1749,0)),"")</f>
        <v>2.0920000000000001</v>
      </c>
      <c r="K640">
        <f t="shared" si="60"/>
        <v>2.0920000000000001</v>
      </c>
      <c r="M640">
        <f>IFERROR(INDEX('Both teabags AfterWet'!$D$1:$D$839,MATCH(E640,'Both teabags AfterWet'!$B$1:$B$839,0)),"")</f>
        <v>0.71650000000000003</v>
      </c>
      <c r="O640">
        <v>0.51180000000000003</v>
      </c>
      <c r="Q640" s="202">
        <v>12.04819277108421</v>
      </c>
      <c r="R640" s="202"/>
      <c r="S640">
        <f t="shared" si="55"/>
        <v>0.45013734939759104</v>
      </c>
      <c r="U640" s="111">
        <f t="shared" si="56"/>
        <v>0.7848291828883408</v>
      </c>
      <c r="V640" s="111">
        <f t="shared" si="57"/>
        <v>0.55200000000000005</v>
      </c>
    </row>
    <row r="641" spans="1:22">
      <c r="A641" s="199">
        <v>13</v>
      </c>
      <c r="B641" s="199"/>
      <c r="C641">
        <f>COUNTIF('WetLitterbags placem_collection'!$K$3:$K$222, E641)</f>
        <v>1</v>
      </c>
      <c r="D641" t="str">
        <f t="shared" si="54"/>
        <v>Open</v>
      </c>
      <c r="E641" t="s">
        <v>1455</v>
      </c>
      <c r="F641">
        <f>COUNTIF('WetLitterbags placem_collection'!$M$3:$M$222, H641)</f>
        <v>0</v>
      </c>
      <c r="G641" t="str">
        <f t="shared" si="58"/>
        <v>Exclude</v>
      </c>
      <c r="I641">
        <f>IFERROR(INDEX('Green_rooibos initial weight'!$C$5:$C$1749,MATCH(E641, 'Green_rooibos initial weight'!$A$5:$A$1749,0)),"")</f>
        <v>2.1160000000000001</v>
      </c>
      <c r="K641">
        <f t="shared" si="60"/>
        <v>2.1160000000000001</v>
      </c>
      <c r="M641">
        <f>IFERROR(INDEX('Both teabags AfterWet'!$D$1:$D$839,MATCH(E641,'Both teabags AfterWet'!$B$1:$B$839,0)),"")</f>
        <v>0.62809999999999999</v>
      </c>
      <c r="O641">
        <v>0.46210000000000001</v>
      </c>
      <c r="Q641" s="202">
        <v>29.168740666998239</v>
      </c>
      <c r="R641" s="202"/>
      <c r="S641">
        <f t="shared" si="55"/>
        <v>0.32731124937780115</v>
      </c>
      <c r="U641" s="111">
        <f t="shared" si="56"/>
        <v>0.84531604471748523</v>
      </c>
      <c r="V641" s="111">
        <f t="shared" si="57"/>
        <v>0.55200000000000005</v>
      </c>
    </row>
    <row r="642" spans="1:22">
      <c r="A642">
        <v>14</v>
      </c>
      <c r="C642">
        <f>COUNTIF('WetLitterbags placem_collection'!$K$3:$K$222, E642)</f>
        <v>1</v>
      </c>
      <c r="D642" t="str">
        <f t="shared" si="54"/>
        <v>Open</v>
      </c>
      <c r="E642" s="200" t="s">
        <v>1441</v>
      </c>
      <c r="F642">
        <f>COUNTIF('WetLitterbags placem_collection'!$M$3:$M$222, H642)</f>
        <v>0</v>
      </c>
      <c r="G642" t="str">
        <f t="shared" si="58"/>
        <v>Exclude</v>
      </c>
      <c r="I642">
        <f>IFERROR(INDEX('Green_rooibos initial weight'!$C$5:$C$1749,MATCH(E642, 'Green_rooibos initial weight'!$A$5:$A$1749,0)),"")</f>
        <v>2.089</v>
      </c>
      <c r="K642">
        <f t="shared" si="60"/>
        <v>2.089</v>
      </c>
      <c r="M642">
        <f>IFERROR(INDEX('Both teabags AfterWet'!$D$1:$D$839,MATCH(E642,'Both teabags AfterWet'!$B$1:$B$839,0)),"")</f>
        <v>0.498</v>
      </c>
      <c r="O642" s="201">
        <v>0.309</v>
      </c>
      <c r="P642" s="201"/>
      <c r="Q642" s="202">
        <v>16.033966033965626</v>
      </c>
      <c r="R642" s="202"/>
      <c r="S642">
        <f t="shared" si="55"/>
        <v>0.25945504495504623</v>
      </c>
      <c r="U642" s="111">
        <f t="shared" si="56"/>
        <v>0.87579940404258194</v>
      </c>
      <c r="V642" s="111">
        <f t="shared" si="57"/>
        <v>0.55200000000000005</v>
      </c>
    </row>
    <row r="643" spans="1:22">
      <c r="A643" s="1">
        <v>15</v>
      </c>
      <c r="B643" s="1"/>
      <c r="C643">
        <f>COUNTIF('WetLitterbags placem_collection'!$K$3:$K$222, E643)</f>
        <v>1</v>
      </c>
      <c r="D643" t="str">
        <f t="shared" si="54"/>
        <v>Open</v>
      </c>
      <c r="E643" s="1" t="s">
        <v>1828</v>
      </c>
      <c r="F643">
        <f>COUNTIF('WetLitterbags placem_collection'!$M$3:$M$222, H643)</f>
        <v>0</v>
      </c>
      <c r="G643" t="str">
        <f t="shared" si="58"/>
        <v>Exclude</v>
      </c>
      <c r="I643">
        <f>IFERROR(INDEX('Green_rooibos initial weight'!$C$5:$C$1749,MATCH(E643, 'Green_rooibos initial weight'!$A$5:$A$1749,0)),"")</f>
        <v>1.889</v>
      </c>
      <c r="K643">
        <f t="shared" si="60"/>
        <v>1.889</v>
      </c>
      <c r="M643">
        <f>IFERROR(INDEX('Both teabags AfterWet'!$D$1:$D$839,MATCH(E643,'Both teabags AfterWet'!$B$1:$B$839,0)),"")</f>
        <v>0.67100000000000004</v>
      </c>
      <c r="O643" s="1">
        <v>0.48280000000000001</v>
      </c>
      <c r="P643" s="1"/>
      <c r="Q643" s="202">
        <v>15.805168986083718</v>
      </c>
      <c r="R643" s="202"/>
      <c r="S643">
        <f t="shared" si="55"/>
        <v>0.40649264413518782</v>
      </c>
      <c r="U643" s="111">
        <f t="shared" si="56"/>
        <v>0.78481067012430505</v>
      </c>
      <c r="V643" s="111">
        <f t="shared" si="57"/>
        <v>0.55200000000000005</v>
      </c>
    </row>
    <row r="644" spans="1:22">
      <c r="A644" s="199">
        <v>16</v>
      </c>
      <c r="B644" s="199"/>
      <c r="C644">
        <f>COUNTIF('WetLitterbags placem_collection'!$K$3:$K$222, E644)</f>
        <v>1</v>
      </c>
      <c r="D644" t="str">
        <f t="shared" si="54"/>
        <v>Open</v>
      </c>
      <c r="E644" t="s">
        <v>1645</v>
      </c>
      <c r="F644">
        <f>COUNTIF('WetLitterbags placem_collection'!$M$3:$M$222, H644)</f>
        <v>0</v>
      </c>
      <c r="G644" t="str">
        <f t="shared" si="58"/>
        <v>Exclude</v>
      </c>
      <c r="I644">
        <f>IFERROR(INDEX('Green_rooibos initial weight'!$C$5:$C$1749,MATCH(E644, 'Green_rooibos initial weight'!$A$5:$A$1749,0)),"")</f>
        <v>2.056</v>
      </c>
      <c r="K644">
        <f t="shared" si="60"/>
        <v>2.056</v>
      </c>
      <c r="M644">
        <f>IFERROR(INDEX('Both teabags AfterWet'!$D$1:$D$839,MATCH(E644,'Both teabags AfterWet'!$B$1:$B$839,0)),"")</f>
        <v>0.70150000000000001</v>
      </c>
      <c r="O644">
        <v>0.49869999999999998</v>
      </c>
      <c r="Q644" s="202">
        <v>15.725413826680606</v>
      </c>
      <c r="R644" s="202"/>
      <c r="S644">
        <f t="shared" si="55"/>
        <v>0.42027736124634379</v>
      </c>
      <c r="U644" s="111">
        <f t="shared" si="56"/>
        <v>0.79558494102804289</v>
      </c>
      <c r="V644" s="111">
        <f t="shared" si="57"/>
        <v>0.55200000000000005</v>
      </c>
    </row>
    <row r="645" spans="1:22">
      <c r="A645">
        <v>17</v>
      </c>
      <c r="C645">
        <f>COUNTIF('WetLitterbags placem_collection'!$K$3:$K$222, E645)</f>
        <v>1</v>
      </c>
      <c r="D645" t="str">
        <f t="shared" si="54"/>
        <v>Open</v>
      </c>
      <c r="E645" t="s">
        <v>1479</v>
      </c>
      <c r="F645">
        <f>COUNTIF('WetLitterbags placem_collection'!$M$3:$M$222, H645)</f>
        <v>0</v>
      </c>
      <c r="G645" t="str">
        <f t="shared" si="58"/>
        <v>Exclude</v>
      </c>
      <c r="I645">
        <f>IFERROR(INDEX('Green_rooibos initial weight'!$C$5:$C$1749,MATCH(E645, 'Green_rooibos initial weight'!$A$5:$A$1749,0)),"")</f>
        <v>2.0489999999999999</v>
      </c>
      <c r="K645">
        <f t="shared" si="60"/>
        <v>2.0489999999999999</v>
      </c>
      <c r="M645">
        <f>IFERROR(INDEX('Both teabags AfterWet'!$D$1:$D$839,MATCH(E645,'Both teabags AfterWet'!$B$1:$B$839,0)),"")</f>
        <v>0.67520000000000002</v>
      </c>
      <c r="O645">
        <v>0.50049999999999994</v>
      </c>
      <c r="Q645" s="202">
        <v>9.6710849288172405</v>
      </c>
      <c r="R645" s="202"/>
      <c r="S645">
        <f t="shared" si="55"/>
        <v>0.45209621993126964</v>
      </c>
      <c r="U645" s="111">
        <f t="shared" si="56"/>
        <v>0.77935762814481713</v>
      </c>
      <c r="V645" s="111">
        <f t="shared" si="57"/>
        <v>0.55200000000000005</v>
      </c>
    </row>
    <row r="646" spans="1:22">
      <c r="A646" s="1">
        <v>18</v>
      </c>
      <c r="B646" s="1"/>
      <c r="C646">
        <f>COUNTIF('WetLitterbags placem_collection'!$K$3:$K$222, E646)</f>
        <v>1</v>
      </c>
      <c r="D646" t="str">
        <f t="shared" si="54"/>
        <v>Open</v>
      </c>
      <c r="E646" s="200" t="s">
        <v>1631</v>
      </c>
      <c r="F646">
        <f>COUNTIF('WetLitterbags placem_collection'!$M$3:$M$222, H646)</f>
        <v>0</v>
      </c>
      <c r="G646" t="str">
        <f t="shared" si="58"/>
        <v>Exclude</v>
      </c>
      <c r="I646">
        <f>IFERROR(INDEX('Green_rooibos initial weight'!$C$5:$C$1749,MATCH(E646, 'Green_rooibos initial weight'!$A$5:$A$1749,0)),"")</f>
        <v>2.0779999999999998</v>
      </c>
      <c r="K646">
        <f t="shared" si="60"/>
        <v>2.0779999999999998</v>
      </c>
      <c r="M646">
        <f>IFERROR(INDEX('Both teabags AfterWet'!$D$1:$D$839,MATCH(E646,'Both teabags AfterWet'!$B$1:$B$839,0)),"")</f>
        <v>0.79100000000000004</v>
      </c>
      <c r="O646" s="1">
        <v>0.55220000000000002</v>
      </c>
      <c r="P646" s="1"/>
      <c r="Q646" s="202">
        <v>15.166340508806261</v>
      </c>
      <c r="R646" s="202"/>
      <c r="S646">
        <f t="shared" si="55"/>
        <v>0.46845146771037183</v>
      </c>
      <c r="U646" s="111">
        <f t="shared" si="56"/>
        <v>0.77456618493244855</v>
      </c>
      <c r="V646" s="111">
        <f t="shared" si="57"/>
        <v>0.55200000000000005</v>
      </c>
    </row>
    <row r="647" spans="1:22">
      <c r="A647" s="199">
        <v>19</v>
      </c>
      <c r="B647" s="199"/>
      <c r="C647">
        <f>COUNTIF('WetLitterbags placem_collection'!$K$3:$K$222, E647)</f>
        <v>1</v>
      </c>
      <c r="D647" t="str">
        <f t="shared" si="54"/>
        <v>Open</v>
      </c>
      <c r="E647" t="s">
        <v>1810</v>
      </c>
      <c r="F647">
        <f>COUNTIF('WetLitterbags placem_collection'!$M$3:$M$222, H647)</f>
        <v>0</v>
      </c>
      <c r="G647" t="str">
        <f t="shared" si="58"/>
        <v>Exclude</v>
      </c>
      <c r="I647">
        <f>IFERROR(INDEX('Green_rooibos initial weight'!$C$5:$C$1749,MATCH(E647, 'Green_rooibos initial weight'!$A$5:$A$1749,0)),"")</f>
        <v>2.117</v>
      </c>
      <c r="K647">
        <f t="shared" si="60"/>
        <v>2.117</v>
      </c>
      <c r="M647">
        <f>IFERROR(INDEX('Both teabags AfterWet'!$D$1:$D$839,MATCH(E647,'Both teabags AfterWet'!$B$1:$B$839,0)),"")</f>
        <v>0.88690000000000002</v>
      </c>
      <c r="O647">
        <v>0.65710000000000002</v>
      </c>
      <c r="Q647" s="202">
        <v>18.480392156862031</v>
      </c>
      <c r="R647" s="202"/>
      <c r="S647">
        <f t="shared" si="55"/>
        <v>0.53566534313725955</v>
      </c>
      <c r="U647" s="111">
        <f t="shared" si="56"/>
        <v>0.7469696064538216</v>
      </c>
      <c r="V647" s="111">
        <f t="shared" si="57"/>
        <v>0.55200000000000005</v>
      </c>
    </row>
    <row r="648" spans="1:22">
      <c r="A648">
        <v>20</v>
      </c>
      <c r="C648">
        <f>COUNTIF('WetLitterbags placem_collection'!$K$3:$K$222, E648)</f>
        <v>1</v>
      </c>
      <c r="D648" t="str">
        <f t="shared" si="54"/>
        <v>Open</v>
      </c>
      <c r="E648" t="s">
        <v>1526</v>
      </c>
      <c r="F648">
        <f>COUNTIF('WetLitterbags placem_collection'!$M$3:$M$222, H648)</f>
        <v>0</v>
      </c>
      <c r="G648" t="str">
        <f t="shared" si="58"/>
        <v>Exclude</v>
      </c>
      <c r="I648">
        <f>IFERROR(INDEX('Green_rooibos initial weight'!$C$5:$C$1749,MATCH(E648, 'Green_rooibos initial weight'!$A$5:$A$1749,0)),"")</f>
        <v>1.962</v>
      </c>
      <c r="K648">
        <f t="shared" si="60"/>
        <v>1.962</v>
      </c>
      <c r="M648">
        <f>IFERROR(INDEX('Both teabags AfterWet'!$D$1:$D$839,MATCH(E648,'Both teabags AfterWet'!$B$1:$B$839,0)),"")</f>
        <v>0.71609999999999996</v>
      </c>
      <c r="O648">
        <v>0.49459999999999998</v>
      </c>
      <c r="Q648" s="202">
        <v>12.986381322956955</v>
      </c>
      <c r="R648" s="202"/>
      <c r="S648">
        <f t="shared" si="55"/>
        <v>0.43036935797665488</v>
      </c>
      <c r="U648" s="111">
        <f t="shared" si="56"/>
        <v>0.78064762590384562</v>
      </c>
      <c r="V648" s="111">
        <f t="shared" si="57"/>
        <v>0.55200000000000005</v>
      </c>
    </row>
    <row r="649" spans="1:22">
      <c r="A649" s="199">
        <v>21</v>
      </c>
      <c r="B649" s="199"/>
      <c r="C649">
        <f>COUNTIF('WetLitterbags placem_collection'!$K$3:$K$222, E649)</f>
        <v>1</v>
      </c>
      <c r="D649" t="str">
        <f t="shared" si="54"/>
        <v>Open</v>
      </c>
      <c r="E649" t="s">
        <v>1351</v>
      </c>
      <c r="F649">
        <f>COUNTIF('WetLitterbags placem_collection'!$M$3:$M$222, H649)</f>
        <v>0</v>
      </c>
      <c r="G649" t="str">
        <f t="shared" si="58"/>
        <v>Exclude</v>
      </c>
      <c r="I649">
        <f>IFERROR(INDEX('Green_rooibos initial weight'!$C$5:$C$1749,MATCH(E649, 'Green_rooibos initial weight'!$A$5:$A$1749,0)),"")</f>
        <v>1.984</v>
      </c>
      <c r="K649">
        <f t="shared" si="60"/>
        <v>1.984</v>
      </c>
      <c r="M649">
        <f>IFERROR(INDEX('Both teabags AfterWet'!$D$1:$D$839,MATCH(E649,'Both teabags AfterWet'!$B$1:$B$839,0)),"")</f>
        <v>0.7389</v>
      </c>
      <c r="O649">
        <v>0.53790000000000004</v>
      </c>
      <c r="Q649" s="202">
        <v>10.099009900989453</v>
      </c>
      <c r="R649" s="202"/>
      <c r="S649">
        <f t="shared" si="55"/>
        <v>0.48357742574257778</v>
      </c>
      <c r="U649" s="111">
        <f t="shared" si="56"/>
        <v>0.75626137815394268</v>
      </c>
      <c r="V649" s="111">
        <f t="shared" si="57"/>
        <v>0.55200000000000005</v>
      </c>
    </row>
    <row r="650" spans="1:22">
      <c r="A650" s="199">
        <v>22</v>
      </c>
      <c r="B650" s="199"/>
      <c r="C650">
        <f>COUNTIF('WetLitterbags placem_collection'!$K$3:$K$222, E650)</f>
        <v>1</v>
      </c>
      <c r="D650" t="str">
        <f t="shared" si="54"/>
        <v>Open</v>
      </c>
      <c r="E650" t="s">
        <v>1475</v>
      </c>
      <c r="F650">
        <f>COUNTIF('WetLitterbags placem_collection'!$M$3:$M$222, H650)</f>
        <v>0</v>
      </c>
      <c r="G650" t="str">
        <f t="shared" si="58"/>
        <v>Exclude</v>
      </c>
      <c r="I650">
        <f>IFERROR(INDEX('Green_rooibos initial weight'!$C$5:$C$1749,MATCH(E650, 'Green_rooibos initial weight'!$A$5:$A$1749,0)),"")</f>
        <v>1.9970000000000001</v>
      </c>
      <c r="K650">
        <f t="shared" si="60"/>
        <v>1.9970000000000001</v>
      </c>
      <c r="M650">
        <f>IFERROR(INDEX('Both teabags AfterWet'!$D$1:$D$839,MATCH(E650,'Both teabags AfterWet'!$B$1:$B$839,0)),"")</f>
        <v>0.74019999999999997</v>
      </c>
      <c r="O650">
        <v>0.53739999999999999</v>
      </c>
      <c r="Q650" s="202">
        <v>9.8263027295288854</v>
      </c>
      <c r="R650" s="202"/>
      <c r="S650">
        <f t="shared" si="55"/>
        <v>0.48459344913151176</v>
      </c>
      <c r="U650" s="111">
        <f t="shared" si="56"/>
        <v>0.75733928436078535</v>
      </c>
      <c r="V650" s="111">
        <f t="shared" si="57"/>
        <v>0.55200000000000005</v>
      </c>
    </row>
    <row r="651" spans="1:22">
      <c r="A651">
        <v>23</v>
      </c>
      <c r="C651">
        <f>COUNTIF('WetLitterbags placem_collection'!$K$3:$K$222, E651)</f>
        <v>1</v>
      </c>
      <c r="D651" t="str">
        <f t="shared" ref="D651:D714" si="61">IF(C651=1, "Open", "Exclude")</f>
        <v>Open</v>
      </c>
      <c r="E651" t="s">
        <v>1558</v>
      </c>
      <c r="F651">
        <f>COUNTIF('WetLitterbags placem_collection'!$M$3:$M$222, H651)</f>
        <v>0</v>
      </c>
      <c r="G651" t="str">
        <f t="shared" si="58"/>
        <v>Exclude</v>
      </c>
      <c r="I651">
        <f>IFERROR(INDEX('Green_rooibos initial weight'!$C$5:$C$1749,MATCH(E651, 'Green_rooibos initial weight'!$A$5:$A$1749,0)),"")</f>
        <v>1.948</v>
      </c>
      <c r="K651">
        <f t="shared" si="60"/>
        <v>1.948</v>
      </c>
      <c r="M651">
        <f>IFERROR(INDEX('Both teabags AfterWet'!$D$1:$D$839,MATCH(E651,'Both teabags AfterWet'!$B$1:$B$839,0)),"")</f>
        <v>0.76959999999999995</v>
      </c>
      <c r="O651">
        <v>0.55379999999999996</v>
      </c>
      <c r="Q651" s="202">
        <v>11.478696741854373</v>
      </c>
      <c r="R651" s="202"/>
      <c r="S651">
        <f t="shared" ref="S651:S714" si="62">IFERROR(O651-(Q651/100)*O651,"")</f>
        <v>0.49023097744361044</v>
      </c>
      <c r="U651" s="111">
        <f t="shared" ref="U651:U714" si="63">1-(S651/I651)</f>
        <v>0.74834138734927591</v>
      </c>
      <c r="V651" s="111">
        <f t="shared" ref="V651:V714" si="64">$H$2*(1-Y651)</f>
        <v>0.55200000000000005</v>
      </c>
    </row>
    <row r="652" spans="1:22">
      <c r="A652">
        <v>24</v>
      </c>
      <c r="C652">
        <f>COUNTIF('WetLitterbags placem_collection'!$K$3:$K$222, E652)</f>
        <v>1</v>
      </c>
      <c r="D652" t="str">
        <f t="shared" si="61"/>
        <v>Open</v>
      </c>
      <c r="E652" t="s">
        <v>1237</v>
      </c>
      <c r="F652">
        <f>COUNTIF('WetLitterbags placem_collection'!$M$3:$M$222, H652)</f>
        <v>0</v>
      </c>
      <c r="G652" t="str">
        <f t="shared" ref="G652:G715" si="65">IF(F652=1, "Open", "Exclude")</f>
        <v>Exclude</v>
      </c>
      <c r="I652">
        <f>IFERROR(INDEX('Green_rooibos initial weight'!$C$5:$C$1749,MATCH(E652, 'Green_rooibos initial weight'!$A$5:$A$1749,0)),"")</f>
        <v>1.9550000000000001</v>
      </c>
      <c r="K652">
        <f t="shared" si="60"/>
        <v>1.9550000000000001</v>
      </c>
      <c r="M652">
        <f>IFERROR(INDEX('Both teabags AfterWet'!$D$1:$D$839,MATCH(E652,'Both teabags AfterWet'!$B$1:$B$839,0)),"")</f>
        <v>0.74790000000000001</v>
      </c>
      <c r="O652">
        <v>0.54449999999999998</v>
      </c>
      <c r="Q652" s="202">
        <v>11.584158415841873</v>
      </c>
      <c r="R652" s="202"/>
      <c r="S652">
        <f t="shared" si="62"/>
        <v>0.48142425742574096</v>
      </c>
      <c r="U652" s="111">
        <f t="shared" si="63"/>
        <v>0.75374718290243425</v>
      </c>
      <c r="V652" s="111">
        <f t="shared" si="64"/>
        <v>0.55200000000000005</v>
      </c>
    </row>
    <row r="653" spans="1:22">
      <c r="A653" s="199">
        <v>25</v>
      </c>
      <c r="B653" s="199"/>
      <c r="C653">
        <f>COUNTIF('WetLitterbags placem_collection'!$K$3:$K$222, E653)</f>
        <v>1</v>
      </c>
      <c r="D653" t="str">
        <f t="shared" si="61"/>
        <v>Open</v>
      </c>
      <c r="E653" t="s">
        <v>1644</v>
      </c>
      <c r="F653">
        <f>COUNTIF('WetLitterbags placem_collection'!$M$3:$M$222, H653)</f>
        <v>0</v>
      </c>
      <c r="G653" t="str">
        <f t="shared" si="65"/>
        <v>Exclude</v>
      </c>
      <c r="I653">
        <f>IFERROR(INDEX('Green_rooibos initial weight'!$C$5:$C$1749,MATCH(E653, 'Green_rooibos initial weight'!$A$5:$A$1749,0)),"")</f>
        <v>2.0910000000000002</v>
      </c>
      <c r="K653">
        <f t="shared" si="60"/>
        <v>2.0910000000000002</v>
      </c>
      <c r="M653">
        <f>IFERROR(INDEX('Both teabags AfterWet'!$D$1:$D$839,MATCH(E653,'Both teabags AfterWet'!$B$1:$B$839,0)),"")</f>
        <v>0.68400000000000005</v>
      </c>
      <c r="O653">
        <v>0.47620000000000001</v>
      </c>
      <c r="Q653" s="202">
        <v>12.537313432835518</v>
      </c>
      <c r="R653" s="202"/>
      <c r="S653">
        <f t="shared" si="62"/>
        <v>0.41649731343283725</v>
      </c>
      <c r="U653" s="111">
        <f t="shared" si="63"/>
        <v>0.80081429295416684</v>
      </c>
      <c r="V653" s="111">
        <f t="shared" si="64"/>
        <v>0.55200000000000005</v>
      </c>
    </row>
    <row r="654" spans="1:22">
      <c r="A654" s="199">
        <v>26</v>
      </c>
      <c r="B654" s="199"/>
      <c r="C654">
        <f>COUNTIF('WetLitterbags placem_collection'!$K$3:$K$222, E654)</f>
        <v>1</v>
      </c>
      <c r="D654" t="str">
        <f t="shared" si="61"/>
        <v>Open</v>
      </c>
      <c r="E654" t="s">
        <v>1399</v>
      </c>
      <c r="F654">
        <f>COUNTIF('WetLitterbags placem_collection'!$M$3:$M$222, H654)</f>
        <v>0</v>
      </c>
      <c r="G654" t="str">
        <f t="shared" si="65"/>
        <v>Exclude</v>
      </c>
      <c r="I654">
        <f>IFERROR(INDEX('Green_rooibos initial weight'!$C$5:$C$1749,MATCH(E654, 'Green_rooibos initial weight'!$A$5:$A$1749,0)),"")</f>
        <v>1.97</v>
      </c>
      <c r="K654">
        <f t="shared" si="60"/>
        <v>1.97</v>
      </c>
      <c r="M654">
        <f>IFERROR(INDEX('Both teabags AfterWet'!$D$1:$D$839,MATCH(E654,'Both teabags AfterWet'!$B$1:$B$839,0)),"")</f>
        <v>0.77580000000000005</v>
      </c>
      <c r="O654">
        <v>0.57050000000000001</v>
      </c>
      <c r="Q654" s="202">
        <v>12.512218963832606</v>
      </c>
      <c r="R654" s="202"/>
      <c r="S654">
        <f t="shared" si="62"/>
        <v>0.499117790811335</v>
      </c>
      <c r="U654" s="111">
        <f t="shared" si="63"/>
        <v>0.7466407153241954</v>
      </c>
      <c r="V654" s="111">
        <f t="shared" si="64"/>
        <v>0.55200000000000005</v>
      </c>
    </row>
    <row r="655" spans="1:22">
      <c r="A655">
        <v>27</v>
      </c>
      <c r="C655">
        <f>COUNTIF('WetLitterbags placem_collection'!$K$3:$K$222, E655)</f>
        <v>1</v>
      </c>
      <c r="D655" t="str">
        <f t="shared" si="61"/>
        <v>Open</v>
      </c>
      <c r="E655" t="s">
        <v>1467</v>
      </c>
      <c r="F655">
        <f>COUNTIF('WetLitterbags placem_collection'!$M$3:$M$222, H655)</f>
        <v>0</v>
      </c>
      <c r="G655" t="str">
        <f t="shared" si="65"/>
        <v>Exclude</v>
      </c>
      <c r="I655">
        <f>IFERROR(INDEX('Green_rooibos initial weight'!$C$5:$C$1749,MATCH(E655, 'Green_rooibos initial weight'!$A$5:$A$1749,0)),"")</f>
        <v>2.1829999999999998</v>
      </c>
      <c r="K655">
        <f t="shared" si="60"/>
        <v>2.1829999999999998</v>
      </c>
      <c r="M655">
        <f>IFERROR(INDEX('Both teabags AfterWet'!$D$1:$D$839,MATCH(E655,'Both teabags AfterWet'!$B$1:$B$839,0)),"")</f>
        <v>0.66169999999999995</v>
      </c>
      <c r="O655">
        <v>0.45469999999999999</v>
      </c>
      <c r="Q655" s="202">
        <v>12.756598240469378</v>
      </c>
      <c r="R655" s="202"/>
      <c r="S655">
        <f t="shared" si="62"/>
        <v>0.39669574780058575</v>
      </c>
      <c r="U655" s="111">
        <f t="shared" si="63"/>
        <v>0.81827954750316734</v>
      </c>
      <c r="V655" s="111">
        <f t="shared" si="64"/>
        <v>0.55200000000000005</v>
      </c>
    </row>
    <row r="656" spans="1:22">
      <c r="A656">
        <v>28</v>
      </c>
      <c r="C656">
        <f>COUNTIF('WetLitterbags placem_collection'!$K$3:$K$222, E656)</f>
        <v>1</v>
      </c>
      <c r="D656" t="str">
        <f t="shared" si="61"/>
        <v>Open</v>
      </c>
      <c r="E656" t="s">
        <v>1348</v>
      </c>
      <c r="F656">
        <f>COUNTIF('WetLitterbags placem_collection'!$M$3:$M$222, H656)</f>
        <v>0</v>
      </c>
      <c r="G656" t="str">
        <f t="shared" si="65"/>
        <v>Exclude</v>
      </c>
      <c r="I656">
        <f>IFERROR(INDEX('Green_rooibos initial weight'!$C$5:$C$1749,MATCH(E656, 'Green_rooibos initial weight'!$A$5:$A$1749,0)),"")</f>
        <v>2.109</v>
      </c>
      <c r="K656">
        <f t="shared" si="60"/>
        <v>2.109</v>
      </c>
      <c r="M656">
        <f>IFERROR(INDEX('Both teabags AfterWet'!$D$1:$D$839,MATCH(E656,'Both teabags AfterWet'!$B$1:$B$839,0)),"")</f>
        <v>0.73699999999999999</v>
      </c>
      <c r="O656">
        <v>0.52159999999999995</v>
      </c>
      <c r="Q656" s="202">
        <v>10.710760118459444</v>
      </c>
      <c r="R656" s="202"/>
      <c r="S656">
        <f t="shared" si="62"/>
        <v>0.46573267522211548</v>
      </c>
      <c r="U656" s="111">
        <f t="shared" si="63"/>
        <v>0.77916895437547873</v>
      </c>
      <c r="V656" s="111">
        <f t="shared" si="64"/>
        <v>0.55200000000000005</v>
      </c>
    </row>
    <row r="657" spans="1:22">
      <c r="A657" s="199">
        <v>29</v>
      </c>
      <c r="B657" s="199"/>
      <c r="C657">
        <f>COUNTIF('WetLitterbags placem_collection'!$K$3:$K$222, E657)</f>
        <v>1</v>
      </c>
      <c r="D657" t="str">
        <f t="shared" si="61"/>
        <v>Open</v>
      </c>
      <c r="E657" t="s">
        <v>1212</v>
      </c>
      <c r="F657">
        <f>COUNTIF('WetLitterbags placem_collection'!$M$3:$M$222, H657)</f>
        <v>0</v>
      </c>
      <c r="G657" t="str">
        <f t="shared" si="65"/>
        <v>Exclude</v>
      </c>
      <c r="I657">
        <f>IFERROR(INDEX('Green_rooibos initial weight'!$C$5:$C$1749,MATCH(E657, 'Green_rooibos initial weight'!$A$5:$A$1749,0)),"")</f>
        <v>2.0369999999999999</v>
      </c>
      <c r="K657">
        <f t="shared" si="60"/>
        <v>2.0369999999999999</v>
      </c>
      <c r="M657">
        <f>IFERROR(INDEX('Both teabags AfterWet'!$D$1:$D$839,MATCH(E657,'Both teabags AfterWet'!$B$1:$B$839,0)),"")</f>
        <v>0.70830000000000004</v>
      </c>
      <c r="O657">
        <v>0.51539999999999997</v>
      </c>
      <c r="Q657" s="202">
        <v>8.2404265632568467</v>
      </c>
      <c r="R657" s="202"/>
      <c r="S657">
        <f t="shared" si="62"/>
        <v>0.47292884149297421</v>
      </c>
      <c r="U657" s="111">
        <f t="shared" si="63"/>
        <v>0.76783071109819623</v>
      </c>
      <c r="V657" s="111">
        <f t="shared" si="64"/>
        <v>0.55200000000000005</v>
      </c>
    </row>
    <row r="658" spans="1:22">
      <c r="A658">
        <v>30</v>
      </c>
      <c r="C658">
        <f>COUNTIF('WetLitterbags placem_collection'!$K$3:$K$222, E658)</f>
        <v>1</v>
      </c>
      <c r="D658" t="str">
        <f t="shared" si="61"/>
        <v>Open</v>
      </c>
      <c r="E658" t="s">
        <v>1532</v>
      </c>
      <c r="F658">
        <f>COUNTIF('WetLitterbags placem_collection'!$M$3:$M$222, H658)</f>
        <v>0</v>
      </c>
      <c r="G658" t="str">
        <f t="shared" si="65"/>
        <v>Exclude</v>
      </c>
      <c r="I658">
        <f>IFERROR(INDEX('Green_rooibos initial weight'!$C$5:$C$1749,MATCH(E658, 'Green_rooibos initial weight'!$A$5:$A$1749,0)),"")</f>
        <v>1.9950000000000001</v>
      </c>
      <c r="K658">
        <f t="shared" si="60"/>
        <v>1.9950000000000001</v>
      </c>
      <c r="M658">
        <f>IFERROR(INDEX('Both teabags AfterWet'!$D$1:$D$839,MATCH(E658,'Both teabags AfterWet'!$B$1:$B$839,0)),"")</f>
        <v>0.68200000000000005</v>
      </c>
      <c r="O658">
        <v>0.4824</v>
      </c>
      <c r="Q658" s="202">
        <v>11.009615384615254</v>
      </c>
      <c r="R658" s="202"/>
      <c r="S658">
        <f t="shared" si="62"/>
        <v>0.42928961538461602</v>
      </c>
      <c r="U658" s="111">
        <f t="shared" si="63"/>
        <v>0.78481723539618242</v>
      </c>
      <c r="V658" s="111">
        <f t="shared" si="64"/>
        <v>0.55200000000000005</v>
      </c>
    </row>
    <row r="659" spans="1:22">
      <c r="A659" s="1">
        <v>31</v>
      </c>
      <c r="B659" s="1"/>
      <c r="C659">
        <f>COUNTIF('WetLitterbags placem_collection'!$K$3:$K$222, E659)</f>
        <v>1</v>
      </c>
      <c r="D659" t="str">
        <f t="shared" si="61"/>
        <v>Open</v>
      </c>
      <c r="E659" s="200" t="s">
        <v>1646</v>
      </c>
      <c r="F659">
        <f>COUNTIF('WetLitterbags placem_collection'!$M$3:$M$222, H659)</f>
        <v>0</v>
      </c>
      <c r="G659" t="str">
        <f t="shared" si="65"/>
        <v>Exclude</v>
      </c>
      <c r="I659">
        <f>IFERROR(INDEX('Green_rooibos initial weight'!$C$5:$C$1749,MATCH(E659, 'Green_rooibos initial weight'!$A$5:$A$1749,0)),"")</f>
        <v>2.113</v>
      </c>
      <c r="K659">
        <f t="shared" si="60"/>
        <v>2.113</v>
      </c>
      <c r="M659">
        <f>IFERROR(INDEX('Both teabags AfterWet'!$D$1:$D$839,MATCH(E659,'Both teabags AfterWet'!$B$1:$B$839,0)),"")</f>
        <v>0.75349999999999995</v>
      </c>
      <c r="O659" s="1">
        <v>0.56530000000000002</v>
      </c>
      <c r="P659" s="1"/>
      <c r="Q659" s="202">
        <v>13.930110100526482</v>
      </c>
      <c r="R659" s="202"/>
      <c r="S659">
        <f t="shared" si="62"/>
        <v>0.48655308760172383</v>
      </c>
      <c r="U659" s="111">
        <f t="shared" si="63"/>
        <v>0.76973351272989876</v>
      </c>
      <c r="V659" s="111">
        <f t="shared" si="64"/>
        <v>0.55200000000000005</v>
      </c>
    </row>
    <row r="660" spans="1:22">
      <c r="A660">
        <v>32</v>
      </c>
      <c r="C660">
        <f>COUNTIF('WetLitterbags placem_collection'!$K$3:$K$222, E660)</f>
        <v>1</v>
      </c>
      <c r="D660" t="str">
        <f t="shared" si="61"/>
        <v>Open</v>
      </c>
      <c r="E660" t="s">
        <v>1523</v>
      </c>
      <c r="F660">
        <f>COUNTIF('WetLitterbags placem_collection'!$M$3:$M$222, H660)</f>
        <v>0</v>
      </c>
      <c r="G660" t="str">
        <f t="shared" si="65"/>
        <v>Exclude</v>
      </c>
      <c r="I660">
        <f>IFERROR(INDEX('Green_rooibos initial weight'!$C$5:$C$1749,MATCH(E660, 'Green_rooibos initial weight'!$A$5:$A$1749,0)),"")</f>
        <v>1.913</v>
      </c>
      <c r="K660">
        <f t="shared" si="60"/>
        <v>1.913</v>
      </c>
      <c r="M660">
        <f>IFERROR(INDEX('Both teabags AfterWet'!$D$1:$D$839,MATCH(E660,'Both teabags AfterWet'!$B$1:$B$839,0)),"")</f>
        <v>0.66439999999999999</v>
      </c>
      <c r="O660">
        <v>0.47810000000000002</v>
      </c>
      <c r="Q660" s="202">
        <v>8.4915084915079166</v>
      </c>
      <c r="R660" s="202"/>
      <c r="S660">
        <f t="shared" si="62"/>
        <v>0.43750209790210065</v>
      </c>
      <c r="U660" s="111">
        <f t="shared" si="63"/>
        <v>0.77130052383580727</v>
      </c>
      <c r="V660" s="111">
        <f t="shared" si="64"/>
        <v>0.55200000000000005</v>
      </c>
    </row>
    <row r="661" spans="1:22">
      <c r="A661">
        <v>33</v>
      </c>
      <c r="C661">
        <f>COUNTIF('WetLitterbags placem_collection'!$K$3:$K$222, E661)</f>
        <v>1</v>
      </c>
      <c r="D661" t="str">
        <f t="shared" si="61"/>
        <v>Open</v>
      </c>
      <c r="E661" s="1" t="s">
        <v>1684</v>
      </c>
      <c r="F661">
        <f>COUNTIF('WetLitterbags placem_collection'!$M$3:$M$222, H661)</f>
        <v>0</v>
      </c>
      <c r="G661" t="str">
        <f t="shared" si="65"/>
        <v>Exclude</v>
      </c>
      <c r="I661">
        <f>IFERROR(INDEX('Green_rooibos initial weight'!$C$5:$C$1749,MATCH(E661, 'Green_rooibos initial weight'!$A$5:$A$1749,0)),"")</f>
        <v>2.1070000000000002</v>
      </c>
      <c r="K661">
        <f t="shared" si="60"/>
        <v>2.1070000000000002</v>
      </c>
      <c r="M661">
        <f>IFERROR(INDEX('Both teabags AfterWet'!$D$1:$D$839,MATCH(E661,'Both teabags AfterWet'!$B$1:$B$839,0)),"")</f>
        <v>0.76700000000000002</v>
      </c>
      <c r="O661" s="1">
        <v>0.54310000000000003</v>
      </c>
      <c r="P661" s="1"/>
      <c r="Q661" s="202">
        <v>9.3672147483803556</v>
      </c>
      <c r="R661" s="202"/>
      <c r="S661">
        <f t="shared" si="62"/>
        <v>0.49222665670154631</v>
      </c>
      <c r="U661" s="111">
        <f t="shared" si="63"/>
        <v>0.76638507038369896</v>
      </c>
      <c r="V661" s="111">
        <f t="shared" si="64"/>
        <v>0.55200000000000005</v>
      </c>
    </row>
    <row r="662" spans="1:22">
      <c r="A662">
        <v>34</v>
      </c>
      <c r="C662">
        <f>COUNTIF('WetLitterbags placem_collection'!$K$3:$K$222, E662)</f>
        <v>1</v>
      </c>
      <c r="D662" t="str">
        <f t="shared" si="61"/>
        <v>Open</v>
      </c>
      <c r="E662" t="s">
        <v>1534</v>
      </c>
      <c r="F662">
        <f>COUNTIF('WetLitterbags placem_collection'!$M$3:$M$222, H662)</f>
        <v>0</v>
      </c>
      <c r="G662" t="str">
        <f t="shared" si="65"/>
        <v>Exclude</v>
      </c>
      <c r="I662">
        <f>IFERROR(INDEX('Green_rooibos initial weight'!$C$5:$C$1749,MATCH(E662, 'Green_rooibos initial weight'!$A$5:$A$1749,0)),"")</f>
        <v>2.1160000000000001</v>
      </c>
      <c r="K662">
        <f t="shared" si="60"/>
        <v>2.1160000000000001</v>
      </c>
      <c r="M662">
        <f>IFERROR(INDEX('Both teabags AfterWet'!$D$1:$D$839,MATCH(E662,'Both teabags AfterWet'!$B$1:$B$839,0)),"")</f>
        <v>0.87270000000000003</v>
      </c>
      <c r="O662">
        <v>0.70489999999999997</v>
      </c>
      <c r="Q662" s="202">
        <v>39.314115308151266</v>
      </c>
      <c r="R662" s="202"/>
      <c r="S662">
        <f t="shared" si="62"/>
        <v>0.42777480119284172</v>
      </c>
      <c r="U662" s="111">
        <f t="shared" si="63"/>
        <v>0.7978379956555568</v>
      </c>
      <c r="V662" s="111">
        <f t="shared" si="64"/>
        <v>0.55200000000000005</v>
      </c>
    </row>
    <row r="663" spans="1:22">
      <c r="A663" s="1">
        <v>35</v>
      </c>
      <c r="B663" s="1"/>
      <c r="C663">
        <f>COUNTIF('WetLitterbags placem_collection'!$K$3:$K$222, E663)</f>
        <v>1</v>
      </c>
      <c r="D663" t="str">
        <f t="shared" si="61"/>
        <v>Open</v>
      </c>
      <c r="E663" s="1" t="s">
        <v>1380</v>
      </c>
      <c r="F663">
        <f>COUNTIF('WetLitterbags placem_collection'!$M$3:$M$222, H663)</f>
        <v>0</v>
      </c>
      <c r="G663" t="str">
        <f t="shared" si="65"/>
        <v>Exclude</v>
      </c>
      <c r="I663">
        <f>IFERROR(INDEX('Green_rooibos initial weight'!$C$5:$C$1749,MATCH(E663, 'Green_rooibos initial weight'!$A$5:$A$1749,0)),"")</f>
        <v>2.0950000000000002</v>
      </c>
      <c r="K663">
        <f t="shared" si="60"/>
        <v>2.0950000000000002</v>
      </c>
      <c r="M663">
        <f>IFERROR(INDEX('Both teabags AfterWet'!$D$1:$D$839,MATCH(E663,'Both teabags AfterWet'!$B$1:$B$839,0)),"")</f>
        <v>0.81699999999999995</v>
      </c>
      <c r="O663" s="201">
        <v>0.61919999999999997</v>
      </c>
      <c r="P663" s="201"/>
      <c r="Q663" s="202">
        <v>18.585762064022571</v>
      </c>
      <c r="R663" s="202"/>
      <c r="S663">
        <f t="shared" si="62"/>
        <v>0.50411696129957217</v>
      </c>
      <c r="U663" s="111">
        <f t="shared" si="63"/>
        <v>0.75937137885461947</v>
      </c>
      <c r="V663" s="111">
        <f t="shared" si="64"/>
        <v>0.55200000000000005</v>
      </c>
    </row>
    <row r="664" spans="1:22">
      <c r="A664" s="1">
        <v>36</v>
      </c>
      <c r="B664" s="1"/>
      <c r="C664">
        <f>COUNTIF('WetLitterbags placem_collection'!$K$3:$K$222, E664)</f>
        <v>1</v>
      </c>
      <c r="D664" t="str">
        <f t="shared" si="61"/>
        <v>Open</v>
      </c>
      <c r="E664" s="200" t="s">
        <v>1543</v>
      </c>
      <c r="F664">
        <f>COUNTIF('WetLitterbags placem_collection'!$M$3:$M$222, H664)</f>
        <v>0</v>
      </c>
      <c r="G664" t="str">
        <f t="shared" si="65"/>
        <v>Exclude</v>
      </c>
      <c r="I664">
        <f>IFERROR(INDEX('Green_rooibos initial weight'!$C$5:$C$1749,MATCH(E664, 'Green_rooibos initial weight'!$A$5:$A$1749,0)),"")</f>
        <v>1.99</v>
      </c>
      <c r="K664">
        <f t="shared" si="60"/>
        <v>1.99</v>
      </c>
      <c r="M664">
        <f>IFERROR(INDEX('Both teabags AfterWet'!$D$1:$D$839,MATCH(E664,'Both teabags AfterWet'!$B$1:$B$839,0)),"")</f>
        <v>0.68100000000000005</v>
      </c>
      <c r="O664" s="201">
        <v>0.48480000000000001</v>
      </c>
      <c r="P664" s="201"/>
      <c r="Q664" s="202">
        <v>8.3009708737862624</v>
      </c>
      <c r="R664" s="202"/>
      <c r="S664">
        <f t="shared" si="62"/>
        <v>0.4445568932038842</v>
      </c>
      <c r="U664" s="111">
        <f t="shared" si="63"/>
        <v>0.77660457627945512</v>
      </c>
      <c r="V664" s="111">
        <f t="shared" si="64"/>
        <v>0.55200000000000005</v>
      </c>
    </row>
    <row r="665" spans="1:22">
      <c r="A665" s="1">
        <v>37</v>
      </c>
      <c r="B665" s="1"/>
      <c r="C665">
        <f>COUNTIF('WetLitterbags placem_collection'!$K$3:$K$222, E665)</f>
        <v>1</v>
      </c>
      <c r="D665" t="str">
        <f t="shared" si="61"/>
        <v>Open</v>
      </c>
      <c r="E665" s="1" t="s">
        <v>1691</v>
      </c>
      <c r="F665">
        <f>COUNTIF('WetLitterbags placem_collection'!$M$3:$M$222, H665)</f>
        <v>0</v>
      </c>
      <c r="G665" t="str">
        <f t="shared" si="65"/>
        <v>Exclude</v>
      </c>
      <c r="I665">
        <f>IFERROR(INDEX('Green_rooibos initial weight'!$C$5:$C$1749,MATCH(E665, 'Green_rooibos initial weight'!$A$5:$A$1749,0)),"")</f>
        <v>1.9790000000000001</v>
      </c>
      <c r="K665">
        <f t="shared" si="60"/>
        <v>1.9790000000000001</v>
      </c>
      <c r="M665">
        <f>IFERROR(INDEX('Both teabags AfterWet'!$D$1:$D$839,MATCH(E665,'Both teabags AfterWet'!$B$1:$B$839,0)),"")</f>
        <v>0.94699999999999995</v>
      </c>
      <c r="O665" s="1">
        <v>0.66649999999999998</v>
      </c>
      <c r="P665" s="1"/>
      <c r="Q665" s="202">
        <v>25.172074729596577</v>
      </c>
      <c r="R665" s="202"/>
      <c r="S665">
        <f t="shared" si="62"/>
        <v>0.49872812192723881</v>
      </c>
      <c r="U665" s="111">
        <f t="shared" si="63"/>
        <v>0.74798983227527094</v>
      </c>
      <c r="V665" s="111">
        <f t="shared" si="64"/>
        <v>0.55200000000000005</v>
      </c>
    </row>
    <row r="666" spans="1:22">
      <c r="A666" s="1">
        <v>38</v>
      </c>
      <c r="B666" s="1"/>
      <c r="C666">
        <f>COUNTIF('WetLitterbags placem_collection'!$K$3:$K$222, E666)</f>
        <v>1</v>
      </c>
      <c r="D666" t="str">
        <f t="shared" si="61"/>
        <v>Open</v>
      </c>
      <c r="E666" s="200" t="s">
        <v>1551</v>
      </c>
      <c r="F666">
        <f>COUNTIF('WetLitterbags placem_collection'!$M$3:$M$222, H666)</f>
        <v>0</v>
      </c>
      <c r="G666" t="str">
        <f t="shared" si="65"/>
        <v>Exclude</v>
      </c>
      <c r="I666">
        <f>IFERROR(INDEX('Green_rooibos initial weight'!$C$5:$C$1749,MATCH(E666, 'Green_rooibos initial weight'!$A$5:$A$1749,0)),"")</f>
        <v>1.9419999999999999</v>
      </c>
      <c r="K666">
        <f t="shared" si="60"/>
        <v>1.9419999999999999</v>
      </c>
      <c r="M666" t="str">
        <f>IFERROR(INDEX('Both teabags AfterWet'!$D$1:$D$839,MATCH(E666,'Both teabags AfterWet'!$B$1:$B$839,0)),"")</f>
        <v/>
      </c>
      <c r="O666" s="1">
        <v>0.53339999999999999</v>
      </c>
      <c r="P666" s="1"/>
      <c r="Q666" s="202">
        <v>18.802992518703331</v>
      </c>
      <c r="R666" s="202"/>
      <c r="S666">
        <f t="shared" si="62"/>
        <v>0.43310483790523641</v>
      </c>
      <c r="U666" s="111">
        <f t="shared" si="63"/>
        <v>0.77698000107866305</v>
      </c>
      <c r="V666" s="111">
        <f t="shared" si="64"/>
        <v>0.55200000000000005</v>
      </c>
    </row>
    <row r="667" spans="1:22">
      <c r="A667">
        <v>39</v>
      </c>
      <c r="C667">
        <f>COUNTIF('WetLitterbags placem_collection'!$K$3:$K$222, E667)</f>
        <v>1</v>
      </c>
      <c r="D667" t="str">
        <f t="shared" si="61"/>
        <v>Open</v>
      </c>
      <c r="E667" t="s">
        <v>1836</v>
      </c>
      <c r="F667">
        <f>COUNTIF('WetLitterbags placem_collection'!$M$3:$M$222, H667)</f>
        <v>0</v>
      </c>
      <c r="G667" t="str">
        <f t="shared" si="65"/>
        <v>Exclude</v>
      </c>
      <c r="I667">
        <f>IFERROR(INDEX('Green_rooibos initial weight'!$C$5:$C$1749,MATCH(E667, 'Green_rooibos initial weight'!$A$5:$A$1749,0)),"")</f>
        <v>1.9850000000000001</v>
      </c>
      <c r="K667">
        <f t="shared" si="60"/>
        <v>1.9850000000000001</v>
      </c>
      <c r="M667">
        <f>IFERROR(INDEX('Both teabags AfterWet'!$D$1:$D$839,MATCH(E667,'Both teabags AfterWet'!$B$1:$B$839,0)),"")</f>
        <v>0.8327</v>
      </c>
      <c r="O667">
        <v>0.60909999999999997</v>
      </c>
      <c r="Q667" s="202">
        <v>9.9461048505627083</v>
      </c>
      <c r="R667" s="202"/>
      <c r="S667">
        <f t="shared" si="62"/>
        <v>0.54851827535522257</v>
      </c>
      <c r="U667" s="111">
        <f t="shared" si="63"/>
        <v>0.72366837513590809</v>
      </c>
      <c r="V667" s="111">
        <f t="shared" si="64"/>
        <v>0.55200000000000005</v>
      </c>
    </row>
    <row r="668" spans="1:22">
      <c r="A668" s="1">
        <v>40</v>
      </c>
      <c r="B668" s="1"/>
      <c r="C668">
        <f>COUNTIF('WetLitterbags placem_collection'!$K$3:$K$222, E668)</f>
        <v>1</v>
      </c>
      <c r="D668" t="str">
        <f t="shared" si="61"/>
        <v>Open</v>
      </c>
      <c r="E668" s="200" t="s">
        <v>1468</v>
      </c>
      <c r="F668">
        <f>COUNTIF('WetLitterbags placem_collection'!$M$3:$M$222, H668)</f>
        <v>0</v>
      </c>
      <c r="G668" t="str">
        <f t="shared" si="65"/>
        <v>Exclude</v>
      </c>
      <c r="I668">
        <f>IFERROR(INDEX('Green_rooibos initial weight'!$C$5:$C$1749,MATCH(E668, 'Green_rooibos initial weight'!$A$5:$A$1749,0)),"")</f>
        <v>2.0219999999999998</v>
      </c>
      <c r="K668">
        <f t="shared" si="60"/>
        <v>2.0219999999999998</v>
      </c>
      <c r="M668">
        <f>IFERROR(INDEX('Both teabags AfterWet'!$D$1:$D$839,MATCH(E668,'Both teabags AfterWet'!$B$1:$B$839,0)),"")</f>
        <v>0.89800000000000002</v>
      </c>
      <c r="O668" s="1">
        <v>0.65359999999999996</v>
      </c>
      <c r="P668" s="1"/>
      <c r="Q668" s="202">
        <v>16.507777220271233</v>
      </c>
      <c r="R668" s="202"/>
      <c r="S668">
        <f t="shared" si="62"/>
        <v>0.54570516808830716</v>
      </c>
      <c r="U668" s="111">
        <f t="shared" si="63"/>
        <v>0.73011613843308254</v>
      </c>
      <c r="V668" s="111">
        <f t="shared" si="64"/>
        <v>0.55200000000000005</v>
      </c>
    </row>
    <row r="669" spans="1:22">
      <c r="A669" s="1">
        <v>41</v>
      </c>
      <c r="B669" s="1"/>
      <c r="C669">
        <f>COUNTIF('WetLitterbags placem_collection'!$K$3:$K$222, E669)</f>
        <v>1</v>
      </c>
      <c r="D669" t="str">
        <f t="shared" si="61"/>
        <v>Open</v>
      </c>
      <c r="E669" s="1" t="s">
        <v>1597</v>
      </c>
      <c r="F669">
        <f>COUNTIF('WetLitterbags placem_collection'!$M$3:$M$222, H669)</f>
        <v>0</v>
      </c>
      <c r="G669" t="str">
        <f t="shared" si="65"/>
        <v>Exclude</v>
      </c>
      <c r="I669">
        <f>IFERROR(INDEX('Green_rooibos initial weight'!$C$5:$C$1749,MATCH(E669, 'Green_rooibos initial weight'!$A$5:$A$1749,0)),"")</f>
        <v>2.0790000000000002</v>
      </c>
      <c r="K669">
        <f t="shared" si="60"/>
        <v>2.0790000000000002</v>
      </c>
      <c r="M669">
        <f>IFERROR(INDEX('Both teabags AfterWet'!$D$1:$D$839,MATCH(E669,'Both teabags AfterWet'!$B$1:$B$839,0)),"")</f>
        <v>1.0509999999999999</v>
      </c>
      <c r="O669" s="201">
        <v>0.82640000000000002</v>
      </c>
      <c r="P669" s="201"/>
      <c r="Q669" s="202">
        <v>20.029673590504579</v>
      </c>
      <c r="R669" s="202"/>
      <c r="S669">
        <f t="shared" si="62"/>
        <v>0.66087477744807022</v>
      </c>
      <c r="U669" s="111">
        <f t="shared" si="63"/>
        <v>0.68211891416639236</v>
      </c>
      <c r="V669" s="111">
        <f t="shared" si="64"/>
        <v>0.55200000000000005</v>
      </c>
    </row>
    <row r="670" spans="1:22">
      <c r="A670" s="1">
        <v>42</v>
      </c>
      <c r="B670" s="1"/>
      <c r="C670">
        <f>COUNTIF('WetLitterbags placem_collection'!$K$3:$K$222, E670)</f>
        <v>1</v>
      </c>
      <c r="D670" t="str">
        <f t="shared" si="61"/>
        <v>Open</v>
      </c>
      <c r="E670" s="200" t="s">
        <v>1286</v>
      </c>
      <c r="F670">
        <f>COUNTIF('WetLitterbags placem_collection'!$M$3:$M$222, H670)</f>
        <v>0</v>
      </c>
      <c r="G670" t="str">
        <f t="shared" si="65"/>
        <v>Exclude</v>
      </c>
      <c r="I670">
        <f>IFERROR(INDEX('Green_rooibos initial weight'!$C$5:$C$1749,MATCH(E670, 'Green_rooibos initial weight'!$A$5:$A$1749,0)),"")</f>
        <v>1.9510000000000001</v>
      </c>
      <c r="K670">
        <f t="shared" si="60"/>
        <v>1.9510000000000001</v>
      </c>
      <c r="M670">
        <f>IFERROR(INDEX('Both teabags AfterWet'!$D$1:$D$839,MATCH(E670,'Both teabags AfterWet'!$B$1:$B$839,0)),"")</f>
        <v>0.72199999999999998</v>
      </c>
      <c r="O670" s="201">
        <v>0.52049999999999996</v>
      </c>
      <c r="P670" s="201"/>
      <c r="Q670" s="202">
        <v>14.236790606653615</v>
      </c>
      <c r="R670" s="202"/>
      <c r="S670">
        <f t="shared" si="62"/>
        <v>0.4463975048923679</v>
      </c>
      <c r="U670" s="111">
        <f t="shared" si="63"/>
        <v>0.77119553824071352</v>
      </c>
      <c r="V670" s="111">
        <f t="shared" si="64"/>
        <v>0.55200000000000005</v>
      </c>
    </row>
    <row r="671" spans="1:22">
      <c r="A671">
        <v>44</v>
      </c>
      <c r="C671">
        <f>COUNTIF('WetLitterbags placem_collection'!$K$3:$K$222, E671)</f>
        <v>1</v>
      </c>
      <c r="D671" t="str">
        <f t="shared" si="61"/>
        <v>Open</v>
      </c>
      <c r="E671" t="s">
        <v>1276</v>
      </c>
      <c r="F671">
        <f>COUNTIF('WetLitterbags placem_collection'!$M$3:$M$222, H671)</f>
        <v>0</v>
      </c>
      <c r="G671" t="str">
        <f t="shared" si="65"/>
        <v>Exclude</v>
      </c>
      <c r="I671">
        <f>IFERROR(INDEX('Green_rooibos initial weight'!$C$5:$C$1749,MATCH(E671, 'Green_rooibos initial weight'!$A$5:$A$1749,0)),"")</f>
        <v>2.0049999999999999</v>
      </c>
      <c r="K671">
        <f t="shared" si="60"/>
        <v>2.0049999999999999</v>
      </c>
      <c r="M671">
        <f>IFERROR(INDEX('Both teabags AfterWet'!$D$1:$D$839,MATCH(E671,'Both teabags AfterWet'!$B$1:$B$839,0)),"")</f>
        <v>0.89559999999999995</v>
      </c>
      <c r="O671">
        <v>0.6744</v>
      </c>
      <c r="Q671" s="202">
        <v>8.346293416277824</v>
      </c>
      <c r="R671" s="202"/>
      <c r="S671">
        <f t="shared" si="62"/>
        <v>0.61811259720062239</v>
      </c>
      <c r="U671" s="111">
        <f t="shared" si="63"/>
        <v>0.69171441536128553</v>
      </c>
      <c r="V671" s="111">
        <f t="shared" si="64"/>
        <v>0.55200000000000005</v>
      </c>
    </row>
    <row r="672" spans="1:22">
      <c r="A672">
        <v>45</v>
      </c>
      <c r="C672">
        <f>COUNTIF('WetLitterbags placem_collection'!$K$3:$K$222, E672)</f>
        <v>1</v>
      </c>
      <c r="D672" t="str">
        <f t="shared" si="61"/>
        <v>Open</v>
      </c>
      <c r="E672" t="s">
        <v>1531</v>
      </c>
      <c r="F672">
        <f>COUNTIF('WetLitterbags placem_collection'!$M$3:$M$222, H672)</f>
        <v>0</v>
      </c>
      <c r="G672" t="str">
        <f t="shared" si="65"/>
        <v>Exclude</v>
      </c>
      <c r="I672">
        <f>IFERROR(INDEX('Green_rooibos initial weight'!$C$5:$C$1749,MATCH(E672, 'Green_rooibos initial weight'!$A$5:$A$1749,0)),"")</f>
        <v>2.1429999999999998</v>
      </c>
      <c r="K672">
        <f t="shared" si="60"/>
        <v>2.1429999999999998</v>
      </c>
      <c r="M672">
        <f>IFERROR(INDEX('Both teabags AfterWet'!$D$1:$D$839,MATCH(E672,'Both teabags AfterWet'!$B$1:$B$839,0)),"")</f>
        <v>0.77569999999999995</v>
      </c>
      <c r="O672">
        <v>0.56710000000000005</v>
      </c>
      <c r="Q672" s="202">
        <v>9.376558603491624</v>
      </c>
      <c r="R672" s="202"/>
      <c r="S672">
        <f t="shared" si="62"/>
        <v>0.51392553615959902</v>
      </c>
      <c r="U672" s="111">
        <f t="shared" si="63"/>
        <v>0.7601840708541302</v>
      </c>
      <c r="V672" s="111">
        <f t="shared" si="64"/>
        <v>0.55200000000000005</v>
      </c>
    </row>
    <row r="673" spans="1:22">
      <c r="A673" s="1">
        <v>47</v>
      </c>
      <c r="B673" s="1"/>
      <c r="C673">
        <f>COUNTIF('WetLitterbags placem_collection'!$K$3:$K$222, E673)</f>
        <v>1</v>
      </c>
      <c r="D673" t="str">
        <f t="shared" si="61"/>
        <v>Open</v>
      </c>
      <c r="E673" t="s">
        <v>1511</v>
      </c>
      <c r="F673">
        <f>COUNTIF('WetLitterbags placem_collection'!$M$3:$M$222, H673)</f>
        <v>0</v>
      </c>
      <c r="G673" t="str">
        <f t="shared" si="65"/>
        <v>Exclude</v>
      </c>
      <c r="I673">
        <f>IFERROR(INDEX('Green_rooibos initial weight'!$C$5:$C$1749,MATCH(E673, 'Green_rooibos initial weight'!$A$5:$A$1749,0)),"")</f>
        <v>2.1219999999999999</v>
      </c>
      <c r="K673">
        <f t="shared" si="60"/>
        <v>2.1219999999999999</v>
      </c>
      <c r="M673">
        <f>IFERROR(INDEX('Both teabags AfterWet'!$D$1:$D$839,MATCH(E673,'Both teabags AfterWet'!$B$1:$B$839,0)),"")</f>
        <v>0.80700000000000005</v>
      </c>
      <c r="O673" s="1">
        <v>0.58679999999999999</v>
      </c>
      <c r="P673" s="1"/>
      <c r="Q673" s="202">
        <v>11.917347429120182</v>
      </c>
      <c r="R673" s="202"/>
      <c r="S673">
        <f t="shared" si="62"/>
        <v>0.51686900528592272</v>
      </c>
      <c r="U673" s="111">
        <f t="shared" si="63"/>
        <v>0.75642365443641713</v>
      </c>
      <c r="V673" s="111">
        <f t="shared" si="64"/>
        <v>0.55200000000000005</v>
      </c>
    </row>
    <row r="674" spans="1:22">
      <c r="A674" s="1">
        <v>48</v>
      </c>
      <c r="B674" s="1"/>
      <c r="C674">
        <f>COUNTIF('WetLitterbags placem_collection'!$K$3:$K$222, E674)</f>
        <v>1</v>
      </c>
      <c r="D674" t="str">
        <f t="shared" si="61"/>
        <v>Open</v>
      </c>
      <c r="E674" s="200" t="s">
        <v>1371</v>
      </c>
      <c r="F674">
        <f>COUNTIF('WetLitterbags placem_collection'!$M$3:$M$222, H674)</f>
        <v>0</v>
      </c>
      <c r="G674" t="str">
        <f t="shared" si="65"/>
        <v>Exclude</v>
      </c>
      <c r="I674">
        <f>IFERROR(INDEX('Green_rooibos initial weight'!$C$5:$C$1749,MATCH(E674, 'Green_rooibos initial weight'!$A$5:$A$1749,0)),"")</f>
        <v>2.052</v>
      </c>
      <c r="K674">
        <f t="shared" si="60"/>
        <v>2.052</v>
      </c>
      <c r="M674">
        <f>IFERROR(INDEX('Both teabags AfterWet'!$D$1:$D$839,MATCH(E674,'Both teabags AfterWet'!$B$1:$B$839,0)),"")</f>
        <v>0.83199999999999996</v>
      </c>
      <c r="O674" s="1">
        <v>0.6129</v>
      </c>
      <c r="P674" s="1"/>
      <c r="Q674" s="202">
        <v>7.6283618581914308</v>
      </c>
      <c r="R674" s="202"/>
      <c r="S674">
        <f t="shared" si="62"/>
        <v>0.56614577017114476</v>
      </c>
      <c r="U674" s="111">
        <f t="shared" si="63"/>
        <v>0.7241005018659139</v>
      </c>
      <c r="V674" s="111">
        <f t="shared" si="64"/>
        <v>0.55200000000000005</v>
      </c>
    </row>
    <row r="675" spans="1:22">
      <c r="A675" s="1">
        <v>49</v>
      </c>
      <c r="B675" s="1"/>
      <c r="C675">
        <f>COUNTIF('WetLitterbags placem_collection'!$K$3:$K$222, E675)</f>
        <v>1</v>
      </c>
      <c r="D675" t="str">
        <f t="shared" si="61"/>
        <v>Open</v>
      </c>
      <c r="E675" t="s">
        <v>1704</v>
      </c>
      <c r="F675">
        <f>COUNTIF('WetLitterbags placem_collection'!$M$3:$M$222, H675)</f>
        <v>0</v>
      </c>
      <c r="G675" t="str">
        <f t="shared" si="65"/>
        <v>Exclude</v>
      </c>
      <c r="I675">
        <f>IFERROR(INDEX('Green_rooibos initial weight'!$C$5:$C$1749,MATCH(E675, 'Green_rooibos initial weight'!$A$5:$A$1749,0)),"")</f>
        <v>2.012</v>
      </c>
      <c r="K675">
        <f t="shared" si="60"/>
        <v>2.012</v>
      </c>
      <c r="M675">
        <f>IFERROR(INDEX('Both teabags AfterWet'!$D$1:$D$839,MATCH(E675,'Both teabags AfterWet'!$B$1:$B$839,0)),"")</f>
        <v>1.0001</v>
      </c>
      <c r="O675">
        <v>0.75149999999999995</v>
      </c>
      <c r="Q675" s="202">
        <v>20.217498764212234</v>
      </c>
      <c r="R675" s="202"/>
      <c r="S675">
        <f t="shared" si="62"/>
        <v>0.59956549678694504</v>
      </c>
      <c r="U675" s="111">
        <f t="shared" si="63"/>
        <v>0.7020052202848186</v>
      </c>
      <c r="V675" s="111">
        <f t="shared" si="64"/>
        <v>0.55200000000000005</v>
      </c>
    </row>
    <row r="676" spans="1:22">
      <c r="A676" s="1">
        <v>51</v>
      </c>
      <c r="B676" s="1"/>
      <c r="C676">
        <f>COUNTIF('WetLitterbags placem_collection'!$K$3:$K$222, E676)</f>
        <v>1</v>
      </c>
      <c r="D676" t="str">
        <f t="shared" si="61"/>
        <v>Open</v>
      </c>
      <c r="E676" s="1" t="s">
        <v>1502</v>
      </c>
      <c r="F676">
        <f>COUNTIF('WetLitterbags placem_collection'!$M$3:$M$222, H676)</f>
        <v>0</v>
      </c>
      <c r="G676" t="str">
        <f t="shared" si="65"/>
        <v>Exclude</v>
      </c>
      <c r="I676">
        <f>IFERROR(INDEX('Green_rooibos initial weight'!$C$5:$C$1749,MATCH(E676, 'Green_rooibos initial weight'!$A$5:$A$1749,0)),"")</f>
        <v>2.169</v>
      </c>
      <c r="K676">
        <f t="shared" si="60"/>
        <v>2.169</v>
      </c>
      <c r="M676">
        <f>IFERROR(INDEX('Both teabags AfterWet'!$D$1:$D$839,MATCH(E676,'Both teabags AfterWet'!$B$1:$B$839,0)),"")</f>
        <v>0.86399999999999999</v>
      </c>
      <c r="O676" s="201">
        <v>0.63549999999999995</v>
      </c>
      <c r="P676" s="201"/>
      <c r="Q676" s="202">
        <v>8.9955022488745993</v>
      </c>
      <c r="R676" s="202"/>
      <c r="S676">
        <f t="shared" si="62"/>
        <v>0.57833358320840189</v>
      </c>
      <c r="U676" s="111">
        <f t="shared" si="63"/>
        <v>0.73336395426076439</v>
      </c>
      <c r="V676" s="111">
        <f t="shared" si="64"/>
        <v>0.55200000000000005</v>
      </c>
    </row>
    <row r="677" spans="1:22">
      <c r="A677">
        <v>52</v>
      </c>
      <c r="C677">
        <f>COUNTIF('WetLitterbags placem_collection'!$K$3:$K$222, E677)</f>
        <v>1</v>
      </c>
      <c r="D677" t="str">
        <f t="shared" si="61"/>
        <v>Open</v>
      </c>
      <c r="E677" t="s">
        <v>1412</v>
      </c>
      <c r="F677">
        <f>COUNTIF('WetLitterbags placem_collection'!$M$3:$M$222, H677)</f>
        <v>0</v>
      </c>
      <c r="G677" t="str">
        <f t="shared" si="65"/>
        <v>Exclude</v>
      </c>
      <c r="I677">
        <f>IFERROR(INDEX('Green_rooibos initial weight'!$C$5:$C$1749,MATCH(E677, 'Green_rooibos initial weight'!$A$5:$A$1749,0)),"")</f>
        <v>2.0409999999999999</v>
      </c>
      <c r="K677">
        <f t="shared" si="60"/>
        <v>2.0409999999999999</v>
      </c>
      <c r="M677">
        <f>IFERROR(INDEX('Both teabags AfterWet'!$D$1:$D$839,MATCH(E677,'Both teabags AfterWet'!$B$1:$B$839,0)),"")</f>
        <v>1.075</v>
      </c>
      <c r="O677">
        <v>0.76990000000000003</v>
      </c>
      <c r="Q677" s="202">
        <v>30.654761904762275</v>
      </c>
      <c r="R677" s="202"/>
      <c r="S677">
        <f t="shared" si="62"/>
        <v>0.53388898809523533</v>
      </c>
      <c r="U677" s="111">
        <f t="shared" si="63"/>
        <v>0.7384179382188949</v>
      </c>
      <c r="V677" s="111">
        <f t="shared" si="64"/>
        <v>0.55200000000000005</v>
      </c>
    </row>
    <row r="678" spans="1:22">
      <c r="A678" s="1">
        <v>56</v>
      </c>
      <c r="B678" s="1"/>
      <c r="C678">
        <f>COUNTIF('WetLitterbags placem_collection'!$K$3:$K$222, E678)</f>
        <v>1</v>
      </c>
      <c r="D678" t="str">
        <f t="shared" si="61"/>
        <v>Open</v>
      </c>
      <c r="E678" s="200" t="s">
        <v>1512</v>
      </c>
      <c r="F678">
        <f>COUNTIF('WetLitterbags placem_collection'!$M$3:$M$222, H678)</f>
        <v>0</v>
      </c>
      <c r="G678" t="str">
        <f t="shared" si="65"/>
        <v>Exclude</v>
      </c>
      <c r="I678">
        <f>IFERROR(INDEX('Green_rooibos initial weight'!$C$5:$C$1749,MATCH(E678, 'Green_rooibos initial weight'!$A$5:$A$1749,0)),"")</f>
        <v>2.1760000000000002</v>
      </c>
      <c r="K678">
        <f t="shared" si="60"/>
        <v>2.1760000000000002</v>
      </c>
      <c r="M678">
        <f>IFERROR(INDEX('Both teabags AfterWet'!$D$1:$D$839,MATCH(E678,'Both teabags AfterWet'!$B$1:$B$839,0)),"")</f>
        <v>0.81</v>
      </c>
      <c r="O678" s="201">
        <v>0.65329999999999999</v>
      </c>
      <c r="P678" s="201"/>
      <c r="Q678" s="202">
        <v>21.852387843704392</v>
      </c>
      <c r="R678" s="202"/>
      <c r="S678">
        <f t="shared" si="62"/>
        <v>0.51053835021707927</v>
      </c>
      <c r="U678" s="111">
        <f t="shared" si="63"/>
        <v>0.76537759640759229</v>
      </c>
      <c r="V678" s="111">
        <f t="shared" si="64"/>
        <v>0.55200000000000005</v>
      </c>
    </row>
    <row r="679" spans="1:22">
      <c r="A679">
        <v>58</v>
      </c>
      <c r="C679">
        <f>COUNTIF('WetLitterbags placem_collection'!$K$3:$K$222, E679)</f>
        <v>1</v>
      </c>
      <c r="D679" t="str">
        <f t="shared" si="61"/>
        <v>Open</v>
      </c>
      <c r="E679" t="s">
        <v>1537</v>
      </c>
      <c r="F679">
        <f>COUNTIF('WetLitterbags placem_collection'!$M$3:$M$222, H679)</f>
        <v>0</v>
      </c>
      <c r="G679" t="str">
        <f t="shared" si="65"/>
        <v>Exclude</v>
      </c>
      <c r="I679">
        <f>IFERROR(INDEX('Green_rooibos initial weight'!$C$5:$C$1749,MATCH(E679, 'Green_rooibos initial weight'!$A$5:$A$1749,0)),"")</f>
        <v>2.0179999999999998</v>
      </c>
      <c r="K679">
        <f t="shared" si="60"/>
        <v>2.0179999999999998</v>
      </c>
      <c r="M679">
        <f>IFERROR(INDEX('Both teabags AfterWet'!$D$1:$D$839,MATCH(E679,'Both teabags AfterWet'!$B$1:$B$839,0)),"")</f>
        <v>0.93279999999999996</v>
      </c>
      <c r="O679">
        <v>0.69220000000000004</v>
      </c>
      <c r="Q679" s="202">
        <v>17.757936507936094</v>
      </c>
      <c r="R679" s="202"/>
      <c r="S679">
        <f t="shared" si="62"/>
        <v>0.56927956349206643</v>
      </c>
      <c r="U679" s="111">
        <f t="shared" si="63"/>
        <v>0.71789912611889672</v>
      </c>
      <c r="V679" s="111">
        <f t="shared" si="64"/>
        <v>0.55200000000000005</v>
      </c>
    </row>
    <row r="680" spans="1:22">
      <c r="A680" s="1">
        <v>59</v>
      </c>
      <c r="B680" s="1"/>
      <c r="C680">
        <f>COUNTIF('WetLitterbags placem_collection'!$K$3:$K$222, E680)</f>
        <v>1</v>
      </c>
      <c r="D680" t="str">
        <f t="shared" si="61"/>
        <v>Open</v>
      </c>
      <c r="E680" s="1" t="s">
        <v>1561</v>
      </c>
      <c r="F680">
        <f>COUNTIF('WetLitterbags placem_collection'!$M$3:$M$222, H680)</f>
        <v>0</v>
      </c>
      <c r="G680" t="str">
        <f t="shared" si="65"/>
        <v>Exclude</v>
      </c>
      <c r="I680">
        <f>IFERROR(INDEX('Green_rooibos initial weight'!$C$5:$C$1749,MATCH(E680, 'Green_rooibos initial weight'!$A$5:$A$1749,0)),"")</f>
        <v>1.9</v>
      </c>
      <c r="K680">
        <f t="shared" si="60"/>
        <v>1.9</v>
      </c>
      <c r="M680">
        <f>IFERROR(INDEX('Both teabags AfterWet'!$D$1:$D$839,MATCH(E680,'Both teabags AfterWet'!$B$1:$B$839,0)),"")</f>
        <v>0.88400000000000001</v>
      </c>
      <c r="O680" s="1">
        <v>0.69230000000000003</v>
      </c>
      <c r="P680" s="1"/>
      <c r="Q680" s="202">
        <v>11.144278606964582</v>
      </c>
      <c r="R680" s="202"/>
      <c r="S680">
        <f t="shared" si="62"/>
        <v>0.61514815920398425</v>
      </c>
      <c r="U680" s="111">
        <f t="shared" si="63"/>
        <v>0.67623781094527136</v>
      </c>
      <c r="V680" s="111">
        <f t="shared" si="64"/>
        <v>0.55200000000000005</v>
      </c>
    </row>
    <row r="681" spans="1:22">
      <c r="A681" s="1">
        <v>60</v>
      </c>
      <c r="B681" s="1"/>
      <c r="C681">
        <f>COUNTIF('WetLitterbags placem_collection'!$K$3:$K$222, E681)</f>
        <v>1</v>
      </c>
      <c r="D681" t="str">
        <f t="shared" si="61"/>
        <v>Open</v>
      </c>
      <c r="E681" s="201" t="s">
        <v>1417</v>
      </c>
      <c r="F681">
        <f>COUNTIF('WetLitterbags placem_collection'!$M$3:$M$222, H681)</f>
        <v>0</v>
      </c>
      <c r="G681" t="str">
        <f t="shared" si="65"/>
        <v>Exclude</v>
      </c>
      <c r="I681">
        <f>IFERROR(INDEX('Green_rooibos initial weight'!$C$5:$C$1749,MATCH(E681, 'Green_rooibos initial weight'!$A$5:$A$1749,0)),"")</f>
        <v>2.0630000000000002</v>
      </c>
      <c r="K681">
        <f t="shared" si="60"/>
        <v>2.0630000000000002</v>
      </c>
      <c r="M681">
        <f>IFERROR(INDEX('Both teabags AfterWet'!$D$1:$D$839,MATCH(E681,'Both teabags AfterWet'!$B$1:$B$839,0)),"")</f>
        <v>0.874</v>
      </c>
      <c r="O681" s="1">
        <v>0.6016999999999999</v>
      </c>
      <c r="P681" s="1"/>
      <c r="Q681" s="202">
        <v>12.827988338192315</v>
      </c>
      <c r="R681" s="202"/>
      <c r="S681">
        <f t="shared" si="62"/>
        <v>0.52451399416909672</v>
      </c>
      <c r="U681" s="111">
        <f t="shared" si="63"/>
        <v>0.74575182056757305</v>
      </c>
      <c r="V681" s="111">
        <f t="shared" si="64"/>
        <v>0.55200000000000005</v>
      </c>
    </row>
    <row r="682" spans="1:22">
      <c r="A682">
        <v>61</v>
      </c>
      <c r="C682">
        <f>COUNTIF('WetLitterbags placem_collection'!$K$3:$K$222, E682)</f>
        <v>1</v>
      </c>
      <c r="D682" t="str">
        <f t="shared" si="61"/>
        <v>Open</v>
      </c>
      <c r="E682" t="s">
        <v>1509</v>
      </c>
      <c r="F682">
        <f>COUNTIF('WetLitterbags placem_collection'!$M$3:$M$222, H682)</f>
        <v>0</v>
      </c>
      <c r="G682" t="str">
        <f t="shared" si="65"/>
        <v>Exclude</v>
      </c>
      <c r="I682">
        <f>IFERROR(INDEX('Green_rooibos initial weight'!$C$5:$C$1749,MATCH(E682, 'Green_rooibos initial weight'!$A$5:$A$1749,0)),"")</f>
        <v>1.978</v>
      </c>
      <c r="K682">
        <f t="shared" si="60"/>
        <v>1.978</v>
      </c>
      <c r="M682">
        <f>IFERROR(INDEX('Both teabags AfterWet'!$D$1:$D$839,MATCH(E682,'Both teabags AfterWet'!$B$1:$B$839,0)),"")</f>
        <v>0.78600000000000003</v>
      </c>
      <c r="O682">
        <v>0.57769999999999999</v>
      </c>
      <c r="Q682" s="202">
        <v>12.728194726166139</v>
      </c>
      <c r="R682" s="202"/>
      <c r="S682">
        <f t="shared" si="62"/>
        <v>0.50416921906693823</v>
      </c>
      <c r="U682" s="111">
        <f t="shared" si="63"/>
        <v>0.74511161826747307</v>
      </c>
      <c r="V682" s="111">
        <f t="shared" si="64"/>
        <v>0.55200000000000005</v>
      </c>
    </row>
    <row r="683" spans="1:22">
      <c r="A683">
        <v>62</v>
      </c>
      <c r="C683">
        <f>COUNTIF('WetLitterbags placem_collection'!$K$3:$K$222, E683)</f>
        <v>1</v>
      </c>
      <c r="D683" t="str">
        <f t="shared" si="61"/>
        <v>Open</v>
      </c>
      <c r="E683" t="s">
        <v>1485</v>
      </c>
      <c r="F683">
        <f>COUNTIF('WetLitterbags placem_collection'!$M$3:$M$222, H683)</f>
        <v>0</v>
      </c>
      <c r="G683" t="str">
        <f t="shared" si="65"/>
        <v>Exclude</v>
      </c>
      <c r="I683">
        <f>IFERROR(INDEX('Green_rooibos initial weight'!$C$5:$C$1749,MATCH(E683, 'Green_rooibos initial weight'!$A$5:$A$1749,0)),"")</f>
        <v>2.109</v>
      </c>
      <c r="K683">
        <f t="shared" si="60"/>
        <v>2.109</v>
      </c>
      <c r="M683">
        <f>IFERROR(INDEX('Both teabags AfterWet'!$D$1:$D$839,MATCH(E683,'Both teabags AfterWet'!$B$1:$B$839,0)),"")</f>
        <v>0.9224</v>
      </c>
      <c r="O683">
        <v>0.68069999999999997</v>
      </c>
      <c r="Q683" s="202">
        <v>20.729927007299029</v>
      </c>
      <c r="R683" s="202"/>
      <c r="S683">
        <f t="shared" si="62"/>
        <v>0.53959138686131547</v>
      </c>
      <c r="U683" s="111">
        <f t="shared" si="63"/>
        <v>0.74414822813593384</v>
      </c>
      <c r="V683" s="111">
        <f t="shared" si="64"/>
        <v>0.55200000000000005</v>
      </c>
    </row>
    <row r="684" spans="1:22">
      <c r="A684" s="1">
        <v>63</v>
      </c>
      <c r="B684" s="1"/>
      <c r="C684">
        <f>COUNTIF('WetLitterbags placem_collection'!$K$3:$K$222, E684)</f>
        <v>1</v>
      </c>
      <c r="D684" t="str">
        <f t="shared" si="61"/>
        <v>Open</v>
      </c>
      <c r="E684" t="s">
        <v>1663</v>
      </c>
      <c r="F684">
        <f>COUNTIF('WetLitterbags placem_collection'!$M$3:$M$222, H684)</f>
        <v>0</v>
      </c>
      <c r="G684" t="str">
        <f t="shared" si="65"/>
        <v>Exclude</v>
      </c>
      <c r="I684">
        <f>IFERROR(INDEX('Green_rooibos initial weight'!$C$5:$C$1749,MATCH(E684, 'Green_rooibos initial weight'!$A$5:$A$1749,0)),"")</f>
        <v>2.0139999999999998</v>
      </c>
      <c r="K684">
        <f t="shared" si="60"/>
        <v>2.0139999999999998</v>
      </c>
      <c r="M684">
        <f>IFERROR(INDEX('Both teabags AfterWet'!$D$1:$D$839,MATCH(E684,'Both teabags AfterWet'!$B$1:$B$839,0)),"")</f>
        <v>1.083</v>
      </c>
      <c r="O684" s="201">
        <v>0.8407</v>
      </c>
      <c r="P684" s="201"/>
      <c r="Q684" s="202">
        <v>20.515313563441481</v>
      </c>
      <c r="R684" s="202"/>
      <c r="S684">
        <f t="shared" si="62"/>
        <v>0.66822775887214747</v>
      </c>
      <c r="U684" s="111">
        <f t="shared" si="63"/>
        <v>0.668208659944316</v>
      </c>
      <c r="V684" s="111">
        <f t="shared" si="64"/>
        <v>0.55200000000000005</v>
      </c>
    </row>
    <row r="685" spans="1:22">
      <c r="A685" s="1">
        <v>64</v>
      </c>
      <c r="B685" s="1"/>
      <c r="C685">
        <f>COUNTIF('WetLitterbags placem_collection'!$K$3:$K$222, E685)</f>
        <v>1</v>
      </c>
      <c r="D685" t="str">
        <f t="shared" si="61"/>
        <v>Open</v>
      </c>
      <c r="E685" s="200" t="s">
        <v>1496</v>
      </c>
      <c r="F685">
        <f>COUNTIF('WetLitterbags placem_collection'!$M$3:$M$222, H685)</f>
        <v>0</v>
      </c>
      <c r="G685" t="str">
        <f t="shared" si="65"/>
        <v>Exclude</v>
      </c>
      <c r="I685">
        <f>IFERROR(INDEX('Green_rooibos initial weight'!$C$5:$C$1749,MATCH(E685, 'Green_rooibos initial weight'!$A$5:$A$1749,0)),"")</f>
        <v>2.0840000000000001</v>
      </c>
      <c r="K685">
        <f t="shared" si="60"/>
        <v>2.0840000000000001</v>
      </c>
      <c r="M685">
        <f>IFERROR(INDEX('Both teabags AfterWet'!$D$1:$D$839,MATCH(E685,'Both teabags AfterWet'!$B$1:$B$839,0)),"")</f>
        <v>1.29</v>
      </c>
      <c r="O685" s="201">
        <v>1.0066999999999999</v>
      </c>
      <c r="P685" s="201"/>
      <c r="Q685" s="202">
        <v>36.815920398009624</v>
      </c>
      <c r="R685" s="202"/>
      <c r="S685">
        <f t="shared" si="62"/>
        <v>0.63607412935323704</v>
      </c>
      <c r="U685" s="111">
        <f t="shared" si="63"/>
        <v>0.69478208764240068</v>
      </c>
      <c r="V685" s="111">
        <f t="shared" si="64"/>
        <v>0.55200000000000005</v>
      </c>
    </row>
    <row r="686" spans="1:22">
      <c r="A686" s="1">
        <v>65</v>
      </c>
      <c r="B686" s="1"/>
      <c r="C686">
        <f>COUNTIF('WetLitterbags placem_collection'!$K$3:$K$222, E686)</f>
        <v>1</v>
      </c>
      <c r="D686" t="str">
        <f t="shared" si="61"/>
        <v>Open</v>
      </c>
      <c r="E686" s="1" t="s">
        <v>1436</v>
      </c>
      <c r="F686">
        <f>COUNTIF('WetLitterbags placem_collection'!$M$3:$M$222, H686)</f>
        <v>0</v>
      </c>
      <c r="G686" t="str">
        <f t="shared" si="65"/>
        <v>Exclude</v>
      </c>
      <c r="I686">
        <f>IFERROR(INDEX('Green_rooibos initial weight'!$C$5:$C$1749,MATCH(E686, 'Green_rooibos initial weight'!$A$5:$A$1749,0)),"")</f>
        <v>2.1709999999999998</v>
      </c>
      <c r="K686">
        <f t="shared" si="60"/>
        <v>2.1709999999999998</v>
      </c>
      <c r="M686">
        <f>IFERROR(INDEX('Both teabags AfterWet'!$D$1:$D$839,MATCH(E686,'Both teabags AfterWet'!$B$1:$B$839,0)),"")</f>
        <v>0.96099999999999997</v>
      </c>
      <c r="O686" s="1">
        <v>0.72089999999999999</v>
      </c>
      <c r="P686" s="1"/>
      <c r="Q686" s="202">
        <v>15.67460317460233</v>
      </c>
      <c r="R686" s="202"/>
      <c r="S686">
        <f t="shared" si="62"/>
        <v>0.60790178571429176</v>
      </c>
      <c r="U686" s="111">
        <f t="shared" si="63"/>
        <v>0.71998996512469282</v>
      </c>
      <c r="V686" s="111">
        <f t="shared" si="64"/>
        <v>0.55200000000000005</v>
      </c>
    </row>
    <row r="687" spans="1:22">
      <c r="A687">
        <v>66</v>
      </c>
      <c r="C687">
        <f>COUNTIF('WetLitterbags placem_collection'!$K$3:$K$222, E687)</f>
        <v>1</v>
      </c>
      <c r="D687" t="str">
        <f t="shared" si="61"/>
        <v>Open</v>
      </c>
      <c r="E687" t="s">
        <v>1768</v>
      </c>
      <c r="F687">
        <f>COUNTIF('WetLitterbags placem_collection'!$M$3:$M$222, H687)</f>
        <v>0</v>
      </c>
      <c r="G687" t="str">
        <f t="shared" si="65"/>
        <v>Exclude</v>
      </c>
      <c r="I687">
        <f>IFERROR(INDEX('Green_rooibos initial weight'!$C$5:$C$1749,MATCH(E687, 'Green_rooibos initial weight'!$A$5:$A$1749,0)),"")</f>
        <v>1.9730000000000001</v>
      </c>
      <c r="K687">
        <f t="shared" si="60"/>
        <v>1.9730000000000001</v>
      </c>
      <c r="M687">
        <f>IFERROR(INDEX('Both teabags AfterWet'!$D$1:$D$839,MATCH(E687,'Both teabags AfterWet'!$B$1:$B$839,0)),"")</f>
        <v>1.1456</v>
      </c>
      <c r="O687">
        <v>0.92320000000000002</v>
      </c>
      <c r="Q687" s="202">
        <v>31.190019193858088</v>
      </c>
      <c r="R687" s="202"/>
      <c r="S687">
        <f t="shared" si="62"/>
        <v>0.63525374280230218</v>
      </c>
      <c r="U687" s="111">
        <f t="shared" si="63"/>
        <v>0.67802648616203642</v>
      </c>
      <c r="V687" s="111">
        <f t="shared" si="64"/>
        <v>0.55200000000000005</v>
      </c>
    </row>
    <row r="688" spans="1:22">
      <c r="A688">
        <v>67</v>
      </c>
      <c r="C688">
        <f>COUNTIF('WetLitterbags placem_collection'!$K$3:$K$222, E688)</f>
        <v>1</v>
      </c>
      <c r="D688" t="str">
        <f t="shared" si="61"/>
        <v>Open</v>
      </c>
      <c r="E688" t="s">
        <v>1600</v>
      </c>
      <c r="F688">
        <f>COUNTIF('WetLitterbags placem_collection'!$M$3:$M$222, H688)</f>
        <v>0</v>
      </c>
      <c r="G688" t="str">
        <f t="shared" si="65"/>
        <v>Exclude</v>
      </c>
      <c r="I688">
        <f>IFERROR(INDEX('Green_rooibos initial weight'!$C$5:$C$1749,MATCH(E688, 'Green_rooibos initial weight'!$A$5:$A$1749,0)),"")</f>
        <v>2.1629999999999998</v>
      </c>
      <c r="K688">
        <f t="shared" si="60"/>
        <v>2.1629999999999998</v>
      </c>
      <c r="M688">
        <f>IFERROR(INDEX('Both teabags AfterWet'!$D$1:$D$839,MATCH(E688,'Both teabags AfterWet'!$B$1:$B$839,0)),"")</f>
        <v>0.89059999999999995</v>
      </c>
      <c r="O688">
        <v>0.65029999999999999</v>
      </c>
      <c r="Q688" s="202">
        <v>13.860419716935581</v>
      </c>
      <c r="R688" s="202"/>
      <c r="S688">
        <f t="shared" si="62"/>
        <v>0.56016569058076793</v>
      </c>
      <c r="U688" s="111">
        <f t="shared" si="63"/>
        <v>0.74102372141434669</v>
      </c>
      <c r="V688" s="111">
        <f t="shared" si="64"/>
        <v>0.55200000000000005</v>
      </c>
    </row>
    <row r="689" spans="1:22">
      <c r="A689" s="1">
        <v>68</v>
      </c>
      <c r="B689" s="1"/>
      <c r="C689">
        <f>COUNTIF('WetLitterbags placem_collection'!$K$3:$K$222, E689)</f>
        <v>1</v>
      </c>
      <c r="D689" t="str">
        <f t="shared" si="61"/>
        <v>Open</v>
      </c>
      <c r="E689" s="200" t="s">
        <v>1781</v>
      </c>
      <c r="F689">
        <f>COUNTIF('WetLitterbags placem_collection'!$M$3:$M$222, H689)</f>
        <v>0</v>
      </c>
      <c r="G689" t="str">
        <f t="shared" si="65"/>
        <v>Exclude</v>
      </c>
      <c r="I689">
        <f>IFERROR(INDEX('Green_rooibos initial weight'!$C$5:$C$1749,MATCH(E689, 'Green_rooibos initial weight'!$A$5:$A$1749,0)),"")</f>
        <v>2.0419999999999998</v>
      </c>
      <c r="K689">
        <f t="shared" si="60"/>
        <v>2.0419999999999998</v>
      </c>
      <c r="M689">
        <f>IFERROR(INDEX('Both teabags AfterWet'!$D$1:$D$839,MATCH(E689,'Both teabags AfterWet'!$B$1:$B$839,0)),"")</f>
        <v>1.018</v>
      </c>
      <c r="O689" s="1">
        <v>0.74239999999999995</v>
      </c>
      <c r="P689" s="1"/>
      <c r="Q689" s="202">
        <v>19.040626529613323</v>
      </c>
      <c r="R689" s="202"/>
      <c r="S689">
        <f t="shared" si="62"/>
        <v>0.6010423886441506</v>
      </c>
      <c r="U689" s="111">
        <f t="shared" si="63"/>
        <v>0.70565994679522492</v>
      </c>
      <c r="V689" s="111">
        <f t="shared" si="64"/>
        <v>0.55200000000000005</v>
      </c>
    </row>
    <row r="690" spans="1:22">
      <c r="A690" s="1">
        <v>70</v>
      </c>
      <c r="B690" s="1"/>
      <c r="C690">
        <f>COUNTIF('WetLitterbags placem_collection'!$K$3:$K$222, E690)</f>
        <v>1</v>
      </c>
      <c r="D690" t="str">
        <f t="shared" si="61"/>
        <v>Open</v>
      </c>
      <c r="E690" s="200" t="s">
        <v>1692</v>
      </c>
      <c r="F690">
        <f>COUNTIF('WetLitterbags placem_collection'!$M$3:$M$222, H690)</f>
        <v>0</v>
      </c>
      <c r="G690" t="str">
        <f t="shared" si="65"/>
        <v>Exclude</v>
      </c>
      <c r="I690">
        <f>IFERROR(INDEX('Green_rooibos initial weight'!$C$5:$C$1749,MATCH(E690, 'Green_rooibos initial weight'!$A$5:$A$1749,0)),"")</f>
        <v>2.016</v>
      </c>
      <c r="K690">
        <f t="shared" si="60"/>
        <v>2.016</v>
      </c>
      <c r="M690">
        <f>IFERROR(INDEX('Both teabags AfterWet'!$D$1:$D$839,MATCH(E690,'Both teabags AfterWet'!$B$1:$B$839,0)),"")</f>
        <v>0.84299999999999997</v>
      </c>
      <c r="O690" s="1">
        <v>0.621</v>
      </c>
      <c r="P690" s="1"/>
      <c r="Q690" s="202">
        <v>13.570741097208547</v>
      </c>
      <c r="R690" s="202"/>
      <c r="S690">
        <f t="shared" si="62"/>
        <v>0.53672569778633494</v>
      </c>
      <c r="U690" s="111">
        <f t="shared" si="63"/>
        <v>0.73376701498693708</v>
      </c>
      <c r="V690" s="111">
        <f t="shared" si="64"/>
        <v>0.55200000000000005</v>
      </c>
    </row>
    <row r="691" spans="1:22">
      <c r="A691">
        <v>71</v>
      </c>
      <c r="C691">
        <f>COUNTIF('WetLitterbags placem_collection'!$K$3:$K$222, E691)</f>
        <v>1</v>
      </c>
      <c r="D691" t="str">
        <f t="shared" si="61"/>
        <v>Open</v>
      </c>
      <c r="E691" t="s">
        <v>1539</v>
      </c>
      <c r="F691">
        <f>COUNTIF('WetLitterbags placem_collection'!$M$3:$M$222, H691)</f>
        <v>0</v>
      </c>
      <c r="G691" t="str">
        <f t="shared" si="65"/>
        <v>Exclude</v>
      </c>
      <c r="I691">
        <f>IFERROR(INDEX('Green_rooibos initial weight'!$C$5:$C$1749,MATCH(E691, 'Green_rooibos initial weight'!$A$5:$A$1749,0)),"")</f>
        <v>1.9930000000000001</v>
      </c>
      <c r="K691">
        <f t="shared" si="60"/>
        <v>1.9930000000000001</v>
      </c>
      <c r="M691">
        <f>IFERROR(INDEX('Both teabags AfterWet'!$D$1:$D$839,MATCH(E691,'Both teabags AfterWet'!$B$1:$B$839,0)),"")</f>
        <v>0.83740000000000003</v>
      </c>
      <c r="O691">
        <v>0.65559999999999996</v>
      </c>
      <c r="Q691" s="202">
        <v>9.3359960059912463</v>
      </c>
      <c r="R691" s="202"/>
      <c r="S691">
        <f t="shared" si="62"/>
        <v>0.59439321018472135</v>
      </c>
      <c r="U691" s="111">
        <f t="shared" si="63"/>
        <v>0.70175955334434459</v>
      </c>
      <c r="V691" s="111">
        <f t="shared" si="64"/>
        <v>0.55200000000000005</v>
      </c>
    </row>
    <row r="692" spans="1:22">
      <c r="A692" s="199">
        <v>72</v>
      </c>
      <c r="B692" s="199"/>
      <c r="C692">
        <f>COUNTIF('WetLitterbags placem_collection'!$K$3:$K$222, E692)</f>
        <v>1</v>
      </c>
      <c r="D692" t="str">
        <f t="shared" si="61"/>
        <v>Open</v>
      </c>
      <c r="E692" t="s">
        <v>1667</v>
      </c>
      <c r="F692">
        <f>COUNTIF('WetLitterbags placem_collection'!$M$3:$M$222, H692)</f>
        <v>0</v>
      </c>
      <c r="G692" t="str">
        <f t="shared" si="65"/>
        <v>Exclude</v>
      </c>
      <c r="I692">
        <f>IFERROR(INDEX('Green_rooibos initial weight'!$C$5:$C$1749,MATCH(E692, 'Green_rooibos initial weight'!$A$5:$A$1749,0)),"")</f>
        <v>1.956</v>
      </c>
      <c r="K692">
        <f t="shared" si="60"/>
        <v>1.956</v>
      </c>
      <c r="M692">
        <f>IFERROR(INDEX('Both teabags AfterWet'!$D$1:$D$839,MATCH(E692,'Both teabags AfterWet'!$B$1:$B$839,0)),"")</f>
        <v>0.82550000000000001</v>
      </c>
      <c r="O692">
        <v>0.65190000000000003</v>
      </c>
      <c r="Q692" s="202">
        <v>8.9603960396033298</v>
      </c>
      <c r="R692" s="202"/>
      <c r="S692">
        <f t="shared" si="62"/>
        <v>0.59348717821782593</v>
      </c>
      <c r="U692" s="111">
        <f t="shared" si="63"/>
        <v>0.69658119723015033</v>
      </c>
      <c r="V692" s="111">
        <f t="shared" si="64"/>
        <v>0.55200000000000005</v>
      </c>
    </row>
    <row r="693" spans="1:22">
      <c r="A693" s="199">
        <v>73</v>
      </c>
      <c r="B693" s="199"/>
      <c r="C693">
        <f>COUNTIF('WetLitterbags placem_collection'!$K$3:$K$222, E693)</f>
        <v>1</v>
      </c>
      <c r="D693" t="str">
        <f t="shared" si="61"/>
        <v>Open</v>
      </c>
      <c r="E693" t="s">
        <v>1501</v>
      </c>
      <c r="F693">
        <f>COUNTIF('WetLitterbags placem_collection'!$M$3:$M$222, H693)</f>
        <v>0</v>
      </c>
      <c r="G693" t="str">
        <f t="shared" si="65"/>
        <v>Exclude</v>
      </c>
      <c r="I693">
        <f>IFERROR(INDEX('Green_rooibos initial weight'!$C$5:$C$1749,MATCH(E693, 'Green_rooibos initial weight'!$A$5:$A$1749,0)),"")</f>
        <v>2.016</v>
      </c>
      <c r="K693">
        <f t="shared" si="60"/>
        <v>2.016</v>
      </c>
      <c r="M693">
        <f>IFERROR(INDEX('Both teabags AfterWet'!$D$1:$D$839,MATCH(E693,'Both teabags AfterWet'!$B$1:$B$839,0)),"")</f>
        <v>0.74199999999999999</v>
      </c>
      <c r="O693">
        <v>0.58309999999999995</v>
      </c>
      <c r="Q693" s="202">
        <v>10.980392156862093</v>
      </c>
      <c r="R693" s="202"/>
      <c r="S693">
        <f t="shared" si="62"/>
        <v>0.51907333333333705</v>
      </c>
      <c r="U693" s="111">
        <f t="shared" si="63"/>
        <v>0.74252314814814624</v>
      </c>
      <c r="V693" s="111">
        <f t="shared" si="64"/>
        <v>0.55200000000000005</v>
      </c>
    </row>
    <row r="694" spans="1:22">
      <c r="A694">
        <v>74</v>
      </c>
      <c r="C694">
        <f>COUNTIF('WetLitterbags placem_collection'!$K$3:$K$222, E694)</f>
        <v>1</v>
      </c>
      <c r="D694" t="str">
        <f t="shared" si="61"/>
        <v>Open</v>
      </c>
      <c r="E694" t="s">
        <v>1445</v>
      </c>
      <c r="F694">
        <f>COUNTIF('WetLitterbags placem_collection'!$M$3:$M$222, H694)</f>
        <v>0</v>
      </c>
      <c r="G694" t="str">
        <f t="shared" si="65"/>
        <v>Exclude</v>
      </c>
      <c r="I694">
        <f>IFERROR(INDEX('Green_rooibos initial weight'!$C$5:$C$1749,MATCH(E694, 'Green_rooibos initial weight'!$A$5:$A$1749,0)),"")</f>
        <v>2.0459999999999998</v>
      </c>
      <c r="K694">
        <f t="shared" si="60"/>
        <v>2.0459999999999998</v>
      </c>
      <c r="M694">
        <f>IFERROR(INDEX('Both teabags AfterWet'!$D$1:$D$839,MATCH(E694,'Both teabags AfterWet'!$B$1:$B$839,0)),"")</f>
        <v>1.1950000000000001</v>
      </c>
      <c r="O694">
        <v>0.7823</v>
      </c>
      <c r="Q694" s="202">
        <v>62.512315270936703</v>
      </c>
      <c r="R694" s="202"/>
      <c r="S694">
        <f t="shared" si="62"/>
        <v>0.29326615763546215</v>
      </c>
      <c r="U694" s="111">
        <f t="shared" si="63"/>
        <v>0.85666365706966663</v>
      </c>
      <c r="V694" s="111">
        <f t="shared" si="64"/>
        <v>0.55200000000000005</v>
      </c>
    </row>
    <row r="695" spans="1:22">
      <c r="A695">
        <v>75</v>
      </c>
      <c r="C695">
        <f>COUNTIF('WetLitterbags placem_collection'!$K$3:$K$222, E695)</f>
        <v>1</v>
      </c>
      <c r="D695" t="str">
        <f t="shared" si="61"/>
        <v>Open</v>
      </c>
      <c r="E695" t="s">
        <v>1642</v>
      </c>
      <c r="F695">
        <f>COUNTIF('WetLitterbags placem_collection'!$M$3:$M$222, H695)</f>
        <v>0</v>
      </c>
      <c r="G695" t="str">
        <f t="shared" si="65"/>
        <v>Exclude</v>
      </c>
      <c r="I695">
        <f>IFERROR(INDEX('Green_rooibos initial weight'!$C$5:$C$1749,MATCH(E695, 'Green_rooibos initial weight'!$A$5:$A$1749,0)),"")</f>
        <v>2.044</v>
      </c>
      <c r="K695">
        <f t="shared" si="60"/>
        <v>2.044</v>
      </c>
      <c r="M695">
        <f>IFERROR(INDEX('Both teabags AfterWet'!$D$1:$D$839,MATCH(E695,'Both teabags AfterWet'!$B$1:$B$839,0)),"")</f>
        <v>0.85780000000000001</v>
      </c>
      <c r="O695">
        <v>0.64600000000000002</v>
      </c>
      <c r="Q695" s="202">
        <v>10.812157448929053</v>
      </c>
      <c r="R695" s="202"/>
      <c r="S695">
        <f t="shared" si="62"/>
        <v>0.57615346287991831</v>
      </c>
      <c r="U695" s="111">
        <f t="shared" si="63"/>
        <v>0.71812452892371903</v>
      </c>
      <c r="V695" s="111">
        <f t="shared" si="64"/>
        <v>0.55200000000000005</v>
      </c>
    </row>
    <row r="696" spans="1:22">
      <c r="A696" s="1">
        <v>75</v>
      </c>
      <c r="B696" s="1"/>
      <c r="C696">
        <f>COUNTIF('WetLitterbags placem_collection'!$K$3:$K$222, E696)</f>
        <v>1</v>
      </c>
      <c r="D696" t="str">
        <f t="shared" si="61"/>
        <v>Open</v>
      </c>
      <c r="E696" s="201" t="s">
        <v>1634</v>
      </c>
      <c r="F696">
        <f>COUNTIF('WetLitterbags placem_collection'!$M$3:$M$222, H696)</f>
        <v>0</v>
      </c>
      <c r="G696" t="str">
        <f t="shared" si="65"/>
        <v>Exclude</v>
      </c>
      <c r="I696">
        <f>IFERROR(INDEX('Green_rooibos initial weight'!$C$5:$C$1749,MATCH(E696, 'Green_rooibos initial weight'!$A$5:$A$1749,0)),"")</f>
        <v>2.1819999999999999</v>
      </c>
      <c r="K696">
        <f t="shared" si="60"/>
        <v>2.1819999999999999</v>
      </c>
      <c r="M696">
        <f>IFERROR(INDEX('Both teabags AfterWet'!$D$1:$D$839,MATCH(E696,'Both teabags AfterWet'!$B$1:$B$839,0)),"")</f>
        <v>0.94399999999999995</v>
      </c>
      <c r="O696" s="1">
        <v>0.69669999999999987</v>
      </c>
      <c r="P696" s="1"/>
      <c r="Q696" s="202">
        <v>14.711729622266519</v>
      </c>
      <c r="R696" s="202"/>
      <c r="S696">
        <f t="shared" si="62"/>
        <v>0.59420337972166903</v>
      </c>
      <c r="U696" s="111">
        <f t="shared" si="63"/>
        <v>0.72767947767109575</v>
      </c>
      <c r="V696" s="111">
        <f t="shared" si="64"/>
        <v>0.55200000000000005</v>
      </c>
    </row>
    <row r="697" spans="1:22">
      <c r="A697" s="1">
        <v>77</v>
      </c>
      <c r="B697" s="1"/>
      <c r="C697">
        <f>COUNTIF('WetLitterbags placem_collection'!$K$3:$K$222, E697)</f>
        <v>1</v>
      </c>
      <c r="D697" t="str">
        <f t="shared" si="61"/>
        <v>Open</v>
      </c>
      <c r="E697" s="1" t="s">
        <v>1456</v>
      </c>
      <c r="F697">
        <f>COUNTIF('WetLitterbags placem_collection'!$M$3:$M$222, H697)</f>
        <v>0</v>
      </c>
      <c r="G697" t="str">
        <f t="shared" si="65"/>
        <v>Exclude</v>
      </c>
      <c r="I697">
        <f>IFERROR(INDEX('Green_rooibos initial weight'!$C$5:$C$1749,MATCH(E697, 'Green_rooibos initial weight'!$A$5:$A$1749,0)),"")</f>
        <v>2.0680000000000001</v>
      </c>
      <c r="K697">
        <f t="shared" si="60"/>
        <v>2.0680000000000001</v>
      </c>
      <c r="M697">
        <f>IFERROR(INDEX('Both teabags AfterWet'!$D$1:$D$839,MATCH(E697,'Both teabags AfterWet'!$B$1:$B$839,0)),"")</f>
        <v>0.94699999999999995</v>
      </c>
      <c r="O697" s="1">
        <v>0.72550000000000003</v>
      </c>
      <c r="P697" s="1"/>
      <c r="Q697" s="202">
        <v>12.475633528264789</v>
      </c>
      <c r="R697" s="202"/>
      <c r="S697">
        <f t="shared" si="62"/>
        <v>0.63498927875243893</v>
      </c>
      <c r="U697" s="111">
        <f t="shared" si="63"/>
        <v>0.69294522304040673</v>
      </c>
      <c r="V697" s="111">
        <f t="shared" si="64"/>
        <v>0.55200000000000005</v>
      </c>
    </row>
    <row r="698" spans="1:22">
      <c r="A698" s="199">
        <v>78</v>
      </c>
      <c r="B698" s="199"/>
      <c r="C698">
        <f>COUNTIF('WetLitterbags placem_collection'!$K$3:$K$222, E698)</f>
        <v>1</v>
      </c>
      <c r="D698" t="str">
        <f t="shared" si="61"/>
        <v>Open</v>
      </c>
      <c r="E698" t="s">
        <v>1590</v>
      </c>
      <c r="F698">
        <f>COUNTIF('WetLitterbags placem_collection'!$M$3:$M$222, H698)</f>
        <v>0</v>
      </c>
      <c r="G698" t="str">
        <f t="shared" si="65"/>
        <v>Exclude</v>
      </c>
      <c r="I698">
        <f>IFERROR(INDEX('Green_rooibos initial weight'!$C$5:$C$1749,MATCH(E698, 'Green_rooibos initial weight'!$A$5:$A$1749,0)),"")</f>
        <v>2.1560000000000001</v>
      </c>
      <c r="K698">
        <f t="shared" ref="K698:K761" si="66">IFERROR(I698-(AG690+AG691+AG693),"")</f>
        <v>2.1560000000000001</v>
      </c>
      <c r="M698">
        <f>IFERROR(INDEX('Both teabags AfterWet'!$D$1:$D$839,MATCH(E698,'Both teabags AfterWet'!$B$1:$B$839,0)),"")</f>
        <v>0.90669999999999995</v>
      </c>
      <c r="O698">
        <v>0.69499999999999995</v>
      </c>
      <c r="Q698" s="202">
        <v>10.069790628115374</v>
      </c>
      <c r="R698" s="202"/>
      <c r="S698">
        <f t="shared" si="62"/>
        <v>0.62501495513459815</v>
      </c>
      <c r="U698" s="111">
        <f t="shared" si="63"/>
        <v>0.7101043807353441</v>
      </c>
      <c r="V698" s="111">
        <f t="shared" si="64"/>
        <v>0.55200000000000005</v>
      </c>
    </row>
    <row r="699" spans="1:22">
      <c r="A699">
        <v>79</v>
      </c>
      <c r="C699">
        <f>COUNTIF('WetLitterbags placem_collection'!$K$3:$K$222, E699)</f>
        <v>1</v>
      </c>
      <c r="D699" t="str">
        <f t="shared" si="61"/>
        <v>Open</v>
      </c>
      <c r="E699" t="s">
        <v>1833</v>
      </c>
      <c r="F699">
        <f>COUNTIF('WetLitterbags placem_collection'!$M$3:$M$222, H699)</f>
        <v>0</v>
      </c>
      <c r="G699" t="str">
        <f t="shared" si="65"/>
        <v>Exclude</v>
      </c>
      <c r="I699">
        <f>IFERROR(INDEX('Green_rooibos initial weight'!$C$5:$C$1749,MATCH(E699, 'Green_rooibos initial weight'!$A$5:$A$1749,0)),"")</f>
        <v>1.944</v>
      </c>
      <c r="K699">
        <f t="shared" si="66"/>
        <v>1.944</v>
      </c>
      <c r="M699">
        <f>IFERROR(INDEX('Both teabags AfterWet'!$D$1:$D$839,MATCH(E699,'Both teabags AfterWet'!$B$1:$B$839,0)),"")</f>
        <v>0.85370000000000001</v>
      </c>
      <c r="O699">
        <v>0.63249999999999995</v>
      </c>
      <c r="Q699" s="202">
        <v>15.104419621176483</v>
      </c>
      <c r="R699" s="202"/>
      <c r="S699">
        <f t="shared" si="62"/>
        <v>0.53696454589605869</v>
      </c>
      <c r="U699" s="111">
        <f t="shared" si="63"/>
        <v>0.72378366980655418</v>
      </c>
      <c r="V699" s="111">
        <f t="shared" si="64"/>
        <v>0.55200000000000005</v>
      </c>
    </row>
    <row r="700" spans="1:22">
      <c r="A700">
        <v>80</v>
      </c>
      <c r="C700">
        <f>COUNTIF('WetLitterbags placem_collection'!$K$3:$K$222, E700)</f>
        <v>1</v>
      </c>
      <c r="D700" t="str">
        <f t="shared" si="61"/>
        <v>Open</v>
      </c>
      <c r="E700" t="s">
        <v>1443</v>
      </c>
      <c r="F700">
        <f>COUNTIF('WetLitterbags placem_collection'!$M$3:$M$222, H700)</f>
        <v>0</v>
      </c>
      <c r="G700" t="str">
        <f t="shared" si="65"/>
        <v>Exclude</v>
      </c>
      <c r="I700">
        <f>IFERROR(INDEX('Green_rooibos initial weight'!$C$5:$C$1749,MATCH(E700, 'Green_rooibos initial weight'!$A$5:$A$1749,0)),"")</f>
        <v>1.9450000000000001</v>
      </c>
      <c r="K700">
        <f t="shared" si="66"/>
        <v>1.9450000000000001</v>
      </c>
      <c r="M700">
        <f>IFERROR(INDEX('Both teabags AfterWet'!$D$1:$D$839,MATCH(E700,'Both teabags AfterWet'!$B$1:$B$839,0)),"")</f>
        <v>0.92400000000000004</v>
      </c>
      <c r="O700">
        <v>0.70750000000000002</v>
      </c>
      <c r="Q700" s="202">
        <v>13.619696176008233</v>
      </c>
      <c r="R700" s="202"/>
      <c r="S700">
        <f t="shared" si="62"/>
        <v>0.61114064955474179</v>
      </c>
      <c r="U700" s="111">
        <f t="shared" si="63"/>
        <v>0.6857888691235261</v>
      </c>
      <c r="V700" s="111">
        <f t="shared" si="64"/>
        <v>0.55200000000000005</v>
      </c>
    </row>
    <row r="701" spans="1:22">
      <c r="A701" s="1">
        <v>81</v>
      </c>
      <c r="B701" s="1"/>
      <c r="C701">
        <f>COUNTIF('WetLitterbags placem_collection'!$K$3:$K$222, E701)</f>
        <v>1</v>
      </c>
      <c r="D701" t="str">
        <f t="shared" si="61"/>
        <v>Open</v>
      </c>
      <c r="E701" s="1" t="s">
        <v>1508</v>
      </c>
      <c r="F701">
        <f>COUNTIF('WetLitterbags placem_collection'!$M$3:$M$222, H701)</f>
        <v>0</v>
      </c>
      <c r="G701" t="str">
        <f t="shared" si="65"/>
        <v>Exclude</v>
      </c>
      <c r="I701">
        <f>IFERROR(INDEX('Green_rooibos initial weight'!$C$5:$C$1749,MATCH(E701, 'Green_rooibos initial weight'!$A$5:$A$1749,0)),"")</f>
        <v>2.0779999999999998</v>
      </c>
      <c r="K701">
        <f t="shared" si="66"/>
        <v>2.0779999999999998</v>
      </c>
      <c r="M701">
        <f>IFERROR(INDEX('Both teabags AfterWet'!$D$1:$D$839,MATCH(E701,'Both teabags AfterWet'!$B$1:$B$839,0)),"")</f>
        <v>0.85099999999999998</v>
      </c>
      <c r="O701" s="201">
        <v>0.62009999999999998</v>
      </c>
      <c r="P701" s="201"/>
      <c r="Q701" s="202">
        <v>15.009940357852306</v>
      </c>
      <c r="R701" s="202"/>
      <c r="S701">
        <f t="shared" si="62"/>
        <v>0.52702335984095783</v>
      </c>
      <c r="U701" s="111">
        <f t="shared" si="63"/>
        <v>0.74637951884458231</v>
      </c>
      <c r="V701" s="111">
        <f t="shared" si="64"/>
        <v>0.55200000000000005</v>
      </c>
    </row>
    <row r="702" spans="1:22">
      <c r="A702" s="1">
        <v>82</v>
      </c>
      <c r="B702" s="1"/>
      <c r="C702">
        <f>COUNTIF('WetLitterbags placem_collection'!$K$3:$K$222, E702)</f>
        <v>1</v>
      </c>
      <c r="D702" t="str">
        <f t="shared" si="61"/>
        <v>Open</v>
      </c>
      <c r="E702" s="200" t="s">
        <v>1514</v>
      </c>
      <c r="F702">
        <f>COUNTIF('WetLitterbags placem_collection'!$M$3:$M$222, H702)</f>
        <v>0</v>
      </c>
      <c r="G702" t="str">
        <f t="shared" si="65"/>
        <v>Exclude</v>
      </c>
      <c r="I702">
        <f>IFERROR(INDEX('Green_rooibos initial weight'!$C$5:$C$1749,MATCH(E702, 'Green_rooibos initial weight'!$A$5:$A$1749,0)),"")</f>
        <v>2.0510000000000002</v>
      </c>
      <c r="K702">
        <f t="shared" si="66"/>
        <v>2.0510000000000002</v>
      </c>
      <c r="M702">
        <f>IFERROR(INDEX('Both teabags AfterWet'!$D$1:$D$839,MATCH(E702,'Both teabags AfterWet'!$B$1:$B$839,0)),"")</f>
        <v>0.748</v>
      </c>
      <c r="O702" s="1">
        <v>0.57340000000000002</v>
      </c>
      <c r="P702" s="1"/>
      <c r="Q702" s="202">
        <v>10.317848410758481</v>
      </c>
      <c r="R702" s="202"/>
      <c r="S702">
        <f t="shared" si="62"/>
        <v>0.51423745721271086</v>
      </c>
      <c r="U702" s="111">
        <f t="shared" si="63"/>
        <v>0.74927476488897571</v>
      </c>
      <c r="V702" s="111">
        <f t="shared" si="64"/>
        <v>0.55200000000000005</v>
      </c>
    </row>
    <row r="703" spans="1:22">
      <c r="A703" s="1">
        <v>83</v>
      </c>
      <c r="B703" s="1"/>
      <c r="C703">
        <f>COUNTIF('WetLitterbags placem_collection'!$K$3:$K$222, E703)</f>
        <v>1</v>
      </c>
      <c r="D703" t="str">
        <f t="shared" si="61"/>
        <v>Open</v>
      </c>
      <c r="E703" s="1" t="s">
        <v>1556</v>
      </c>
      <c r="F703">
        <f>COUNTIF('WetLitterbags placem_collection'!$M$3:$M$222, H703)</f>
        <v>0</v>
      </c>
      <c r="G703" t="str">
        <f t="shared" si="65"/>
        <v>Exclude</v>
      </c>
      <c r="I703">
        <f>IFERROR(INDEX('Green_rooibos initial weight'!$C$5:$C$1749,MATCH(E703, 'Green_rooibos initial weight'!$A$5:$A$1749,0)),"")</f>
        <v>1.903</v>
      </c>
      <c r="K703">
        <f t="shared" si="66"/>
        <v>1.903</v>
      </c>
      <c r="M703">
        <f>IFERROR(INDEX('Both teabags AfterWet'!$D$1:$D$839,MATCH(E703,'Both teabags AfterWet'!$B$1:$B$839,0)),"")</f>
        <v>0.90200000000000002</v>
      </c>
      <c r="O703" s="201">
        <v>0.66449999999999998</v>
      </c>
      <c r="P703" s="201"/>
      <c r="Q703" s="202">
        <v>18.525798525798983</v>
      </c>
      <c r="R703" s="202"/>
      <c r="S703">
        <f t="shared" si="62"/>
        <v>0.54139606879606572</v>
      </c>
      <c r="U703" s="111">
        <f t="shared" si="63"/>
        <v>0.71550390499418515</v>
      </c>
      <c r="V703" s="111">
        <f t="shared" si="64"/>
        <v>0.55200000000000005</v>
      </c>
    </row>
    <row r="704" spans="1:22">
      <c r="A704" s="1">
        <v>84</v>
      </c>
      <c r="B704" s="1"/>
      <c r="C704">
        <f>COUNTIF('WetLitterbags placem_collection'!$K$3:$K$222, E704)</f>
        <v>1</v>
      </c>
      <c r="D704" t="str">
        <f t="shared" si="61"/>
        <v>Open</v>
      </c>
      <c r="E704" s="200" t="s">
        <v>1759</v>
      </c>
      <c r="F704">
        <f>COUNTIF('WetLitterbags placem_collection'!$M$3:$M$222, H704)</f>
        <v>0</v>
      </c>
      <c r="G704" t="str">
        <f t="shared" si="65"/>
        <v>Exclude</v>
      </c>
      <c r="I704">
        <f>IFERROR(INDEX('Green_rooibos initial weight'!$C$5:$C$1749,MATCH(E704, 'Green_rooibos initial weight'!$A$5:$A$1749,0)),"")</f>
        <v>2.0880000000000001</v>
      </c>
      <c r="K704">
        <f t="shared" si="66"/>
        <v>2.0880000000000001</v>
      </c>
      <c r="M704">
        <f>IFERROR(INDEX('Both teabags AfterWet'!$D$1:$D$839,MATCH(E704,'Both teabags AfterWet'!$B$1:$B$839,0)),"")</f>
        <v>0.90300000000000002</v>
      </c>
      <c r="O704" s="1">
        <v>0.67900000000000005</v>
      </c>
      <c r="P704" s="1"/>
      <c r="Q704" s="202">
        <v>11.922503725782521</v>
      </c>
      <c r="R704" s="202"/>
      <c r="S704">
        <f t="shared" si="62"/>
        <v>0.59804619970193673</v>
      </c>
      <c r="U704" s="111">
        <f t="shared" si="63"/>
        <v>0.71357940627301875</v>
      </c>
      <c r="V704" s="111">
        <f t="shared" si="64"/>
        <v>0.55200000000000005</v>
      </c>
    </row>
    <row r="705" spans="1:22">
      <c r="A705" s="1">
        <v>85</v>
      </c>
      <c r="B705" s="1"/>
      <c r="C705">
        <f>COUNTIF('WetLitterbags placem_collection'!$K$3:$K$222, E705)</f>
        <v>1</v>
      </c>
      <c r="D705" t="str">
        <f t="shared" si="61"/>
        <v>Open</v>
      </c>
      <c r="E705" s="1" t="s">
        <v>1742</v>
      </c>
      <c r="F705">
        <f>COUNTIF('WetLitterbags placem_collection'!$M$3:$M$222, H705)</f>
        <v>0</v>
      </c>
      <c r="G705" t="str">
        <f t="shared" si="65"/>
        <v>Exclude</v>
      </c>
      <c r="I705">
        <f>IFERROR(INDEX('Green_rooibos initial weight'!$C$5:$C$1749,MATCH(E705, 'Green_rooibos initial weight'!$A$5:$A$1749,0)),"")</f>
        <v>1.982</v>
      </c>
      <c r="K705">
        <f t="shared" si="66"/>
        <v>1.982</v>
      </c>
      <c r="M705" t="str">
        <f>IFERROR(INDEX('Both teabags AfterWet'!$D$1:$D$839,MATCH(E705,'Both teabags AfterWet'!$B$1:$B$839,0)),"")</f>
        <v/>
      </c>
      <c r="O705" s="1">
        <v>0.98040000000000005</v>
      </c>
      <c r="P705" s="1"/>
      <c r="Q705" s="202">
        <v>39.801980198020281</v>
      </c>
      <c r="R705" s="202"/>
      <c r="S705">
        <f t="shared" si="62"/>
        <v>0.59018138613860915</v>
      </c>
      <c r="U705" s="111">
        <f t="shared" si="63"/>
        <v>0.7022293712721448</v>
      </c>
      <c r="V705" s="111">
        <f t="shared" si="64"/>
        <v>0.55200000000000005</v>
      </c>
    </row>
    <row r="706" spans="1:22">
      <c r="A706">
        <v>86</v>
      </c>
      <c r="C706">
        <f>COUNTIF('WetLitterbags placem_collection'!$K$3:$K$222, E706)</f>
        <v>1</v>
      </c>
      <c r="D706" t="str">
        <f t="shared" si="61"/>
        <v>Open</v>
      </c>
      <c r="E706" t="s">
        <v>1327</v>
      </c>
      <c r="F706">
        <f>COUNTIF('WetLitterbags placem_collection'!$M$3:$M$222, H706)</f>
        <v>0</v>
      </c>
      <c r="G706" t="str">
        <f t="shared" si="65"/>
        <v>Exclude</v>
      </c>
      <c r="I706">
        <f>IFERROR(INDEX('Green_rooibos initial weight'!$C$5:$C$1749,MATCH(E706, 'Green_rooibos initial weight'!$A$5:$A$1749,0)),"")</f>
        <v>2.0129999999999999</v>
      </c>
      <c r="K706">
        <f t="shared" si="66"/>
        <v>2.0129999999999999</v>
      </c>
      <c r="M706">
        <f>IFERROR(INDEX('Both teabags AfterWet'!$D$1:$D$839,MATCH(E706,'Both teabags AfterWet'!$B$1:$B$839,0)),"")</f>
        <v>0.78249999999999997</v>
      </c>
      <c r="O706">
        <v>0.57269999999999999</v>
      </c>
      <c r="Q706" s="202">
        <v>7.4680306905364882</v>
      </c>
      <c r="R706" s="202"/>
      <c r="S706">
        <f t="shared" si="62"/>
        <v>0.52993058823529748</v>
      </c>
      <c r="U706" s="111">
        <f t="shared" si="63"/>
        <v>0.73674585780660828</v>
      </c>
      <c r="V706" s="111">
        <f t="shared" si="64"/>
        <v>0.55200000000000005</v>
      </c>
    </row>
    <row r="707" spans="1:22">
      <c r="A707">
        <v>87</v>
      </c>
      <c r="C707">
        <f>COUNTIF('WetLitterbags placem_collection'!$K$3:$K$222, E707)</f>
        <v>1</v>
      </c>
      <c r="D707" t="str">
        <f t="shared" si="61"/>
        <v>Open</v>
      </c>
      <c r="E707" t="s">
        <v>1422</v>
      </c>
      <c r="F707">
        <f>COUNTIF('WetLitterbags placem_collection'!$M$3:$M$222, H707)</f>
        <v>0</v>
      </c>
      <c r="G707" t="str">
        <f t="shared" si="65"/>
        <v>Exclude</v>
      </c>
      <c r="I707">
        <f>IFERROR(INDEX('Green_rooibos initial weight'!$C$5:$C$1749,MATCH(E707, 'Green_rooibos initial weight'!$A$5:$A$1749,0)),"")</f>
        <v>2.0739999999999998</v>
      </c>
      <c r="K707">
        <f t="shared" si="66"/>
        <v>2.0739999999999998</v>
      </c>
      <c r="M707">
        <f>IFERROR(INDEX('Both teabags AfterWet'!$D$1:$D$839,MATCH(E707,'Both teabags AfterWet'!$B$1:$B$839,0)),"")</f>
        <v>0.8639</v>
      </c>
      <c r="O707">
        <v>0.62929999999999997</v>
      </c>
      <c r="Q707" s="202">
        <v>12.74038461538643</v>
      </c>
      <c r="R707" s="202"/>
      <c r="S707">
        <f t="shared" si="62"/>
        <v>0.54912475961537321</v>
      </c>
      <c r="U707" s="111">
        <f t="shared" si="63"/>
        <v>0.73523396354128578</v>
      </c>
      <c r="V707" s="111">
        <f t="shared" si="64"/>
        <v>0.55200000000000005</v>
      </c>
    </row>
    <row r="708" spans="1:22">
      <c r="A708">
        <v>90</v>
      </c>
      <c r="C708">
        <f>COUNTIF('WetLitterbags placem_collection'!$K$3:$K$222, E708)</f>
        <v>1</v>
      </c>
      <c r="D708" t="str">
        <f t="shared" si="61"/>
        <v>Open</v>
      </c>
      <c r="E708" t="s">
        <v>1458</v>
      </c>
      <c r="F708">
        <f>COUNTIF('WetLitterbags placem_collection'!$M$3:$M$222, H708)</f>
        <v>0</v>
      </c>
      <c r="G708" t="str">
        <f t="shared" si="65"/>
        <v>Exclude</v>
      </c>
      <c r="I708">
        <f>IFERROR(INDEX('Green_rooibos initial weight'!$C$5:$C$1749,MATCH(E708, 'Green_rooibos initial weight'!$A$5:$A$1749,0)),"")</f>
        <v>2.0699999999999998</v>
      </c>
      <c r="K708">
        <f t="shared" si="66"/>
        <v>2.0699999999999998</v>
      </c>
      <c r="M708">
        <f>IFERROR(INDEX('Both teabags AfterWet'!$D$1:$D$839,MATCH(E708,'Both teabags AfterWet'!$B$1:$B$839,0)),"")</f>
        <v>1.0779000000000001</v>
      </c>
      <c r="O708">
        <v>0.80169999999999997</v>
      </c>
      <c r="Q708" s="202">
        <v>33.166583291646958</v>
      </c>
      <c r="R708" s="202"/>
      <c r="S708">
        <f t="shared" si="62"/>
        <v>0.53580350175086633</v>
      </c>
      <c r="U708" s="111">
        <f t="shared" si="63"/>
        <v>0.74115772862276985</v>
      </c>
      <c r="V708" s="111">
        <f t="shared" si="64"/>
        <v>0.55200000000000005</v>
      </c>
    </row>
    <row r="709" spans="1:22">
      <c r="A709" s="1">
        <v>91</v>
      </c>
      <c r="B709" s="1"/>
      <c r="C709">
        <f>COUNTIF('WetLitterbags placem_collection'!$K$3:$K$222, E709)</f>
        <v>1</v>
      </c>
      <c r="D709" t="str">
        <f t="shared" si="61"/>
        <v>Open</v>
      </c>
      <c r="E709" s="201" t="s">
        <v>1578</v>
      </c>
      <c r="F709">
        <f>COUNTIF('WetLitterbags placem_collection'!$M$3:$M$222, H709)</f>
        <v>0</v>
      </c>
      <c r="G709" t="str">
        <f t="shared" si="65"/>
        <v>Exclude</v>
      </c>
      <c r="I709">
        <f>IFERROR(INDEX('Green_rooibos initial weight'!$C$5:$C$1749,MATCH(E709, 'Green_rooibos initial weight'!$A$5:$A$1749,0)),"")</f>
        <v>1.9710000000000001</v>
      </c>
      <c r="K709">
        <f t="shared" si="66"/>
        <v>1.9710000000000001</v>
      </c>
      <c r="M709">
        <f>IFERROR(INDEX('Both teabags AfterWet'!$D$1:$D$839,MATCH(E709,'Both teabags AfterWet'!$B$1:$B$839,0)),"")</f>
        <v>0.76100000000000001</v>
      </c>
      <c r="O709" s="1">
        <v>0.51639999999999986</v>
      </c>
      <c r="P709" s="1"/>
      <c r="Q709" s="202">
        <v>13.069604406610589</v>
      </c>
      <c r="R709" s="202"/>
      <c r="S709">
        <f t="shared" si="62"/>
        <v>0.44890856284426278</v>
      </c>
      <c r="U709" s="111">
        <f t="shared" si="63"/>
        <v>0.77224324563964342</v>
      </c>
      <c r="V709" s="111">
        <f t="shared" si="64"/>
        <v>0.55200000000000005</v>
      </c>
    </row>
    <row r="710" spans="1:22">
      <c r="A710">
        <v>92</v>
      </c>
      <c r="C710">
        <f>COUNTIF('WetLitterbags placem_collection'!$K$3:$K$222, E710)</f>
        <v>1</v>
      </c>
      <c r="D710" t="str">
        <f t="shared" si="61"/>
        <v>Open</v>
      </c>
      <c r="E710" s="200" t="s">
        <v>1521</v>
      </c>
      <c r="F710">
        <f>COUNTIF('WetLitterbags placem_collection'!$M$3:$M$222, H710)</f>
        <v>0</v>
      </c>
      <c r="G710" t="str">
        <f t="shared" si="65"/>
        <v>Exclude</v>
      </c>
      <c r="I710">
        <f>IFERROR(INDEX('Green_rooibos initial weight'!$C$5:$C$1749,MATCH(E710, 'Green_rooibos initial weight'!$A$5:$A$1749,0)),"")</f>
        <v>2.089</v>
      </c>
      <c r="K710">
        <f t="shared" si="66"/>
        <v>2.089</v>
      </c>
      <c r="M710">
        <f>IFERROR(INDEX('Both teabags AfterWet'!$D$1:$D$839,MATCH(E710,'Both teabags AfterWet'!$B$1:$B$839,0)),"")</f>
        <v>0.76500000000000001</v>
      </c>
      <c r="O710" s="1">
        <v>0.55920000000000003</v>
      </c>
      <c r="P710" s="1"/>
      <c r="Q710" s="202">
        <v>11.868446139180241</v>
      </c>
      <c r="R710" s="202"/>
      <c r="S710">
        <f t="shared" si="62"/>
        <v>0.49283164918970412</v>
      </c>
      <c r="U710" s="111">
        <f t="shared" si="63"/>
        <v>0.7640825039781215</v>
      </c>
      <c r="V710" s="111">
        <f t="shared" si="64"/>
        <v>0.55200000000000005</v>
      </c>
    </row>
    <row r="711" spans="1:22">
      <c r="A711" s="199">
        <v>93</v>
      </c>
      <c r="B711" s="199"/>
      <c r="C711">
        <f>COUNTIF('WetLitterbags placem_collection'!$K$3:$K$222, E711)</f>
        <v>1</v>
      </c>
      <c r="D711" t="str">
        <f t="shared" si="61"/>
        <v>Open</v>
      </c>
      <c r="E711" t="s">
        <v>1414</v>
      </c>
      <c r="F711">
        <f>COUNTIF('WetLitterbags placem_collection'!$M$3:$M$222, H711)</f>
        <v>0</v>
      </c>
      <c r="G711" t="str">
        <f t="shared" si="65"/>
        <v>Exclude</v>
      </c>
      <c r="I711">
        <f>IFERROR(INDEX('Green_rooibos initial weight'!$C$5:$C$1749,MATCH(E711, 'Green_rooibos initial weight'!$A$5:$A$1749,0)),"")</f>
        <v>2.133</v>
      </c>
      <c r="K711">
        <f t="shared" si="66"/>
        <v>2.133</v>
      </c>
      <c r="M711">
        <f>IFERROR(INDEX('Both teabags AfterWet'!$D$1:$D$839,MATCH(E711,'Both teabags AfterWet'!$B$1:$B$839,0)),"")</f>
        <v>0.79630000000000001</v>
      </c>
      <c r="O711">
        <v>0.5998</v>
      </c>
      <c r="Q711" s="202">
        <v>13.477619281849297</v>
      </c>
      <c r="R711" s="202"/>
      <c r="S711">
        <f t="shared" si="62"/>
        <v>0.51896123954746787</v>
      </c>
      <c r="U711" s="111">
        <f t="shared" si="63"/>
        <v>0.75669890316574406</v>
      </c>
      <c r="V711" s="111">
        <f t="shared" si="64"/>
        <v>0.55200000000000005</v>
      </c>
    </row>
    <row r="712" spans="1:22">
      <c r="A712" s="1">
        <v>95</v>
      </c>
      <c r="B712" s="1"/>
      <c r="C712">
        <f>COUNTIF('WetLitterbags placem_collection'!$K$3:$K$222, E712)</f>
        <v>1</v>
      </c>
      <c r="D712" t="str">
        <f t="shared" si="61"/>
        <v>Open</v>
      </c>
      <c r="E712" s="1" t="s">
        <v>1409</v>
      </c>
      <c r="F712">
        <f>COUNTIF('WetLitterbags placem_collection'!$M$3:$M$222, H712)</f>
        <v>0</v>
      </c>
      <c r="G712" t="str">
        <f t="shared" si="65"/>
        <v>Exclude</v>
      </c>
      <c r="I712">
        <f>IFERROR(INDEX('Green_rooibos initial weight'!$C$5:$C$1749,MATCH(E712, 'Green_rooibos initial weight'!$A$5:$A$1749,0)),"")</f>
        <v>2.14</v>
      </c>
      <c r="K712">
        <f t="shared" si="66"/>
        <v>2.14</v>
      </c>
      <c r="M712">
        <f>IFERROR(INDEX('Both teabags AfterWet'!$D$1:$D$839,MATCH(E712,'Both teabags AfterWet'!$B$1:$B$839,0)),"")</f>
        <v>1.254</v>
      </c>
      <c r="O712" s="1">
        <f>0.7539+M712</f>
        <v>2.0079000000000002</v>
      </c>
      <c r="P712" s="1"/>
      <c r="Q712" s="202">
        <v>33.235294117646788</v>
      </c>
      <c r="R712" s="202"/>
      <c r="S712">
        <f t="shared" si="62"/>
        <v>1.3405685294117704</v>
      </c>
      <c r="U712" s="111">
        <f t="shared" si="63"/>
        <v>0.37356610775150922</v>
      </c>
      <c r="V712" s="111">
        <f t="shared" si="64"/>
        <v>0.55200000000000005</v>
      </c>
    </row>
    <row r="713" spans="1:22">
      <c r="A713" s="199">
        <v>96</v>
      </c>
      <c r="B713" s="199"/>
      <c r="C713">
        <f>COUNTIF('WetLitterbags placem_collection'!$K$3:$K$222, E713)</f>
        <v>1</v>
      </c>
      <c r="D713" t="str">
        <f t="shared" si="61"/>
        <v>Open</v>
      </c>
      <c r="E713" t="s">
        <v>1571</v>
      </c>
      <c r="F713">
        <f>COUNTIF('WetLitterbags placem_collection'!$M$3:$M$222, H713)</f>
        <v>0</v>
      </c>
      <c r="G713" t="str">
        <f t="shared" si="65"/>
        <v>Exclude</v>
      </c>
      <c r="I713">
        <f>IFERROR(INDEX('Green_rooibos initial weight'!$C$5:$C$1749,MATCH(E713, 'Green_rooibos initial weight'!$A$5:$A$1749,0)),"")</f>
        <v>1.982</v>
      </c>
      <c r="K713">
        <f t="shared" si="66"/>
        <v>1.982</v>
      </c>
      <c r="M713">
        <f>IFERROR(INDEX('Both teabags AfterWet'!$D$1:$D$839,MATCH(E713,'Both teabags AfterWet'!$B$1:$B$839,0)),"")</f>
        <v>0.90410000000000001</v>
      </c>
      <c r="O713">
        <v>0.73119999999999996</v>
      </c>
      <c r="Q713" s="202">
        <v>16.839506172838583</v>
      </c>
      <c r="R713" s="202"/>
      <c r="S713">
        <f t="shared" si="62"/>
        <v>0.60806953086420423</v>
      </c>
      <c r="U713" s="111">
        <f t="shared" si="63"/>
        <v>0.69320407120877681</v>
      </c>
      <c r="V713" s="111">
        <f t="shared" si="64"/>
        <v>0.55200000000000005</v>
      </c>
    </row>
    <row r="714" spans="1:22">
      <c r="A714" s="199">
        <v>97</v>
      </c>
      <c r="B714" s="199"/>
      <c r="C714">
        <f>COUNTIF('WetLitterbags placem_collection'!$K$3:$K$222, E714)</f>
        <v>1</v>
      </c>
      <c r="D714" t="str">
        <f t="shared" si="61"/>
        <v>Open</v>
      </c>
      <c r="E714" t="s">
        <v>1309</v>
      </c>
      <c r="F714">
        <f>COUNTIF('WetLitterbags placem_collection'!$M$3:$M$222, H714)</f>
        <v>0</v>
      </c>
      <c r="G714" t="str">
        <f t="shared" si="65"/>
        <v>Exclude</v>
      </c>
      <c r="I714">
        <f>IFERROR(INDEX('Green_rooibos initial weight'!$C$5:$C$1749,MATCH(E714, 'Green_rooibos initial weight'!$A$5:$A$1749,0)),"")</f>
        <v>2.1019999999999999</v>
      </c>
      <c r="K714">
        <f t="shared" si="66"/>
        <v>2.1019999999999999</v>
      </c>
      <c r="M714">
        <f>IFERROR(INDEX('Both teabags AfterWet'!$D$1:$D$839,MATCH(E714,'Both teabags AfterWet'!$B$1:$B$839,0)),"")</f>
        <v>0.60680000000000001</v>
      </c>
      <c r="O714">
        <v>0.42520000000000002</v>
      </c>
      <c r="Q714" s="202">
        <v>20.517928286852939</v>
      </c>
      <c r="R714" s="202"/>
      <c r="S714">
        <f t="shared" si="62"/>
        <v>0.33795776892430129</v>
      </c>
      <c r="U714" s="111">
        <f t="shared" si="63"/>
        <v>0.83922085208168351</v>
      </c>
      <c r="V714" s="111">
        <f t="shared" si="64"/>
        <v>0.55200000000000005</v>
      </c>
    </row>
    <row r="715" spans="1:22">
      <c r="A715" s="1">
        <v>98</v>
      </c>
      <c r="B715" s="1"/>
      <c r="C715">
        <f>COUNTIF('WetLitterbags placem_collection'!$K$3:$K$222, E715)</f>
        <v>1</v>
      </c>
      <c r="D715" t="str">
        <f t="shared" ref="D715:D778" si="67">IF(C715=1, "Open", "Exclude")</f>
        <v>Open</v>
      </c>
      <c r="E715" s="200" t="s">
        <v>1440</v>
      </c>
      <c r="F715">
        <f>COUNTIF('WetLitterbags placem_collection'!$M$3:$M$222, H715)</f>
        <v>0</v>
      </c>
      <c r="G715" t="str">
        <f t="shared" si="65"/>
        <v>Exclude</v>
      </c>
      <c r="I715">
        <f>IFERROR(INDEX('Green_rooibos initial weight'!$C$5:$C$1749,MATCH(E715, 'Green_rooibos initial weight'!$A$5:$A$1749,0)),"")</f>
        <v>2.0379999999999998</v>
      </c>
      <c r="K715">
        <f t="shared" si="66"/>
        <v>2.0379999999999998</v>
      </c>
      <c r="M715">
        <f>IFERROR(INDEX('Both teabags AfterWet'!$D$1:$D$839,MATCH(E715,'Both teabags AfterWet'!$B$1:$B$839,0)),"")</f>
        <v>0.56599999999999995</v>
      </c>
      <c r="O715" s="1">
        <v>0.37019999999999997</v>
      </c>
      <c r="P715" s="1"/>
      <c r="Q715" s="202">
        <v>14.682539682539385</v>
      </c>
      <c r="R715" s="202"/>
      <c r="S715">
        <f t="shared" ref="S715:S778" si="68">IFERROR(O715-(Q715/100)*O715,"")</f>
        <v>0.31584523809523918</v>
      </c>
      <c r="U715" s="111">
        <f t="shared" ref="U715:U778" si="69">1-(S715/I715)</f>
        <v>0.8450219636431604</v>
      </c>
      <c r="V715" s="111">
        <f t="shared" ref="V715:V778" si="70">$H$2*(1-Y715)</f>
        <v>0.55200000000000005</v>
      </c>
    </row>
    <row r="716" spans="1:22">
      <c r="A716">
        <v>99</v>
      </c>
      <c r="C716">
        <f>COUNTIF('WetLitterbags placem_collection'!$K$3:$K$222, E716)</f>
        <v>1</v>
      </c>
      <c r="D716" t="str">
        <f t="shared" si="67"/>
        <v>Open</v>
      </c>
      <c r="E716" t="s">
        <v>1285</v>
      </c>
      <c r="F716">
        <f>COUNTIF('WetLitterbags placem_collection'!$M$3:$M$222, H716)</f>
        <v>0</v>
      </c>
      <c r="G716" t="str">
        <f t="shared" ref="G716:G779" si="71">IF(F716=1, "Open", "Exclude")</f>
        <v>Exclude</v>
      </c>
      <c r="I716">
        <f>IFERROR(INDEX('Green_rooibos initial weight'!$C$5:$C$1749,MATCH(E716, 'Green_rooibos initial weight'!$A$5:$A$1749,0)),"")</f>
        <v>2.08</v>
      </c>
      <c r="K716">
        <f t="shared" si="66"/>
        <v>2.08</v>
      </c>
      <c r="M716">
        <f>IFERROR(INDEX('Both teabags AfterWet'!$D$1:$D$839,MATCH(E716,'Both teabags AfterWet'!$B$1:$B$839,0)),"")</f>
        <v>0.65149999999999997</v>
      </c>
      <c r="O716">
        <v>0.43369999999999997</v>
      </c>
      <c r="Q716" s="202">
        <v>16.733295259852824</v>
      </c>
      <c r="R716" s="202"/>
      <c r="S716">
        <f t="shared" si="68"/>
        <v>0.36112769845801829</v>
      </c>
      <c r="U716" s="111">
        <f t="shared" si="69"/>
        <v>0.82638091420287585</v>
      </c>
      <c r="V716" s="111">
        <f t="shared" si="70"/>
        <v>0.55200000000000005</v>
      </c>
    </row>
    <row r="717" spans="1:22">
      <c r="A717" s="1">
        <v>100</v>
      </c>
      <c r="B717" s="1"/>
      <c r="C717">
        <f>COUNTIF('WetLitterbags placem_collection'!$K$3:$K$222, E717)</f>
        <v>1</v>
      </c>
      <c r="D717" t="str">
        <f t="shared" si="67"/>
        <v>Open</v>
      </c>
      <c r="E717" s="200" t="s">
        <v>1322</v>
      </c>
      <c r="F717">
        <f>COUNTIF('WetLitterbags placem_collection'!$M$3:$M$222, H717)</f>
        <v>0</v>
      </c>
      <c r="G717" t="str">
        <f t="shared" si="71"/>
        <v>Exclude</v>
      </c>
      <c r="I717">
        <f>IFERROR(INDEX('Green_rooibos initial weight'!$C$5:$C$1749,MATCH(E717, 'Green_rooibos initial weight'!$A$5:$A$1749,0)),"")</f>
        <v>1.962</v>
      </c>
      <c r="K717">
        <f t="shared" si="66"/>
        <v>1.962</v>
      </c>
      <c r="M717">
        <f>IFERROR(INDEX('Both teabags AfterWet'!$D$1:$D$839,MATCH(E717,'Both teabags AfterWet'!$B$1:$B$839,0)),"")</f>
        <v>0.59699999999999998</v>
      </c>
      <c r="O717" s="1">
        <v>0.38440000000000002</v>
      </c>
      <c r="P717" s="1"/>
      <c r="Q717" s="202">
        <v>12.794117647059169</v>
      </c>
      <c r="R717" s="202"/>
      <c r="S717">
        <f t="shared" si="68"/>
        <v>0.3352194117647046</v>
      </c>
      <c r="U717" s="111">
        <f t="shared" si="69"/>
        <v>0.82914403070096609</v>
      </c>
      <c r="V717" s="111">
        <f t="shared" si="70"/>
        <v>0.55200000000000005</v>
      </c>
    </row>
    <row r="718" spans="1:22">
      <c r="A718" s="199">
        <v>101</v>
      </c>
      <c r="B718" s="199"/>
      <c r="C718">
        <f>COUNTIF('WetLitterbags placem_collection'!$K$3:$K$222, E718)</f>
        <v>1</v>
      </c>
      <c r="D718" t="str">
        <f t="shared" si="67"/>
        <v>Open</v>
      </c>
      <c r="E718" t="s">
        <v>1242</v>
      </c>
      <c r="F718">
        <f>COUNTIF('WetLitterbags placem_collection'!$M$3:$M$222, H718)</f>
        <v>0</v>
      </c>
      <c r="G718" t="str">
        <f t="shared" si="71"/>
        <v>Exclude</v>
      </c>
      <c r="I718">
        <f>IFERROR(INDEX('Green_rooibos initial weight'!$C$5:$C$1749,MATCH(E718, 'Green_rooibos initial weight'!$A$5:$A$1749,0)),"")</f>
        <v>1.86</v>
      </c>
      <c r="K718">
        <f t="shared" si="66"/>
        <v>1.86</v>
      </c>
      <c r="M718">
        <f>IFERROR(INDEX('Both teabags AfterWet'!$D$1:$D$839,MATCH(E718,'Both teabags AfterWet'!$B$1:$B$839,0)),"")</f>
        <v>0.54810000000000003</v>
      </c>
      <c r="O718">
        <v>0.37919999999999998</v>
      </c>
      <c r="Q718" s="202">
        <v>16.81547619047533</v>
      </c>
      <c r="R718" s="202"/>
      <c r="S718">
        <f t="shared" si="68"/>
        <v>0.31543571428571754</v>
      </c>
      <c r="U718" s="111">
        <f t="shared" si="69"/>
        <v>0.83041090629800129</v>
      </c>
      <c r="V718" s="111">
        <f t="shared" si="70"/>
        <v>0.55200000000000005</v>
      </c>
    </row>
    <row r="719" spans="1:22">
      <c r="A719" s="1">
        <v>102</v>
      </c>
      <c r="B719" s="1"/>
      <c r="C719">
        <f>COUNTIF('WetLitterbags placem_collection'!$K$3:$K$222, E719)</f>
        <v>1</v>
      </c>
      <c r="D719" t="str">
        <f t="shared" si="67"/>
        <v>Open</v>
      </c>
      <c r="E719" s="200" t="s">
        <v>1158</v>
      </c>
      <c r="F719">
        <f>COUNTIF('WetLitterbags placem_collection'!$M$3:$M$222, H719)</f>
        <v>0</v>
      </c>
      <c r="G719" t="str">
        <f t="shared" si="71"/>
        <v>Exclude</v>
      </c>
      <c r="I719">
        <f>IFERROR(INDEX('Green_rooibos initial weight'!$C$5:$C$1749,MATCH(E719, 'Green_rooibos initial weight'!$A$5:$A$1749,0)),"")</f>
        <v>1.9510000000000001</v>
      </c>
      <c r="K719">
        <f t="shared" si="66"/>
        <v>1.9510000000000001</v>
      </c>
      <c r="M719">
        <f>IFERROR(INDEX('Both teabags AfterWet'!$D$1:$D$839,MATCH(E719,'Both teabags AfterWet'!$B$1:$B$839,0)),"")</f>
        <v>0.63100000000000001</v>
      </c>
      <c r="O719" s="1">
        <v>0.45950000000000002</v>
      </c>
      <c r="P719" s="1"/>
      <c r="Q719" s="202">
        <v>12.703905091448961</v>
      </c>
      <c r="R719" s="202"/>
      <c r="S719">
        <f t="shared" si="68"/>
        <v>0.40112555610479206</v>
      </c>
      <c r="U719" s="111">
        <f t="shared" si="69"/>
        <v>0.79440002249882524</v>
      </c>
      <c r="V719" s="111">
        <f t="shared" si="70"/>
        <v>0.55200000000000005</v>
      </c>
    </row>
    <row r="720" spans="1:22">
      <c r="A720" s="1">
        <v>103</v>
      </c>
      <c r="B720" s="1"/>
      <c r="C720">
        <f>COUNTIF('WetLitterbags placem_collection'!$K$3:$K$222, E720)</f>
        <v>1</v>
      </c>
      <c r="D720" t="str">
        <f t="shared" si="67"/>
        <v>Open</v>
      </c>
      <c r="E720" s="1" t="s">
        <v>1181</v>
      </c>
      <c r="F720">
        <f>COUNTIF('WetLitterbags placem_collection'!$M$3:$M$222, H720)</f>
        <v>0</v>
      </c>
      <c r="G720" t="str">
        <f t="shared" si="71"/>
        <v>Exclude</v>
      </c>
      <c r="I720">
        <f>IFERROR(INDEX('Green_rooibos initial weight'!$C$5:$C$1749,MATCH(E720, 'Green_rooibos initial weight'!$A$5:$A$1749,0)),"")</f>
        <v>2.0489999999999999</v>
      </c>
      <c r="K720">
        <f t="shared" si="66"/>
        <v>2.0489999999999999</v>
      </c>
      <c r="M720">
        <f>IFERROR(INDEX('Both teabags AfterWet'!$D$1:$D$839,MATCH(E720,'Both teabags AfterWet'!$B$1:$B$839,0)),"")</f>
        <v>0.55800000000000005</v>
      </c>
      <c r="O720" s="201">
        <v>0.40189999999999998</v>
      </c>
      <c r="P720" s="201"/>
      <c r="Q720" s="202">
        <v>13.925925925925654</v>
      </c>
      <c r="R720" s="202"/>
      <c r="S720">
        <f t="shared" si="68"/>
        <v>0.3459317037037048</v>
      </c>
      <c r="U720" s="111">
        <f t="shared" si="69"/>
        <v>0.8311704715940923</v>
      </c>
      <c r="V720" s="111">
        <f t="shared" si="70"/>
        <v>0.55200000000000005</v>
      </c>
    </row>
    <row r="721" spans="1:22">
      <c r="A721" s="1">
        <v>104</v>
      </c>
      <c r="B721" s="1"/>
      <c r="C721">
        <f>COUNTIF('WetLitterbags placem_collection'!$K$3:$K$222, E721)</f>
        <v>1</v>
      </c>
      <c r="D721" t="str">
        <f t="shared" si="67"/>
        <v>Open</v>
      </c>
      <c r="E721" s="1" t="s">
        <v>1169</v>
      </c>
      <c r="F721">
        <f>COUNTIF('WetLitterbags placem_collection'!$M$3:$M$222, H721)</f>
        <v>0</v>
      </c>
      <c r="G721" t="str">
        <f t="shared" si="71"/>
        <v>Exclude</v>
      </c>
      <c r="I721">
        <f>IFERROR(INDEX('Green_rooibos initial weight'!$C$5:$C$1749,MATCH(E721, 'Green_rooibos initial weight'!$A$5:$A$1749,0)),"")</f>
        <v>1.9570000000000001</v>
      </c>
      <c r="K721">
        <f t="shared" si="66"/>
        <v>1.9570000000000001</v>
      </c>
      <c r="M721">
        <f>IFERROR(INDEX('Both teabags AfterWet'!$D$1:$D$839,MATCH(E721,'Both teabags AfterWet'!$B$1:$B$839,0)),"")</f>
        <v>0.61</v>
      </c>
      <c r="O721" s="1">
        <f>0.2214+M721</f>
        <v>0.83140000000000003</v>
      </c>
      <c r="P721" s="1"/>
      <c r="Q721" s="202">
        <v>13.465250965250315</v>
      </c>
      <c r="R721" s="202"/>
      <c r="S721">
        <f t="shared" si="68"/>
        <v>0.71944990347490889</v>
      </c>
      <c r="U721" s="111">
        <f t="shared" si="69"/>
        <v>0.63237102530663836</v>
      </c>
      <c r="V721" s="111">
        <f t="shared" si="70"/>
        <v>0.55200000000000005</v>
      </c>
    </row>
    <row r="722" spans="1:22">
      <c r="A722">
        <v>105</v>
      </c>
      <c r="C722">
        <f>COUNTIF('WetLitterbags placem_collection'!$K$3:$K$222, E722)</f>
        <v>1</v>
      </c>
      <c r="D722" t="str">
        <f t="shared" si="67"/>
        <v>Open</v>
      </c>
      <c r="E722" t="s">
        <v>1321</v>
      </c>
      <c r="F722">
        <f>COUNTIF('WetLitterbags placem_collection'!$M$3:$M$222, H722)</f>
        <v>0</v>
      </c>
      <c r="G722" t="str">
        <f t="shared" si="71"/>
        <v>Exclude</v>
      </c>
      <c r="I722">
        <f>IFERROR(INDEX('Green_rooibos initial weight'!$C$5:$C$1749,MATCH(E722, 'Green_rooibos initial weight'!$A$5:$A$1749,0)),"")</f>
        <v>1.984</v>
      </c>
      <c r="K722">
        <f t="shared" si="66"/>
        <v>1.984</v>
      </c>
      <c r="M722">
        <f>IFERROR(INDEX('Both teabags AfterWet'!$D$1:$D$839,MATCH(E722,'Both teabags AfterWet'!$B$1:$B$839,0)),"")</f>
        <v>0.72399999999999998</v>
      </c>
      <c r="O722">
        <v>0.43609999999999999</v>
      </c>
      <c r="Q722" s="202">
        <v>19.719771665802661</v>
      </c>
      <c r="R722" s="202"/>
      <c r="S722">
        <f t="shared" si="68"/>
        <v>0.35010207576543462</v>
      </c>
      <c r="U722" s="111">
        <f t="shared" si="69"/>
        <v>0.82353726019887374</v>
      </c>
      <c r="V722" s="111">
        <f t="shared" si="70"/>
        <v>0.55200000000000005</v>
      </c>
    </row>
    <row r="723" spans="1:22">
      <c r="A723">
        <v>106</v>
      </c>
      <c r="C723">
        <f>COUNTIF('WetLitterbags placem_collection'!$K$3:$K$222, E723)</f>
        <v>1</v>
      </c>
      <c r="D723" t="str">
        <f t="shared" si="67"/>
        <v>Open</v>
      </c>
      <c r="E723" t="s">
        <v>1346</v>
      </c>
      <c r="F723">
        <f>COUNTIF('WetLitterbags placem_collection'!$M$3:$M$222, H723)</f>
        <v>0</v>
      </c>
      <c r="G723" t="str">
        <f t="shared" si="71"/>
        <v>Exclude</v>
      </c>
      <c r="I723">
        <f>IFERROR(INDEX('Green_rooibos initial weight'!$C$5:$C$1749,MATCH(E723, 'Green_rooibos initial weight'!$A$5:$A$1749,0)),"")</f>
        <v>2.0219999999999998</v>
      </c>
      <c r="K723">
        <f t="shared" si="66"/>
        <v>2.0219999999999998</v>
      </c>
      <c r="M723">
        <f>IFERROR(INDEX('Both teabags AfterWet'!$D$1:$D$839,MATCH(E723,'Both teabags AfterWet'!$B$1:$B$839,0)),"")</f>
        <v>0.63019999999999998</v>
      </c>
      <c r="O723">
        <v>0.41220000000000001</v>
      </c>
      <c r="Q723" s="202">
        <v>7.733990147783028</v>
      </c>
      <c r="R723" s="202"/>
      <c r="S723">
        <f t="shared" si="68"/>
        <v>0.38032049261083839</v>
      </c>
      <c r="U723" s="111">
        <f t="shared" si="69"/>
        <v>0.81190875736358137</v>
      </c>
      <c r="V723" s="111">
        <f t="shared" si="70"/>
        <v>0.55200000000000005</v>
      </c>
    </row>
    <row r="724" spans="1:22">
      <c r="A724" s="1">
        <v>106</v>
      </c>
      <c r="B724" s="1"/>
      <c r="C724">
        <f>COUNTIF('WetLitterbags placem_collection'!$K$3:$K$222, E724)</f>
        <v>1</v>
      </c>
      <c r="D724" t="str">
        <f t="shared" si="67"/>
        <v>Open</v>
      </c>
      <c r="E724" s="200" t="s">
        <v>1213</v>
      </c>
      <c r="F724">
        <f>COUNTIF('WetLitterbags placem_collection'!$M$3:$M$222, H724)</f>
        <v>0</v>
      </c>
      <c r="G724" t="str">
        <f t="shared" si="71"/>
        <v>Exclude</v>
      </c>
      <c r="I724">
        <f>IFERROR(INDEX('Green_rooibos initial weight'!$C$5:$C$1749,MATCH(E724, 'Green_rooibos initial weight'!$A$5:$A$1749,0)),"")</f>
        <v>1.1910000000000001</v>
      </c>
      <c r="K724">
        <f t="shared" si="66"/>
        <v>1.1910000000000001</v>
      </c>
      <c r="M724">
        <f>IFERROR(INDEX('Both teabags AfterWet'!$D$1:$D$839,MATCH(E724,'Both teabags AfterWet'!$B$1:$B$839,0)),"")</f>
        <v>0.62</v>
      </c>
      <c r="O724" s="201">
        <v>0.39040000000000002</v>
      </c>
      <c r="P724" s="201"/>
      <c r="Q724" s="202">
        <v>13.95235780262451</v>
      </c>
      <c r="R724" s="202"/>
      <c r="S724">
        <f t="shared" si="68"/>
        <v>0.33592999513855393</v>
      </c>
      <c r="U724" s="111">
        <f t="shared" si="69"/>
        <v>0.71794290920356518</v>
      </c>
      <c r="V724" s="111">
        <f t="shared" si="70"/>
        <v>0.55200000000000005</v>
      </c>
    </row>
    <row r="725" spans="1:22">
      <c r="A725" s="1">
        <v>107</v>
      </c>
      <c r="B725" s="1"/>
      <c r="C725">
        <f>COUNTIF('WetLitterbags placem_collection'!$K$3:$K$222, E725)</f>
        <v>1</v>
      </c>
      <c r="D725" t="str">
        <f t="shared" si="67"/>
        <v>Open</v>
      </c>
      <c r="E725" s="1" t="s">
        <v>1362</v>
      </c>
      <c r="F725">
        <f>COUNTIF('WetLitterbags placem_collection'!$M$3:$M$222, H725)</f>
        <v>0</v>
      </c>
      <c r="G725" t="str">
        <f t="shared" si="71"/>
        <v>Exclude</v>
      </c>
      <c r="I725">
        <f>IFERROR(INDEX('Green_rooibos initial weight'!$C$5:$C$1749,MATCH(E725, 'Green_rooibos initial weight'!$A$5:$A$1749,0)),"")</f>
        <v>2.125</v>
      </c>
      <c r="K725">
        <f t="shared" si="66"/>
        <v>2.125</v>
      </c>
      <c r="M725">
        <f>IFERROR(INDEX('Both teabags AfterWet'!$D$1:$D$839,MATCH(E725,'Both teabags AfterWet'!$B$1:$B$839,0)),"")</f>
        <v>0.60899999999999999</v>
      </c>
      <c r="O725" s="1">
        <v>0.40689999999999998</v>
      </c>
      <c r="P725" s="1"/>
      <c r="Q725" s="202">
        <v>14.504950495050023</v>
      </c>
      <c r="R725" s="202"/>
      <c r="S725">
        <f t="shared" si="68"/>
        <v>0.34787935643564144</v>
      </c>
      <c r="U725" s="111">
        <f t="shared" si="69"/>
        <v>0.83629206755969809</v>
      </c>
      <c r="V725" s="111">
        <f t="shared" si="70"/>
        <v>0.55200000000000005</v>
      </c>
    </row>
    <row r="726" spans="1:22">
      <c r="A726" s="1">
        <v>108</v>
      </c>
      <c r="B726" s="1"/>
      <c r="C726">
        <f>COUNTIF('WetLitterbags placem_collection'!$K$3:$K$222, E726)</f>
        <v>1</v>
      </c>
      <c r="D726" t="str">
        <f t="shared" si="67"/>
        <v>Open</v>
      </c>
      <c r="E726" s="200" t="s">
        <v>1167</v>
      </c>
      <c r="F726">
        <f>COUNTIF('WetLitterbags placem_collection'!$M$3:$M$222, H726)</f>
        <v>0</v>
      </c>
      <c r="G726" t="str">
        <f t="shared" si="71"/>
        <v>Exclude</v>
      </c>
      <c r="I726">
        <f>IFERROR(INDEX('Green_rooibos initial weight'!$C$5:$C$1749,MATCH(E726, 'Green_rooibos initial weight'!$A$5:$A$1749,0)),"")</f>
        <v>2.073</v>
      </c>
      <c r="K726">
        <f t="shared" si="66"/>
        <v>2.073</v>
      </c>
      <c r="M726">
        <f>IFERROR(INDEX('Both teabags AfterWet'!$D$1:$D$839,MATCH(E726,'Both teabags AfterWet'!$B$1:$B$839,0)),"")</f>
        <v>0.67200000000000004</v>
      </c>
      <c r="O726" s="1">
        <v>0.43359999999999999</v>
      </c>
      <c r="P726" s="1"/>
      <c r="Q726" s="202">
        <v>14.878892733563953</v>
      </c>
      <c r="R726" s="202"/>
      <c r="S726">
        <f t="shared" si="68"/>
        <v>0.36908512110726666</v>
      </c>
      <c r="U726" s="111">
        <f t="shared" si="69"/>
        <v>0.82195604384598808</v>
      </c>
      <c r="V726" s="111">
        <f t="shared" si="70"/>
        <v>0.55200000000000005</v>
      </c>
    </row>
    <row r="727" spans="1:22">
      <c r="A727" s="199">
        <v>110</v>
      </c>
      <c r="B727" s="199"/>
      <c r="C727">
        <f>COUNTIF('WetLitterbags placem_collection'!$K$3:$K$222, E727)</f>
        <v>1</v>
      </c>
      <c r="D727" t="str">
        <f t="shared" si="67"/>
        <v>Open</v>
      </c>
      <c r="E727" t="s">
        <v>1308</v>
      </c>
      <c r="F727">
        <f>COUNTIF('WetLitterbags placem_collection'!$M$3:$M$222, H727)</f>
        <v>0</v>
      </c>
      <c r="G727" t="str">
        <f t="shared" si="71"/>
        <v>Exclude</v>
      </c>
      <c r="I727">
        <f>IFERROR(INDEX('Green_rooibos initial weight'!$C$5:$C$1749,MATCH(E727, 'Green_rooibos initial weight'!$A$5:$A$1749,0)),"")</f>
        <v>2.0510000000000002</v>
      </c>
      <c r="K727">
        <f t="shared" si="66"/>
        <v>2.0510000000000002</v>
      </c>
      <c r="M727">
        <f>IFERROR(INDEX('Both teabags AfterWet'!$D$1:$D$839,MATCH(E727,'Both teabags AfterWet'!$B$1:$B$839,0)),"")</f>
        <v>0.57879999999999998</v>
      </c>
      <c r="O727">
        <v>0.42480000000000001</v>
      </c>
      <c r="Q727" s="202">
        <v>13.253612356751738</v>
      </c>
      <c r="R727" s="202"/>
      <c r="S727">
        <f t="shared" si="68"/>
        <v>0.36849865470851861</v>
      </c>
      <c r="U727" s="111">
        <f t="shared" si="69"/>
        <v>0.82033220150730446</v>
      </c>
      <c r="V727" s="111">
        <f t="shared" si="70"/>
        <v>0.55200000000000005</v>
      </c>
    </row>
    <row r="728" spans="1:22">
      <c r="A728" s="1">
        <v>111</v>
      </c>
      <c r="B728" s="1"/>
      <c r="C728">
        <f>COUNTIF('WetLitterbags placem_collection'!$K$3:$K$222, E728)</f>
        <v>1</v>
      </c>
      <c r="D728" t="str">
        <f t="shared" si="67"/>
        <v>Open</v>
      </c>
      <c r="E728" s="1" t="s">
        <v>1219</v>
      </c>
      <c r="F728">
        <f>COUNTIF('WetLitterbags placem_collection'!$M$3:$M$222, H728)</f>
        <v>0</v>
      </c>
      <c r="G728" t="str">
        <f t="shared" si="71"/>
        <v>Exclude</v>
      </c>
      <c r="I728">
        <f>IFERROR(INDEX('Green_rooibos initial weight'!$C$5:$C$1749,MATCH(E728, 'Green_rooibos initial weight'!$A$5:$A$1749,0)),"")</f>
        <v>2.1190000000000002</v>
      </c>
      <c r="K728">
        <f t="shared" si="66"/>
        <v>2.1190000000000002</v>
      </c>
      <c r="M728" t="str">
        <f>IFERROR(INDEX('Both teabags AfterWet'!$D$1:$D$839,MATCH(E728,'Both teabags AfterWet'!$B$1:$B$839,0)),"")</f>
        <v/>
      </c>
      <c r="O728" s="1">
        <v>0.49049999999999999</v>
      </c>
      <c r="P728" s="1"/>
      <c r="Q728" s="202">
        <v>14.3622200584224</v>
      </c>
      <c r="R728" s="202"/>
      <c r="S728">
        <f t="shared" si="68"/>
        <v>0.42005331061343809</v>
      </c>
      <c r="U728" s="111">
        <f t="shared" si="69"/>
        <v>0.80176814034287958</v>
      </c>
      <c r="V728" s="111">
        <f t="shared" si="70"/>
        <v>0.55200000000000005</v>
      </c>
    </row>
    <row r="729" spans="1:22">
      <c r="A729">
        <v>112</v>
      </c>
      <c r="C729">
        <f>COUNTIF('WetLitterbags placem_collection'!$K$3:$K$222, E729)</f>
        <v>1</v>
      </c>
      <c r="D729" t="str">
        <f t="shared" si="67"/>
        <v>Open</v>
      </c>
      <c r="E729" t="s">
        <v>1151</v>
      </c>
      <c r="F729">
        <f>COUNTIF('WetLitterbags placem_collection'!$M$3:$M$222, H729)</f>
        <v>0</v>
      </c>
      <c r="G729" t="str">
        <f t="shared" si="71"/>
        <v>Exclude</v>
      </c>
      <c r="I729">
        <f>IFERROR(INDEX('Green_rooibos initial weight'!$C$5:$C$1749,MATCH(E729, 'Green_rooibos initial weight'!$A$5:$A$1749,0)),"")</f>
        <v>2.0129999999999999</v>
      </c>
      <c r="K729">
        <f t="shared" si="66"/>
        <v>2.0129999999999999</v>
      </c>
      <c r="M729">
        <f>IFERROR(INDEX('Both teabags AfterWet'!$D$1:$D$839,MATCH(E729,'Both teabags AfterWet'!$B$1:$B$839,0)),"")</f>
        <v>0.71899999999999997</v>
      </c>
      <c r="O729">
        <v>0.48120000000000002</v>
      </c>
      <c r="Q729" s="202">
        <v>25.775193798450474</v>
      </c>
      <c r="R729" s="202"/>
      <c r="S729">
        <f t="shared" si="68"/>
        <v>0.35716976744185636</v>
      </c>
      <c r="U729" s="111">
        <f t="shared" si="69"/>
        <v>0.82256842153906784</v>
      </c>
      <c r="V729" s="111">
        <f t="shared" si="70"/>
        <v>0.55200000000000005</v>
      </c>
    </row>
    <row r="730" spans="1:22">
      <c r="A730" s="1">
        <v>113</v>
      </c>
      <c r="B730" s="1"/>
      <c r="C730">
        <f>COUNTIF('WetLitterbags placem_collection'!$K$3:$K$222, E730)</f>
        <v>1</v>
      </c>
      <c r="D730" t="str">
        <f t="shared" si="67"/>
        <v>Open</v>
      </c>
      <c r="E730" s="1" t="s">
        <v>1326</v>
      </c>
      <c r="F730">
        <f>COUNTIF('WetLitterbags placem_collection'!$M$3:$M$222, H730)</f>
        <v>0</v>
      </c>
      <c r="G730" t="str">
        <f t="shared" si="71"/>
        <v>Exclude</v>
      </c>
      <c r="I730">
        <f>IFERROR(INDEX('Green_rooibos initial weight'!$C$5:$C$1749,MATCH(E730, 'Green_rooibos initial weight'!$A$5:$A$1749,0)),"")</f>
        <v>2.0289999999999999</v>
      </c>
      <c r="K730">
        <f t="shared" si="66"/>
        <v>2.0289999999999999</v>
      </c>
      <c r="M730">
        <f>IFERROR(INDEX('Both teabags AfterWet'!$D$1:$D$839,MATCH(E730,'Both teabags AfterWet'!$B$1:$B$839,0)),"")</f>
        <v>0.61099999999999999</v>
      </c>
      <c r="O730">
        <v>0.41270000000000001</v>
      </c>
      <c r="Q730" s="202">
        <v>15.414073719482863</v>
      </c>
      <c r="R730" s="202"/>
      <c r="S730">
        <f t="shared" si="68"/>
        <v>0.34908611775969423</v>
      </c>
      <c r="U730" s="111">
        <f t="shared" si="69"/>
        <v>0.8279516423067057</v>
      </c>
      <c r="V730" s="111">
        <f t="shared" si="70"/>
        <v>0.55200000000000005</v>
      </c>
    </row>
    <row r="731" spans="1:22">
      <c r="A731" s="1">
        <v>114</v>
      </c>
      <c r="B731" s="1"/>
      <c r="C731">
        <f>COUNTIF('WetLitterbags placem_collection'!$K$3:$K$222, E731)</f>
        <v>1</v>
      </c>
      <c r="D731" t="str">
        <f t="shared" si="67"/>
        <v>Open</v>
      </c>
      <c r="E731" s="200" t="s">
        <v>1247</v>
      </c>
      <c r="F731">
        <f>COUNTIF('WetLitterbags placem_collection'!$M$3:$M$222, H731)</f>
        <v>0</v>
      </c>
      <c r="G731" t="str">
        <f t="shared" si="71"/>
        <v>Exclude</v>
      </c>
      <c r="I731">
        <f>IFERROR(INDEX('Green_rooibos initial weight'!$C$5:$C$1749,MATCH(E731, 'Green_rooibos initial weight'!$A$5:$A$1749,0)),"")</f>
        <v>2.0590000000000002</v>
      </c>
      <c r="K731">
        <f t="shared" si="66"/>
        <v>2.0590000000000002</v>
      </c>
      <c r="M731">
        <f>IFERROR(INDEX('Both teabags AfterWet'!$D$1:$D$839,MATCH(E731,'Both teabags AfterWet'!$B$1:$B$839,0)),"")</f>
        <v>0.64300000000000002</v>
      </c>
      <c r="O731" s="201">
        <v>0.44309999999999999</v>
      </c>
      <c r="P731" s="201"/>
      <c r="Q731" s="202">
        <v>21.028971028971405</v>
      </c>
      <c r="R731" s="202"/>
      <c r="S731">
        <f t="shared" si="68"/>
        <v>0.34992062937062773</v>
      </c>
      <c r="U731" s="111">
        <f t="shared" si="69"/>
        <v>0.83005311832412443</v>
      </c>
      <c r="V731" s="111">
        <f t="shared" si="70"/>
        <v>0.55200000000000005</v>
      </c>
    </row>
    <row r="732" spans="1:22">
      <c r="A732">
        <v>115</v>
      </c>
      <c r="C732">
        <f>COUNTIF('WetLitterbags placem_collection'!$K$3:$K$222, E732)</f>
        <v>1</v>
      </c>
      <c r="D732" t="str">
        <f t="shared" si="67"/>
        <v>Open</v>
      </c>
      <c r="E732" t="s">
        <v>1357</v>
      </c>
      <c r="F732">
        <f>COUNTIF('WetLitterbags placem_collection'!$M$3:$M$222, H732)</f>
        <v>0</v>
      </c>
      <c r="G732" t="str">
        <f t="shared" si="71"/>
        <v>Exclude</v>
      </c>
      <c r="I732">
        <f>IFERROR(INDEX('Green_rooibos initial weight'!$C$5:$C$1749,MATCH(E732, 'Green_rooibos initial weight'!$A$5:$A$1749,0)),"")</f>
        <v>2.0710000000000002</v>
      </c>
      <c r="K732">
        <f t="shared" si="66"/>
        <v>2.0710000000000002</v>
      </c>
      <c r="M732">
        <f>IFERROR(INDEX('Both teabags AfterWet'!$D$1:$D$839,MATCH(E732,'Both teabags AfterWet'!$B$1:$B$839,0)),"")</f>
        <v>0.63400000000000001</v>
      </c>
      <c r="O732">
        <v>0.4234</v>
      </c>
      <c r="Q732" s="202">
        <v>16.568993074054781</v>
      </c>
      <c r="R732" s="202"/>
      <c r="S732">
        <f t="shared" si="68"/>
        <v>0.35324688332445209</v>
      </c>
      <c r="U732" s="111">
        <f t="shared" si="69"/>
        <v>0.82943173185685559</v>
      </c>
      <c r="V732" s="111">
        <f t="shared" si="70"/>
        <v>0.55200000000000005</v>
      </c>
    </row>
    <row r="733" spans="1:22">
      <c r="A733" s="1">
        <v>116</v>
      </c>
      <c r="B733" s="1"/>
      <c r="C733">
        <f>COUNTIF('WetLitterbags placem_collection'!$K$3:$K$222, E733)</f>
        <v>1</v>
      </c>
      <c r="D733" t="str">
        <f t="shared" si="67"/>
        <v>Open</v>
      </c>
      <c r="E733" s="200" t="s">
        <v>1153</v>
      </c>
      <c r="F733">
        <f>COUNTIF('WetLitterbags placem_collection'!$M$3:$M$222, H733)</f>
        <v>0</v>
      </c>
      <c r="G733" t="str">
        <f t="shared" si="71"/>
        <v>Exclude</v>
      </c>
      <c r="I733">
        <f>IFERROR(INDEX('Green_rooibos initial weight'!$C$5:$C$1749,MATCH(E733, 'Green_rooibos initial weight'!$A$5:$A$1749,0)),"")</f>
        <v>2.0299999999999998</v>
      </c>
      <c r="K733">
        <f t="shared" si="66"/>
        <v>2.0299999999999998</v>
      </c>
      <c r="M733">
        <f>IFERROR(INDEX('Both teabags AfterWet'!$D$1:$D$839,MATCH(E733,'Both teabags AfterWet'!$B$1:$B$839,0)),"")</f>
        <v>0.67869999999999997</v>
      </c>
      <c r="O733" s="201">
        <v>0.4783</v>
      </c>
      <c r="P733" s="201"/>
      <c r="Q733" s="202">
        <v>16.164658634537794</v>
      </c>
      <c r="R733" s="202"/>
      <c r="S733">
        <f t="shared" si="68"/>
        <v>0.40098443775100573</v>
      </c>
      <c r="U733" s="111">
        <f t="shared" si="69"/>
        <v>0.80247072031970157</v>
      </c>
      <c r="V733" s="111">
        <f t="shared" si="70"/>
        <v>0.55200000000000005</v>
      </c>
    </row>
    <row r="734" spans="1:22">
      <c r="A734" s="1">
        <v>117</v>
      </c>
      <c r="B734" s="1"/>
      <c r="C734">
        <f>COUNTIF('WetLitterbags placem_collection'!$K$3:$K$222, E734)</f>
        <v>1</v>
      </c>
      <c r="D734" t="str">
        <f t="shared" si="67"/>
        <v>Open</v>
      </c>
      <c r="E734" s="201" t="s">
        <v>1261</v>
      </c>
      <c r="F734">
        <f>COUNTIF('WetLitterbags placem_collection'!$M$3:$M$222, H734)</f>
        <v>0</v>
      </c>
      <c r="G734" t="str">
        <f t="shared" si="71"/>
        <v>Exclude</v>
      </c>
      <c r="I734">
        <f>IFERROR(INDEX('Green_rooibos initial weight'!$C$5:$C$1749,MATCH(E734, 'Green_rooibos initial weight'!$A$5:$A$1749,0)),"")</f>
        <v>2.109</v>
      </c>
      <c r="K734">
        <f t="shared" si="66"/>
        <v>2.109</v>
      </c>
      <c r="M734">
        <f>IFERROR(INDEX('Both teabags AfterWet'!$D$1:$D$839,MATCH(E734,'Both teabags AfterWet'!$B$1:$B$839,0)),"")</f>
        <v>0.79800000000000004</v>
      </c>
      <c r="O734" s="1">
        <v>0.67699999999999994</v>
      </c>
      <c r="P734" s="1"/>
      <c r="Q734" s="202">
        <v>28.215353938185377</v>
      </c>
      <c r="R734" s="202"/>
      <c r="S734">
        <f t="shared" si="68"/>
        <v>0.48598205383848492</v>
      </c>
      <c r="U734" s="111">
        <f t="shared" si="69"/>
        <v>0.76956754203959932</v>
      </c>
      <c r="V734" s="111">
        <f t="shared" si="70"/>
        <v>0.55200000000000005</v>
      </c>
    </row>
    <row r="735" spans="1:22">
      <c r="A735" s="1">
        <v>118</v>
      </c>
      <c r="B735" s="1"/>
      <c r="C735">
        <f>COUNTIF('WetLitterbags placem_collection'!$K$3:$K$222, E735)</f>
        <v>1</v>
      </c>
      <c r="D735" t="str">
        <f t="shared" si="67"/>
        <v>Open</v>
      </c>
      <c r="E735" s="200" t="s">
        <v>1369</v>
      </c>
      <c r="F735">
        <f>COUNTIF('WetLitterbags placem_collection'!$M$3:$M$222, H735)</f>
        <v>0</v>
      </c>
      <c r="G735" t="str">
        <f t="shared" si="71"/>
        <v>Exclude</v>
      </c>
      <c r="I735">
        <f>IFERROR(INDEX('Green_rooibos initial weight'!$C$5:$C$1749,MATCH(E735, 'Green_rooibos initial weight'!$A$5:$A$1749,0)),"")</f>
        <v>2.0790000000000002</v>
      </c>
      <c r="K735">
        <f t="shared" si="66"/>
        <v>2.0790000000000002</v>
      </c>
      <c r="M735">
        <f>IFERROR(INDEX('Both teabags AfterWet'!$D$1:$D$839,MATCH(E735,'Both teabags AfterWet'!$B$1:$B$839,0)),"")</f>
        <v>0.56799999999999995</v>
      </c>
      <c r="O735" s="201">
        <v>0.379</v>
      </c>
      <c r="P735" s="201"/>
      <c r="Q735" s="202">
        <v>15.039447731755478</v>
      </c>
      <c r="R735" s="202"/>
      <c r="S735">
        <f t="shared" si="68"/>
        <v>0.32200049309664674</v>
      </c>
      <c r="U735" s="111">
        <f t="shared" si="69"/>
        <v>0.84511760793812085</v>
      </c>
      <c r="V735" s="111">
        <f t="shared" si="70"/>
        <v>0.55200000000000005</v>
      </c>
    </row>
    <row r="736" spans="1:22">
      <c r="A736" s="1">
        <v>119</v>
      </c>
      <c r="B736" s="1"/>
      <c r="C736">
        <f>COUNTIF('WetLitterbags placem_collection'!$K$3:$K$222, E736)</f>
        <v>1</v>
      </c>
      <c r="D736" t="str">
        <f t="shared" si="67"/>
        <v>Open</v>
      </c>
      <c r="E736" s="1" t="s">
        <v>1393</v>
      </c>
      <c r="F736">
        <f>COUNTIF('WetLitterbags placem_collection'!$M$3:$M$222, H736)</f>
        <v>0</v>
      </c>
      <c r="G736" t="str">
        <f t="shared" si="71"/>
        <v>Exclude</v>
      </c>
      <c r="I736">
        <f>IFERROR(INDEX('Green_rooibos initial weight'!$C$5:$C$1749,MATCH(E736, 'Green_rooibos initial weight'!$A$5:$A$1749,0)),"")</f>
        <v>1.9910000000000001</v>
      </c>
      <c r="K736">
        <f t="shared" si="66"/>
        <v>1.9910000000000001</v>
      </c>
      <c r="M736">
        <f>IFERROR(INDEX('Both teabags AfterWet'!$D$1:$D$839,MATCH(E736,'Both teabags AfterWet'!$B$1:$B$839,0)),"")</f>
        <v>0.70099999999999996</v>
      </c>
      <c r="O736" s="1">
        <v>0.46510000000000001</v>
      </c>
      <c r="P736" s="1"/>
      <c r="Q736" s="202">
        <v>15.711556829035821</v>
      </c>
      <c r="R736" s="202"/>
      <c r="S736">
        <f t="shared" si="68"/>
        <v>0.39202554918815441</v>
      </c>
      <c r="U736" s="111">
        <f t="shared" si="69"/>
        <v>0.80310118071915904</v>
      </c>
      <c r="V736" s="111">
        <f t="shared" si="70"/>
        <v>0.55200000000000005</v>
      </c>
    </row>
    <row r="737" spans="1:22">
      <c r="A737" s="1">
        <v>120</v>
      </c>
      <c r="B737" s="1"/>
      <c r="C737">
        <f>COUNTIF('WetLitterbags placem_collection'!$K$3:$K$222, E737)</f>
        <v>1</v>
      </c>
      <c r="D737" t="str">
        <f t="shared" si="67"/>
        <v>Open</v>
      </c>
      <c r="E737" s="200" t="s">
        <v>1292</v>
      </c>
      <c r="F737">
        <f>COUNTIF('WetLitterbags placem_collection'!$M$3:$M$222, H737)</f>
        <v>0</v>
      </c>
      <c r="G737" t="str">
        <f t="shared" si="71"/>
        <v>Exclude</v>
      </c>
      <c r="I737">
        <f>IFERROR(INDEX('Green_rooibos initial weight'!$C$5:$C$1749,MATCH(E737, 'Green_rooibos initial weight'!$A$5:$A$1749,0)),"")</f>
        <v>2.0310000000000001</v>
      </c>
      <c r="K737">
        <f t="shared" si="66"/>
        <v>2.0310000000000001</v>
      </c>
      <c r="M737">
        <f>IFERROR(INDEX('Both teabags AfterWet'!$D$1:$D$839,MATCH(E737,'Both teabags AfterWet'!$B$1:$B$839,0)),"")</f>
        <v>0.67110000000000003</v>
      </c>
      <c r="O737" s="1">
        <v>0.44650000000000001</v>
      </c>
      <c r="P737" s="1"/>
      <c r="Q737" s="202">
        <v>20.466444550213541</v>
      </c>
      <c r="R737" s="202"/>
      <c r="S737">
        <f t="shared" si="68"/>
        <v>0.35511732508329652</v>
      </c>
      <c r="U737" s="111">
        <f t="shared" si="69"/>
        <v>0.82515148937306915</v>
      </c>
      <c r="V737" s="111">
        <f t="shared" si="70"/>
        <v>0.55200000000000005</v>
      </c>
    </row>
    <row r="738" spans="1:22">
      <c r="A738" s="1">
        <v>121</v>
      </c>
      <c r="B738" s="1"/>
      <c r="C738">
        <f>COUNTIF('WetLitterbags placem_collection'!$K$3:$K$222, E738)</f>
        <v>1</v>
      </c>
      <c r="D738" t="str">
        <f t="shared" si="67"/>
        <v>Open</v>
      </c>
      <c r="E738" s="1" t="s">
        <v>1384</v>
      </c>
      <c r="F738">
        <f>COUNTIF('WetLitterbags placem_collection'!$M$3:$M$222, H738)</f>
        <v>0</v>
      </c>
      <c r="G738" t="str">
        <f t="shared" si="71"/>
        <v>Exclude</v>
      </c>
      <c r="I738">
        <f>IFERROR(INDEX('Green_rooibos initial weight'!$C$5:$C$1749,MATCH(E738, 'Green_rooibos initial weight'!$A$5:$A$1749,0)),"")</f>
        <v>2.0819999999999999</v>
      </c>
      <c r="K738">
        <f t="shared" si="66"/>
        <v>2.0819999999999999</v>
      </c>
      <c r="M738">
        <f>IFERROR(INDEX('Both teabags AfterWet'!$D$1:$D$839,MATCH(E738,'Both teabags AfterWet'!$B$1:$B$839,0)),"")</f>
        <v>0.63500000000000001</v>
      </c>
      <c r="O738" s="1">
        <v>0.438</v>
      </c>
      <c r="P738" s="1"/>
      <c r="Q738" s="202">
        <v>11.971153846154037</v>
      </c>
      <c r="R738" s="202"/>
      <c r="S738">
        <f t="shared" si="68"/>
        <v>0.38556634615384533</v>
      </c>
      <c r="U738" s="111">
        <f t="shared" si="69"/>
        <v>0.81480963201064105</v>
      </c>
      <c r="V738" s="111">
        <f t="shared" si="70"/>
        <v>0.55200000000000005</v>
      </c>
    </row>
    <row r="739" spans="1:22">
      <c r="A739" s="1">
        <v>122</v>
      </c>
      <c r="B739" s="1"/>
      <c r="C739">
        <f>COUNTIF('WetLitterbags placem_collection'!$K$3:$K$222, E739)</f>
        <v>1</v>
      </c>
      <c r="D739" t="str">
        <f t="shared" si="67"/>
        <v>Open</v>
      </c>
      <c r="E739" s="200" t="s">
        <v>1190</v>
      </c>
      <c r="F739">
        <f>COUNTIF('WetLitterbags placem_collection'!$M$3:$M$222, H739)</f>
        <v>0</v>
      </c>
      <c r="G739" t="str">
        <f t="shared" si="71"/>
        <v>Exclude</v>
      </c>
      <c r="I739">
        <f>IFERROR(INDEX('Green_rooibos initial weight'!$C$5:$C$1749,MATCH(E739, 'Green_rooibos initial weight'!$A$5:$A$1749,0)),"")</f>
        <v>1.9570000000000001</v>
      </c>
      <c r="K739">
        <f t="shared" si="66"/>
        <v>1.9570000000000001</v>
      </c>
      <c r="M739">
        <f>IFERROR(INDEX('Both teabags AfterWet'!$D$1:$D$839,MATCH(E739,'Both teabags AfterWet'!$B$1:$B$839,0)),"")</f>
        <v>0.76800000000000002</v>
      </c>
      <c r="O739" s="1">
        <v>0.55149999999999999</v>
      </c>
      <c r="P739" s="1"/>
      <c r="Q739" s="202">
        <v>32.606541129831015</v>
      </c>
      <c r="R739" s="202"/>
      <c r="S739">
        <f t="shared" si="68"/>
        <v>0.37167492566898197</v>
      </c>
      <c r="U739" s="111">
        <f t="shared" si="69"/>
        <v>0.81007924084364746</v>
      </c>
      <c r="V739" s="111">
        <f t="shared" si="70"/>
        <v>0.55200000000000005</v>
      </c>
    </row>
    <row r="740" spans="1:22">
      <c r="A740" s="1">
        <v>123</v>
      </c>
      <c r="B740" s="1"/>
      <c r="C740">
        <f>COUNTIF('WetLitterbags placem_collection'!$K$3:$K$222, E740)</f>
        <v>1</v>
      </c>
      <c r="D740" t="str">
        <f t="shared" si="67"/>
        <v>Open</v>
      </c>
      <c r="E740" s="1" t="s">
        <v>1356</v>
      </c>
      <c r="F740">
        <f>COUNTIF('WetLitterbags placem_collection'!$M$3:$M$222, H740)</f>
        <v>0</v>
      </c>
      <c r="G740" t="str">
        <f t="shared" si="71"/>
        <v>Exclude</v>
      </c>
      <c r="I740">
        <f>IFERROR(INDEX('Green_rooibos initial weight'!$C$5:$C$1749,MATCH(E740, 'Green_rooibos initial weight'!$A$5:$A$1749,0)),"")</f>
        <v>1.992</v>
      </c>
      <c r="K740">
        <f t="shared" si="66"/>
        <v>1.992</v>
      </c>
      <c r="M740">
        <f>IFERROR(INDEX('Both teabags AfterWet'!$D$1:$D$839,MATCH(E740,'Both teabags AfterWet'!$B$1:$B$839,0)),"")</f>
        <v>0.622</v>
      </c>
      <c r="O740" s="1">
        <v>0.40899999999999997</v>
      </c>
      <c r="P740" s="1"/>
      <c r="Q740" s="202">
        <v>15.574174470182131</v>
      </c>
      <c r="R740" s="202"/>
      <c r="S740">
        <f t="shared" si="68"/>
        <v>0.34530162641695505</v>
      </c>
      <c r="U740" s="111">
        <f t="shared" si="69"/>
        <v>0.82665581003164901</v>
      </c>
      <c r="V740" s="111">
        <f t="shared" si="70"/>
        <v>0.55200000000000005</v>
      </c>
    </row>
    <row r="741" spans="1:22">
      <c r="A741" s="1">
        <v>124</v>
      </c>
      <c r="B741" s="1"/>
      <c r="C741">
        <f>COUNTIF('WetLitterbags placem_collection'!$K$3:$K$222, E741)</f>
        <v>1</v>
      </c>
      <c r="D741" t="str">
        <f t="shared" si="67"/>
        <v>Open</v>
      </c>
      <c r="E741" s="200" t="s">
        <v>1183</v>
      </c>
      <c r="F741">
        <f>COUNTIF('WetLitterbags placem_collection'!$M$3:$M$222, H741)</f>
        <v>0</v>
      </c>
      <c r="G741" t="str">
        <f t="shared" si="71"/>
        <v>Exclude</v>
      </c>
      <c r="I741">
        <f>IFERROR(INDEX('Green_rooibos initial weight'!$C$5:$C$1749,MATCH(E741, 'Green_rooibos initial weight'!$A$5:$A$1749,0)),"")</f>
        <v>1.907</v>
      </c>
      <c r="K741">
        <f t="shared" si="66"/>
        <v>1.907</v>
      </c>
      <c r="M741" t="str">
        <f>IFERROR(INDEX('Both teabags AfterWet'!$D$1:$D$839,MATCH(E741,'Both teabags AfterWet'!$B$1:$B$839,0)),"")</f>
        <v/>
      </c>
      <c r="O741" s="1">
        <v>0.56330000000000002</v>
      </c>
      <c r="P741" s="1"/>
      <c r="Q741" s="202">
        <v>31.594202898550535</v>
      </c>
      <c r="R741" s="202"/>
      <c r="S741">
        <f t="shared" si="68"/>
        <v>0.38532985507246487</v>
      </c>
      <c r="U741" s="111">
        <f t="shared" si="69"/>
        <v>0.79793924747117728</v>
      </c>
      <c r="V741" s="111">
        <f t="shared" si="70"/>
        <v>0.55200000000000005</v>
      </c>
    </row>
    <row r="742" spans="1:22">
      <c r="A742" s="1">
        <v>125</v>
      </c>
      <c r="B742" s="1"/>
      <c r="C742">
        <f>COUNTIF('WetLitterbags placem_collection'!$K$3:$K$222, E742)</f>
        <v>1</v>
      </c>
      <c r="D742" t="str">
        <f t="shared" si="67"/>
        <v>Open</v>
      </c>
      <c r="E742" s="1" t="s">
        <v>1257</v>
      </c>
      <c r="F742">
        <f>COUNTIF('WetLitterbags placem_collection'!$M$3:$M$222, H742)</f>
        <v>0</v>
      </c>
      <c r="G742" t="str">
        <f t="shared" si="71"/>
        <v>Exclude</v>
      </c>
      <c r="I742">
        <f>IFERROR(INDEX('Green_rooibos initial weight'!$C$5:$C$1749,MATCH(E742, 'Green_rooibos initial weight'!$A$5:$A$1749,0)),"")</f>
        <v>2.0459999999999998</v>
      </c>
      <c r="K742">
        <f t="shared" si="66"/>
        <v>2.0459999999999998</v>
      </c>
      <c r="M742">
        <f>IFERROR(INDEX('Both teabags AfterWet'!$D$1:$D$839,MATCH(E742,'Both teabags AfterWet'!$B$1:$B$839,0)),"")</f>
        <v>0.77200000000000002</v>
      </c>
      <c r="O742" s="1">
        <v>0.58720000000000006</v>
      </c>
      <c r="P742" s="1"/>
      <c r="Q742" s="202">
        <v>27.918529557873711</v>
      </c>
      <c r="R742" s="202"/>
      <c r="S742">
        <f t="shared" si="68"/>
        <v>0.42326239443616565</v>
      </c>
      <c r="U742" s="111">
        <f t="shared" si="69"/>
        <v>0.79312688443980173</v>
      </c>
      <c r="V742" s="111">
        <f t="shared" si="70"/>
        <v>0.55200000000000005</v>
      </c>
    </row>
    <row r="743" spans="1:22">
      <c r="A743">
        <v>126</v>
      </c>
      <c r="C743">
        <f>COUNTIF('WetLitterbags placem_collection'!$K$3:$K$222, E743)</f>
        <v>1</v>
      </c>
      <c r="D743" t="str">
        <f t="shared" si="67"/>
        <v>Open</v>
      </c>
      <c r="E743" t="s">
        <v>1301</v>
      </c>
      <c r="F743">
        <f>COUNTIF('WetLitterbags placem_collection'!$M$3:$M$222, H743)</f>
        <v>0</v>
      </c>
      <c r="G743" t="str">
        <f t="shared" si="71"/>
        <v>Exclude</v>
      </c>
      <c r="I743">
        <f>IFERROR(INDEX('Green_rooibos initial weight'!$C$5:$C$1749,MATCH(E743, 'Green_rooibos initial weight'!$A$5:$A$1749,0)),"")</f>
        <v>2.0179999999999998</v>
      </c>
      <c r="K743">
        <f t="shared" si="66"/>
        <v>2.0179999999999998</v>
      </c>
      <c r="M743">
        <f>IFERROR(INDEX('Both teabags AfterWet'!$D$1:$D$839,MATCH(E743,'Both teabags AfterWet'!$B$1:$B$839,0)),"")</f>
        <v>0.67800000000000005</v>
      </c>
      <c r="O743">
        <v>0.46610000000000001</v>
      </c>
      <c r="Q743" s="202">
        <v>14.484818317570399</v>
      </c>
      <c r="R743" s="202"/>
      <c r="S743">
        <f t="shared" si="68"/>
        <v>0.39858626182180434</v>
      </c>
      <c r="U743" s="111">
        <f t="shared" si="69"/>
        <v>0.80248450851248543</v>
      </c>
      <c r="V743" s="111">
        <f t="shared" si="70"/>
        <v>0.55200000000000005</v>
      </c>
    </row>
    <row r="744" spans="1:22">
      <c r="A744" s="1">
        <v>127</v>
      </c>
      <c r="B744" s="1"/>
      <c r="C744">
        <f>COUNTIF('WetLitterbags placem_collection'!$K$3:$K$222, E744)</f>
        <v>1</v>
      </c>
      <c r="D744" t="str">
        <f t="shared" si="67"/>
        <v>Open</v>
      </c>
      <c r="E744" s="1" t="s">
        <v>1152</v>
      </c>
      <c r="F744">
        <f>COUNTIF('WetLitterbags placem_collection'!$M$3:$M$222, H744)</f>
        <v>0</v>
      </c>
      <c r="G744" t="str">
        <f t="shared" si="71"/>
        <v>Exclude</v>
      </c>
      <c r="I744">
        <f>IFERROR(INDEX('Green_rooibos initial weight'!$C$5:$C$1749,MATCH(E744, 'Green_rooibos initial weight'!$A$5:$A$1749,0)),"")</f>
        <v>1.893</v>
      </c>
      <c r="K744">
        <f t="shared" si="66"/>
        <v>1.893</v>
      </c>
      <c r="M744">
        <f>IFERROR(INDEX('Both teabags AfterWet'!$D$1:$D$839,MATCH(E744,'Both teabags AfterWet'!$B$1:$B$839,0)),"")</f>
        <v>0.59099999999999997</v>
      </c>
      <c r="O744" s="201">
        <v>0.39700000000000002</v>
      </c>
      <c r="P744" s="201"/>
      <c r="Q744" s="202">
        <v>18.25037707390678</v>
      </c>
      <c r="R744" s="202"/>
      <c r="S744">
        <f t="shared" si="68"/>
        <v>0.32454600301659009</v>
      </c>
      <c r="U744" s="111">
        <f t="shared" si="69"/>
        <v>0.82855467352530898</v>
      </c>
      <c r="V744" s="111">
        <f t="shared" si="70"/>
        <v>0.55200000000000005</v>
      </c>
    </row>
    <row r="745" spans="1:22">
      <c r="A745">
        <v>128</v>
      </c>
      <c r="C745">
        <f>COUNTIF('WetLitterbags placem_collection'!$K$3:$K$222, E745)</f>
        <v>1</v>
      </c>
      <c r="D745" t="str">
        <f t="shared" si="67"/>
        <v>Open</v>
      </c>
      <c r="E745" t="s">
        <v>1216</v>
      </c>
      <c r="F745">
        <f>COUNTIF('WetLitterbags placem_collection'!$M$3:$M$222, H745)</f>
        <v>0</v>
      </c>
      <c r="G745" t="str">
        <f t="shared" si="71"/>
        <v>Exclude</v>
      </c>
      <c r="I745">
        <f>IFERROR(INDEX('Green_rooibos initial weight'!$C$5:$C$1749,MATCH(E745, 'Green_rooibos initial weight'!$A$5:$A$1749,0)),"")</f>
        <v>1.956</v>
      </c>
      <c r="K745">
        <f t="shared" si="66"/>
        <v>1.956</v>
      </c>
      <c r="M745">
        <f>IFERROR(INDEX('Both teabags AfterWet'!$D$1:$D$839,MATCH(E745,'Both teabags AfterWet'!$B$1:$B$839,0)),"")</f>
        <v>0.54500000000000004</v>
      </c>
      <c r="O745">
        <v>0.35189999999999999</v>
      </c>
      <c r="Q745" s="202">
        <v>12.928123492523619</v>
      </c>
      <c r="R745" s="202"/>
      <c r="S745">
        <f t="shared" si="68"/>
        <v>0.30640593342980937</v>
      </c>
      <c r="U745" s="111">
        <f t="shared" si="69"/>
        <v>0.84335074978026103</v>
      </c>
      <c r="V745" s="111">
        <f t="shared" si="70"/>
        <v>0.55200000000000005</v>
      </c>
    </row>
    <row r="746" spans="1:22">
      <c r="A746" s="1">
        <v>129</v>
      </c>
      <c r="B746" s="1"/>
      <c r="C746">
        <f>COUNTIF('WetLitterbags placem_collection'!$K$3:$K$222, E746)</f>
        <v>1</v>
      </c>
      <c r="D746" t="str">
        <f t="shared" si="67"/>
        <v>Open</v>
      </c>
      <c r="E746" s="1" t="s">
        <v>1231</v>
      </c>
      <c r="F746">
        <f>COUNTIF('WetLitterbags placem_collection'!$M$3:$M$222, H746)</f>
        <v>0</v>
      </c>
      <c r="G746" t="str">
        <f t="shared" si="71"/>
        <v>Exclude</v>
      </c>
      <c r="I746">
        <f>IFERROR(INDEX('Green_rooibos initial weight'!$C$5:$C$1749,MATCH(E746, 'Green_rooibos initial weight'!$A$5:$A$1749,0)),"")</f>
        <v>1.9770000000000001</v>
      </c>
      <c r="K746">
        <f t="shared" si="66"/>
        <v>1.9770000000000001</v>
      </c>
      <c r="M746">
        <f>IFERROR(INDEX('Both teabags AfterWet'!$D$1:$D$839,MATCH(E746,'Both teabags AfterWet'!$B$1:$B$839,0)),"")</f>
        <v>0.59719999999999995</v>
      </c>
      <c r="O746" s="1">
        <v>0.39679999999999999</v>
      </c>
      <c r="P746" s="1"/>
      <c r="Q746" s="202">
        <v>16.047548291233621</v>
      </c>
      <c r="R746" s="202"/>
      <c r="S746">
        <f t="shared" si="68"/>
        <v>0.333123328380385</v>
      </c>
      <c r="U746" s="111">
        <f t="shared" si="69"/>
        <v>0.83150059262499498</v>
      </c>
      <c r="V746" s="111">
        <f t="shared" si="70"/>
        <v>0.55200000000000005</v>
      </c>
    </row>
    <row r="747" spans="1:22">
      <c r="A747" s="1">
        <v>130</v>
      </c>
      <c r="B747" s="1"/>
      <c r="C747">
        <f>COUNTIF('WetLitterbags placem_collection'!$K$3:$K$222, E747)</f>
        <v>1</v>
      </c>
      <c r="D747" t="str">
        <f t="shared" si="67"/>
        <v>Open</v>
      </c>
      <c r="E747" s="200" t="s">
        <v>1220</v>
      </c>
      <c r="F747">
        <f>COUNTIF('WetLitterbags placem_collection'!$M$3:$M$222, H747)</f>
        <v>0</v>
      </c>
      <c r="G747" t="str">
        <f t="shared" si="71"/>
        <v>Exclude</v>
      </c>
      <c r="I747">
        <f>IFERROR(INDEX('Green_rooibos initial weight'!$C$5:$C$1749,MATCH(E747, 'Green_rooibos initial weight'!$A$5:$A$1749,0)),"")</f>
        <v>1.8939999999999999</v>
      </c>
      <c r="K747">
        <f t="shared" si="66"/>
        <v>1.8939999999999999</v>
      </c>
      <c r="M747">
        <f>IFERROR(INDEX('Both teabags AfterWet'!$D$1:$D$839,MATCH(E747,'Both teabags AfterWet'!$B$1:$B$839,0)),"")</f>
        <v>0.54</v>
      </c>
      <c r="O747" s="201">
        <v>0.35759999999999997</v>
      </c>
      <c r="P747" s="201"/>
      <c r="Q747" s="202">
        <v>12.680978532201229</v>
      </c>
      <c r="R747" s="202"/>
      <c r="S747">
        <f t="shared" si="68"/>
        <v>0.31225282076884836</v>
      </c>
      <c r="U747" s="111">
        <f t="shared" si="69"/>
        <v>0.83513578628888685</v>
      </c>
      <c r="V747" s="111">
        <f t="shared" si="70"/>
        <v>0.55200000000000005</v>
      </c>
    </row>
    <row r="748" spans="1:22">
      <c r="A748">
        <v>131</v>
      </c>
      <c r="C748">
        <f>COUNTIF('WetLitterbags placem_collection'!$K$3:$K$222, E748)</f>
        <v>1</v>
      </c>
      <c r="D748" t="str">
        <f t="shared" si="67"/>
        <v>Open</v>
      </c>
      <c r="E748" t="s">
        <v>1304</v>
      </c>
      <c r="F748">
        <f>COUNTIF('WetLitterbags placem_collection'!$M$3:$M$222, H748)</f>
        <v>0</v>
      </c>
      <c r="G748" t="str">
        <f t="shared" si="71"/>
        <v>Exclude</v>
      </c>
      <c r="I748">
        <f>IFERROR(INDEX('Green_rooibos initial weight'!$C$5:$C$1749,MATCH(E748, 'Green_rooibos initial weight'!$A$5:$A$1749,0)),"")</f>
        <v>2.198</v>
      </c>
      <c r="K748">
        <f t="shared" si="66"/>
        <v>2.198</v>
      </c>
      <c r="M748">
        <f>IFERROR(INDEX('Both teabags AfterWet'!$D$1:$D$839,MATCH(E748,'Both teabags AfterWet'!$B$1:$B$839,0)),"")</f>
        <v>0.6613</v>
      </c>
      <c r="O748">
        <v>0.43230000000000002</v>
      </c>
      <c r="Q748" s="202">
        <v>16.72456575682352</v>
      </c>
      <c r="R748" s="202"/>
      <c r="S748">
        <f t="shared" si="68"/>
        <v>0.35999970223325195</v>
      </c>
      <c r="U748" s="111">
        <f t="shared" si="69"/>
        <v>0.83621487614501733</v>
      </c>
      <c r="V748" s="111">
        <f t="shared" si="70"/>
        <v>0.55200000000000005</v>
      </c>
    </row>
    <row r="749" spans="1:22">
      <c r="A749" s="1">
        <v>132</v>
      </c>
      <c r="B749" s="1"/>
      <c r="C749">
        <f>COUNTIF('WetLitterbags placem_collection'!$K$3:$K$222, E749)</f>
        <v>1</v>
      </c>
      <c r="D749" t="str">
        <f t="shared" si="67"/>
        <v>Open</v>
      </c>
      <c r="E749" s="200" t="s">
        <v>1325</v>
      </c>
      <c r="F749">
        <f>COUNTIF('WetLitterbags placem_collection'!$M$3:$M$222, H749)</f>
        <v>0</v>
      </c>
      <c r="G749" t="str">
        <f t="shared" si="71"/>
        <v>Exclude</v>
      </c>
      <c r="I749">
        <f>IFERROR(INDEX('Green_rooibos initial weight'!$C$5:$C$1749,MATCH(E749, 'Green_rooibos initial weight'!$A$5:$A$1749,0)),"")</f>
        <v>2.0270000000000001</v>
      </c>
      <c r="K749">
        <f t="shared" si="66"/>
        <v>2.0270000000000001</v>
      </c>
      <c r="M749">
        <f>IFERROR(INDEX('Both teabags AfterWet'!$D$1:$D$839,MATCH(E749,'Both teabags AfterWet'!$B$1:$B$839,0)),"")</f>
        <v>0.56820000000000004</v>
      </c>
      <c r="O749" s="1">
        <v>0.39979999999999999</v>
      </c>
      <c r="P749" s="1"/>
      <c r="Q749" s="202">
        <v>14.355948869222813</v>
      </c>
      <c r="R749" s="202"/>
      <c r="S749">
        <f t="shared" si="68"/>
        <v>0.34240491642084719</v>
      </c>
      <c r="U749" s="111">
        <f t="shared" si="69"/>
        <v>0.83107798893890128</v>
      </c>
      <c r="V749" s="111">
        <f t="shared" si="70"/>
        <v>0.55200000000000005</v>
      </c>
    </row>
    <row r="750" spans="1:22">
      <c r="A750">
        <v>133</v>
      </c>
      <c r="C750">
        <f>COUNTIF('WetLitterbags placem_collection'!$K$3:$K$222, E750)</f>
        <v>1</v>
      </c>
      <c r="D750" t="str">
        <f t="shared" si="67"/>
        <v>Open</v>
      </c>
      <c r="E750" t="s">
        <v>1204</v>
      </c>
      <c r="F750">
        <f>COUNTIF('WetLitterbags placem_collection'!$M$3:$M$222, H750)</f>
        <v>0</v>
      </c>
      <c r="G750" t="str">
        <f t="shared" si="71"/>
        <v>Exclude</v>
      </c>
      <c r="I750">
        <f>IFERROR(INDEX('Green_rooibos initial weight'!$C$5:$C$1749,MATCH(E750, 'Green_rooibos initial weight'!$A$5:$A$1749,0)),"")</f>
        <v>2.0350000000000001</v>
      </c>
      <c r="K750">
        <f t="shared" si="66"/>
        <v>2.0350000000000001</v>
      </c>
      <c r="M750">
        <f>IFERROR(INDEX('Both teabags AfterWet'!$D$1:$D$839,MATCH(E750,'Both teabags AfterWet'!$B$1:$B$839,0)),"")</f>
        <v>0.59309999999999996</v>
      </c>
      <c r="O750">
        <v>0.38790000000000002</v>
      </c>
      <c r="Q750" s="202">
        <v>11.326378539493467</v>
      </c>
      <c r="R750" s="202"/>
      <c r="S750">
        <f t="shared" si="68"/>
        <v>0.34396497764530487</v>
      </c>
      <c r="U750" s="111">
        <f t="shared" si="69"/>
        <v>0.8309754409605381</v>
      </c>
      <c r="V750" s="111">
        <f t="shared" si="70"/>
        <v>0.55200000000000005</v>
      </c>
    </row>
    <row r="751" spans="1:22">
      <c r="A751" s="1">
        <v>134</v>
      </c>
      <c r="B751" s="1"/>
      <c r="C751">
        <f>COUNTIF('WetLitterbags placem_collection'!$K$3:$K$222, E751)</f>
        <v>1</v>
      </c>
      <c r="D751" t="str">
        <f t="shared" si="67"/>
        <v>Open</v>
      </c>
      <c r="E751" s="200" t="s">
        <v>1294</v>
      </c>
      <c r="F751">
        <f>COUNTIF('WetLitterbags placem_collection'!$M$3:$M$222, H751)</f>
        <v>0</v>
      </c>
      <c r="G751" t="str">
        <f t="shared" si="71"/>
        <v>Exclude</v>
      </c>
      <c r="I751">
        <f>IFERROR(INDEX('Green_rooibos initial weight'!$C$5:$C$1749,MATCH(E751, 'Green_rooibos initial weight'!$A$5:$A$1749,0)),"")</f>
        <v>2.1459999999999999</v>
      </c>
      <c r="K751">
        <f t="shared" si="66"/>
        <v>2.1459999999999999</v>
      </c>
      <c r="M751">
        <f>IFERROR(INDEX('Both teabags AfterWet'!$D$1:$D$839,MATCH(E751,'Both teabags AfterWet'!$B$1:$B$839,0)),"")</f>
        <v>0.69399999999999995</v>
      </c>
      <c r="O751" s="1">
        <v>0.47770000000000001</v>
      </c>
      <c r="P751" s="1"/>
      <c r="Q751" s="202">
        <v>17.213930348258991</v>
      </c>
      <c r="R751" s="202"/>
      <c r="S751">
        <f t="shared" si="68"/>
        <v>0.39546905472636684</v>
      </c>
      <c r="U751" s="111">
        <f t="shared" si="69"/>
        <v>0.81571805464754576</v>
      </c>
      <c r="V751" s="111">
        <f t="shared" si="70"/>
        <v>0.55200000000000005</v>
      </c>
    </row>
    <row r="752" spans="1:22">
      <c r="A752" s="1">
        <v>135</v>
      </c>
      <c r="B752" s="1"/>
      <c r="C752">
        <f>COUNTIF('WetLitterbags placem_collection'!$K$3:$K$222, E752)</f>
        <v>1</v>
      </c>
      <c r="D752" t="str">
        <f t="shared" si="67"/>
        <v>Open</v>
      </c>
      <c r="E752" s="1" t="s">
        <v>1305</v>
      </c>
      <c r="F752">
        <f>COUNTIF('WetLitterbags placem_collection'!$M$3:$M$222, H752)</f>
        <v>0</v>
      </c>
      <c r="G752" t="str">
        <f t="shared" si="71"/>
        <v>Exclude</v>
      </c>
      <c r="I752">
        <f>IFERROR(INDEX('Green_rooibos initial weight'!$C$5:$C$1749,MATCH(E752, 'Green_rooibos initial weight'!$A$5:$A$1749,0)),"")</f>
        <v>1.9570000000000001</v>
      </c>
      <c r="K752">
        <f t="shared" si="66"/>
        <v>1.9570000000000001</v>
      </c>
      <c r="M752">
        <f>IFERROR(INDEX('Both teabags AfterWet'!$D$1:$D$839,MATCH(E752,'Both teabags AfterWet'!$B$1:$B$839,0)),"")</f>
        <v>0.61099999999999999</v>
      </c>
      <c r="O752" s="1">
        <f>0.2029+M752</f>
        <v>0.81389999999999996</v>
      </c>
      <c r="P752" s="1"/>
      <c r="Q752" s="202">
        <v>14.334637964774716</v>
      </c>
      <c r="R752" s="202"/>
      <c r="S752">
        <f t="shared" si="68"/>
        <v>0.69723038160469852</v>
      </c>
      <c r="U752" s="111">
        <f t="shared" si="69"/>
        <v>0.64372489442784953</v>
      </c>
      <c r="V752" s="111">
        <f t="shared" si="70"/>
        <v>0.55200000000000005</v>
      </c>
    </row>
    <row r="753" spans="1:22">
      <c r="A753">
        <v>136</v>
      </c>
      <c r="C753">
        <f>COUNTIF('WetLitterbags placem_collection'!$K$3:$K$222, E753)</f>
        <v>1</v>
      </c>
      <c r="D753" t="str">
        <f t="shared" si="67"/>
        <v>Open</v>
      </c>
      <c r="E753" t="s">
        <v>1218</v>
      </c>
      <c r="F753">
        <f>COUNTIF('WetLitterbags placem_collection'!$M$3:$M$222, H753)</f>
        <v>0</v>
      </c>
      <c r="G753" t="str">
        <f t="shared" si="71"/>
        <v>Exclude</v>
      </c>
      <c r="I753">
        <f>IFERROR(INDEX('Green_rooibos initial weight'!$C$5:$C$1749,MATCH(E753, 'Green_rooibos initial weight'!$A$5:$A$1749,0)),"")</f>
        <v>2.0470000000000002</v>
      </c>
      <c r="K753">
        <f t="shared" si="66"/>
        <v>2.0470000000000002</v>
      </c>
      <c r="M753">
        <f>IFERROR(INDEX('Both teabags AfterWet'!$D$1:$D$839,MATCH(E753,'Both teabags AfterWet'!$B$1:$B$839,0)),"")</f>
        <v>0.5796</v>
      </c>
      <c r="O753">
        <v>0.38069999999999998</v>
      </c>
      <c r="Q753" s="202">
        <v>15.08132084770828</v>
      </c>
      <c r="R753" s="202"/>
      <c r="S753">
        <f t="shared" si="68"/>
        <v>0.32328541153277457</v>
      </c>
      <c r="U753" s="111">
        <f t="shared" si="69"/>
        <v>0.84206868024778969</v>
      </c>
      <c r="V753" s="111">
        <f t="shared" si="70"/>
        <v>0.55200000000000005</v>
      </c>
    </row>
    <row r="754" spans="1:22">
      <c r="A754" s="1">
        <v>137</v>
      </c>
      <c r="B754" s="1"/>
      <c r="C754">
        <f>COUNTIF('WetLitterbags placem_collection'!$K$3:$K$222, E754)</f>
        <v>1</v>
      </c>
      <c r="D754" t="str">
        <f t="shared" si="67"/>
        <v>Open</v>
      </c>
      <c r="E754" s="1" t="s">
        <v>1245</v>
      </c>
      <c r="F754">
        <f>COUNTIF('WetLitterbags placem_collection'!$M$3:$M$222, H754)</f>
        <v>0</v>
      </c>
      <c r="G754" t="str">
        <f t="shared" si="71"/>
        <v>Exclude</v>
      </c>
      <c r="I754">
        <f>IFERROR(INDEX('Green_rooibos initial weight'!$C$5:$C$1749,MATCH(E754, 'Green_rooibos initial weight'!$A$5:$A$1749,0)),"")</f>
        <v>1.9810000000000001</v>
      </c>
      <c r="K754">
        <f t="shared" si="66"/>
        <v>1.9810000000000001</v>
      </c>
      <c r="M754">
        <f>IFERROR(INDEX('Both teabags AfterWet'!$D$1:$D$839,MATCH(E754,'Both teabags AfterWet'!$B$1:$B$839,0)),"")</f>
        <v>1.5740000000000001</v>
      </c>
      <c r="O754" s="201">
        <v>0.41139999999999999</v>
      </c>
      <c r="P754" s="201"/>
      <c r="Q754" s="202">
        <v>15.662650602409292</v>
      </c>
      <c r="R754" s="202"/>
      <c r="S754">
        <f t="shared" si="68"/>
        <v>0.34696385542168817</v>
      </c>
      <c r="U754" s="111">
        <f t="shared" si="69"/>
        <v>0.82485418706628566</v>
      </c>
      <c r="V754" s="111">
        <f t="shared" si="70"/>
        <v>0.55200000000000005</v>
      </c>
    </row>
    <row r="755" spans="1:22">
      <c r="A755" s="1">
        <v>138</v>
      </c>
      <c r="B755" s="1"/>
      <c r="C755">
        <f>COUNTIF('WetLitterbags placem_collection'!$K$3:$K$222, E755)</f>
        <v>1</v>
      </c>
      <c r="D755" t="str">
        <f t="shared" si="67"/>
        <v>Open</v>
      </c>
      <c r="E755" s="200" t="s">
        <v>1235</v>
      </c>
      <c r="F755">
        <f>COUNTIF('WetLitterbags placem_collection'!$M$3:$M$222, H755)</f>
        <v>0</v>
      </c>
      <c r="G755" t="str">
        <f t="shared" si="71"/>
        <v>Exclude</v>
      </c>
      <c r="I755">
        <f>IFERROR(INDEX('Green_rooibos initial weight'!$C$5:$C$1749,MATCH(E755, 'Green_rooibos initial weight'!$A$5:$A$1749,0)),"")</f>
        <v>1.998</v>
      </c>
      <c r="K755">
        <f t="shared" si="66"/>
        <v>1.998</v>
      </c>
      <c r="M755">
        <f>IFERROR(INDEX('Both teabags AfterWet'!$D$1:$D$839,MATCH(E755,'Both teabags AfterWet'!$B$1:$B$839,0)),"")</f>
        <v>0.64300000000000002</v>
      </c>
      <c r="O755" s="1">
        <v>0.44069999999999998</v>
      </c>
      <c r="P755" s="1"/>
      <c r="Q755" s="202">
        <v>14.392059553350164</v>
      </c>
      <c r="R755" s="202"/>
      <c r="S755">
        <f t="shared" si="68"/>
        <v>0.37727419354838582</v>
      </c>
      <c r="U755" s="111">
        <f t="shared" si="69"/>
        <v>0.8111740773031102</v>
      </c>
      <c r="V755" s="111">
        <f t="shared" si="70"/>
        <v>0.55200000000000005</v>
      </c>
    </row>
    <row r="756" spans="1:22">
      <c r="A756" s="1">
        <v>139</v>
      </c>
      <c r="B756" s="1"/>
      <c r="C756">
        <f>COUNTIF('WetLitterbags placem_collection'!$K$3:$K$222, E756)</f>
        <v>1</v>
      </c>
      <c r="D756" t="str">
        <f t="shared" si="67"/>
        <v>Open</v>
      </c>
      <c r="E756" s="1" t="s">
        <v>1252</v>
      </c>
      <c r="F756">
        <f>COUNTIF('WetLitterbags placem_collection'!$M$3:$M$222, H756)</f>
        <v>0</v>
      </c>
      <c r="G756" t="str">
        <f t="shared" si="71"/>
        <v>Exclude</v>
      </c>
      <c r="I756">
        <f>IFERROR(INDEX('Green_rooibos initial weight'!$C$5:$C$1749,MATCH(E756, 'Green_rooibos initial weight'!$A$5:$A$1749,0)),"")</f>
        <v>2.089</v>
      </c>
      <c r="K756">
        <f t="shared" si="66"/>
        <v>2.089</v>
      </c>
      <c r="M756">
        <f>IFERROR(INDEX('Both teabags AfterWet'!$D$1:$D$839,MATCH(E756,'Both teabags AfterWet'!$B$1:$B$839,0)),"")</f>
        <v>0.73499999999999999</v>
      </c>
      <c r="O756" s="1">
        <v>0.4768</v>
      </c>
      <c r="P756" s="1"/>
      <c r="Q756" s="202">
        <v>19.704433497536826</v>
      </c>
      <c r="R756" s="202"/>
      <c r="S756">
        <f t="shared" si="68"/>
        <v>0.3828492610837444</v>
      </c>
      <c r="U756" s="111">
        <f t="shared" si="69"/>
        <v>0.81673084677657037</v>
      </c>
      <c r="V756" s="111">
        <f t="shared" si="70"/>
        <v>0.55200000000000005</v>
      </c>
    </row>
    <row r="757" spans="1:22">
      <c r="A757" s="1">
        <v>140</v>
      </c>
      <c r="B757" s="1"/>
      <c r="C757">
        <f>COUNTIF('WetLitterbags placem_collection'!$K$3:$K$222, E757)</f>
        <v>1</v>
      </c>
      <c r="D757" t="str">
        <f t="shared" si="67"/>
        <v>Open</v>
      </c>
      <c r="E757" s="200" t="s">
        <v>1263</v>
      </c>
      <c r="F757">
        <f>COUNTIF('WetLitterbags placem_collection'!$M$3:$M$222, H757)</f>
        <v>0</v>
      </c>
      <c r="G757" t="str">
        <f t="shared" si="71"/>
        <v>Exclude</v>
      </c>
      <c r="I757">
        <f>IFERROR(INDEX('Green_rooibos initial weight'!$C$5:$C$1749,MATCH(E757, 'Green_rooibos initial weight'!$A$5:$A$1749,0)),"")</f>
        <v>2.11</v>
      </c>
      <c r="K757">
        <f t="shared" si="66"/>
        <v>2.11</v>
      </c>
      <c r="M757">
        <f>IFERROR(INDEX('Both teabags AfterWet'!$D$1:$D$839,MATCH(E757,'Both teabags AfterWet'!$B$1:$B$839,0)),"")</f>
        <v>0.67869999999999997</v>
      </c>
      <c r="O757" s="1">
        <v>0.47910000000000003</v>
      </c>
      <c r="P757" s="1"/>
      <c r="Q757" s="202">
        <v>15.0602409638563</v>
      </c>
      <c r="R757" s="202"/>
      <c r="S757">
        <f t="shared" si="68"/>
        <v>0.4069463855421645</v>
      </c>
      <c r="U757" s="111">
        <f t="shared" si="69"/>
        <v>0.80713441443499312</v>
      </c>
      <c r="V757" s="111">
        <f t="shared" si="70"/>
        <v>0.55200000000000005</v>
      </c>
    </row>
    <row r="758" spans="1:22">
      <c r="A758">
        <v>141</v>
      </c>
      <c r="C758">
        <f>COUNTIF('WetLitterbags placem_collection'!$K$3:$K$222, E758)</f>
        <v>1</v>
      </c>
      <c r="D758" t="str">
        <f t="shared" si="67"/>
        <v>Open</v>
      </c>
      <c r="E758" t="s">
        <v>1150</v>
      </c>
      <c r="F758">
        <f>COUNTIF('WetLitterbags placem_collection'!$M$3:$M$222, H758)</f>
        <v>0</v>
      </c>
      <c r="G758" t="str">
        <f t="shared" si="71"/>
        <v>Exclude</v>
      </c>
      <c r="I758">
        <f>IFERROR(INDEX('Green_rooibos initial weight'!$C$5:$C$1749,MATCH(E758, 'Green_rooibos initial weight'!$A$5:$A$1749,0)),"")</f>
        <v>2.0910000000000002</v>
      </c>
      <c r="K758">
        <f t="shared" si="66"/>
        <v>2.0910000000000002</v>
      </c>
      <c r="M758">
        <f>IFERROR(INDEX('Both teabags AfterWet'!$D$1:$D$839,MATCH(E758,'Both teabags AfterWet'!$B$1:$B$839,0)),"")</f>
        <v>1.5369999999999999</v>
      </c>
      <c r="O758">
        <v>0.55530000000000002</v>
      </c>
      <c r="Q758" s="202">
        <v>34.652509652509345</v>
      </c>
      <c r="R758" s="202"/>
      <c r="S758">
        <f t="shared" si="68"/>
        <v>0.36287461389961562</v>
      </c>
      <c r="U758" s="111">
        <f t="shared" si="69"/>
        <v>0.82645881688205858</v>
      </c>
      <c r="V758" s="111">
        <f t="shared" si="70"/>
        <v>0.55200000000000005</v>
      </c>
    </row>
    <row r="759" spans="1:22">
      <c r="A759" s="1">
        <v>142</v>
      </c>
      <c r="B759" s="1"/>
      <c r="C759">
        <f>COUNTIF('WetLitterbags placem_collection'!$K$3:$K$222, E759)</f>
        <v>1</v>
      </c>
      <c r="D759" t="str">
        <f t="shared" si="67"/>
        <v>Open</v>
      </c>
      <c r="E759" s="200" t="s">
        <v>1233</v>
      </c>
      <c r="F759">
        <f>COUNTIF('WetLitterbags placem_collection'!$M$3:$M$222, H759)</f>
        <v>0</v>
      </c>
      <c r="G759" t="str">
        <f t="shared" si="71"/>
        <v>Exclude</v>
      </c>
      <c r="I759">
        <f>IFERROR(INDEX('Green_rooibos initial weight'!$C$5:$C$1749,MATCH(E759, 'Green_rooibos initial weight'!$A$5:$A$1749,0)),"")</f>
        <v>1.9770000000000001</v>
      </c>
      <c r="K759">
        <f t="shared" si="66"/>
        <v>1.9770000000000001</v>
      </c>
      <c r="M759" t="str">
        <f>IFERROR(INDEX('Both teabags AfterWet'!$D$1:$D$839,MATCH(E759,'Both teabags AfterWet'!$B$1:$B$839,0)),"")</f>
        <v>N.A</v>
      </c>
      <c r="O759" s="1">
        <v>0.84009999999999996</v>
      </c>
      <c r="P759" s="1"/>
      <c r="Q759" s="202">
        <v>45.987198424421408</v>
      </c>
      <c r="R759" s="202"/>
      <c r="S759">
        <f t="shared" si="68"/>
        <v>0.45376154603643576</v>
      </c>
      <c r="U759" s="111">
        <f t="shared" si="69"/>
        <v>0.77047974403822161</v>
      </c>
      <c r="V759" s="111">
        <f t="shared" si="70"/>
        <v>0.55200000000000005</v>
      </c>
    </row>
    <row r="760" spans="1:22">
      <c r="A760" s="1">
        <v>143</v>
      </c>
      <c r="B760" s="1"/>
      <c r="C760">
        <f>COUNTIF('WetLitterbags placem_collection'!$K$3:$K$222, E760)</f>
        <v>1</v>
      </c>
      <c r="D760" t="str">
        <f t="shared" si="67"/>
        <v>Open</v>
      </c>
      <c r="E760" s="1" t="s">
        <v>1214</v>
      </c>
      <c r="F760">
        <f>COUNTIF('WetLitterbags placem_collection'!$M$3:$M$222, H760)</f>
        <v>0</v>
      </c>
      <c r="G760" t="str">
        <f t="shared" si="71"/>
        <v>Exclude</v>
      </c>
      <c r="I760">
        <f>IFERROR(INDEX('Green_rooibos initial weight'!$C$5:$C$1749,MATCH(E760, 'Green_rooibos initial weight'!$A$5:$A$1749,0)),"")</f>
        <v>2.0419999999999998</v>
      </c>
      <c r="K760">
        <f t="shared" si="66"/>
        <v>2.0419999999999998</v>
      </c>
      <c r="M760">
        <f>IFERROR(INDEX('Both teabags AfterWet'!$D$1:$D$839,MATCH(E760,'Both teabags AfterWet'!$B$1:$B$839,0)),"")</f>
        <v>0.60970000000000002</v>
      </c>
      <c r="O760" s="1">
        <v>0.42659999999999998</v>
      </c>
      <c r="P760" s="1"/>
      <c r="Q760" s="202">
        <v>13.060240963856003</v>
      </c>
      <c r="R760" s="202"/>
      <c r="S760">
        <f t="shared" si="68"/>
        <v>0.37088501204819024</v>
      </c>
      <c r="U760" s="111">
        <f t="shared" si="69"/>
        <v>0.81837168851704689</v>
      </c>
      <c r="V760" s="111">
        <f t="shared" si="70"/>
        <v>0.55200000000000005</v>
      </c>
    </row>
    <row r="761" spans="1:22">
      <c r="A761" s="1">
        <v>144</v>
      </c>
      <c r="B761" s="1"/>
      <c r="C761">
        <f>COUNTIF('WetLitterbags placem_collection'!$K$3:$K$222, E761)</f>
        <v>1</v>
      </c>
      <c r="D761" t="str">
        <f t="shared" si="67"/>
        <v>Open</v>
      </c>
      <c r="E761" s="200" t="s">
        <v>1266</v>
      </c>
      <c r="F761">
        <f>COUNTIF('WetLitterbags placem_collection'!$M$3:$M$222, H761)</f>
        <v>0</v>
      </c>
      <c r="G761" t="str">
        <f t="shared" si="71"/>
        <v>Exclude</v>
      </c>
      <c r="I761">
        <f>IFERROR(INDEX('Green_rooibos initial weight'!$C$5:$C$1749,MATCH(E761, 'Green_rooibos initial weight'!$A$5:$A$1749,0)),"")</f>
        <v>2.1070000000000002</v>
      </c>
      <c r="K761">
        <f t="shared" si="66"/>
        <v>2.1070000000000002</v>
      </c>
      <c r="M761">
        <f>IFERROR(INDEX('Both teabags AfterWet'!$D$1:$D$839,MATCH(E761,'Both teabags AfterWet'!$B$1:$B$839,0)),"")</f>
        <v>0.78500000000000003</v>
      </c>
      <c r="O761" s="1">
        <v>0.53890000000000005</v>
      </c>
      <c r="P761" s="1"/>
      <c r="Q761" s="202">
        <v>26.404773744405041</v>
      </c>
      <c r="R761" s="202"/>
      <c r="S761">
        <f t="shared" si="68"/>
        <v>0.39660467429140123</v>
      </c>
      <c r="U761" s="111">
        <f t="shared" si="69"/>
        <v>0.81176807105296578</v>
      </c>
      <c r="V761" s="111">
        <f t="shared" si="70"/>
        <v>0.55200000000000005</v>
      </c>
    </row>
    <row r="762" spans="1:22">
      <c r="A762" s="1">
        <v>145</v>
      </c>
      <c r="B762" s="1"/>
      <c r="C762">
        <f>COUNTIF('WetLitterbags placem_collection'!$K$3:$K$222, E762)</f>
        <v>1</v>
      </c>
      <c r="D762" t="str">
        <f t="shared" si="67"/>
        <v>Open</v>
      </c>
      <c r="E762" s="201" t="s">
        <v>1148</v>
      </c>
      <c r="F762">
        <f>COUNTIF('WetLitterbags placem_collection'!$M$3:$M$222, H762)</f>
        <v>0</v>
      </c>
      <c r="G762" t="str">
        <f t="shared" si="71"/>
        <v>Exclude</v>
      </c>
      <c r="I762">
        <f>IFERROR(INDEX('Green_rooibos initial weight'!$C$5:$C$1749,MATCH(E762, 'Green_rooibos initial weight'!$A$5:$A$1749,0)),"")</f>
        <v>2.0750000000000002</v>
      </c>
      <c r="K762">
        <f t="shared" ref="K762:K825" si="72">IFERROR(I762-(AG754+AG755+AG757),"")</f>
        <v>2.0750000000000002</v>
      </c>
      <c r="M762">
        <f>IFERROR(INDEX('Both teabags AfterWet'!$D$1:$D$839,MATCH(E762,'Both teabags AfterWet'!$B$1:$B$839,0)),"")</f>
        <v>0.79200000000000004</v>
      </c>
      <c r="O762" s="1">
        <v>0.59219999999999995</v>
      </c>
      <c r="P762" s="1"/>
      <c r="Q762" s="202">
        <v>20.158102766798436</v>
      </c>
      <c r="R762" s="202"/>
      <c r="S762">
        <f t="shared" si="68"/>
        <v>0.47282371541501961</v>
      </c>
      <c r="U762" s="111">
        <f t="shared" si="69"/>
        <v>0.77213314919758091</v>
      </c>
      <c r="V762" s="111">
        <f t="shared" si="70"/>
        <v>0.55200000000000005</v>
      </c>
    </row>
    <row r="763" spans="1:22">
      <c r="A763">
        <v>146</v>
      </c>
      <c r="C763">
        <f>COUNTIF('WetLitterbags placem_collection'!$K$3:$K$222, E763)</f>
        <v>1</v>
      </c>
      <c r="D763" t="str">
        <f t="shared" si="67"/>
        <v>Open</v>
      </c>
      <c r="E763" t="s">
        <v>1361</v>
      </c>
      <c r="F763">
        <f>COUNTIF('WetLitterbags placem_collection'!$M$3:$M$222, H763)</f>
        <v>0</v>
      </c>
      <c r="G763" t="str">
        <f t="shared" si="71"/>
        <v>Exclude</v>
      </c>
      <c r="I763">
        <f>IFERROR(INDEX('Green_rooibos initial weight'!$C$5:$C$1749,MATCH(E763, 'Green_rooibos initial weight'!$A$5:$A$1749,0)),"")</f>
        <v>2.0339999999999998</v>
      </c>
      <c r="K763">
        <f t="shared" si="72"/>
        <v>2.0339999999999998</v>
      </c>
      <c r="M763">
        <f>IFERROR(INDEX('Both teabags AfterWet'!$D$1:$D$839,MATCH(E763,'Both teabags AfterWet'!$B$1:$B$839,0)),"")</f>
        <v>0.52200000000000002</v>
      </c>
      <c r="O763">
        <v>0.35870000000000002</v>
      </c>
      <c r="Q763" s="202">
        <v>14.092009685229803</v>
      </c>
      <c r="R763" s="202"/>
      <c r="S763">
        <f t="shared" si="68"/>
        <v>0.30815196125908073</v>
      </c>
      <c r="U763" s="111">
        <f t="shared" si="69"/>
        <v>0.84849952740458168</v>
      </c>
      <c r="V763" s="111">
        <f t="shared" si="70"/>
        <v>0.55200000000000005</v>
      </c>
    </row>
    <row r="764" spans="1:22">
      <c r="A764" s="1">
        <v>147</v>
      </c>
      <c r="B764" s="1"/>
      <c r="C764">
        <f>COUNTIF('WetLitterbags placem_collection'!$K$3:$K$222, E764)</f>
        <v>1</v>
      </c>
      <c r="D764" t="str">
        <f t="shared" si="67"/>
        <v>Open</v>
      </c>
      <c r="E764" s="1" t="s">
        <v>1372</v>
      </c>
      <c r="F764">
        <f>COUNTIF('WetLitterbags placem_collection'!$M$3:$M$222, H764)</f>
        <v>0</v>
      </c>
      <c r="G764" t="str">
        <f t="shared" si="71"/>
        <v>Exclude</v>
      </c>
      <c r="I764">
        <f>IFERROR(INDEX('Green_rooibos initial weight'!$C$5:$C$1749,MATCH(E764, 'Green_rooibos initial weight'!$A$5:$A$1749,0)),"")</f>
        <v>2.012</v>
      </c>
      <c r="K764">
        <f t="shared" si="72"/>
        <v>2.012</v>
      </c>
      <c r="M764">
        <f>IFERROR(INDEX('Both teabags AfterWet'!$D$1:$D$839,MATCH(E764,'Both teabags AfterWet'!$B$1:$B$839,0)),"")</f>
        <v>0.70199999999999996</v>
      </c>
      <c r="O764" s="1">
        <v>0.49569999999999997</v>
      </c>
      <c r="P764" s="1"/>
      <c r="Q764" s="202">
        <v>16.333666333666116</v>
      </c>
      <c r="R764" s="202"/>
      <c r="S764">
        <f t="shared" si="68"/>
        <v>0.41473401598401705</v>
      </c>
      <c r="U764" s="111">
        <f t="shared" si="69"/>
        <v>0.79386977336778475</v>
      </c>
      <c r="V764" s="111">
        <f t="shared" si="70"/>
        <v>0.55200000000000005</v>
      </c>
    </row>
    <row r="765" spans="1:22">
      <c r="A765" s="199">
        <v>149</v>
      </c>
      <c r="B765" s="199"/>
      <c r="C765">
        <f>COUNTIF('WetLitterbags placem_collection'!$K$3:$K$222, E765)</f>
        <v>1</v>
      </c>
      <c r="D765" t="str">
        <f t="shared" si="67"/>
        <v>Open</v>
      </c>
      <c r="E765" t="s">
        <v>1317</v>
      </c>
      <c r="F765">
        <f>COUNTIF('WetLitterbags placem_collection'!$M$3:$M$222, H765)</f>
        <v>0</v>
      </c>
      <c r="G765" t="str">
        <f t="shared" si="71"/>
        <v>Exclude</v>
      </c>
      <c r="I765">
        <f>IFERROR(INDEX('Green_rooibos initial weight'!$C$5:$C$1749,MATCH(E765, 'Green_rooibos initial weight'!$A$5:$A$1749,0)),"")</f>
        <v>1.8280000000000001</v>
      </c>
      <c r="K765">
        <f t="shared" si="72"/>
        <v>1.8280000000000001</v>
      </c>
      <c r="M765">
        <f>IFERROR(INDEX('Both teabags AfterWet'!$D$1:$D$839,MATCH(E765,'Both teabags AfterWet'!$B$1:$B$839,0)),"")</f>
        <v>0.73760000000000003</v>
      </c>
      <c r="O765" s="1">
        <v>0.56620000000000004</v>
      </c>
      <c r="P765" s="1"/>
      <c r="Q765" s="202">
        <v>30.262506191183512</v>
      </c>
      <c r="R765" s="202"/>
      <c r="S765">
        <f t="shared" si="68"/>
        <v>0.39485368994551895</v>
      </c>
      <c r="U765" s="111">
        <f t="shared" si="69"/>
        <v>0.78399688733833761</v>
      </c>
      <c r="V765" s="111">
        <f t="shared" si="70"/>
        <v>0.55200000000000005</v>
      </c>
    </row>
    <row r="766" spans="1:22">
      <c r="A766" s="1">
        <v>150</v>
      </c>
      <c r="B766" s="1"/>
      <c r="C766">
        <f>COUNTIF('WetLitterbags placem_collection'!$K$3:$K$222, E766)</f>
        <v>1</v>
      </c>
      <c r="D766" t="str">
        <f t="shared" si="67"/>
        <v>Open</v>
      </c>
      <c r="E766" s="200" t="s">
        <v>1392</v>
      </c>
      <c r="F766">
        <f>COUNTIF('WetLitterbags placem_collection'!$M$3:$M$222, H766)</f>
        <v>0</v>
      </c>
      <c r="G766" t="str">
        <f t="shared" si="71"/>
        <v>Exclude</v>
      </c>
      <c r="I766">
        <f>IFERROR(INDEX('Green_rooibos initial weight'!$C$5:$C$1749,MATCH(E766, 'Green_rooibos initial weight'!$A$5:$A$1749,0)),"")</f>
        <v>2.129</v>
      </c>
      <c r="K766">
        <f t="shared" si="72"/>
        <v>2.129</v>
      </c>
      <c r="M766">
        <f>IFERROR(INDEX('Both teabags AfterWet'!$D$1:$D$839,MATCH(E766,'Both teabags AfterWet'!$B$1:$B$839,0)),"")</f>
        <v>0.71799999999999997</v>
      </c>
      <c r="O766" s="1">
        <v>0.48359999999999997</v>
      </c>
      <c r="P766" s="1"/>
      <c r="Q766" s="202">
        <v>23.716990533134794</v>
      </c>
      <c r="R766" s="202"/>
      <c r="S766">
        <f t="shared" si="68"/>
        <v>0.36890463378176014</v>
      </c>
      <c r="U766" s="111">
        <f t="shared" si="69"/>
        <v>0.82672398601138553</v>
      </c>
      <c r="V766" s="111">
        <f t="shared" si="70"/>
        <v>0.55200000000000005</v>
      </c>
    </row>
    <row r="767" spans="1:22">
      <c r="A767" s="1">
        <v>151</v>
      </c>
      <c r="B767" s="1"/>
      <c r="C767">
        <f>COUNTIF('WetLitterbags placem_collection'!$K$3:$K$222, E767)</f>
        <v>1</v>
      </c>
      <c r="D767" t="str">
        <f t="shared" si="67"/>
        <v>Open</v>
      </c>
      <c r="E767" s="1" t="s">
        <v>1483</v>
      </c>
      <c r="F767">
        <f>COUNTIF('WetLitterbags placem_collection'!$M$3:$M$222, H767)</f>
        <v>0</v>
      </c>
      <c r="G767" t="str">
        <f t="shared" si="71"/>
        <v>Exclude</v>
      </c>
      <c r="I767">
        <f>IFERROR(INDEX('Green_rooibos initial weight'!$C$5:$C$1749,MATCH(E767, 'Green_rooibos initial weight'!$A$5:$A$1749,0)),"")</f>
        <v>2.0569999999999999</v>
      </c>
      <c r="K767">
        <f t="shared" si="72"/>
        <v>2.0569999999999999</v>
      </c>
      <c r="M767">
        <f>IFERROR(INDEX('Both teabags AfterWet'!$D$1:$D$839,MATCH(E767,'Both teabags AfterWet'!$B$1:$B$839,0)),"")</f>
        <v>0.86499999999999999</v>
      </c>
      <c r="O767">
        <v>0.56779999999999997</v>
      </c>
      <c r="Q767" s="202">
        <v>20.077034183919789</v>
      </c>
      <c r="R767" s="202"/>
      <c r="S767">
        <f t="shared" si="68"/>
        <v>0.45380259990370342</v>
      </c>
      <c r="U767" s="111">
        <f t="shared" si="69"/>
        <v>0.77938619353247285</v>
      </c>
      <c r="V767" s="111">
        <f t="shared" si="70"/>
        <v>0.55200000000000005</v>
      </c>
    </row>
    <row r="768" spans="1:22">
      <c r="A768" s="199">
        <v>152</v>
      </c>
      <c r="B768" s="199"/>
      <c r="C768">
        <f>COUNTIF('WetLitterbags placem_collection'!$K$3:$K$222, E768)</f>
        <v>1</v>
      </c>
      <c r="D768" t="str">
        <f t="shared" si="67"/>
        <v>Open</v>
      </c>
      <c r="E768" t="s">
        <v>1197</v>
      </c>
      <c r="F768">
        <f>COUNTIF('WetLitterbags placem_collection'!$M$3:$M$222, H768)</f>
        <v>0</v>
      </c>
      <c r="G768" t="str">
        <f t="shared" si="71"/>
        <v>Exclude</v>
      </c>
      <c r="I768">
        <f>IFERROR(INDEX('Green_rooibos initial weight'!$C$5:$C$1749,MATCH(E768, 'Green_rooibos initial weight'!$A$5:$A$1749,0)),"")</f>
        <v>1.972</v>
      </c>
      <c r="K768">
        <f t="shared" si="72"/>
        <v>1.972</v>
      </c>
      <c r="M768">
        <f>IFERROR(INDEX('Both teabags AfterWet'!$D$1:$D$839,MATCH(E768,'Both teabags AfterWet'!$B$1:$B$839,0)),"")</f>
        <v>0.58509999999999995</v>
      </c>
      <c r="O768">
        <v>0.38779999999999998</v>
      </c>
      <c r="Q768" s="202">
        <v>20.802377414561477</v>
      </c>
      <c r="R768" s="202"/>
      <c r="S768">
        <f t="shared" si="68"/>
        <v>0.30712838038633056</v>
      </c>
      <c r="U768" s="111">
        <f t="shared" si="69"/>
        <v>0.8442553851996295</v>
      </c>
      <c r="V768" s="111">
        <f t="shared" si="70"/>
        <v>0.55200000000000005</v>
      </c>
    </row>
    <row r="769" spans="1:22">
      <c r="A769" s="199">
        <v>153</v>
      </c>
      <c r="B769" s="199"/>
      <c r="C769">
        <f>COUNTIF('WetLitterbags placem_collection'!$K$3:$K$222, E769)</f>
        <v>1</v>
      </c>
      <c r="D769" t="str">
        <f t="shared" si="67"/>
        <v>Open</v>
      </c>
      <c r="E769" t="s">
        <v>1250</v>
      </c>
      <c r="F769">
        <f>COUNTIF('WetLitterbags placem_collection'!$M$3:$M$222, H769)</f>
        <v>0</v>
      </c>
      <c r="G769" t="str">
        <f t="shared" si="71"/>
        <v>Exclude</v>
      </c>
      <c r="I769">
        <f>IFERROR(INDEX('Green_rooibos initial weight'!$C$5:$C$1749,MATCH(E769, 'Green_rooibos initial weight'!$A$5:$A$1749,0)),"")</f>
        <v>2.1179999999999999</v>
      </c>
      <c r="K769">
        <f t="shared" si="72"/>
        <v>2.1179999999999999</v>
      </c>
      <c r="M769">
        <f>IFERROR(INDEX('Both teabags AfterWet'!$D$1:$D$839,MATCH(E769,'Both teabags AfterWet'!$B$1:$B$839,0)),"")</f>
        <v>0.58630000000000004</v>
      </c>
      <c r="O769">
        <v>0.3836</v>
      </c>
      <c r="Q769" s="202">
        <v>16.871618298081419</v>
      </c>
      <c r="R769" s="202"/>
      <c r="S769">
        <f t="shared" si="68"/>
        <v>0.31888047220855964</v>
      </c>
      <c r="U769" s="111">
        <f t="shared" si="69"/>
        <v>0.84944264768245525</v>
      </c>
      <c r="V769" s="111">
        <f t="shared" si="70"/>
        <v>0.55200000000000005</v>
      </c>
    </row>
    <row r="770" spans="1:22">
      <c r="A770" s="1">
        <v>154</v>
      </c>
      <c r="B770" s="1"/>
      <c r="C770">
        <f>COUNTIF('WetLitterbags placem_collection'!$K$3:$K$222, E770)</f>
        <v>1</v>
      </c>
      <c r="D770" t="str">
        <f t="shared" si="67"/>
        <v>Open</v>
      </c>
      <c r="E770" s="200" t="s">
        <v>1375</v>
      </c>
      <c r="F770">
        <f>COUNTIF('WetLitterbags placem_collection'!$M$3:$M$222, H770)</f>
        <v>0</v>
      </c>
      <c r="G770" t="str">
        <f t="shared" si="71"/>
        <v>Exclude</v>
      </c>
      <c r="I770">
        <f>IFERROR(INDEX('Green_rooibos initial weight'!$C$5:$C$1749,MATCH(E770, 'Green_rooibos initial weight'!$A$5:$A$1749,0)),"")</f>
        <v>1.9950000000000001</v>
      </c>
      <c r="K770">
        <f t="shared" si="72"/>
        <v>1.9950000000000001</v>
      </c>
      <c r="M770">
        <f>IFERROR(INDEX('Both teabags AfterWet'!$D$1:$D$839,MATCH(E770,'Both teabags AfterWet'!$B$1:$B$839,0)),"")</f>
        <v>0.61299999999999999</v>
      </c>
      <c r="O770" s="1">
        <v>0.37</v>
      </c>
      <c r="P770" s="1"/>
      <c r="Q770" s="202">
        <v>18.033573141486571</v>
      </c>
      <c r="R770" s="202"/>
      <c r="S770">
        <f t="shared" si="68"/>
        <v>0.30327577937649969</v>
      </c>
      <c r="U770" s="111">
        <f t="shared" si="69"/>
        <v>0.84798206547543875</v>
      </c>
      <c r="V770" s="111">
        <f t="shared" si="70"/>
        <v>0.55200000000000005</v>
      </c>
    </row>
    <row r="771" spans="1:22">
      <c r="A771" s="1">
        <v>155</v>
      </c>
      <c r="B771" s="1"/>
      <c r="C771">
        <f>COUNTIF('WetLitterbags placem_collection'!$K$3:$K$222, E771)</f>
        <v>1</v>
      </c>
      <c r="D771" t="str">
        <f t="shared" si="67"/>
        <v>Open</v>
      </c>
      <c r="E771" s="1" t="s">
        <v>1191</v>
      </c>
      <c r="F771">
        <f>COUNTIF('WetLitterbags placem_collection'!$M$3:$M$222, H771)</f>
        <v>0</v>
      </c>
      <c r="G771" t="str">
        <f t="shared" si="71"/>
        <v>Exclude</v>
      </c>
      <c r="I771">
        <f>IFERROR(INDEX('Green_rooibos initial weight'!$C$5:$C$1749,MATCH(E771, 'Green_rooibos initial weight'!$A$5:$A$1749,0)),"")</f>
        <v>2</v>
      </c>
      <c r="K771">
        <f t="shared" si="72"/>
        <v>2</v>
      </c>
      <c r="M771">
        <f>IFERROR(INDEX('Both teabags AfterWet'!$D$1:$D$839,MATCH(E771,'Both teabags AfterWet'!$B$1:$B$839,0)),"")</f>
        <v>0.71599999999999997</v>
      </c>
      <c r="O771" s="201">
        <v>0.46060000000000001</v>
      </c>
      <c r="P771" s="201"/>
      <c r="Q771" s="202">
        <v>17.148456638902378</v>
      </c>
      <c r="R771" s="202"/>
      <c r="S771">
        <f t="shared" si="68"/>
        <v>0.38161420872121565</v>
      </c>
      <c r="U771" s="111">
        <f t="shared" si="69"/>
        <v>0.80919289563939212</v>
      </c>
      <c r="V771" s="111">
        <f t="shared" si="70"/>
        <v>0.55200000000000005</v>
      </c>
    </row>
    <row r="772" spans="1:22">
      <c r="A772" s="1">
        <v>156</v>
      </c>
      <c r="B772" s="1"/>
      <c r="C772">
        <f>COUNTIF('WetLitterbags placem_collection'!$K$3:$K$222, E772)</f>
        <v>1</v>
      </c>
      <c r="D772" t="str">
        <f t="shared" si="67"/>
        <v>Open</v>
      </c>
      <c r="E772" s="200" t="s">
        <v>1396</v>
      </c>
      <c r="F772">
        <f>COUNTIF('WetLitterbags placem_collection'!$M$3:$M$222, H772)</f>
        <v>0</v>
      </c>
      <c r="G772" t="str">
        <f t="shared" si="71"/>
        <v>Exclude</v>
      </c>
      <c r="I772">
        <f>IFERROR(INDEX('Green_rooibos initial weight'!$C$5:$C$1749,MATCH(E772, 'Green_rooibos initial weight'!$A$5:$A$1749,0)),"")</f>
        <v>2.0169999999999999</v>
      </c>
      <c r="K772">
        <f t="shared" si="72"/>
        <v>2.0169999999999999</v>
      </c>
      <c r="M772">
        <f>IFERROR(INDEX('Both teabags AfterWet'!$D$1:$D$839,MATCH(E772,'Both teabags AfterWet'!$B$1:$B$839,0)),"")</f>
        <v>0.73799999999999999</v>
      </c>
      <c r="O772" s="1">
        <v>0.51719999999999999</v>
      </c>
      <c r="P772" s="1"/>
      <c r="Q772" s="202">
        <v>25.036109773712322</v>
      </c>
      <c r="R772" s="202"/>
      <c r="S772">
        <f t="shared" si="68"/>
        <v>0.38771324025035986</v>
      </c>
      <c r="U772" s="111">
        <f t="shared" si="69"/>
        <v>0.80777727305386227</v>
      </c>
      <c r="V772" s="111">
        <f t="shared" si="70"/>
        <v>0.55200000000000005</v>
      </c>
    </row>
    <row r="773" spans="1:22">
      <c r="A773" s="1">
        <v>157</v>
      </c>
      <c r="B773" s="1"/>
      <c r="C773">
        <f>COUNTIF('WetLitterbags placem_collection'!$K$3:$K$222, E773)</f>
        <v>1</v>
      </c>
      <c r="D773" t="str">
        <f t="shared" si="67"/>
        <v>Open</v>
      </c>
      <c r="E773" s="1" t="s">
        <v>1160</v>
      </c>
      <c r="F773">
        <f>COUNTIF('WetLitterbags placem_collection'!$M$3:$M$222, H773)</f>
        <v>0</v>
      </c>
      <c r="G773" t="str">
        <f t="shared" si="71"/>
        <v>Exclude</v>
      </c>
      <c r="I773">
        <f>IFERROR(INDEX('Green_rooibos initial weight'!$C$5:$C$1749,MATCH(E773, 'Green_rooibos initial weight'!$A$5:$A$1749,0)),"")</f>
        <v>1.9930000000000001</v>
      </c>
      <c r="K773">
        <f t="shared" si="72"/>
        <v>1.9930000000000001</v>
      </c>
      <c r="M773">
        <f>IFERROR(INDEX('Both teabags AfterWet'!$D$1:$D$839,MATCH(E773,'Both teabags AfterWet'!$B$1:$B$839,0)),"")</f>
        <v>0.74099999999999999</v>
      </c>
      <c r="O773" s="1">
        <v>0.51929999999999998</v>
      </c>
      <c r="P773" s="1"/>
      <c r="Q773" s="202">
        <v>13.769192669637922</v>
      </c>
      <c r="R773" s="202"/>
      <c r="S773">
        <f t="shared" si="68"/>
        <v>0.44779658246657028</v>
      </c>
      <c r="U773" s="111">
        <f t="shared" si="69"/>
        <v>0.77531531235997475</v>
      </c>
      <c r="V773" s="111">
        <f t="shared" si="70"/>
        <v>0.55200000000000005</v>
      </c>
    </row>
    <row r="774" spans="1:22">
      <c r="A774" s="1">
        <v>160</v>
      </c>
      <c r="B774" s="1"/>
      <c r="C774">
        <f>COUNTIF('WetLitterbags placem_collection'!$K$3:$K$222, E774)</f>
        <v>1</v>
      </c>
      <c r="D774" t="str">
        <f t="shared" si="67"/>
        <v>Open</v>
      </c>
      <c r="E774" s="200" t="s">
        <v>1241</v>
      </c>
      <c r="F774">
        <f>COUNTIF('WetLitterbags placem_collection'!$M$3:$M$222, H774)</f>
        <v>0</v>
      </c>
      <c r="G774" t="str">
        <f t="shared" si="71"/>
        <v>Exclude</v>
      </c>
      <c r="I774">
        <f>IFERROR(INDEX('Green_rooibos initial weight'!$C$5:$C$1749,MATCH(E774, 'Green_rooibos initial weight'!$A$5:$A$1749,0)),"")</f>
        <v>1.9279999999999999</v>
      </c>
      <c r="K774">
        <f t="shared" si="72"/>
        <v>1.9279999999999999</v>
      </c>
      <c r="M774">
        <f>IFERROR(INDEX('Both teabags AfterWet'!$D$1:$D$839,MATCH(E774,'Both teabags AfterWet'!$B$1:$B$839,0)),"")</f>
        <v>0.72</v>
      </c>
      <c r="O774" s="1">
        <v>0.502</v>
      </c>
      <c r="P774" s="1"/>
      <c r="Q774" s="202">
        <v>14.278846153846089</v>
      </c>
      <c r="R774" s="202"/>
      <c r="S774">
        <f t="shared" si="68"/>
        <v>0.43032019230769264</v>
      </c>
      <c r="U774" s="111">
        <f t="shared" si="69"/>
        <v>0.77680487950845811</v>
      </c>
      <c r="V774" s="111">
        <f t="shared" si="70"/>
        <v>0.55200000000000005</v>
      </c>
    </row>
    <row r="775" spans="1:22">
      <c r="A775" s="199">
        <v>162</v>
      </c>
      <c r="B775" s="199"/>
      <c r="C775">
        <f>COUNTIF('WetLitterbags placem_collection'!$K$3:$K$222, E775)</f>
        <v>1</v>
      </c>
      <c r="D775" t="str">
        <f t="shared" si="67"/>
        <v>Open</v>
      </c>
      <c r="E775" t="s">
        <v>1665</v>
      </c>
      <c r="F775">
        <f>COUNTIF('WetLitterbags placem_collection'!$M$3:$M$222, H775)</f>
        <v>0</v>
      </c>
      <c r="G775" t="str">
        <f t="shared" si="71"/>
        <v>Exclude</v>
      </c>
      <c r="I775">
        <f>IFERROR(INDEX('Green_rooibos initial weight'!$C$5:$C$1749,MATCH(E775, 'Green_rooibos initial weight'!$A$5:$A$1749,0)),"")</f>
        <v>1.962</v>
      </c>
      <c r="K775">
        <f t="shared" si="72"/>
        <v>1.962</v>
      </c>
      <c r="M775">
        <f>IFERROR(INDEX('Both teabags AfterWet'!$D$1:$D$839,MATCH(E775,'Both teabags AfterWet'!$B$1:$B$839,0)),"")</f>
        <v>0.62280000000000002</v>
      </c>
      <c r="O775">
        <v>0.44819999999999999</v>
      </c>
      <c r="Q775" s="202">
        <v>8.5545722713864567</v>
      </c>
      <c r="R775" s="202"/>
      <c r="S775">
        <f t="shared" si="68"/>
        <v>0.40985840707964588</v>
      </c>
      <c r="U775" s="111">
        <f t="shared" si="69"/>
        <v>0.79110172931720391</v>
      </c>
      <c r="V775" s="111">
        <f t="shared" si="70"/>
        <v>0.55200000000000005</v>
      </c>
    </row>
    <row r="776" spans="1:22">
      <c r="A776" s="1">
        <v>163</v>
      </c>
      <c r="B776" s="1"/>
      <c r="C776">
        <f>COUNTIF('WetLitterbags placem_collection'!$K$3:$K$222, E776)</f>
        <v>1</v>
      </c>
      <c r="D776" t="str">
        <f t="shared" si="67"/>
        <v>Open</v>
      </c>
      <c r="E776" s="1" t="s">
        <v>1848</v>
      </c>
      <c r="F776">
        <f>COUNTIF('WetLitterbags placem_collection'!$M$3:$M$222, H776)</f>
        <v>0</v>
      </c>
      <c r="G776" t="str">
        <f t="shared" si="71"/>
        <v>Exclude</v>
      </c>
      <c r="I776">
        <f>IFERROR(INDEX('Green_rooibos initial weight'!$C$5:$C$1749,MATCH(E776, 'Green_rooibos initial weight'!$A$5:$A$1749,0)),"")</f>
        <v>1.986</v>
      </c>
      <c r="K776">
        <f t="shared" si="72"/>
        <v>1.986</v>
      </c>
      <c r="M776">
        <f>IFERROR(INDEX('Both teabags AfterWet'!$D$1:$D$839,MATCH(E776,'Both teabags AfterWet'!$B$1:$B$839,0)),"")</f>
        <v>0.64500000000000002</v>
      </c>
      <c r="O776" s="1">
        <v>0.45610000000000001</v>
      </c>
      <c r="P776" s="1"/>
      <c r="Q776" s="202">
        <v>9.4152626362733951</v>
      </c>
      <c r="R776" s="202"/>
      <c r="S776">
        <f t="shared" si="68"/>
        <v>0.41315698711595705</v>
      </c>
      <c r="U776" s="111">
        <f t="shared" si="69"/>
        <v>0.7919652632850166</v>
      </c>
      <c r="V776" s="111">
        <f t="shared" si="70"/>
        <v>0.55200000000000005</v>
      </c>
    </row>
    <row r="777" spans="1:22">
      <c r="A777" s="1">
        <v>164</v>
      </c>
      <c r="B777" s="1"/>
      <c r="C777">
        <f>COUNTIF('WetLitterbags placem_collection'!$K$3:$K$222, E777)</f>
        <v>1</v>
      </c>
      <c r="D777" t="str">
        <f t="shared" si="67"/>
        <v>Open</v>
      </c>
      <c r="E777" s="200" t="s">
        <v>1364</v>
      </c>
      <c r="F777">
        <f>COUNTIF('WetLitterbags placem_collection'!$M$3:$M$222, H777)</f>
        <v>0</v>
      </c>
      <c r="G777" t="str">
        <f t="shared" si="71"/>
        <v>Exclude</v>
      </c>
      <c r="I777">
        <f>IFERROR(INDEX('Green_rooibos initial weight'!$C$5:$C$1749,MATCH(E777, 'Green_rooibos initial weight'!$A$5:$A$1749,0)),"")</f>
        <v>1.9510000000000001</v>
      </c>
      <c r="K777">
        <f t="shared" si="72"/>
        <v>1.9510000000000001</v>
      </c>
      <c r="M777">
        <f>IFERROR(INDEX('Both teabags AfterWet'!$D$1:$D$839,MATCH(E777,'Both teabags AfterWet'!$B$1:$B$839,0)),"")</f>
        <v>0.628</v>
      </c>
      <c r="O777" s="1">
        <v>0.44059999999999999</v>
      </c>
      <c r="P777" s="1"/>
      <c r="Q777" s="202">
        <v>9.7268806899849256</v>
      </c>
      <c r="R777" s="202"/>
      <c r="S777">
        <f t="shared" si="68"/>
        <v>0.39774336367992641</v>
      </c>
      <c r="U777" s="111">
        <f t="shared" si="69"/>
        <v>0.79613359114304127</v>
      </c>
      <c r="V777" s="111">
        <f t="shared" si="70"/>
        <v>0.55200000000000005</v>
      </c>
    </row>
    <row r="778" spans="1:22">
      <c r="A778" s="1">
        <v>165</v>
      </c>
      <c r="B778" s="1"/>
      <c r="C778">
        <f>COUNTIF('WetLitterbags placem_collection'!$K$3:$K$222, E778)</f>
        <v>1</v>
      </c>
      <c r="D778" t="str">
        <f t="shared" si="67"/>
        <v>Open</v>
      </c>
      <c r="E778" s="1" t="s">
        <v>1682</v>
      </c>
      <c r="F778">
        <f>COUNTIF('WetLitterbags placem_collection'!$M$3:$M$222, H778)</f>
        <v>0</v>
      </c>
      <c r="G778" t="str">
        <f t="shared" si="71"/>
        <v>Exclude</v>
      </c>
      <c r="I778">
        <f>IFERROR(INDEX('Green_rooibos initial weight'!$C$5:$C$1749,MATCH(E778, 'Green_rooibos initial weight'!$A$5:$A$1749,0)),"")</f>
        <v>2.1709999999999998</v>
      </c>
      <c r="K778">
        <f t="shared" si="72"/>
        <v>2.1709999999999998</v>
      </c>
      <c r="M778">
        <f>IFERROR(INDEX('Both teabags AfterWet'!$D$1:$D$839,MATCH(E778,'Both teabags AfterWet'!$B$1:$B$839,0)),"")</f>
        <v>0.72699999999999998</v>
      </c>
      <c r="O778" s="1">
        <v>0.53839999999999999</v>
      </c>
      <c r="P778" s="1"/>
      <c r="Q778" s="202">
        <v>7.2371638141808248</v>
      </c>
      <c r="R778" s="202"/>
      <c r="S778">
        <f t="shared" si="68"/>
        <v>0.4994351100244504</v>
      </c>
      <c r="U778" s="111">
        <f t="shared" si="69"/>
        <v>0.76995158451199885</v>
      </c>
      <c r="V778" s="111">
        <f t="shared" si="70"/>
        <v>0.55200000000000005</v>
      </c>
    </row>
    <row r="779" spans="1:22">
      <c r="A779" s="199">
        <v>166</v>
      </c>
      <c r="B779" s="199"/>
      <c r="C779">
        <f>COUNTIF('WetLitterbags placem_collection'!$K$3:$K$222, E779)</f>
        <v>1</v>
      </c>
      <c r="D779" t="str">
        <f t="shared" ref="D779:D834" si="73">IF(C779=1, "Open", "Exclude")</f>
        <v>Open</v>
      </c>
      <c r="E779" t="s">
        <v>1716</v>
      </c>
      <c r="F779">
        <f>COUNTIF('WetLitterbags placem_collection'!$M$3:$M$222, H779)</f>
        <v>0</v>
      </c>
      <c r="G779" t="str">
        <f t="shared" si="71"/>
        <v>Exclude</v>
      </c>
      <c r="I779">
        <f>IFERROR(INDEX('Green_rooibos initial weight'!$C$5:$C$1749,MATCH(E779, 'Green_rooibos initial weight'!$A$5:$A$1749,0)),"")</f>
        <v>2.0710000000000002</v>
      </c>
      <c r="K779">
        <f t="shared" si="72"/>
        <v>2.0710000000000002</v>
      </c>
      <c r="M779">
        <f>IFERROR(INDEX('Both teabags AfterWet'!$D$1:$D$839,MATCH(E779,'Both teabags AfterWet'!$B$1:$B$839,0)),"")</f>
        <v>0.80800000000000005</v>
      </c>
      <c r="O779">
        <v>0.60729999999999995</v>
      </c>
      <c r="Q779" s="202">
        <v>13.234567901234151</v>
      </c>
      <c r="R779" s="202"/>
      <c r="S779">
        <f t="shared" ref="S779:S834" si="74">IFERROR(O779-(Q779/100)*O779,"")</f>
        <v>0.52692646913580499</v>
      </c>
      <c r="U779" s="111">
        <f t="shared" ref="U779:U834" si="75">1-(S779/I779)</f>
        <v>0.74556906367175046</v>
      </c>
      <c r="V779" s="111">
        <f t="shared" ref="V779:V834" si="76">$H$2*(1-Y779)</f>
        <v>0.55200000000000005</v>
      </c>
    </row>
    <row r="780" spans="1:22">
      <c r="A780">
        <v>167</v>
      </c>
      <c r="C780">
        <f>COUNTIF('WetLitterbags placem_collection'!$K$3:$K$222, E780)</f>
        <v>1</v>
      </c>
      <c r="D780" t="str">
        <f t="shared" si="73"/>
        <v>Open</v>
      </c>
      <c r="E780" t="s">
        <v>1621</v>
      </c>
      <c r="F780">
        <f>COUNTIF('WetLitterbags placem_collection'!$M$3:$M$222, H780)</f>
        <v>0</v>
      </c>
      <c r="G780" t="str">
        <f t="shared" ref="G780:G834" si="77">IF(F780=1, "Open", "Exclude")</f>
        <v>Exclude</v>
      </c>
      <c r="I780">
        <f>IFERROR(INDEX('Green_rooibos initial weight'!$C$5:$C$1749,MATCH(E780, 'Green_rooibos initial weight'!$A$5:$A$1749,0)),"")</f>
        <v>1.9319999999999999</v>
      </c>
      <c r="K780">
        <f t="shared" si="72"/>
        <v>1.9319999999999999</v>
      </c>
      <c r="M780">
        <f>IFERROR(INDEX('Both teabags AfterWet'!$D$1:$D$839,MATCH(E780,'Both teabags AfterWet'!$B$1:$B$839,0)),"")</f>
        <v>0.64529999999999998</v>
      </c>
      <c r="O780">
        <v>0.48499999999999999</v>
      </c>
      <c r="Q780" s="202">
        <v>8.4409136047665729</v>
      </c>
      <c r="R780" s="202"/>
      <c r="S780">
        <f t="shared" si="74"/>
        <v>0.4440615690168821</v>
      </c>
      <c r="U780" s="111">
        <f t="shared" si="75"/>
        <v>0.77015446738256621</v>
      </c>
      <c r="V780" s="111">
        <f t="shared" si="76"/>
        <v>0.55200000000000005</v>
      </c>
    </row>
    <row r="781" spans="1:22">
      <c r="A781" s="1">
        <v>168</v>
      </c>
      <c r="B781" s="1"/>
      <c r="C781">
        <f>COUNTIF('WetLitterbags placem_collection'!$K$3:$K$222, E781)</f>
        <v>1</v>
      </c>
      <c r="D781" t="str">
        <f t="shared" si="73"/>
        <v>Open</v>
      </c>
      <c r="E781" s="200" t="s">
        <v>1589</v>
      </c>
      <c r="F781">
        <f>COUNTIF('WetLitterbags placem_collection'!$M$3:$M$222, H781)</f>
        <v>0</v>
      </c>
      <c r="G781" t="str">
        <f t="shared" si="77"/>
        <v>Exclude</v>
      </c>
      <c r="I781">
        <f>IFERROR(INDEX('Green_rooibos initial weight'!$C$5:$C$1749,MATCH(E781, 'Green_rooibos initial weight'!$A$5:$A$1749,0)),"")</f>
        <v>2.1030000000000002</v>
      </c>
      <c r="K781">
        <f t="shared" si="72"/>
        <v>2.1030000000000002</v>
      </c>
      <c r="M781">
        <f>IFERROR(INDEX('Both teabags AfterWet'!$D$1:$D$839,MATCH(E781,'Both teabags AfterWet'!$B$1:$B$839,0)),"")</f>
        <v>0.79400000000000004</v>
      </c>
      <c r="O781" s="1">
        <v>0.5857</v>
      </c>
      <c r="P781" s="1"/>
      <c r="Q781" s="202">
        <v>8.9463220675947444</v>
      </c>
      <c r="R781" s="202"/>
      <c r="S781">
        <f t="shared" si="74"/>
        <v>0.5333013916500976</v>
      </c>
      <c r="U781" s="111">
        <f t="shared" si="75"/>
        <v>0.74640922888725747</v>
      </c>
      <c r="V781" s="111">
        <f t="shared" si="76"/>
        <v>0.55200000000000005</v>
      </c>
    </row>
    <row r="782" spans="1:22">
      <c r="A782" s="1">
        <v>169</v>
      </c>
      <c r="B782" s="1"/>
      <c r="C782">
        <f>COUNTIF('WetLitterbags placem_collection'!$K$3:$K$222, E782)</f>
        <v>1</v>
      </c>
      <c r="D782" t="str">
        <f t="shared" si="73"/>
        <v>Open</v>
      </c>
      <c r="E782" s="1" t="s">
        <v>1625</v>
      </c>
      <c r="F782">
        <f>COUNTIF('WetLitterbags placem_collection'!$M$3:$M$222, H782)</f>
        <v>0</v>
      </c>
      <c r="G782" t="str">
        <f t="shared" si="77"/>
        <v>Exclude</v>
      </c>
      <c r="I782">
        <f>IFERROR(INDEX('Green_rooibos initial weight'!$C$5:$C$1749,MATCH(E782, 'Green_rooibos initial weight'!$A$5:$A$1749,0)),"")</f>
        <v>1.9750000000000001</v>
      </c>
      <c r="K782">
        <f t="shared" si="72"/>
        <v>1.9750000000000001</v>
      </c>
      <c r="M782">
        <f>IFERROR(INDEX('Both teabags AfterWet'!$D$1:$D$839,MATCH(E782,'Both teabags AfterWet'!$B$1:$B$839,0)),"")</f>
        <v>0.65800000000000003</v>
      </c>
      <c r="O782" s="1">
        <v>0.4572</v>
      </c>
      <c r="P782" s="1"/>
      <c r="Q782" s="202">
        <v>11.404382470119883</v>
      </c>
      <c r="R782" s="202"/>
      <c r="S782">
        <f t="shared" si="74"/>
        <v>0.40505916334661191</v>
      </c>
      <c r="U782" s="111">
        <f t="shared" si="75"/>
        <v>0.79490675273589273</v>
      </c>
      <c r="V782" s="111">
        <f t="shared" si="76"/>
        <v>0.55200000000000005</v>
      </c>
    </row>
    <row r="783" spans="1:22">
      <c r="A783" s="1">
        <v>170</v>
      </c>
      <c r="B783" s="1"/>
      <c r="C783">
        <f>COUNTIF('WetLitterbags placem_collection'!$K$3:$K$222, E783)</f>
        <v>1</v>
      </c>
      <c r="D783" t="str">
        <f t="shared" si="73"/>
        <v>Open</v>
      </c>
      <c r="E783" s="1" t="s">
        <v>1617</v>
      </c>
      <c r="F783">
        <f>COUNTIF('WetLitterbags placem_collection'!$M$3:$M$222, H783)</f>
        <v>0</v>
      </c>
      <c r="G783" t="str">
        <f t="shared" si="77"/>
        <v>Exclude</v>
      </c>
      <c r="I783">
        <f>IFERROR(INDEX('Green_rooibos initial weight'!$C$5:$C$1749,MATCH(E783, 'Green_rooibos initial weight'!$A$5:$A$1749,0)),"")</f>
        <v>2.06</v>
      </c>
      <c r="K783">
        <f t="shared" si="72"/>
        <v>2.06</v>
      </c>
      <c r="M783">
        <f>IFERROR(INDEX('Both teabags AfterWet'!$D$1:$D$839,MATCH(E783,'Both teabags AfterWet'!$B$1:$B$839,0)),"")</f>
        <v>0.64800000000000002</v>
      </c>
      <c r="O783" s="1">
        <v>0.44679999999999997</v>
      </c>
      <c r="P783" s="1"/>
      <c r="Q783" s="202">
        <v>9.4836146971203146</v>
      </c>
      <c r="R783" s="202"/>
      <c r="S783">
        <f t="shared" si="74"/>
        <v>0.40442720953326639</v>
      </c>
      <c r="U783" s="111">
        <f t="shared" si="75"/>
        <v>0.80367611187705512</v>
      </c>
      <c r="V783" s="111">
        <f t="shared" si="76"/>
        <v>0.55200000000000005</v>
      </c>
    </row>
    <row r="784" spans="1:22">
      <c r="A784" s="1">
        <v>171</v>
      </c>
      <c r="B784" s="1"/>
      <c r="C784">
        <f>COUNTIF('WetLitterbags placem_collection'!$K$3:$K$222, E784)</f>
        <v>1</v>
      </c>
      <c r="D784" t="str">
        <f t="shared" si="73"/>
        <v>Open</v>
      </c>
      <c r="E784" s="1" t="s">
        <v>1394</v>
      </c>
      <c r="F784">
        <f>COUNTIF('WetLitterbags placem_collection'!$M$3:$M$222, H784)</f>
        <v>0</v>
      </c>
      <c r="G784" t="str">
        <f t="shared" si="77"/>
        <v>Exclude</v>
      </c>
      <c r="I784">
        <f>IFERROR(INDEX('Green_rooibos initial weight'!$C$5:$C$1749,MATCH(E784, 'Green_rooibos initial weight'!$A$5:$A$1749,0)),"")</f>
        <v>2.1320000000000001</v>
      </c>
      <c r="K784">
        <f t="shared" si="72"/>
        <v>2.1320000000000001</v>
      </c>
      <c r="M784">
        <f>IFERROR(INDEX('Both teabags AfterWet'!$D$1:$D$839,MATCH(E784,'Both teabags AfterWet'!$B$1:$B$839,0)),"")</f>
        <v>0.63100000000000001</v>
      </c>
      <c r="O784" s="1">
        <v>0.46429999999999999</v>
      </c>
      <c r="P784" s="1"/>
      <c r="Q784" s="202">
        <v>12.283308568598626</v>
      </c>
      <c r="R784" s="202"/>
      <c r="S784">
        <f t="shared" si="74"/>
        <v>0.4072685983159966</v>
      </c>
      <c r="U784" s="111">
        <f t="shared" si="75"/>
        <v>0.80897345294746881</v>
      </c>
      <c r="V784" s="111">
        <f t="shared" si="76"/>
        <v>0.55200000000000005</v>
      </c>
    </row>
    <row r="785" spans="1:22">
      <c r="A785" s="1">
        <v>172</v>
      </c>
      <c r="B785" s="1"/>
      <c r="C785">
        <f>COUNTIF('WetLitterbags placem_collection'!$K$3:$K$222, E785)</f>
        <v>1</v>
      </c>
      <c r="D785" t="str">
        <f t="shared" si="73"/>
        <v>Open</v>
      </c>
      <c r="E785" s="1" t="s">
        <v>1769</v>
      </c>
      <c r="F785">
        <f>COUNTIF('WetLitterbags placem_collection'!$M$3:$M$222, H785)</f>
        <v>0</v>
      </c>
      <c r="G785" t="str">
        <f t="shared" si="77"/>
        <v>Exclude</v>
      </c>
      <c r="I785">
        <f>IFERROR(INDEX('Green_rooibos initial weight'!$C$5:$C$1749,MATCH(E785, 'Green_rooibos initial weight'!$A$5:$A$1749,0)),"")</f>
        <v>2.0419999999999998</v>
      </c>
      <c r="K785">
        <f t="shared" si="72"/>
        <v>2.0419999999999998</v>
      </c>
      <c r="M785">
        <f>IFERROR(INDEX('Both teabags AfterWet'!$D$1:$D$839,MATCH(E785,'Both teabags AfterWet'!$B$1:$B$839,0)),"")</f>
        <v>0.69520000000000004</v>
      </c>
      <c r="O785" s="1">
        <f>0.2997+M785</f>
        <v>0.99490000000000012</v>
      </c>
      <c r="P785" s="1"/>
      <c r="Q785" s="202">
        <v>8.6181277860327441</v>
      </c>
      <c r="R785" s="202"/>
      <c r="S785">
        <f t="shared" si="74"/>
        <v>0.90915824665676037</v>
      </c>
      <c r="U785" s="111">
        <f t="shared" si="75"/>
        <v>0.55477069213674812</v>
      </c>
      <c r="V785" s="111">
        <f t="shared" si="76"/>
        <v>0.55200000000000005</v>
      </c>
    </row>
    <row r="786" spans="1:22">
      <c r="A786" s="1">
        <v>173</v>
      </c>
      <c r="B786" s="1"/>
      <c r="C786">
        <f>COUNTIF('WetLitterbags placem_collection'!$K$3:$K$222, E786)</f>
        <v>1</v>
      </c>
      <c r="D786" t="str">
        <f t="shared" si="73"/>
        <v>Open</v>
      </c>
      <c r="E786" s="1" t="s">
        <v>1834</v>
      </c>
      <c r="F786">
        <f>COUNTIF('WetLitterbags placem_collection'!$M$3:$M$222, H786)</f>
        <v>0</v>
      </c>
      <c r="G786" t="str">
        <f t="shared" si="77"/>
        <v>Exclude</v>
      </c>
      <c r="I786">
        <f>IFERROR(INDEX('Green_rooibos initial weight'!$C$5:$C$1749,MATCH(E786, 'Green_rooibos initial weight'!$A$5:$A$1749,0)),"")</f>
        <v>2.1150000000000002</v>
      </c>
      <c r="K786">
        <f t="shared" si="72"/>
        <v>2.1150000000000002</v>
      </c>
      <c r="M786">
        <f>IFERROR(INDEX('Both teabags AfterWet'!$D$1:$D$839,MATCH(E786,'Both teabags AfterWet'!$B$1:$B$839,0)),"")</f>
        <v>0.57999999999999996</v>
      </c>
      <c r="O786" s="201">
        <v>0.39800000000000002</v>
      </c>
      <c r="P786" s="201"/>
      <c r="Q786" s="202">
        <v>9.4980314960627936</v>
      </c>
      <c r="R786" s="202"/>
      <c r="S786">
        <f t="shared" si="74"/>
        <v>0.36019783464567012</v>
      </c>
      <c r="U786" s="111">
        <f t="shared" si="75"/>
        <v>0.82969369520299285</v>
      </c>
      <c r="V786" s="111">
        <f t="shared" si="76"/>
        <v>0.55200000000000005</v>
      </c>
    </row>
    <row r="787" spans="1:22">
      <c r="A787" s="1">
        <v>174</v>
      </c>
      <c r="B787" s="1"/>
      <c r="C787">
        <f>COUNTIF('WetLitterbags placem_collection'!$K$3:$K$222, E787)</f>
        <v>1</v>
      </c>
      <c r="D787" t="str">
        <f t="shared" si="73"/>
        <v>Open</v>
      </c>
      <c r="E787" s="200" t="s">
        <v>1395</v>
      </c>
      <c r="F787">
        <f>COUNTIF('WetLitterbags placem_collection'!$M$3:$M$222, H787)</f>
        <v>0</v>
      </c>
      <c r="G787" t="str">
        <f t="shared" si="77"/>
        <v>Exclude</v>
      </c>
      <c r="I787">
        <f>IFERROR(INDEX('Green_rooibos initial weight'!$C$5:$C$1749,MATCH(E787, 'Green_rooibos initial weight'!$A$5:$A$1749,0)),"")</f>
        <v>2.0009999999999999</v>
      </c>
      <c r="K787">
        <f t="shared" si="72"/>
        <v>2.0009999999999999</v>
      </c>
      <c r="M787">
        <f>IFERROR(INDEX('Both teabags AfterWet'!$D$1:$D$839,MATCH(E787,'Both teabags AfterWet'!$B$1:$B$839,0)),"")</f>
        <v>0.68300000000000005</v>
      </c>
      <c r="O787" s="1">
        <v>0.48580000000000001</v>
      </c>
      <c r="P787" s="1"/>
      <c r="Q787" s="202">
        <v>7.6961026147010658</v>
      </c>
      <c r="R787" s="202"/>
      <c r="S787">
        <f t="shared" si="74"/>
        <v>0.44841233349778226</v>
      </c>
      <c r="U787" s="111">
        <f t="shared" si="75"/>
        <v>0.77590588031095342</v>
      </c>
      <c r="V787" s="111">
        <f t="shared" si="76"/>
        <v>0.55200000000000005</v>
      </c>
    </row>
    <row r="788" spans="1:22">
      <c r="A788" s="1">
        <v>175</v>
      </c>
      <c r="B788" s="1"/>
      <c r="C788">
        <f>COUNTIF('WetLitterbags placem_collection'!$K$3:$K$222, E788)</f>
        <v>1</v>
      </c>
      <c r="D788" t="str">
        <f t="shared" si="73"/>
        <v>Open</v>
      </c>
      <c r="E788" s="201" t="s">
        <v>1593</v>
      </c>
      <c r="F788">
        <f>COUNTIF('WetLitterbags placem_collection'!$M$3:$M$222, H788)</f>
        <v>0</v>
      </c>
      <c r="G788" t="str">
        <f t="shared" si="77"/>
        <v>Exclude</v>
      </c>
      <c r="I788">
        <f>IFERROR(INDEX('Green_rooibos initial weight'!$C$5:$C$1749,MATCH(E788, 'Green_rooibos initial weight'!$A$5:$A$1749,0)),"")</f>
        <v>2.1579999999999999</v>
      </c>
      <c r="K788">
        <f t="shared" si="72"/>
        <v>2.1579999999999999</v>
      </c>
      <c r="M788">
        <f>IFERROR(INDEX('Both teabags AfterWet'!$D$1:$D$839,MATCH(E788,'Both teabags AfterWet'!$B$1:$B$839,0)),"")</f>
        <v>0.68200000000000005</v>
      </c>
      <c r="O788" s="1">
        <v>0.49159999999999987</v>
      </c>
      <c r="P788" s="1"/>
      <c r="Q788" s="202">
        <v>9.6918489065609759</v>
      </c>
      <c r="R788" s="202"/>
      <c r="S788">
        <f t="shared" si="74"/>
        <v>0.44395487077534612</v>
      </c>
      <c r="U788" s="111">
        <f t="shared" si="75"/>
        <v>0.79427485135526132</v>
      </c>
      <c r="V788" s="111">
        <f t="shared" si="76"/>
        <v>0.55200000000000005</v>
      </c>
    </row>
    <row r="789" spans="1:22">
      <c r="A789" s="1">
        <v>176</v>
      </c>
      <c r="B789" s="1"/>
      <c r="C789">
        <f>COUNTIF('WetLitterbags placem_collection'!$K$3:$K$222, E789)</f>
        <v>1</v>
      </c>
      <c r="D789" t="str">
        <f t="shared" si="73"/>
        <v>Open</v>
      </c>
      <c r="E789" s="201" t="s">
        <v>1596</v>
      </c>
      <c r="F789">
        <f>COUNTIF('WetLitterbags placem_collection'!$M$3:$M$222, H789)</f>
        <v>0</v>
      </c>
      <c r="G789" t="str">
        <f t="shared" si="77"/>
        <v>Exclude</v>
      </c>
      <c r="I789">
        <f>IFERROR(INDEX('Green_rooibos initial weight'!$C$5:$C$1749,MATCH(E789, 'Green_rooibos initial weight'!$A$5:$A$1749,0)),"")</f>
        <v>2.0920000000000001</v>
      </c>
      <c r="K789">
        <f t="shared" si="72"/>
        <v>2.0920000000000001</v>
      </c>
      <c r="M789">
        <f>IFERROR(INDEX('Both teabags AfterWet'!$D$1:$D$839,MATCH(E789,'Both teabags AfterWet'!$B$1:$B$839,0)),"")</f>
        <v>0.63900000000000001</v>
      </c>
      <c r="O789" s="1">
        <v>0.46539999999999981</v>
      </c>
      <c r="P789" s="1"/>
      <c r="Q789" s="202">
        <v>10.539215686274888</v>
      </c>
      <c r="R789" s="202"/>
      <c r="S789">
        <f t="shared" si="74"/>
        <v>0.41635049019607651</v>
      </c>
      <c r="U789" s="111">
        <f t="shared" si="75"/>
        <v>0.80097968919881624</v>
      </c>
      <c r="V789" s="111">
        <f t="shared" si="76"/>
        <v>0.55200000000000005</v>
      </c>
    </row>
    <row r="790" spans="1:22">
      <c r="A790" s="1">
        <v>177</v>
      </c>
      <c r="B790" s="1"/>
      <c r="C790">
        <f>COUNTIF('WetLitterbags placem_collection'!$K$3:$K$222, E790)</f>
        <v>1</v>
      </c>
      <c r="D790" t="str">
        <f t="shared" si="73"/>
        <v>Open</v>
      </c>
      <c r="E790" s="1" t="s">
        <v>1688</v>
      </c>
      <c r="F790">
        <f>COUNTIF('WetLitterbags placem_collection'!$M$3:$M$222, H790)</f>
        <v>0</v>
      </c>
      <c r="G790" t="str">
        <f t="shared" si="77"/>
        <v>Exclude</v>
      </c>
      <c r="I790">
        <f>IFERROR(INDEX('Green_rooibos initial weight'!$C$5:$C$1749,MATCH(E790, 'Green_rooibos initial weight'!$A$5:$A$1749,0)),"")</f>
        <v>2.0659999999999998</v>
      </c>
      <c r="K790">
        <f t="shared" si="72"/>
        <v>2.0659999999999998</v>
      </c>
      <c r="M790" t="str">
        <f>IFERROR(INDEX('Both teabags AfterWet'!$D$1:$D$839,MATCH(E790,'Both teabags AfterWet'!$B$1:$B$839,0)),"")</f>
        <v/>
      </c>
      <c r="O790" s="1">
        <v>0.42699999999999999</v>
      </c>
      <c r="P790" s="1"/>
      <c r="Q790" s="202">
        <v>9.1395235780264326</v>
      </c>
      <c r="R790" s="202"/>
      <c r="S790">
        <f t="shared" si="74"/>
        <v>0.38797423432182709</v>
      </c>
      <c r="U790" s="111">
        <f t="shared" si="75"/>
        <v>0.812209954345679</v>
      </c>
      <c r="V790" s="111">
        <f t="shared" si="76"/>
        <v>0.55200000000000005</v>
      </c>
    </row>
    <row r="791" spans="1:22">
      <c r="A791" s="1">
        <v>178</v>
      </c>
      <c r="B791" s="1"/>
      <c r="C791">
        <f>COUNTIF('WetLitterbags placem_collection'!$K$3:$K$222, E791)</f>
        <v>1</v>
      </c>
      <c r="D791" t="str">
        <f t="shared" si="73"/>
        <v>Open</v>
      </c>
      <c r="E791" s="1" t="s">
        <v>1269</v>
      </c>
      <c r="F791">
        <f>COUNTIF('WetLitterbags placem_collection'!$M$3:$M$222, H791)</f>
        <v>0</v>
      </c>
      <c r="G791" t="str">
        <f t="shared" si="77"/>
        <v>Exclude</v>
      </c>
      <c r="I791">
        <f>IFERROR(INDEX('Green_rooibos initial weight'!$C$5:$C$1749,MATCH(E791, 'Green_rooibos initial weight'!$A$5:$A$1749,0)),"")</f>
        <v>2.0920000000000001</v>
      </c>
      <c r="K791">
        <f t="shared" si="72"/>
        <v>2.0920000000000001</v>
      </c>
      <c r="M791">
        <f>IFERROR(INDEX('Both teabags AfterWet'!$D$1:$D$839,MATCH(E791,'Both teabags AfterWet'!$B$1:$B$839,0)),"")</f>
        <v>0.62549999999999994</v>
      </c>
      <c r="O791" s="1">
        <v>0.43630000000000002</v>
      </c>
      <c r="P791" s="1"/>
      <c r="Q791" s="202">
        <v>7.0843373493975461</v>
      </c>
      <c r="R791" s="202"/>
      <c r="S791">
        <f t="shared" si="74"/>
        <v>0.4053910361445785</v>
      </c>
      <c r="U791" s="111">
        <f t="shared" si="75"/>
        <v>0.80621843396530668</v>
      </c>
      <c r="V791" s="111">
        <f t="shared" si="76"/>
        <v>0.55200000000000005</v>
      </c>
    </row>
    <row r="792" spans="1:22">
      <c r="A792">
        <v>179</v>
      </c>
      <c r="C792">
        <f>COUNTIF('WetLitterbags placem_collection'!$K$3:$K$222, E792)</f>
        <v>1</v>
      </c>
      <c r="D792" t="str">
        <f t="shared" si="73"/>
        <v>Open</v>
      </c>
      <c r="E792" t="s">
        <v>1599</v>
      </c>
      <c r="F792">
        <f>COUNTIF('WetLitterbags placem_collection'!$M$3:$M$222, H792)</f>
        <v>0</v>
      </c>
      <c r="G792" t="str">
        <f t="shared" si="77"/>
        <v>Exclude</v>
      </c>
      <c r="I792">
        <f>IFERROR(INDEX('Green_rooibos initial weight'!$C$5:$C$1749,MATCH(E792, 'Green_rooibos initial weight'!$A$5:$A$1749,0)),"")</f>
        <v>2.1139999999999999</v>
      </c>
      <c r="K792">
        <f t="shared" si="72"/>
        <v>2.1139999999999999</v>
      </c>
      <c r="M792">
        <f>IFERROR(INDEX('Both teabags AfterWet'!$D$1:$D$839,MATCH(E792,'Both teabags AfterWet'!$B$1:$B$839,0)),"")</f>
        <v>0.60329999999999995</v>
      </c>
      <c r="O792">
        <v>0.43290000000000001</v>
      </c>
      <c r="Q792" s="202">
        <v>8.9466089466084018</v>
      </c>
      <c r="R792" s="202"/>
      <c r="S792">
        <f t="shared" si="74"/>
        <v>0.39417012987013222</v>
      </c>
      <c r="U792" s="111">
        <f t="shared" si="75"/>
        <v>0.81354298492425148</v>
      </c>
      <c r="V792" s="111">
        <f t="shared" si="76"/>
        <v>0.55200000000000005</v>
      </c>
    </row>
    <row r="793" spans="1:22">
      <c r="A793" s="1">
        <v>180</v>
      </c>
      <c r="B793" s="1"/>
      <c r="C793">
        <f>COUNTIF('WetLitterbags placem_collection'!$K$3:$K$222, E793)</f>
        <v>1</v>
      </c>
      <c r="D793" t="str">
        <f t="shared" si="73"/>
        <v>Open</v>
      </c>
      <c r="E793" t="s">
        <v>1690</v>
      </c>
      <c r="F793">
        <f>COUNTIF('WetLitterbags placem_collection'!$M$3:$M$222, H793)</f>
        <v>0</v>
      </c>
      <c r="G793" t="str">
        <f t="shared" si="77"/>
        <v>Exclude</v>
      </c>
      <c r="I793">
        <f>IFERROR(INDEX('Green_rooibos initial weight'!$C$5:$C$1749,MATCH(E793, 'Green_rooibos initial weight'!$A$5:$A$1749,0)),"")</f>
        <v>2.0099999999999998</v>
      </c>
      <c r="K793">
        <f t="shared" si="72"/>
        <v>2.0099999999999998</v>
      </c>
      <c r="M793">
        <f>IFERROR(INDEX('Both teabags AfterWet'!$D$1:$D$839,MATCH(E793,'Both teabags AfterWet'!$B$1:$B$839,0)),"")</f>
        <v>0.62219999999999998</v>
      </c>
      <c r="O793">
        <v>0.43020000000000003</v>
      </c>
      <c r="Q793" s="202">
        <v>9.1525423728814648</v>
      </c>
      <c r="R793" s="202"/>
      <c r="S793">
        <f t="shared" si="74"/>
        <v>0.39082576271186398</v>
      </c>
      <c r="U793" s="111">
        <f t="shared" si="75"/>
        <v>0.80555932203389846</v>
      </c>
      <c r="V793" s="111">
        <f t="shared" si="76"/>
        <v>0.55200000000000005</v>
      </c>
    </row>
    <row r="794" spans="1:22">
      <c r="A794" s="199">
        <v>181</v>
      </c>
      <c r="B794" s="199"/>
      <c r="C794">
        <f>COUNTIF('WetLitterbags placem_collection'!$K$3:$K$222, E794)</f>
        <v>1</v>
      </c>
      <c r="D794" t="str">
        <f t="shared" si="73"/>
        <v>Open</v>
      </c>
      <c r="E794" t="s">
        <v>1592</v>
      </c>
      <c r="F794">
        <f>COUNTIF('WetLitterbags placem_collection'!$M$3:$M$222, H794)</f>
        <v>0</v>
      </c>
      <c r="G794" t="str">
        <f t="shared" si="77"/>
        <v>Exclude</v>
      </c>
      <c r="I794">
        <f>IFERROR(INDEX('Green_rooibos initial weight'!$C$5:$C$1749,MATCH(E794, 'Green_rooibos initial weight'!$A$5:$A$1749,0)),"")</f>
        <v>1.9770000000000001</v>
      </c>
      <c r="K794">
        <f t="shared" si="72"/>
        <v>1.9770000000000001</v>
      </c>
      <c r="M794">
        <f>IFERROR(INDEX('Both teabags AfterWet'!$D$1:$D$839,MATCH(E794,'Both teabags AfterWet'!$B$1:$B$839,0)),"")</f>
        <v>0.57499999999999996</v>
      </c>
      <c r="O794">
        <v>0.4042</v>
      </c>
      <c r="Q794" s="202">
        <v>9.1358024691352888</v>
      </c>
      <c r="R794" s="202"/>
      <c r="S794">
        <f t="shared" si="74"/>
        <v>0.36727308641975515</v>
      </c>
      <c r="U794" s="111">
        <f t="shared" si="75"/>
        <v>0.81422706807296152</v>
      </c>
      <c r="V794" s="111">
        <f t="shared" si="76"/>
        <v>0.55200000000000005</v>
      </c>
    </row>
    <row r="795" spans="1:22">
      <c r="A795" s="199">
        <v>182</v>
      </c>
      <c r="B795" s="199"/>
      <c r="C795">
        <f>COUNTIF('WetLitterbags placem_collection'!$K$3:$K$222, E795)</f>
        <v>1</v>
      </c>
      <c r="D795" t="str">
        <f t="shared" si="73"/>
        <v>Open</v>
      </c>
      <c r="E795" t="s">
        <v>1647</v>
      </c>
      <c r="F795">
        <f>COUNTIF('WetLitterbags placem_collection'!$M$3:$M$222, H795)</f>
        <v>0</v>
      </c>
      <c r="G795" t="str">
        <f t="shared" si="77"/>
        <v>Exclude</v>
      </c>
      <c r="I795">
        <f>IFERROR(INDEX('Green_rooibos initial weight'!$C$5:$C$1749,MATCH(E795, 'Green_rooibos initial weight'!$A$5:$A$1749,0)),"")</f>
        <v>2.06</v>
      </c>
      <c r="K795">
        <f t="shared" si="72"/>
        <v>2.06</v>
      </c>
      <c r="M795">
        <f>IFERROR(INDEX('Both teabags AfterWet'!$D$1:$D$839,MATCH(E795,'Both teabags AfterWet'!$B$1:$B$839,0)),"")</f>
        <v>0.69440000000000002</v>
      </c>
      <c r="O795">
        <v>0.50329999999999997</v>
      </c>
      <c r="Q795" s="202">
        <v>8.8845014807495417</v>
      </c>
      <c r="R795" s="202"/>
      <c r="S795">
        <f t="shared" si="74"/>
        <v>0.45858430404738754</v>
      </c>
      <c r="U795" s="111">
        <f t="shared" si="75"/>
        <v>0.77738626017117107</v>
      </c>
      <c r="V795" s="111">
        <f t="shared" si="76"/>
        <v>0.55200000000000005</v>
      </c>
    </row>
    <row r="796" spans="1:22">
      <c r="A796">
        <v>183</v>
      </c>
      <c r="C796">
        <f>COUNTIF('WetLitterbags placem_collection'!$K$3:$K$222, E796)</f>
        <v>1</v>
      </c>
      <c r="D796" t="str">
        <f t="shared" si="73"/>
        <v>Open</v>
      </c>
      <c r="E796" s="1" t="s">
        <v>1465</v>
      </c>
      <c r="F796">
        <f>COUNTIF('WetLitterbags placem_collection'!$M$3:$M$222, H796)</f>
        <v>0</v>
      </c>
      <c r="G796" t="str">
        <f t="shared" si="77"/>
        <v>Exclude</v>
      </c>
      <c r="I796">
        <f>IFERROR(INDEX('Green_rooibos initial weight'!$C$5:$C$1749,MATCH(E796, 'Green_rooibos initial weight'!$A$5:$A$1749,0)),"")</f>
        <v>2.1669999999999998</v>
      </c>
      <c r="K796">
        <f t="shared" si="72"/>
        <v>2.1669999999999998</v>
      </c>
      <c r="M796">
        <f>IFERROR(INDEX('Both teabags AfterWet'!$D$1:$D$839,MATCH(E796,'Both teabags AfterWet'!$B$1:$B$839,0)),"")</f>
        <v>0.71799999999999997</v>
      </c>
      <c r="O796" s="1">
        <v>0.51190000000000002</v>
      </c>
      <c r="P796" s="1"/>
      <c r="Q796" s="202">
        <v>10.155490767735316</v>
      </c>
      <c r="R796" s="202"/>
      <c r="S796">
        <f t="shared" si="74"/>
        <v>0.45991404275996295</v>
      </c>
      <c r="U796" s="111">
        <f t="shared" si="75"/>
        <v>0.787764631859731</v>
      </c>
      <c r="V796" s="111">
        <f t="shared" si="76"/>
        <v>0.55200000000000005</v>
      </c>
    </row>
    <row r="797" spans="1:22">
      <c r="A797" s="199">
        <v>184</v>
      </c>
      <c r="B797" s="199"/>
      <c r="C797">
        <f>COUNTIF('WetLitterbags placem_collection'!$K$3:$K$222, E797)</f>
        <v>1</v>
      </c>
      <c r="D797" t="str">
        <f t="shared" si="73"/>
        <v>Open</v>
      </c>
      <c r="E797" t="s">
        <v>1381</v>
      </c>
      <c r="F797">
        <f>COUNTIF('WetLitterbags placem_collection'!$M$3:$M$222, H797)</f>
        <v>0</v>
      </c>
      <c r="G797" t="str">
        <f t="shared" si="77"/>
        <v>Exclude</v>
      </c>
      <c r="I797">
        <f>IFERROR(INDEX('Green_rooibos initial weight'!$C$5:$C$1749,MATCH(E797, 'Green_rooibos initial weight'!$A$5:$A$1749,0)),"")</f>
        <v>1.9359999999999999</v>
      </c>
      <c r="K797">
        <f t="shared" si="72"/>
        <v>1.9359999999999999</v>
      </c>
      <c r="M797">
        <f>IFERROR(INDEX('Both teabags AfterWet'!$D$1:$D$839,MATCH(E797,'Both teabags AfterWet'!$B$1:$B$839,0)),"")</f>
        <v>0.7097</v>
      </c>
      <c r="O797">
        <v>0.5524</v>
      </c>
      <c r="Q797" s="202">
        <v>8.7171867261018541</v>
      </c>
      <c r="R797" s="202"/>
      <c r="S797">
        <f t="shared" si="74"/>
        <v>0.50424626052501331</v>
      </c>
      <c r="U797" s="111">
        <f t="shared" si="75"/>
        <v>0.73954222080319565</v>
      </c>
      <c r="V797" s="111">
        <f t="shared" si="76"/>
        <v>0.55200000000000005</v>
      </c>
    </row>
    <row r="798" spans="1:22">
      <c r="A798" s="1">
        <v>185</v>
      </c>
      <c r="B798" s="1"/>
      <c r="C798">
        <f>COUNTIF('WetLitterbags placem_collection'!$K$3:$K$222, E798)</f>
        <v>1</v>
      </c>
      <c r="D798" t="str">
        <f t="shared" si="73"/>
        <v>Open</v>
      </c>
      <c r="E798" s="200" t="s">
        <v>1627</v>
      </c>
      <c r="F798">
        <f>COUNTIF('WetLitterbags placem_collection'!$M$3:$M$222, H798)</f>
        <v>0</v>
      </c>
      <c r="G798" t="str">
        <f t="shared" si="77"/>
        <v>Exclude</v>
      </c>
      <c r="I798">
        <f>IFERROR(INDEX('Green_rooibos initial weight'!$C$5:$C$1749,MATCH(E798, 'Green_rooibos initial weight'!$A$5:$A$1749,0)),"")</f>
        <v>2.0649999999999999</v>
      </c>
      <c r="K798">
        <f t="shared" si="72"/>
        <v>2.0649999999999999</v>
      </c>
      <c r="M798">
        <f>IFERROR(INDEX('Both teabags AfterWet'!$D$1:$D$839,MATCH(E798,'Both teabags AfterWet'!$B$1:$B$839,0)),"")</f>
        <v>0.62319999999999998</v>
      </c>
      <c r="O798" s="1">
        <v>0.44009999999999999</v>
      </c>
      <c r="P798" s="1"/>
      <c r="Q798" s="202">
        <v>9.4793713163063114</v>
      </c>
      <c r="R798" s="202"/>
      <c r="S798">
        <f t="shared" si="74"/>
        <v>0.39838128683693591</v>
      </c>
      <c r="U798" s="111">
        <f t="shared" si="75"/>
        <v>0.80707927998211337</v>
      </c>
      <c r="V798" s="111">
        <f t="shared" si="76"/>
        <v>0.55200000000000005</v>
      </c>
    </row>
    <row r="799" spans="1:22">
      <c r="A799" s="1">
        <v>186</v>
      </c>
      <c r="B799" s="1"/>
      <c r="C799">
        <f>COUNTIF('WetLitterbags placem_collection'!$K$3:$K$222, E799)</f>
        <v>1</v>
      </c>
      <c r="D799" t="str">
        <f t="shared" si="73"/>
        <v>Open</v>
      </c>
      <c r="E799" s="200" t="s">
        <v>1506</v>
      </c>
      <c r="F799">
        <f>COUNTIF('WetLitterbags placem_collection'!$M$3:$M$222, H799)</f>
        <v>0</v>
      </c>
      <c r="G799" t="str">
        <f t="shared" si="77"/>
        <v>Exclude</v>
      </c>
      <c r="I799">
        <f>IFERROR(INDEX('Green_rooibos initial weight'!$C$5:$C$1749,MATCH(E799, 'Green_rooibos initial weight'!$A$5:$A$1749,0)),"")</f>
        <v>2.0830000000000002</v>
      </c>
      <c r="K799">
        <f t="shared" si="72"/>
        <v>2.0830000000000002</v>
      </c>
      <c r="M799">
        <f>IFERROR(INDEX('Both teabags AfterWet'!$D$1:$D$839,MATCH(E799,'Both teabags AfterWet'!$B$1:$B$839,0)),"")</f>
        <v>0.69</v>
      </c>
      <c r="O799" s="1">
        <v>0.48909999999999998</v>
      </c>
      <c r="P799" s="1"/>
      <c r="Q799" s="202">
        <v>9.5401174168302578</v>
      </c>
      <c r="R799" s="202"/>
      <c r="S799">
        <f t="shared" si="74"/>
        <v>0.4424392857142832</v>
      </c>
      <c r="U799" s="111">
        <f t="shared" si="75"/>
        <v>0.7875951580824373</v>
      </c>
      <c r="V799" s="111">
        <f t="shared" si="76"/>
        <v>0.55200000000000005</v>
      </c>
    </row>
    <row r="800" spans="1:22">
      <c r="A800" s="199">
        <v>187</v>
      </c>
      <c r="B800" s="199"/>
      <c r="C800">
        <f>COUNTIF('WetLitterbags placem_collection'!$K$3:$K$222, E800)</f>
        <v>1</v>
      </c>
      <c r="D800" t="str">
        <f t="shared" si="73"/>
        <v>Open</v>
      </c>
      <c r="E800" t="s">
        <v>1430</v>
      </c>
      <c r="F800">
        <f>COUNTIF('WetLitterbags placem_collection'!$M$3:$M$222, H800)</f>
        <v>0</v>
      </c>
      <c r="G800" t="str">
        <f t="shared" si="77"/>
        <v>Exclude</v>
      </c>
      <c r="I800">
        <f>IFERROR(INDEX('Green_rooibos initial weight'!$C$5:$C$1749,MATCH(E800, 'Green_rooibos initial weight'!$A$5:$A$1749,0)),"")</f>
        <v>2.0019999999999998</v>
      </c>
      <c r="K800">
        <f t="shared" si="72"/>
        <v>2.0019999999999998</v>
      </c>
      <c r="M800">
        <f>IFERROR(INDEX('Both teabags AfterWet'!$D$1:$D$839,MATCH(E800,'Both teabags AfterWet'!$B$1:$B$839,0)),"")</f>
        <v>0.59950000000000003</v>
      </c>
      <c r="O800">
        <v>0.40920000000000001</v>
      </c>
      <c r="Q800" s="202">
        <v>8.6766844401358867</v>
      </c>
      <c r="R800" s="202"/>
      <c r="S800">
        <f t="shared" si="74"/>
        <v>0.37369500727096394</v>
      </c>
      <c r="U800" s="111">
        <f t="shared" si="75"/>
        <v>0.81333915720731076</v>
      </c>
      <c r="V800" s="111">
        <f t="shared" si="76"/>
        <v>0.55200000000000005</v>
      </c>
    </row>
    <row r="801" spans="1:22">
      <c r="A801" s="199">
        <v>188</v>
      </c>
      <c r="B801" s="199"/>
      <c r="C801">
        <f>COUNTIF('WetLitterbags placem_collection'!$K$3:$K$222, E801)</f>
        <v>1</v>
      </c>
      <c r="D801" t="str">
        <f t="shared" si="73"/>
        <v>Open</v>
      </c>
      <c r="E801" t="s">
        <v>1630</v>
      </c>
      <c r="F801">
        <f>COUNTIF('WetLitterbags placem_collection'!$M$3:$M$222, H801)</f>
        <v>0</v>
      </c>
      <c r="G801" t="str">
        <f t="shared" si="77"/>
        <v>Exclude</v>
      </c>
      <c r="I801">
        <f>IFERROR(INDEX('Green_rooibos initial weight'!$C$5:$C$1749,MATCH(E801, 'Green_rooibos initial weight'!$A$5:$A$1749,0)),"")</f>
        <v>2.0390000000000001</v>
      </c>
      <c r="K801">
        <f t="shared" si="72"/>
        <v>2.0390000000000001</v>
      </c>
      <c r="M801">
        <f>IFERROR(INDEX('Both teabags AfterWet'!$D$1:$D$839,MATCH(E801,'Both teabags AfterWet'!$B$1:$B$839,0)),"")</f>
        <v>0.29980000000000001</v>
      </c>
      <c r="O801">
        <v>0.18920000000000001</v>
      </c>
      <c r="Q801" s="202">
        <v>12.313003452243912</v>
      </c>
      <c r="R801" s="202"/>
      <c r="S801">
        <f t="shared" si="74"/>
        <v>0.16590379746835451</v>
      </c>
      <c r="U801" s="111">
        <f t="shared" si="75"/>
        <v>0.91863472414499536</v>
      </c>
      <c r="V801" s="111">
        <f t="shared" si="76"/>
        <v>0.55200000000000005</v>
      </c>
    </row>
    <row r="802" spans="1:22">
      <c r="A802" s="1">
        <v>189</v>
      </c>
      <c r="B802" s="1"/>
      <c r="C802">
        <f>COUNTIF('WetLitterbags placem_collection'!$K$3:$K$222, E802)</f>
        <v>1</v>
      </c>
      <c r="D802" t="str">
        <f t="shared" si="73"/>
        <v>Open</v>
      </c>
      <c r="E802" s="1" t="s">
        <v>1683</v>
      </c>
      <c r="F802">
        <f>COUNTIF('WetLitterbags placem_collection'!$M$3:$M$222, H802)</f>
        <v>0</v>
      </c>
      <c r="G802" t="str">
        <f t="shared" si="77"/>
        <v>Exclude</v>
      </c>
      <c r="I802">
        <f>IFERROR(INDEX('Green_rooibos initial weight'!$C$5:$C$1749,MATCH(E802, 'Green_rooibos initial weight'!$A$5:$A$1749,0)),"")</f>
        <v>2.0990000000000002</v>
      </c>
      <c r="K802">
        <f t="shared" si="72"/>
        <v>2.0990000000000002</v>
      </c>
      <c r="M802">
        <f>IFERROR(INDEX('Both teabags AfterWet'!$D$1:$D$839,MATCH(E802,'Both teabags AfterWet'!$B$1:$B$839,0)),"")</f>
        <v>0.80840000000000001</v>
      </c>
      <c r="O802" s="201">
        <v>0.60070000000000001</v>
      </c>
      <c r="P802" s="201"/>
      <c r="Q802" s="202">
        <v>9.3843098311821134</v>
      </c>
      <c r="R802" s="202"/>
      <c r="S802">
        <f t="shared" si="74"/>
        <v>0.5443284508440891</v>
      </c>
      <c r="U802" s="111">
        <f t="shared" si="75"/>
        <v>0.74067248649638451</v>
      </c>
      <c r="V802" s="111">
        <f t="shared" si="76"/>
        <v>0.55200000000000005</v>
      </c>
    </row>
    <row r="803" spans="1:22">
      <c r="A803" s="199">
        <v>190</v>
      </c>
      <c r="B803" s="199"/>
      <c r="C803">
        <f>COUNTIF('WetLitterbags placem_collection'!$K$3:$K$222, E803)</f>
        <v>1</v>
      </c>
      <c r="D803" t="str">
        <f t="shared" si="73"/>
        <v>Open</v>
      </c>
      <c r="E803" t="s">
        <v>1524</v>
      </c>
      <c r="F803">
        <f>COUNTIF('WetLitterbags placem_collection'!$M$3:$M$222, H803)</f>
        <v>0</v>
      </c>
      <c r="G803" t="str">
        <f t="shared" si="77"/>
        <v>Exclude</v>
      </c>
      <c r="I803">
        <f>IFERROR(INDEX('Green_rooibos initial weight'!$C$5:$C$1749,MATCH(E803, 'Green_rooibos initial weight'!$A$5:$A$1749,0)),"")</f>
        <v>2.0760000000000001</v>
      </c>
      <c r="K803">
        <f t="shared" si="72"/>
        <v>2.0760000000000001</v>
      </c>
      <c r="M803">
        <f>IFERROR(INDEX('Both teabags AfterWet'!$D$1:$D$839,MATCH(E803,'Both teabags AfterWet'!$B$1:$B$839,0)),"")</f>
        <v>0.61960000000000004</v>
      </c>
      <c r="O803">
        <v>0.43909999999999999</v>
      </c>
      <c r="Q803" s="202">
        <v>9.78043912175667</v>
      </c>
      <c r="R803" s="202"/>
      <c r="S803">
        <f t="shared" si="74"/>
        <v>0.39615409181636646</v>
      </c>
      <c r="U803" s="111">
        <f t="shared" si="75"/>
        <v>0.80917432956822422</v>
      </c>
      <c r="V803" s="111">
        <f t="shared" si="76"/>
        <v>0.55200000000000005</v>
      </c>
    </row>
    <row r="804" spans="1:22">
      <c r="A804" s="199">
        <v>191</v>
      </c>
      <c r="B804" s="199"/>
      <c r="C804">
        <f>COUNTIF('WetLitterbags placem_collection'!$K$3:$K$222, E804)</f>
        <v>1</v>
      </c>
      <c r="D804" t="str">
        <f t="shared" si="73"/>
        <v>Open</v>
      </c>
      <c r="E804" t="s">
        <v>1528</v>
      </c>
      <c r="F804">
        <f>COUNTIF('WetLitterbags placem_collection'!$M$3:$M$222, H804)</f>
        <v>0</v>
      </c>
      <c r="G804" t="str">
        <f t="shared" si="77"/>
        <v>Exclude</v>
      </c>
      <c r="I804">
        <f>IFERROR(INDEX('Green_rooibos initial weight'!$C$5:$C$1749,MATCH(E804, 'Green_rooibos initial weight'!$A$5:$A$1749,0)),"")</f>
        <v>1.821</v>
      </c>
      <c r="K804">
        <f t="shared" si="72"/>
        <v>1.821</v>
      </c>
      <c r="M804">
        <f>IFERROR(INDEX('Both teabags AfterWet'!$D$1:$D$839,MATCH(E804,'Both teabags AfterWet'!$B$1:$B$839,0)),"")</f>
        <v>0.628</v>
      </c>
      <c r="O804">
        <v>0.43</v>
      </c>
      <c r="Q804" s="202">
        <v>9.2361457813275862</v>
      </c>
      <c r="R804" s="202"/>
      <c r="S804">
        <f t="shared" si="74"/>
        <v>0.39028457314029136</v>
      </c>
      <c r="U804" s="111">
        <f t="shared" si="75"/>
        <v>0.785675687457281</v>
      </c>
      <c r="V804" s="111">
        <f t="shared" si="76"/>
        <v>0.55200000000000005</v>
      </c>
    </row>
    <row r="805" spans="1:22">
      <c r="A805" s="1">
        <v>192</v>
      </c>
      <c r="B805" s="1"/>
      <c r="C805">
        <f>COUNTIF('WetLitterbags placem_collection'!$K$3:$K$222, E805)</f>
        <v>1</v>
      </c>
      <c r="D805" t="str">
        <f t="shared" si="73"/>
        <v>Open</v>
      </c>
      <c r="E805" s="200" t="s">
        <v>1459</v>
      </c>
      <c r="F805">
        <f>COUNTIF('WetLitterbags placem_collection'!$M$3:$M$222, H805)</f>
        <v>0</v>
      </c>
      <c r="G805" t="str">
        <f t="shared" si="77"/>
        <v>Exclude</v>
      </c>
      <c r="I805">
        <f>IFERROR(INDEX('Green_rooibos initial weight'!$C$5:$C$1749,MATCH(E805, 'Green_rooibos initial weight'!$A$5:$A$1749,0)),"")</f>
        <v>2.0920000000000001</v>
      </c>
      <c r="K805">
        <f t="shared" si="72"/>
        <v>2.0920000000000001</v>
      </c>
      <c r="M805">
        <f>IFERROR(INDEX('Both teabags AfterWet'!$D$1:$D$839,MATCH(E805,'Both teabags AfterWet'!$B$1:$B$839,0)),"")</f>
        <v>0.66100000000000003</v>
      </c>
      <c r="O805" s="1">
        <v>0.45319999999999999</v>
      </c>
      <c r="P805" s="1"/>
      <c r="Q805" s="202">
        <v>10.322580645161365</v>
      </c>
      <c r="R805" s="202"/>
      <c r="S805">
        <f t="shared" si="74"/>
        <v>0.40641806451612866</v>
      </c>
      <c r="U805" s="111">
        <f t="shared" si="75"/>
        <v>0.8057275026213534</v>
      </c>
      <c r="V805" s="111">
        <f t="shared" si="76"/>
        <v>0.55200000000000005</v>
      </c>
    </row>
    <row r="806" spans="1:22">
      <c r="A806" s="199">
        <v>193</v>
      </c>
      <c r="B806" s="199"/>
      <c r="C806">
        <f>COUNTIF('WetLitterbags placem_collection'!$K$3:$K$222, E806)</f>
        <v>1</v>
      </c>
      <c r="D806" t="str">
        <f t="shared" si="73"/>
        <v>Open</v>
      </c>
      <c r="E806" t="s">
        <v>1187</v>
      </c>
      <c r="F806">
        <f>COUNTIF('WetLitterbags placem_collection'!$M$3:$M$222, H806)</f>
        <v>0</v>
      </c>
      <c r="G806" t="str">
        <f t="shared" si="77"/>
        <v>Exclude</v>
      </c>
      <c r="I806">
        <f>IFERROR(INDEX('Green_rooibos initial weight'!$C$5:$C$1749,MATCH(E806, 'Green_rooibos initial weight'!$A$5:$A$1749,0)),"")</f>
        <v>2.0230000000000001</v>
      </c>
      <c r="K806">
        <f t="shared" si="72"/>
        <v>2.0230000000000001</v>
      </c>
      <c r="M806">
        <f>IFERROR(INDEX('Both teabags AfterWet'!$D$1:$D$839,MATCH(E806,'Both teabags AfterWet'!$B$1:$B$839,0)),"")</f>
        <v>0.64890000000000003</v>
      </c>
      <c r="O806">
        <v>0.46110000000000001</v>
      </c>
      <c r="Q806" s="202">
        <v>8.2238442822379554</v>
      </c>
      <c r="R806" s="202"/>
      <c r="S806">
        <f t="shared" si="74"/>
        <v>0.42317985401460079</v>
      </c>
      <c r="U806" s="111">
        <f t="shared" si="75"/>
        <v>0.7908156925286205</v>
      </c>
      <c r="V806" s="111">
        <f t="shared" si="76"/>
        <v>0.55200000000000005</v>
      </c>
    </row>
    <row r="807" spans="1:22">
      <c r="A807">
        <v>194</v>
      </c>
      <c r="C807">
        <f>COUNTIF('WetLitterbags placem_collection'!$K$3:$K$222, E807)</f>
        <v>1</v>
      </c>
      <c r="D807" t="str">
        <f t="shared" si="73"/>
        <v>Open</v>
      </c>
      <c r="E807" s="200" t="s">
        <v>1435</v>
      </c>
      <c r="F807">
        <f>COUNTIF('WetLitterbags placem_collection'!$M$3:$M$222, H807)</f>
        <v>0</v>
      </c>
      <c r="G807" t="str">
        <f t="shared" si="77"/>
        <v>Exclude</v>
      </c>
      <c r="I807">
        <f>IFERROR(INDEX('Green_rooibos initial weight'!$C$5:$C$1749,MATCH(E807, 'Green_rooibos initial weight'!$A$5:$A$1749,0)),"")</f>
        <v>1.9630000000000001</v>
      </c>
      <c r="K807">
        <f t="shared" si="72"/>
        <v>1.9630000000000001</v>
      </c>
      <c r="M807" t="str">
        <f>IFERROR(INDEX('Both teabags AfterWet'!$D$1:$D$839,MATCH(E807,'Both teabags AfterWet'!$B$1:$B$839,0)),"")</f>
        <v/>
      </c>
      <c r="O807" s="1">
        <v>0.42880000000000001</v>
      </c>
      <c r="P807" s="1"/>
      <c r="Q807" s="202">
        <v>11.187777230163009</v>
      </c>
      <c r="R807" s="202"/>
      <c r="S807">
        <f t="shared" si="74"/>
        <v>0.38082681123706102</v>
      </c>
      <c r="U807" s="111">
        <f t="shared" si="75"/>
        <v>0.80599754903868515</v>
      </c>
      <c r="V807" s="111">
        <f t="shared" si="76"/>
        <v>0.55200000000000005</v>
      </c>
    </row>
    <row r="808" spans="1:22">
      <c r="A808" s="1">
        <v>195</v>
      </c>
      <c r="B808" s="1"/>
      <c r="C808">
        <f>COUNTIF('WetLitterbags placem_collection'!$K$3:$K$222, E808)</f>
        <v>1</v>
      </c>
      <c r="D808" t="str">
        <f t="shared" si="73"/>
        <v>Open</v>
      </c>
      <c r="E808" s="1" t="s">
        <v>1229</v>
      </c>
      <c r="F808">
        <f>COUNTIF('WetLitterbags placem_collection'!$M$3:$M$222, H808)</f>
        <v>0</v>
      </c>
      <c r="G808" t="str">
        <f t="shared" si="77"/>
        <v>Exclude</v>
      </c>
      <c r="I808">
        <f>IFERROR(INDEX('Green_rooibos initial weight'!$C$5:$C$1749,MATCH(E808, 'Green_rooibos initial weight'!$A$5:$A$1749,0)),"")</f>
        <v>1.9990000000000001</v>
      </c>
      <c r="K808">
        <f t="shared" si="72"/>
        <v>1.9990000000000001</v>
      </c>
      <c r="M808">
        <f>IFERROR(INDEX('Both teabags AfterWet'!$D$1:$D$839,MATCH(E808,'Both teabags AfterWet'!$B$1:$B$839,0)),"")</f>
        <v>0.7641</v>
      </c>
      <c r="O808" s="1">
        <v>0.54490000000000005</v>
      </c>
      <c r="P808" s="1"/>
      <c r="Q808" s="202">
        <v>15.097159940208879</v>
      </c>
      <c r="R808" s="202"/>
      <c r="S808">
        <f t="shared" si="74"/>
        <v>0.46263557548580186</v>
      </c>
      <c r="U808" s="111">
        <f t="shared" si="75"/>
        <v>0.76856649550485145</v>
      </c>
      <c r="V808" s="111">
        <f t="shared" si="76"/>
        <v>0.55200000000000005</v>
      </c>
    </row>
    <row r="809" spans="1:22">
      <c r="A809" s="199">
        <v>196</v>
      </c>
      <c r="B809" s="199"/>
      <c r="C809">
        <f>COUNTIF('WetLitterbags placem_collection'!$K$3:$K$222, E809)</f>
        <v>1</v>
      </c>
      <c r="D809" t="str">
        <f t="shared" si="73"/>
        <v>Open</v>
      </c>
      <c r="E809" t="s">
        <v>1296</v>
      </c>
      <c r="F809">
        <f>COUNTIF('WetLitterbags placem_collection'!$M$3:$M$222, H809)</f>
        <v>0</v>
      </c>
      <c r="G809" t="str">
        <f t="shared" si="77"/>
        <v>Exclude</v>
      </c>
      <c r="I809">
        <f>IFERROR(INDEX('Green_rooibos initial weight'!$C$5:$C$1749,MATCH(E809, 'Green_rooibos initial weight'!$A$5:$A$1749,0)),"")</f>
        <v>2.0609999999999999</v>
      </c>
      <c r="K809">
        <f t="shared" si="72"/>
        <v>2.0609999999999999</v>
      </c>
      <c r="M809">
        <f>IFERROR(INDEX('Both teabags AfterWet'!$D$1:$D$839,MATCH(E809,'Both teabags AfterWet'!$B$1:$B$839,0)),"")</f>
        <v>0.6452</v>
      </c>
      <c r="O809">
        <v>0.48659999999999998</v>
      </c>
      <c r="Q809" s="202">
        <v>10.498306724722434</v>
      </c>
      <c r="R809" s="202"/>
      <c r="S809">
        <f t="shared" si="74"/>
        <v>0.43551523947750059</v>
      </c>
      <c r="U809" s="111">
        <f t="shared" si="75"/>
        <v>0.78868741413027621</v>
      </c>
      <c r="V809" s="111">
        <f t="shared" si="76"/>
        <v>0.55200000000000005</v>
      </c>
    </row>
    <row r="810" spans="1:22">
      <c r="A810" s="199">
        <v>197</v>
      </c>
      <c r="B810" s="199"/>
      <c r="C810">
        <f>COUNTIF('WetLitterbags placem_collection'!$K$3:$K$222, E810)</f>
        <v>1</v>
      </c>
      <c r="D810" t="str">
        <f t="shared" si="73"/>
        <v>Open</v>
      </c>
      <c r="E810" t="s">
        <v>1335</v>
      </c>
      <c r="F810">
        <f>COUNTIF('WetLitterbags placem_collection'!$M$3:$M$222, H810)</f>
        <v>0</v>
      </c>
      <c r="G810" t="str">
        <f t="shared" si="77"/>
        <v>Exclude</v>
      </c>
      <c r="I810">
        <f>IFERROR(INDEX('Green_rooibos initial weight'!$C$5:$C$1749,MATCH(E810, 'Green_rooibos initial weight'!$A$5:$A$1749,0)),"")</f>
        <v>2.0179999999999998</v>
      </c>
      <c r="K810">
        <f t="shared" si="72"/>
        <v>2.0179999999999998</v>
      </c>
      <c r="M810">
        <f>IFERROR(INDEX('Both teabags AfterWet'!$D$1:$D$839,MATCH(E810,'Both teabags AfterWet'!$B$1:$B$839,0)),"")</f>
        <v>0.69089999999999996</v>
      </c>
      <c r="O810">
        <v>0.49</v>
      </c>
      <c r="Q810" s="202">
        <v>12.326732673267644</v>
      </c>
      <c r="R810" s="202"/>
      <c r="S810">
        <f t="shared" si="74"/>
        <v>0.42959900990098854</v>
      </c>
      <c r="U810" s="111">
        <f t="shared" si="75"/>
        <v>0.78711644702626926</v>
      </c>
      <c r="V810" s="111">
        <f t="shared" si="76"/>
        <v>0.55200000000000005</v>
      </c>
    </row>
    <row r="811" spans="1:22">
      <c r="A811" s="1">
        <v>198</v>
      </c>
      <c r="B811" s="1"/>
      <c r="C811">
        <f>COUNTIF('WetLitterbags placem_collection'!$K$3:$K$222, E811)</f>
        <v>1</v>
      </c>
      <c r="D811" t="str">
        <f t="shared" si="73"/>
        <v>Open</v>
      </c>
      <c r="E811" s="200" t="s">
        <v>1265</v>
      </c>
      <c r="F811">
        <f>COUNTIF('WetLitterbags placem_collection'!$M$3:$M$222, H811)</f>
        <v>0</v>
      </c>
      <c r="G811" t="str">
        <f t="shared" si="77"/>
        <v>Exclude</v>
      </c>
      <c r="I811">
        <f>IFERROR(INDEX('Green_rooibos initial weight'!$C$5:$C$1749,MATCH(E811, 'Green_rooibos initial weight'!$A$5:$A$1749,0)),"")</f>
        <v>2.008</v>
      </c>
      <c r="K811">
        <f t="shared" si="72"/>
        <v>2.008</v>
      </c>
      <c r="M811">
        <f>IFERROR(INDEX('Both teabags AfterWet'!$D$1:$D$839,MATCH(E811,'Both teabags AfterWet'!$B$1:$B$839,0)),"")</f>
        <v>0.64690000000000003</v>
      </c>
      <c r="O811" s="1">
        <v>0.46010000000000001</v>
      </c>
      <c r="P811" s="1"/>
      <c r="Q811" s="202">
        <v>9.3718843469595843</v>
      </c>
      <c r="R811" s="202"/>
      <c r="S811">
        <f t="shared" si="74"/>
        <v>0.41697996011963895</v>
      </c>
      <c r="U811" s="111">
        <f t="shared" si="75"/>
        <v>0.79234065731093684</v>
      </c>
      <c r="V811" s="111">
        <f t="shared" si="76"/>
        <v>0.55200000000000005</v>
      </c>
    </row>
    <row r="812" spans="1:22">
      <c r="A812" s="1">
        <v>199</v>
      </c>
      <c r="B812" s="1"/>
      <c r="C812">
        <f>COUNTIF('WetLitterbags placem_collection'!$K$3:$K$222, E812)</f>
        <v>1</v>
      </c>
      <c r="D812" t="str">
        <f t="shared" si="73"/>
        <v>Open</v>
      </c>
      <c r="E812" s="1" t="s">
        <v>1173</v>
      </c>
      <c r="F812">
        <f>COUNTIF('WetLitterbags placem_collection'!$M$3:$M$222, H812)</f>
        <v>0</v>
      </c>
      <c r="G812" t="str">
        <f t="shared" si="77"/>
        <v>Exclude</v>
      </c>
      <c r="I812">
        <f>IFERROR(INDEX('Green_rooibos initial weight'!$C$5:$C$1749,MATCH(E812, 'Green_rooibos initial weight'!$A$5:$A$1749,0)),"")</f>
        <v>2.0649999999999999</v>
      </c>
      <c r="K812">
        <f t="shared" si="72"/>
        <v>2.0649999999999999</v>
      </c>
      <c r="M812">
        <f>IFERROR(INDEX('Both teabags AfterWet'!$D$1:$D$839,MATCH(E812,'Both teabags AfterWet'!$B$1:$B$839,0)),"")</f>
        <v>0.67900000000000005</v>
      </c>
      <c r="O812" s="201">
        <v>0.4622</v>
      </c>
      <c r="P812" s="201"/>
      <c r="Q812" s="202">
        <v>11.636001989060295</v>
      </c>
      <c r="R812" s="202"/>
      <c r="S812">
        <f t="shared" si="74"/>
        <v>0.40841839880656333</v>
      </c>
      <c r="U812" s="111">
        <f t="shared" si="75"/>
        <v>0.80221869307188221</v>
      </c>
      <c r="V812" s="111">
        <f t="shared" si="76"/>
        <v>0.55200000000000005</v>
      </c>
    </row>
    <row r="813" spans="1:22">
      <c r="A813">
        <v>200</v>
      </c>
      <c r="C813">
        <f>COUNTIF('WetLitterbags placem_collection'!$K$3:$K$222, E813)</f>
        <v>1</v>
      </c>
      <c r="D813" t="str">
        <f t="shared" si="73"/>
        <v>Open</v>
      </c>
      <c r="E813" t="s">
        <v>1234</v>
      </c>
      <c r="F813">
        <f>COUNTIF('WetLitterbags placem_collection'!$M$3:$M$222, H813)</f>
        <v>0</v>
      </c>
      <c r="G813" t="str">
        <f t="shared" si="77"/>
        <v>Exclude</v>
      </c>
      <c r="I813">
        <f>IFERROR(INDEX('Green_rooibos initial weight'!$C$5:$C$1749,MATCH(E813, 'Green_rooibos initial weight'!$A$5:$A$1749,0)),"")</f>
        <v>2.0139999999999998</v>
      </c>
      <c r="K813">
        <f t="shared" si="72"/>
        <v>2.0139999999999998</v>
      </c>
      <c r="M813">
        <f>IFERROR(INDEX('Both teabags AfterWet'!$D$1:$D$839,MATCH(E813,'Both teabags AfterWet'!$B$1:$B$839,0)),"")</f>
        <v>0.67120000000000002</v>
      </c>
      <c r="O813">
        <v>0.49859999999999999</v>
      </c>
      <c r="Q813" s="202">
        <v>11.089206505668416</v>
      </c>
      <c r="R813" s="202"/>
      <c r="S813">
        <f t="shared" si="74"/>
        <v>0.44330921636273724</v>
      </c>
      <c r="U813" s="111">
        <f t="shared" si="75"/>
        <v>0.77988618849913738</v>
      </c>
      <c r="V813" s="111">
        <f t="shared" si="76"/>
        <v>0.55200000000000005</v>
      </c>
    </row>
    <row r="814" spans="1:22">
      <c r="A814">
        <v>201</v>
      </c>
      <c r="C814">
        <f>COUNTIF('WetLitterbags placem_collection'!$K$3:$K$222, E814)</f>
        <v>1</v>
      </c>
      <c r="D814" t="str">
        <f t="shared" si="73"/>
        <v>Open</v>
      </c>
      <c r="E814" t="s">
        <v>1239</v>
      </c>
      <c r="F814">
        <f>COUNTIF('WetLitterbags placem_collection'!$M$3:$M$222, H814)</f>
        <v>0</v>
      </c>
      <c r="G814" t="str">
        <f t="shared" si="77"/>
        <v>Exclude</v>
      </c>
      <c r="I814">
        <f>IFERROR(INDEX('Green_rooibos initial weight'!$C$5:$C$1749,MATCH(E814, 'Green_rooibos initial weight'!$A$5:$A$1749,0)),"")</f>
        <v>1.9930000000000001</v>
      </c>
      <c r="K814">
        <f t="shared" si="72"/>
        <v>1.9930000000000001</v>
      </c>
      <c r="M814">
        <f>IFERROR(INDEX('Both teabags AfterWet'!$D$1:$D$839,MATCH(E814,'Both teabags AfterWet'!$B$1:$B$839,0)),"")</f>
        <v>0.56630000000000003</v>
      </c>
      <c r="O814">
        <v>0.41320000000000001</v>
      </c>
      <c r="Q814" s="202">
        <v>11.712158808933365</v>
      </c>
      <c r="R814" s="202"/>
      <c r="S814">
        <f t="shared" si="74"/>
        <v>0.36480535980148732</v>
      </c>
      <c r="U814" s="111">
        <f t="shared" si="75"/>
        <v>0.81695666843879211</v>
      </c>
      <c r="V814" s="111">
        <f t="shared" si="76"/>
        <v>0.55200000000000005</v>
      </c>
    </row>
    <row r="815" spans="1:22">
      <c r="A815" s="1">
        <v>202</v>
      </c>
      <c r="B815" s="1"/>
      <c r="C815">
        <f>COUNTIF('WetLitterbags placem_collection'!$K$3:$K$222, E815)</f>
        <v>1</v>
      </c>
      <c r="D815" t="str">
        <f t="shared" si="73"/>
        <v>Open</v>
      </c>
      <c r="E815" s="200" t="s">
        <v>1277</v>
      </c>
      <c r="F815">
        <f>COUNTIF('WetLitterbags placem_collection'!$M$3:$M$222, H815)</f>
        <v>0</v>
      </c>
      <c r="G815" t="str">
        <f t="shared" si="77"/>
        <v>Exclude</v>
      </c>
      <c r="I815">
        <f>IFERROR(INDEX('Green_rooibos initial weight'!$C$5:$C$1749,MATCH(E815, 'Green_rooibos initial weight'!$A$5:$A$1749,0)),"")</f>
        <v>1.718</v>
      </c>
      <c r="K815">
        <f t="shared" si="72"/>
        <v>1.718</v>
      </c>
      <c r="M815">
        <f>IFERROR(INDEX('Both teabags AfterWet'!$D$1:$D$839,MATCH(E815,'Both teabags AfterWet'!$B$1:$B$839,0)),"")</f>
        <v>0.84</v>
      </c>
      <c r="O815" s="1">
        <v>0.61229999999999996</v>
      </c>
      <c r="P815" s="1"/>
      <c r="Q815" s="202">
        <v>12.200000000000349</v>
      </c>
      <c r="R815" s="202"/>
      <c r="S815">
        <f t="shared" si="74"/>
        <v>0.53759939999999784</v>
      </c>
      <c r="U815" s="111">
        <f t="shared" si="75"/>
        <v>0.68707834691501879</v>
      </c>
      <c r="V815" s="111">
        <f t="shared" si="76"/>
        <v>0.55200000000000005</v>
      </c>
    </row>
    <row r="816" spans="1:22">
      <c r="A816" s="199">
        <v>203</v>
      </c>
      <c r="B816" s="199"/>
      <c r="C816">
        <f>COUNTIF('WetLitterbags placem_collection'!$K$3:$K$222, E816)</f>
        <v>1</v>
      </c>
      <c r="D816" t="str">
        <f t="shared" si="73"/>
        <v>Open</v>
      </c>
      <c r="E816" t="s">
        <v>1405</v>
      </c>
      <c r="F816">
        <f>COUNTIF('WetLitterbags placem_collection'!$M$3:$M$222, H816)</f>
        <v>0</v>
      </c>
      <c r="G816" t="str">
        <f t="shared" si="77"/>
        <v>Exclude</v>
      </c>
      <c r="I816">
        <f>IFERROR(INDEX('Green_rooibos initial weight'!$C$5:$C$1749,MATCH(E816, 'Green_rooibos initial weight'!$A$5:$A$1749,0)),"")</f>
        <v>2.238</v>
      </c>
      <c r="K816">
        <f t="shared" si="72"/>
        <v>2.238</v>
      </c>
      <c r="M816">
        <f>IFERROR(INDEX('Both teabags AfterWet'!$D$1:$D$839,MATCH(E816,'Both teabags AfterWet'!$B$1:$B$839,0)),"")</f>
        <v>0.80930000000000002</v>
      </c>
      <c r="O816">
        <v>0.60440000000000005</v>
      </c>
      <c r="Q816" s="202">
        <v>11.067388096409434</v>
      </c>
      <c r="R816" s="202"/>
      <c r="S816">
        <f t="shared" si="74"/>
        <v>0.53750870634530146</v>
      </c>
      <c r="U816" s="111">
        <f t="shared" si="75"/>
        <v>0.75982631530594213</v>
      </c>
      <c r="V816" s="111">
        <f t="shared" si="76"/>
        <v>0.55200000000000005</v>
      </c>
    </row>
    <row r="817" spans="1:22">
      <c r="A817" s="199">
        <v>204</v>
      </c>
      <c r="B817" s="199"/>
      <c r="C817">
        <f>COUNTIF('WetLitterbags placem_collection'!$K$3:$K$222, E817)</f>
        <v>1</v>
      </c>
      <c r="D817" t="str">
        <f t="shared" si="73"/>
        <v>Open</v>
      </c>
      <c r="E817" t="s">
        <v>1236</v>
      </c>
      <c r="F817">
        <f>COUNTIF('WetLitterbags placem_collection'!$M$3:$M$222, H817)</f>
        <v>0</v>
      </c>
      <c r="G817" t="str">
        <f t="shared" si="77"/>
        <v>Exclude</v>
      </c>
      <c r="I817">
        <f>IFERROR(INDEX('Green_rooibos initial weight'!$C$5:$C$1749,MATCH(E817, 'Green_rooibos initial weight'!$A$5:$A$1749,0)),"")</f>
        <v>2.1480000000000001</v>
      </c>
      <c r="K817">
        <f t="shared" si="72"/>
        <v>2.1480000000000001</v>
      </c>
      <c r="M817">
        <f>IFERROR(INDEX('Both teabags AfterWet'!$D$1:$D$839,MATCH(E817,'Both teabags AfterWet'!$B$1:$B$839,0)),"")</f>
        <v>0.68300000000000005</v>
      </c>
      <c r="O817">
        <v>0.49020000000000002</v>
      </c>
      <c r="Q817" s="202">
        <v>11.500000000000204</v>
      </c>
      <c r="R817" s="202"/>
      <c r="S817">
        <f t="shared" si="74"/>
        <v>0.43382699999999902</v>
      </c>
      <c r="U817" s="111">
        <f t="shared" si="75"/>
        <v>0.79803212290502845</v>
      </c>
      <c r="V817" s="111">
        <f t="shared" si="76"/>
        <v>0.55200000000000005</v>
      </c>
    </row>
    <row r="818" spans="1:22">
      <c r="A818" s="1">
        <v>205</v>
      </c>
      <c r="B818" s="1"/>
      <c r="C818">
        <f>COUNTIF('WetLitterbags placem_collection'!$K$3:$K$222, E818)</f>
        <v>1</v>
      </c>
      <c r="D818" t="str">
        <f t="shared" si="73"/>
        <v>Open</v>
      </c>
      <c r="E818" s="1" t="s">
        <v>1429</v>
      </c>
      <c r="F818">
        <f>COUNTIF('WetLitterbags placem_collection'!$M$3:$M$222, H818)</f>
        <v>0</v>
      </c>
      <c r="G818" t="str">
        <f t="shared" si="77"/>
        <v>Exclude</v>
      </c>
      <c r="I818">
        <f>IFERROR(INDEX('Green_rooibos initial weight'!$C$5:$C$1749,MATCH(E818, 'Green_rooibos initial weight'!$A$5:$A$1749,0)),"")</f>
        <v>1.925</v>
      </c>
      <c r="K818">
        <f t="shared" si="72"/>
        <v>1.925</v>
      </c>
      <c r="M818">
        <f>IFERROR(INDEX('Both teabags AfterWet'!$D$1:$D$839,MATCH(E818,'Both teabags AfterWet'!$B$1:$B$839,0)),"")</f>
        <v>0.74099999999999999</v>
      </c>
      <c r="O818">
        <v>0.52459999999999996</v>
      </c>
      <c r="Q818" s="202">
        <v>22.042218949435743</v>
      </c>
      <c r="R818" s="202"/>
      <c r="S818">
        <f t="shared" si="74"/>
        <v>0.40896651939126005</v>
      </c>
      <c r="U818" s="111">
        <f t="shared" si="75"/>
        <v>0.7875498600564883</v>
      </c>
      <c r="V818" s="111">
        <f t="shared" si="76"/>
        <v>0.55200000000000005</v>
      </c>
    </row>
    <row r="819" spans="1:22">
      <c r="A819" s="1">
        <v>206</v>
      </c>
      <c r="B819" s="1"/>
      <c r="C819">
        <f>COUNTIF('WetLitterbags placem_collection'!$K$3:$K$222, E819)</f>
        <v>1</v>
      </c>
      <c r="D819" t="str">
        <f t="shared" si="73"/>
        <v>Open</v>
      </c>
      <c r="E819" s="200" t="s">
        <v>1373</v>
      </c>
      <c r="F819">
        <f>COUNTIF('WetLitterbags placem_collection'!$M$3:$M$222, H819)</f>
        <v>0</v>
      </c>
      <c r="G819" t="str">
        <f t="shared" si="77"/>
        <v>Exclude</v>
      </c>
      <c r="I819">
        <f>IFERROR(INDEX('Green_rooibos initial weight'!$C$5:$C$1749,MATCH(E819, 'Green_rooibos initial weight'!$A$5:$A$1749,0)),"")</f>
        <v>2.1269999999999998</v>
      </c>
      <c r="K819">
        <f t="shared" si="72"/>
        <v>2.1269999999999998</v>
      </c>
      <c r="M819">
        <f>IFERROR(INDEX('Both teabags AfterWet'!$D$1:$D$839,MATCH(E819,'Both teabags AfterWet'!$B$1:$B$839,0)),"")</f>
        <v>0.85699999999999998</v>
      </c>
      <c r="O819" s="1">
        <v>0.61060000000000003</v>
      </c>
      <c r="P819" s="1"/>
      <c r="Q819" s="202">
        <v>17.335314512134694</v>
      </c>
      <c r="R819" s="202"/>
      <c r="S819">
        <f t="shared" si="74"/>
        <v>0.50475056958890563</v>
      </c>
      <c r="U819" s="111">
        <f t="shared" si="75"/>
        <v>0.76269366733008659</v>
      </c>
      <c r="V819" s="111">
        <f t="shared" si="76"/>
        <v>0.55200000000000005</v>
      </c>
    </row>
    <row r="820" spans="1:22">
      <c r="A820" s="1">
        <v>207</v>
      </c>
      <c r="B820" s="1"/>
      <c r="C820">
        <f>COUNTIF('WetLitterbags placem_collection'!$K$3:$K$222, E820)</f>
        <v>1</v>
      </c>
      <c r="D820" t="str">
        <f t="shared" si="73"/>
        <v>Open</v>
      </c>
      <c r="E820" s="1" t="s">
        <v>1510</v>
      </c>
      <c r="F820">
        <f>COUNTIF('WetLitterbags placem_collection'!$M$3:$M$222, H820)</f>
        <v>0</v>
      </c>
      <c r="G820" t="str">
        <f t="shared" si="77"/>
        <v>Exclude</v>
      </c>
      <c r="I820">
        <f>IFERROR(INDEX('Green_rooibos initial weight'!$C$5:$C$1749,MATCH(E820, 'Green_rooibos initial weight'!$A$5:$A$1749,0)),"")</f>
        <v>2.0830000000000002</v>
      </c>
      <c r="K820">
        <f t="shared" si="72"/>
        <v>2.0830000000000002</v>
      </c>
      <c r="M820">
        <f>IFERROR(INDEX('Both teabags AfterWet'!$D$1:$D$839,MATCH(E820,'Both teabags AfterWet'!$B$1:$B$839,0)),"")</f>
        <v>0.73299999999999998</v>
      </c>
      <c r="O820" s="1">
        <v>0.51390000000000002</v>
      </c>
      <c r="P820" s="1"/>
      <c r="Q820" s="202">
        <v>21.550000000000765</v>
      </c>
      <c r="R820" s="202"/>
      <c r="S820">
        <f t="shared" si="74"/>
        <v>0.40315454999999611</v>
      </c>
      <c r="U820" s="111">
        <f t="shared" si="75"/>
        <v>0.80645484877580598</v>
      </c>
      <c r="V820" s="111">
        <f t="shared" si="76"/>
        <v>0.55200000000000005</v>
      </c>
    </row>
    <row r="821" spans="1:22">
      <c r="A821" s="1">
        <v>207</v>
      </c>
      <c r="B821" s="1"/>
      <c r="C821">
        <f>COUNTIF('WetLitterbags placem_collection'!$K$3:$K$222, E821)</f>
        <v>1</v>
      </c>
      <c r="D821" t="str">
        <f t="shared" si="73"/>
        <v>Open</v>
      </c>
      <c r="E821" s="1" t="s">
        <v>1476</v>
      </c>
      <c r="F821">
        <f>COUNTIF('WetLitterbags placem_collection'!$M$3:$M$222, H821)</f>
        <v>0</v>
      </c>
      <c r="G821" t="str">
        <f t="shared" si="77"/>
        <v>Exclude</v>
      </c>
      <c r="I821">
        <f>IFERROR(INDEX('Green_rooibos initial weight'!$C$5:$C$1749,MATCH(E821, 'Green_rooibos initial weight'!$A$5:$A$1749,0)),"")</f>
        <v>1.984</v>
      </c>
      <c r="K821">
        <f t="shared" si="72"/>
        <v>1.984</v>
      </c>
      <c r="M821">
        <f>IFERROR(INDEX('Both teabags AfterWet'!$D$1:$D$839,MATCH(E821,'Both teabags AfterWet'!$B$1:$B$839,0)),"")</f>
        <v>0.77700000000000002</v>
      </c>
      <c r="O821" s="1">
        <v>0.54110000000000003</v>
      </c>
      <c r="P821" s="1"/>
      <c r="Q821" s="202">
        <v>23.600000000000428</v>
      </c>
      <c r="R821" s="202"/>
      <c r="S821">
        <f t="shared" si="74"/>
        <v>0.41340039999999767</v>
      </c>
      <c r="U821" s="111">
        <f t="shared" si="75"/>
        <v>0.79163286290322699</v>
      </c>
      <c r="V821" s="111">
        <f t="shared" si="76"/>
        <v>0.55200000000000005</v>
      </c>
    </row>
    <row r="822" spans="1:22">
      <c r="A822" s="1">
        <v>208</v>
      </c>
      <c r="B822" s="1"/>
      <c r="C822">
        <f>COUNTIF('WetLitterbags placem_collection'!$K$3:$K$222, E822)</f>
        <v>1</v>
      </c>
      <c r="D822" t="str">
        <f t="shared" si="73"/>
        <v>Open</v>
      </c>
      <c r="E822" s="200" t="s">
        <v>1340</v>
      </c>
      <c r="F822">
        <f>COUNTIF('WetLitterbags placem_collection'!$M$3:$M$222, H822)</f>
        <v>0</v>
      </c>
      <c r="G822" t="str">
        <f t="shared" si="77"/>
        <v>Exclude</v>
      </c>
      <c r="I822">
        <f>IFERROR(INDEX('Green_rooibos initial weight'!$C$5:$C$1749,MATCH(E822, 'Green_rooibos initial weight'!$A$5:$A$1749,0)),"")</f>
        <v>2.0270000000000001</v>
      </c>
      <c r="K822">
        <f t="shared" si="72"/>
        <v>2.0270000000000001</v>
      </c>
      <c r="M822">
        <f>IFERROR(INDEX('Both teabags AfterWet'!$D$1:$D$839,MATCH(E822,'Both teabags AfterWet'!$B$1:$B$839,0)),"")</f>
        <v>0.91</v>
      </c>
      <c r="O822" s="1">
        <v>0.63100000000000001</v>
      </c>
      <c r="P822" s="1"/>
      <c r="Q822" s="202">
        <v>18.435475834579655</v>
      </c>
      <c r="R822" s="202"/>
      <c r="S822">
        <f t="shared" si="74"/>
        <v>0.51467214748380241</v>
      </c>
      <c r="U822" s="111">
        <f t="shared" si="75"/>
        <v>0.746091688463837</v>
      </c>
      <c r="V822" s="111">
        <f t="shared" si="76"/>
        <v>0.55200000000000005</v>
      </c>
    </row>
    <row r="823" spans="1:22">
      <c r="A823" s="1">
        <v>209</v>
      </c>
      <c r="B823" s="1"/>
      <c r="C823">
        <f>COUNTIF('WetLitterbags placem_collection'!$K$3:$K$222, E823)</f>
        <v>1</v>
      </c>
      <c r="D823" t="str">
        <f t="shared" si="73"/>
        <v>Open</v>
      </c>
      <c r="E823" s="1" t="s">
        <v>1446</v>
      </c>
      <c r="F823">
        <f>COUNTIF('WetLitterbags placem_collection'!$M$3:$M$222, H823)</f>
        <v>0</v>
      </c>
      <c r="G823" t="str">
        <f t="shared" si="77"/>
        <v>Exclude</v>
      </c>
      <c r="I823">
        <f>IFERROR(INDEX('Green_rooibos initial weight'!$C$5:$C$1749,MATCH(E823, 'Green_rooibos initial weight'!$A$5:$A$1749,0)),"")</f>
        <v>2.0390000000000001</v>
      </c>
      <c r="K823">
        <f t="shared" si="72"/>
        <v>2.0390000000000001</v>
      </c>
      <c r="M823">
        <f>IFERROR(INDEX('Both teabags AfterWet'!$D$1:$D$839,MATCH(E823,'Both teabags AfterWet'!$B$1:$B$839,0)),"")</f>
        <v>0.748</v>
      </c>
      <c r="O823" s="1">
        <v>0.55049999999999999</v>
      </c>
      <c r="P823" s="1"/>
      <c r="Q823" s="202">
        <v>16.351888667991901</v>
      </c>
      <c r="R823" s="202"/>
      <c r="S823">
        <f t="shared" si="74"/>
        <v>0.46048285288270457</v>
      </c>
      <c r="U823" s="111">
        <f t="shared" si="75"/>
        <v>0.77416240662937486</v>
      </c>
      <c r="V823" s="111">
        <f t="shared" si="76"/>
        <v>0.55200000000000005</v>
      </c>
    </row>
    <row r="824" spans="1:22">
      <c r="A824" s="199">
        <v>210</v>
      </c>
      <c r="B824" s="199"/>
      <c r="C824">
        <f>COUNTIF('WetLitterbags placem_collection'!$K$3:$K$222, E824)</f>
        <v>1</v>
      </c>
      <c r="D824" t="str">
        <f t="shared" si="73"/>
        <v>Open</v>
      </c>
      <c r="E824" t="s">
        <v>1179</v>
      </c>
      <c r="F824">
        <f>COUNTIF('WetLitterbags placem_collection'!$M$3:$M$222, H824)</f>
        <v>0</v>
      </c>
      <c r="G824" t="str">
        <f t="shared" si="77"/>
        <v>Exclude</v>
      </c>
      <c r="I824">
        <f>IFERROR(INDEX('Green_rooibos initial weight'!$C$5:$C$1749,MATCH(E824, 'Green_rooibos initial weight'!$A$5:$A$1749,0)),"")</f>
        <v>2.0680000000000001</v>
      </c>
      <c r="K824">
        <f t="shared" si="72"/>
        <v>2.0680000000000001</v>
      </c>
      <c r="M824">
        <f>IFERROR(INDEX('Both teabags AfterWet'!$D$1:$D$839,MATCH(E824,'Both teabags AfterWet'!$B$1:$B$839,0)),"")</f>
        <v>0.83130000000000004</v>
      </c>
      <c r="O824">
        <v>0.60350000000000004</v>
      </c>
      <c r="Q824" s="202">
        <v>17.063492063492387</v>
      </c>
      <c r="R824" s="202"/>
      <c r="S824">
        <f t="shared" si="74"/>
        <v>0.50052182539682344</v>
      </c>
      <c r="U824" s="111">
        <f t="shared" si="75"/>
        <v>0.75796816953731949</v>
      </c>
      <c r="V824" s="111">
        <f t="shared" si="76"/>
        <v>0.55200000000000005</v>
      </c>
    </row>
    <row r="825" spans="1:22">
      <c r="A825" s="1">
        <v>211</v>
      </c>
      <c r="B825" s="1"/>
      <c r="C825">
        <f>COUNTIF('WetLitterbags placem_collection'!$K$3:$K$222, E825)</f>
        <v>1</v>
      </c>
      <c r="D825" t="str">
        <f t="shared" si="73"/>
        <v>Open</v>
      </c>
      <c r="E825" s="201" t="s">
        <v>1228</v>
      </c>
      <c r="F825">
        <f>COUNTIF('WetLitterbags placem_collection'!$M$3:$M$222, H825)</f>
        <v>0</v>
      </c>
      <c r="G825" t="str">
        <f t="shared" si="77"/>
        <v>Exclude</v>
      </c>
      <c r="I825">
        <f>IFERROR(INDEX('Green_rooibos initial weight'!$C$5:$C$1749,MATCH(E825, 'Green_rooibos initial weight'!$A$5:$A$1749,0)),"")</f>
        <v>2.02</v>
      </c>
      <c r="K825">
        <f t="shared" si="72"/>
        <v>2.02</v>
      </c>
      <c r="M825">
        <f>IFERROR(INDEX('Both teabags AfterWet'!$D$1:$D$839,MATCH(E825,'Both teabags AfterWet'!$B$1:$B$839,0)),"")</f>
        <v>0.85699999999999998</v>
      </c>
      <c r="O825" s="1">
        <v>0.62309999999999999</v>
      </c>
      <c r="P825" s="1"/>
      <c r="Q825" s="202">
        <v>17.246520874750999</v>
      </c>
      <c r="R825" s="202"/>
      <c r="S825">
        <f t="shared" si="74"/>
        <v>0.51563692842942654</v>
      </c>
      <c r="U825" s="111">
        <f t="shared" si="75"/>
        <v>0.7447341938468186</v>
      </c>
      <c r="V825" s="111">
        <f t="shared" si="76"/>
        <v>0.55200000000000005</v>
      </c>
    </row>
    <row r="826" spans="1:22">
      <c r="A826" s="1">
        <v>212</v>
      </c>
      <c r="B826" s="1"/>
      <c r="C826">
        <f>COUNTIF('WetLitterbags placem_collection'!$K$3:$K$222, E826)</f>
        <v>1</v>
      </c>
      <c r="D826" t="str">
        <f t="shared" si="73"/>
        <v>Open</v>
      </c>
      <c r="E826" s="200" t="s">
        <v>1264</v>
      </c>
      <c r="F826">
        <f>COUNTIF('WetLitterbags placem_collection'!$M$3:$M$222, H826)</f>
        <v>0</v>
      </c>
      <c r="G826" t="str">
        <f t="shared" si="77"/>
        <v>Exclude</v>
      </c>
      <c r="I826">
        <f>IFERROR(INDEX('Green_rooibos initial weight'!$C$5:$C$1749,MATCH(E826, 'Green_rooibos initial weight'!$A$5:$A$1749,0)),"")</f>
        <v>2.097</v>
      </c>
      <c r="K826">
        <f t="shared" ref="K826:K834" si="78">IFERROR(I826-(AG818+AG819+AG821),"")</f>
        <v>2.097</v>
      </c>
      <c r="M826">
        <f>IFERROR(INDEX('Both teabags AfterWet'!$D$1:$D$839,MATCH(E826,'Both teabags AfterWet'!$B$1:$B$839,0)),"")</f>
        <v>0.86439999999999995</v>
      </c>
      <c r="O826" s="1">
        <v>0.64780000000000004</v>
      </c>
      <c r="P826" s="1"/>
      <c r="Q826" s="202">
        <v>12.518778167251055</v>
      </c>
      <c r="R826" s="202"/>
      <c r="S826">
        <f t="shared" si="74"/>
        <v>0.56670335503254776</v>
      </c>
      <c r="U826" s="111">
        <f t="shared" si="75"/>
        <v>0.72975519550188472</v>
      </c>
      <c r="V826" s="111">
        <f t="shared" si="76"/>
        <v>0.55200000000000005</v>
      </c>
    </row>
    <row r="827" spans="1:22">
      <c r="A827" s="1">
        <v>213</v>
      </c>
      <c r="B827" s="1"/>
      <c r="C827">
        <f>COUNTIF('WetLitterbags placem_collection'!$K$3:$K$222, E827)</f>
        <v>1</v>
      </c>
      <c r="D827" t="str">
        <f t="shared" si="73"/>
        <v>Open</v>
      </c>
      <c r="E827" s="1" t="s">
        <v>1478</v>
      </c>
      <c r="F827">
        <f>COUNTIF('WetLitterbags placem_collection'!$M$3:$M$222, H827)</f>
        <v>0</v>
      </c>
      <c r="G827" t="str">
        <f t="shared" si="77"/>
        <v>Exclude</v>
      </c>
      <c r="I827">
        <f>IFERROR(INDEX('Green_rooibos initial weight'!$C$5:$C$1749,MATCH(E827, 'Green_rooibos initial weight'!$A$5:$A$1749,0)),"")</f>
        <v>1.972</v>
      </c>
      <c r="K827">
        <f t="shared" si="78"/>
        <v>1.972</v>
      </c>
      <c r="M827">
        <f>IFERROR(INDEX('Both teabags AfterWet'!$D$1:$D$839,MATCH(E827,'Both teabags AfterWet'!$B$1:$B$839,0)),"")</f>
        <v>0.71399999999999997</v>
      </c>
      <c r="O827" s="1">
        <v>0.49080000000000001</v>
      </c>
      <c r="P827" s="1"/>
      <c r="Q827" s="202">
        <v>10.252600297176585</v>
      </c>
      <c r="R827" s="202"/>
      <c r="S827">
        <f t="shared" si="74"/>
        <v>0.44048023774145734</v>
      </c>
      <c r="U827" s="111">
        <f t="shared" si="75"/>
        <v>0.77663273948201961</v>
      </c>
      <c r="V827" s="111">
        <f t="shared" si="76"/>
        <v>0.55200000000000005</v>
      </c>
    </row>
    <row r="828" spans="1:22">
      <c r="A828" s="1">
        <v>214</v>
      </c>
      <c r="B828" s="1"/>
      <c r="C828">
        <f>COUNTIF('WetLitterbags placem_collection'!$K$3:$K$222, E828)</f>
        <v>1</v>
      </c>
      <c r="D828" t="str">
        <f t="shared" si="73"/>
        <v>Open</v>
      </c>
      <c r="E828" s="200" t="s">
        <v>1289</v>
      </c>
      <c r="F828">
        <f>COUNTIF('WetLitterbags placem_collection'!$M$3:$M$222, H828)</f>
        <v>0</v>
      </c>
      <c r="G828" t="str">
        <f t="shared" si="77"/>
        <v>Exclude</v>
      </c>
      <c r="I828">
        <f>IFERROR(INDEX('Green_rooibos initial weight'!$C$5:$C$1749,MATCH(E828, 'Green_rooibos initial weight'!$A$5:$A$1749,0)),"")</f>
        <v>2.0110000000000001</v>
      </c>
      <c r="K828">
        <f t="shared" si="78"/>
        <v>2.0110000000000001</v>
      </c>
      <c r="M828">
        <f>IFERROR(INDEX('Both teabags AfterWet'!$D$1:$D$839,MATCH(E828,'Both teabags AfterWet'!$B$1:$B$839,0)),"")</f>
        <v>0.71299999999999997</v>
      </c>
      <c r="O828" s="1">
        <v>0.52159999999999995</v>
      </c>
      <c r="P828" s="1"/>
      <c r="Q828" s="202">
        <v>10.989010989010806</v>
      </c>
      <c r="R828" s="202"/>
      <c r="S828">
        <f t="shared" si="74"/>
        <v>0.46428131868131961</v>
      </c>
      <c r="U828" s="111">
        <f t="shared" si="75"/>
        <v>0.76912913044190967</v>
      </c>
      <c r="V828" s="111">
        <f t="shared" si="76"/>
        <v>0.55200000000000005</v>
      </c>
    </row>
    <row r="829" spans="1:22">
      <c r="A829">
        <v>215</v>
      </c>
      <c r="C829">
        <f>COUNTIF('WetLitterbags placem_collection'!$K$3:$K$222, E829)</f>
        <v>1</v>
      </c>
      <c r="D829" t="str">
        <f t="shared" si="73"/>
        <v>Open</v>
      </c>
      <c r="E829" t="s">
        <v>1192</v>
      </c>
      <c r="F829">
        <f>COUNTIF('WetLitterbags placem_collection'!$M$3:$M$222, H829)</f>
        <v>0</v>
      </c>
      <c r="G829" t="str">
        <f t="shared" si="77"/>
        <v>Exclude</v>
      </c>
      <c r="I829">
        <f>IFERROR(INDEX('Green_rooibos initial weight'!$C$5:$C$1749,MATCH(E829, 'Green_rooibos initial weight'!$A$5:$A$1749,0)),"")</f>
        <v>2.1040000000000001</v>
      </c>
      <c r="K829">
        <f t="shared" si="78"/>
        <v>2.1040000000000001</v>
      </c>
      <c r="M829">
        <f>IFERROR(INDEX('Both teabags AfterWet'!$D$1:$D$839,MATCH(E829,'Both teabags AfterWet'!$B$1:$B$839,0)),"")</f>
        <v>0.69730000000000003</v>
      </c>
      <c r="O829">
        <v>0.50380000000000003</v>
      </c>
      <c r="Q829" s="202">
        <v>7.1357285429143147</v>
      </c>
      <c r="R829" s="202"/>
      <c r="S829">
        <f t="shared" si="74"/>
        <v>0.46785019960079771</v>
      </c>
      <c r="U829" s="111">
        <f t="shared" si="75"/>
        <v>0.77763773783232049</v>
      </c>
      <c r="V829" s="111">
        <f t="shared" si="76"/>
        <v>0.55200000000000005</v>
      </c>
    </row>
    <row r="830" spans="1:22">
      <c r="A830" s="1">
        <v>216</v>
      </c>
      <c r="B830" s="1"/>
      <c r="C830">
        <f>COUNTIF('WetLitterbags placem_collection'!$K$3:$K$222, E830)</f>
        <v>1</v>
      </c>
      <c r="D830" t="str">
        <f t="shared" si="73"/>
        <v>Open</v>
      </c>
      <c r="E830" s="200" t="s">
        <v>1295</v>
      </c>
      <c r="F830">
        <f>COUNTIF('WetLitterbags placem_collection'!$M$3:$M$222, H830)</f>
        <v>0</v>
      </c>
      <c r="G830" t="str">
        <f t="shared" si="77"/>
        <v>Exclude</v>
      </c>
      <c r="I830">
        <f>IFERROR(INDEX('Green_rooibos initial weight'!$C$5:$C$1749,MATCH(E830, 'Green_rooibos initial weight'!$A$5:$A$1749,0)),"")</f>
        <v>2.0190000000000001</v>
      </c>
      <c r="K830">
        <f t="shared" si="78"/>
        <v>2.0190000000000001</v>
      </c>
      <c r="M830">
        <f>IFERROR(INDEX('Both teabags AfterWet'!$D$1:$D$839,MATCH(E830,'Both teabags AfterWet'!$B$1:$B$839,0)),"")</f>
        <v>0.88700000000000001</v>
      </c>
      <c r="O830" s="1">
        <v>0.66800000000000004</v>
      </c>
      <c r="P830" s="1"/>
      <c r="Q830" s="202">
        <v>8.3005893909626298</v>
      </c>
      <c r="R830" s="202"/>
      <c r="S830">
        <f t="shared" si="74"/>
        <v>0.61255206286836961</v>
      </c>
      <c r="U830" s="111">
        <f t="shared" si="75"/>
        <v>0.69660620957485408</v>
      </c>
      <c r="V830" s="111">
        <f t="shared" si="76"/>
        <v>0.55200000000000005</v>
      </c>
    </row>
    <row r="831" spans="1:22">
      <c r="A831" s="1">
        <v>217</v>
      </c>
      <c r="B831" s="1"/>
      <c r="C831">
        <f>COUNTIF('WetLitterbags placem_collection'!$K$3:$K$222, E831)</f>
        <v>1</v>
      </c>
      <c r="D831" t="str">
        <f t="shared" si="73"/>
        <v>Open</v>
      </c>
      <c r="E831" s="1" t="s">
        <v>1255</v>
      </c>
      <c r="F831">
        <f>COUNTIF('WetLitterbags placem_collection'!$M$3:$M$222, H831)</f>
        <v>0</v>
      </c>
      <c r="G831" t="str">
        <f t="shared" si="77"/>
        <v>Exclude</v>
      </c>
      <c r="I831">
        <f>IFERROR(INDEX('Green_rooibos initial weight'!$C$5:$C$1749,MATCH(E831, 'Green_rooibos initial weight'!$A$5:$A$1749,0)),"")</f>
        <v>1.9530000000000001</v>
      </c>
      <c r="K831">
        <f t="shared" si="78"/>
        <v>1.9530000000000001</v>
      </c>
      <c r="M831">
        <f>IFERROR(INDEX('Both teabags AfterWet'!$D$1:$D$839,MATCH(E831,'Both teabags AfterWet'!$B$1:$B$839,0)),"")</f>
        <v>0.78100000000000003</v>
      </c>
      <c r="O831" s="1">
        <v>0.57120000000000004</v>
      </c>
      <c r="P831" s="1"/>
      <c r="Q831" s="202">
        <v>8.99805447470772</v>
      </c>
      <c r="R831" s="202"/>
      <c r="S831">
        <f t="shared" si="74"/>
        <v>0.51980311284046954</v>
      </c>
      <c r="U831" s="111">
        <f t="shared" si="75"/>
        <v>0.73384377222710206</v>
      </c>
      <c r="V831" s="111">
        <f t="shared" si="76"/>
        <v>0.55200000000000005</v>
      </c>
    </row>
    <row r="832" spans="1:22">
      <c r="A832" s="199">
        <v>218</v>
      </c>
      <c r="B832" s="199"/>
      <c r="C832">
        <f>COUNTIF('WetLitterbags placem_collection'!$K$3:$K$222, E832)</f>
        <v>1</v>
      </c>
      <c r="D832" t="str">
        <f t="shared" si="73"/>
        <v>Open</v>
      </c>
      <c r="E832" t="s">
        <v>1799</v>
      </c>
      <c r="F832">
        <f>COUNTIF('WetLitterbags placem_collection'!$M$3:$M$222, H832)</f>
        <v>0</v>
      </c>
      <c r="G832" t="str">
        <f t="shared" si="77"/>
        <v>Exclude</v>
      </c>
      <c r="I832">
        <f>IFERROR(INDEX('Green_rooibos initial weight'!$C$5:$C$1749,MATCH(E832, 'Green_rooibos initial weight'!$A$5:$A$1749,0)),"")</f>
        <v>2.0539999999999998</v>
      </c>
      <c r="K832">
        <f t="shared" si="78"/>
        <v>2.0539999999999998</v>
      </c>
      <c r="M832">
        <f>IFERROR(INDEX('Both teabags AfterWet'!$D$1:$D$839,MATCH(E832,'Both teabags AfterWet'!$B$1:$B$839,0)),"")</f>
        <v>0.75700000000000001</v>
      </c>
      <c r="O832">
        <v>0.56159999999999999</v>
      </c>
      <c r="Q832" s="202">
        <v>12.853598014887801</v>
      </c>
      <c r="R832" s="202"/>
      <c r="S832">
        <f t="shared" si="74"/>
        <v>0.48941419354839011</v>
      </c>
      <c r="U832" s="111">
        <f t="shared" si="75"/>
        <v>0.76172629330652863</v>
      </c>
      <c r="V832" s="111">
        <f t="shared" si="76"/>
        <v>0.55200000000000005</v>
      </c>
    </row>
    <row r="833" spans="1:22">
      <c r="A833" s="1">
        <v>219</v>
      </c>
      <c r="B833" s="1"/>
      <c r="C833">
        <f>COUNTIF('WetLitterbags placem_collection'!$K$3:$K$222, E833)</f>
        <v>1</v>
      </c>
      <c r="D833" t="str">
        <f t="shared" si="73"/>
        <v>Open</v>
      </c>
      <c r="E833" s="1" t="s">
        <v>1323</v>
      </c>
      <c r="F833">
        <f>COUNTIF('WetLitterbags placem_collection'!$M$3:$M$222, H833)</f>
        <v>0</v>
      </c>
      <c r="G833" t="str">
        <f t="shared" si="77"/>
        <v>Exclude</v>
      </c>
      <c r="I833">
        <f>IFERROR(INDEX('Green_rooibos initial weight'!$C$5:$C$1749,MATCH(E833, 'Green_rooibos initial weight'!$A$5:$A$1749,0)),"")</f>
        <v>2.0270000000000001</v>
      </c>
      <c r="K833">
        <f t="shared" si="78"/>
        <v>2.0270000000000001</v>
      </c>
      <c r="M833">
        <f>IFERROR(INDEX('Both teabags AfterWet'!$D$1:$D$839,MATCH(E833,'Both teabags AfterWet'!$B$1:$B$839,0)),"")</f>
        <v>0.70650000000000002</v>
      </c>
      <c r="O833" s="1">
        <v>0.50029999999999997</v>
      </c>
      <c r="P833" s="1"/>
      <c r="Q833" s="202">
        <v>11.604439959636602</v>
      </c>
      <c r="R833" s="202"/>
      <c r="S833">
        <f t="shared" si="74"/>
        <v>0.44224298688193808</v>
      </c>
      <c r="U833" s="111">
        <f t="shared" si="75"/>
        <v>0.78182388412336556</v>
      </c>
      <c r="V833" s="111">
        <f t="shared" si="76"/>
        <v>0.55200000000000005</v>
      </c>
    </row>
    <row r="834" spans="1:22">
      <c r="A834" s="199">
        <v>220</v>
      </c>
      <c r="B834" s="199"/>
      <c r="C834">
        <f>COUNTIF('WetLitterbags placem_collection'!$K$3:$K$222, E834)</f>
        <v>1</v>
      </c>
      <c r="D834" t="str">
        <f t="shared" si="73"/>
        <v>Open</v>
      </c>
      <c r="E834" t="s">
        <v>1268</v>
      </c>
      <c r="F834">
        <f>COUNTIF('WetLitterbags placem_collection'!$M$3:$M$222, H834)</f>
        <v>0</v>
      </c>
      <c r="G834" t="str">
        <f t="shared" si="77"/>
        <v>Exclude</v>
      </c>
      <c r="I834">
        <f>IFERROR(INDEX('Green_rooibos initial weight'!$C$5:$C$1749,MATCH(E834, 'Green_rooibos initial weight'!$A$5:$A$1749,0)),"")</f>
        <v>1.9510000000000001</v>
      </c>
      <c r="K834">
        <f t="shared" si="78"/>
        <v>1.9510000000000001</v>
      </c>
      <c r="M834">
        <f>IFERROR(INDEX('Both teabags AfterWet'!$D$1:$D$839,MATCH(E834,'Both teabags AfterWet'!$B$1:$B$839,0)),"")</f>
        <v>0.6169</v>
      </c>
      <c r="O834">
        <v>0.46260000000000001</v>
      </c>
      <c r="Q834" s="202">
        <v>11.045655375552919</v>
      </c>
      <c r="R834" s="202"/>
      <c r="S834">
        <f t="shared" si="74"/>
        <v>0.4115027982326922</v>
      </c>
      <c r="U834" s="111">
        <f t="shared" si="75"/>
        <v>0.78908108752809214</v>
      </c>
      <c r="V834" s="111">
        <f t="shared" si="76"/>
        <v>0.55200000000000005</v>
      </c>
    </row>
  </sheetData>
  <sortState ref="A11:Z834">
    <sortCondition ref="D11:D834"/>
  </sortState>
  <conditionalFormatting sqref="U11:Z11 U12:V834">
    <cfRule type="containsErrors" dxfId="1" priority="1" stopIfTrue="1">
      <formula>ISERROR(U11)</formula>
    </cfRule>
  </conditionalFormatting>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#REF!</v>
      </c>
    </row>
    <row r="41" spans="1:9" s="2" customFormat="1">
      <c r="A41" s="2" t="s">
        <v>13</v>
      </c>
      <c r="B41" s="65" t="s">
        <v>75</v>
      </c>
      <c r="C41" s="65" t="s">
        <v>73</v>
      </c>
      <c r="D41" s="65"/>
      <c r="E41" s="65"/>
      <c r="F41" s="64" t="s">
        <v>83</v>
      </c>
      <c r="G41" s="50" t="s">
        <v>84</v>
      </c>
      <c r="H41" s="50"/>
      <c r="I41" s="86" t="e">
        <f>(H41-Wcordandbag)/(G41-(Wcordandbag+Wlabel))</f>
        <v>#REF!</v>
      </c>
    </row>
    <row r="42" spans="1:9" s="2" customFormat="1" ht="43.2">
      <c r="A42" s="64" t="s">
        <v>14</v>
      </c>
      <c r="B42" s="27" t="s">
        <v>76</v>
      </c>
      <c r="C42" s="65" t="s">
        <v>77</v>
      </c>
      <c r="D42" s="65"/>
      <c r="E42" s="65"/>
      <c r="F42" s="64" t="s">
        <v>85</v>
      </c>
      <c r="G42" s="50"/>
      <c r="H42" s="50"/>
      <c r="I42" s="86" t="e">
        <f>(H42-Wcordandbag)/(G42-(Wcordandbag+Wlabel))</f>
        <v>#REF!</v>
      </c>
    </row>
    <row r="43" spans="1:9" s="2" customFormat="1">
      <c r="A43" s="65" t="s">
        <v>15</v>
      </c>
      <c r="B43" s="65" t="s">
        <v>71</v>
      </c>
      <c r="C43" s="65" t="s">
        <v>77</v>
      </c>
      <c r="D43" s="65"/>
      <c r="E43" s="65"/>
      <c r="F43" s="64" t="s">
        <v>86</v>
      </c>
      <c r="G43" s="50"/>
      <c r="H43" s="50"/>
      <c r="I43" s="86" t="e">
        <f>(H43-Wcordandbag)/(G43-(Wcordandbag+Wlabel))</f>
        <v>#REF!</v>
      </c>
    </row>
    <row r="44" spans="1:9" s="2" customFormat="1" ht="29.4" thickBot="1">
      <c r="A44" s="69" t="s">
        <v>211</v>
      </c>
      <c r="B44" s="28" t="s">
        <v>224</v>
      </c>
      <c r="C44" s="69"/>
      <c r="D44" s="69"/>
      <c r="E44" s="65"/>
      <c r="F44" s="68" t="s">
        <v>84</v>
      </c>
      <c r="G44" s="87"/>
      <c r="H44" s="87"/>
      <c r="I44" s="86" t="e">
        <f>(H44-Wcordandbag)/(G44-(Wcordandbag+Wlabel))</f>
        <v>#REF!</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1204</v>
      </c>
      <c r="E7" s="23" t="s">
        <v>129</v>
      </c>
      <c r="F7" s="23"/>
      <c r="G7" s="41" t="s">
        <v>134</v>
      </c>
    </row>
    <row r="8" spans="1:7">
      <c r="G8" s="24" t="s">
        <v>135</v>
      </c>
    </row>
    <row r="9" spans="1:7" s="43" customFormat="1" ht="28.8">
      <c r="A9" s="43">
        <v>7</v>
      </c>
      <c r="B9" s="43" t="s">
        <v>133</v>
      </c>
      <c r="C9" s="44">
        <v>42170</v>
      </c>
      <c r="D9" s="45">
        <f t="shared" ca="1" si="0"/>
        <v>1204</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24</vt:i4>
      </vt:variant>
      <vt:variant>
        <vt:lpstr>Navngitte områder</vt:lpstr>
      </vt:variant>
      <vt:variant>
        <vt:i4>8</vt:i4>
      </vt:variant>
    </vt:vector>
  </HeadingPairs>
  <TitlesOfParts>
    <vt:vector size="32" baseType="lpstr">
      <vt:lpstr>Final data_for_R_analysis_Wetse</vt:lpstr>
      <vt:lpstr>Final data_for_R_analysis_Dryse</vt:lpstr>
      <vt:lpstr>Dry_Litterbag Placem_Collection</vt:lpstr>
      <vt:lpstr>Duplicate check</vt:lpstr>
      <vt:lpstr>50x50 Mound survey</vt:lpstr>
      <vt:lpstr>Coordinates</vt:lpstr>
      <vt:lpstr>Soil_texture</vt:lpstr>
      <vt:lpstr>Rainfall_Wet</vt:lpstr>
      <vt:lpstr>Teabags_used_in_wet</vt:lpstr>
      <vt:lpstr>Ashed teabags wet</vt:lpstr>
      <vt:lpstr>Ash_Protocol</vt:lpstr>
      <vt:lpstr>Rainfall_Dry</vt:lpstr>
      <vt:lpstr>Green_rooibos initial weight</vt:lpstr>
      <vt:lpstr>WetLitterbags placem_collection</vt:lpstr>
      <vt:lpstr>Both teabags AfterWet</vt:lpstr>
      <vt:lpstr>Both teabags AfterDry</vt:lpstr>
      <vt:lpstr>Dry_season</vt:lpstr>
      <vt:lpstr>Wet_season</vt:lpstr>
      <vt:lpstr>Wet_season_teabag_weights</vt:lpstr>
      <vt:lpstr>TBImanual</vt:lpstr>
      <vt:lpstr>Bugs&amp;Issues</vt:lpstr>
      <vt:lpstr>Things</vt:lpstr>
      <vt:lpstr>Changelog</vt:lpstr>
      <vt:lpstr>DIAGNOSTICS</vt:lpstr>
      <vt:lpstr>aspect</vt:lpstr>
      <vt:lpstr>ecosystem</vt:lpstr>
      <vt:lpstr>human_impact</vt:lpstr>
      <vt:lpstr>rootingdepth</vt:lpstr>
      <vt:lpstr>shading</vt:lpstr>
      <vt:lpstr>slope</vt:lpstr>
      <vt:lpstr>soil_texture</vt:lpstr>
      <vt:lpstr>soildepth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2018-10-01T13:03:26Z</dcterms:modified>
</cp:coreProperties>
</file>